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GitHub\ThreeME\data\calibrations\Documents MTE\run 3\Transports\"/>
    </mc:Choice>
  </mc:AlternateContent>
  <xr:revisionPtr revIDLastSave="0" documentId="13_ncr:1_{86DF9D42-6343-4486-B0EB-BC18BFDA4EC1}" xr6:coauthVersionLast="47" xr6:coauthVersionMax="47" xr10:uidLastSave="{00000000-0000-0000-0000-000000000000}"/>
  <bookViews>
    <workbookView xWindow="28680" yWindow="4410" windowWidth="20730" windowHeight="11040" tabRatio="981" activeTab="10" xr2:uid="{00000000-000D-0000-FFFF-FFFF00000000}"/>
  </bookViews>
  <sheets>
    <sheet name="Bilan énergie" sheetId="18" r:id="rId1"/>
    <sheet name="FE_et_bio" sheetId="1" r:id="rId2"/>
    <sheet name="VP" sheetId="2" r:id="rId3"/>
    <sheet name="VUL" sheetId="3" r:id="rId4"/>
    <sheet name="PL" sheetId="4" r:id="rId5"/>
    <sheet name="donnees parc" sheetId="21" r:id="rId6"/>
    <sheet name="B&amp;C" sheetId="14" r:id="rId7"/>
    <sheet name="2RM" sheetId="19" r:id="rId8"/>
    <sheet name="Autres_modes" sheetId="8" r:id="rId9"/>
    <sheet name="Aérien" sheetId="7" r:id="rId10"/>
    <sheet name="Trafic" sheetId="13" r:id="rId11"/>
    <sheet name="total biocarb" sheetId="22" r:id="rId12"/>
    <sheet name="véhicules" sheetId="23" r:id="rId13"/>
  </sheets>
  <definedNames>
    <definedName name="_xlnm._FilterDatabase" localSheetId="9" hidden="1">Aérien!$A$36:$N$74</definedName>
    <definedName name="GES.élec">'total biocarb'!$C$16</definedName>
    <definedName name="GES.fossile">'total biocarb'!$C$15</definedName>
    <definedName name="NRJ.kWh">'total biocarb'!$C$12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19" i="13" l="1"/>
  <c r="X119" i="13"/>
  <c r="Y119" i="13"/>
  <c r="Z119" i="13"/>
  <c r="AA119" i="13"/>
  <c r="AB119" i="13"/>
  <c r="AC119" i="13"/>
  <c r="AD119" i="13"/>
  <c r="AE119" i="13"/>
  <c r="AF119" i="13"/>
  <c r="AG119" i="13"/>
  <c r="V119" i="13"/>
  <c r="P35" i="13"/>
  <c r="Q111" i="13" l="1"/>
  <c r="P111" i="13"/>
  <c r="D122" i="7"/>
  <c r="E122" i="7"/>
  <c r="F122" i="7"/>
  <c r="G122" i="7"/>
  <c r="H122" i="7"/>
  <c r="I122" i="7"/>
  <c r="J122" i="7"/>
  <c r="K122" i="7"/>
  <c r="L122" i="7"/>
  <c r="M122" i="7"/>
  <c r="D123" i="7"/>
  <c r="E123" i="7"/>
  <c r="F123" i="7"/>
  <c r="G123" i="7"/>
  <c r="H123" i="7"/>
  <c r="I123" i="7"/>
  <c r="J123" i="7"/>
  <c r="K123" i="7"/>
  <c r="L123" i="7"/>
  <c r="M123" i="7"/>
  <c r="D124" i="7"/>
  <c r="E124" i="7"/>
  <c r="F124" i="7"/>
  <c r="G124" i="7"/>
  <c r="H124" i="7"/>
  <c r="I124" i="7"/>
  <c r="J124" i="7"/>
  <c r="K124" i="7"/>
  <c r="L124" i="7"/>
  <c r="M124" i="7"/>
  <c r="D125" i="7"/>
  <c r="E125" i="7"/>
  <c r="F125" i="7"/>
  <c r="G125" i="7"/>
  <c r="H125" i="7"/>
  <c r="I125" i="7"/>
  <c r="J125" i="7"/>
  <c r="K125" i="7"/>
  <c r="L125" i="7"/>
  <c r="M125" i="7"/>
  <c r="D126" i="7"/>
  <c r="E126" i="7"/>
  <c r="F126" i="7"/>
  <c r="G126" i="7"/>
  <c r="H126" i="7"/>
  <c r="I126" i="7"/>
  <c r="J126" i="7"/>
  <c r="K126" i="7"/>
  <c r="L126" i="7"/>
  <c r="M126" i="7"/>
  <c r="C123" i="7"/>
  <c r="C124" i="7"/>
  <c r="C125" i="7"/>
  <c r="C126" i="7"/>
  <c r="C122" i="7"/>
  <c r="D15" i="7"/>
  <c r="E15" i="7"/>
  <c r="F15" i="7"/>
  <c r="G15" i="7"/>
  <c r="H15" i="7"/>
  <c r="I15" i="7"/>
  <c r="J15" i="7"/>
  <c r="K15" i="7"/>
  <c r="L15" i="7"/>
  <c r="M15" i="7"/>
  <c r="N15" i="7"/>
  <c r="C15" i="7"/>
  <c r="G7" i="2"/>
  <c r="G8" i="2"/>
  <c r="G9" i="2"/>
  <c r="G6" i="2"/>
  <c r="AP145" i="4"/>
  <c r="AF145" i="4"/>
  <c r="AG145" i="4"/>
  <c r="AH145" i="4"/>
  <c r="AI145" i="4"/>
  <c r="AJ145" i="4"/>
  <c r="AK145" i="4"/>
  <c r="AL145" i="4"/>
  <c r="AM145" i="4"/>
  <c r="AN145" i="4"/>
  <c r="AO145" i="4"/>
  <c r="AF146" i="4"/>
  <c r="AG146" i="4"/>
  <c r="AH146" i="4"/>
  <c r="AI146" i="4"/>
  <c r="AJ146" i="4"/>
  <c r="AK146" i="4"/>
  <c r="AL146" i="4"/>
  <c r="AM146" i="4"/>
  <c r="AN146" i="4"/>
  <c r="AO146" i="4"/>
  <c r="AP146" i="4"/>
  <c r="AF147" i="4"/>
  <c r="AG147" i="4"/>
  <c r="AH147" i="4"/>
  <c r="AI147" i="4"/>
  <c r="AJ147" i="4"/>
  <c r="AK147" i="4"/>
  <c r="AL147" i="4"/>
  <c r="AM147" i="4"/>
  <c r="AN147" i="4"/>
  <c r="AO147" i="4"/>
  <c r="AP147" i="4"/>
  <c r="AF148" i="4"/>
  <c r="AG148" i="4"/>
  <c r="AH148" i="4"/>
  <c r="AI148" i="4"/>
  <c r="AJ148" i="4"/>
  <c r="AK148" i="4"/>
  <c r="AL148" i="4"/>
  <c r="AM148" i="4"/>
  <c r="AN148" i="4"/>
  <c r="AO148" i="4"/>
  <c r="AP148" i="4"/>
  <c r="AE146" i="4"/>
  <c r="AE147" i="4"/>
  <c r="AE148" i="4"/>
  <c r="AE145" i="4"/>
  <c r="D145" i="4"/>
  <c r="E145" i="4"/>
  <c r="F145" i="4"/>
  <c r="G145" i="4"/>
  <c r="H145" i="4"/>
  <c r="I145" i="4"/>
  <c r="J145" i="4"/>
  <c r="K145" i="4"/>
  <c r="L145" i="4"/>
  <c r="M145" i="4"/>
  <c r="N145" i="4"/>
  <c r="D146" i="4"/>
  <c r="E146" i="4"/>
  <c r="F146" i="4"/>
  <c r="G146" i="4"/>
  <c r="H146" i="4"/>
  <c r="I146" i="4"/>
  <c r="J146" i="4"/>
  <c r="K146" i="4"/>
  <c r="L146" i="4"/>
  <c r="M146" i="4"/>
  <c r="N146" i="4"/>
  <c r="D147" i="4"/>
  <c r="E147" i="4"/>
  <c r="F147" i="4"/>
  <c r="G147" i="4"/>
  <c r="H147" i="4"/>
  <c r="I147" i="4"/>
  <c r="J147" i="4"/>
  <c r="K147" i="4"/>
  <c r="L147" i="4"/>
  <c r="M147" i="4"/>
  <c r="N147" i="4"/>
  <c r="D148" i="4"/>
  <c r="E148" i="4"/>
  <c r="F148" i="4"/>
  <c r="G148" i="4"/>
  <c r="H148" i="4"/>
  <c r="I148" i="4"/>
  <c r="J148" i="4"/>
  <c r="K148" i="4"/>
  <c r="L148" i="4"/>
  <c r="M148" i="4"/>
  <c r="N148" i="4"/>
  <c r="C146" i="4"/>
  <c r="C147" i="4"/>
  <c r="C148" i="4"/>
  <c r="C145" i="4"/>
  <c r="AO201" i="18"/>
  <c r="AN201" i="18"/>
  <c r="J33" i="8" l="1"/>
  <c r="K33" i="8"/>
  <c r="L33" i="8"/>
  <c r="I33" i="8"/>
  <c r="J31" i="8"/>
  <c r="K31" i="8"/>
  <c r="L31" i="8"/>
  <c r="M31" i="8"/>
  <c r="M33" i="8" s="1"/>
  <c r="N31" i="8"/>
  <c r="N33" i="8" s="1"/>
  <c r="I31" i="8"/>
  <c r="I78" i="13" l="1"/>
  <c r="AM201" i="18" l="1"/>
  <c r="AK201" i="18"/>
  <c r="X42" i="14" l="1"/>
  <c r="W42" i="14"/>
  <c r="V42" i="14"/>
  <c r="U42" i="14"/>
  <c r="T42" i="14"/>
  <c r="W46" i="3"/>
  <c r="W45" i="3" s="1"/>
  <c r="V46" i="3"/>
  <c r="V45" i="3" s="1"/>
  <c r="U46" i="3"/>
  <c r="U45" i="3" s="1"/>
  <c r="T46" i="3"/>
  <c r="S46" i="3"/>
  <c r="T45" i="3"/>
  <c r="E29" i="7" l="1"/>
  <c r="F29" i="7"/>
  <c r="G29" i="7"/>
  <c r="H29" i="7"/>
  <c r="I29" i="7"/>
  <c r="J29" i="7"/>
  <c r="K29" i="7"/>
  <c r="L29" i="7"/>
  <c r="M29" i="7"/>
  <c r="N29" i="7"/>
  <c r="S29" i="7" s="1"/>
  <c r="E30" i="7"/>
  <c r="F30" i="7"/>
  <c r="G30" i="7"/>
  <c r="H30" i="7"/>
  <c r="I30" i="7"/>
  <c r="J30" i="7"/>
  <c r="K30" i="7"/>
  <c r="L30" i="7"/>
  <c r="M30" i="7"/>
  <c r="N30" i="7"/>
  <c r="S30" i="7" s="1"/>
  <c r="E31" i="7"/>
  <c r="F31" i="7"/>
  <c r="G31" i="7"/>
  <c r="H31" i="7"/>
  <c r="I31" i="7"/>
  <c r="J31" i="7"/>
  <c r="K31" i="7"/>
  <c r="L31" i="7"/>
  <c r="M31" i="7"/>
  <c r="N31" i="7"/>
  <c r="E32" i="7"/>
  <c r="F32" i="7"/>
  <c r="G32" i="7"/>
  <c r="H32" i="7"/>
  <c r="I32" i="7"/>
  <c r="J32" i="7"/>
  <c r="K32" i="7"/>
  <c r="L32" i="7"/>
  <c r="M32" i="7"/>
  <c r="N32" i="7"/>
  <c r="S32" i="7" s="1"/>
  <c r="D32" i="7"/>
  <c r="D31" i="7"/>
  <c r="D30" i="7"/>
  <c r="D29" i="7"/>
  <c r="S31" i="7"/>
  <c r="D77" i="2"/>
  <c r="E77" i="2"/>
  <c r="F77" i="2"/>
  <c r="G77" i="2"/>
  <c r="H77" i="2"/>
  <c r="I77" i="2"/>
  <c r="C77" i="2"/>
  <c r="D76" i="2"/>
  <c r="E76" i="2"/>
  <c r="F76" i="2"/>
  <c r="G76" i="2"/>
  <c r="H76" i="2"/>
  <c r="I76" i="2"/>
  <c r="J76" i="2"/>
  <c r="J77" i="2" s="1"/>
  <c r="C76" i="2"/>
  <c r="U29" i="7" l="1"/>
  <c r="U31" i="7"/>
  <c r="U32" i="7"/>
  <c r="U30" i="7"/>
  <c r="E19" i="7"/>
  <c r="F19" i="7"/>
  <c r="G19" i="7"/>
  <c r="H19" i="7"/>
  <c r="I19" i="7"/>
  <c r="J19" i="7"/>
  <c r="K19" i="7"/>
  <c r="L19" i="7"/>
  <c r="M19" i="7"/>
  <c r="N19" i="7"/>
  <c r="E20" i="7"/>
  <c r="F20" i="7"/>
  <c r="G20" i="7"/>
  <c r="H20" i="7"/>
  <c r="I20" i="7"/>
  <c r="J20" i="7"/>
  <c r="K20" i="7"/>
  <c r="L20" i="7"/>
  <c r="M20" i="7"/>
  <c r="N20" i="7"/>
  <c r="E21" i="7"/>
  <c r="F21" i="7"/>
  <c r="G21" i="7"/>
  <c r="H21" i="7"/>
  <c r="I21" i="7"/>
  <c r="J21" i="7"/>
  <c r="K21" i="7"/>
  <c r="L21" i="7"/>
  <c r="M21" i="7"/>
  <c r="N21" i="7"/>
  <c r="E22" i="7"/>
  <c r="F22" i="7"/>
  <c r="G22" i="7"/>
  <c r="H22" i="7"/>
  <c r="I22" i="7"/>
  <c r="J22" i="7"/>
  <c r="K22" i="7"/>
  <c r="L22" i="7"/>
  <c r="M22" i="7"/>
  <c r="N22" i="7"/>
  <c r="D20" i="7"/>
  <c r="D21" i="7"/>
  <c r="D22" i="7"/>
  <c r="D19" i="7"/>
  <c r="S69" i="13" l="1"/>
  <c r="O54" i="4"/>
  <c r="O57" i="4"/>
  <c r="O54" i="3"/>
  <c r="O55" i="3"/>
  <c r="O56" i="3"/>
  <c r="O53" i="3"/>
  <c r="F185" i="13"/>
  <c r="D184" i="13"/>
  <c r="E184" i="13"/>
  <c r="F184" i="13"/>
  <c r="G184" i="13"/>
  <c r="H184" i="13"/>
  <c r="C184" i="13"/>
  <c r="P102" i="13"/>
  <c r="O102" i="13"/>
  <c r="N103" i="13"/>
  <c r="J103" i="13"/>
  <c r="I169" i="13"/>
  <c r="J179" i="13"/>
  <c r="J180" i="13"/>
  <c r="J181" i="13"/>
  <c r="J182" i="13"/>
  <c r="J183" i="13"/>
  <c r="J178" i="13"/>
  <c r="I181" i="13"/>
  <c r="J170" i="13"/>
  <c r="J171" i="13"/>
  <c r="J172" i="13"/>
  <c r="J173" i="13"/>
  <c r="J174" i="13"/>
  <c r="J169" i="13"/>
  <c r="X206" i="18"/>
  <c r="Q30" i="7"/>
  <c r="Q31" i="7"/>
  <c r="Q32" i="7"/>
  <c r="P29" i="7"/>
  <c r="P22" i="13"/>
  <c r="P23" i="13"/>
  <c r="P24" i="13"/>
  <c r="P25" i="13"/>
  <c r="P26" i="13"/>
  <c r="P27" i="13"/>
  <c r="P28" i="13"/>
  <c r="P21" i="13"/>
  <c r="O22" i="13"/>
  <c r="O23" i="13"/>
  <c r="O24" i="13"/>
  <c r="O25" i="13"/>
  <c r="O26" i="13"/>
  <c r="O27" i="13"/>
  <c r="O28" i="13"/>
  <c r="O21" i="13"/>
  <c r="AE220" i="18"/>
  <c r="AE219" i="18"/>
  <c r="AE218" i="18"/>
  <c r="AK219" i="18"/>
  <c r="AK220" i="18"/>
  <c r="AK218" i="18"/>
  <c r="AS186" i="18"/>
  <c r="AR186" i="18"/>
  <c r="AE178" i="18"/>
  <c r="AF178" i="18" s="1"/>
  <c r="AG178" i="18" s="1"/>
  <c r="AH178" i="18" s="1"/>
  <c r="AI178" i="18" s="1"/>
  <c r="AJ178" i="18" s="1"/>
  <c r="AK178" i="18" s="1"/>
  <c r="AL178" i="18" s="1"/>
  <c r="AM178" i="18" s="1"/>
  <c r="AN178" i="18" s="1"/>
  <c r="AO178" i="18" s="1"/>
  <c r="AP178" i="18" s="1"/>
  <c r="P32" i="7" l="1"/>
  <c r="P30" i="7"/>
  <c r="P31" i="7"/>
  <c r="Q29" i="7"/>
  <c r="AK197" i="18"/>
  <c r="AJ203" i="18"/>
  <c r="AF211" i="18"/>
  <c r="AG211" i="18"/>
  <c r="AH211" i="18"/>
  <c r="AI211" i="18"/>
  <c r="AJ211" i="18"/>
  <c r="AJ204" i="18" l="1"/>
  <c r="AI203" i="18"/>
  <c r="AI204" i="18"/>
  <c r="D46" i="1"/>
  <c r="E46" i="1"/>
  <c r="F46" i="1"/>
  <c r="G46" i="1"/>
  <c r="H46" i="1"/>
  <c r="D47" i="1"/>
  <c r="E47" i="1"/>
  <c r="F47" i="1"/>
  <c r="G47" i="1"/>
  <c r="H47" i="1"/>
  <c r="C47" i="1"/>
  <c r="C46" i="1"/>
  <c r="B47" i="1"/>
  <c r="B46" i="1"/>
  <c r="D35" i="1"/>
  <c r="E35" i="1"/>
  <c r="F35" i="1"/>
  <c r="G35" i="1"/>
  <c r="C35" i="1"/>
  <c r="D34" i="1"/>
  <c r="E34" i="1"/>
  <c r="F34" i="1"/>
  <c r="G34" i="1"/>
  <c r="C34" i="1"/>
  <c r="H41" i="1"/>
  <c r="D41" i="1"/>
  <c r="E41" i="1" s="1"/>
  <c r="F41" i="1" s="1"/>
  <c r="C41" i="1"/>
  <c r="B41" i="1"/>
  <c r="K158" i="4" l="1"/>
  <c r="L158" i="4"/>
  <c r="M158" i="4"/>
  <c r="N158" i="4"/>
  <c r="J158" i="4"/>
  <c r="D97" i="3" l="1"/>
  <c r="D110" i="3" s="1"/>
  <c r="H29" i="4"/>
  <c r="D107" i="3"/>
  <c r="E107" i="3"/>
  <c r="F107" i="3"/>
  <c r="G107" i="3"/>
  <c r="H107" i="3"/>
  <c r="I107" i="3"/>
  <c r="J107" i="3"/>
  <c r="K107" i="3"/>
  <c r="L107" i="3"/>
  <c r="M107" i="3"/>
  <c r="N107" i="3"/>
  <c r="I108" i="3"/>
  <c r="J108" i="3"/>
  <c r="K108" i="3"/>
  <c r="L108" i="3"/>
  <c r="M108" i="3"/>
  <c r="N108" i="3"/>
  <c r="D109" i="3"/>
  <c r="E109" i="3"/>
  <c r="F109" i="3"/>
  <c r="G109" i="3"/>
  <c r="H109" i="3"/>
  <c r="I109" i="3"/>
  <c r="J109" i="3"/>
  <c r="K109" i="3"/>
  <c r="L109" i="3"/>
  <c r="M109" i="3"/>
  <c r="N109" i="3"/>
  <c r="F110" i="3"/>
  <c r="G110" i="3"/>
  <c r="H110" i="3"/>
  <c r="I110" i="3"/>
  <c r="J110" i="3"/>
  <c r="K110" i="3"/>
  <c r="L110" i="3"/>
  <c r="M110" i="3"/>
  <c r="N110" i="3"/>
  <c r="R141" i="4"/>
  <c r="S141" i="4"/>
  <c r="T141" i="4"/>
  <c r="U141" i="4"/>
  <c r="V141" i="4"/>
  <c r="W141" i="4"/>
  <c r="Q141" i="4"/>
  <c r="J88" i="3"/>
  <c r="K88" i="3"/>
  <c r="L88" i="3"/>
  <c r="M88" i="3"/>
  <c r="N88" i="3"/>
  <c r="C88" i="3"/>
  <c r="D88" i="3"/>
  <c r="E88" i="3"/>
  <c r="F88" i="3"/>
  <c r="G88" i="3"/>
  <c r="H88" i="3"/>
  <c r="I88" i="3"/>
  <c r="E97" i="3" l="1"/>
  <c r="E110" i="3" s="1"/>
  <c r="K111" i="3"/>
  <c r="J111" i="3"/>
  <c r="M111" i="3"/>
  <c r="N111" i="3"/>
  <c r="I111" i="3"/>
  <c r="L111" i="3"/>
  <c r="J36" i="14" l="1"/>
  <c r="K36" i="14"/>
  <c r="L36" i="14"/>
  <c r="M36" i="14"/>
  <c r="N36" i="14"/>
  <c r="S116" i="2" l="1"/>
  <c r="T116" i="2"/>
  <c r="U116" i="2"/>
  <c r="V116" i="2"/>
  <c r="W116" i="2"/>
  <c r="X116" i="2"/>
  <c r="R116" i="2"/>
  <c r="J110" i="2"/>
  <c r="K110" i="2"/>
  <c r="L110" i="2"/>
  <c r="M110" i="2"/>
  <c r="N110" i="2"/>
  <c r="I110" i="2"/>
  <c r="L56" i="3" l="1"/>
  <c r="M56" i="3"/>
  <c r="N56" i="3"/>
  <c r="K56" i="3"/>
  <c r="I23" i="8" l="1"/>
  <c r="J23" i="8"/>
  <c r="J24" i="8" s="1"/>
  <c r="K23" i="8"/>
  <c r="L23" i="8"/>
  <c r="M23" i="8"/>
  <c r="N23" i="8"/>
  <c r="H23" i="8"/>
  <c r="I22" i="8"/>
  <c r="I24" i="8" s="1"/>
  <c r="J22" i="8"/>
  <c r="K22" i="8"/>
  <c r="K24" i="8" s="1"/>
  <c r="L22" i="8"/>
  <c r="M22" i="8"/>
  <c r="N22" i="8"/>
  <c r="H22" i="8"/>
  <c r="H24" i="8" l="1"/>
  <c r="M24" i="8"/>
  <c r="L24" i="8"/>
  <c r="N24" i="8"/>
  <c r="I71" i="8" l="1"/>
  <c r="T72" i="8"/>
  <c r="T71" i="8"/>
  <c r="T70" i="8"/>
  <c r="T68" i="8"/>
  <c r="T67" i="8"/>
  <c r="T66" i="8"/>
  <c r="T65" i="8"/>
  <c r="Q65" i="8"/>
  <c r="Q66" i="8"/>
  <c r="Q67" i="8"/>
  <c r="Q68" i="8"/>
  <c r="Q70" i="8"/>
  <c r="Q71" i="8"/>
  <c r="Q72" i="8"/>
  <c r="Q64" i="8"/>
  <c r="D66" i="8"/>
  <c r="E66" i="8"/>
  <c r="F66" i="8"/>
  <c r="G66" i="8"/>
  <c r="H66" i="8"/>
  <c r="D67" i="8"/>
  <c r="E67" i="8"/>
  <c r="F67" i="8"/>
  <c r="G67" i="8"/>
  <c r="H67" i="8"/>
  <c r="C67" i="8"/>
  <c r="C66" i="8"/>
  <c r="C84" i="8"/>
  <c r="D84" i="8"/>
  <c r="D83" i="8"/>
  <c r="C83" i="8"/>
  <c r="D99" i="8" l="1"/>
  <c r="L99" i="8"/>
  <c r="I100" i="8"/>
  <c r="F99" i="8"/>
  <c r="N99" i="8"/>
  <c r="K99" i="8"/>
  <c r="E99" i="8"/>
  <c r="M99" i="8"/>
  <c r="J100" i="8"/>
  <c r="K100" i="8"/>
  <c r="G99" i="8"/>
  <c r="D100" i="8"/>
  <c r="L100" i="8"/>
  <c r="F100" i="8"/>
  <c r="J99" i="8"/>
  <c r="H100" i="8"/>
  <c r="H99" i="8"/>
  <c r="E100" i="8"/>
  <c r="M100" i="8"/>
  <c r="C100" i="8"/>
  <c r="I99" i="8"/>
  <c r="N100" i="8"/>
  <c r="C99" i="8"/>
  <c r="G100" i="8"/>
  <c r="T63" i="8"/>
  <c r="Q63" i="8"/>
  <c r="F35" i="8"/>
  <c r="D32" i="8"/>
  <c r="E32" i="8"/>
  <c r="F32" i="8"/>
  <c r="G32" i="8"/>
  <c r="H32" i="8"/>
  <c r="C32" i="8"/>
  <c r="D39" i="8"/>
  <c r="E39" i="8"/>
  <c r="F39" i="8"/>
  <c r="G39" i="8"/>
  <c r="H39" i="8"/>
  <c r="D40" i="8"/>
  <c r="E40" i="8"/>
  <c r="F40" i="8"/>
  <c r="G40" i="8"/>
  <c r="H40" i="8"/>
  <c r="D41" i="8"/>
  <c r="E41" i="8"/>
  <c r="F41" i="8"/>
  <c r="G41" i="8"/>
  <c r="H41" i="8"/>
  <c r="D42" i="8"/>
  <c r="D55" i="8" s="1"/>
  <c r="E42" i="8"/>
  <c r="E55" i="8" s="1"/>
  <c r="F42" i="8"/>
  <c r="F55" i="8" s="1"/>
  <c r="G42" i="8"/>
  <c r="G55" i="8" s="1"/>
  <c r="H42" i="8"/>
  <c r="I42" i="8" s="1"/>
  <c r="C42" i="8"/>
  <c r="C55" i="8" s="1"/>
  <c r="C41" i="8"/>
  <c r="C40" i="8"/>
  <c r="C53" i="8" s="1"/>
  <c r="C39" i="8"/>
  <c r="C46" i="8" l="1"/>
  <c r="C59" i="8" s="1"/>
  <c r="C54" i="8"/>
  <c r="H54" i="8"/>
  <c r="H46" i="8"/>
  <c r="H59" i="8" s="1"/>
  <c r="E45" i="8"/>
  <c r="E58" i="8" s="1"/>
  <c r="E53" i="8"/>
  <c r="G54" i="8"/>
  <c r="G46" i="8"/>
  <c r="G59" i="8" s="1"/>
  <c r="D53" i="8"/>
  <c r="D45" i="8"/>
  <c r="D58" i="8" s="1"/>
  <c r="F45" i="8"/>
  <c r="F58" i="8" s="1"/>
  <c r="F53" i="8"/>
  <c r="F54" i="8"/>
  <c r="F46" i="8"/>
  <c r="F59" i="8" s="1"/>
  <c r="J42" i="8"/>
  <c r="J55" i="8" s="1"/>
  <c r="H55" i="8"/>
  <c r="L42" i="8"/>
  <c r="L55" i="8" s="1"/>
  <c r="M42" i="8"/>
  <c r="M55" i="8" s="1"/>
  <c r="N42" i="8"/>
  <c r="N55" i="8" s="1"/>
  <c r="I55" i="8"/>
  <c r="K42" i="8"/>
  <c r="K55" i="8" s="1"/>
  <c r="E46" i="8"/>
  <c r="E59" i="8" s="1"/>
  <c r="E54" i="8"/>
  <c r="G52" i="8"/>
  <c r="G44" i="8"/>
  <c r="G57" i="8" s="1"/>
  <c r="C45" i="8"/>
  <c r="C58" i="8" s="1"/>
  <c r="H52" i="8"/>
  <c r="H44" i="8"/>
  <c r="H57" i="8" s="1"/>
  <c r="D46" i="8"/>
  <c r="D59" i="8" s="1"/>
  <c r="D54" i="8"/>
  <c r="F52" i="8"/>
  <c r="F44" i="8"/>
  <c r="F57" i="8" s="1"/>
  <c r="H45" i="8"/>
  <c r="H58" i="8" s="1"/>
  <c r="H53" i="8"/>
  <c r="E44" i="8"/>
  <c r="E57" i="8" s="1"/>
  <c r="E52" i="8"/>
  <c r="C38" i="8"/>
  <c r="C44" i="8"/>
  <c r="C57" i="8" s="1"/>
  <c r="C52" i="8"/>
  <c r="G45" i="8"/>
  <c r="G58" i="8" s="1"/>
  <c r="G53" i="8"/>
  <c r="D52" i="8"/>
  <c r="D44" i="8"/>
  <c r="D57" i="8" s="1"/>
  <c r="F38" i="8"/>
  <c r="E38" i="8"/>
  <c r="H38" i="8"/>
  <c r="G38" i="8"/>
  <c r="D38" i="8"/>
  <c r="F43" i="8" l="1"/>
  <c r="F56" i="8" s="1"/>
  <c r="F51" i="8"/>
  <c r="C51" i="8"/>
  <c r="C43" i="8"/>
  <c r="C56" i="8" s="1"/>
  <c r="E43" i="8"/>
  <c r="E56" i="8" s="1"/>
  <c r="E51" i="8"/>
  <c r="D51" i="8"/>
  <c r="D43" i="8"/>
  <c r="D56" i="8" s="1"/>
  <c r="G43" i="8"/>
  <c r="G56" i="8" s="1"/>
  <c r="G51" i="8"/>
  <c r="H43" i="8"/>
  <c r="H56" i="8" s="1"/>
  <c r="H51" i="8"/>
  <c r="D10" i="8" l="1"/>
  <c r="E10" i="8"/>
  <c r="F10" i="8"/>
  <c r="G10" i="8"/>
  <c r="H10" i="8"/>
  <c r="C10" i="8"/>
  <c r="C114" i="8"/>
  <c r="H121" i="8"/>
  <c r="H124" i="8"/>
  <c r="C18" i="8" l="1"/>
  <c r="C27" i="8"/>
  <c r="G18" i="8"/>
  <c r="G27" i="8"/>
  <c r="F18" i="8"/>
  <c r="F27" i="8"/>
  <c r="D18" i="8"/>
  <c r="D27" i="8"/>
  <c r="H18" i="8"/>
  <c r="H27" i="8"/>
  <c r="E18" i="8"/>
  <c r="E27" i="8"/>
  <c r="G11" i="8"/>
  <c r="G30" i="8"/>
  <c r="G31" i="8" s="1"/>
  <c r="E11" i="8"/>
  <c r="E30" i="8"/>
  <c r="E31" i="8" s="1"/>
  <c r="F11" i="8"/>
  <c r="F30" i="8"/>
  <c r="F31" i="8" s="1"/>
  <c r="D11" i="8"/>
  <c r="D30" i="8"/>
  <c r="D31" i="8" s="1"/>
  <c r="C11" i="8"/>
  <c r="C30" i="8"/>
  <c r="C31" i="8" s="1"/>
  <c r="H11" i="8"/>
  <c r="H30" i="8"/>
  <c r="P34" i="13"/>
  <c r="U358" i="18"/>
  <c r="P129" i="13"/>
  <c r="I61" i="13"/>
  <c r="J61" i="13"/>
  <c r="K61" i="13"/>
  <c r="J101" i="13"/>
  <c r="O101" i="13" s="1"/>
  <c r="P101" i="13"/>
  <c r="U46" i="13"/>
  <c r="T46" i="13"/>
  <c r="H41" i="13"/>
  <c r="K27" i="8" l="1"/>
  <c r="K38" i="8" s="1"/>
  <c r="I27" i="8"/>
  <c r="I38" i="8" s="1"/>
  <c r="M27" i="8"/>
  <c r="M38" i="8" s="1"/>
  <c r="J27" i="8"/>
  <c r="J38" i="8" s="1"/>
  <c r="L27" i="8"/>
  <c r="L38" i="8" s="1"/>
  <c r="N27" i="8"/>
  <c r="H31" i="8"/>
  <c r="L39" i="8" l="1"/>
  <c r="L51" i="8"/>
  <c r="L40" i="8"/>
  <c r="L43" i="8"/>
  <c r="L41" i="8"/>
  <c r="O27" i="8"/>
  <c r="N38" i="8"/>
  <c r="J40" i="8"/>
  <c r="J41" i="8"/>
  <c r="J51" i="8"/>
  <c r="J39" i="8"/>
  <c r="J43" i="8"/>
  <c r="M43" i="8"/>
  <c r="M51" i="8"/>
  <c r="M41" i="8"/>
  <c r="M39" i="8"/>
  <c r="M40" i="8"/>
  <c r="I43" i="8"/>
  <c r="I41" i="8"/>
  <c r="I51" i="8"/>
  <c r="K51" i="8"/>
  <c r="K40" i="8"/>
  <c r="K41" i="8"/>
  <c r="K43" i="8"/>
  <c r="K39" i="8"/>
  <c r="I40" i="8"/>
  <c r="I39" i="8"/>
  <c r="D102" i="14"/>
  <c r="E102" i="14"/>
  <c r="F102" i="14"/>
  <c r="G102" i="14"/>
  <c r="H102" i="14"/>
  <c r="I102" i="14"/>
  <c r="J102" i="14"/>
  <c r="K102" i="14"/>
  <c r="L102" i="14"/>
  <c r="M102" i="14"/>
  <c r="N102" i="14"/>
  <c r="C102" i="14"/>
  <c r="D192" i="4"/>
  <c r="E192" i="4"/>
  <c r="F192" i="4"/>
  <c r="G192" i="4"/>
  <c r="H192" i="4"/>
  <c r="J192" i="4"/>
  <c r="C192" i="4"/>
  <c r="D124" i="3"/>
  <c r="E124" i="3"/>
  <c r="F124" i="3"/>
  <c r="G124" i="3"/>
  <c r="H124" i="3"/>
  <c r="I124" i="3"/>
  <c r="J124" i="3"/>
  <c r="K124" i="3"/>
  <c r="L124" i="3"/>
  <c r="M124" i="3"/>
  <c r="N124" i="3"/>
  <c r="C124" i="3"/>
  <c r="D180" i="2"/>
  <c r="E180" i="2"/>
  <c r="F180" i="2"/>
  <c r="G180" i="2"/>
  <c r="H180" i="2"/>
  <c r="N180" i="2"/>
  <c r="C180" i="2"/>
  <c r="L46" i="8" l="1"/>
  <c r="L54" i="8"/>
  <c r="M52" i="8"/>
  <c r="M44" i="8"/>
  <c r="N40" i="8"/>
  <c r="N39" i="8"/>
  <c r="N41" i="8"/>
  <c r="N51" i="8"/>
  <c r="N43" i="8"/>
  <c r="I54" i="8"/>
  <c r="I46" i="8"/>
  <c r="J44" i="8"/>
  <c r="J52" i="8"/>
  <c r="L53" i="8"/>
  <c r="L45" i="8"/>
  <c r="M54" i="8"/>
  <c r="M46" i="8"/>
  <c r="J45" i="8"/>
  <c r="J53" i="8"/>
  <c r="K54" i="8"/>
  <c r="K46" i="8"/>
  <c r="K53" i="8"/>
  <c r="K45" i="8"/>
  <c r="K44" i="8"/>
  <c r="K52" i="8"/>
  <c r="M45" i="8"/>
  <c r="M53" i="8"/>
  <c r="J46" i="8"/>
  <c r="J54" i="8"/>
  <c r="L52" i="8"/>
  <c r="L44" i="8"/>
  <c r="I44" i="8"/>
  <c r="I52" i="8"/>
  <c r="I45" i="8"/>
  <c r="I53" i="8"/>
  <c r="H106" i="13"/>
  <c r="H107" i="13"/>
  <c r="H101" i="13"/>
  <c r="H53" i="13"/>
  <c r="H54" i="13"/>
  <c r="H55" i="13"/>
  <c r="H56" i="13"/>
  <c r="H57" i="13"/>
  <c r="H58" i="13"/>
  <c r="H59" i="13"/>
  <c r="H42" i="13"/>
  <c r="H60" i="13" s="1"/>
  <c r="H35" i="13"/>
  <c r="H36" i="13"/>
  <c r="T36" i="13" s="1"/>
  <c r="H37" i="13"/>
  <c r="H38" i="13"/>
  <c r="H39" i="13"/>
  <c r="H40" i="13"/>
  <c r="H34" i="13"/>
  <c r="J36" i="13"/>
  <c r="W36" i="13" s="1"/>
  <c r="W35" i="13"/>
  <c r="X35" i="13"/>
  <c r="X36" i="13"/>
  <c r="X37" i="13"/>
  <c r="X38" i="13"/>
  <c r="X39" i="13"/>
  <c r="X40" i="13"/>
  <c r="X34" i="13"/>
  <c r="W37" i="13"/>
  <c r="W38" i="13"/>
  <c r="W39" i="13"/>
  <c r="W40" i="13"/>
  <c r="T37" i="13"/>
  <c r="T38" i="13"/>
  <c r="T39" i="13"/>
  <c r="T40" i="13"/>
  <c r="U34" i="13"/>
  <c r="A188" i="13"/>
  <c r="A189" i="13"/>
  <c r="A190" i="13"/>
  <c r="A191" i="13"/>
  <c r="A192" i="13"/>
  <c r="A193" i="13"/>
  <c r="A194" i="13"/>
  <c r="N44" i="8" l="1"/>
  <c r="N52" i="8"/>
  <c r="N45" i="8"/>
  <c r="N53" i="8"/>
  <c r="N46" i="8"/>
  <c r="N54" i="8"/>
  <c r="T35" i="13"/>
  <c r="U40" i="13"/>
  <c r="U36" i="13"/>
  <c r="U38" i="13"/>
  <c r="U37" i="13"/>
  <c r="U39" i="13"/>
  <c r="U35" i="13"/>
  <c r="C47" i="13" l="1"/>
  <c r="D47" i="13"/>
  <c r="I47" i="13"/>
  <c r="E47" i="13"/>
  <c r="J47" i="13"/>
  <c r="F47" i="13"/>
  <c r="K47" i="13"/>
  <c r="G47" i="13"/>
  <c r="L47" i="13"/>
  <c r="H47" i="13"/>
  <c r="M47" i="13"/>
  <c r="H46" i="13"/>
  <c r="N47" i="13"/>
  <c r="H52" i="13"/>
  <c r="H70" i="13" l="1"/>
  <c r="H71" i="13"/>
  <c r="H72" i="13"/>
  <c r="H78" i="13" s="1"/>
  <c r="H69" i="13"/>
  <c r="D182" i="13"/>
  <c r="E182" i="13"/>
  <c r="F182" i="13"/>
  <c r="G182" i="13"/>
  <c r="H182" i="13"/>
  <c r="D183" i="13"/>
  <c r="E183" i="13"/>
  <c r="F183" i="13"/>
  <c r="G183" i="13"/>
  <c r="H183" i="13"/>
  <c r="C183" i="13"/>
  <c r="C182" i="13"/>
  <c r="M178" i="13"/>
  <c r="N178" i="13"/>
  <c r="O178" i="13"/>
  <c r="P178" i="13"/>
  <c r="M179" i="13"/>
  <c r="N179" i="13"/>
  <c r="O179" i="13"/>
  <c r="P179" i="13"/>
  <c r="M180" i="13"/>
  <c r="N180" i="13"/>
  <c r="O180" i="13"/>
  <c r="P180" i="13"/>
  <c r="M181" i="13"/>
  <c r="N181" i="13"/>
  <c r="O181" i="13"/>
  <c r="P181" i="13"/>
  <c r="L179" i="13"/>
  <c r="L180" i="13"/>
  <c r="L181" i="13"/>
  <c r="L178" i="13"/>
  <c r="I170" i="13"/>
  <c r="I171" i="13"/>
  <c r="I172" i="13"/>
  <c r="I173" i="13"/>
  <c r="I174" i="13"/>
  <c r="H179" i="13"/>
  <c r="I179" i="13" s="1"/>
  <c r="H180" i="13"/>
  <c r="H178" i="13"/>
  <c r="M169" i="13"/>
  <c r="N169" i="13"/>
  <c r="O169" i="13"/>
  <c r="P169" i="13"/>
  <c r="Q169" i="13"/>
  <c r="M170" i="13"/>
  <c r="N170" i="13"/>
  <c r="O170" i="13"/>
  <c r="P170" i="13"/>
  <c r="Q170" i="13"/>
  <c r="M171" i="13"/>
  <c r="N171" i="13"/>
  <c r="O171" i="13"/>
  <c r="P171" i="13"/>
  <c r="Q171" i="13"/>
  <c r="M172" i="13"/>
  <c r="N172" i="13"/>
  <c r="O172" i="13"/>
  <c r="P172" i="13"/>
  <c r="Q172" i="13"/>
  <c r="M173" i="13"/>
  <c r="N173" i="13"/>
  <c r="O173" i="13"/>
  <c r="P173" i="13"/>
  <c r="Q173" i="13"/>
  <c r="M174" i="13"/>
  <c r="N174" i="13"/>
  <c r="O174" i="13"/>
  <c r="P174" i="13"/>
  <c r="Q174" i="13"/>
  <c r="L170" i="13"/>
  <c r="L171" i="13"/>
  <c r="L172" i="13"/>
  <c r="L173" i="13"/>
  <c r="L174" i="13"/>
  <c r="L169" i="13"/>
  <c r="I182" i="13" l="1"/>
  <c r="R171" i="13"/>
  <c r="H83" i="13"/>
  <c r="H84" i="13"/>
  <c r="R169" i="13"/>
  <c r="R172" i="13"/>
  <c r="I183" i="13"/>
  <c r="R170" i="13"/>
  <c r="R174" i="13"/>
  <c r="H85" i="13"/>
  <c r="I180" i="13"/>
  <c r="I178" i="13"/>
  <c r="H181" i="13"/>
  <c r="R173" i="13"/>
  <c r="H86" i="13"/>
  <c r="AJ190" i="18"/>
  <c r="AJ189" i="18"/>
  <c r="AN189" i="18"/>
  <c r="Q180" i="13" l="1"/>
  <c r="R180" i="13" s="1"/>
  <c r="Q178" i="13"/>
  <c r="R178" i="13" s="1"/>
  <c r="Q181" i="13"/>
  <c r="R181" i="13" s="1"/>
  <c r="Q179" i="13"/>
  <c r="R179" i="13" s="1"/>
  <c r="AY203" i="18"/>
  <c r="AY204" i="18"/>
  <c r="AG203" i="18"/>
  <c r="AH203" i="18"/>
  <c r="AG204" i="18"/>
  <c r="AH204" i="18"/>
  <c r="AF204" i="18"/>
  <c r="AF203" i="18"/>
  <c r="AY193" i="18"/>
  <c r="AY194" i="18"/>
  <c r="AY195" i="18"/>
  <c r="AY196" i="18"/>
  <c r="AY197" i="18"/>
  <c r="AY198" i="18"/>
  <c r="AY199" i="18"/>
  <c r="AY200" i="18"/>
  <c r="AY201" i="18"/>
  <c r="AY202" i="18"/>
  <c r="AY192" i="18"/>
  <c r="AR202" i="18"/>
  <c r="AZ178" i="18"/>
  <c r="AQ178" i="18"/>
  <c r="AR178" i="18"/>
  <c r="AY178" i="18"/>
  <c r="T112" i="13"/>
  <c r="T113" i="13"/>
  <c r="T114" i="13"/>
  <c r="T115" i="13"/>
  <c r="T111" i="13"/>
  <c r="S120" i="13"/>
  <c r="S121" i="13"/>
  <c r="S122" i="13"/>
  <c r="S123" i="13"/>
  <c r="S119" i="13"/>
  <c r="AS167" i="18"/>
  <c r="AT167" i="18"/>
  <c r="AU167" i="18"/>
  <c r="AV167" i="18"/>
  <c r="AW167" i="18"/>
  <c r="AX167" i="18"/>
  <c r="BA171" i="18"/>
  <c r="BA172" i="18"/>
  <c r="BA173" i="18"/>
  <c r="BA174" i="18"/>
  <c r="BA175" i="18"/>
  <c r="BA176" i="18"/>
  <c r="BA177" i="18"/>
  <c r="BA178" i="18"/>
  <c r="BA179" i="18"/>
  <c r="BA180" i="18"/>
  <c r="BA170" i="18"/>
  <c r="AZ168" i="18"/>
  <c r="O119" i="13"/>
  <c r="C129" i="13"/>
  <c r="D129" i="13"/>
  <c r="E129" i="13"/>
  <c r="F129" i="13"/>
  <c r="G129" i="13"/>
  <c r="C130" i="13"/>
  <c r="D130" i="13"/>
  <c r="E130" i="13"/>
  <c r="F130" i="13"/>
  <c r="G130" i="13"/>
  <c r="C131" i="13"/>
  <c r="D131" i="13"/>
  <c r="E131" i="13"/>
  <c r="F131" i="13"/>
  <c r="G131" i="13"/>
  <c r="C132" i="13"/>
  <c r="D132" i="13"/>
  <c r="E132" i="13"/>
  <c r="F132" i="13"/>
  <c r="G132" i="13"/>
  <c r="AJ151" i="18" l="1"/>
  <c r="AJ153" i="18"/>
  <c r="AJ157" i="18"/>
  <c r="AJ160" i="18"/>
  <c r="AJ163" i="18"/>
  <c r="AJ129" i="18"/>
  <c r="AJ131" i="18"/>
  <c r="AJ135" i="18"/>
  <c r="AJ137" i="18"/>
  <c r="AJ42" i="18"/>
  <c r="AJ45" i="18"/>
  <c r="AJ48" i="18"/>
  <c r="AJ53" i="18"/>
  <c r="AJ55" i="18"/>
  <c r="V178" i="18"/>
  <c r="V151" i="18"/>
  <c r="H151" i="18" s="1"/>
  <c r="V152" i="18"/>
  <c r="H152" i="18" s="1"/>
  <c r="AJ152" i="18" s="1"/>
  <c r="V153" i="18"/>
  <c r="V154" i="18"/>
  <c r="V276" i="18" s="1"/>
  <c r="V129" i="18"/>
  <c r="H129" i="18" s="1"/>
  <c r="V130" i="18"/>
  <c r="H130" i="18" s="1"/>
  <c r="V131" i="18"/>
  <c r="H131" i="18" s="1"/>
  <c r="V132" i="18"/>
  <c r="V135" i="18"/>
  <c r="V48" i="18" s="1"/>
  <c r="V342" i="18" s="1"/>
  <c r="V136" i="18"/>
  <c r="H136" i="18" s="1"/>
  <c r="V137" i="18"/>
  <c r="H137" i="18" s="1"/>
  <c r="V138" i="18"/>
  <c r="H138" i="18" s="1"/>
  <c r="H178" i="18"/>
  <c r="H78" i="18"/>
  <c r="V78" i="18" s="1"/>
  <c r="H79" i="18"/>
  <c r="V79" i="18" s="1"/>
  <c r="H84" i="18"/>
  <c r="V84" i="18" s="1"/>
  <c r="H86" i="18"/>
  <c r="V86" i="18" s="1"/>
  <c r="H92" i="18"/>
  <c r="V92" i="18" s="1"/>
  <c r="H94" i="18"/>
  <c r="V94" i="18" s="1"/>
  <c r="H100" i="18"/>
  <c r="V100" i="18" s="1"/>
  <c r="H102" i="18"/>
  <c r="V102" i="18" s="1"/>
  <c r="H108" i="18"/>
  <c r="H107" i="18" s="1"/>
  <c r="H174" i="18" s="1"/>
  <c r="H109" i="18"/>
  <c r="AJ109" i="18" s="1"/>
  <c r="H22" i="18"/>
  <c r="H23" i="18"/>
  <c r="H24" i="18"/>
  <c r="H25" i="18"/>
  <c r="H29" i="18"/>
  <c r="H30" i="18"/>
  <c r="H31" i="18"/>
  <c r="H32" i="18"/>
  <c r="D3" i="18"/>
  <c r="E3" i="18"/>
  <c r="F3" i="18"/>
  <c r="G3" i="18"/>
  <c r="H3" i="18"/>
  <c r="I3" i="18"/>
  <c r="J3" i="18"/>
  <c r="K3" i="18"/>
  <c r="L3" i="18"/>
  <c r="M3" i="18"/>
  <c r="N3" i="18"/>
  <c r="D4" i="18"/>
  <c r="E4" i="18"/>
  <c r="F4" i="18"/>
  <c r="G4" i="18"/>
  <c r="H4" i="18"/>
  <c r="I4" i="18"/>
  <c r="K4" i="18"/>
  <c r="F5" i="18"/>
  <c r="G5" i="18"/>
  <c r="H5" i="18"/>
  <c r="K5" i="18"/>
  <c r="L5" i="18"/>
  <c r="M5" i="18"/>
  <c r="N5" i="18"/>
  <c r="C4" i="18"/>
  <c r="C3" i="18"/>
  <c r="H150" i="8"/>
  <c r="H153" i="8"/>
  <c r="H154" i="8" s="1"/>
  <c r="H155" i="8" s="1"/>
  <c r="H156" i="8" s="1"/>
  <c r="H107" i="8"/>
  <c r="H144" i="18"/>
  <c r="V144" i="18" s="1"/>
  <c r="H79" i="8"/>
  <c r="S38" i="3"/>
  <c r="T38" i="3"/>
  <c r="U38" i="3"/>
  <c r="R38" i="3"/>
  <c r="R37" i="3"/>
  <c r="S37" i="3"/>
  <c r="T37" i="3"/>
  <c r="U37" i="3"/>
  <c r="V37" i="3"/>
  <c r="W37" i="3"/>
  <c r="V38" i="3"/>
  <c r="W38" i="3"/>
  <c r="R39" i="3"/>
  <c r="S39" i="3"/>
  <c r="T39" i="3"/>
  <c r="U39" i="3"/>
  <c r="V39" i="3"/>
  <c r="W39" i="3"/>
  <c r="Q38" i="3"/>
  <c r="Q39" i="3"/>
  <c r="Q37" i="3"/>
  <c r="H135" i="18" l="1"/>
  <c r="H134" i="18" s="1"/>
  <c r="H147" i="8"/>
  <c r="H143" i="18"/>
  <c r="H177" i="18" s="1"/>
  <c r="H108" i="8"/>
  <c r="H345" i="18"/>
  <c r="V128" i="18"/>
  <c r="AJ144" i="18"/>
  <c r="H154" i="18"/>
  <c r="H276" i="18" s="1"/>
  <c r="H153" i="18"/>
  <c r="V134" i="18"/>
  <c r="V345" i="18"/>
  <c r="H344" i="18"/>
  <c r="V47" i="18"/>
  <c r="V212" i="18" s="1"/>
  <c r="V344" i="18"/>
  <c r="H114" i="18"/>
  <c r="V109" i="18"/>
  <c r="H49" i="18"/>
  <c r="V107" i="18"/>
  <c r="V174" i="18" s="1"/>
  <c r="V108" i="18"/>
  <c r="V150" i="18"/>
  <c r="V49" i="18"/>
  <c r="H132" i="18"/>
  <c r="H128" i="18" s="1"/>
  <c r="H48" i="18" l="1"/>
  <c r="H342" i="18" s="1"/>
  <c r="H150" i="18"/>
  <c r="H186" i="18" s="1"/>
  <c r="H46" i="18"/>
  <c r="V179" i="18"/>
  <c r="V143" i="18"/>
  <c r="V177" i="18" s="1"/>
  <c r="V46" i="18"/>
  <c r="H179" i="18"/>
  <c r="V68" i="18"/>
  <c r="V186" i="18"/>
  <c r="H68" i="18"/>
  <c r="V248" i="18"/>
  <c r="V234" i="18"/>
  <c r="H50" i="18"/>
  <c r="V114" i="18"/>
  <c r="H47" i="18"/>
  <c r="H229" i="18"/>
  <c r="H265" i="18" s="1"/>
  <c r="H343" i="18"/>
  <c r="V229" i="18"/>
  <c r="V265" i="18" s="1"/>
  <c r="V343" i="18"/>
  <c r="H212" i="18" l="1"/>
  <c r="H248" i="18" s="1"/>
  <c r="AJ50" i="18"/>
  <c r="H215" i="18"/>
  <c r="H251" i="18" s="1"/>
  <c r="V50" i="18"/>
  <c r="V215" i="18" s="1"/>
  <c r="V251" i="18" s="1"/>
  <c r="J130" i="2"/>
  <c r="K130" i="2"/>
  <c r="L130" i="2"/>
  <c r="M130" i="2"/>
  <c r="N130" i="2"/>
  <c r="H42" i="14"/>
  <c r="H47" i="14" s="1"/>
  <c r="D47" i="14"/>
  <c r="E47" i="14"/>
  <c r="F47" i="14"/>
  <c r="G47" i="14"/>
  <c r="D36" i="14"/>
  <c r="E36" i="14"/>
  <c r="F36" i="14"/>
  <c r="G36" i="14"/>
  <c r="H36" i="14"/>
  <c r="H72" i="14" l="1"/>
  <c r="H73" i="14" s="1"/>
  <c r="H93" i="14"/>
  <c r="H94" i="14"/>
  <c r="H95" i="14"/>
  <c r="H96" i="14"/>
  <c r="H85" i="14"/>
  <c r="H86" i="14"/>
  <c r="H87" i="14"/>
  <c r="H88" i="14"/>
  <c r="H12" i="14"/>
  <c r="H17" i="14" s="1"/>
  <c r="H13" i="14"/>
  <c r="H53" i="14" s="1"/>
  <c r="J47" i="14"/>
  <c r="K47" i="14"/>
  <c r="L47" i="14"/>
  <c r="I36" i="14"/>
  <c r="H56" i="14" l="1"/>
  <c r="H55" i="14"/>
  <c r="H54" i="14"/>
  <c r="H57" i="14" s="1"/>
  <c r="N47" i="14"/>
  <c r="M47" i="14"/>
  <c r="I47" i="14"/>
  <c r="G157" i="4" l="1"/>
  <c r="F157" i="4" s="1"/>
  <c r="E157" i="4" s="1"/>
  <c r="D157" i="4" s="1"/>
  <c r="C157" i="4" s="1"/>
  <c r="H157" i="4"/>
  <c r="G156" i="4"/>
  <c r="F156" i="4" s="1"/>
  <c r="E156" i="4" s="1"/>
  <c r="D156" i="4" s="1"/>
  <c r="C156" i="4" s="1"/>
  <c r="D155" i="4"/>
  <c r="E155" i="4"/>
  <c r="F155" i="4"/>
  <c r="G155" i="4"/>
  <c r="H155" i="4"/>
  <c r="C155" i="4"/>
  <c r="O70" i="2"/>
  <c r="O69" i="2"/>
  <c r="C63" i="3" l="1"/>
  <c r="D63" i="3"/>
  <c r="D64" i="3" s="1"/>
  <c r="D65" i="3" s="1"/>
  <c r="D66" i="3" s="1"/>
  <c r="D53" i="3" s="1"/>
  <c r="D70" i="3" s="1"/>
  <c r="C64" i="3"/>
  <c r="C65" i="3" s="1"/>
  <c r="C66" i="3" s="1"/>
  <c r="C53" i="3" s="1"/>
  <c r="D29" i="3"/>
  <c r="E29" i="3"/>
  <c r="F29" i="3"/>
  <c r="G29" i="3"/>
  <c r="H29" i="3"/>
  <c r="C29" i="3"/>
  <c r="I70" i="3"/>
  <c r="J70" i="3"/>
  <c r="K70" i="3"/>
  <c r="L70" i="3"/>
  <c r="M70" i="3"/>
  <c r="N70" i="3"/>
  <c r="F64" i="3"/>
  <c r="F65" i="3" s="1"/>
  <c r="G64" i="3"/>
  <c r="G65" i="3" s="1"/>
  <c r="H64" i="3"/>
  <c r="H65" i="3" s="1"/>
  <c r="E64" i="3"/>
  <c r="E65" i="3" s="1"/>
  <c r="E66" i="3" s="1"/>
  <c r="C48" i="1" l="1"/>
  <c r="G141" i="4"/>
  <c r="H141" i="4"/>
  <c r="R203" i="2"/>
  <c r="S203" i="2"/>
  <c r="T203" i="2"/>
  <c r="U203" i="2"/>
  <c r="V203" i="2"/>
  <c r="R204" i="2"/>
  <c r="S204" i="2"/>
  <c r="T204" i="2"/>
  <c r="U204" i="2"/>
  <c r="V204" i="2"/>
  <c r="Q204" i="2"/>
  <c r="Q203" i="2"/>
  <c r="D203" i="2"/>
  <c r="E203" i="2"/>
  <c r="F203" i="2"/>
  <c r="G203" i="2"/>
  <c r="H203" i="2"/>
  <c r="I203" i="2"/>
  <c r="J203" i="2"/>
  <c r="K203" i="2"/>
  <c r="L203" i="2"/>
  <c r="M203" i="2"/>
  <c r="N203" i="2"/>
  <c r="D204" i="2"/>
  <c r="E204" i="2"/>
  <c r="F204" i="2"/>
  <c r="G204" i="2"/>
  <c r="H204" i="2"/>
  <c r="I204" i="2"/>
  <c r="J204" i="2"/>
  <c r="K204" i="2"/>
  <c r="L204" i="2"/>
  <c r="M204" i="2"/>
  <c r="N204" i="2"/>
  <c r="C204" i="2"/>
  <c r="C203" i="2"/>
  <c r="C74" i="1"/>
  <c r="D74" i="1"/>
  <c r="E74" i="1"/>
  <c r="F74" i="1"/>
  <c r="G74" i="1"/>
  <c r="H74" i="1"/>
  <c r="I74" i="1"/>
  <c r="J74" i="1"/>
  <c r="K74" i="1"/>
  <c r="L74" i="1"/>
  <c r="M74" i="1"/>
  <c r="C75" i="1"/>
  <c r="D75" i="1"/>
  <c r="E75" i="1"/>
  <c r="F75" i="1"/>
  <c r="G75" i="1"/>
  <c r="H75" i="1"/>
  <c r="I75" i="1"/>
  <c r="J75" i="1"/>
  <c r="K75" i="1"/>
  <c r="L75" i="1"/>
  <c r="M75" i="1"/>
  <c r="B75" i="1"/>
  <c r="B74" i="1"/>
  <c r="Q198" i="2"/>
  <c r="R198" i="2"/>
  <c r="S198" i="2"/>
  <c r="T198" i="2"/>
  <c r="U198" i="2"/>
  <c r="V198" i="2"/>
  <c r="D216" i="2"/>
  <c r="E216" i="2" s="1"/>
  <c r="F216" i="2" s="1"/>
  <c r="G216" i="2" s="1"/>
  <c r="H216" i="2" s="1"/>
  <c r="I216" i="2" s="1"/>
  <c r="J216" i="2" s="1"/>
  <c r="K216" i="2" s="1"/>
  <c r="L216" i="2" s="1"/>
  <c r="M216" i="2" s="1"/>
  <c r="N216" i="2" s="1"/>
  <c r="D215" i="2"/>
  <c r="C218" i="2"/>
  <c r="C217" i="2"/>
  <c r="D217" i="2" s="1"/>
  <c r="E217" i="2" s="1"/>
  <c r="F217" i="2" s="1"/>
  <c r="G217" i="2" s="1"/>
  <c r="H217" i="2" s="1"/>
  <c r="I217" i="2" s="1"/>
  <c r="J217" i="2" s="1"/>
  <c r="K217" i="2" s="1"/>
  <c r="L217" i="2" s="1"/>
  <c r="M217" i="2" s="1"/>
  <c r="N217" i="2" s="1"/>
  <c r="E215" i="2" l="1"/>
  <c r="E218" i="2" s="1"/>
  <c r="D218" i="2"/>
  <c r="F215" i="2" l="1"/>
  <c r="G215" i="2" l="1"/>
  <c r="F218" i="2"/>
  <c r="H215" i="2" l="1"/>
  <c r="G218" i="2"/>
  <c r="H218" i="2" l="1"/>
  <c r="I215" i="2"/>
  <c r="I218" i="2" l="1"/>
  <c r="J215" i="2"/>
  <c r="J218" i="2" l="1"/>
  <c r="K215" i="2"/>
  <c r="K218" i="2" l="1"/>
  <c r="L215" i="2"/>
  <c r="L218" i="2" l="1"/>
  <c r="M215" i="2"/>
  <c r="M218" i="2" l="1"/>
  <c r="N215" i="2"/>
  <c r="N218" i="2" l="1"/>
  <c r="H75" i="2" l="1"/>
  <c r="H72" i="2"/>
  <c r="G59" i="4" l="1"/>
  <c r="F59" i="4" s="1"/>
  <c r="E59" i="4" s="1"/>
  <c r="D59" i="4" s="1"/>
  <c r="C59" i="4" s="1"/>
  <c r="G57" i="4"/>
  <c r="F57" i="4" s="1"/>
  <c r="E57" i="4" s="1"/>
  <c r="D57" i="4" s="1"/>
  <c r="C57" i="4" s="1"/>
  <c r="H93" i="2" l="1"/>
  <c r="H94" i="2" s="1"/>
  <c r="H95" i="2" s="1"/>
  <c r="D8" i="23"/>
  <c r="D9" i="23"/>
  <c r="D10" i="23"/>
  <c r="D11" i="23"/>
  <c r="H96" i="2" l="1"/>
  <c r="H120" i="8" l="1"/>
  <c r="F114" i="8"/>
  <c r="G114" i="8" s="1"/>
  <c r="H127" i="8"/>
  <c r="H167" i="8" s="1"/>
  <c r="J25" i="19"/>
  <c r="J24" i="19"/>
  <c r="J36" i="19" s="1"/>
  <c r="J16" i="19"/>
  <c r="J15" i="19"/>
  <c r="J9" i="19"/>
  <c r="J8" i="19"/>
  <c r="AD242" i="18"/>
  <c r="AE242" i="18"/>
  <c r="AF242" i="18"/>
  <c r="AG242" i="18"/>
  <c r="AE260" i="18"/>
  <c r="AF260" i="18"/>
  <c r="AG260" i="18"/>
  <c r="AD260" i="18"/>
  <c r="H170" i="8" l="1"/>
  <c r="H182" i="8"/>
  <c r="H169" i="8"/>
  <c r="H168" i="8"/>
  <c r="H174" i="8"/>
  <c r="H172" i="8"/>
  <c r="H171" i="8"/>
  <c r="H173" i="8"/>
  <c r="J37" i="19"/>
  <c r="J38" i="19" s="1"/>
  <c r="J39" i="19" s="1"/>
  <c r="H176" i="8" l="1"/>
  <c r="H191" i="8" s="1"/>
  <c r="H162" i="18"/>
  <c r="AJ162" i="18" s="1"/>
  <c r="H188" i="8"/>
  <c r="H183" i="8"/>
  <c r="H157" i="18"/>
  <c r="H175" i="8"/>
  <c r="H177" i="8"/>
  <c r="H192" i="8" s="1"/>
  <c r="H160" i="18"/>
  <c r="H186" i="8"/>
  <c r="H184" i="8"/>
  <c r="H158" i="18"/>
  <c r="H187" i="8"/>
  <c r="H161" i="18"/>
  <c r="H163" i="18"/>
  <c r="H189" i="8"/>
  <c r="H185" i="8"/>
  <c r="H159" i="18"/>
  <c r="AJ159" i="18" s="1"/>
  <c r="E70" i="3"/>
  <c r="F66" i="3"/>
  <c r="G66" i="3"/>
  <c r="H66" i="3"/>
  <c r="F71" i="3"/>
  <c r="G71" i="3"/>
  <c r="H71" i="3"/>
  <c r="E71" i="3"/>
  <c r="H196" i="8" l="1"/>
  <c r="H347" i="18"/>
  <c r="V159" i="18"/>
  <c r="H285" i="18"/>
  <c r="H306" i="18" s="1"/>
  <c r="V157" i="18"/>
  <c r="H346" i="18"/>
  <c r="H156" i="18"/>
  <c r="V163" i="18"/>
  <c r="V281" i="18" s="1"/>
  <c r="V317" i="18" s="1"/>
  <c r="H281" i="18"/>
  <c r="H317" i="18" s="1"/>
  <c r="V160" i="18"/>
  <c r="V288" i="18" s="1"/>
  <c r="V307" i="18" s="1"/>
  <c r="H288" i="18"/>
  <c r="H307" i="18" s="1"/>
  <c r="V161" i="18"/>
  <c r="V277" i="18" s="1"/>
  <c r="H277" i="18"/>
  <c r="AJ161" i="18"/>
  <c r="AJ158" i="18"/>
  <c r="V158" i="18"/>
  <c r="V280" i="18" s="1"/>
  <c r="H280" i="18"/>
  <c r="H190" i="8"/>
  <c r="H193" i="8" s="1"/>
  <c r="H164" i="18"/>
  <c r="V164" i="18" s="1"/>
  <c r="V162" i="18"/>
  <c r="H282" i="18"/>
  <c r="H318" i="18" s="1"/>
  <c r="G70" i="3"/>
  <c r="F70" i="3"/>
  <c r="H164" i="4"/>
  <c r="H175" i="4" s="1"/>
  <c r="H163" i="4"/>
  <c r="H174" i="4" s="1"/>
  <c r="H127" i="3"/>
  <c r="H85" i="18" s="1"/>
  <c r="H117" i="3"/>
  <c r="H118" i="3"/>
  <c r="H130" i="3"/>
  <c r="H108" i="3"/>
  <c r="H111" i="3" s="1"/>
  <c r="G108" i="3"/>
  <c r="G111" i="3" s="1"/>
  <c r="H129" i="3"/>
  <c r="D47" i="3"/>
  <c r="E47" i="3"/>
  <c r="F47" i="3"/>
  <c r="G47" i="3"/>
  <c r="H47" i="3"/>
  <c r="I47" i="3"/>
  <c r="J47" i="3"/>
  <c r="K47" i="3"/>
  <c r="L47" i="3"/>
  <c r="M47" i="3"/>
  <c r="N47" i="3"/>
  <c r="C47" i="3"/>
  <c r="H115" i="13"/>
  <c r="R123" i="13" s="1"/>
  <c r="H114" i="13"/>
  <c r="H113" i="13"/>
  <c r="H112" i="13"/>
  <c r="H111" i="13"/>
  <c r="O120" i="13"/>
  <c r="O121" i="13"/>
  <c r="O122" i="13"/>
  <c r="O123" i="13"/>
  <c r="H148" i="2"/>
  <c r="H149" i="2"/>
  <c r="H150" i="2"/>
  <c r="H152" i="2" s="1"/>
  <c r="H84" i="2"/>
  <c r="H183" i="4"/>
  <c r="H184" i="4" s="1"/>
  <c r="H161" i="4"/>
  <c r="H172" i="4" s="1"/>
  <c r="H162" i="4"/>
  <c r="H173" i="4" s="1"/>
  <c r="H67" i="4"/>
  <c r="H68" i="4"/>
  <c r="H69" i="4"/>
  <c r="H70" i="4"/>
  <c r="H64" i="4"/>
  <c r="H61" i="4"/>
  <c r="H62" i="4"/>
  <c r="H63" i="4"/>
  <c r="H100" i="4"/>
  <c r="H99" i="4"/>
  <c r="H47" i="4"/>
  <c r="H48" i="4"/>
  <c r="H115" i="2"/>
  <c r="H128" i="2"/>
  <c r="H129" i="2" s="1"/>
  <c r="H194" i="8" l="1"/>
  <c r="AJ164" i="18"/>
  <c r="AJ156" i="18"/>
  <c r="H185" i="18"/>
  <c r="H187" i="18" s="1"/>
  <c r="V156" i="18"/>
  <c r="H293" i="18"/>
  <c r="H292" i="18"/>
  <c r="H298" i="18" s="1"/>
  <c r="V346" i="18"/>
  <c r="V364" i="18" s="1"/>
  <c r="V285" i="18"/>
  <c r="V306" i="18" s="1"/>
  <c r="V310" i="18" s="1"/>
  <c r="H310" i="18"/>
  <c r="V282" i="18"/>
  <c r="V318" i="18" s="1"/>
  <c r="V321" i="18" s="1"/>
  <c r="V347" i="18"/>
  <c r="H321" i="18"/>
  <c r="V85" i="18"/>
  <c r="H138" i="3"/>
  <c r="H146" i="3" s="1"/>
  <c r="H88" i="18"/>
  <c r="H70" i="3"/>
  <c r="H132" i="13"/>
  <c r="R122" i="13"/>
  <c r="H129" i="13"/>
  <c r="R119" i="13"/>
  <c r="H34" i="18"/>
  <c r="H102" i="13"/>
  <c r="R120" i="13"/>
  <c r="H130" i="13"/>
  <c r="R121" i="13"/>
  <c r="H131" i="13"/>
  <c r="H137" i="3"/>
  <c r="H145" i="3" s="1"/>
  <c r="H89" i="18"/>
  <c r="H71" i="4"/>
  <c r="H176" i="4"/>
  <c r="H135" i="3"/>
  <c r="H128" i="3"/>
  <c r="H87" i="18" s="1"/>
  <c r="H116" i="13"/>
  <c r="R124" i="13" s="1"/>
  <c r="H195" i="4"/>
  <c r="H93" i="18" s="1"/>
  <c r="H196" i="4"/>
  <c r="H197" i="4"/>
  <c r="H198" i="4"/>
  <c r="H186" i="2"/>
  <c r="H184" i="2"/>
  <c r="H185" i="2"/>
  <c r="H151" i="2"/>
  <c r="H156" i="2" s="1"/>
  <c r="H183" i="2"/>
  <c r="H76" i="18" s="1"/>
  <c r="H154" i="2"/>
  <c r="H103" i="4"/>
  <c r="H105" i="4"/>
  <c r="H60" i="2"/>
  <c r="H61" i="2"/>
  <c r="H57" i="2"/>
  <c r="H58" i="2"/>
  <c r="H56" i="2"/>
  <c r="AJ185" i="18" l="1"/>
  <c r="AJ216" i="18"/>
  <c r="H140" i="3"/>
  <c r="H143" i="3"/>
  <c r="H148" i="3" s="1"/>
  <c r="V292" i="18"/>
  <c r="V298" i="18" s="1"/>
  <c r="V185" i="18"/>
  <c r="V187" i="18" s="1"/>
  <c r="V293" i="18"/>
  <c r="V88" i="18"/>
  <c r="AJ88" i="18"/>
  <c r="H105" i="14"/>
  <c r="H107" i="14"/>
  <c r="H108" i="14"/>
  <c r="H106" i="14"/>
  <c r="V93" i="18"/>
  <c r="H206" i="4"/>
  <c r="H96" i="18"/>
  <c r="H205" i="4"/>
  <c r="H97" i="18"/>
  <c r="H204" i="4"/>
  <c r="H95" i="18"/>
  <c r="V87" i="18"/>
  <c r="H83" i="18"/>
  <c r="V89" i="18"/>
  <c r="AJ89" i="18"/>
  <c r="H193" i="2"/>
  <c r="H77" i="18"/>
  <c r="V76" i="18"/>
  <c r="H112" i="18"/>
  <c r="H194" i="2"/>
  <c r="H81" i="18"/>
  <c r="H195" i="2"/>
  <c r="H80" i="18"/>
  <c r="H153" i="2"/>
  <c r="H155" i="2"/>
  <c r="H131" i="3"/>
  <c r="H136" i="3"/>
  <c r="H144" i="3" s="1"/>
  <c r="H199" i="4"/>
  <c r="H203" i="4"/>
  <c r="H208" i="4" s="1"/>
  <c r="H187" i="2"/>
  <c r="H192" i="2"/>
  <c r="H62" i="2"/>
  <c r="H75" i="18" l="1"/>
  <c r="V75" i="18" s="1"/>
  <c r="V170" i="18" s="1"/>
  <c r="H103" i="18"/>
  <c r="H115" i="18" s="1"/>
  <c r="V115" i="18" s="1"/>
  <c r="H114" i="14"/>
  <c r="H116" i="14"/>
  <c r="H104" i="18"/>
  <c r="H116" i="18" s="1"/>
  <c r="H105" i="18"/>
  <c r="H117" i="18" s="1"/>
  <c r="H115" i="14"/>
  <c r="H101" i="18"/>
  <c r="H113" i="18" s="1"/>
  <c r="H113" i="14"/>
  <c r="H109" i="14"/>
  <c r="H117" i="14" s="1"/>
  <c r="V97" i="18"/>
  <c r="AJ97" i="18"/>
  <c r="V95" i="18"/>
  <c r="AJ96" i="18"/>
  <c r="V96" i="18"/>
  <c r="H91" i="18"/>
  <c r="V83" i="18"/>
  <c r="V171" i="18" s="1"/>
  <c r="H171" i="18"/>
  <c r="V81" i="18"/>
  <c r="AJ81" i="18"/>
  <c r="H40" i="18"/>
  <c r="V112" i="18"/>
  <c r="AJ80" i="18"/>
  <c r="V80" i="18"/>
  <c r="V77" i="18"/>
  <c r="H198" i="2"/>
  <c r="H132" i="3"/>
  <c r="H139" i="3"/>
  <c r="H147" i="3" s="1"/>
  <c r="H200" i="4"/>
  <c r="H207" i="4"/>
  <c r="H188" i="2"/>
  <c r="H196" i="2"/>
  <c r="H197" i="2" s="1"/>
  <c r="H33" i="2"/>
  <c r="H35" i="2" s="1"/>
  <c r="H17" i="2"/>
  <c r="H163" i="2" s="1"/>
  <c r="H165" i="2" s="1"/>
  <c r="H214" i="2"/>
  <c r="D41" i="13"/>
  <c r="D42" i="13" s="1"/>
  <c r="C41" i="13"/>
  <c r="C42" i="13" s="1"/>
  <c r="C61" i="2"/>
  <c r="D61" i="2"/>
  <c r="E61" i="2"/>
  <c r="F61" i="2"/>
  <c r="G61" i="2"/>
  <c r="I61" i="2"/>
  <c r="J61" i="2"/>
  <c r="K61" i="2"/>
  <c r="L61" i="2"/>
  <c r="M61" i="2"/>
  <c r="N61" i="2"/>
  <c r="D60" i="2"/>
  <c r="E60" i="2"/>
  <c r="F60" i="2"/>
  <c r="G60" i="2"/>
  <c r="I60" i="2"/>
  <c r="J60" i="2"/>
  <c r="K60" i="2"/>
  <c r="L60" i="2"/>
  <c r="M60" i="2"/>
  <c r="N60" i="2"/>
  <c r="C60" i="2"/>
  <c r="X8" i="7"/>
  <c r="X9" i="7"/>
  <c r="X10" i="7"/>
  <c r="X7" i="7"/>
  <c r="H170" i="18" l="1"/>
  <c r="V101" i="18"/>
  <c r="H99" i="18"/>
  <c r="H111" i="18" s="1"/>
  <c r="V111" i="18" s="1"/>
  <c r="AJ105" i="18"/>
  <c r="AJ117" i="18" s="1"/>
  <c r="V105" i="18"/>
  <c r="V104" i="18"/>
  <c r="AJ104" i="18"/>
  <c r="AJ116" i="18" s="1"/>
  <c r="V103" i="18"/>
  <c r="H172" i="18"/>
  <c r="V91" i="18"/>
  <c r="V172" i="18" s="1"/>
  <c r="V113" i="18"/>
  <c r="V116" i="18"/>
  <c r="V117" i="18"/>
  <c r="V40" i="18"/>
  <c r="H41" i="18"/>
  <c r="H213" i="2"/>
  <c r="H212" i="2"/>
  <c r="I47" i="1"/>
  <c r="J4" i="18" s="1"/>
  <c r="J5" i="18"/>
  <c r="N97" i="13"/>
  <c r="N98" i="13"/>
  <c r="V99" i="18" l="1"/>
  <c r="V173" i="18" s="1"/>
  <c r="H173" i="18"/>
  <c r="H65" i="18"/>
  <c r="V65" i="18" s="1"/>
  <c r="H42" i="18"/>
  <c r="H210" i="18"/>
  <c r="V41" i="18"/>
  <c r="V210" i="18" s="1"/>
  <c r="N41" i="13"/>
  <c r="U41" i="13" l="1"/>
  <c r="V246" i="18"/>
  <c r="H246" i="18"/>
  <c r="V42" i="18"/>
  <c r="H338" i="18"/>
  <c r="Q34" i="13"/>
  <c r="Q35" i="13"/>
  <c r="Q36" i="13"/>
  <c r="Q37" i="13"/>
  <c r="Q38" i="13"/>
  <c r="Q39" i="13"/>
  <c r="Q40" i="13"/>
  <c r="R35" i="13"/>
  <c r="R36" i="13"/>
  <c r="R37" i="13"/>
  <c r="R38" i="13"/>
  <c r="R39" i="13"/>
  <c r="R40" i="13"/>
  <c r="P36" i="13"/>
  <c r="P37" i="13"/>
  <c r="P38" i="13"/>
  <c r="P39" i="13"/>
  <c r="P40" i="13"/>
  <c r="V338" i="18" l="1"/>
  <c r="C69" i="4"/>
  <c r="D69" i="4"/>
  <c r="K118" i="8" l="1"/>
  <c r="K121" i="8" s="1"/>
  <c r="K122" i="8" s="1"/>
  <c r="J118" i="8"/>
  <c r="I118" i="8"/>
  <c r="J117" i="2"/>
  <c r="K117" i="2"/>
  <c r="L117" i="2"/>
  <c r="M117" i="2"/>
  <c r="N117" i="2"/>
  <c r="I117" i="2"/>
  <c r="J123" i="2"/>
  <c r="K123" i="2"/>
  <c r="L123" i="2"/>
  <c r="M123" i="2"/>
  <c r="N123" i="2"/>
  <c r="I123" i="2"/>
  <c r="K58" i="2"/>
  <c r="L58" i="2"/>
  <c r="M58" i="2"/>
  <c r="N58" i="2"/>
  <c r="I120" i="8" l="1"/>
  <c r="I126" i="8" s="1"/>
  <c r="I127" i="8" s="1"/>
  <c r="I121" i="8"/>
  <c r="I122" i="8" s="1"/>
  <c r="J120" i="8"/>
  <c r="J126" i="8" s="1"/>
  <c r="O126" i="8" s="1"/>
  <c r="J121" i="8"/>
  <c r="J122" i="8" s="1"/>
  <c r="L118" i="8"/>
  <c r="L121" i="8" s="1"/>
  <c r="L122" i="8" s="1"/>
  <c r="K120" i="8"/>
  <c r="K126" i="8" s="1"/>
  <c r="I130" i="2"/>
  <c r="J127" i="8" l="1"/>
  <c r="J128" i="8"/>
  <c r="I128" i="8"/>
  <c r="M118" i="8"/>
  <c r="M121" i="8" s="1"/>
  <c r="M122" i="8" s="1"/>
  <c r="L120" i="8"/>
  <c r="L126" i="8" s="1"/>
  <c r="K128" i="8"/>
  <c r="K127" i="8"/>
  <c r="D58" i="2"/>
  <c r="N118" i="8" l="1"/>
  <c r="M120" i="8"/>
  <c r="M126" i="8" s="1"/>
  <c r="L128" i="8"/>
  <c r="L127" i="8"/>
  <c r="D93" i="2"/>
  <c r="E93" i="2"/>
  <c r="F93" i="2"/>
  <c r="G93" i="2"/>
  <c r="C93" i="2"/>
  <c r="N120" i="8" l="1"/>
  <c r="N126" i="8" s="1"/>
  <c r="P126" i="8" s="1"/>
  <c r="N121" i="8"/>
  <c r="N122" i="8" s="1"/>
  <c r="E94" i="2"/>
  <c r="E95" i="2" s="1"/>
  <c r="D94" i="2"/>
  <c r="D95" i="2" s="1"/>
  <c r="G94" i="2"/>
  <c r="G95" i="2" s="1"/>
  <c r="C94" i="2"/>
  <c r="C95" i="2" s="1"/>
  <c r="C96" i="2" s="1"/>
  <c r="F94" i="2"/>
  <c r="F95" i="2" s="1"/>
  <c r="M128" i="8"/>
  <c r="M127" i="8"/>
  <c r="D75" i="2"/>
  <c r="E75" i="2"/>
  <c r="F75" i="2"/>
  <c r="G75" i="2"/>
  <c r="C75" i="2"/>
  <c r="J50" i="2"/>
  <c r="K50" i="2"/>
  <c r="L50" i="2"/>
  <c r="M50" i="2"/>
  <c r="N50" i="2"/>
  <c r="I50" i="2"/>
  <c r="N127" i="8" l="1"/>
  <c r="N128" i="8"/>
  <c r="F96" i="2"/>
  <c r="D96" i="2"/>
  <c r="G96" i="2"/>
  <c r="E96" i="2"/>
  <c r="I51" i="2"/>
  <c r="I58" i="2" s="1"/>
  <c r="I56" i="2"/>
  <c r="J51" i="2"/>
  <c r="J58" i="2" s="1"/>
  <c r="J56" i="2"/>
  <c r="O137" i="2"/>
  <c r="O138" i="2"/>
  <c r="O136" i="2"/>
  <c r="I75" i="2" l="1"/>
  <c r="J75" i="2"/>
  <c r="C79" i="8"/>
  <c r="H80" i="8" s="1"/>
  <c r="H97" i="8" l="1"/>
  <c r="H141" i="18" s="1"/>
  <c r="H98" i="8"/>
  <c r="H142" i="18" s="1"/>
  <c r="I94" i="13"/>
  <c r="G155" i="13"/>
  <c r="F155" i="13"/>
  <c r="E155" i="13"/>
  <c r="D155" i="13"/>
  <c r="C155" i="13"/>
  <c r="G154" i="13"/>
  <c r="F154" i="13"/>
  <c r="E154" i="13"/>
  <c r="D154" i="13"/>
  <c r="C154" i="13"/>
  <c r="G153" i="13"/>
  <c r="F153" i="13"/>
  <c r="E153" i="13"/>
  <c r="D153" i="13"/>
  <c r="C153" i="13"/>
  <c r="K152" i="13"/>
  <c r="J152" i="13"/>
  <c r="I152" i="13"/>
  <c r="K151" i="13"/>
  <c r="J151" i="13"/>
  <c r="I151" i="13"/>
  <c r="K150" i="13"/>
  <c r="K149" i="13"/>
  <c r="K148" i="13"/>
  <c r="J148" i="13"/>
  <c r="I148" i="13"/>
  <c r="K147" i="13"/>
  <c r="J147" i="13"/>
  <c r="I147" i="13"/>
  <c r="K146" i="13"/>
  <c r="J146" i="13"/>
  <c r="I146" i="13"/>
  <c r="K145" i="13"/>
  <c r="J145" i="13"/>
  <c r="I145" i="13"/>
  <c r="K144" i="13"/>
  <c r="J144" i="13"/>
  <c r="I144" i="13"/>
  <c r="K143" i="13"/>
  <c r="J143" i="13"/>
  <c r="I143" i="13"/>
  <c r="K142" i="13"/>
  <c r="J142" i="13"/>
  <c r="I142" i="13"/>
  <c r="F40" i="13"/>
  <c r="F41" i="13" s="1"/>
  <c r="F42" i="13" s="1"/>
  <c r="E40" i="13"/>
  <c r="E41" i="13" s="1"/>
  <c r="E42" i="13" s="1"/>
  <c r="G41" i="13"/>
  <c r="X41" i="13" s="1"/>
  <c r="H105" i="8" l="1"/>
  <c r="H106" i="8"/>
  <c r="G42" i="13"/>
  <c r="A195" i="13"/>
  <c r="H140" i="18"/>
  <c r="V141" i="18"/>
  <c r="H176" i="18"/>
  <c r="V142" i="18"/>
  <c r="H51" i="18"/>
  <c r="M155" i="13"/>
  <c r="M154" i="13"/>
  <c r="M153" i="13"/>
  <c r="J154" i="13"/>
  <c r="K153" i="13"/>
  <c r="K155" i="13"/>
  <c r="J153" i="13"/>
  <c r="J155" i="13"/>
  <c r="K154" i="13"/>
  <c r="I153" i="13"/>
  <c r="I154" i="13"/>
  <c r="I155" i="13"/>
  <c r="A196" i="13" l="1"/>
  <c r="V176" i="18"/>
  <c r="H54" i="18"/>
  <c r="H53" i="18"/>
  <c r="V51" i="18"/>
  <c r="H52" i="18"/>
  <c r="V140" i="18"/>
  <c r="H67" i="18"/>
  <c r="D107" i="13"/>
  <c r="E107" i="13"/>
  <c r="F107" i="13"/>
  <c r="G107" i="13"/>
  <c r="C107" i="13"/>
  <c r="J114" i="13"/>
  <c r="N114" i="13"/>
  <c r="M106" i="13"/>
  <c r="M114" i="13" s="1"/>
  <c r="L106" i="13"/>
  <c r="L114" i="13" s="1"/>
  <c r="K106" i="13"/>
  <c r="K114" i="13" s="1"/>
  <c r="E106" i="13"/>
  <c r="F106" i="13"/>
  <c r="G106" i="13"/>
  <c r="I106" i="13" s="1"/>
  <c r="I114" i="13" s="1"/>
  <c r="C106" i="13"/>
  <c r="D106" i="13"/>
  <c r="M94" i="13"/>
  <c r="L94" i="13"/>
  <c r="K94" i="13"/>
  <c r="E94" i="13"/>
  <c r="N93" i="13"/>
  <c r="N95" i="13" s="1"/>
  <c r="J93" i="13"/>
  <c r="J95" i="13" s="1"/>
  <c r="V52" i="18" l="1"/>
  <c r="V216" i="18" s="1"/>
  <c r="V252" i="18" s="1"/>
  <c r="H216" i="18"/>
  <c r="H252" i="18" s="1"/>
  <c r="K122" i="13"/>
  <c r="I122" i="13"/>
  <c r="V53" i="18"/>
  <c r="H340" i="18"/>
  <c r="H221" i="18"/>
  <c r="M122" i="13"/>
  <c r="V67" i="18"/>
  <c r="H218" i="18"/>
  <c r="V54" i="18"/>
  <c r="H230" i="18"/>
  <c r="H266" i="18" s="1"/>
  <c r="H341" i="18"/>
  <c r="H349" i="18" s="1"/>
  <c r="N107" i="13"/>
  <c r="N122" i="13"/>
  <c r="L122" i="13"/>
  <c r="J122" i="13"/>
  <c r="J131" i="13"/>
  <c r="J113" i="13"/>
  <c r="J121" i="13" s="1"/>
  <c r="N113" i="13"/>
  <c r="N121" i="13" s="1"/>
  <c r="N131" i="13"/>
  <c r="H254" i="18" l="1"/>
  <c r="H316" i="18"/>
  <c r="H304" i="18"/>
  <c r="H257" i="18"/>
  <c r="V218" i="18"/>
  <c r="V230" i="18"/>
  <c r="V266" i="18" s="1"/>
  <c r="V341" i="18"/>
  <c r="V349" i="18" s="1"/>
  <c r="V221" i="18"/>
  <c r="V340" i="18"/>
  <c r="V367" i="18" s="1"/>
  <c r="E54" i="22"/>
  <c r="F54" i="22"/>
  <c r="G54" i="22"/>
  <c r="H54" i="22"/>
  <c r="D54" i="22"/>
  <c r="G45" i="22"/>
  <c r="H45" i="22"/>
  <c r="B52" i="22"/>
  <c r="B50" i="22"/>
  <c r="B48" i="22"/>
  <c r="B49" i="22"/>
  <c r="B46" i="22"/>
  <c r="C45" i="22"/>
  <c r="D45" i="22"/>
  <c r="E45" i="22"/>
  <c r="F45" i="22"/>
  <c r="C43" i="22"/>
  <c r="V254" i="18" l="1"/>
  <c r="V316" i="18"/>
  <c r="V304" i="18"/>
  <c r="V257" i="18"/>
  <c r="AE135" i="18"/>
  <c r="AE137" i="18"/>
  <c r="G25" i="18"/>
  <c r="I25" i="18"/>
  <c r="K25" i="18"/>
  <c r="L25" i="18"/>
  <c r="C25" i="18"/>
  <c r="C22" i="18"/>
  <c r="D22" i="18"/>
  <c r="E22" i="18"/>
  <c r="F22" i="18"/>
  <c r="G22" i="18"/>
  <c r="C23" i="18"/>
  <c r="D23" i="18"/>
  <c r="E23" i="18"/>
  <c r="F23" i="18"/>
  <c r="G23" i="18"/>
  <c r="N23" i="18"/>
  <c r="C24" i="18"/>
  <c r="D24" i="18"/>
  <c r="E24" i="18"/>
  <c r="F24" i="18"/>
  <c r="G24" i="18"/>
  <c r="N24" i="18"/>
  <c r="F25" i="18"/>
  <c r="N25" i="18"/>
  <c r="C29" i="18"/>
  <c r="D29" i="18"/>
  <c r="E29" i="18"/>
  <c r="F29" i="18"/>
  <c r="G29" i="18"/>
  <c r="C30" i="18"/>
  <c r="D30" i="18"/>
  <c r="E30" i="18"/>
  <c r="F30" i="18"/>
  <c r="G30" i="18"/>
  <c r="I30" i="18"/>
  <c r="J30" i="18"/>
  <c r="K30" i="18"/>
  <c r="L30" i="18"/>
  <c r="M30" i="18"/>
  <c r="N30" i="18"/>
  <c r="C31" i="18"/>
  <c r="D31" i="18"/>
  <c r="E31" i="18"/>
  <c r="F31" i="18"/>
  <c r="G31" i="18"/>
  <c r="C32" i="18"/>
  <c r="D32" i="18"/>
  <c r="E32" i="18"/>
  <c r="F32" i="18"/>
  <c r="G32" i="18"/>
  <c r="C34" i="18"/>
  <c r="D34" i="18"/>
  <c r="E34" i="18"/>
  <c r="F34" i="18"/>
  <c r="G34" i="18"/>
  <c r="C78" i="18"/>
  <c r="D78" i="18"/>
  <c r="E78" i="18"/>
  <c r="F78" i="18"/>
  <c r="G78" i="18"/>
  <c r="I78" i="18"/>
  <c r="J78" i="18"/>
  <c r="K78" i="18"/>
  <c r="L78" i="18"/>
  <c r="M78" i="18"/>
  <c r="N78" i="18"/>
  <c r="C79" i="18"/>
  <c r="D79" i="18"/>
  <c r="E79" i="18"/>
  <c r="F79" i="18"/>
  <c r="G79" i="18"/>
  <c r="I79" i="18"/>
  <c r="J79" i="18"/>
  <c r="K79" i="18"/>
  <c r="L79" i="18"/>
  <c r="M79" i="18"/>
  <c r="N79" i="18"/>
  <c r="C84" i="18"/>
  <c r="D84" i="18"/>
  <c r="E84" i="18"/>
  <c r="F84" i="18"/>
  <c r="G84" i="18"/>
  <c r="I84" i="18"/>
  <c r="J84" i="18"/>
  <c r="K84" i="18"/>
  <c r="L84" i="18"/>
  <c r="M84" i="18"/>
  <c r="N84" i="18"/>
  <c r="C86" i="18"/>
  <c r="D86" i="18"/>
  <c r="E86" i="18"/>
  <c r="F86" i="18"/>
  <c r="G86" i="18"/>
  <c r="I86" i="18"/>
  <c r="J86" i="18"/>
  <c r="K86" i="18"/>
  <c r="L86" i="18"/>
  <c r="M86" i="18"/>
  <c r="N86" i="18"/>
  <c r="C92" i="18"/>
  <c r="D92" i="18"/>
  <c r="E92" i="18"/>
  <c r="F92" i="18"/>
  <c r="G92" i="18"/>
  <c r="I92" i="18"/>
  <c r="J92" i="18"/>
  <c r="K92" i="18"/>
  <c r="L92" i="18"/>
  <c r="M92" i="18"/>
  <c r="N92" i="18"/>
  <c r="C94" i="18"/>
  <c r="D94" i="18"/>
  <c r="E94" i="18"/>
  <c r="F94" i="18"/>
  <c r="G94" i="18"/>
  <c r="I94" i="18"/>
  <c r="J94" i="18"/>
  <c r="K94" i="18"/>
  <c r="L94" i="18"/>
  <c r="M94" i="18"/>
  <c r="N94" i="18"/>
  <c r="C100" i="18"/>
  <c r="D100" i="18"/>
  <c r="E100" i="18"/>
  <c r="F100" i="18"/>
  <c r="G100" i="18"/>
  <c r="I100" i="18"/>
  <c r="J100" i="18"/>
  <c r="K100" i="18"/>
  <c r="L100" i="18"/>
  <c r="M100" i="18"/>
  <c r="N100" i="18"/>
  <c r="C102" i="18"/>
  <c r="D102" i="18"/>
  <c r="E102" i="18"/>
  <c r="F102" i="18"/>
  <c r="G102" i="18"/>
  <c r="I102" i="18"/>
  <c r="J102" i="18"/>
  <c r="K102" i="18"/>
  <c r="L102" i="18"/>
  <c r="M102" i="18"/>
  <c r="N102" i="18"/>
  <c r="C108" i="18"/>
  <c r="D108" i="18"/>
  <c r="E108" i="18"/>
  <c r="C178" i="18"/>
  <c r="D178" i="18"/>
  <c r="E178" i="18"/>
  <c r="F178" i="18"/>
  <c r="G178" i="18"/>
  <c r="I178" i="18"/>
  <c r="J178" i="18"/>
  <c r="K178" i="18"/>
  <c r="L178" i="18"/>
  <c r="M178" i="18"/>
  <c r="N178" i="18"/>
  <c r="R151" i="18"/>
  <c r="D151" i="18" s="1"/>
  <c r="S151" i="18"/>
  <c r="E151" i="18" s="1"/>
  <c r="E344" i="18" s="1"/>
  <c r="T151" i="18"/>
  <c r="U151" i="18"/>
  <c r="W151" i="18"/>
  <c r="X151" i="18"/>
  <c r="J151" i="18" s="1"/>
  <c r="J344" i="18" s="1"/>
  <c r="Y151" i="18"/>
  <c r="K151" i="18" s="1"/>
  <c r="Z151" i="18"/>
  <c r="L151" i="18" s="1"/>
  <c r="AA151" i="18"/>
  <c r="M151" i="18" s="1"/>
  <c r="R152" i="18"/>
  <c r="D152" i="18" s="1"/>
  <c r="AF152" i="18" s="1"/>
  <c r="S152" i="18"/>
  <c r="T152" i="18"/>
  <c r="F152" i="18" s="1"/>
  <c r="U152" i="18"/>
  <c r="G152" i="18" s="1"/>
  <c r="W152" i="18"/>
  <c r="I152" i="18" s="1"/>
  <c r="X152" i="18"/>
  <c r="J152" i="18" s="1"/>
  <c r="AL152" i="18" s="1"/>
  <c r="Y152" i="18"/>
  <c r="Z152" i="18"/>
  <c r="L152" i="18" s="1"/>
  <c r="AN152" i="18" s="1"/>
  <c r="AA152" i="18"/>
  <c r="R153" i="18"/>
  <c r="S153" i="18"/>
  <c r="E153" i="18" s="1"/>
  <c r="T153" i="18"/>
  <c r="F153" i="18" s="1"/>
  <c r="U153" i="18"/>
  <c r="G153" i="18" s="1"/>
  <c r="W153" i="18"/>
  <c r="I153" i="18" s="1"/>
  <c r="X153" i="18"/>
  <c r="J153" i="18" s="1"/>
  <c r="Y153" i="18"/>
  <c r="K153" i="18" s="1"/>
  <c r="Z153" i="18"/>
  <c r="L153" i="18" s="1"/>
  <c r="AA153" i="18"/>
  <c r="M153" i="18" s="1"/>
  <c r="R154" i="18"/>
  <c r="D154" i="18" s="1"/>
  <c r="D276" i="18" s="1"/>
  <c r="S154" i="18"/>
  <c r="E154" i="18" s="1"/>
  <c r="E276" i="18" s="1"/>
  <c r="T154" i="18"/>
  <c r="F154" i="18" s="1"/>
  <c r="F276" i="18" s="1"/>
  <c r="U154" i="18"/>
  <c r="G154" i="18" s="1"/>
  <c r="G276" i="18" s="1"/>
  <c r="W154" i="18"/>
  <c r="I154" i="18" s="1"/>
  <c r="I276" i="18" s="1"/>
  <c r="X154" i="18"/>
  <c r="J154" i="18" s="1"/>
  <c r="J276" i="18" s="1"/>
  <c r="Y154" i="18"/>
  <c r="K154" i="18" s="1"/>
  <c r="K276" i="18" s="1"/>
  <c r="Z154" i="18"/>
  <c r="L154" i="18" s="1"/>
  <c r="L276" i="18" s="1"/>
  <c r="AA154" i="18"/>
  <c r="M154" i="18" s="1"/>
  <c r="M276" i="18" s="1"/>
  <c r="Q154" i="18"/>
  <c r="C154" i="18" s="1"/>
  <c r="C276" i="18" s="1"/>
  <c r="Q153" i="18"/>
  <c r="C153" i="18" s="1"/>
  <c r="Q152" i="18"/>
  <c r="C152" i="18" s="1"/>
  <c r="Q151" i="18"/>
  <c r="R135" i="18"/>
  <c r="D135" i="18" s="1"/>
  <c r="S135" i="18"/>
  <c r="E135" i="18" s="1"/>
  <c r="T135" i="18"/>
  <c r="F135" i="18" s="1"/>
  <c r="U135" i="18"/>
  <c r="G135" i="18" s="1"/>
  <c r="W135" i="18"/>
  <c r="X135" i="18"/>
  <c r="J135" i="18" s="1"/>
  <c r="Y135" i="18"/>
  <c r="Z135" i="18"/>
  <c r="L135" i="18" s="1"/>
  <c r="AA135" i="18"/>
  <c r="AB135" i="18"/>
  <c r="N135" i="18" s="1"/>
  <c r="R136" i="18"/>
  <c r="D136" i="18" s="1"/>
  <c r="S136" i="18"/>
  <c r="E136" i="18" s="1"/>
  <c r="T136" i="18"/>
  <c r="F136" i="18" s="1"/>
  <c r="U136" i="18"/>
  <c r="G136" i="18" s="1"/>
  <c r="W136" i="18"/>
  <c r="I136" i="18" s="1"/>
  <c r="X136" i="18"/>
  <c r="J136" i="18" s="1"/>
  <c r="Y136" i="18"/>
  <c r="K136" i="18" s="1"/>
  <c r="Z136" i="18"/>
  <c r="L136" i="18" s="1"/>
  <c r="AA136" i="18"/>
  <c r="M136" i="18" s="1"/>
  <c r="AB136" i="18"/>
  <c r="N136" i="18" s="1"/>
  <c r="R137" i="18"/>
  <c r="D137" i="18" s="1"/>
  <c r="S137" i="18"/>
  <c r="E137" i="18" s="1"/>
  <c r="T137" i="18"/>
  <c r="U137" i="18"/>
  <c r="G137" i="18" s="1"/>
  <c r="W137" i="18"/>
  <c r="I137" i="18" s="1"/>
  <c r="X137" i="18"/>
  <c r="J137" i="18" s="1"/>
  <c r="Y137" i="18"/>
  <c r="K137" i="18" s="1"/>
  <c r="Z137" i="18"/>
  <c r="L137" i="18" s="1"/>
  <c r="AA137" i="18"/>
  <c r="M137" i="18" s="1"/>
  <c r="AB137" i="18"/>
  <c r="R138" i="18"/>
  <c r="D138" i="18" s="1"/>
  <c r="S138" i="18"/>
  <c r="E138" i="18" s="1"/>
  <c r="T138" i="18"/>
  <c r="U138" i="18"/>
  <c r="G138" i="18" s="1"/>
  <c r="W138" i="18"/>
  <c r="I138" i="18" s="1"/>
  <c r="X138" i="18"/>
  <c r="Y138" i="18"/>
  <c r="K138" i="18" s="1"/>
  <c r="Z138" i="18"/>
  <c r="L138" i="18" s="1"/>
  <c r="AA138" i="18"/>
  <c r="M138" i="18" s="1"/>
  <c r="AB138" i="18"/>
  <c r="Q138" i="18"/>
  <c r="C138" i="18" s="1"/>
  <c r="Q137" i="18"/>
  <c r="C137" i="18" s="1"/>
  <c r="Q136" i="18"/>
  <c r="Q135" i="18"/>
  <c r="R129" i="18"/>
  <c r="S129" i="18"/>
  <c r="T129" i="18"/>
  <c r="F129" i="18" s="1"/>
  <c r="U129" i="18"/>
  <c r="X129" i="18"/>
  <c r="Y129" i="18"/>
  <c r="Z129" i="18"/>
  <c r="AA129" i="18"/>
  <c r="AB129" i="18"/>
  <c r="N129" i="18" s="1"/>
  <c r="R130" i="18"/>
  <c r="S130" i="18"/>
  <c r="E130" i="18" s="1"/>
  <c r="T130" i="18"/>
  <c r="U130" i="18"/>
  <c r="W130" i="18"/>
  <c r="X130" i="18"/>
  <c r="Y130" i="18"/>
  <c r="K130" i="18" s="1"/>
  <c r="Z130" i="18"/>
  <c r="AA130" i="18"/>
  <c r="M130" i="18" s="1"/>
  <c r="AB130" i="18"/>
  <c r="R131" i="18"/>
  <c r="D131" i="18" s="1"/>
  <c r="S131" i="18"/>
  <c r="E131" i="18" s="1"/>
  <c r="T131" i="18"/>
  <c r="F131" i="18" s="1"/>
  <c r="U131" i="18"/>
  <c r="G131" i="18" s="1"/>
  <c r="W131" i="18"/>
  <c r="I131" i="18" s="1"/>
  <c r="X131" i="18"/>
  <c r="J131" i="18" s="1"/>
  <c r="Y131" i="18"/>
  <c r="K131" i="18" s="1"/>
  <c r="Z131" i="18"/>
  <c r="L131" i="18" s="1"/>
  <c r="AA131" i="18"/>
  <c r="M131" i="18" s="1"/>
  <c r="AB131" i="18"/>
  <c r="N131" i="18" s="1"/>
  <c r="R132" i="18"/>
  <c r="S132" i="18"/>
  <c r="T132" i="18"/>
  <c r="F132" i="18" s="1"/>
  <c r="U132" i="18"/>
  <c r="W132" i="18"/>
  <c r="X132" i="18"/>
  <c r="Y132" i="18"/>
  <c r="Z132" i="18"/>
  <c r="AA132" i="18"/>
  <c r="Q132" i="18"/>
  <c r="Q131" i="18"/>
  <c r="C131" i="18" s="1"/>
  <c r="Q130" i="18"/>
  <c r="C130" i="18" s="1"/>
  <c r="Q129" i="18"/>
  <c r="G345" i="18" l="1"/>
  <c r="AI152" i="18"/>
  <c r="C345" i="18"/>
  <c r="AE152" i="18"/>
  <c r="F345" i="18"/>
  <c r="AH152" i="18"/>
  <c r="I345" i="18"/>
  <c r="AK152" i="18"/>
  <c r="AB152" i="18"/>
  <c r="N152" i="18" s="1"/>
  <c r="AB151" i="18"/>
  <c r="N151" i="18" s="1"/>
  <c r="AB154" i="18"/>
  <c r="N154" i="18" s="1"/>
  <c r="N276" i="18" s="1"/>
  <c r="J25" i="18"/>
  <c r="AB153" i="18"/>
  <c r="N153" i="18" s="1"/>
  <c r="M25" i="18"/>
  <c r="D25" i="18"/>
  <c r="K114" i="18"/>
  <c r="K50" i="18" s="1"/>
  <c r="K215" i="18" s="1"/>
  <c r="K251" i="18" s="1"/>
  <c r="M114" i="18"/>
  <c r="M50" i="18" s="1"/>
  <c r="M215" i="18" s="1"/>
  <c r="M251" i="18" s="1"/>
  <c r="D114" i="18"/>
  <c r="D50" i="18" s="1"/>
  <c r="D215" i="18" s="1"/>
  <c r="D251" i="18" s="1"/>
  <c r="I114" i="18"/>
  <c r="I50" i="18" s="1"/>
  <c r="I215" i="18" s="1"/>
  <c r="I251" i="18" s="1"/>
  <c r="W47" i="18"/>
  <c r="M49" i="18"/>
  <c r="M229" i="18" s="1"/>
  <c r="M265" i="18" s="1"/>
  <c r="AA150" i="18"/>
  <c r="S150" i="18"/>
  <c r="W129" i="18"/>
  <c r="W48" i="18" s="1"/>
  <c r="U47" i="18"/>
  <c r="Q134" i="18"/>
  <c r="U128" i="18"/>
  <c r="U49" i="18"/>
  <c r="X128" i="18"/>
  <c r="X48" i="18"/>
  <c r="W150" i="18"/>
  <c r="I151" i="18"/>
  <c r="I150" i="18" s="1"/>
  <c r="I186" i="18" s="1"/>
  <c r="Q48" i="18"/>
  <c r="C129" i="18"/>
  <c r="Z49" i="18"/>
  <c r="L130" i="18"/>
  <c r="L49" i="18" s="1"/>
  <c r="R49" i="18"/>
  <c r="D130" i="18"/>
  <c r="U48" i="18"/>
  <c r="G129" i="18"/>
  <c r="G48" i="18" s="1"/>
  <c r="G342" i="18" s="1"/>
  <c r="Y134" i="18"/>
  <c r="C151" i="18"/>
  <c r="C344" i="18" s="1"/>
  <c r="Q150" i="18"/>
  <c r="U150" i="18"/>
  <c r="G151" i="18"/>
  <c r="G344" i="18" s="1"/>
  <c r="Y128" i="18"/>
  <c r="K129" i="18"/>
  <c r="Y48" i="18"/>
  <c r="E132" i="18"/>
  <c r="E47" i="18" s="1"/>
  <c r="E212" i="18" s="1"/>
  <c r="E248" i="18" s="1"/>
  <c r="S47" i="18"/>
  <c r="Y150" i="18"/>
  <c r="K152" i="18"/>
  <c r="T150" i="18"/>
  <c r="F151" i="18"/>
  <c r="R47" i="18"/>
  <c r="D132" i="18"/>
  <c r="D47" i="18" s="1"/>
  <c r="D212" i="18" s="1"/>
  <c r="D248" i="18" s="1"/>
  <c r="X49" i="18"/>
  <c r="J130" i="18"/>
  <c r="J49" i="18" s="1"/>
  <c r="AA48" i="18"/>
  <c r="M129" i="18"/>
  <c r="AA128" i="18"/>
  <c r="S48" i="18"/>
  <c r="S128" i="18"/>
  <c r="E129" i="18"/>
  <c r="E48" i="18" s="1"/>
  <c r="E342" i="18" s="1"/>
  <c r="W134" i="18"/>
  <c r="I135" i="18"/>
  <c r="I134" i="18" s="1"/>
  <c r="X47" i="18"/>
  <c r="J132" i="18"/>
  <c r="M132" i="18"/>
  <c r="M47" i="18" s="1"/>
  <c r="M212" i="18" s="1"/>
  <c r="M248" i="18" s="1"/>
  <c r="AA47" i="18"/>
  <c r="Z47" i="18"/>
  <c r="L132" i="18"/>
  <c r="L47" i="18" s="1"/>
  <c r="L212" i="18" s="1"/>
  <c r="L248" i="18" s="1"/>
  <c r="Q47" i="18"/>
  <c r="Y47" i="18"/>
  <c r="K132" i="18"/>
  <c r="K47" i="18" s="1"/>
  <c r="K212" i="18" s="1"/>
  <c r="K248" i="18" s="1"/>
  <c r="W49" i="18"/>
  <c r="I130" i="18"/>
  <c r="I49" i="18" s="1"/>
  <c r="I229" i="18" s="1"/>
  <c r="I265" i="18" s="1"/>
  <c r="Z48" i="18"/>
  <c r="L129" i="18"/>
  <c r="L48" i="18" s="1"/>
  <c r="L342" i="18" s="1"/>
  <c r="R48" i="18"/>
  <c r="D129" i="18"/>
  <c r="D48" i="18" s="1"/>
  <c r="D342" i="18" s="1"/>
  <c r="E134" i="18"/>
  <c r="AB132" i="18"/>
  <c r="N132" i="18" s="1"/>
  <c r="R150" i="18"/>
  <c r="Z150" i="18"/>
  <c r="T128" i="18"/>
  <c r="T47" i="18"/>
  <c r="D153" i="18"/>
  <c r="X150" i="18"/>
  <c r="E152" i="18"/>
  <c r="M152" i="18"/>
  <c r="C135" i="18"/>
  <c r="E25" i="18"/>
  <c r="L345" i="18"/>
  <c r="D345" i="18"/>
  <c r="L134" i="18"/>
  <c r="D134" i="18"/>
  <c r="J345" i="18"/>
  <c r="M344" i="18"/>
  <c r="L150" i="18"/>
  <c r="L186" i="18" s="1"/>
  <c r="L344" i="18"/>
  <c r="D344" i="18"/>
  <c r="E49" i="18"/>
  <c r="E229" i="18" s="1"/>
  <c r="E265" i="18" s="1"/>
  <c r="K344" i="18"/>
  <c r="Z128" i="18"/>
  <c r="R128" i="18"/>
  <c r="AB49" i="18"/>
  <c r="T49" i="18"/>
  <c r="K135" i="18"/>
  <c r="K134" i="18" s="1"/>
  <c r="U134" i="18"/>
  <c r="AA134" i="18"/>
  <c r="S134" i="18"/>
  <c r="AA49" i="18"/>
  <c r="S49" i="18"/>
  <c r="C132" i="18"/>
  <c r="C47" i="18" s="1"/>
  <c r="C212" i="18" s="1"/>
  <c r="C248" i="18" s="1"/>
  <c r="I132" i="18"/>
  <c r="I47" i="18" s="1"/>
  <c r="I212" i="18" s="1"/>
  <c r="I248" i="18" s="1"/>
  <c r="G130" i="18"/>
  <c r="J129" i="18"/>
  <c r="J48" i="18" s="1"/>
  <c r="J342" i="18" s="1"/>
  <c r="F114" i="18"/>
  <c r="F50" i="18" s="1"/>
  <c r="F215" i="18" s="1"/>
  <c r="F251" i="18" s="1"/>
  <c r="N114" i="18"/>
  <c r="N50" i="18" s="1"/>
  <c r="N215" i="18" s="1"/>
  <c r="N251" i="18" s="1"/>
  <c r="E114" i="18"/>
  <c r="E50" i="18" s="1"/>
  <c r="E215" i="18" s="1"/>
  <c r="E251" i="18" s="1"/>
  <c r="AB134" i="18"/>
  <c r="T134" i="18"/>
  <c r="Z134" i="18"/>
  <c r="R134" i="18"/>
  <c r="N130" i="18"/>
  <c r="N49" i="18" s="1"/>
  <c r="N229" i="18" s="1"/>
  <c r="N265" i="18" s="1"/>
  <c r="F130" i="18"/>
  <c r="M135" i="18"/>
  <c r="M134" i="18" s="1"/>
  <c r="F138" i="18"/>
  <c r="F47" i="18" s="1"/>
  <c r="F212" i="18" s="1"/>
  <c r="F248" i="18" s="1"/>
  <c r="N138" i="18"/>
  <c r="X134" i="18"/>
  <c r="Y49" i="18"/>
  <c r="AB48" i="18"/>
  <c r="T48" i="18"/>
  <c r="G132" i="18"/>
  <c r="G47" i="18" s="1"/>
  <c r="G212" i="18" s="1"/>
  <c r="G248" i="18" s="1"/>
  <c r="F137" i="18"/>
  <c r="N137" i="18"/>
  <c r="J138" i="18"/>
  <c r="J114" i="18"/>
  <c r="J50" i="18" s="1"/>
  <c r="J215" i="18" s="1"/>
  <c r="J251" i="18" s="1"/>
  <c r="C136" i="18"/>
  <c r="L114" i="18"/>
  <c r="L50" i="18" s="1"/>
  <c r="L215" i="18" s="1"/>
  <c r="L251" i="18" s="1"/>
  <c r="C114" i="18"/>
  <c r="C50" i="18" s="1"/>
  <c r="C215" i="18" s="1"/>
  <c r="C251" i="18" s="1"/>
  <c r="Q128" i="18"/>
  <c r="Q49" i="18"/>
  <c r="G134" i="18"/>
  <c r="F48" i="18"/>
  <c r="F342" i="18" s="1"/>
  <c r="J150" i="18"/>
  <c r="K49" i="18"/>
  <c r="N48" i="18"/>
  <c r="N342" i="18" s="1"/>
  <c r="G114" i="18"/>
  <c r="G50" i="18" s="1"/>
  <c r="G215" i="18" s="1"/>
  <c r="G251" i="18" s="1"/>
  <c r="Q68" i="18" l="1"/>
  <c r="K150" i="18"/>
  <c r="K186" i="18" s="1"/>
  <c r="AM152" i="18"/>
  <c r="M345" i="18"/>
  <c r="AO152" i="18"/>
  <c r="E345" i="18"/>
  <c r="AG152" i="18"/>
  <c r="N345" i="18"/>
  <c r="AP152" i="18"/>
  <c r="G150" i="18"/>
  <c r="G186" i="18" s="1"/>
  <c r="N150" i="18"/>
  <c r="N186" i="18" s="1"/>
  <c r="AB150" i="18"/>
  <c r="C150" i="18"/>
  <c r="C186" i="18" s="1"/>
  <c r="M150" i="18"/>
  <c r="I343" i="18"/>
  <c r="E128" i="18"/>
  <c r="E179" i="18" s="1"/>
  <c r="N47" i="18"/>
  <c r="N212" i="18" s="1"/>
  <c r="N248" i="18" s="1"/>
  <c r="M343" i="18"/>
  <c r="Y68" i="18"/>
  <c r="U68" i="18"/>
  <c r="Y46" i="18"/>
  <c r="S46" i="18"/>
  <c r="F150" i="18"/>
  <c r="F186" i="18" s="1"/>
  <c r="AB47" i="18"/>
  <c r="AB46" i="18" s="1"/>
  <c r="C128" i="18"/>
  <c r="S68" i="18"/>
  <c r="N134" i="18"/>
  <c r="AA68" i="18"/>
  <c r="F344" i="18"/>
  <c r="M128" i="18"/>
  <c r="M179" i="18" s="1"/>
  <c r="T68" i="18"/>
  <c r="K48" i="18"/>
  <c r="K342" i="18" s="1"/>
  <c r="U46" i="18"/>
  <c r="D150" i="18"/>
  <c r="C48" i="18"/>
  <c r="C342" i="18" s="1"/>
  <c r="J47" i="18"/>
  <c r="J212" i="18" s="1"/>
  <c r="J248" i="18" s="1"/>
  <c r="W46" i="18"/>
  <c r="E343" i="18"/>
  <c r="J343" i="18"/>
  <c r="J229" i="18"/>
  <c r="J265" i="18" s="1"/>
  <c r="X68" i="18"/>
  <c r="N344" i="18"/>
  <c r="W128" i="18"/>
  <c r="W68" i="18" s="1"/>
  <c r="L128" i="18"/>
  <c r="L46" i="18" s="1"/>
  <c r="T46" i="18"/>
  <c r="I129" i="18"/>
  <c r="I48" i="18" s="1"/>
  <c r="I342" i="18" s="1"/>
  <c r="X46" i="18"/>
  <c r="D128" i="18"/>
  <c r="D68" i="18" s="1"/>
  <c r="Q46" i="18"/>
  <c r="R46" i="18"/>
  <c r="G128" i="18"/>
  <c r="G179" i="18" s="1"/>
  <c r="Z68" i="18"/>
  <c r="K345" i="18"/>
  <c r="AB128" i="18"/>
  <c r="AB68" i="18" s="1"/>
  <c r="D49" i="18"/>
  <c r="I344" i="18"/>
  <c r="Z46" i="18"/>
  <c r="J128" i="18"/>
  <c r="K128" i="18"/>
  <c r="K68" i="18" s="1"/>
  <c r="AA46" i="18"/>
  <c r="E150" i="18"/>
  <c r="E186" i="18" s="1"/>
  <c r="C49" i="18"/>
  <c r="C134" i="18"/>
  <c r="N128" i="18"/>
  <c r="N343" i="18"/>
  <c r="F128" i="18"/>
  <c r="F49" i="18"/>
  <c r="R68" i="18"/>
  <c r="J134" i="18"/>
  <c r="M48" i="18"/>
  <c r="M342" i="18" s="1"/>
  <c r="G49" i="18"/>
  <c r="F134" i="18"/>
  <c r="J186" i="18"/>
  <c r="K229" i="18"/>
  <c r="K265" i="18" s="1"/>
  <c r="K343" i="18"/>
  <c r="L229" i="18"/>
  <c r="L265" i="18" s="1"/>
  <c r="L343" i="18"/>
  <c r="M186" i="18"/>
  <c r="M68" i="18" l="1"/>
  <c r="E68" i="18"/>
  <c r="M46" i="18"/>
  <c r="E46" i="18"/>
  <c r="N68" i="18"/>
  <c r="I128" i="18"/>
  <c r="I68" i="18" s="1"/>
  <c r="D179" i="18"/>
  <c r="D46" i="18"/>
  <c r="N46" i="18"/>
  <c r="C68" i="18"/>
  <c r="K179" i="18"/>
  <c r="L179" i="18"/>
  <c r="K46" i="18"/>
  <c r="D186" i="18"/>
  <c r="L68" i="18"/>
  <c r="C343" i="18"/>
  <c r="J68" i="18"/>
  <c r="J46" i="18"/>
  <c r="J179" i="18"/>
  <c r="D343" i="18"/>
  <c r="D229" i="18"/>
  <c r="D265" i="18" s="1"/>
  <c r="G46" i="18"/>
  <c r="G68" i="18"/>
  <c r="C229" i="18"/>
  <c r="C265" i="18" s="1"/>
  <c r="C179" i="18"/>
  <c r="C46" i="18"/>
  <c r="F343" i="18"/>
  <c r="F229" i="18"/>
  <c r="F265" i="18" s="1"/>
  <c r="F68" i="18"/>
  <c r="F46" i="18"/>
  <c r="F179" i="18"/>
  <c r="G229" i="18"/>
  <c r="G265" i="18" s="1"/>
  <c r="G343" i="18"/>
  <c r="N179" i="18"/>
  <c r="I46" i="18" l="1"/>
  <c r="I179" i="18"/>
  <c r="N80" i="13"/>
  <c r="N81" i="13" s="1"/>
  <c r="C43" i="13" l="1"/>
  <c r="D43" i="13"/>
  <c r="E43" i="13"/>
  <c r="F43" i="13"/>
  <c r="G43" i="13"/>
  <c r="N72" i="13" l="1"/>
  <c r="J78" i="22"/>
  <c r="K78" i="13"/>
  <c r="K72" i="13" s="1"/>
  <c r="L78" i="13"/>
  <c r="L72" i="13" s="1"/>
  <c r="M78" i="13"/>
  <c r="M72" i="13" s="1"/>
  <c r="P33" i="22"/>
  <c r="Q31" i="22"/>
  <c r="P31" i="22"/>
  <c r="R191" i="8"/>
  <c r="R190" i="8"/>
  <c r="D46" i="13"/>
  <c r="E46" i="13"/>
  <c r="F46" i="13"/>
  <c r="G46" i="13"/>
  <c r="I46" i="13" s="1"/>
  <c r="I41" i="13" s="1"/>
  <c r="I163" i="8"/>
  <c r="J163" i="8"/>
  <c r="K163" i="8"/>
  <c r="L163" i="8"/>
  <c r="M163" i="8"/>
  <c r="N163" i="8"/>
  <c r="J157" i="8"/>
  <c r="J161" i="8" s="1"/>
  <c r="K157" i="8"/>
  <c r="M33" i="2"/>
  <c r="M35" i="2" s="1"/>
  <c r="L33" i="2"/>
  <c r="L35" i="2" s="1"/>
  <c r="K33" i="2"/>
  <c r="K35" i="2" s="1"/>
  <c r="AD355" i="18"/>
  <c r="AE355" i="18" s="1"/>
  <c r="E81" i="22"/>
  <c r="H81" i="22" s="1"/>
  <c r="F81" i="22"/>
  <c r="F73" i="22"/>
  <c r="F74" i="22"/>
  <c r="F75" i="22"/>
  <c r="F76" i="22"/>
  <c r="F77" i="22"/>
  <c r="F78" i="22"/>
  <c r="F79" i="22"/>
  <c r="F80" i="22"/>
  <c r="E73" i="22"/>
  <c r="E74" i="22"/>
  <c r="E75" i="22"/>
  <c r="E76" i="22"/>
  <c r="E77" i="22"/>
  <c r="E78" i="22"/>
  <c r="H78" i="22" s="1"/>
  <c r="E79" i="22"/>
  <c r="E80" i="22"/>
  <c r="E72" i="22"/>
  <c r="D87" i="22"/>
  <c r="D86" i="22"/>
  <c r="L160" i="8"/>
  <c r="M160" i="8"/>
  <c r="N160" i="8"/>
  <c r="K160" i="8"/>
  <c r="D37" i="22"/>
  <c r="E37" i="22"/>
  <c r="F37" i="22"/>
  <c r="G37" i="22"/>
  <c r="H37" i="22"/>
  <c r="C37" i="22"/>
  <c r="D17" i="22"/>
  <c r="F17" i="22"/>
  <c r="H17" i="22"/>
  <c r="C17" i="22"/>
  <c r="G16" i="22"/>
  <c r="G17" i="22" s="1"/>
  <c r="E16" i="22"/>
  <c r="E17" i="22" s="1"/>
  <c r="H13" i="22"/>
  <c r="G13" i="22"/>
  <c r="F13" i="22"/>
  <c r="E13" i="22"/>
  <c r="D13" i="22"/>
  <c r="C13" i="22"/>
  <c r="J41" i="13"/>
  <c r="I161" i="4"/>
  <c r="I172" i="4" s="1"/>
  <c r="I93" i="14" s="1"/>
  <c r="J161" i="4"/>
  <c r="J172" i="4" s="1"/>
  <c r="J93" i="14" s="1"/>
  <c r="K161" i="4"/>
  <c r="L161" i="4"/>
  <c r="L172" i="4" s="1"/>
  <c r="L93" i="14" s="1"/>
  <c r="M161" i="4"/>
  <c r="N161" i="4"/>
  <c r="I162" i="4"/>
  <c r="I173" i="4" s="1"/>
  <c r="I94" i="14" s="1"/>
  <c r="J162" i="4"/>
  <c r="J173" i="4" s="1"/>
  <c r="J94" i="14" s="1"/>
  <c r="K162" i="4"/>
  <c r="K173" i="4" s="1"/>
  <c r="K94" i="14" s="1"/>
  <c r="L162" i="4"/>
  <c r="L173" i="4" s="1"/>
  <c r="L94" i="14" s="1"/>
  <c r="M162" i="4"/>
  <c r="M173" i="4" s="1"/>
  <c r="M94" i="14" s="1"/>
  <c r="N162" i="4"/>
  <c r="N173" i="4" s="1"/>
  <c r="N94" i="14" s="1"/>
  <c r="I163" i="4"/>
  <c r="J163" i="4"/>
  <c r="K163" i="4"/>
  <c r="K174" i="4" s="1"/>
  <c r="L163" i="4"/>
  <c r="M163" i="4"/>
  <c r="M174" i="4" s="1"/>
  <c r="N163" i="4"/>
  <c r="N174" i="4" s="1"/>
  <c r="N95" i="14" s="1"/>
  <c r="I164" i="4"/>
  <c r="I175" i="4" s="1"/>
  <c r="I96" i="14" s="1"/>
  <c r="J164" i="4"/>
  <c r="J175" i="4" s="1"/>
  <c r="J96" i="14" s="1"/>
  <c r="K164" i="4"/>
  <c r="L164" i="4"/>
  <c r="M164" i="4"/>
  <c r="N164" i="4"/>
  <c r="N70" i="4"/>
  <c r="M47" i="4"/>
  <c r="I47" i="4"/>
  <c r="K47" i="1"/>
  <c r="L4" i="18" s="1"/>
  <c r="L47" i="1"/>
  <c r="M4" i="18" s="1"/>
  <c r="M47" i="1"/>
  <c r="N4" i="18" s="1"/>
  <c r="J89" i="3"/>
  <c r="K89" i="3"/>
  <c r="L89" i="3"/>
  <c r="M89" i="3"/>
  <c r="N89" i="3"/>
  <c r="I89" i="3"/>
  <c r="D35" i="2"/>
  <c r="E35" i="2"/>
  <c r="I35" i="2"/>
  <c r="J35" i="2"/>
  <c r="N35" i="2"/>
  <c r="C35" i="2"/>
  <c r="C47" i="14"/>
  <c r="J132" i="13"/>
  <c r="C127" i="8"/>
  <c r="C167" i="8" s="1"/>
  <c r="D127" i="8"/>
  <c r="E127" i="8"/>
  <c r="E167" i="8" s="1"/>
  <c r="F127" i="8"/>
  <c r="F167" i="8" s="1"/>
  <c r="G127" i="8"/>
  <c r="G167" i="8" s="1"/>
  <c r="G172" i="8" s="1"/>
  <c r="G161" i="18" s="1"/>
  <c r="G277" i="18" s="1"/>
  <c r="E49" i="1"/>
  <c r="E50" i="1" s="1"/>
  <c r="F49" i="1"/>
  <c r="F50" i="1" s="1"/>
  <c r="H49" i="1"/>
  <c r="I49" i="1"/>
  <c r="I50" i="1" s="1"/>
  <c r="J49" i="1"/>
  <c r="J50" i="1" s="1"/>
  <c r="K49" i="1"/>
  <c r="K50" i="1" s="1"/>
  <c r="L49" i="1"/>
  <c r="L50" i="1" s="1"/>
  <c r="M49" i="1"/>
  <c r="M50" i="1" s="1"/>
  <c r="D49" i="1"/>
  <c r="I5" i="18"/>
  <c r="D72" i="14"/>
  <c r="D69" i="14" s="1"/>
  <c r="D73" i="14" s="1"/>
  <c r="E72" i="14"/>
  <c r="E69" i="14" s="1"/>
  <c r="E73" i="14" s="1"/>
  <c r="F72" i="14"/>
  <c r="F73" i="14" s="1"/>
  <c r="G72" i="14"/>
  <c r="G73" i="14" s="1"/>
  <c r="C72" i="14"/>
  <c r="C69" i="14" s="1"/>
  <c r="C73" i="14" s="1"/>
  <c r="J54" i="14"/>
  <c r="L54" i="14"/>
  <c r="M54" i="14"/>
  <c r="N54" i="14"/>
  <c r="J12" i="14"/>
  <c r="J17" i="14" s="1"/>
  <c r="K12" i="14"/>
  <c r="L12" i="14"/>
  <c r="M12" i="14"/>
  <c r="N12" i="14"/>
  <c r="N17" i="14" s="1"/>
  <c r="I12" i="14"/>
  <c r="I17" i="14" s="1"/>
  <c r="D13" i="14"/>
  <c r="D54" i="14" s="1"/>
  <c r="E13" i="14"/>
  <c r="E56" i="14" s="1"/>
  <c r="F13" i="14"/>
  <c r="G13" i="14"/>
  <c r="G56" i="14" s="1"/>
  <c r="C13" i="14"/>
  <c r="C53" i="14" s="1"/>
  <c r="K54" i="14"/>
  <c r="K56" i="14"/>
  <c r="N56" i="14"/>
  <c r="I56" i="14"/>
  <c r="J56" i="14"/>
  <c r="I9" i="19"/>
  <c r="I8" i="19" s="1"/>
  <c r="AF206" i="18"/>
  <c r="H181" i="2"/>
  <c r="H30" i="19"/>
  <c r="I30" i="19"/>
  <c r="J30" i="19" s="1"/>
  <c r="H9" i="19"/>
  <c r="H8" i="19" s="1"/>
  <c r="D85" i="14"/>
  <c r="E85" i="14"/>
  <c r="F85" i="14"/>
  <c r="G85" i="14"/>
  <c r="I85" i="14"/>
  <c r="J85" i="14"/>
  <c r="K85" i="14"/>
  <c r="L85" i="14"/>
  <c r="M85" i="14"/>
  <c r="N85" i="14"/>
  <c r="D86" i="14"/>
  <c r="E86" i="14"/>
  <c r="F86" i="14"/>
  <c r="G86" i="14"/>
  <c r="I86" i="14"/>
  <c r="J86" i="14"/>
  <c r="K86" i="14"/>
  <c r="L86" i="14"/>
  <c r="M86" i="14"/>
  <c r="N86" i="14"/>
  <c r="D87" i="14"/>
  <c r="E87" i="14"/>
  <c r="F87" i="14"/>
  <c r="G87" i="14"/>
  <c r="I87" i="14"/>
  <c r="J87" i="14"/>
  <c r="K87" i="14"/>
  <c r="L87" i="14"/>
  <c r="M87" i="14"/>
  <c r="N87" i="14"/>
  <c r="D88" i="14"/>
  <c r="E88" i="14"/>
  <c r="F88" i="14"/>
  <c r="G88" i="14"/>
  <c r="I88" i="14"/>
  <c r="J88" i="14"/>
  <c r="K88" i="14"/>
  <c r="L88" i="14"/>
  <c r="M88" i="14"/>
  <c r="N88" i="14"/>
  <c r="C86" i="14"/>
  <c r="C87" i="14"/>
  <c r="C88" i="14"/>
  <c r="AH151" i="18"/>
  <c r="AI151" i="18"/>
  <c r="AH153" i="18"/>
  <c r="AI153" i="18"/>
  <c r="AH157" i="18"/>
  <c r="AI157" i="18"/>
  <c r="AH160" i="18"/>
  <c r="AI160" i="18"/>
  <c r="AH163" i="18"/>
  <c r="AI163" i="18"/>
  <c r="AH129" i="18"/>
  <c r="AI129" i="18"/>
  <c r="AH131" i="18"/>
  <c r="AI131" i="18"/>
  <c r="AH135" i="18"/>
  <c r="AI135" i="18"/>
  <c r="AH137" i="18"/>
  <c r="AI137" i="18"/>
  <c r="AH42" i="18"/>
  <c r="AI42" i="18"/>
  <c r="AH45" i="18"/>
  <c r="AI45" i="18"/>
  <c r="AH48" i="18"/>
  <c r="AI48" i="18"/>
  <c r="AH53" i="18"/>
  <c r="AI53" i="18"/>
  <c r="AH55" i="18"/>
  <c r="AI55" i="18"/>
  <c r="T178" i="18"/>
  <c r="U178" i="18"/>
  <c r="U276" i="18"/>
  <c r="U78" i="18"/>
  <c r="T79" i="18"/>
  <c r="U79" i="18"/>
  <c r="U84" i="18"/>
  <c r="T86" i="18"/>
  <c r="U86" i="18"/>
  <c r="T92" i="18"/>
  <c r="U92" i="18"/>
  <c r="T94" i="18"/>
  <c r="U94" i="18"/>
  <c r="U100" i="18"/>
  <c r="U102" i="18"/>
  <c r="F150" i="8"/>
  <c r="G150" i="8"/>
  <c r="F153" i="8"/>
  <c r="F154" i="8" s="1"/>
  <c r="G153" i="8"/>
  <c r="G154" i="8" s="1"/>
  <c r="F143" i="18"/>
  <c r="G143" i="18"/>
  <c r="F144" i="18"/>
  <c r="I144" i="18"/>
  <c r="F79" i="8"/>
  <c r="G79" i="8"/>
  <c r="T344" i="18"/>
  <c r="K84" i="2"/>
  <c r="L84" i="2"/>
  <c r="M84" i="2"/>
  <c r="N84" i="2"/>
  <c r="C70" i="3"/>
  <c r="C72" i="3" s="1"/>
  <c r="D72" i="2"/>
  <c r="D84" i="2" s="1"/>
  <c r="E72" i="2"/>
  <c r="E84" i="2" s="1"/>
  <c r="F72" i="2"/>
  <c r="F84" i="2" s="1"/>
  <c r="G72" i="2"/>
  <c r="G84" i="2" s="1"/>
  <c r="I72" i="2"/>
  <c r="I73" i="2" s="1"/>
  <c r="C72" i="2"/>
  <c r="C84" i="2" s="1"/>
  <c r="G33" i="2"/>
  <c r="F33" i="2"/>
  <c r="F35" i="2" s="1"/>
  <c r="F71" i="2"/>
  <c r="G71" i="2" s="1"/>
  <c r="H71" i="2" s="1"/>
  <c r="D60" i="4"/>
  <c r="D70" i="4" s="1"/>
  <c r="E60" i="4"/>
  <c r="F60" i="4" s="1"/>
  <c r="F70" i="4" s="1"/>
  <c r="C60" i="4"/>
  <c r="C70" i="4" s="1"/>
  <c r="D29" i="4"/>
  <c r="E29" i="4"/>
  <c r="F29" i="4"/>
  <c r="G29" i="4"/>
  <c r="C29" i="4"/>
  <c r="F63" i="4"/>
  <c r="G63" i="4"/>
  <c r="F58" i="4"/>
  <c r="F62" i="4" s="1"/>
  <c r="G58" i="4"/>
  <c r="G61" i="4"/>
  <c r="F54" i="3"/>
  <c r="G54" i="3" s="1"/>
  <c r="F56" i="3"/>
  <c r="G56" i="3" s="1"/>
  <c r="H56" i="3" s="1"/>
  <c r="F47" i="4"/>
  <c r="G47" i="4"/>
  <c r="F48" i="4"/>
  <c r="G48" i="4"/>
  <c r="D108" i="3"/>
  <c r="D111" i="3" s="1"/>
  <c r="E108" i="3"/>
  <c r="E111" i="3" s="1"/>
  <c r="F108" i="3"/>
  <c r="F111" i="3" s="1"/>
  <c r="G11" i="19"/>
  <c r="G16" i="19" s="1"/>
  <c r="K11" i="19"/>
  <c r="B16" i="19"/>
  <c r="B15" i="19" s="1"/>
  <c r="B24" i="19"/>
  <c r="C24" i="19"/>
  <c r="D24" i="19"/>
  <c r="B25" i="19"/>
  <c r="C25" i="19"/>
  <c r="D25" i="19"/>
  <c r="B37" i="19"/>
  <c r="B38" i="19" s="1"/>
  <c r="C37" i="19"/>
  <c r="C38" i="19" s="1"/>
  <c r="D37" i="19"/>
  <c r="D38" i="19" s="1"/>
  <c r="G17" i="14"/>
  <c r="D117" i="3"/>
  <c r="E117" i="3"/>
  <c r="F117" i="3"/>
  <c r="G117" i="3"/>
  <c r="D118" i="3"/>
  <c r="E118" i="3"/>
  <c r="F118" i="3"/>
  <c r="G118" i="3"/>
  <c r="G127" i="3"/>
  <c r="F130" i="3"/>
  <c r="F88" i="18" s="1"/>
  <c r="G130" i="3"/>
  <c r="G88" i="18" s="1"/>
  <c r="D99" i="4"/>
  <c r="E99" i="4"/>
  <c r="I99" i="4"/>
  <c r="J99" i="4"/>
  <c r="K99" i="4"/>
  <c r="L99" i="4"/>
  <c r="M99" i="4"/>
  <c r="N99" i="4"/>
  <c r="D100" i="4"/>
  <c r="D105" i="4" s="1"/>
  <c r="E100" i="4"/>
  <c r="I100" i="4"/>
  <c r="J100" i="4"/>
  <c r="K100" i="4"/>
  <c r="L100" i="4"/>
  <c r="M100" i="4"/>
  <c r="N100" i="4"/>
  <c r="D183" i="4"/>
  <c r="D184" i="4" s="1"/>
  <c r="E183" i="4"/>
  <c r="E184" i="4" s="1"/>
  <c r="F183" i="4"/>
  <c r="F184" i="4" s="1"/>
  <c r="G183" i="4"/>
  <c r="G184" i="4" s="1"/>
  <c r="I183" i="4"/>
  <c r="I184" i="4" s="1"/>
  <c r="J183" i="4"/>
  <c r="J184" i="4" s="1"/>
  <c r="K183" i="4"/>
  <c r="K184" i="4" s="1"/>
  <c r="L183" i="4"/>
  <c r="L184" i="4" s="1"/>
  <c r="M183" i="4"/>
  <c r="M184" i="4" s="1"/>
  <c r="N183" i="4"/>
  <c r="N184" i="4" s="1"/>
  <c r="F161" i="4"/>
  <c r="F172" i="4" s="1"/>
  <c r="G161" i="4"/>
  <c r="G172" i="4" s="1"/>
  <c r="G93" i="14" s="1"/>
  <c r="F162" i="4"/>
  <c r="F173" i="4" s="1"/>
  <c r="G162" i="4"/>
  <c r="G173" i="4" s="1"/>
  <c r="G94" i="14" s="1"/>
  <c r="F163" i="4"/>
  <c r="F174" i="4" s="1"/>
  <c r="F95" i="14" s="1"/>
  <c r="G163" i="4"/>
  <c r="G174" i="4" s="1"/>
  <c r="G95" i="14" s="1"/>
  <c r="F164" i="4"/>
  <c r="F175" i="4" s="1"/>
  <c r="F96" i="14" s="1"/>
  <c r="G164" i="4"/>
  <c r="G175" i="4" s="1"/>
  <c r="F69" i="4"/>
  <c r="G69" i="4"/>
  <c r="D128" i="2"/>
  <c r="E128" i="2"/>
  <c r="E129" i="2" s="1"/>
  <c r="F128" i="2"/>
  <c r="F129" i="2" s="1"/>
  <c r="G128" i="2"/>
  <c r="G129" i="2" s="1"/>
  <c r="C128" i="2"/>
  <c r="C129" i="2" s="1"/>
  <c r="D123" i="2"/>
  <c r="E123" i="2"/>
  <c r="F123" i="2"/>
  <c r="G123" i="2"/>
  <c r="C123" i="2"/>
  <c r="F214" i="2"/>
  <c r="G214" i="2"/>
  <c r="D163" i="2"/>
  <c r="D165" i="2" s="1"/>
  <c r="D148" i="2"/>
  <c r="E148" i="2"/>
  <c r="F148" i="2"/>
  <c r="G148" i="2"/>
  <c r="I148" i="2"/>
  <c r="D149" i="2"/>
  <c r="E149" i="2"/>
  <c r="F149" i="2"/>
  <c r="G149" i="2"/>
  <c r="I149" i="2"/>
  <c r="D150" i="2"/>
  <c r="D152" i="2" s="1"/>
  <c r="E150" i="2"/>
  <c r="E152" i="2" s="1"/>
  <c r="F150" i="2"/>
  <c r="F152" i="2" s="1"/>
  <c r="G150" i="2"/>
  <c r="I150" i="2"/>
  <c r="I152" i="2" s="1"/>
  <c r="D115" i="2"/>
  <c r="D116" i="2" s="1"/>
  <c r="E115" i="2"/>
  <c r="E116" i="2" s="1"/>
  <c r="F115" i="2"/>
  <c r="F116" i="2" s="1"/>
  <c r="G115" i="2"/>
  <c r="G116" i="2" s="1"/>
  <c r="C115" i="2"/>
  <c r="C116" i="2" s="1"/>
  <c r="G100" i="2"/>
  <c r="D50" i="2"/>
  <c r="D56" i="2" s="1"/>
  <c r="E50" i="2"/>
  <c r="E56" i="2" s="1"/>
  <c r="F50" i="2"/>
  <c r="F56" i="2" s="1"/>
  <c r="G50" i="2"/>
  <c r="G56" i="2" s="1"/>
  <c r="C50" i="2"/>
  <c r="C56" i="2" s="1"/>
  <c r="D57" i="2"/>
  <c r="E57" i="2"/>
  <c r="F57" i="2"/>
  <c r="G57" i="2"/>
  <c r="F55" i="2"/>
  <c r="F58" i="2" s="1"/>
  <c r="G55" i="2"/>
  <c r="G58" i="2" s="1"/>
  <c r="E55" i="2"/>
  <c r="E58" i="2" s="1"/>
  <c r="F17" i="2"/>
  <c r="F163" i="2" s="1"/>
  <c r="F165" i="2" s="1"/>
  <c r="G17" i="2"/>
  <c r="G163" i="2" s="1"/>
  <c r="G165" i="2" s="1"/>
  <c r="I17" i="2"/>
  <c r="I163" i="2" s="1"/>
  <c r="I165" i="2" s="1"/>
  <c r="C116" i="13"/>
  <c r="D116" i="13"/>
  <c r="E116" i="13"/>
  <c r="F116" i="13"/>
  <c r="G116" i="13"/>
  <c r="J72" i="13"/>
  <c r="C93" i="13"/>
  <c r="C95" i="13" s="1"/>
  <c r="D93" i="13"/>
  <c r="D95" i="13" s="1"/>
  <c r="E93" i="13"/>
  <c r="E95" i="13" s="1"/>
  <c r="C102" i="13"/>
  <c r="D102" i="13"/>
  <c r="E102" i="13"/>
  <c r="F102" i="13"/>
  <c r="G102" i="13"/>
  <c r="I102" i="13" s="1"/>
  <c r="C101" i="13"/>
  <c r="D101" i="13"/>
  <c r="E101" i="13"/>
  <c r="F101" i="13"/>
  <c r="G101" i="13"/>
  <c r="C52" i="13"/>
  <c r="D52" i="13"/>
  <c r="E52" i="13"/>
  <c r="F52" i="13"/>
  <c r="G52" i="13"/>
  <c r="C53" i="13"/>
  <c r="D53" i="13"/>
  <c r="E53" i="13"/>
  <c r="F53" i="13"/>
  <c r="G53" i="13"/>
  <c r="C54" i="13"/>
  <c r="D54" i="13"/>
  <c r="E54" i="13"/>
  <c r="F54" i="13"/>
  <c r="G54" i="13"/>
  <c r="C55" i="13"/>
  <c r="D55" i="13"/>
  <c r="E55" i="13"/>
  <c r="F55" i="13"/>
  <c r="G55" i="13"/>
  <c r="C56" i="13"/>
  <c r="D56" i="13"/>
  <c r="E56" i="13"/>
  <c r="F56" i="13"/>
  <c r="G56" i="13"/>
  <c r="C57" i="13"/>
  <c r="D57" i="13"/>
  <c r="E57" i="13"/>
  <c r="F57" i="13"/>
  <c r="G57" i="13"/>
  <c r="C58" i="13"/>
  <c r="D58" i="13"/>
  <c r="E58" i="13"/>
  <c r="F58" i="13"/>
  <c r="G58" i="13"/>
  <c r="C59" i="13"/>
  <c r="D59" i="13"/>
  <c r="E59" i="13"/>
  <c r="F59" i="13"/>
  <c r="G59" i="13"/>
  <c r="E78" i="13"/>
  <c r="F78" i="13"/>
  <c r="G78" i="13"/>
  <c r="C83" i="13"/>
  <c r="D83" i="13"/>
  <c r="E83" i="13"/>
  <c r="F83" i="13"/>
  <c r="G83" i="13"/>
  <c r="C84" i="13"/>
  <c r="D84" i="13"/>
  <c r="Q84" i="13" s="1"/>
  <c r="E84" i="13"/>
  <c r="F84" i="13"/>
  <c r="G84" i="13"/>
  <c r="C85" i="13"/>
  <c r="D85" i="13"/>
  <c r="Q85" i="13" s="1"/>
  <c r="E85" i="13"/>
  <c r="F85" i="13"/>
  <c r="G85" i="13"/>
  <c r="C86" i="13"/>
  <c r="D86" i="13"/>
  <c r="P86" i="13" s="1"/>
  <c r="E86" i="13"/>
  <c r="F86" i="13"/>
  <c r="G86" i="13"/>
  <c r="F93" i="13"/>
  <c r="F95" i="13" s="1"/>
  <c r="I7" i="13"/>
  <c r="J7" i="13"/>
  <c r="I13" i="13"/>
  <c r="I14" i="13" s="1"/>
  <c r="J13" i="13"/>
  <c r="J14" i="13" s="1"/>
  <c r="J83" i="13"/>
  <c r="J17" i="2"/>
  <c r="J163" i="2" s="1"/>
  <c r="J165" i="2" s="1"/>
  <c r="K17" i="2"/>
  <c r="K163" i="2" s="1"/>
  <c r="K165" i="2" s="1"/>
  <c r="L17" i="2"/>
  <c r="L163" i="2" s="1"/>
  <c r="L165" i="2" s="1"/>
  <c r="M17" i="2"/>
  <c r="M163" i="2" s="1"/>
  <c r="M165" i="2" s="1"/>
  <c r="N17" i="2"/>
  <c r="N163" i="2" s="1"/>
  <c r="N165" i="2" s="1"/>
  <c r="E17" i="2"/>
  <c r="E163" i="2" s="1"/>
  <c r="E165" i="2" s="1"/>
  <c r="Q78" i="18"/>
  <c r="Q79" i="18"/>
  <c r="Q84" i="18"/>
  <c r="Q86" i="18"/>
  <c r="Q92" i="18"/>
  <c r="Q94" i="18"/>
  <c r="Q100" i="18"/>
  <c r="Q102" i="18"/>
  <c r="Q108" i="18"/>
  <c r="Q178" i="18"/>
  <c r="E23" i="2"/>
  <c r="I23" i="2"/>
  <c r="J23" i="2"/>
  <c r="K23" i="2"/>
  <c r="L23" i="2"/>
  <c r="M23" i="2"/>
  <c r="N23" i="2"/>
  <c r="D23" i="2"/>
  <c r="C57" i="2"/>
  <c r="C58" i="2"/>
  <c r="F17" i="1"/>
  <c r="F18" i="1"/>
  <c r="F19" i="1"/>
  <c r="D27" i="1"/>
  <c r="B27" i="1"/>
  <c r="C20" i="1"/>
  <c r="F20" i="1" s="1"/>
  <c r="C12" i="1"/>
  <c r="C11" i="1"/>
  <c r="B26" i="1"/>
  <c r="B25" i="1"/>
  <c r="B24" i="1"/>
  <c r="M60" i="1" s="1"/>
  <c r="B18" i="1"/>
  <c r="I68" i="1" s="1"/>
  <c r="J10" i="18" s="1"/>
  <c r="B19" i="1"/>
  <c r="B17" i="1"/>
  <c r="AJ41" i="18" s="1"/>
  <c r="D26" i="1"/>
  <c r="D24" i="1"/>
  <c r="P127" i="2"/>
  <c r="P126" i="2"/>
  <c r="P125" i="2"/>
  <c r="P124" i="2"/>
  <c r="P113" i="2"/>
  <c r="P114" i="2"/>
  <c r="P112" i="2"/>
  <c r="P111" i="2"/>
  <c r="D110" i="4"/>
  <c r="E110" i="4"/>
  <c r="I110" i="4"/>
  <c r="J110" i="4"/>
  <c r="K110" i="4"/>
  <c r="L110" i="4"/>
  <c r="M110" i="4"/>
  <c r="N110" i="4"/>
  <c r="D111" i="4"/>
  <c r="E111" i="4"/>
  <c r="I111" i="4"/>
  <c r="J111" i="4"/>
  <c r="K111" i="4"/>
  <c r="L111" i="4"/>
  <c r="M111" i="4"/>
  <c r="N111" i="4"/>
  <c r="D112" i="4"/>
  <c r="E112" i="4"/>
  <c r="I112" i="4"/>
  <c r="J112" i="4"/>
  <c r="K112" i="4"/>
  <c r="L112" i="4"/>
  <c r="M112" i="4"/>
  <c r="N112" i="4"/>
  <c r="D113" i="4"/>
  <c r="E113" i="4"/>
  <c r="I113" i="4"/>
  <c r="J113" i="4"/>
  <c r="K113" i="4"/>
  <c r="L113" i="4"/>
  <c r="M113" i="4"/>
  <c r="N113" i="4"/>
  <c r="D114" i="4"/>
  <c r="E114" i="4"/>
  <c r="I114" i="4"/>
  <c r="J114" i="4"/>
  <c r="K114" i="4"/>
  <c r="L114" i="4"/>
  <c r="M114" i="4"/>
  <c r="N114" i="4"/>
  <c r="D115" i="4"/>
  <c r="E115" i="4"/>
  <c r="I115" i="4"/>
  <c r="J115" i="4"/>
  <c r="K115" i="4"/>
  <c r="L115" i="4"/>
  <c r="M115" i="4"/>
  <c r="N115" i="4"/>
  <c r="D116" i="4"/>
  <c r="E116" i="4"/>
  <c r="I116" i="4"/>
  <c r="J116" i="4"/>
  <c r="K116" i="4"/>
  <c r="L116" i="4"/>
  <c r="M116" i="4"/>
  <c r="N116" i="4"/>
  <c r="D120" i="4"/>
  <c r="E120" i="4"/>
  <c r="I120" i="4"/>
  <c r="J120" i="4"/>
  <c r="K120" i="4"/>
  <c r="L120" i="4"/>
  <c r="M120" i="4"/>
  <c r="N120" i="4"/>
  <c r="D121" i="4"/>
  <c r="E121" i="4"/>
  <c r="I121" i="4"/>
  <c r="J121" i="4"/>
  <c r="K121" i="4"/>
  <c r="L121" i="4"/>
  <c r="M121" i="4"/>
  <c r="N121" i="4"/>
  <c r="D122" i="4"/>
  <c r="E122" i="4"/>
  <c r="I122" i="4"/>
  <c r="J122" i="4"/>
  <c r="K122" i="4"/>
  <c r="L122" i="4"/>
  <c r="M122" i="4"/>
  <c r="N122" i="4"/>
  <c r="D123" i="4"/>
  <c r="E123" i="4"/>
  <c r="I123" i="4"/>
  <c r="J123" i="4"/>
  <c r="K123" i="4"/>
  <c r="L123" i="4"/>
  <c r="M123" i="4"/>
  <c r="N123" i="4"/>
  <c r="D124" i="4"/>
  <c r="E124" i="4"/>
  <c r="I124" i="4"/>
  <c r="J124" i="4"/>
  <c r="K124" i="4"/>
  <c r="L124" i="4"/>
  <c r="M124" i="4"/>
  <c r="N124" i="4"/>
  <c r="D125" i="4"/>
  <c r="E125" i="4"/>
  <c r="I125" i="4"/>
  <c r="J125" i="4"/>
  <c r="K125" i="4"/>
  <c r="L125" i="4"/>
  <c r="M125" i="4"/>
  <c r="N125" i="4"/>
  <c r="D126" i="4"/>
  <c r="E126" i="4"/>
  <c r="I126" i="4"/>
  <c r="J126" i="4"/>
  <c r="K126" i="4"/>
  <c r="L126" i="4"/>
  <c r="M126" i="4"/>
  <c r="N126" i="4"/>
  <c r="AF163" i="18"/>
  <c r="AG163" i="18"/>
  <c r="AK163" i="18"/>
  <c r="AL163" i="18"/>
  <c r="AM163" i="18"/>
  <c r="AN163" i="18"/>
  <c r="AO163" i="18"/>
  <c r="AP163" i="18"/>
  <c r="AE163" i="18"/>
  <c r="E150" i="8"/>
  <c r="E153" i="8"/>
  <c r="E154" i="8" s="1"/>
  <c r="C150" i="8"/>
  <c r="D150" i="8"/>
  <c r="C151" i="8"/>
  <c r="D151" i="8"/>
  <c r="C153" i="8"/>
  <c r="C154" i="8" s="1"/>
  <c r="D153" i="8"/>
  <c r="D154" i="8" s="1"/>
  <c r="D155" i="8" s="1"/>
  <c r="D156" i="8" s="1"/>
  <c r="K93" i="13"/>
  <c r="L93" i="13"/>
  <c r="M93" i="13"/>
  <c r="AB178" i="18"/>
  <c r="AA178" i="18"/>
  <c r="Z178" i="18"/>
  <c r="Y178" i="18"/>
  <c r="X178" i="18"/>
  <c r="W178" i="18"/>
  <c r="S178" i="18"/>
  <c r="R178" i="18"/>
  <c r="S344" i="18"/>
  <c r="AF136" i="18"/>
  <c r="AF138" i="18"/>
  <c r="AF130" i="18"/>
  <c r="AE42" i="18"/>
  <c r="AF42" i="18"/>
  <c r="AG42" i="18"/>
  <c r="AK42" i="18"/>
  <c r="AL42" i="18"/>
  <c r="AM42" i="18"/>
  <c r="AN42" i="18"/>
  <c r="AO42" i="18"/>
  <c r="AP42" i="18"/>
  <c r="AE45" i="18"/>
  <c r="AF45" i="18"/>
  <c r="AG45" i="18"/>
  <c r="AK45" i="18"/>
  <c r="AL45" i="18"/>
  <c r="AM45" i="18"/>
  <c r="AN45" i="18"/>
  <c r="AO45" i="18"/>
  <c r="AP45" i="18"/>
  <c r="AE48" i="18"/>
  <c r="AF48" i="18"/>
  <c r="AG48" i="18"/>
  <c r="AK48" i="18"/>
  <c r="AL48" i="18"/>
  <c r="AM48" i="18"/>
  <c r="AN48" i="18"/>
  <c r="AO48" i="18"/>
  <c r="AP48" i="18"/>
  <c r="AE53" i="18"/>
  <c r="AF53" i="18"/>
  <c r="AG53" i="18"/>
  <c r="AK53" i="18"/>
  <c r="AL53" i="18"/>
  <c r="AM53" i="18"/>
  <c r="AN53" i="18"/>
  <c r="AO53" i="18"/>
  <c r="AP53" i="18"/>
  <c r="AE55" i="18"/>
  <c r="AF55" i="18"/>
  <c r="AG55" i="18"/>
  <c r="AK55" i="18"/>
  <c r="AL55" i="18"/>
  <c r="AM55" i="18"/>
  <c r="AN55" i="18"/>
  <c r="AO55" i="18"/>
  <c r="AP55" i="18"/>
  <c r="AE129" i="18"/>
  <c r="AF129" i="18"/>
  <c r="AG129" i="18"/>
  <c r="AK129" i="18"/>
  <c r="AL129" i="18"/>
  <c r="AM129" i="18"/>
  <c r="AN129" i="18"/>
  <c r="AO129" i="18"/>
  <c r="AP129" i="18"/>
  <c r="AE131" i="18"/>
  <c r="AF131" i="18"/>
  <c r="AG131" i="18"/>
  <c r="AK131" i="18"/>
  <c r="AL131" i="18"/>
  <c r="AM131" i="18"/>
  <c r="AN131" i="18"/>
  <c r="AO131" i="18"/>
  <c r="AP131" i="18"/>
  <c r="AF135" i="18"/>
  <c r="AG135" i="18"/>
  <c r="AK135" i="18"/>
  <c r="AL135" i="18"/>
  <c r="AM135" i="18"/>
  <c r="AN135" i="18"/>
  <c r="AO135" i="18"/>
  <c r="AP135" i="18"/>
  <c r="AF137" i="18"/>
  <c r="AG137" i="18"/>
  <c r="AK137" i="18"/>
  <c r="AL137" i="18"/>
  <c r="AM137" i="18"/>
  <c r="AN137" i="18"/>
  <c r="AO137" i="18"/>
  <c r="AP137" i="18"/>
  <c r="AE151" i="18"/>
  <c r="AF151" i="18"/>
  <c r="AG151" i="18"/>
  <c r="AK151" i="18"/>
  <c r="AL151" i="18"/>
  <c r="AM151" i="18"/>
  <c r="AN151" i="18"/>
  <c r="AO151" i="18"/>
  <c r="AP151" i="18"/>
  <c r="AE153" i="18"/>
  <c r="AF153" i="18"/>
  <c r="AG153" i="18"/>
  <c r="AK153" i="18"/>
  <c r="AL153" i="18"/>
  <c r="AM153" i="18"/>
  <c r="AN153" i="18"/>
  <c r="AO153" i="18"/>
  <c r="AP153" i="18"/>
  <c r="AE157" i="18"/>
  <c r="AF157" i="18"/>
  <c r="AG157" i="18"/>
  <c r="AK157" i="18"/>
  <c r="AL157" i="18"/>
  <c r="AM157" i="18"/>
  <c r="AN157" i="18"/>
  <c r="AO157" i="18"/>
  <c r="AP157" i="18"/>
  <c r="AE160" i="18"/>
  <c r="AF160" i="18"/>
  <c r="AG160" i="18"/>
  <c r="AK160" i="18"/>
  <c r="AL160" i="18"/>
  <c r="AM160" i="18"/>
  <c r="AN160" i="18"/>
  <c r="AO160" i="18"/>
  <c r="AP160" i="18"/>
  <c r="L32" i="21"/>
  <c r="L31" i="21"/>
  <c r="D16" i="21"/>
  <c r="E16" i="21"/>
  <c r="H16" i="21"/>
  <c r="K16" i="21"/>
  <c r="C16" i="21"/>
  <c r="L9" i="21"/>
  <c r="L8" i="21"/>
  <c r="L14" i="21"/>
  <c r="C14" i="21"/>
  <c r="D14" i="21"/>
  <c r="E14" i="21"/>
  <c r="F14" i="21"/>
  <c r="G14" i="21"/>
  <c r="H14" i="21"/>
  <c r="I14" i="21"/>
  <c r="J14" i="21"/>
  <c r="K14" i="21"/>
  <c r="D15" i="21"/>
  <c r="E15" i="21"/>
  <c r="F15" i="21"/>
  <c r="G15" i="21"/>
  <c r="G16" i="21" s="1"/>
  <c r="H15" i="21"/>
  <c r="I15" i="21"/>
  <c r="I16" i="21" s="1"/>
  <c r="J15" i="21"/>
  <c r="K15" i="21"/>
  <c r="C15" i="21"/>
  <c r="J62" i="4"/>
  <c r="L62" i="4"/>
  <c r="N62" i="4"/>
  <c r="J63" i="4"/>
  <c r="K63" i="4"/>
  <c r="L63" i="4"/>
  <c r="M63" i="4"/>
  <c r="N63" i="4"/>
  <c r="L61" i="4"/>
  <c r="N61" i="4"/>
  <c r="E13" i="13"/>
  <c r="E14" i="13" s="1"/>
  <c r="K13" i="13"/>
  <c r="K14" i="13" s="1"/>
  <c r="L13" i="13"/>
  <c r="L14" i="13" s="1"/>
  <c r="M13" i="13"/>
  <c r="M14" i="13" s="1"/>
  <c r="N13" i="13"/>
  <c r="N14" i="13" s="1"/>
  <c r="D13" i="13"/>
  <c r="D14" i="13" s="1"/>
  <c r="C78" i="13"/>
  <c r="D78" i="13"/>
  <c r="Q78" i="13" s="1"/>
  <c r="C46" i="13"/>
  <c r="M85" i="13"/>
  <c r="L85" i="13"/>
  <c r="K85" i="13"/>
  <c r="N83" i="13"/>
  <c r="E7" i="13"/>
  <c r="K7" i="13"/>
  <c r="L7" i="13"/>
  <c r="M7" i="13"/>
  <c r="N7" i="13"/>
  <c r="C7" i="13"/>
  <c r="E47" i="4"/>
  <c r="J47" i="4"/>
  <c r="K47" i="4"/>
  <c r="N47" i="4"/>
  <c r="E48" i="4"/>
  <c r="I48" i="4"/>
  <c r="J48" i="4"/>
  <c r="K48" i="4"/>
  <c r="L48" i="4"/>
  <c r="M48" i="4"/>
  <c r="N48" i="4"/>
  <c r="E144" i="18"/>
  <c r="N144" i="18"/>
  <c r="K143" i="18"/>
  <c r="L144" i="18"/>
  <c r="AN144" i="18" s="1"/>
  <c r="D79" i="8"/>
  <c r="E79" i="8"/>
  <c r="D6" i="13"/>
  <c r="D7" i="13" s="1"/>
  <c r="D5" i="13"/>
  <c r="C214" i="2"/>
  <c r="D214" i="2"/>
  <c r="E214" i="2"/>
  <c r="I214" i="2"/>
  <c r="J214" i="2"/>
  <c r="K214" i="2"/>
  <c r="L214" i="2"/>
  <c r="M214" i="2"/>
  <c r="N214" i="2"/>
  <c r="C78" i="14"/>
  <c r="D78" i="14"/>
  <c r="E78" i="14"/>
  <c r="C79" i="14"/>
  <c r="D79" i="14"/>
  <c r="E79" i="14"/>
  <c r="C80" i="14"/>
  <c r="D80" i="14"/>
  <c r="E80" i="14"/>
  <c r="C81" i="14"/>
  <c r="D81" i="14"/>
  <c r="E81" i="14"/>
  <c r="C47" i="4"/>
  <c r="D47" i="4"/>
  <c r="D48" i="1"/>
  <c r="E5" i="18" s="1"/>
  <c r="D5" i="18"/>
  <c r="B48" i="1"/>
  <c r="C5" i="18" s="1"/>
  <c r="M57" i="2"/>
  <c r="R108" i="18"/>
  <c r="E30" i="19"/>
  <c r="F30" i="19"/>
  <c r="G30" i="19"/>
  <c r="E24" i="19"/>
  <c r="F24" i="19" s="1"/>
  <c r="G24" i="19" s="1"/>
  <c r="H24" i="19" s="1"/>
  <c r="I24" i="19" s="1"/>
  <c r="E25" i="19"/>
  <c r="F25" i="19" s="1"/>
  <c r="G25" i="19" s="1"/>
  <c r="H25" i="19" s="1"/>
  <c r="I25" i="19" s="1"/>
  <c r="E37" i="19"/>
  <c r="F37" i="19"/>
  <c r="G37" i="19"/>
  <c r="W92" i="18"/>
  <c r="X92" i="18"/>
  <c r="AA92" i="18"/>
  <c r="AB92" i="18"/>
  <c r="S94" i="18"/>
  <c r="W94" i="18"/>
  <c r="X94" i="18"/>
  <c r="Y94" i="18"/>
  <c r="Z94" i="18"/>
  <c r="AA94" i="18"/>
  <c r="AB94" i="18"/>
  <c r="S78" i="18"/>
  <c r="W78" i="18"/>
  <c r="Z78" i="18"/>
  <c r="R79" i="18"/>
  <c r="S79" i="18"/>
  <c r="Z79" i="18"/>
  <c r="AA79" i="18"/>
  <c r="AB79" i="18"/>
  <c r="W79" i="18"/>
  <c r="S92" i="18"/>
  <c r="R94" i="18"/>
  <c r="N70" i="13"/>
  <c r="M84" i="13"/>
  <c r="L84" i="13"/>
  <c r="K84" i="13"/>
  <c r="N11" i="19"/>
  <c r="N16" i="19" s="1"/>
  <c r="N37" i="19" s="1"/>
  <c r="L109" i="18" s="1"/>
  <c r="M11" i="19"/>
  <c r="M10" i="19" s="1"/>
  <c r="M15" i="19" s="1"/>
  <c r="P11" i="19"/>
  <c r="P16" i="19" s="1"/>
  <c r="P37" i="19" s="1"/>
  <c r="N109" i="18" s="1"/>
  <c r="O11" i="19"/>
  <c r="O10" i="19" s="1"/>
  <c r="O15" i="19" s="1"/>
  <c r="K10" i="19"/>
  <c r="K15" i="19" s="1"/>
  <c r="L11" i="19"/>
  <c r="L16" i="19" s="1"/>
  <c r="L37" i="19" s="1"/>
  <c r="J109" i="18" s="1"/>
  <c r="K16" i="19"/>
  <c r="K37" i="19" s="1"/>
  <c r="E17" i="14"/>
  <c r="K17" i="14"/>
  <c r="C118" i="3"/>
  <c r="I118" i="3"/>
  <c r="J118" i="3"/>
  <c r="K118" i="3"/>
  <c r="L118" i="3"/>
  <c r="M118" i="3"/>
  <c r="N118" i="3"/>
  <c r="N130" i="3"/>
  <c r="N88" i="18" s="1"/>
  <c r="C108" i="3"/>
  <c r="M130" i="3"/>
  <c r="M88" i="18" s="1"/>
  <c r="L130" i="3"/>
  <c r="L88" i="18" s="1"/>
  <c r="AN88" i="18" s="1"/>
  <c r="L17" i="14"/>
  <c r="J130" i="3"/>
  <c r="M17" i="14"/>
  <c r="E130" i="3"/>
  <c r="C110" i="3"/>
  <c r="C130" i="3" s="1"/>
  <c r="C88" i="18" s="1"/>
  <c r="E72" i="3"/>
  <c r="C161" i="4"/>
  <c r="C172" i="4" s="1"/>
  <c r="D161" i="4"/>
  <c r="D172" i="4" s="1"/>
  <c r="E161" i="4"/>
  <c r="E172" i="4" s="1"/>
  <c r="K172" i="4"/>
  <c r="K93" i="14" s="1"/>
  <c r="M172" i="4"/>
  <c r="M93" i="14" s="1"/>
  <c r="N172" i="4"/>
  <c r="N93" i="14" s="1"/>
  <c r="C164" i="4"/>
  <c r="C175" i="4" s="1"/>
  <c r="D164" i="4"/>
  <c r="D175" i="4" s="1"/>
  <c r="D96" i="14" s="1"/>
  <c r="E164" i="4"/>
  <c r="E175" i="4" s="1"/>
  <c r="C162" i="4"/>
  <c r="C173" i="4" s="1"/>
  <c r="C94" i="14" s="1"/>
  <c r="D162" i="4"/>
  <c r="D173" i="4" s="1"/>
  <c r="D94" i="14" s="1"/>
  <c r="E162" i="4"/>
  <c r="E173" i="4" s="1"/>
  <c r="M175" i="4"/>
  <c r="M96" i="14" s="1"/>
  <c r="L175" i="4"/>
  <c r="L96" i="14" s="1"/>
  <c r="K175" i="4"/>
  <c r="K96" i="14" s="1"/>
  <c r="N175" i="4"/>
  <c r="N96" i="14" s="1"/>
  <c r="K61" i="4"/>
  <c r="K62" i="4"/>
  <c r="M62" i="4"/>
  <c r="M61" i="4"/>
  <c r="I72" i="3"/>
  <c r="K72" i="3"/>
  <c r="L72" i="3"/>
  <c r="M72" i="3"/>
  <c r="N72" i="3"/>
  <c r="I69" i="4"/>
  <c r="J69" i="4"/>
  <c r="K69" i="4"/>
  <c r="L69" i="4"/>
  <c r="M69" i="4"/>
  <c r="N69" i="4"/>
  <c r="L68" i="4"/>
  <c r="I67" i="4"/>
  <c r="J67" i="4"/>
  <c r="K67" i="4"/>
  <c r="L67" i="4"/>
  <c r="M67" i="4"/>
  <c r="N67" i="4"/>
  <c r="J68" i="4"/>
  <c r="N68" i="4"/>
  <c r="C68" i="4"/>
  <c r="D67" i="4"/>
  <c r="C67" i="4"/>
  <c r="D68" i="4"/>
  <c r="E69" i="4"/>
  <c r="J61" i="4"/>
  <c r="I61" i="4"/>
  <c r="E68" i="4"/>
  <c r="E67" i="4"/>
  <c r="C48" i="4"/>
  <c r="D48" i="4"/>
  <c r="L64" i="4"/>
  <c r="M68" i="4"/>
  <c r="M64" i="4"/>
  <c r="J64" i="4"/>
  <c r="N64" i="4"/>
  <c r="C64" i="4"/>
  <c r="J28" i="4"/>
  <c r="K28" i="4"/>
  <c r="L28" i="4"/>
  <c r="M28" i="4"/>
  <c r="N28" i="4"/>
  <c r="I28" i="4"/>
  <c r="I27" i="4"/>
  <c r="D64" i="4"/>
  <c r="E64" i="4"/>
  <c r="C36" i="14"/>
  <c r="C109" i="3"/>
  <c r="C107" i="3"/>
  <c r="N57" i="2"/>
  <c r="L57" i="2"/>
  <c r="J57" i="2"/>
  <c r="I57" i="2"/>
  <c r="K57" i="2"/>
  <c r="R100" i="18"/>
  <c r="S100" i="18"/>
  <c r="Y100" i="18"/>
  <c r="Z100" i="18"/>
  <c r="AB100" i="18"/>
  <c r="R102" i="18"/>
  <c r="W102" i="18"/>
  <c r="Y102" i="18"/>
  <c r="AB102" i="18"/>
  <c r="R84" i="18"/>
  <c r="S84" i="18"/>
  <c r="W84" i="18"/>
  <c r="AB84" i="18"/>
  <c r="R86" i="18"/>
  <c r="S86" i="18"/>
  <c r="AB86" i="18"/>
  <c r="W100" i="18"/>
  <c r="S102" i="18"/>
  <c r="Y86" i="18"/>
  <c r="AA86" i="18"/>
  <c r="AA84" i="18"/>
  <c r="AA100" i="18"/>
  <c r="D72" i="3"/>
  <c r="M117" i="3"/>
  <c r="AH206" i="18"/>
  <c r="M150" i="2"/>
  <c r="M152" i="2" s="1"/>
  <c r="M148" i="2"/>
  <c r="M149" i="2"/>
  <c r="E163" i="4"/>
  <c r="E174" i="4" s="1"/>
  <c r="I174" i="4"/>
  <c r="I95" i="14" s="1"/>
  <c r="J174" i="4"/>
  <c r="J95" i="14" s="1"/>
  <c r="I117" i="3"/>
  <c r="J117" i="3"/>
  <c r="K117" i="3"/>
  <c r="L117" i="3"/>
  <c r="N117" i="3"/>
  <c r="C117" i="3"/>
  <c r="L174" i="4"/>
  <c r="L95" i="14" s="1"/>
  <c r="C163" i="4"/>
  <c r="C183" i="4"/>
  <c r="C184" i="4" s="1"/>
  <c r="C99" i="4"/>
  <c r="E1" i="4"/>
  <c r="I63" i="4"/>
  <c r="C100" i="4"/>
  <c r="G1" i="3"/>
  <c r="C163" i="2"/>
  <c r="C165" i="2" s="1"/>
  <c r="N150" i="2"/>
  <c r="N152" i="2" s="1"/>
  <c r="J150" i="2"/>
  <c r="J152" i="2" s="1"/>
  <c r="C150" i="2"/>
  <c r="N149" i="2"/>
  <c r="J149" i="2"/>
  <c r="P149" i="2" s="1"/>
  <c r="C149" i="2"/>
  <c r="N148" i="2"/>
  <c r="J148" i="2"/>
  <c r="C148" i="2"/>
  <c r="E2" i="2"/>
  <c r="D1" i="1"/>
  <c r="J62" i="1"/>
  <c r="K16" i="2" s="1"/>
  <c r="K148" i="2"/>
  <c r="K149" i="2"/>
  <c r="K150" i="2"/>
  <c r="K152" i="2" s="1"/>
  <c r="L150" i="2"/>
  <c r="L152" i="2" s="1"/>
  <c r="L149" i="2"/>
  <c r="L148" i="2"/>
  <c r="J72" i="3"/>
  <c r="I62" i="1"/>
  <c r="M62" i="1"/>
  <c r="N15" i="3" s="1"/>
  <c r="N116" i="3" s="1"/>
  <c r="K62" i="1"/>
  <c r="L15" i="4" s="1"/>
  <c r="L182" i="4" s="1"/>
  <c r="L62" i="1"/>
  <c r="M16" i="2" s="1"/>
  <c r="AG206" i="18"/>
  <c r="K64" i="4"/>
  <c r="I62" i="4"/>
  <c r="I68" i="4"/>
  <c r="K68" i="4"/>
  <c r="I64" i="4"/>
  <c r="I70" i="4"/>
  <c r="L70" i="4"/>
  <c r="K70" i="4"/>
  <c r="J72" i="2"/>
  <c r="C85" i="14"/>
  <c r="AJ130" i="18" l="1"/>
  <c r="AJ138" i="18"/>
  <c r="AJ136" i="18"/>
  <c r="AJ154" i="18"/>
  <c r="AJ49" i="18"/>
  <c r="AJ132" i="18"/>
  <c r="AJ47" i="18"/>
  <c r="O127" i="8"/>
  <c r="P127" i="8"/>
  <c r="I57" i="3"/>
  <c r="J55" i="13"/>
  <c r="P55" i="13" s="1"/>
  <c r="T41" i="13"/>
  <c r="W41" i="13"/>
  <c r="P72" i="13"/>
  <c r="S72" i="13"/>
  <c r="S115" i="13"/>
  <c r="S112" i="13"/>
  <c r="S113" i="13"/>
  <c r="S111" i="13"/>
  <c r="S114" i="13"/>
  <c r="N31" i="18"/>
  <c r="T70" i="13"/>
  <c r="Q72" i="13"/>
  <c r="T72" i="13"/>
  <c r="C56" i="14"/>
  <c r="I29" i="3"/>
  <c r="L57" i="3"/>
  <c r="M57" i="3"/>
  <c r="N57" i="3"/>
  <c r="J57" i="3"/>
  <c r="H57" i="3"/>
  <c r="K57" i="3"/>
  <c r="B68" i="1"/>
  <c r="C10" i="18" s="1"/>
  <c r="J68" i="1"/>
  <c r="K10" i="18" s="1"/>
  <c r="E67" i="1"/>
  <c r="F9" i="18" s="1"/>
  <c r="AH143" i="18" s="1"/>
  <c r="G67" i="1"/>
  <c r="H9" i="18" s="1"/>
  <c r="N15" i="4"/>
  <c r="N182" i="4" s="1"/>
  <c r="E62" i="1"/>
  <c r="F16" i="2" s="1"/>
  <c r="G62" i="1"/>
  <c r="E68" i="1"/>
  <c r="F10" i="18" s="1"/>
  <c r="G68" i="1"/>
  <c r="H10" i="18" s="1"/>
  <c r="H60" i="1"/>
  <c r="I14" i="2" s="1"/>
  <c r="I161" i="2" s="1"/>
  <c r="I164" i="2" s="1"/>
  <c r="G60" i="1"/>
  <c r="K61" i="1"/>
  <c r="L15" i="2" s="1"/>
  <c r="L162" i="2" s="1"/>
  <c r="G61" i="1"/>
  <c r="J213" i="2"/>
  <c r="J212" i="2"/>
  <c r="I213" i="2"/>
  <c r="I212" i="2"/>
  <c r="E213" i="2"/>
  <c r="E212" i="2"/>
  <c r="G213" i="2"/>
  <c r="G212" i="2"/>
  <c r="D213" i="2"/>
  <c r="D212" i="2"/>
  <c r="F213" i="2"/>
  <c r="F212" i="2"/>
  <c r="N213" i="2"/>
  <c r="N212" i="2"/>
  <c r="C213" i="2"/>
  <c r="C212" i="2"/>
  <c r="M213" i="2"/>
  <c r="M212" i="2"/>
  <c r="L213" i="2"/>
  <c r="L212" i="2"/>
  <c r="K213" i="2"/>
  <c r="K212" i="2"/>
  <c r="F173" i="8"/>
  <c r="F162" i="18" s="1"/>
  <c r="AH162" i="18" s="1"/>
  <c r="F182" i="8"/>
  <c r="L138" i="3"/>
  <c r="L146" i="3" s="1"/>
  <c r="G72" i="3"/>
  <c r="H72" i="3"/>
  <c r="D106" i="14"/>
  <c r="D114" i="14" s="1"/>
  <c r="F68" i="4"/>
  <c r="C105" i="4"/>
  <c r="E70" i="4"/>
  <c r="G60" i="4"/>
  <c r="J70" i="4" s="1"/>
  <c r="I29" i="4"/>
  <c r="N105" i="4"/>
  <c r="D103" i="4"/>
  <c r="M67" i="1"/>
  <c r="N9" i="18" s="1"/>
  <c r="AP94" i="18" s="1"/>
  <c r="L67" i="1"/>
  <c r="M9" i="18" s="1"/>
  <c r="AO86" i="18" s="1"/>
  <c r="M15" i="4"/>
  <c r="M182" i="4" s="1"/>
  <c r="K67" i="1"/>
  <c r="L9" i="18" s="1"/>
  <c r="AN84" i="18" s="1"/>
  <c r="B67" i="1"/>
  <c r="C9" i="18" s="1"/>
  <c r="AE92" i="18" s="1"/>
  <c r="J67" i="1"/>
  <c r="K9" i="18" s="1"/>
  <c r="AM100" i="18" s="1"/>
  <c r="L68" i="1"/>
  <c r="M10" i="18" s="1"/>
  <c r="P148" i="2"/>
  <c r="I105" i="4"/>
  <c r="M70" i="4"/>
  <c r="G99" i="4"/>
  <c r="M105" i="4"/>
  <c r="G67" i="4"/>
  <c r="F168" i="8"/>
  <c r="F183" i="8" s="1"/>
  <c r="F171" i="8"/>
  <c r="F186" i="8" s="1"/>
  <c r="F172" i="8"/>
  <c r="F161" i="18" s="1"/>
  <c r="F277" i="18" s="1"/>
  <c r="F169" i="8"/>
  <c r="F158" i="18" s="1"/>
  <c r="F280" i="18" s="1"/>
  <c r="Q86" i="13"/>
  <c r="P41" i="13"/>
  <c r="J34" i="13"/>
  <c r="N101" i="13"/>
  <c r="I101" i="13"/>
  <c r="E54" i="14"/>
  <c r="E53" i="14"/>
  <c r="E55" i="14"/>
  <c r="G55" i="14"/>
  <c r="I109" i="18"/>
  <c r="W109" i="18" s="1"/>
  <c r="P10" i="19"/>
  <c r="P15" i="19" s="1"/>
  <c r="G38" i="19"/>
  <c r="G39" i="19" s="1"/>
  <c r="E109" i="18"/>
  <c r="E107" i="18" s="1"/>
  <c r="E174" i="18" s="1"/>
  <c r="F38" i="19"/>
  <c r="D109" i="18"/>
  <c r="D107" i="18" s="1"/>
  <c r="D174" i="18" s="1"/>
  <c r="E38" i="19"/>
  <c r="E39" i="19" s="1"/>
  <c r="C109" i="18"/>
  <c r="D163" i="4"/>
  <c r="D174" i="4" s="1"/>
  <c r="P84" i="13"/>
  <c r="L83" i="13"/>
  <c r="L69" i="13" s="1"/>
  <c r="L29" i="18" s="1"/>
  <c r="C124" i="18"/>
  <c r="Q124" i="18" s="1"/>
  <c r="D143" i="18"/>
  <c r="D144" i="18"/>
  <c r="C143" i="18"/>
  <c r="I56" i="13"/>
  <c r="I83" i="13"/>
  <c r="J23" i="18"/>
  <c r="J107" i="13"/>
  <c r="J59" i="13"/>
  <c r="J24" i="18"/>
  <c r="G93" i="13"/>
  <c r="I154" i="2"/>
  <c r="D151" i="2"/>
  <c r="D153" i="2" s="1"/>
  <c r="L108" i="8"/>
  <c r="E60" i="13"/>
  <c r="K83" i="13"/>
  <c r="K69" i="13" s="1"/>
  <c r="K29" i="18" s="1"/>
  <c r="P132" i="13"/>
  <c r="M95" i="13"/>
  <c r="L95" i="13"/>
  <c r="K95" i="13"/>
  <c r="F107" i="8"/>
  <c r="P114" i="13"/>
  <c r="J108" i="14"/>
  <c r="D60" i="13"/>
  <c r="C129" i="3"/>
  <c r="C89" i="18" s="1"/>
  <c r="P85" i="13"/>
  <c r="M83" i="13"/>
  <c r="M69" i="13" s="1"/>
  <c r="M29" i="18" s="1"/>
  <c r="C174" i="4"/>
  <c r="C95" i="14" s="1"/>
  <c r="C107" i="14" s="1"/>
  <c r="C105" i="18" s="1"/>
  <c r="E138" i="3"/>
  <c r="E146" i="3" s="1"/>
  <c r="E88" i="18"/>
  <c r="J138" i="3"/>
  <c r="J146" i="3" s="1"/>
  <c r="J88" i="18"/>
  <c r="AL88" i="18" s="1"/>
  <c r="F185" i="2"/>
  <c r="F81" i="18" s="1"/>
  <c r="AH81" i="18" s="1"/>
  <c r="AG136" i="18"/>
  <c r="K68" i="1"/>
  <c r="L10" i="18" s="1"/>
  <c r="D68" i="1"/>
  <c r="E10" i="18" s="1"/>
  <c r="AG130" i="18"/>
  <c r="C68" i="1"/>
  <c r="D10" i="18" s="1"/>
  <c r="D50" i="1"/>
  <c r="AE138" i="18"/>
  <c r="AE136" i="18"/>
  <c r="M68" i="1"/>
  <c r="N10" i="18" s="1"/>
  <c r="N164" i="8"/>
  <c r="N157" i="8"/>
  <c r="N161" i="8" s="1"/>
  <c r="J108" i="8"/>
  <c r="J144" i="18"/>
  <c r="X144" i="18" s="1"/>
  <c r="G144" i="18"/>
  <c r="U144" i="18" s="1"/>
  <c r="M108" i="8"/>
  <c r="M144" i="18"/>
  <c r="N107" i="8"/>
  <c r="N143" i="18"/>
  <c r="N177" i="18" s="1"/>
  <c r="J107" i="8"/>
  <c r="J143" i="18"/>
  <c r="I143" i="18"/>
  <c r="I177" i="18" s="1"/>
  <c r="I164" i="8"/>
  <c r="C125" i="18"/>
  <c r="AE125" i="18" s="1"/>
  <c r="E107" i="8"/>
  <c r="E143" i="18"/>
  <c r="E177" i="18" s="1"/>
  <c r="K108" i="8"/>
  <c r="K144" i="18"/>
  <c r="AM144" i="18" s="1"/>
  <c r="F177" i="18"/>
  <c r="M107" i="8"/>
  <c r="M143" i="18"/>
  <c r="AA143" i="18" s="1"/>
  <c r="D125" i="18"/>
  <c r="R125" i="18" s="1"/>
  <c r="D124" i="18"/>
  <c r="L107" i="8"/>
  <c r="L143" i="18"/>
  <c r="L177" i="18" s="1"/>
  <c r="C128" i="3"/>
  <c r="Q83" i="13"/>
  <c r="D129" i="3"/>
  <c r="D89" i="18" s="1"/>
  <c r="AF89" i="18" s="1"/>
  <c r="J69" i="13"/>
  <c r="J71" i="13"/>
  <c r="J56" i="13"/>
  <c r="P56" i="13" s="1"/>
  <c r="G135" i="3"/>
  <c r="G143" i="3" s="1"/>
  <c r="G85" i="18"/>
  <c r="U85" i="18" s="1"/>
  <c r="U344" i="18"/>
  <c r="S343" i="18"/>
  <c r="Z84" i="18"/>
  <c r="R276" i="18"/>
  <c r="W50" i="18"/>
  <c r="W215" i="18" s="1"/>
  <c r="W251" i="18" s="1"/>
  <c r="Q342" i="18"/>
  <c r="C106" i="14"/>
  <c r="C103" i="18" s="1"/>
  <c r="J54" i="13"/>
  <c r="F60" i="13"/>
  <c r="J42" i="13"/>
  <c r="F198" i="4"/>
  <c r="F96" i="18" s="1"/>
  <c r="AG138" i="18"/>
  <c r="Q345" i="18"/>
  <c r="G80" i="8"/>
  <c r="E147" i="8"/>
  <c r="Z144" i="18"/>
  <c r="K107" i="8"/>
  <c r="N108" i="8"/>
  <c r="F147" i="8"/>
  <c r="L10" i="19"/>
  <c r="L15" i="19" s="1"/>
  <c r="F183" i="2"/>
  <c r="F76" i="18" s="1"/>
  <c r="T76" i="18" s="1"/>
  <c r="C183" i="2"/>
  <c r="C76" i="18" s="1"/>
  <c r="M176" i="4"/>
  <c r="M95" i="14"/>
  <c r="L103" i="4"/>
  <c r="C196" i="4"/>
  <c r="D71" i="4"/>
  <c r="M103" i="4"/>
  <c r="G195" i="4"/>
  <c r="W86" i="18"/>
  <c r="K15" i="3"/>
  <c r="K116" i="3" s="1"/>
  <c r="K15" i="4"/>
  <c r="K182" i="4" s="1"/>
  <c r="C62" i="1"/>
  <c r="I67" i="1"/>
  <c r="J9" i="18" s="1"/>
  <c r="AL92" i="18" s="1"/>
  <c r="D67" i="1"/>
  <c r="E9" i="18" s="1"/>
  <c r="AG84" i="18" s="1"/>
  <c r="H50" i="1"/>
  <c r="B61" i="1"/>
  <c r="C14" i="4" s="1"/>
  <c r="C181" i="4" s="1"/>
  <c r="D62" i="1"/>
  <c r="E16" i="2" s="1"/>
  <c r="C67" i="1"/>
  <c r="D9" i="18" s="1"/>
  <c r="AF86" i="18" s="1"/>
  <c r="L154" i="2"/>
  <c r="N151" i="2"/>
  <c r="N156" i="2" s="1"/>
  <c r="N16" i="2"/>
  <c r="H68" i="1"/>
  <c r="I10" i="18" s="1"/>
  <c r="C185" i="2"/>
  <c r="C81" i="18" s="1"/>
  <c r="G151" i="2"/>
  <c r="G156" i="2" s="1"/>
  <c r="E154" i="2"/>
  <c r="C154" i="2"/>
  <c r="M138" i="3"/>
  <c r="M146" i="3" s="1"/>
  <c r="E128" i="3"/>
  <c r="E127" i="3"/>
  <c r="E85" i="18" s="1"/>
  <c r="G129" i="3"/>
  <c r="F129" i="3"/>
  <c r="F89" i="18" s="1"/>
  <c r="Z88" i="18"/>
  <c r="J71" i="4"/>
  <c r="F196" i="4"/>
  <c r="F94" i="14"/>
  <c r="F106" i="14" s="1"/>
  <c r="F103" i="18" s="1"/>
  <c r="N71" i="4"/>
  <c r="M71" i="4"/>
  <c r="L47" i="4"/>
  <c r="C103" i="4"/>
  <c r="J176" i="4"/>
  <c r="G70" i="4"/>
  <c r="L105" i="4"/>
  <c r="C55" i="14"/>
  <c r="AB109" i="18"/>
  <c r="AP109" i="18"/>
  <c r="D16" i="19"/>
  <c r="D15" i="19" s="1"/>
  <c r="E16" i="19"/>
  <c r="E15" i="19" s="1"/>
  <c r="N10" i="19"/>
  <c r="N15" i="19" s="1"/>
  <c r="G10" i="19"/>
  <c r="G15" i="19" s="1"/>
  <c r="K164" i="8"/>
  <c r="I107" i="8"/>
  <c r="D147" i="8"/>
  <c r="D148" i="8" s="1"/>
  <c r="D164" i="8" s="1"/>
  <c r="I157" i="8"/>
  <c r="I161" i="8" s="1"/>
  <c r="C147" i="8"/>
  <c r="C148" i="8" s="1"/>
  <c r="C164" i="8" s="1"/>
  <c r="L164" i="8"/>
  <c r="G182" i="8"/>
  <c r="G168" i="8"/>
  <c r="G183" i="8" s="1"/>
  <c r="AL130" i="18"/>
  <c r="AO136" i="18"/>
  <c r="Q344" i="18"/>
  <c r="AE49" i="18"/>
  <c r="T345" i="18"/>
  <c r="AG49" i="18"/>
  <c r="T276" i="18"/>
  <c r="C60" i="13"/>
  <c r="P83" i="13"/>
  <c r="L14" i="4"/>
  <c r="L181" i="4" s="1"/>
  <c r="L187" i="4" s="1"/>
  <c r="E60" i="1"/>
  <c r="F14" i="2" s="1"/>
  <c r="F161" i="2" s="1"/>
  <c r="F164" i="2" s="1"/>
  <c r="I60" i="1"/>
  <c r="M61" i="1"/>
  <c r="AN86" i="18"/>
  <c r="F62" i="1"/>
  <c r="G16" i="2" s="1"/>
  <c r="C60" i="1"/>
  <c r="D14" i="2" s="1"/>
  <c r="D161" i="2" s="1"/>
  <c r="L16" i="2"/>
  <c r="D60" i="1"/>
  <c r="J61" i="1"/>
  <c r="F60" i="1"/>
  <c r="G14" i="2" s="1"/>
  <c r="G161" i="2" s="1"/>
  <c r="L15" i="3"/>
  <c r="L116" i="3" s="1"/>
  <c r="M15" i="3"/>
  <c r="M116" i="3" s="1"/>
  <c r="J60" i="1"/>
  <c r="D61" i="1"/>
  <c r="B62" i="1"/>
  <c r="C16" i="2" s="1"/>
  <c r="B60" i="1"/>
  <c r="C13" i="3" s="1"/>
  <c r="I61" i="1"/>
  <c r="AF134" i="18"/>
  <c r="L60" i="1"/>
  <c r="L61" i="1"/>
  <c r="C61" i="1"/>
  <c r="K60" i="1"/>
  <c r="L13" i="3" s="1"/>
  <c r="H62" i="1"/>
  <c r="K62" i="2"/>
  <c r="I62" i="2"/>
  <c r="F62" i="2"/>
  <c r="F151" i="2"/>
  <c r="F156" i="2" s="1"/>
  <c r="E183" i="2"/>
  <c r="D185" i="2"/>
  <c r="AA88" i="18"/>
  <c r="AO88" i="18"/>
  <c r="N138" i="3"/>
  <c r="N146" i="3" s="1"/>
  <c r="Z114" i="18"/>
  <c r="Z86" i="18"/>
  <c r="D128" i="3"/>
  <c r="F128" i="3"/>
  <c r="D127" i="3"/>
  <c r="D85" i="18" s="1"/>
  <c r="K95" i="14"/>
  <c r="K176" i="4"/>
  <c r="F197" i="4"/>
  <c r="C195" i="4"/>
  <c r="L71" i="4"/>
  <c r="F100" i="4"/>
  <c r="F64" i="4"/>
  <c r="I71" i="4"/>
  <c r="N176" i="4"/>
  <c r="E71" i="4"/>
  <c r="L176" i="4"/>
  <c r="I103" i="4"/>
  <c r="C71" i="4"/>
  <c r="N103" i="4"/>
  <c r="G53" i="14"/>
  <c r="C17" i="14"/>
  <c r="G106" i="14"/>
  <c r="G103" i="18" s="1"/>
  <c r="Z102" i="18"/>
  <c r="AN102" i="18"/>
  <c r="D108" i="14"/>
  <c r="D17" i="14"/>
  <c r="I53" i="14"/>
  <c r="D55" i="14"/>
  <c r="AB114" i="18"/>
  <c r="G107" i="14"/>
  <c r="G105" i="18" s="1"/>
  <c r="C54" i="14"/>
  <c r="D53" i="14"/>
  <c r="AE109" i="18"/>
  <c r="F16" i="19"/>
  <c r="F15" i="19" s="1"/>
  <c r="K36" i="19" s="1"/>
  <c r="O16" i="19"/>
  <c r="O37" i="19" s="1"/>
  <c r="C16" i="19"/>
  <c r="C15" i="19" s="1"/>
  <c r="M16" i="19"/>
  <c r="M37" i="19" s="1"/>
  <c r="H16" i="19"/>
  <c r="H37" i="19" s="1"/>
  <c r="F109" i="18" s="1"/>
  <c r="E164" i="8"/>
  <c r="E155" i="8"/>
  <c r="E156" i="8" s="1"/>
  <c r="E174" i="8" s="1"/>
  <c r="E163" i="18" s="1"/>
  <c r="E281" i="18" s="1"/>
  <c r="E317" i="18" s="1"/>
  <c r="Y143" i="18"/>
  <c r="E168" i="8"/>
  <c r="E157" i="18" s="1"/>
  <c r="E169" i="8"/>
  <c r="E158" i="18" s="1"/>
  <c r="E280" i="18" s="1"/>
  <c r="E171" i="8"/>
  <c r="E160" i="18" s="1"/>
  <c r="E288" i="18" s="1"/>
  <c r="E307" i="18" s="1"/>
  <c r="E173" i="8"/>
  <c r="E172" i="8"/>
  <c r="AK144" i="18"/>
  <c r="W144" i="18"/>
  <c r="AP144" i="18"/>
  <c r="AB144" i="18"/>
  <c r="C182" i="8"/>
  <c r="C171" i="8"/>
  <c r="C160" i="18" s="1"/>
  <c r="C168" i="8"/>
  <c r="C157" i="18" s="1"/>
  <c r="C169" i="8"/>
  <c r="C158" i="18" s="1"/>
  <c r="C280" i="18" s="1"/>
  <c r="I108" i="8"/>
  <c r="G108" i="8"/>
  <c r="G147" i="8"/>
  <c r="D167" i="8"/>
  <c r="C173" i="8"/>
  <c r="C162" i="18" s="1"/>
  <c r="AE162" i="18" s="1"/>
  <c r="K161" i="8"/>
  <c r="F80" i="8"/>
  <c r="W345" i="18"/>
  <c r="AP154" i="18"/>
  <c r="W276" i="18"/>
  <c r="R342" i="18"/>
  <c r="C26" i="22" s="1"/>
  <c r="S345" i="18"/>
  <c r="AE154" i="18"/>
  <c r="Q276" i="18"/>
  <c r="S229" i="18"/>
  <c r="E80" i="8"/>
  <c r="G60" i="13"/>
  <c r="D183" i="2"/>
  <c r="F108" i="14"/>
  <c r="F104" i="18" s="1"/>
  <c r="D80" i="8"/>
  <c r="E184" i="2"/>
  <c r="E77" i="18" s="1"/>
  <c r="F107" i="14"/>
  <c r="F105" i="18" s="1"/>
  <c r="C184" i="2"/>
  <c r="C77" i="18" s="1"/>
  <c r="C80" i="8"/>
  <c r="C127" i="3"/>
  <c r="C85" i="18" s="1"/>
  <c r="J70" i="13"/>
  <c r="J58" i="13"/>
  <c r="F127" i="3"/>
  <c r="C62" i="2"/>
  <c r="E62" i="2"/>
  <c r="D62" i="2"/>
  <c r="E186" i="2"/>
  <c r="E80" i="18" s="1"/>
  <c r="I84" i="2"/>
  <c r="I85" i="2" s="1"/>
  <c r="G181" i="2"/>
  <c r="C151" i="2"/>
  <c r="C155" i="2" s="1"/>
  <c r="J62" i="2"/>
  <c r="M62" i="2"/>
  <c r="D186" i="2"/>
  <c r="D80" i="18" s="1"/>
  <c r="AB78" i="18"/>
  <c r="E151" i="2"/>
  <c r="K154" i="2"/>
  <c r="N62" i="2"/>
  <c r="I151" i="2"/>
  <c r="I153" i="2" s="1"/>
  <c r="L151" i="2"/>
  <c r="Y78" i="18"/>
  <c r="G62" i="2"/>
  <c r="F181" i="2"/>
  <c r="F186" i="2"/>
  <c r="G183" i="2"/>
  <c r="G76" i="18" s="1"/>
  <c r="S114" i="18"/>
  <c r="Y114" i="18"/>
  <c r="L62" i="2"/>
  <c r="D95" i="14"/>
  <c r="D107" i="14" s="1"/>
  <c r="D105" i="18" s="1"/>
  <c r="D197" i="4"/>
  <c r="D97" i="18" s="1"/>
  <c r="K71" i="4"/>
  <c r="E95" i="14"/>
  <c r="E107" i="14" s="1"/>
  <c r="E105" i="18" s="1"/>
  <c r="E197" i="4"/>
  <c r="E97" i="18" s="1"/>
  <c r="J73" i="2"/>
  <c r="J84" i="2"/>
  <c r="J85" i="2" s="1"/>
  <c r="J16" i="2"/>
  <c r="J15" i="4"/>
  <c r="J182" i="4" s="1"/>
  <c r="J15" i="3"/>
  <c r="J116" i="3" s="1"/>
  <c r="C152" i="2"/>
  <c r="C186" i="2" s="1"/>
  <c r="C80" i="18" s="1"/>
  <c r="C93" i="14"/>
  <c r="C105" i="14" s="1"/>
  <c r="C101" i="18" s="1"/>
  <c r="K130" i="3"/>
  <c r="K88" i="18" s="1"/>
  <c r="M154" i="2"/>
  <c r="N13" i="4"/>
  <c r="N13" i="3"/>
  <c r="N14" i="2"/>
  <c r="N161" i="2" s="1"/>
  <c r="AL109" i="18"/>
  <c r="X109" i="18"/>
  <c r="AA78" i="18"/>
  <c r="J154" i="2"/>
  <c r="J151" i="2"/>
  <c r="J153" i="2" s="1"/>
  <c r="D93" i="14"/>
  <c r="D105" i="14" s="1"/>
  <c r="D101" i="18" s="1"/>
  <c r="D195" i="4"/>
  <c r="D93" i="18" s="1"/>
  <c r="D176" i="4"/>
  <c r="N154" i="2"/>
  <c r="I130" i="3"/>
  <c r="I88" i="18" s="1"/>
  <c r="AN109" i="18"/>
  <c r="Z109" i="18"/>
  <c r="E129" i="3"/>
  <c r="E89" i="18" s="1"/>
  <c r="M151" i="2"/>
  <c r="M155" i="2" s="1"/>
  <c r="S108" i="18"/>
  <c r="X86" i="18"/>
  <c r="X84" i="18"/>
  <c r="X102" i="18"/>
  <c r="X100" i="18"/>
  <c r="Y92" i="18"/>
  <c r="I176" i="4"/>
  <c r="E93" i="14"/>
  <c r="E105" i="14" s="1"/>
  <c r="E101" i="18" s="1"/>
  <c r="E195" i="4"/>
  <c r="E93" i="18" s="1"/>
  <c r="E176" i="4"/>
  <c r="K151" i="2"/>
  <c r="K155" i="2" s="1"/>
  <c r="Q70" i="13"/>
  <c r="R78" i="18"/>
  <c r="C96" i="14"/>
  <c r="C108" i="14" s="1"/>
  <c r="C104" i="18" s="1"/>
  <c r="C198" i="4"/>
  <c r="C96" i="18" s="1"/>
  <c r="E94" i="14"/>
  <c r="E106" i="14" s="1"/>
  <c r="E103" i="18" s="1"/>
  <c r="E196" i="4"/>
  <c r="E95" i="18" s="1"/>
  <c r="AP100" i="18"/>
  <c r="I8" i="13"/>
  <c r="K8" i="13"/>
  <c r="L8" i="13"/>
  <c r="J8" i="13"/>
  <c r="D8" i="13"/>
  <c r="M8" i="13"/>
  <c r="E8" i="13"/>
  <c r="N8" i="13"/>
  <c r="Y79" i="18"/>
  <c r="AO94" i="18"/>
  <c r="D196" i="4"/>
  <c r="D95" i="18" s="1"/>
  <c r="D130" i="3"/>
  <c r="D88" i="18" s="1"/>
  <c r="C138" i="3"/>
  <c r="C146" i="3" s="1"/>
  <c r="X79" i="18"/>
  <c r="E96" i="14"/>
  <c r="E108" i="14" s="1"/>
  <c r="E104" i="18" s="1"/>
  <c r="E198" i="4"/>
  <c r="E96" i="18" s="1"/>
  <c r="Z92" i="18"/>
  <c r="AN92" i="18"/>
  <c r="AA102" i="18"/>
  <c r="Y84" i="18"/>
  <c r="J27" i="4"/>
  <c r="I16" i="19"/>
  <c r="I37" i="19" s="1"/>
  <c r="G109" i="18" s="1"/>
  <c r="G187" i="8"/>
  <c r="C111" i="3"/>
  <c r="X78" i="18"/>
  <c r="AN94" i="18"/>
  <c r="D198" i="4"/>
  <c r="D96" i="18" s="1"/>
  <c r="R92" i="18"/>
  <c r="P78" i="13"/>
  <c r="I72" i="13"/>
  <c r="I71" i="13" s="1"/>
  <c r="I32" i="18" s="1"/>
  <c r="F16" i="21"/>
  <c r="L15" i="21"/>
  <c r="F17" i="21"/>
  <c r="R212" i="18"/>
  <c r="M15" i="21"/>
  <c r="J16" i="21"/>
  <c r="J17" i="21"/>
  <c r="M14" i="21"/>
  <c r="N14" i="21"/>
  <c r="H17" i="21" s="1"/>
  <c r="E108" i="8"/>
  <c r="G169" i="8"/>
  <c r="G158" i="18" s="1"/>
  <c r="G280" i="18" s="1"/>
  <c r="G171" i="8"/>
  <c r="G173" i="8"/>
  <c r="G162" i="18" s="1"/>
  <c r="AI162" i="18" s="1"/>
  <c r="AH47" i="18"/>
  <c r="K17" i="21"/>
  <c r="J105" i="4"/>
  <c r="J103" i="4"/>
  <c r="K105" i="4"/>
  <c r="K103" i="4"/>
  <c r="H11" i="19"/>
  <c r="H10" i="19" s="1"/>
  <c r="H15" i="19" s="1"/>
  <c r="I11" i="19"/>
  <c r="I10" i="19" s="1"/>
  <c r="I15" i="19" s="1"/>
  <c r="R344" i="18"/>
  <c r="C28" i="22" s="1"/>
  <c r="AG154" i="18"/>
  <c r="AG150" i="18" s="1"/>
  <c r="S276" i="18"/>
  <c r="I93" i="13"/>
  <c r="E182" i="8"/>
  <c r="D163" i="8"/>
  <c r="H67" i="1"/>
  <c r="I9" i="18" s="1"/>
  <c r="AK84" i="18" s="1"/>
  <c r="G96" i="14"/>
  <c r="G108" i="14" s="1"/>
  <c r="G104" i="18" s="1"/>
  <c r="G198" i="4"/>
  <c r="G96" i="18" s="1"/>
  <c r="AG132" i="18"/>
  <c r="C155" i="8"/>
  <c r="F61" i="1"/>
  <c r="H61" i="1"/>
  <c r="E61" i="1"/>
  <c r="F67" i="1"/>
  <c r="G9" i="18" s="1"/>
  <c r="M102" i="13"/>
  <c r="K102" i="13"/>
  <c r="L102" i="13"/>
  <c r="D184" i="2"/>
  <c r="D77" i="18" s="1"/>
  <c r="AE132" i="18"/>
  <c r="AF132" i="18"/>
  <c r="AF128" i="18" s="1"/>
  <c r="AE130" i="18"/>
  <c r="AF154" i="18"/>
  <c r="D129" i="2"/>
  <c r="AH94" i="18"/>
  <c r="B20" i="1"/>
  <c r="G13" i="3"/>
  <c r="G13" i="4"/>
  <c r="D154" i="2"/>
  <c r="F164" i="8"/>
  <c r="F155" i="8"/>
  <c r="F170" i="8" s="1"/>
  <c r="F159" i="18" s="1"/>
  <c r="AH159" i="18" s="1"/>
  <c r="AH138" i="18"/>
  <c r="AI154" i="18"/>
  <c r="AH136" i="18"/>
  <c r="AI130" i="18"/>
  <c r="AH130" i="18"/>
  <c r="AI138" i="18"/>
  <c r="AH154" i="18"/>
  <c r="AH132" i="18"/>
  <c r="G64" i="4"/>
  <c r="G100" i="4"/>
  <c r="G62" i="4"/>
  <c r="G68" i="4"/>
  <c r="F68" i="1"/>
  <c r="G10" i="18" s="1"/>
  <c r="G154" i="2"/>
  <c r="G184" i="2"/>
  <c r="G77" i="18" s="1"/>
  <c r="G197" i="4"/>
  <c r="G97" i="18" s="1"/>
  <c r="F93" i="14"/>
  <c r="F105" i="14" s="1"/>
  <c r="F101" i="18" s="1"/>
  <c r="F195" i="4"/>
  <c r="F93" i="18" s="1"/>
  <c r="F176" i="4"/>
  <c r="F138" i="3"/>
  <c r="F146" i="3" s="1"/>
  <c r="G105" i="14"/>
  <c r="G101" i="18" s="1"/>
  <c r="G152" i="2"/>
  <c r="G186" i="2" s="1"/>
  <c r="G80" i="18" s="1"/>
  <c r="G185" i="2"/>
  <c r="G81" i="18" s="1"/>
  <c r="F154" i="2"/>
  <c r="F184" i="2"/>
  <c r="F77" i="18" s="1"/>
  <c r="T88" i="18"/>
  <c r="AH88" i="18"/>
  <c r="F56" i="14"/>
  <c r="F54" i="14"/>
  <c r="F53" i="14"/>
  <c r="F55" i="14"/>
  <c r="F17" i="14"/>
  <c r="E103" i="4"/>
  <c r="E105" i="4"/>
  <c r="E185" i="2"/>
  <c r="E81" i="18" s="1"/>
  <c r="G196" i="4"/>
  <c r="G95" i="18" s="1"/>
  <c r="F99" i="4"/>
  <c r="F67" i="4"/>
  <c r="F71" i="4" s="1"/>
  <c r="F61" i="4"/>
  <c r="G176" i="4"/>
  <c r="G138" i="3"/>
  <c r="G146" i="3" s="1"/>
  <c r="AI132" i="18"/>
  <c r="G107" i="8"/>
  <c r="T100" i="18"/>
  <c r="T84" i="18"/>
  <c r="M32" i="2"/>
  <c r="T143" i="18"/>
  <c r="AH49" i="18"/>
  <c r="I32" i="2"/>
  <c r="J32" i="2"/>
  <c r="N32" i="2"/>
  <c r="G35" i="2"/>
  <c r="T102" i="18"/>
  <c r="M157" i="8"/>
  <c r="M161" i="8" s="1"/>
  <c r="M164" i="8"/>
  <c r="AI136" i="18"/>
  <c r="F108" i="8"/>
  <c r="G164" i="8"/>
  <c r="G155" i="8"/>
  <c r="T78" i="18"/>
  <c r="M56" i="14"/>
  <c r="K32" i="2"/>
  <c r="L32" i="2"/>
  <c r="L56" i="14"/>
  <c r="D56" i="14"/>
  <c r="L157" i="8"/>
  <c r="L161" i="8" s="1"/>
  <c r="J164" i="8"/>
  <c r="G54" i="14"/>
  <c r="N69" i="13"/>
  <c r="M70" i="13"/>
  <c r="M31" i="18" s="1"/>
  <c r="M71" i="13"/>
  <c r="M32" i="18" s="1"/>
  <c r="L70" i="13"/>
  <c r="L31" i="18" s="1"/>
  <c r="L71" i="13"/>
  <c r="L32" i="18" s="1"/>
  <c r="K71" i="13"/>
  <c r="K32" i="18" s="1"/>
  <c r="K70" i="13"/>
  <c r="K31" i="18" s="1"/>
  <c r="N71" i="13"/>
  <c r="AJ128" i="18" l="1"/>
  <c r="C97" i="8"/>
  <c r="C98" i="8"/>
  <c r="E97" i="8"/>
  <c r="E98" i="8"/>
  <c r="F98" i="8"/>
  <c r="F97" i="8"/>
  <c r="G97" i="8"/>
  <c r="G98" i="8"/>
  <c r="G142" i="18" s="1"/>
  <c r="U142" i="18" s="1"/>
  <c r="D97" i="8"/>
  <c r="D98" i="8"/>
  <c r="AG186" i="18"/>
  <c r="AG215" i="18"/>
  <c r="AJ134" i="18"/>
  <c r="F15" i="3"/>
  <c r="F116" i="3" s="1"/>
  <c r="AM143" i="18"/>
  <c r="F15" i="4"/>
  <c r="F182" i="4" s="1"/>
  <c r="AM92" i="18"/>
  <c r="C14" i="3"/>
  <c r="C115" i="3" s="1"/>
  <c r="AJ46" i="18"/>
  <c r="AM86" i="18"/>
  <c r="AM102" i="18"/>
  <c r="D13" i="3"/>
  <c r="AN78" i="18"/>
  <c r="AN114" i="18" s="1"/>
  <c r="L14" i="3"/>
  <c r="L115" i="3" s="1"/>
  <c r="L119" i="3" s="1"/>
  <c r="AN100" i="18"/>
  <c r="G69" i="1"/>
  <c r="H11" i="18" s="1"/>
  <c r="AJ54" i="18"/>
  <c r="AJ52" i="18"/>
  <c r="AJ100" i="18"/>
  <c r="AJ108" i="18"/>
  <c r="AJ107" i="18" s="1"/>
  <c r="AJ174" i="18" s="1"/>
  <c r="AZ174" i="18" s="1"/>
  <c r="AJ92" i="18"/>
  <c r="AJ86" i="18"/>
  <c r="AJ78" i="18"/>
  <c r="AJ94" i="18"/>
  <c r="AJ84" i="18"/>
  <c r="AJ102" i="18"/>
  <c r="AJ143" i="18"/>
  <c r="AJ76" i="18"/>
  <c r="AJ40" i="18"/>
  <c r="AM94" i="18"/>
  <c r="AM84" i="18"/>
  <c r="AJ85" i="18"/>
  <c r="AJ93" i="18"/>
  <c r="AJ77" i="18"/>
  <c r="AJ101" i="18"/>
  <c r="AJ141" i="18"/>
  <c r="AM78" i="18"/>
  <c r="AJ150" i="18"/>
  <c r="F160" i="18"/>
  <c r="F288" i="18" s="1"/>
  <c r="F307" i="18" s="1"/>
  <c r="E57" i="14"/>
  <c r="F57" i="14"/>
  <c r="D57" i="14"/>
  <c r="G57" i="14"/>
  <c r="I55" i="13"/>
  <c r="T42" i="13"/>
  <c r="W42" i="13"/>
  <c r="T34" i="13"/>
  <c r="W34" i="13"/>
  <c r="G95" i="13"/>
  <c r="H93" i="13"/>
  <c r="H95" i="13" s="1"/>
  <c r="N29" i="18"/>
  <c r="T69" i="13"/>
  <c r="N32" i="18"/>
  <c r="T71" i="13"/>
  <c r="P71" i="13"/>
  <c r="S71" i="13"/>
  <c r="P69" i="13"/>
  <c r="J31" i="18"/>
  <c r="S70" i="13"/>
  <c r="AH84" i="18"/>
  <c r="AH92" i="18"/>
  <c r="AH100" i="18"/>
  <c r="AH86" i="18"/>
  <c r="AH78" i="18"/>
  <c r="AH102" i="18"/>
  <c r="F136" i="3"/>
  <c r="F144" i="3" s="1"/>
  <c r="F87" i="18"/>
  <c r="T87" i="18" s="1"/>
  <c r="D136" i="3"/>
  <c r="D144" i="3" s="1"/>
  <c r="D87" i="18"/>
  <c r="R87" i="18" s="1"/>
  <c r="E136" i="3"/>
  <c r="E144" i="3" s="1"/>
  <c r="E87" i="18"/>
  <c r="S87" i="18" s="1"/>
  <c r="C136" i="3"/>
  <c r="C144" i="3" s="1"/>
  <c r="C87" i="18"/>
  <c r="Q87" i="18" s="1"/>
  <c r="C176" i="4"/>
  <c r="F177" i="4" s="1"/>
  <c r="J29" i="3"/>
  <c r="AE124" i="18"/>
  <c r="C15" i="2"/>
  <c r="C162" i="2" s="1"/>
  <c r="AG128" i="18"/>
  <c r="AO92" i="18"/>
  <c r="AO78" i="18"/>
  <c r="I13" i="3"/>
  <c r="AO100" i="18"/>
  <c r="I13" i="4"/>
  <c r="H15" i="4"/>
  <c r="H182" i="4" s="1"/>
  <c r="H15" i="3"/>
  <c r="H116" i="3" s="1"/>
  <c r="H16" i="2"/>
  <c r="AO102" i="18"/>
  <c r="H14" i="4"/>
  <c r="H181" i="4" s="1"/>
  <c r="H14" i="3"/>
  <c r="H115" i="3" s="1"/>
  <c r="H15" i="2"/>
  <c r="H162" i="2" s="1"/>
  <c r="AO84" i="18"/>
  <c r="H13" i="4"/>
  <c r="H13" i="3"/>
  <c r="H14" i="2"/>
  <c r="H161" i="2" s="1"/>
  <c r="F177" i="8"/>
  <c r="F192" i="8" s="1"/>
  <c r="F157" i="18"/>
  <c r="F285" i="18" s="1"/>
  <c r="F306" i="18" s="1"/>
  <c r="F347" i="18"/>
  <c r="F188" i="8"/>
  <c r="E186" i="8"/>
  <c r="AH161" i="18"/>
  <c r="F184" i="8"/>
  <c r="F187" i="8"/>
  <c r="C188" i="8"/>
  <c r="S109" i="18"/>
  <c r="AE94" i="18"/>
  <c r="AE78" i="18"/>
  <c r="AG109" i="18"/>
  <c r="AK109" i="18"/>
  <c r="X88" i="18"/>
  <c r="F72" i="3"/>
  <c r="J73" i="3" s="1"/>
  <c r="D103" i="18"/>
  <c r="R103" i="18" s="1"/>
  <c r="H46" i="4"/>
  <c r="H104" i="4"/>
  <c r="AE108" i="18"/>
  <c r="AE107" i="18" s="1"/>
  <c r="AE174" i="18" s="1"/>
  <c r="AP84" i="18"/>
  <c r="AE102" i="18"/>
  <c r="AP92" i="18"/>
  <c r="AE100" i="18"/>
  <c r="AP86" i="18"/>
  <c r="AP102" i="18"/>
  <c r="AE86" i="18"/>
  <c r="AP78" i="18"/>
  <c r="AE84" i="18"/>
  <c r="G15" i="3"/>
  <c r="G116" i="3" s="1"/>
  <c r="G15" i="4"/>
  <c r="G182" i="4" s="1"/>
  <c r="M104" i="4"/>
  <c r="F39" i="19"/>
  <c r="T161" i="18"/>
  <c r="T277" i="18" s="1"/>
  <c r="Z143" i="18"/>
  <c r="Z177" i="18" s="1"/>
  <c r="AN143" i="18"/>
  <c r="E183" i="8"/>
  <c r="P154" i="2"/>
  <c r="AG134" i="18"/>
  <c r="J79" i="8"/>
  <c r="J80" i="8" s="1"/>
  <c r="P58" i="13"/>
  <c r="P59" i="13"/>
  <c r="R34" i="13"/>
  <c r="P42" i="13"/>
  <c r="P54" i="13"/>
  <c r="M109" i="18"/>
  <c r="AA109" i="18" s="1"/>
  <c r="K109" i="18"/>
  <c r="AM109" i="18" s="1"/>
  <c r="K38" i="19"/>
  <c r="K39" i="19" s="1"/>
  <c r="I108" i="18"/>
  <c r="I107" i="18" s="1"/>
  <c r="I174" i="18" s="1"/>
  <c r="C107" i="18"/>
  <c r="C174" i="18" s="1"/>
  <c r="Q109" i="18"/>
  <c r="AB143" i="18"/>
  <c r="AB177" i="18" s="1"/>
  <c r="C172" i="8"/>
  <c r="C161" i="18" s="1"/>
  <c r="C277" i="18" s="1"/>
  <c r="AI144" i="18"/>
  <c r="G177" i="18"/>
  <c r="E170" i="8"/>
  <c r="E159" i="18" s="1"/>
  <c r="AG159" i="18" s="1"/>
  <c r="S143" i="18"/>
  <c r="AO143" i="18"/>
  <c r="C126" i="18"/>
  <c r="C123" i="18" s="1"/>
  <c r="E124" i="18"/>
  <c r="S124" i="18" s="1"/>
  <c r="E125" i="18"/>
  <c r="J60" i="13"/>
  <c r="L131" i="13"/>
  <c r="L113" i="13"/>
  <c r="L121" i="13" s="1"/>
  <c r="D141" i="18"/>
  <c r="AF141" i="18" s="1"/>
  <c r="D142" i="18"/>
  <c r="M131" i="13"/>
  <c r="M113" i="13"/>
  <c r="M121" i="13" s="1"/>
  <c r="C141" i="18"/>
  <c r="E105" i="8"/>
  <c r="E142" i="18"/>
  <c r="I58" i="13"/>
  <c r="K131" i="13"/>
  <c r="K113" i="13"/>
  <c r="K121" i="13" s="1"/>
  <c r="G141" i="18"/>
  <c r="I54" i="13"/>
  <c r="F142" i="18"/>
  <c r="D156" i="2"/>
  <c r="D155" i="2"/>
  <c r="AF125" i="18"/>
  <c r="G155" i="2"/>
  <c r="C186" i="8"/>
  <c r="M177" i="18"/>
  <c r="Y144" i="18"/>
  <c r="Y177" i="18" s="1"/>
  <c r="D126" i="18"/>
  <c r="J106" i="14"/>
  <c r="J114" i="14" s="1"/>
  <c r="J105" i="14"/>
  <c r="J101" i="18" s="1"/>
  <c r="J107" i="14"/>
  <c r="J105" i="18" s="1"/>
  <c r="X105" i="18" s="1"/>
  <c r="C192" i="2"/>
  <c r="R89" i="18"/>
  <c r="D137" i="3"/>
  <c r="D145" i="3" s="1"/>
  <c r="C114" i="14"/>
  <c r="I95" i="13"/>
  <c r="J29" i="18"/>
  <c r="D177" i="18"/>
  <c r="K177" i="18"/>
  <c r="AF124" i="18"/>
  <c r="Q125" i="18"/>
  <c r="T158" i="18"/>
  <c r="T280" i="18" s="1"/>
  <c r="F137" i="3"/>
  <c r="F145" i="3" s="1"/>
  <c r="F194" i="2"/>
  <c r="N112" i="13"/>
  <c r="N192" i="4" s="1"/>
  <c r="C83" i="18"/>
  <c r="C171" i="18" s="1"/>
  <c r="C194" i="2"/>
  <c r="C137" i="3"/>
  <c r="C145" i="3" s="1"/>
  <c r="F192" i="2"/>
  <c r="Q69" i="13"/>
  <c r="F99" i="18"/>
  <c r="F173" i="18" s="1"/>
  <c r="C197" i="4"/>
  <c r="C97" i="18" s="1"/>
  <c r="C117" i="18" s="1"/>
  <c r="F206" i="4"/>
  <c r="AE134" i="18"/>
  <c r="C285" i="18"/>
  <c r="C306" i="18" s="1"/>
  <c r="F282" i="18"/>
  <c r="F318" i="18" s="1"/>
  <c r="G177" i="8"/>
  <c r="G192" i="8" s="1"/>
  <c r="G160" i="18"/>
  <c r="G288" i="18" s="1"/>
  <c r="G307" i="18" s="1"/>
  <c r="C346" i="18"/>
  <c r="C288" i="18"/>
  <c r="C307" i="18" s="1"/>
  <c r="E187" i="8"/>
  <c r="E161" i="18"/>
  <c r="E277" i="18" s="1"/>
  <c r="E162" i="18"/>
  <c r="AG162" i="18" s="1"/>
  <c r="G157" i="18"/>
  <c r="R124" i="18"/>
  <c r="W143" i="18"/>
  <c r="W177" i="18" s="1"/>
  <c r="AH158" i="18"/>
  <c r="C108" i="8"/>
  <c r="C144" i="18"/>
  <c r="C177" i="18" s="1"/>
  <c r="E285" i="18"/>
  <c r="E306" i="18" s="1"/>
  <c r="E310" i="18" s="1"/>
  <c r="E346" i="18"/>
  <c r="J177" i="18"/>
  <c r="X143" i="18"/>
  <c r="X177" i="18" s="1"/>
  <c r="C131" i="3"/>
  <c r="C139" i="3" s="1"/>
  <c r="C147" i="3" s="1"/>
  <c r="J32" i="18"/>
  <c r="E117" i="18"/>
  <c r="AH76" i="18"/>
  <c r="D113" i="18"/>
  <c r="G116" i="18"/>
  <c r="G99" i="18"/>
  <c r="G173" i="18" s="1"/>
  <c r="I70" i="13"/>
  <c r="I31" i="18" s="1"/>
  <c r="J112" i="13"/>
  <c r="C75" i="18"/>
  <c r="C112" i="18"/>
  <c r="C40" i="18" s="1"/>
  <c r="F135" i="3"/>
  <c r="F143" i="3" s="1"/>
  <c r="F85" i="18"/>
  <c r="D116" i="14"/>
  <c r="D104" i="18"/>
  <c r="D116" i="18" s="1"/>
  <c r="F204" i="4"/>
  <c r="F95" i="18"/>
  <c r="G203" i="4"/>
  <c r="G93" i="18"/>
  <c r="U93" i="18" s="1"/>
  <c r="E113" i="18"/>
  <c r="E91" i="18"/>
  <c r="E172" i="18" s="1"/>
  <c r="E99" i="18"/>
  <c r="E173" i="18" s="1"/>
  <c r="G75" i="18"/>
  <c r="E116" i="18"/>
  <c r="J116" i="14"/>
  <c r="J104" i="18"/>
  <c r="X104" i="18" s="1"/>
  <c r="D91" i="18"/>
  <c r="D172" i="18" s="1"/>
  <c r="F195" i="2"/>
  <c r="F80" i="18"/>
  <c r="F75" i="18" s="1"/>
  <c r="D194" i="2"/>
  <c r="D81" i="18"/>
  <c r="D117" i="18" s="1"/>
  <c r="D55" i="18" s="1"/>
  <c r="D220" i="18" s="1"/>
  <c r="C204" i="4"/>
  <c r="C95" i="18"/>
  <c r="C99" i="18"/>
  <c r="C173" i="18" s="1"/>
  <c r="E192" i="2"/>
  <c r="E76" i="18"/>
  <c r="AG76" i="18" s="1"/>
  <c r="T81" i="18"/>
  <c r="C116" i="18"/>
  <c r="D192" i="2"/>
  <c r="D76" i="18"/>
  <c r="C203" i="4"/>
  <c r="C93" i="18"/>
  <c r="Q93" i="18" s="1"/>
  <c r="G137" i="3"/>
  <c r="G145" i="3" s="1"/>
  <c r="G89" i="18"/>
  <c r="F205" i="4"/>
  <c r="F97" i="18"/>
  <c r="T97" i="18" s="1"/>
  <c r="AG108" i="18"/>
  <c r="T343" i="18"/>
  <c r="T212" i="18"/>
  <c r="T234" i="18" s="1"/>
  <c r="AL132" i="18"/>
  <c r="AL128" i="18" s="1"/>
  <c r="AE47" i="18"/>
  <c r="AE46" i="18" s="1"/>
  <c r="T186" i="18"/>
  <c r="Q212" i="18"/>
  <c r="Q234" i="18" s="1"/>
  <c r="AF47" i="18"/>
  <c r="R179" i="18"/>
  <c r="AF100" i="18"/>
  <c r="T342" i="18"/>
  <c r="S265" i="18"/>
  <c r="Q186" i="18"/>
  <c r="R109" i="18"/>
  <c r="AF109" i="18"/>
  <c r="AG92" i="18"/>
  <c r="AK50" i="18"/>
  <c r="W114" i="18"/>
  <c r="S342" i="18"/>
  <c r="J53" i="13"/>
  <c r="I69" i="13"/>
  <c r="I29" i="18" s="1"/>
  <c r="Q229" i="18"/>
  <c r="Q265" i="18" s="1"/>
  <c r="AP143" i="18"/>
  <c r="N153" i="2"/>
  <c r="N155" i="2"/>
  <c r="F153" i="2"/>
  <c r="C156" i="2"/>
  <c r="F116" i="14"/>
  <c r="G71" i="4"/>
  <c r="D131" i="3"/>
  <c r="D139" i="3" s="1"/>
  <c r="D147" i="3" s="1"/>
  <c r="AH128" i="18"/>
  <c r="AL84" i="18"/>
  <c r="AG94" i="18"/>
  <c r="AG86" i="18"/>
  <c r="AL94" i="18"/>
  <c r="AL78" i="18"/>
  <c r="AF94" i="18"/>
  <c r="AL86" i="18"/>
  <c r="AG102" i="18"/>
  <c r="AL100" i="18"/>
  <c r="AL143" i="18"/>
  <c r="AG143" i="18"/>
  <c r="AF78" i="18"/>
  <c r="AL102" i="18"/>
  <c r="L185" i="4"/>
  <c r="AG78" i="18"/>
  <c r="AF92" i="18"/>
  <c r="AF108" i="18"/>
  <c r="L13" i="4"/>
  <c r="L14" i="2"/>
  <c r="L161" i="2" s="1"/>
  <c r="L164" i="2" s="1"/>
  <c r="L166" i="2" s="1"/>
  <c r="AF84" i="18"/>
  <c r="E15" i="4"/>
  <c r="E182" i="4" s="1"/>
  <c r="E15" i="3"/>
  <c r="E116" i="3" s="1"/>
  <c r="AF102" i="18"/>
  <c r="C15" i="4"/>
  <c r="C182" i="4" s="1"/>
  <c r="C187" i="4" s="1"/>
  <c r="AG100" i="18"/>
  <c r="D15" i="4"/>
  <c r="D182" i="4" s="1"/>
  <c r="D16" i="2"/>
  <c r="D15" i="3"/>
  <c r="D116" i="3" s="1"/>
  <c r="D13" i="4"/>
  <c r="E135" i="3"/>
  <c r="E143" i="3" s="1"/>
  <c r="F114" i="14"/>
  <c r="Y50" i="18"/>
  <c r="Y215" i="18" s="1"/>
  <c r="Y251" i="18" s="1"/>
  <c r="R50" i="18"/>
  <c r="R215" i="18" s="1"/>
  <c r="R251" i="18" s="1"/>
  <c r="AF50" i="18"/>
  <c r="AP50" i="18"/>
  <c r="R114" i="18"/>
  <c r="C57" i="14"/>
  <c r="P36" i="19"/>
  <c r="N108" i="18" s="1"/>
  <c r="N107" i="18" s="1"/>
  <c r="N174" i="18" s="1"/>
  <c r="I36" i="19"/>
  <c r="G108" i="18" s="1"/>
  <c r="G107" i="18" s="1"/>
  <c r="G174" i="18" s="1"/>
  <c r="L36" i="19"/>
  <c r="J108" i="18" s="1"/>
  <c r="J107" i="18" s="1"/>
  <c r="J174" i="18" s="1"/>
  <c r="H36" i="19"/>
  <c r="F108" i="18" s="1"/>
  <c r="F107" i="18" s="1"/>
  <c r="F174" i="18" s="1"/>
  <c r="O36" i="19"/>
  <c r="M108" i="18" s="1"/>
  <c r="E163" i="8"/>
  <c r="Z345" i="18"/>
  <c r="F29" i="22" s="1"/>
  <c r="AN130" i="18"/>
  <c r="AN132" i="18"/>
  <c r="AI150" i="18"/>
  <c r="AO138" i="18"/>
  <c r="AO134" i="18" s="1"/>
  <c r="S212" i="18"/>
  <c r="AG47" i="18"/>
  <c r="AG46" i="18" s="1"/>
  <c r="AE150" i="18"/>
  <c r="C15" i="3"/>
  <c r="C116" i="3" s="1"/>
  <c r="C119" i="3" s="1"/>
  <c r="K13" i="3"/>
  <c r="K14" i="2"/>
  <c r="K161" i="2" s="1"/>
  <c r="K13" i="4"/>
  <c r="AI134" i="18"/>
  <c r="AE128" i="18"/>
  <c r="J15" i="2"/>
  <c r="J162" i="2" s="1"/>
  <c r="J14" i="3"/>
  <c r="J115" i="3" s="1"/>
  <c r="J119" i="3" s="1"/>
  <c r="J14" i="4"/>
  <c r="J181" i="4" s="1"/>
  <c r="J187" i="4" s="1"/>
  <c r="F13" i="3"/>
  <c r="C14" i="2"/>
  <c r="M14" i="3"/>
  <c r="M115" i="3" s="1"/>
  <c r="M119" i="3" s="1"/>
  <c r="M14" i="4"/>
  <c r="M181" i="4" s="1"/>
  <c r="M15" i="2"/>
  <c r="M162" i="2" s="1"/>
  <c r="K14" i="4"/>
  <c r="K181" i="4" s="1"/>
  <c r="K15" i="2"/>
  <c r="K162" i="2" s="1"/>
  <c r="K14" i="3"/>
  <c r="K115" i="3" s="1"/>
  <c r="K119" i="3" s="1"/>
  <c r="J13" i="4"/>
  <c r="J14" i="2"/>
  <c r="J161" i="2" s="1"/>
  <c r="J13" i="3"/>
  <c r="D14" i="4"/>
  <c r="D181" i="4" s="1"/>
  <c r="D15" i="2"/>
  <c r="D162" i="2" s="1"/>
  <c r="D167" i="2" s="1"/>
  <c r="D171" i="2" s="1"/>
  <c r="D14" i="3"/>
  <c r="D115" i="3" s="1"/>
  <c r="N15" i="2"/>
  <c r="N162" i="2" s="1"/>
  <c r="N167" i="2" s="1"/>
  <c r="N171" i="2" s="1"/>
  <c r="N14" i="4"/>
  <c r="N181" i="4" s="1"/>
  <c r="N14" i="3"/>
  <c r="N115" i="3" s="1"/>
  <c r="N119" i="3" s="1"/>
  <c r="F13" i="4"/>
  <c r="C13" i="4"/>
  <c r="I16" i="2"/>
  <c r="I15" i="4"/>
  <c r="I182" i="4" s="1"/>
  <c r="I15" i="3"/>
  <c r="I116" i="3" s="1"/>
  <c r="M13" i="3"/>
  <c r="M13" i="4"/>
  <c r="M14" i="2"/>
  <c r="M161" i="2" s="1"/>
  <c r="E14" i="4"/>
  <c r="E181" i="4" s="1"/>
  <c r="E14" i="3"/>
  <c r="E115" i="3" s="1"/>
  <c r="E15" i="2"/>
  <c r="E162" i="2" s="1"/>
  <c r="E13" i="3"/>
  <c r="E14" i="2"/>
  <c r="E161" i="2" s="1"/>
  <c r="E13" i="4"/>
  <c r="C193" i="2"/>
  <c r="F155" i="2"/>
  <c r="AB88" i="18"/>
  <c r="AP88" i="18"/>
  <c r="AI85" i="18"/>
  <c r="D135" i="3"/>
  <c r="D143" i="3" s="1"/>
  <c r="I177" i="4"/>
  <c r="N104" i="4"/>
  <c r="G114" i="14"/>
  <c r="AG50" i="18"/>
  <c r="E177" i="4"/>
  <c r="G177" i="4"/>
  <c r="G115" i="14"/>
  <c r="M36" i="19"/>
  <c r="K108" i="18" s="1"/>
  <c r="N36" i="19"/>
  <c r="L108" i="18" s="1"/>
  <c r="L107" i="18" s="1"/>
  <c r="L174" i="18" s="1"/>
  <c r="K167" i="8"/>
  <c r="C183" i="8"/>
  <c r="S160" i="18"/>
  <c r="S288" i="18" s="1"/>
  <c r="S307" i="18" s="1"/>
  <c r="D168" i="8"/>
  <c r="D157" i="18" s="1"/>
  <c r="D172" i="8"/>
  <c r="D161" i="18" s="1"/>
  <c r="D277" i="18" s="1"/>
  <c r="D173" i="8"/>
  <c r="D162" i="18" s="1"/>
  <c r="AF162" i="18" s="1"/>
  <c r="D171" i="8"/>
  <c r="D160" i="18" s="1"/>
  <c r="D288" i="18" s="1"/>
  <c r="D307" i="18" s="1"/>
  <c r="D182" i="8"/>
  <c r="D169" i="8"/>
  <c r="D158" i="18" s="1"/>
  <c r="D280" i="18" s="1"/>
  <c r="E184" i="8"/>
  <c r="C177" i="8"/>
  <c r="C192" i="8" s="1"/>
  <c r="E177" i="8"/>
  <c r="E192" i="8" s="1"/>
  <c r="AA144" i="18"/>
  <c r="AA177" i="18" s="1"/>
  <c r="AO144" i="18"/>
  <c r="D170" i="8"/>
  <c r="D159" i="18" s="1"/>
  <c r="AF159" i="18" s="1"/>
  <c r="D174" i="8"/>
  <c r="C184" i="8"/>
  <c r="E188" i="8"/>
  <c r="AL144" i="18"/>
  <c r="M167" i="8"/>
  <c r="AF150" i="18"/>
  <c r="U342" i="18"/>
  <c r="AH134" i="18"/>
  <c r="AK154" i="18"/>
  <c r="AK150" i="18" s="1"/>
  <c r="AB344" i="18"/>
  <c r="H28" i="22" s="1"/>
  <c r="AH150" i="18"/>
  <c r="W344" i="18"/>
  <c r="T179" i="18"/>
  <c r="AB276" i="18"/>
  <c r="AP136" i="18"/>
  <c r="X345" i="18"/>
  <c r="D29" i="22" s="1"/>
  <c r="AP150" i="18"/>
  <c r="AB345" i="18"/>
  <c r="H29" i="22" s="1"/>
  <c r="Z276" i="18"/>
  <c r="AN154" i="18"/>
  <c r="AP138" i="18"/>
  <c r="AH46" i="18"/>
  <c r="AF49" i="18"/>
  <c r="E193" i="2"/>
  <c r="F131" i="3"/>
  <c r="F132" i="3" s="1"/>
  <c r="P70" i="13"/>
  <c r="G199" i="4"/>
  <c r="G200" i="4" s="1"/>
  <c r="C187" i="2"/>
  <c r="C196" i="2" s="1"/>
  <c r="AG77" i="18"/>
  <c r="S77" i="18"/>
  <c r="F187" i="2"/>
  <c r="F196" i="2" s="1"/>
  <c r="C135" i="3"/>
  <c r="C143" i="3" s="1"/>
  <c r="F115" i="14"/>
  <c r="J155" i="2"/>
  <c r="E195" i="2"/>
  <c r="E187" i="2"/>
  <c r="E196" i="2" s="1"/>
  <c r="G192" i="2"/>
  <c r="U114" i="18"/>
  <c r="S80" i="18"/>
  <c r="AG80" i="18"/>
  <c r="E153" i="2"/>
  <c r="E155" i="2"/>
  <c r="I155" i="2"/>
  <c r="I156" i="2"/>
  <c r="L155" i="2"/>
  <c r="L156" i="2"/>
  <c r="L153" i="2"/>
  <c r="E156" i="2"/>
  <c r="J156" i="2"/>
  <c r="D195" i="2"/>
  <c r="E113" i="14"/>
  <c r="E109" i="14"/>
  <c r="E117" i="14" s="1"/>
  <c r="R234" i="18"/>
  <c r="R248" i="18"/>
  <c r="D108" i="8"/>
  <c r="F185" i="8"/>
  <c r="E206" i="4"/>
  <c r="E204" i="4"/>
  <c r="Q103" i="18"/>
  <c r="T162" i="18"/>
  <c r="I138" i="3"/>
  <c r="I146" i="3" s="1"/>
  <c r="D164" i="2"/>
  <c r="T114" i="18"/>
  <c r="AK138" i="18"/>
  <c r="AI143" i="18"/>
  <c r="U143" i="18"/>
  <c r="U177" i="18" s="1"/>
  <c r="AI47" i="18"/>
  <c r="U212" i="18"/>
  <c r="G153" i="2"/>
  <c r="AI128" i="18"/>
  <c r="AA276" i="18"/>
  <c r="AO154" i="18"/>
  <c r="G14" i="3"/>
  <c r="G115" i="3" s="1"/>
  <c r="G15" i="2"/>
  <c r="G162" i="2" s="1"/>
  <c r="G167" i="2" s="1"/>
  <c r="G171" i="2" s="1"/>
  <c r="G14" i="4"/>
  <c r="G181" i="4" s="1"/>
  <c r="E189" i="8"/>
  <c r="R107" i="18"/>
  <c r="R174" i="18" s="1"/>
  <c r="N15" i="21"/>
  <c r="G17" i="21"/>
  <c r="E114" i="14"/>
  <c r="AG88" i="18"/>
  <c r="S88" i="18"/>
  <c r="S107" i="18"/>
  <c r="S174" i="18" s="1"/>
  <c r="AE81" i="18"/>
  <c r="Q81" i="18"/>
  <c r="N167" i="8"/>
  <c r="AK136" i="18"/>
  <c r="P30" i="19"/>
  <c r="N115" i="13"/>
  <c r="N123" i="13" s="1"/>
  <c r="G194" i="2"/>
  <c r="Q162" i="18"/>
  <c r="AK92" i="18"/>
  <c r="AK78" i="18"/>
  <c r="AK94" i="18"/>
  <c r="AK86" i="18"/>
  <c r="AK102" i="18"/>
  <c r="K104" i="4"/>
  <c r="K46" i="4"/>
  <c r="G188" i="8"/>
  <c r="Z344" i="18"/>
  <c r="F28" i="22" s="1"/>
  <c r="Q88" i="18"/>
  <c r="AE88" i="18"/>
  <c r="C206" i="4"/>
  <c r="K153" i="2"/>
  <c r="K156" i="2"/>
  <c r="U109" i="18"/>
  <c r="AI109" i="18"/>
  <c r="Q76" i="18"/>
  <c r="AE76" i="18"/>
  <c r="AL154" i="18"/>
  <c r="AL150" i="18" s="1"/>
  <c r="X276" i="18"/>
  <c r="I15" i="2"/>
  <c r="I162" i="2" s="1"/>
  <c r="I14" i="3"/>
  <c r="I115" i="3" s="1"/>
  <c r="I14" i="4"/>
  <c r="I181" i="4" s="1"/>
  <c r="G113" i="14"/>
  <c r="G109" i="14"/>
  <c r="G117" i="14" s="1"/>
  <c r="AF179" i="18"/>
  <c r="AF68" i="18"/>
  <c r="T109" i="18"/>
  <c r="AH109" i="18"/>
  <c r="AA114" i="18"/>
  <c r="D205" i="4"/>
  <c r="G195" i="2"/>
  <c r="C156" i="8"/>
  <c r="C174" i="8" s="1"/>
  <c r="C163" i="18" s="1"/>
  <c r="C281" i="18" s="1"/>
  <c r="C317" i="18" s="1"/>
  <c r="C170" i="8"/>
  <c r="C159" i="18" s="1"/>
  <c r="U103" i="18"/>
  <c r="C116" i="14"/>
  <c r="X114" i="18"/>
  <c r="Q77" i="18"/>
  <c r="AE77" i="18"/>
  <c r="G156" i="8"/>
  <c r="G174" i="8" s="1"/>
  <c r="G163" i="18" s="1"/>
  <c r="G281" i="18" s="1"/>
  <c r="G317" i="18" s="1"/>
  <c r="AM138" i="18"/>
  <c r="Y276" i="18"/>
  <c r="AM154" i="18"/>
  <c r="F113" i="14"/>
  <c r="F109" i="14"/>
  <c r="F117" i="14" s="1"/>
  <c r="E69" i="1"/>
  <c r="F11" i="18" s="1"/>
  <c r="F69" i="1"/>
  <c r="G11" i="18" s="1"/>
  <c r="AI103" i="18" s="1"/>
  <c r="H69" i="1"/>
  <c r="I11" i="18" s="1"/>
  <c r="L69" i="1"/>
  <c r="M11" i="18" s="1"/>
  <c r="I69" i="1"/>
  <c r="J11" i="18" s="1"/>
  <c r="M69" i="1"/>
  <c r="N11" i="18" s="1"/>
  <c r="C69" i="1"/>
  <c r="D11" i="18" s="1"/>
  <c r="B69" i="1"/>
  <c r="C11" i="18" s="1"/>
  <c r="AE103" i="18" s="1"/>
  <c r="J69" i="1"/>
  <c r="K11" i="18" s="1"/>
  <c r="K69" i="1"/>
  <c r="L11" i="18" s="1"/>
  <c r="D69" i="1"/>
  <c r="E11" i="18" s="1"/>
  <c r="D193" i="2"/>
  <c r="D187" i="2"/>
  <c r="T104" i="18"/>
  <c r="AH104" i="18"/>
  <c r="G206" i="4"/>
  <c r="J104" i="4"/>
  <c r="J46" i="4"/>
  <c r="G186" i="8"/>
  <c r="D138" i="3"/>
  <c r="D146" i="3" s="1"/>
  <c r="E131" i="3"/>
  <c r="E139" i="3" s="1"/>
  <c r="E147" i="3" s="1"/>
  <c r="E137" i="3"/>
  <c r="E145" i="3" s="1"/>
  <c r="D199" i="4"/>
  <c r="D203" i="4"/>
  <c r="K138" i="3"/>
  <c r="K146" i="3" s="1"/>
  <c r="C153" i="2"/>
  <c r="D115" i="14"/>
  <c r="F203" i="4"/>
  <c r="F199" i="4"/>
  <c r="K101" i="13"/>
  <c r="L101" i="13"/>
  <c r="M101" i="13"/>
  <c r="E116" i="14"/>
  <c r="AI49" i="18"/>
  <c r="K132" i="13"/>
  <c r="AM136" i="18"/>
  <c r="U345" i="18"/>
  <c r="F193" i="2"/>
  <c r="G205" i="4"/>
  <c r="G105" i="4"/>
  <c r="G103" i="4"/>
  <c r="G46" i="4" s="1"/>
  <c r="Q179" i="18"/>
  <c r="S179" i="18"/>
  <c r="G116" i="14"/>
  <c r="G184" i="8"/>
  <c r="AG144" i="18"/>
  <c r="S144" i="18"/>
  <c r="G170" i="8"/>
  <c r="G159" i="18" s="1"/>
  <c r="R345" i="18"/>
  <c r="C29" i="22" s="1"/>
  <c r="D206" i="4"/>
  <c r="D204" i="4"/>
  <c r="D109" i="14"/>
  <c r="D117" i="14" s="1"/>
  <c r="D113" i="14"/>
  <c r="C115" i="14"/>
  <c r="C185" i="4"/>
  <c r="N177" i="4"/>
  <c r="E205" i="4"/>
  <c r="T89" i="18"/>
  <c r="AH89" i="18"/>
  <c r="G164" i="2"/>
  <c r="I132" i="13"/>
  <c r="E104" i="4"/>
  <c r="I104" i="4"/>
  <c r="L46" i="4"/>
  <c r="M46" i="4"/>
  <c r="N46" i="4"/>
  <c r="I46" i="4"/>
  <c r="E46" i="4"/>
  <c r="Q114" i="18"/>
  <c r="G193" i="2"/>
  <c r="G187" i="2"/>
  <c r="G196" i="2" s="1"/>
  <c r="AI78" i="18"/>
  <c r="AI102" i="18"/>
  <c r="AI92" i="18"/>
  <c r="AI100" i="18"/>
  <c r="AI86" i="18"/>
  <c r="AI84" i="18"/>
  <c r="AI94" i="18"/>
  <c r="G128" i="3"/>
  <c r="G87" i="18" s="1"/>
  <c r="U87" i="18" s="1"/>
  <c r="D107" i="8"/>
  <c r="C17" i="21"/>
  <c r="D17" i="21"/>
  <c r="E17" i="21"/>
  <c r="I17" i="21"/>
  <c r="Q89" i="18"/>
  <c r="AE89" i="18"/>
  <c r="AK100" i="18"/>
  <c r="E203" i="4"/>
  <c r="E199" i="4"/>
  <c r="N164" i="2"/>
  <c r="M156" i="2"/>
  <c r="C113" i="14"/>
  <c r="C109" i="14"/>
  <c r="C117" i="14" s="1"/>
  <c r="C195" i="2"/>
  <c r="E115" i="14"/>
  <c r="E194" i="2"/>
  <c r="T144" i="18"/>
  <c r="T177" i="18" s="1"/>
  <c r="AH144" i="18"/>
  <c r="U179" i="18"/>
  <c r="AI88" i="18"/>
  <c r="U88" i="18"/>
  <c r="F103" i="4"/>
  <c r="F105" i="4"/>
  <c r="G204" i="4"/>
  <c r="T96" i="18"/>
  <c r="AH96" i="18"/>
  <c r="F156" i="8"/>
  <c r="F174" i="8" s="1"/>
  <c r="F163" i="18" s="1"/>
  <c r="F281" i="18" s="1"/>
  <c r="F14" i="3"/>
  <c r="F115" i="3" s="1"/>
  <c r="F119" i="3" s="1"/>
  <c r="F15" i="2"/>
  <c r="F162" i="2" s="1"/>
  <c r="F14" i="4"/>
  <c r="F181" i="4" s="1"/>
  <c r="F185" i="4" s="1"/>
  <c r="C107" i="8"/>
  <c r="L104" i="4"/>
  <c r="AK143" i="18"/>
  <c r="AI161" i="18"/>
  <c r="U161" i="18"/>
  <c r="U277" i="18" s="1"/>
  <c r="K27" i="4"/>
  <c r="J29" i="4"/>
  <c r="M153" i="2"/>
  <c r="M112" i="13"/>
  <c r="L112" i="13"/>
  <c r="I79" i="8"/>
  <c r="I80" i="8" s="1"/>
  <c r="L79" i="8"/>
  <c r="L80" i="8" s="1"/>
  <c r="K112" i="13"/>
  <c r="Q71" i="13"/>
  <c r="N79" i="8"/>
  <c r="N80" i="8" s="1"/>
  <c r="M79" i="8"/>
  <c r="M80" i="8" s="1"/>
  <c r="K79" i="8"/>
  <c r="K80" i="8" s="1"/>
  <c r="AJ179" i="18" l="1"/>
  <c r="AZ179" i="18" s="1"/>
  <c r="AJ68" i="18"/>
  <c r="AG179" i="18"/>
  <c r="K120" i="13"/>
  <c r="K192" i="4"/>
  <c r="L120" i="13"/>
  <c r="L192" i="4"/>
  <c r="M120" i="13"/>
  <c r="M192" i="4"/>
  <c r="L98" i="8"/>
  <c r="L97" i="8"/>
  <c r="I98" i="8"/>
  <c r="I97" i="8"/>
  <c r="G347" i="18"/>
  <c r="AI159" i="18"/>
  <c r="K98" i="8"/>
  <c r="K97" i="8"/>
  <c r="K141" i="18" s="1"/>
  <c r="J98" i="8"/>
  <c r="J97" i="8"/>
  <c r="M97" i="8"/>
  <c r="M98" i="8"/>
  <c r="N97" i="8"/>
  <c r="N98" i="8"/>
  <c r="C347" i="18"/>
  <c r="AE159" i="18"/>
  <c r="AJ186" i="18"/>
  <c r="AJ187" i="18" s="1"/>
  <c r="AJ215" i="18"/>
  <c r="AH186" i="18"/>
  <c r="AH215" i="18"/>
  <c r="AP186" i="18"/>
  <c r="AP215" i="18"/>
  <c r="AK186" i="18"/>
  <c r="AK215" i="18"/>
  <c r="AL186" i="18"/>
  <c r="AL215" i="18"/>
  <c r="AF186" i="18"/>
  <c r="AF215" i="18"/>
  <c r="AI186" i="18"/>
  <c r="AI215" i="18"/>
  <c r="AE186" i="18"/>
  <c r="AE215" i="18"/>
  <c r="AH114" i="18"/>
  <c r="S202" i="2"/>
  <c r="AM114" i="18"/>
  <c r="V202" i="2"/>
  <c r="AJ79" i="18"/>
  <c r="AJ75" i="18" s="1"/>
  <c r="AJ87" i="18"/>
  <c r="AJ83" i="18" s="1"/>
  <c r="AJ171" i="18" s="1"/>
  <c r="AJ95" i="18"/>
  <c r="AJ91" i="18" s="1"/>
  <c r="AJ172" i="18" s="1"/>
  <c r="AJ103" i="18"/>
  <c r="AJ99" i="18" s="1"/>
  <c r="AJ173" i="18" s="1"/>
  <c r="AZ173" i="18" s="1"/>
  <c r="AJ142" i="18"/>
  <c r="AJ177" i="18" s="1"/>
  <c r="AZ177" i="18" s="1"/>
  <c r="AJ51" i="18"/>
  <c r="AJ114" i="18"/>
  <c r="H187" i="4"/>
  <c r="AJ112" i="18"/>
  <c r="AJ72" i="18"/>
  <c r="G202" i="2"/>
  <c r="H202" i="2"/>
  <c r="AJ113" i="18"/>
  <c r="C202" i="2"/>
  <c r="D202" i="2"/>
  <c r="T202" i="2"/>
  <c r="D115" i="18"/>
  <c r="AO114" i="18"/>
  <c r="Q161" i="18"/>
  <c r="Q277" i="18" s="1"/>
  <c r="F310" i="18"/>
  <c r="T160" i="18"/>
  <c r="T288" i="18" s="1"/>
  <c r="T307" i="18" s="1"/>
  <c r="D83" i="18"/>
  <c r="D171" i="18" s="1"/>
  <c r="C115" i="18"/>
  <c r="Q115" i="18" s="1"/>
  <c r="F115" i="18"/>
  <c r="T115" i="18" s="1"/>
  <c r="E115" i="18"/>
  <c r="E51" i="18" s="1"/>
  <c r="E83" i="18"/>
  <c r="E171" i="18" s="1"/>
  <c r="J130" i="13"/>
  <c r="J120" i="13"/>
  <c r="Q112" i="13"/>
  <c r="N120" i="13"/>
  <c r="N198" i="4" s="1"/>
  <c r="N96" i="18" s="1"/>
  <c r="F83" i="18"/>
  <c r="F171" i="18" s="1"/>
  <c r="AE114" i="18"/>
  <c r="AG68" i="18"/>
  <c r="G83" i="18"/>
  <c r="G171" i="18" s="1"/>
  <c r="G115" i="18"/>
  <c r="G51" i="18" s="1"/>
  <c r="G54" i="18" s="1"/>
  <c r="G218" i="18" s="1"/>
  <c r="M177" i="4"/>
  <c r="C177" i="4"/>
  <c r="D177" i="4"/>
  <c r="L177" i="4"/>
  <c r="J177" i="4"/>
  <c r="H177" i="4"/>
  <c r="K177" i="4"/>
  <c r="K29" i="3"/>
  <c r="R202" i="2"/>
  <c r="E202" i="2"/>
  <c r="Q202" i="2"/>
  <c r="U202" i="2"/>
  <c r="F202" i="2"/>
  <c r="G201" i="2"/>
  <c r="H119" i="3"/>
  <c r="H167" i="2"/>
  <c r="H171" i="2" s="1"/>
  <c r="H164" i="2"/>
  <c r="H166" i="2" s="1"/>
  <c r="AP114" i="18"/>
  <c r="H185" i="4"/>
  <c r="E198" i="2"/>
  <c r="E201" i="2"/>
  <c r="C161" i="2"/>
  <c r="C164" i="2" s="1"/>
  <c r="R201" i="2"/>
  <c r="Q201" i="2"/>
  <c r="S201" i="2"/>
  <c r="S205" i="2" s="1"/>
  <c r="T201" i="2"/>
  <c r="U201" i="2"/>
  <c r="V201" i="2"/>
  <c r="H201" i="2"/>
  <c r="F201" i="2"/>
  <c r="C201" i="2"/>
  <c r="D201" i="2"/>
  <c r="F198" i="2"/>
  <c r="C198" i="2"/>
  <c r="D198" i="2"/>
  <c r="G198" i="2"/>
  <c r="P156" i="2"/>
  <c r="T157" i="18"/>
  <c r="T285" i="18" s="1"/>
  <c r="T306" i="18" s="1"/>
  <c r="F346" i="18"/>
  <c r="AE161" i="18"/>
  <c r="D185" i="8"/>
  <c r="M107" i="18"/>
  <c r="M174" i="18" s="1"/>
  <c r="O38" i="19"/>
  <c r="O39" i="19" s="1"/>
  <c r="Q107" i="18"/>
  <c r="Q174" i="18" s="1"/>
  <c r="AO109" i="18"/>
  <c r="AG107" i="18"/>
  <c r="AG174" i="18" s="1"/>
  <c r="K107" i="18"/>
  <c r="K174" i="18" s="1"/>
  <c r="H38" i="19"/>
  <c r="H39" i="19" s="1"/>
  <c r="I38" i="19"/>
  <c r="I39" i="19" s="1"/>
  <c r="G119" i="3"/>
  <c r="I73" i="3"/>
  <c r="J106" i="8"/>
  <c r="P155" i="2"/>
  <c r="G185" i="4"/>
  <c r="E55" i="18"/>
  <c r="E220" i="18" s="1"/>
  <c r="E326" i="18" s="1"/>
  <c r="J103" i="18"/>
  <c r="X103" i="18" s="1"/>
  <c r="L167" i="8"/>
  <c r="L182" i="8" s="1"/>
  <c r="F125" i="18"/>
  <c r="C187" i="8"/>
  <c r="G124" i="18"/>
  <c r="AI124" i="18" s="1"/>
  <c r="D105" i="8"/>
  <c r="Q248" i="18"/>
  <c r="C105" i="8"/>
  <c r="C205" i="4"/>
  <c r="P60" i="13"/>
  <c r="J115" i="14"/>
  <c r="I53" i="13"/>
  <c r="P53" i="13"/>
  <c r="J113" i="14"/>
  <c r="J109" i="14"/>
  <c r="J117" i="14" s="1"/>
  <c r="R104" i="18"/>
  <c r="F112" i="18"/>
  <c r="F40" i="18" s="1"/>
  <c r="F41" i="18" s="1"/>
  <c r="F210" i="18" s="1"/>
  <c r="F246" i="18" s="1"/>
  <c r="Y109" i="18"/>
  <c r="L38" i="19"/>
  <c r="L39" i="19" s="1"/>
  <c r="P38" i="19"/>
  <c r="P39" i="19" s="1"/>
  <c r="G112" i="18"/>
  <c r="G40" i="18" s="1"/>
  <c r="G41" i="18" s="1"/>
  <c r="G210" i="18" s="1"/>
  <c r="G246" i="18" s="1"/>
  <c r="AI141" i="18"/>
  <c r="U141" i="18"/>
  <c r="U176" i="18" s="1"/>
  <c r="E141" i="18"/>
  <c r="E176" i="18" s="1"/>
  <c r="N130" i="13"/>
  <c r="Q130" i="13" s="1"/>
  <c r="G106" i="8"/>
  <c r="S177" i="18"/>
  <c r="E185" i="8"/>
  <c r="E196" i="8" s="1"/>
  <c r="AE144" i="18"/>
  <c r="E175" i="8"/>
  <c r="E164" i="18" s="1"/>
  <c r="S164" i="18" s="1"/>
  <c r="E176" i="8"/>
  <c r="E191" i="8" s="1"/>
  <c r="Q144" i="18"/>
  <c r="J167" i="8"/>
  <c r="J169" i="8" s="1"/>
  <c r="J158" i="18" s="1"/>
  <c r="J280" i="18" s="1"/>
  <c r="E282" i="18"/>
  <c r="E292" i="18" s="1"/>
  <c r="E298" i="18" s="1"/>
  <c r="E156" i="18"/>
  <c r="E185" i="18" s="1"/>
  <c r="E187" i="18" s="1"/>
  <c r="F124" i="18"/>
  <c r="AH124" i="18" s="1"/>
  <c r="Q123" i="18"/>
  <c r="Q175" i="18" s="1"/>
  <c r="C175" i="18"/>
  <c r="C66" i="18"/>
  <c r="Q66" i="18" s="1"/>
  <c r="C56" i="18"/>
  <c r="C217" i="18" s="1"/>
  <c r="C315" i="18" s="1"/>
  <c r="F126" i="18"/>
  <c r="T126" i="18" s="1"/>
  <c r="G126" i="18"/>
  <c r="Q126" i="18"/>
  <c r="AE126" i="18"/>
  <c r="AE123" i="18" s="1"/>
  <c r="AE66" i="18" s="1"/>
  <c r="AG124" i="18"/>
  <c r="E126" i="18"/>
  <c r="E56" i="18" s="1"/>
  <c r="E217" i="18" s="1"/>
  <c r="S125" i="18"/>
  <c r="AG125" i="18"/>
  <c r="G125" i="18"/>
  <c r="F106" i="8"/>
  <c r="C199" i="4"/>
  <c r="C200" i="4" s="1"/>
  <c r="AH95" i="18"/>
  <c r="N141" i="18"/>
  <c r="N142" i="18"/>
  <c r="O132" i="13"/>
  <c r="G140" i="18"/>
  <c r="G67" i="18" s="1"/>
  <c r="U67" i="18" s="1"/>
  <c r="I131" i="13"/>
  <c r="I113" i="13"/>
  <c r="I121" i="13" s="1"/>
  <c r="M141" i="18"/>
  <c r="M142" i="18"/>
  <c r="L141" i="18"/>
  <c r="L142" i="18"/>
  <c r="I141" i="18"/>
  <c r="I142" i="18"/>
  <c r="K142" i="18"/>
  <c r="AL105" i="18"/>
  <c r="D347" i="18"/>
  <c r="C310" i="18"/>
  <c r="G176" i="18"/>
  <c r="AF126" i="18"/>
  <c r="AF123" i="18" s="1"/>
  <c r="AF175" i="18" s="1"/>
  <c r="R126" i="18"/>
  <c r="D56" i="18"/>
  <c r="D217" i="18" s="1"/>
  <c r="D315" i="18" s="1"/>
  <c r="D123" i="18"/>
  <c r="I112" i="13"/>
  <c r="J197" i="4"/>
  <c r="J97" i="18" s="1"/>
  <c r="P112" i="13"/>
  <c r="AH85" i="18"/>
  <c r="G105" i="8"/>
  <c r="S162" i="18"/>
  <c r="C55" i="18"/>
  <c r="C220" i="18" s="1"/>
  <c r="C326" i="18" s="1"/>
  <c r="C132" i="3"/>
  <c r="D132" i="3"/>
  <c r="AE93" i="18"/>
  <c r="F113" i="18"/>
  <c r="D43" i="18"/>
  <c r="D44" i="18" s="1"/>
  <c r="D211" i="18" s="1"/>
  <c r="D247" i="18" s="1"/>
  <c r="E106" i="8"/>
  <c r="I119" i="3"/>
  <c r="D119" i="3"/>
  <c r="F317" i="18"/>
  <c r="F321" i="18" s="1"/>
  <c r="F292" i="18"/>
  <c r="F298" i="18" s="1"/>
  <c r="F156" i="18"/>
  <c r="F163" i="8"/>
  <c r="D285" i="18"/>
  <c r="D306" i="18" s="1"/>
  <c r="D310" i="18" s="1"/>
  <c r="D346" i="18"/>
  <c r="G346" i="18"/>
  <c r="G285" i="18"/>
  <c r="G306" i="18" s="1"/>
  <c r="G310" i="18" s="1"/>
  <c r="G156" i="18"/>
  <c r="I167" i="8"/>
  <c r="I168" i="8" s="1"/>
  <c r="I157" i="18" s="1"/>
  <c r="U157" i="18"/>
  <c r="U285" i="18" s="1"/>
  <c r="U306" i="18" s="1"/>
  <c r="D176" i="8"/>
  <c r="D191" i="8" s="1"/>
  <c r="D163" i="18"/>
  <c r="D281" i="18" s="1"/>
  <c r="D317" i="18" s="1"/>
  <c r="C282" i="18"/>
  <c r="C318" i="18" s="1"/>
  <c r="C321" i="18" s="1"/>
  <c r="G282" i="18"/>
  <c r="G318" i="18" s="1"/>
  <c r="G321" i="18" s="1"/>
  <c r="C156" i="18"/>
  <c r="E347" i="18"/>
  <c r="D282" i="18"/>
  <c r="D318" i="18" s="1"/>
  <c r="C91" i="18"/>
  <c r="C172" i="18" s="1"/>
  <c r="D51" i="18"/>
  <c r="D53" i="18" s="1"/>
  <c r="Q95" i="18"/>
  <c r="AF107" i="18"/>
  <c r="AF174" i="18" s="1"/>
  <c r="AQ174" i="18" s="1"/>
  <c r="AI89" i="18"/>
  <c r="U89" i="18"/>
  <c r="F91" i="18"/>
  <c r="F172" i="18" s="1"/>
  <c r="T80" i="18"/>
  <c r="T95" i="18"/>
  <c r="R81" i="18"/>
  <c r="AF81" i="18"/>
  <c r="D99" i="18"/>
  <c r="D173" i="18" s="1"/>
  <c r="F116" i="18"/>
  <c r="F117" i="18"/>
  <c r="F170" i="18"/>
  <c r="D112" i="18"/>
  <c r="D40" i="18" s="1"/>
  <c r="D75" i="18"/>
  <c r="E75" i="18"/>
  <c r="E112" i="18"/>
  <c r="E40" i="18" s="1"/>
  <c r="C41" i="18"/>
  <c r="C210" i="18" s="1"/>
  <c r="C246" i="18" s="1"/>
  <c r="J105" i="8"/>
  <c r="J141" i="18"/>
  <c r="X141" i="18" s="1"/>
  <c r="C170" i="18"/>
  <c r="F105" i="8"/>
  <c r="F141" i="18"/>
  <c r="F140" i="18" s="1"/>
  <c r="F67" i="18" s="1"/>
  <c r="G170" i="18"/>
  <c r="C106" i="8"/>
  <c r="C142" i="18"/>
  <c r="D140" i="18"/>
  <c r="D67" i="18" s="1"/>
  <c r="D176" i="18"/>
  <c r="AF76" i="18"/>
  <c r="AF112" i="18" s="1"/>
  <c r="G117" i="18"/>
  <c r="G113" i="18"/>
  <c r="G91" i="18"/>
  <c r="G172" i="18" s="1"/>
  <c r="C113" i="18"/>
  <c r="C43" i="18" s="1"/>
  <c r="D256" i="18"/>
  <c r="D326" i="18"/>
  <c r="T142" i="18"/>
  <c r="AN150" i="18"/>
  <c r="N22" i="18"/>
  <c r="AF46" i="18"/>
  <c r="AN128" i="18"/>
  <c r="T248" i="18"/>
  <c r="T229" i="18"/>
  <c r="T265" i="18" s="1"/>
  <c r="R76" i="18"/>
  <c r="AM50" i="18"/>
  <c r="AE179" i="18"/>
  <c r="AG114" i="18"/>
  <c r="R141" i="18"/>
  <c r="Q343" i="18"/>
  <c r="X108" i="18"/>
  <c r="AL108" i="18"/>
  <c r="AL107" i="18" s="1"/>
  <c r="AL174" i="18" s="1"/>
  <c r="AL104" i="18"/>
  <c r="T103" i="18"/>
  <c r="AH80" i="18"/>
  <c r="AH116" i="18" s="1"/>
  <c r="AI93" i="18"/>
  <c r="AH97" i="18"/>
  <c r="T85" i="18"/>
  <c r="AF104" i="18"/>
  <c r="W108" i="18"/>
  <c r="AK108" i="18"/>
  <c r="AK107" i="18" s="1"/>
  <c r="AK174" i="18" s="1"/>
  <c r="AL114" i="18"/>
  <c r="E188" i="2"/>
  <c r="AB50" i="18"/>
  <c r="AB215" i="18" s="1"/>
  <c r="AB251" i="18" s="1"/>
  <c r="AF114" i="18"/>
  <c r="AH179" i="18"/>
  <c r="AO150" i="18"/>
  <c r="E119" i="3"/>
  <c r="L167" i="2"/>
  <c r="L171" i="2" s="1"/>
  <c r="J185" i="4"/>
  <c r="N166" i="2"/>
  <c r="AG85" i="18"/>
  <c r="S85" i="18"/>
  <c r="S50" i="18"/>
  <c r="S215" i="18" s="1"/>
  <c r="S251" i="18" s="1"/>
  <c r="Z50" i="18"/>
  <c r="Z215" i="18" s="1"/>
  <c r="Z251" i="18" s="1"/>
  <c r="AN50" i="18"/>
  <c r="S234" i="18"/>
  <c r="S248" i="18"/>
  <c r="AH103" i="18"/>
  <c r="M185" i="4"/>
  <c r="M187" i="4"/>
  <c r="D187" i="4"/>
  <c r="D185" i="4"/>
  <c r="E185" i="4"/>
  <c r="E187" i="4"/>
  <c r="J164" i="2"/>
  <c r="J169" i="2" s="1"/>
  <c r="J167" i="2"/>
  <c r="J171" i="2" s="1"/>
  <c r="P171" i="2" s="1"/>
  <c r="M164" i="2"/>
  <c r="M168" i="2" s="1"/>
  <c r="M172" i="2" s="1"/>
  <c r="M167" i="2"/>
  <c r="M171" i="2" s="1"/>
  <c r="AM134" i="18"/>
  <c r="AH68" i="18"/>
  <c r="D169" i="2"/>
  <c r="D173" i="2" s="1"/>
  <c r="K164" i="2"/>
  <c r="K167" i="2"/>
  <c r="K171" i="2" s="1"/>
  <c r="N185" i="4"/>
  <c r="AE95" i="18"/>
  <c r="E164" i="2"/>
  <c r="E169" i="2" s="1"/>
  <c r="E167" i="2"/>
  <c r="E171" i="2" s="1"/>
  <c r="K185" i="4"/>
  <c r="K187" i="4"/>
  <c r="AG72" i="18"/>
  <c r="AG112" i="18"/>
  <c r="S76" i="18"/>
  <c r="G169" i="2"/>
  <c r="G173" i="2" s="1"/>
  <c r="L169" i="2"/>
  <c r="R85" i="18"/>
  <c r="AF85" i="18"/>
  <c r="F139" i="3"/>
  <c r="F147" i="3" s="1"/>
  <c r="G187" i="4"/>
  <c r="U105" i="18"/>
  <c r="AI105" i="18"/>
  <c r="AI114" i="18"/>
  <c r="N38" i="19"/>
  <c r="N39" i="19" s="1"/>
  <c r="M38" i="19"/>
  <c r="M39" i="19" s="1"/>
  <c r="M169" i="8"/>
  <c r="M158" i="18" s="1"/>
  <c r="M280" i="18" s="1"/>
  <c r="M172" i="8"/>
  <c r="M161" i="18" s="1"/>
  <c r="M277" i="18" s="1"/>
  <c r="M173" i="8"/>
  <c r="M162" i="18" s="1"/>
  <c r="AO162" i="18" s="1"/>
  <c r="M171" i="8"/>
  <c r="M160" i="18" s="1"/>
  <c r="M288" i="18" s="1"/>
  <c r="M307" i="18" s="1"/>
  <c r="M170" i="8"/>
  <c r="M159" i="18" s="1"/>
  <c r="AO159" i="18" s="1"/>
  <c r="M182" i="8"/>
  <c r="M174" i="8"/>
  <c r="M163" i="18" s="1"/>
  <c r="M281" i="18" s="1"/>
  <c r="M317" i="18" s="1"/>
  <c r="M168" i="8"/>
  <c r="M157" i="18" s="1"/>
  <c r="Q160" i="18"/>
  <c r="Q288" i="18" s="1"/>
  <c r="Q307" i="18" s="1"/>
  <c r="AE158" i="18"/>
  <c r="Q158" i="18"/>
  <c r="Q280" i="18" s="1"/>
  <c r="S161" i="18"/>
  <c r="S277" i="18" s="1"/>
  <c r="D189" i="8"/>
  <c r="S158" i="18"/>
  <c r="S280" i="18" s="1"/>
  <c r="AG158" i="18"/>
  <c r="D186" i="8"/>
  <c r="Q157" i="18"/>
  <c r="AG161" i="18"/>
  <c r="D175" i="8"/>
  <c r="D164" i="18" s="1"/>
  <c r="D188" i="8"/>
  <c r="D184" i="8"/>
  <c r="D106" i="8"/>
  <c r="D187" i="8"/>
  <c r="S157" i="18"/>
  <c r="D183" i="8"/>
  <c r="D177" i="8"/>
  <c r="D192" i="8" s="1"/>
  <c r="K168" i="8"/>
  <c r="K157" i="18" s="1"/>
  <c r="K170" i="8"/>
  <c r="K159" i="18" s="1"/>
  <c r="AM159" i="18" s="1"/>
  <c r="K174" i="8"/>
  <c r="K163" i="18" s="1"/>
  <c r="K281" i="18" s="1"/>
  <c r="K317" i="18" s="1"/>
  <c r="K173" i="8"/>
  <c r="K162" i="18" s="1"/>
  <c r="AM162" i="18" s="1"/>
  <c r="K169" i="8"/>
  <c r="K158" i="18" s="1"/>
  <c r="K280" i="18" s="1"/>
  <c r="K171" i="8"/>
  <c r="K160" i="18" s="1"/>
  <c r="K288" i="18" s="1"/>
  <c r="K307" i="18" s="1"/>
  <c r="K172" i="8"/>
  <c r="K161" i="18" s="1"/>
  <c r="K277" i="18" s="1"/>
  <c r="K182" i="8"/>
  <c r="AB186" i="18"/>
  <c r="R343" i="18"/>
  <c r="C27" i="22" s="1"/>
  <c r="R229" i="18"/>
  <c r="R265" i="18" s="1"/>
  <c r="AP134" i="18"/>
  <c r="AE68" i="18"/>
  <c r="AI46" i="18"/>
  <c r="Q141" i="18"/>
  <c r="AE141" i="18"/>
  <c r="C188" i="2"/>
  <c r="G207" i="4"/>
  <c r="F188" i="2"/>
  <c r="T105" i="18"/>
  <c r="AH105" i="18"/>
  <c r="AL101" i="18"/>
  <c r="X101" i="18"/>
  <c r="AE85" i="18"/>
  <c r="Q85" i="18"/>
  <c r="G168" i="2"/>
  <c r="G172" i="2" s="1"/>
  <c r="G166" i="2"/>
  <c r="L168" i="2"/>
  <c r="L172" i="2" s="1"/>
  <c r="AI50" i="18"/>
  <c r="U50" i="18"/>
  <c r="U215" i="18" s="1"/>
  <c r="U251" i="18" s="1"/>
  <c r="AF80" i="18"/>
  <c r="R80" i="18"/>
  <c r="U76" i="18"/>
  <c r="AI76" i="18"/>
  <c r="Q75" i="18"/>
  <c r="Q170" i="18" s="1"/>
  <c r="U96" i="18"/>
  <c r="AI96" i="18"/>
  <c r="U80" i="18"/>
  <c r="AI80" i="18"/>
  <c r="S163" i="18"/>
  <c r="S281" i="18" s="1"/>
  <c r="S317" i="18" s="1"/>
  <c r="AK88" i="18"/>
  <c r="W88" i="18"/>
  <c r="R159" i="18"/>
  <c r="F189" i="8"/>
  <c r="F196" i="8" s="1"/>
  <c r="F175" i="8"/>
  <c r="F164" i="18" s="1"/>
  <c r="F46" i="4"/>
  <c r="F104" i="4"/>
  <c r="Q101" i="18"/>
  <c r="AE101" i="18"/>
  <c r="R143" i="18"/>
  <c r="AF143" i="18"/>
  <c r="R101" i="18"/>
  <c r="AF101" i="18"/>
  <c r="R95" i="18"/>
  <c r="AF95" i="18"/>
  <c r="R88" i="18"/>
  <c r="AF88" i="18"/>
  <c r="U160" i="18"/>
  <c r="AO79" i="18"/>
  <c r="U186" i="18"/>
  <c r="AH108" i="18"/>
  <c r="T108" i="18"/>
  <c r="Q112" i="18"/>
  <c r="AG103" i="18"/>
  <c r="S103" i="18"/>
  <c r="D166" i="2"/>
  <c r="F176" i="8"/>
  <c r="F191" i="8" s="1"/>
  <c r="AO108" i="18"/>
  <c r="AO107" i="18" s="1"/>
  <c r="AO174" i="18" s="1"/>
  <c r="AA108" i="18"/>
  <c r="AK130" i="18"/>
  <c r="AG81" i="18"/>
  <c r="S81" i="18"/>
  <c r="AG97" i="18"/>
  <c r="S97" i="18"/>
  <c r="AF96" i="18"/>
  <c r="R96" i="18"/>
  <c r="U343" i="18"/>
  <c r="U229" i="18"/>
  <c r="U265" i="18" s="1"/>
  <c r="D207" i="4"/>
  <c r="D200" i="4"/>
  <c r="AG89" i="18"/>
  <c r="S89" i="18"/>
  <c r="AG87" i="18"/>
  <c r="AG79" i="18"/>
  <c r="AK79" i="18"/>
  <c r="C175" i="8"/>
  <c r="C164" i="18" s="1"/>
  <c r="C176" i="8"/>
  <c r="C191" i="8" s="1"/>
  <c r="C185" i="8"/>
  <c r="AA50" i="18"/>
  <c r="AA215" i="18" s="1"/>
  <c r="AA251" i="18" s="1"/>
  <c r="AO50" i="18"/>
  <c r="U101" i="18"/>
  <c r="AI101" i="18"/>
  <c r="N170" i="8"/>
  <c r="N159" i="18" s="1"/>
  <c r="AP159" i="18" s="1"/>
  <c r="N173" i="8"/>
  <c r="N162" i="18" s="1"/>
  <c r="AP162" i="18" s="1"/>
  <c r="N174" i="8"/>
  <c r="N163" i="18" s="1"/>
  <c r="N281" i="18" s="1"/>
  <c r="N317" i="18" s="1"/>
  <c r="N172" i="8"/>
  <c r="N161" i="18" s="1"/>
  <c r="N277" i="18" s="1"/>
  <c r="N171" i="8"/>
  <c r="N160" i="18" s="1"/>
  <c r="N288" i="18" s="1"/>
  <c r="N307" i="18" s="1"/>
  <c r="N182" i="8"/>
  <c r="N168" i="8"/>
  <c r="N157" i="18" s="1"/>
  <c r="N169" i="8"/>
  <c r="N158" i="18" s="1"/>
  <c r="N280" i="18" s="1"/>
  <c r="G188" i="2"/>
  <c r="T50" i="18"/>
  <c r="T215" i="18" s="1"/>
  <c r="T251" i="18" s="1"/>
  <c r="AH50" i="18"/>
  <c r="D168" i="2"/>
  <c r="T159" i="18"/>
  <c r="T347" i="18" s="1"/>
  <c r="Z186" i="18"/>
  <c r="S142" i="18"/>
  <c r="AG142" i="18"/>
  <c r="AG177" i="18" s="1"/>
  <c r="F167" i="2"/>
  <c r="F171" i="2" s="1"/>
  <c r="F168" i="2"/>
  <c r="F172" i="2" s="1"/>
  <c r="F166" i="2"/>
  <c r="F169" i="2"/>
  <c r="S186" i="18"/>
  <c r="AF93" i="18"/>
  <c r="R93" i="18"/>
  <c r="AI87" i="18"/>
  <c r="AI79" i="18"/>
  <c r="AL50" i="18"/>
  <c r="X50" i="18"/>
  <c r="X215" i="18" s="1"/>
  <c r="X251" i="18" s="1"/>
  <c r="C189" i="8"/>
  <c r="I185" i="4"/>
  <c r="I187" i="4"/>
  <c r="AP108" i="18"/>
  <c r="AP107" i="18" s="1"/>
  <c r="AP174" i="18" s="1"/>
  <c r="AB108" i="18"/>
  <c r="S159" i="18"/>
  <c r="AG101" i="18"/>
  <c r="S101" i="18"/>
  <c r="AG105" i="18"/>
  <c r="S105" i="18"/>
  <c r="Q105" i="18"/>
  <c r="AE105" i="18"/>
  <c r="AL79" i="18"/>
  <c r="N169" i="2"/>
  <c r="N173" i="2" s="1"/>
  <c r="Q50" i="18"/>
  <c r="Q215" i="18" s="1"/>
  <c r="Q251" i="18" s="1"/>
  <c r="AE50" i="18"/>
  <c r="AI158" i="18"/>
  <c r="U158" i="18"/>
  <c r="U280" i="18" s="1"/>
  <c r="G104" i="4"/>
  <c r="T77" i="18"/>
  <c r="AH77" i="18"/>
  <c r="F200" i="4"/>
  <c r="F207" i="4"/>
  <c r="AN79" i="18"/>
  <c r="N168" i="2"/>
  <c r="N172" i="2" s="1"/>
  <c r="AA344" i="18"/>
  <c r="G28" i="22" s="1"/>
  <c r="AP132" i="18"/>
  <c r="K105" i="14"/>
  <c r="K101" i="18" s="1"/>
  <c r="K107" i="14"/>
  <c r="K105" i="18" s="1"/>
  <c r="K108" i="14"/>
  <c r="K104" i="18" s="1"/>
  <c r="K106" i="14"/>
  <c r="K103" i="18" s="1"/>
  <c r="T93" i="18"/>
  <c r="AH93" i="18"/>
  <c r="Q83" i="18"/>
  <c r="Q171" i="18" s="1"/>
  <c r="AM79" i="18"/>
  <c r="AH79" i="18"/>
  <c r="AH142" i="18"/>
  <c r="AH177" i="18" s="1"/>
  <c r="AH87" i="18"/>
  <c r="C163" i="8"/>
  <c r="AI81" i="18"/>
  <c r="U81" i="18"/>
  <c r="AK134" i="18"/>
  <c r="AF144" i="18"/>
  <c r="R144" i="18"/>
  <c r="L27" i="4"/>
  <c r="K29" i="4"/>
  <c r="AM150" i="18"/>
  <c r="AE80" i="18"/>
  <c r="Q80" i="18"/>
  <c r="U97" i="18"/>
  <c r="AI97" i="18"/>
  <c r="R186" i="18"/>
  <c r="R105" i="18"/>
  <c r="AF105" i="18"/>
  <c r="D196" i="2"/>
  <c r="D188" i="2"/>
  <c r="AE79" i="18"/>
  <c r="AE87" i="18"/>
  <c r="X344" i="18"/>
  <c r="D28" i="22" s="1"/>
  <c r="R97" i="18"/>
  <c r="AF97" i="18"/>
  <c r="I167" i="2"/>
  <c r="I171" i="2" s="1"/>
  <c r="I168" i="2"/>
  <c r="I172" i="2" s="1"/>
  <c r="I169" i="2"/>
  <c r="I166" i="2"/>
  <c r="AK114" i="18"/>
  <c r="Y344" i="18"/>
  <c r="E28" i="22" s="1"/>
  <c r="U234" i="18"/>
  <c r="U248" i="18"/>
  <c r="AG96" i="18"/>
  <c r="S96" i="18"/>
  <c r="W107" i="18"/>
  <c r="W174" i="18" s="1"/>
  <c r="Q143" i="18"/>
  <c r="AE143" i="18"/>
  <c r="AA345" i="18"/>
  <c r="G29" i="22" s="1"/>
  <c r="U95" i="18"/>
  <c r="AI95" i="18"/>
  <c r="Y345" i="18"/>
  <c r="E29" i="22" s="1"/>
  <c r="E200" i="4"/>
  <c r="E207" i="4"/>
  <c r="G136" i="3"/>
  <c r="G144" i="3" s="1"/>
  <c r="G131" i="3"/>
  <c r="G139" i="3" s="1"/>
  <c r="G147" i="3" s="1"/>
  <c r="G185" i="8"/>
  <c r="G176" i="8"/>
  <c r="G191" i="8" s="1"/>
  <c r="G175" i="8"/>
  <c r="G164" i="18" s="1"/>
  <c r="AI104" i="18"/>
  <c r="U104" i="18"/>
  <c r="L132" i="13"/>
  <c r="AM88" i="18"/>
  <c r="Y88" i="18"/>
  <c r="X107" i="18"/>
  <c r="X174" i="18" s="1"/>
  <c r="AF87" i="18"/>
  <c r="AF79" i="18"/>
  <c r="AF103" i="18"/>
  <c r="T101" i="18"/>
  <c r="AH101" i="18"/>
  <c r="G163" i="8"/>
  <c r="Q104" i="18"/>
  <c r="AE104" i="18"/>
  <c r="U162" i="18"/>
  <c r="S95" i="18"/>
  <c r="AG95" i="18"/>
  <c r="W186" i="18"/>
  <c r="AI108" i="18"/>
  <c r="AI107" i="18" s="1"/>
  <c r="AI174" i="18" s="1"/>
  <c r="U108" i="18"/>
  <c r="AG93" i="18"/>
  <c r="S93" i="18"/>
  <c r="U77" i="18"/>
  <c r="AI77" i="18"/>
  <c r="I106" i="14"/>
  <c r="I103" i="18" s="1"/>
  <c r="I107" i="14"/>
  <c r="I105" i="18" s="1"/>
  <c r="I108" i="14"/>
  <c r="I104" i="18" s="1"/>
  <c r="I105" i="14"/>
  <c r="I101" i="18" s="1"/>
  <c r="AG104" i="18"/>
  <c r="S104" i="18"/>
  <c r="AE97" i="18"/>
  <c r="Q97" i="18"/>
  <c r="F187" i="4"/>
  <c r="AF77" i="18"/>
  <c r="R77" i="18"/>
  <c r="AP79" i="18"/>
  <c r="G189" i="8"/>
  <c r="E132" i="3"/>
  <c r="AE112" i="18"/>
  <c r="Q96" i="18"/>
  <c r="AE96" i="18"/>
  <c r="AI142" i="18"/>
  <c r="AI177" i="18" s="1"/>
  <c r="AI68" i="18"/>
  <c r="AI179" i="18"/>
  <c r="R142" i="18"/>
  <c r="AF142" i="18"/>
  <c r="M130" i="13"/>
  <c r="L130" i="13"/>
  <c r="P130" i="13"/>
  <c r="K130" i="13"/>
  <c r="N111" i="13"/>
  <c r="AQ179" i="18" l="1"/>
  <c r="AZ172" i="18"/>
  <c r="AJ212" i="18"/>
  <c r="I120" i="13"/>
  <c r="I192" i="4"/>
  <c r="AM186" i="18"/>
  <c r="AM215" i="18"/>
  <c r="AN186" i="18"/>
  <c r="AN215" i="18"/>
  <c r="AO186" i="18"/>
  <c r="AO215" i="18"/>
  <c r="G207" i="2"/>
  <c r="T207" i="2"/>
  <c r="AJ140" i="18"/>
  <c r="AJ67" i="18" s="1"/>
  <c r="AZ171" i="18"/>
  <c r="AJ167" i="18"/>
  <c r="AJ170" i="18"/>
  <c r="AJ111" i="18"/>
  <c r="AJ65" i="18" s="1"/>
  <c r="AJ115" i="18"/>
  <c r="AJ176" i="18"/>
  <c r="AZ176" i="18" s="1"/>
  <c r="AR179" i="18"/>
  <c r="AY179" i="18"/>
  <c r="AR174" i="18"/>
  <c r="AY174" i="18"/>
  <c r="T83" i="18"/>
  <c r="T171" i="18" s="1"/>
  <c r="AF177" i="18"/>
  <c r="AQ177" i="18" s="1"/>
  <c r="T310" i="18"/>
  <c r="H125" i="18"/>
  <c r="H124" i="18"/>
  <c r="H126" i="18"/>
  <c r="F51" i="18"/>
  <c r="T51" i="18" s="1"/>
  <c r="U83" i="18"/>
  <c r="U171" i="18" s="1"/>
  <c r="N34" i="18"/>
  <c r="N119" i="13"/>
  <c r="AY177" i="18"/>
  <c r="AR177" i="18"/>
  <c r="AI176" i="18"/>
  <c r="AY176" i="18" s="1"/>
  <c r="AF176" i="18"/>
  <c r="I198" i="4"/>
  <c r="I96" i="18" s="1"/>
  <c r="J99" i="18"/>
  <c r="J173" i="18" s="1"/>
  <c r="AL103" i="18"/>
  <c r="AL99" i="18" s="1"/>
  <c r="AL173" i="18" s="1"/>
  <c r="C168" i="2"/>
  <c r="C172" i="2" s="1"/>
  <c r="G205" i="2"/>
  <c r="C166" i="2"/>
  <c r="H175" i="2" s="1"/>
  <c r="C167" i="2"/>
  <c r="C171" i="2" s="1"/>
  <c r="C169" i="2"/>
  <c r="R207" i="2"/>
  <c r="L29" i="3"/>
  <c r="R205" i="2"/>
  <c r="H168" i="2"/>
  <c r="H172" i="2" s="1"/>
  <c r="H169" i="2"/>
  <c r="H173" i="2" s="1"/>
  <c r="Q207" i="2"/>
  <c r="Q205" i="2"/>
  <c r="D205" i="2"/>
  <c r="D207" i="2"/>
  <c r="F207" i="2"/>
  <c r="F205" i="2"/>
  <c r="H207" i="2"/>
  <c r="H205" i="2"/>
  <c r="S207" i="2"/>
  <c r="V207" i="2"/>
  <c r="V205" i="2"/>
  <c r="E205" i="2"/>
  <c r="E207" i="2"/>
  <c r="U205" i="2"/>
  <c r="U207" i="2"/>
  <c r="C205" i="2"/>
  <c r="C207" i="2"/>
  <c r="T205" i="2"/>
  <c r="J172" i="8"/>
  <c r="J161" i="18" s="1"/>
  <c r="J277" i="18" s="1"/>
  <c r="J168" i="8"/>
  <c r="J157" i="18" s="1"/>
  <c r="J285" i="18" s="1"/>
  <c r="J306" i="18" s="1"/>
  <c r="T346" i="18"/>
  <c r="E293" i="18"/>
  <c r="J174" i="8"/>
  <c r="J163" i="18" s="1"/>
  <c r="J281" i="18" s="1"/>
  <c r="J317" i="18" s="1"/>
  <c r="J170" i="8"/>
  <c r="J159" i="18" s="1"/>
  <c r="AL159" i="18" s="1"/>
  <c r="J182" i="8"/>
  <c r="F55" i="18"/>
  <c r="F220" i="18" s="1"/>
  <c r="F256" i="18" s="1"/>
  <c r="J171" i="8"/>
  <c r="J160" i="18" s="1"/>
  <c r="J288" i="18" s="1"/>
  <c r="J307" i="18" s="1"/>
  <c r="J173" i="8"/>
  <c r="J162" i="18" s="1"/>
  <c r="AL162" i="18" s="1"/>
  <c r="AG126" i="18"/>
  <c r="AG123" i="18" s="1"/>
  <c r="AG66" i="18" s="1"/>
  <c r="J142" i="18"/>
  <c r="X142" i="18" s="1"/>
  <c r="X176" i="18" s="1"/>
  <c r="I169" i="8"/>
  <c r="I158" i="18" s="1"/>
  <c r="I280" i="18" s="1"/>
  <c r="I173" i="8"/>
  <c r="I162" i="18" s="1"/>
  <c r="AK162" i="18" s="1"/>
  <c r="I172" i="8"/>
  <c r="I161" i="18" s="1"/>
  <c r="I277" i="18" s="1"/>
  <c r="L170" i="8"/>
  <c r="L159" i="18" s="1"/>
  <c r="AN159" i="18" s="1"/>
  <c r="L174" i="8"/>
  <c r="L163" i="18" s="1"/>
  <c r="L281" i="18" s="1"/>
  <c r="L317" i="18" s="1"/>
  <c r="L172" i="8"/>
  <c r="L161" i="18" s="1"/>
  <c r="L277" i="18" s="1"/>
  <c r="I174" i="8"/>
  <c r="I163" i="18" s="1"/>
  <c r="I281" i="18" s="1"/>
  <c r="I317" i="18" s="1"/>
  <c r="L169" i="8"/>
  <c r="L158" i="18" s="1"/>
  <c r="L280" i="18" s="1"/>
  <c r="I182" i="8"/>
  <c r="L171" i="8"/>
  <c r="L160" i="18" s="1"/>
  <c r="L288" i="18" s="1"/>
  <c r="L307" i="18" s="1"/>
  <c r="I170" i="8"/>
  <c r="I159" i="18" s="1"/>
  <c r="AK159" i="18" s="1"/>
  <c r="L168" i="8"/>
  <c r="L157" i="18" s="1"/>
  <c r="L285" i="18" s="1"/>
  <c r="L306" i="18" s="1"/>
  <c r="I171" i="8"/>
  <c r="I160" i="18" s="1"/>
  <c r="I288" i="18" s="1"/>
  <c r="I307" i="18" s="1"/>
  <c r="L173" i="8"/>
  <c r="L162" i="18" s="1"/>
  <c r="AN162" i="18" s="1"/>
  <c r="N196" i="4"/>
  <c r="N95" i="18" s="1"/>
  <c r="N195" i="4"/>
  <c r="N93" i="18" s="1"/>
  <c r="N197" i="4"/>
  <c r="N97" i="18" s="1"/>
  <c r="AF66" i="18"/>
  <c r="G43" i="18"/>
  <c r="G60" i="18" s="1"/>
  <c r="E256" i="18"/>
  <c r="AE175" i="18"/>
  <c r="U124" i="18"/>
  <c r="F123" i="18"/>
  <c r="F56" i="18"/>
  <c r="F217" i="18" s="1"/>
  <c r="F253" i="18" s="1"/>
  <c r="T124" i="18"/>
  <c r="E190" i="8"/>
  <c r="E194" i="8" s="1"/>
  <c r="AH126" i="18"/>
  <c r="T125" i="18"/>
  <c r="AH125" i="18"/>
  <c r="E43" i="18"/>
  <c r="E44" i="18" s="1"/>
  <c r="E211" i="18" s="1"/>
  <c r="E247" i="18" s="1"/>
  <c r="S141" i="18"/>
  <c r="S176" i="18" s="1"/>
  <c r="AI140" i="18"/>
  <c r="AI67" i="18" s="1"/>
  <c r="J198" i="4"/>
  <c r="J96" i="18" s="1"/>
  <c r="C253" i="18"/>
  <c r="E318" i="18"/>
  <c r="E321" i="18" s="1"/>
  <c r="AG141" i="18"/>
  <c r="AG176" i="18" s="1"/>
  <c r="C207" i="4"/>
  <c r="E140" i="18"/>
  <c r="E67" i="18" s="1"/>
  <c r="S67" i="18" s="1"/>
  <c r="AH83" i="18"/>
  <c r="AH171" i="18" s="1"/>
  <c r="J195" i="4"/>
  <c r="J93" i="18" s="1"/>
  <c r="G341" i="18"/>
  <c r="G349" i="18" s="1"/>
  <c r="G52" i="18"/>
  <c r="G216" i="18" s="1"/>
  <c r="G252" i="18" s="1"/>
  <c r="G230" i="18"/>
  <c r="G266" i="18" s="1"/>
  <c r="C256" i="18"/>
  <c r="D196" i="8"/>
  <c r="Q177" i="18"/>
  <c r="E315" i="18"/>
  <c r="E253" i="18"/>
  <c r="E123" i="18"/>
  <c r="S123" i="18" s="1"/>
  <c r="S175" i="18" s="1"/>
  <c r="G55" i="18"/>
  <c r="G220" i="18" s="1"/>
  <c r="G256" i="18" s="1"/>
  <c r="S126" i="18"/>
  <c r="G196" i="8"/>
  <c r="U126" i="18"/>
  <c r="AI126" i="18"/>
  <c r="G123" i="18"/>
  <c r="C196" i="8"/>
  <c r="G56" i="18"/>
  <c r="G217" i="18" s="1"/>
  <c r="U140" i="18"/>
  <c r="U125" i="18"/>
  <c r="AI125" i="18"/>
  <c r="G53" i="18"/>
  <c r="G221" i="18" s="1"/>
  <c r="G257" i="18" s="1"/>
  <c r="AI83" i="18"/>
  <c r="AI171" i="18" s="1"/>
  <c r="AY171" i="18" s="1"/>
  <c r="J196" i="4"/>
  <c r="J95" i="18" s="1"/>
  <c r="I130" i="13"/>
  <c r="D253" i="18"/>
  <c r="L173" i="2"/>
  <c r="C292" i="18"/>
  <c r="C298" i="18" s="1"/>
  <c r="G292" i="18"/>
  <c r="G298" i="18" s="1"/>
  <c r="D66" i="18"/>
  <c r="R66" i="18" s="1"/>
  <c r="D175" i="18"/>
  <c r="R123" i="18"/>
  <c r="R175" i="18" s="1"/>
  <c r="I36" i="13"/>
  <c r="T116" i="18"/>
  <c r="T56" i="18" s="1"/>
  <c r="T217" i="18" s="1"/>
  <c r="F43" i="18"/>
  <c r="F176" i="18"/>
  <c r="T117" i="18"/>
  <c r="G185" i="18"/>
  <c r="G187" i="18" s="1"/>
  <c r="G293" i="18"/>
  <c r="F185" i="18"/>
  <c r="F187" i="18" s="1"/>
  <c r="F293" i="18"/>
  <c r="D52" i="18"/>
  <c r="D216" i="18" s="1"/>
  <c r="D252" i="18" s="1"/>
  <c r="D54" i="18"/>
  <c r="D218" i="18" s="1"/>
  <c r="C185" i="18"/>
  <c r="C187" i="18" s="1"/>
  <c r="C293" i="18"/>
  <c r="D292" i="18"/>
  <c r="D298" i="18" s="1"/>
  <c r="D321" i="18"/>
  <c r="D156" i="18"/>
  <c r="R156" i="18" s="1"/>
  <c r="F111" i="18"/>
  <c r="F65" i="18" s="1"/>
  <c r="C111" i="18"/>
  <c r="C42" i="18"/>
  <c r="C338" i="18" s="1"/>
  <c r="R112" i="18"/>
  <c r="N140" i="18"/>
  <c r="N67" i="18" s="1"/>
  <c r="N347" i="18"/>
  <c r="R140" i="18"/>
  <c r="M282" i="18"/>
  <c r="M318" i="18" s="1"/>
  <c r="M321" i="18" s="1"/>
  <c r="K282" i="18"/>
  <c r="K318" i="18" s="1"/>
  <c r="K321" i="18" s="1"/>
  <c r="M347" i="18"/>
  <c r="N282" i="18"/>
  <c r="N318" i="18" s="1"/>
  <c r="N321" i="18" s="1"/>
  <c r="K347" i="18"/>
  <c r="M285" i="18"/>
  <c r="M306" i="18" s="1"/>
  <c r="M310" i="18" s="1"/>
  <c r="M346" i="18"/>
  <c r="M156" i="18"/>
  <c r="K346" i="18"/>
  <c r="K285" i="18"/>
  <c r="K306" i="18" s="1"/>
  <c r="K310" i="18" s="1"/>
  <c r="K156" i="18"/>
  <c r="N285" i="18"/>
  <c r="N306" i="18" s="1"/>
  <c r="N310" i="18" s="1"/>
  <c r="N346" i="18"/>
  <c r="N156" i="18"/>
  <c r="I285" i="18"/>
  <c r="I306" i="18" s="1"/>
  <c r="G42" i="18"/>
  <c r="G338" i="18" s="1"/>
  <c r="F42" i="18"/>
  <c r="F338" i="18" s="1"/>
  <c r="L140" i="18"/>
  <c r="L67" i="18" s="1"/>
  <c r="L176" i="18"/>
  <c r="C44" i="18"/>
  <c r="C211" i="18" s="1"/>
  <c r="C247" i="18" s="1"/>
  <c r="K99" i="18"/>
  <c r="K173" i="18" s="1"/>
  <c r="N176" i="18"/>
  <c r="C176" i="18"/>
  <c r="C180" i="18" s="1"/>
  <c r="C182" i="18" s="1"/>
  <c r="C140" i="18"/>
  <c r="C67" i="18" s="1"/>
  <c r="Q67" i="18" s="1"/>
  <c r="E54" i="18"/>
  <c r="E52" i="18"/>
  <c r="E216" i="18" s="1"/>
  <c r="E252" i="18" s="1"/>
  <c r="E53" i="18"/>
  <c r="K140" i="18"/>
  <c r="K67" i="18" s="1"/>
  <c r="K176" i="18"/>
  <c r="M140" i="18"/>
  <c r="M67" i="18" s="1"/>
  <c r="M176" i="18"/>
  <c r="G111" i="18"/>
  <c r="E41" i="18"/>
  <c r="E210" i="18" s="1"/>
  <c r="E246" i="18" s="1"/>
  <c r="E111" i="18"/>
  <c r="E170" i="18"/>
  <c r="D221" i="18"/>
  <c r="D340" i="18"/>
  <c r="I176" i="18"/>
  <c r="I140" i="18"/>
  <c r="I67" i="18" s="1"/>
  <c r="D111" i="18"/>
  <c r="D170" i="18"/>
  <c r="I99" i="18"/>
  <c r="I173" i="18" s="1"/>
  <c r="C51" i="18"/>
  <c r="C60" i="18" s="1"/>
  <c r="D45" i="18"/>
  <c r="D339" i="18" s="1"/>
  <c r="G254" i="18"/>
  <c r="G316" i="18"/>
  <c r="D41" i="18"/>
  <c r="D210" i="18" s="1"/>
  <c r="D58" i="18"/>
  <c r="D232" i="18" s="1"/>
  <c r="D60" i="18"/>
  <c r="Q142" i="18"/>
  <c r="Q176" i="18" s="1"/>
  <c r="R176" i="18"/>
  <c r="AH91" i="18"/>
  <c r="AH172" i="18" s="1"/>
  <c r="AH212" i="18" s="1"/>
  <c r="T282" i="18"/>
  <c r="T318" i="18" s="1"/>
  <c r="AH117" i="18"/>
  <c r="R75" i="18"/>
  <c r="R170" i="18" s="1"/>
  <c r="X99" i="18"/>
  <c r="X173" i="18" s="1"/>
  <c r="AE113" i="18"/>
  <c r="AE142" i="18"/>
  <c r="T140" i="18"/>
  <c r="AL141" i="18"/>
  <c r="AH141" i="18"/>
  <c r="T141" i="18"/>
  <c r="T176" i="18" s="1"/>
  <c r="E173" i="2"/>
  <c r="J173" i="2"/>
  <c r="P173" i="2" s="1"/>
  <c r="AE91" i="18"/>
  <c r="AE172" i="18" s="1"/>
  <c r="AI91" i="18"/>
  <c r="AI172" i="18" s="1"/>
  <c r="AI212" i="18" s="1"/>
  <c r="Q91" i="18"/>
  <c r="Q172" i="18" s="1"/>
  <c r="AH99" i="18"/>
  <c r="AH173" i="18" s="1"/>
  <c r="AE83" i="18"/>
  <c r="AE171" i="18" s="1"/>
  <c r="K169" i="2"/>
  <c r="K173" i="2" s="1"/>
  <c r="K168" i="2"/>
  <c r="K172" i="2" s="1"/>
  <c r="K166" i="2"/>
  <c r="J166" i="2"/>
  <c r="J168" i="2"/>
  <c r="J172" i="2" s="1"/>
  <c r="L175" i="2"/>
  <c r="AE75" i="18"/>
  <c r="AE170" i="18" s="1"/>
  <c r="P169" i="2"/>
  <c r="P167" i="2"/>
  <c r="E166" i="2"/>
  <c r="E168" i="2"/>
  <c r="E172" i="2" s="1"/>
  <c r="I173" i="2"/>
  <c r="M166" i="2"/>
  <c r="M169" i="2"/>
  <c r="M173" i="2" s="1"/>
  <c r="S116" i="18"/>
  <c r="S112" i="18"/>
  <c r="AG83" i="18"/>
  <c r="AG171" i="18" s="1"/>
  <c r="AE117" i="18"/>
  <c r="AF113" i="18"/>
  <c r="AM108" i="18"/>
  <c r="AM107" i="18" s="1"/>
  <c r="AM174" i="18" s="1"/>
  <c r="Y108" i="18"/>
  <c r="Z108" i="18"/>
  <c r="AN108" i="18"/>
  <c r="AN107" i="18" s="1"/>
  <c r="AN174" i="18" s="1"/>
  <c r="K177" i="8"/>
  <c r="K192" i="8" s="1"/>
  <c r="K183" i="8"/>
  <c r="K175" i="8"/>
  <c r="K164" i="18" s="1"/>
  <c r="Q285" i="18"/>
  <c r="Q306" i="18" s="1"/>
  <c r="Q310" i="18" s="1"/>
  <c r="Q346" i="18"/>
  <c r="R163" i="18"/>
  <c r="R281" i="18" s="1"/>
  <c r="R317" i="18" s="1"/>
  <c r="M189" i="8"/>
  <c r="R161" i="18"/>
  <c r="R277" i="18" s="1"/>
  <c r="AF161" i="18"/>
  <c r="R157" i="18"/>
  <c r="M176" i="8"/>
  <c r="M191" i="8" s="1"/>
  <c r="M185" i="8"/>
  <c r="K187" i="8"/>
  <c r="AF140" i="18"/>
  <c r="AF67" i="18" s="1"/>
  <c r="U156" i="18"/>
  <c r="R177" i="18"/>
  <c r="K186" i="8"/>
  <c r="D190" i="8"/>
  <c r="D193" i="8" s="1"/>
  <c r="R164" i="18"/>
  <c r="R160" i="18"/>
  <c r="R288" i="18" s="1"/>
  <c r="R307" i="18" s="1"/>
  <c r="M186" i="8"/>
  <c r="K184" i="8"/>
  <c r="M188" i="8"/>
  <c r="K188" i="8"/>
  <c r="M187" i="8"/>
  <c r="K189" i="8"/>
  <c r="R158" i="18"/>
  <c r="R280" i="18" s="1"/>
  <c r="AF158" i="18"/>
  <c r="M184" i="8"/>
  <c r="I183" i="8"/>
  <c r="K185" i="8"/>
  <c r="K176" i="8"/>
  <c r="K191" i="8" s="1"/>
  <c r="S346" i="18"/>
  <c r="S285" i="18"/>
  <c r="S306" i="18" s="1"/>
  <c r="S310" i="18" s="1"/>
  <c r="R162" i="18"/>
  <c r="R347" i="18" s="1"/>
  <c r="C31" i="22" s="1"/>
  <c r="M177" i="8"/>
  <c r="M192" i="8" s="1"/>
  <c r="M183" i="8"/>
  <c r="M175" i="8"/>
  <c r="M164" i="18" s="1"/>
  <c r="R67" i="18"/>
  <c r="AG116" i="18"/>
  <c r="AG99" i="18"/>
  <c r="AG173" i="18" s="1"/>
  <c r="AI99" i="18"/>
  <c r="AI173" i="18" s="1"/>
  <c r="AF116" i="18"/>
  <c r="AF56" i="18" s="1"/>
  <c r="AI115" i="18"/>
  <c r="F173" i="2"/>
  <c r="AG40" i="18"/>
  <c r="S40" i="18"/>
  <c r="N177" i="8"/>
  <c r="N192" i="8" s="1"/>
  <c r="N175" i="8"/>
  <c r="N164" i="18" s="1"/>
  <c r="N183" i="8"/>
  <c r="R99" i="18"/>
  <c r="R173" i="18" s="1"/>
  <c r="AO132" i="18"/>
  <c r="Q117" i="18"/>
  <c r="I116" i="14"/>
  <c r="AF115" i="18"/>
  <c r="AE116" i="18"/>
  <c r="AE56" i="18" s="1"/>
  <c r="S156" i="18"/>
  <c r="U99" i="18"/>
  <c r="U173" i="18" s="1"/>
  <c r="Q159" i="18"/>
  <c r="AG117" i="18"/>
  <c r="AF75" i="18"/>
  <c r="AF99" i="18"/>
  <c r="AF173" i="18" s="1"/>
  <c r="AQ173" i="18" s="1"/>
  <c r="AI112" i="18"/>
  <c r="I109" i="14"/>
  <c r="I117" i="14" s="1"/>
  <c r="I113" i="14"/>
  <c r="L105" i="14"/>
  <c r="L101" i="18" s="1"/>
  <c r="L106" i="14"/>
  <c r="L103" i="18" s="1"/>
  <c r="L107" i="14"/>
  <c r="L105" i="18" s="1"/>
  <c r="L108" i="14"/>
  <c r="L104" i="18" s="1"/>
  <c r="Y186" i="18"/>
  <c r="D172" i="2"/>
  <c r="N186" i="8"/>
  <c r="Q164" i="18"/>
  <c r="C190" i="8"/>
  <c r="C194" i="8" s="1"/>
  <c r="AK132" i="18"/>
  <c r="AK128" i="18" s="1"/>
  <c r="AP130" i="18"/>
  <c r="AP128" i="18" s="1"/>
  <c r="Z342" i="18"/>
  <c r="S115" i="18"/>
  <c r="AO130" i="18"/>
  <c r="U107" i="18"/>
  <c r="U174" i="18" s="1"/>
  <c r="AF83" i="18"/>
  <c r="AF171" i="18" s="1"/>
  <c r="R113" i="18"/>
  <c r="I114" i="14"/>
  <c r="AG113" i="18"/>
  <c r="AG91" i="18"/>
  <c r="AG172" i="18" s="1"/>
  <c r="AG212" i="18" s="1"/>
  <c r="U112" i="18"/>
  <c r="AM132" i="18"/>
  <c r="M132" i="13"/>
  <c r="U115" i="18"/>
  <c r="AE115" i="18"/>
  <c r="AN136" i="18"/>
  <c r="K114" i="14"/>
  <c r="AN138" i="18"/>
  <c r="S347" i="18"/>
  <c r="S282" i="18"/>
  <c r="Y342" i="18"/>
  <c r="N187" i="8"/>
  <c r="AK49" i="18"/>
  <c r="AF72" i="18"/>
  <c r="T107" i="18"/>
  <c r="T174" i="18" s="1"/>
  <c r="AE99" i="18"/>
  <c r="AE173" i="18" s="1"/>
  <c r="AI116" i="18"/>
  <c r="S113" i="18"/>
  <c r="Q116" i="18"/>
  <c r="Q56" i="18" s="1"/>
  <c r="S91" i="18"/>
  <c r="S172" i="18" s="1"/>
  <c r="AI164" i="18"/>
  <c r="U159" i="18"/>
  <c r="U347" i="18" s="1"/>
  <c r="J184" i="8"/>
  <c r="R91" i="18"/>
  <c r="R172" i="18" s="1"/>
  <c r="AL136" i="18"/>
  <c r="U91" i="18"/>
  <c r="U172" i="18" s="1"/>
  <c r="U75" i="18"/>
  <c r="U170" i="18" s="1"/>
  <c r="R117" i="18"/>
  <c r="U117" i="18"/>
  <c r="AH115" i="18"/>
  <c r="K116" i="14"/>
  <c r="AB212" i="18"/>
  <c r="AP47" i="18"/>
  <c r="AG164" i="18"/>
  <c r="AG156" i="18"/>
  <c r="AF91" i="18"/>
  <c r="AF172" i="18" s="1"/>
  <c r="N189" i="8"/>
  <c r="T112" i="18"/>
  <c r="Q99" i="18"/>
  <c r="Q173" i="18" s="1"/>
  <c r="T164" i="18"/>
  <c r="F190" i="8"/>
  <c r="F194" i="8" s="1"/>
  <c r="T91" i="18"/>
  <c r="T172" i="18" s="1"/>
  <c r="I115" i="14"/>
  <c r="X186" i="18"/>
  <c r="AI113" i="18"/>
  <c r="AI72" i="18"/>
  <c r="AI75" i="18"/>
  <c r="AF117" i="18"/>
  <c r="L29" i="4"/>
  <c r="M27" i="4"/>
  <c r="AA186" i="18"/>
  <c r="K115" i="14"/>
  <c r="T75" i="18"/>
  <c r="T170" i="18" s="1"/>
  <c r="N188" i="8"/>
  <c r="AG115" i="18"/>
  <c r="AG75" i="18"/>
  <c r="Q40" i="18"/>
  <c r="AE40" i="18"/>
  <c r="U288" i="18"/>
  <c r="U307" i="18" s="1"/>
  <c r="U310" i="18" s="1"/>
  <c r="U346" i="18"/>
  <c r="U364" i="18" s="1"/>
  <c r="C49" i="22" s="1"/>
  <c r="R115" i="18"/>
  <c r="T163" i="18"/>
  <c r="T281" i="18" s="1"/>
  <c r="U116" i="18"/>
  <c r="AL138" i="18"/>
  <c r="AI117" i="18"/>
  <c r="T113" i="18"/>
  <c r="AB107" i="18"/>
  <c r="AB174" i="18" s="1"/>
  <c r="Q163" i="18"/>
  <c r="Q281" i="18" s="1"/>
  <c r="T156" i="18"/>
  <c r="N176" i="8"/>
  <c r="N191" i="8" s="1"/>
  <c r="N185" i="8"/>
  <c r="AA107" i="18"/>
  <c r="AA174" i="18" s="1"/>
  <c r="AH107" i="18"/>
  <c r="AH174" i="18" s="1"/>
  <c r="AH112" i="18"/>
  <c r="R116" i="18"/>
  <c r="R56" i="18" s="1"/>
  <c r="AF40" i="18"/>
  <c r="R40" i="18"/>
  <c r="U113" i="18"/>
  <c r="T99" i="18"/>
  <c r="T173" i="18" s="1"/>
  <c r="G132" i="3"/>
  <c r="K109" i="14"/>
  <c r="K117" i="14" s="1"/>
  <c r="K113" i="14"/>
  <c r="S99" i="18"/>
  <c r="S173" i="18" s="1"/>
  <c r="S75" i="18"/>
  <c r="S170" i="18" s="1"/>
  <c r="U163" i="18"/>
  <c r="U281" i="18" s="1"/>
  <c r="G190" i="8"/>
  <c r="G194" i="8" s="1"/>
  <c r="U164" i="18"/>
  <c r="Q113" i="18"/>
  <c r="AH113" i="18"/>
  <c r="AH75" i="18"/>
  <c r="AH72" i="18"/>
  <c r="AH156" i="18"/>
  <c r="AH164" i="18"/>
  <c r="N184" i="8"/>
  <c r="S83" i="18"/>
  <c r="S171" i="18" s="1"/>
  <c r="S117" i="18"/>
  <c r="R83" i="18"/>
  <c r="R171" i="18" s="1"/>
  <c r="AM130" i="18"/>
  <c r="M195" i="4"/>
  <c r="M93" i="18" s="1"/>
  <c r="M198" i="4"/>
  <c r="M96" i="18" s="1"/>
  <c r="M196" i="4"/>
  <c r="M95" i="18" s="1"/>
  <c r="M197" i="4"/>
  <c r="M97" i="18" s="1"/>
  <c r="I105" i="8"/>
  <c r="I106" i="8"/>
  <c r="J205" i="4"/>
  <c r="L195" i="4"/>
  <c r="L93" i="18" s="1"/>
  <c r="L198" i="4"/>
  <c r="L96" i="18" s="1"/>
  <c r="L197" i="4"/>
  <c r="L97" i="18" s="1"/>
  <c r="L196" i="4"/>
  <c r="L95" i="18" s="1"/>
  <c r="M106" i="8"/>
  <c r="L105" i="8"/>
  <c r="K198" i="4"/>
  <c r="K96" i="18" s="1"/>
  <c r="K197" i="4"/>
  <c r="K97" i="18" s="1"/>
  <c r="K196" i="4"/>
  <c r="K95" i="18" s="1"/>
  <c r="K195" i="4"/>
  <c r="K93" i="18" s="1"/>
  <c r="L106" i="8"/>
  <c r="N106" i="8"/>
  <c r="K106" i="8"/>
  <c r="N105" i="8"/>
  <c r="K105" i="8"/>
  <c r="M105" i="8"/>
  <c r="N129" i="13"/>
  <c r="N206" i="4"/>
  <c r="AQ172" i="18" l="1"/>
  <c r="AF212" i="18"/>
  <c r="AZ170" i="18"/>
  <c r="AJ210" i="18"/>
  <c r="C173" i="2"/>
  <c r="AG185" i="18"/>
  <c r="AG187" i="18" s="1"/>
  <c r="AG216" i="18"/>
  <c r="AH185" i="18"/>
  <c r="AH187" i="18" s="1"/>
  <c r="AH216" i="18"/>
  <c r="R206" i="2"/>
  <c r="M175" i="2"/>
  <c r="AQ176" i="18"/>
  <c r="E175" i="2"/>
  <c r="K175" i="2"/>
  <c r="N175" i="2"/>
  <c r="J175" i="2"/>
  <c r="I175" i="2"/>
  <c r="G175" i="2"/>
  <c r="F175" i="2"/>
  <c r="AJ126" i="18"/>
  <c r="AJ56" i="18" s="1"/>
  <c r="V126" i="18"/>
  <c r="V56" i="18" s="1"/>
  <c r="V217" i="18" s="1"/>
  <c r="H56" i="18"/>
  <c r="H217" i="18" s="1"/>
  <c r="H123" i="18"/>
  <c r="V124" i="18"/>
  <c r="AJ124" i="18"/>
  <c r="H43" i="18"/>
  <c r="AJ125" i="18"/>
  <c r="V125" i="18"/>
  <c r="H55" i="18"/>
  <c r="J183" i="8"/>
  <c r="F52" i="18"/>
  <c r="F216" i="18" s="1"/>
  <c r="F252" i="18" s="1"/>
  <c r="F53" i="18"/>
  <c r="F221" i="18" s="1"/>
  <c r="AH51" i="18"/>
  <c r="F54" i="18"/>
  <c r="AH54" i="18" s="1"/>
  <c r="F60" i="18"/>
  <c r="F61" i="18" s="1"/>
  <c r="I196" i="4"/>
  <c r="I95" i="18" s="1"/>
  <c r="J140" i="18"/>
  <c r="J67" i="18" s="1"/>
  <c r="X67" i="18" s="1"/>
  <c r="I197" i="4"/>
  <c r="I97" i="18" s="1"/>
  <c r="J203" i="4"/>
  <c r="J208" i="4" s="1"/>
  <c r="I195" i="4"/>
  <c r="I93" i="18" s="1"/>
  <c r="I91" i="18" s="1"/>
  <c r="I172" i="18" s="1"/>
  <c r="AR176" i="18"/>
  <c r="N205" i="4"/>
  <c r="AR173" i="18"/>
  <c r="AY173" i="18"/>
  <c r="AR172" i="18"/>
  <c r="AY172" i="18"/>
  <c r="AY167" i="18" s="1"/>
  <c r="AZ167" i="18" s="1"/>
  <c r="AH140" i="18"/>
  <c r="AH67" i="18" s="1"/>
  <c r="AH176" i="18"/>
  <c r="N181" i="2"/>
  <c r="N124" i="13"/>
  <c r="AE140" i="18"/>
  <c r="AE67" i="18" s="1"/>
  <c r="AE177" i="18"/>
  <c r="AF167" i="18"/>
  <c r="AQ171" i="18"/>
  <c r="AQ167" i="18" s="1"/>
  <c r="AH167" i="18"/>
  <c r="AG167" i="18"/>
  <c r="AI167" i="18"/>
  <c r="AR171" i="18"/>
  <c r="AE167" i="18"/>
  <c r="N91" i="18"/>
  <c r="N172" i="18" s="1"/>
  <c r="N199" i="4"/>
  <c r="N204" i="4"/>
  <c r="C119" i="18"/>
  <c r="H119" i="18"/>
  <c r="C61" i="18"/>
  <c r="N29" i="3"/>
  <c r="M29" i="3"/>
  <c r="H206" i="2"/>
  <c r="J187" i="8"/>
  <c r="I184" i="8"/>
  <c r="L186" i="8"/>
  <c r="J189" i="8"/>
  <c r="J185" i="8"/>
  <c r="J282" i="18"/>
  <c r="J318" i="18" s="1"/>
  <c r="J321" i="18" s="1"/>
  <c r="AL142" i="18"/>
  <c r="J176" i="18"/>
  <c r="E66" i="18"/>
  <c r="S66" i="18" s="1"/>
  <c r="J176" i="8"/>
  <c r="J191" i="8" s="1"/>
  <c r="J188" i="8"/>
  <c r="J347" i="18"/>
  <c r="AG56" i="18"/>
  <c r="I177" i="8"/>
  <c r="I192" i="8" s="1"/>
  <c r="L185" i="8"/>
  <c r="F326" i="18"/>
  <c r="J175" i="8"/>
  <c r="J164" i="18" s="1"/>
  <c r="X164" i="18" s="1"/>
  <c r="J177" i="8"/>
  <c r="J192" i="8" s="1"/>
  <c r="J156" i="18"/>
  <c r="J293" i="18" s="1"/>
  <c r="J346" i="18"/>
  <c r="J186" i="8"/>
  <c r="I310" i="18"/>
  <c r="J310" i="18"/>
  <c r="L189" i="8"/>
  <c r="I347" i="18"/>
  <c r="I186" i="8"/>
  <c r="I346" i="18"/>
  <c r="I282" i="18"/>
  <c r="I318" i="18" s="1"/>
  <c r="I321" i="18" s="1"/>
  <c r="I187" i="8"/>
  <c r="I188" i="8"/>
  <c r="I175" i="8"/>
  <c r="I164" i="18" s="1"/>
  <c r="W164" i="18" s="1"/>
  <c r="I185" i="8"/>
  <c r="L310" i="18"/>
  <c r="L346" i="18"/>
  <c r="E193" i="8"/>
  <c r="L183" i="8"/>
  <c r="L177" i="8"/>
  <c r="L192" i="8" s="1"/>
  <c r="L184" i="8"/>
  <c r="I189" i="8"/>
  <c r="I156" i="18"/>
  <c r="I293" i="18" s="1"/>
  <c r="I176" i="8"/>
  <c r="I191" i="8" s="1"/>
  <c r="L187" i="8"/>
  <c r="L156" i="18"/>
  <c r="L293" i="18" s="1"/>
  <c r="L282" i="18"/>
  <c r="L318" i="18" s="1"/>
  <c r="L321" i="18" s="1"/>
  <c r="L347" i="18"/>
  <c r="L188" i="8"/>
  <c r="L176" i="8"/>
  <c r="L191" i="8" s="1"/>
  <c r="L175" i="8"/>
  <c r="L164" i="18" s="1"/>
  <c r="Z164" i="18" s="1"/>
  <c r="E175" i="18"/>
  <c r="E180" i="18" s="1"/>
  <c r="E182" i="18" s="1"/>
  <c r="J206" i="4"/>
  <c r="G44" i="18"/>
  <c r="G211" i="18" s="1"/>
  <c r="G247" i="18" s="1"/>
  <c r="N203" i="4"/>
  <c r="N208" i="4" s="1"/>
  <c r="D180" i="18"/>
  <c r="AH123" i="18"/>
  <c r="AH66" i="18" s="1"/>
  <c r="AL140" i="18"/>
  <c r="AL67" i="18" s="1"/>
  <c r="F315" i="18"/>
  <c r="AI123" i="18"/>
  <c r="E60" i="18"/>
  <c r="E61" i="18" s="1"/>
  <c r="E58" i="18"/>
  <c r="E232" i="18" s="1"/>
  <c r="AH56" i="18"/>
  <c r="U56" i="18"/>
  <c r="U217" i="18" s="1"/>
  <c r="AI56" i="18"/>
  <c r="T123" i="18"/>
  <c r="T175" i="18" s="1"/>
  <c r="T180" i="18" s="1"/>
  <c r="T182" i="18" s="1"/>
  <c r="F66" i="18"/>
  <c r="T66" i="18" s="1"/>
  <c r="F175" i="18"/>
  <c r="F180" i="18" s="1"/>
  <c r="F182" i="18" s="1"/>
  <c r="S140" i="18"/>
  <c r="E45" i="18"/>
  <c r="E339" i="18" s="1"/>
  <c r="AG140" i="18"/>
  <c r="AG67" i="18" s="1"/>
  <c r="G304" i="18"/>
  <c r="N116" i="13"/>
  <c r="G326" i="18"/>
  <c r="AG175" i="18"/>
  <c r="G58" i="18"/>
  <c r="G232" i="18" s="1"/>
  <c r="S56" i="18"/>
  <c r="S217" i="18" s="1"/>
  <c r="S253" i="18" s="1"/>
  <c r="G315" i="18"/>
  <c r="G319" i="18" s="1"/>
  <c r="G253" i="18"/>
  <c r="U123" i="18"/>
  <c r="U175" i="18" s="1"/>
  <c r="U180" i="18" s="1"/>
  <c r="U182" i="18" s="1"/>
  <c r="G66" i="18"/>
  <c r="U66" i="18" s="1"/>
  <c r="G175" i="18"/>
  <c r="G180" i="18" s="1"/>
  <c r="G182" i="18" s="1"/>
  <c r="N196" i="8"/>
  <c r="G340" i="18"/>
  <c r="J199" i="4"/>
  <c r="J207" i="4" s="1"/>
  <c r="K196" i="8"/>
  <c r="AE51" i="18"/>
  <c r="C65" i="18"/>
  <c r="C70" i="18" s="1"/>
  <c r="Q51" i="18"/>
  <c r="O130" i="13"/>
  <c r="X140" i="18"/>
  <c r="J204" i="4"/>
  <c r="J91" i="18"/>
  <c r="J172" i="18" s="1"/>
  <c r="M196" i="8"/>
  <c r="I35" i="13"/>
  <c r="Q113" i="13"/>
  <c r="F44" i="18"/>
  <c r="F211" i="18" s="1"/>
  <c r="F247" i="18" s="1"/>
  <c r="F58" i="18"/>
  <c r="F232" i="18" s="1"/>
  <c r="AI156" i="18"/>
  <c r="Q140" i="18"/>
  <c r="F119" i="18"/>
  <c r="D230" i="18"/>
  <c r="D266" i="18" s="1"/>
  <c r="D341" i="18"/>
  <c r="D349" i="18" s="1"/>
  <c r="D185" i="18"/>
  <c r="D187" i="18" s="1"/>
  <c r="D293" i="18"/>
  <c r="M292" i="18"/>
  <c r="M298" i="18" s="1"/>
  <c r="K292" i="18"/>
  <c r="K298" i="18" s="1"/>
  <c r="K91" i="18"/>
  <c r="K172" i="18" s="1"/>
  <c r="M185" i="18"/>
  <c r="M187" i="18" s="1"/>
  <c r="M293" i="18"/>
  <c r="N292" i="18"/>
  <c r="N298" i="18" s="1"/>
  <c r="K185" i="18"/>
  <c r="K187" i="18" s="1"/>
  <c r="K293" i="18"/>
  <c r="N185" i="18"/>
  <c r="N187" i="18" s="1"/>
  <c r="N293" i="18"/>
  <c r="D42" i="18"/>
  <c r="R42" i="18" s="1"/>
  <c r="D65" i="18"/>
  <c r="D70" i="18" s="1"/>
  <c r="D119" i="18"/>
  <c r="E119" i="18"/>
  <c r="E65" i="18"/>
  <c r="D316" i="18"/>
  <c r="D254" i="18"/>
  <c r="G119" i="18"/>
  <c r="G65" i="18"/>
  <c r="E218" i="18"/>
  <c r="E230" i="18"/>
  <c r="E266" i="18" s="1"/>
  <c r="E341" i="18"/>
  <c r="E349" i="18" s="1"/>
  <c r="D246" i="18"/>
  <c r="L91" i="18"/>
  <c r="L172" i="18" s="1"/>
  <c r="G61" i="18"/>
  <c r="L99" i="18"/>
  <c r="L173" i="18" s="1"/>
  <c r="D61" i="18"/>
  <c r="D257" i="18"/>
  <c r="D304" i="18"/>
  <c r="E42" i="18"/>
  <c r="S42" i="18" s="1"/>
  <c r="S338" i="18" s="1"/>
  <c r="E221" i="18"/>
  <c r="E340" i="18"/>
  <c r="M91" i="18"/>
  <c r="M172" i="18" s="1"/>
  <c r="C52" i="18"/>
  <c r="C216" i="18" s="1"/>
  <c r="C252" i="18" s="1"/>
  <c r="C53" i="18"/>
  <c r="Q53" i="18" s="1"/>
  <c r="C54" i="18"/>
  <c r="Q54" i="18" s="1"/>
  <c r="C58" i="18"/>
  <c r="C45" i="18"/>
  <c r="R282" i="18"/>
  <c r="R318" i="18" s="1"/>
  <c r="R321" i="18" s="1"/>
  <c r="AE176" i="18"/>
  <c r="T55" i="18"/>
  <c r="T220" i="18" s="1"/>
  <c r="T256" i="18" s="1"/>
  <c r="T67" i="18"/>
  <c r="AO128" i="18"/>
  <c r="AO68" i="18" s="1"/>
  <c r="P168" i="2"/>
  <c r="P172" i="2"/>
  <c r="AE111" i="18"/>
  <c r="Q180" i="18"/>
  <c r="Q182" i="18" s="1"/>
  <c r="C193" i="8"/>
  <c r="D194" i="8"/>
  <c r="AF156" i="18"/>
  <c r="R111" i="18"/>
  <c r="AM128" i="18"/>
  <c r="AM68" i="18" s="1"/>
  <c r="AN134" i="18"/>
  <c r="AN68" i="18" s="1"/>
  <c r="R180" i="18"/>
  <c r="Z107" i="18"/>
  <c r="Z174" i="18" s="1"/>
  <c r="Y107" i="18"/>
  <c r="Y174" i="18" s="1"/>
  <c r="Y163" i="18"/>
  <c r="Y281" i="18" s="1"/>
  <c r="Y317" i="18" s="1"/>
  <c r="Y159" i="18"/>
  <c r="W160" i="18"/>
  <c r="W288" i="18" s="1"/>
  <c r="W307" i="18" s="1"/>
  <c r="AM158" i="18"/>
  <c r="Y158" i="18"/>
  <c r="Y280" i="18" s="1"/>
  <c r="AK158" i="18"/>
  <c r="W158" i="18"/>
  <c r="W280" i="18" s="1"/>
  <c r="Z163" i="18"/>
  <c r="Z281" i="18" s="1"/>
  <c r="Z317" i="18" s="1"/>
  <c r="AK161" i="18"/>
  <c r="W161" i="18"/>
  <c r="W277" i="18" s="1"/>
  <c r="K190" i="8"/>
  <c r="K194" i="8" s="1"/>
  <c r="Y164" i="18"/>
  <c r="Y162" i="18"/>
  <c r="Y160" i="18"/>
  <c r="W163" i="18"/>
  <c r="W281" i="18" s="1"/>
  <c r="W317" i="18" s="1"/>
  <c r="G193" i="8"/>
  <c r="Z157" i="18"/>
  <c r="W159" i="18"/>
  <c r="AA164" i="18"/>
  <c r="M190" i="8"/>
  <c r="Z162" i="18"/>
  <c r="W157" i="18"/>
  <c r="AO161" i="18"/>
  <c r="AA161" i="18"/>
  <c r="AA277" i="18" s="1"/>
  <c r="AA162" i="18"/>
  <c r="AN158" i="18"/>
  <c r="Z158" i="18"/>
  <c r="Z280" i="18" s="1"/>
  <c r="Z159" i="18"/>
  <c r="AA163" i="18"/>
  <c r="AA281" i="18" s="1"/>
  <c r="AA317" i="18" s="1"/>
  <c r="F193" i="8"/>
  <c r="AA157" i="18"/>
  <c r="AF164" i="18"/>
  <c r="Z161" i="18"/>
  <c r="Z277" i="18" s="1"/>
  <c r="AN161" i="18"/>
  <c r="AA160" i="18"/>
  <c r="AA288" i="18" s="1"/>
  <c r="AA307" i="18" s="1"/>
  <c r="Y157" i="18"/>
  <c r="Y285" i="18" s="1"/>
  <c r="Y306" i="18" s="1"/>
  <c r="AM161" i="18"/>
  <c r="Y161" i="18"/>
  <c r="Y277" i="18" s="1"/>
  <c r="R285" i="18"/>
  <c r="R306" i="18" s="1"/>
  <c r="R310" i="18" s="1"/>
  <c r="R346" i="18"/>
  <c r="C30" i="22" s="1"/>
  <c r="AA158" i="18"/>
  <c r="AA280" i="18" s="1"/>
  <c r="AO158" i="18"/>
  <c r="Z160" i="18"/>
  <c r="Z288" i="18" s="1"/>
  <c r="Z307" i="18" s="1"/>
  <c r="AA159" i="18"/>
  <c r="W162" i="18"/>
  <c r="S41" i="18"/>
  <c r="S210" i="18" s="1"/>
  <c r="S246" i="18" s="1"/>
  <c r="AG41" i="18"/>
  <c r="Q42" i="18"/>
  <c r="AK179" i="18"/>
  <c r="AK202" i="18" s="1"/>
  <c r="AK68" i="18"/>
  <c r="U317" i="18"/>
  <c r="T185" i="18"/>
  <c r="T187" i="18" s="1"/>
  <c r="T293" i="18"/>
  <c r="W179" i="18"/>
  <c r="N27" i="4"/>
  <c r="N29" i="4" s="1"/>
  <c r="M29" i="4"/>
  <c r="AI170" i="18"/>
  <c r="AI210" i="18" s="1"/>
  <c r="AI111" i="18"/>
  <c r="AP161" i="18"/>
  <c r="AB161" i="18"/>
  <c r="AB277" i="18" s="1"/>
  <c r="Z212" i="18"/>
  <c r="AN47" i="18"/>
  <c r="AK103" i="18"/>
  <c r="W103" i="18"/>
  <c r="X342" i="18"/>
  <c r="X160" i="18"/>
  <c r="X288" i="18" s="1"/>
  <c r="X307" i="18" s="1"/>
  <c r="AO47" i="18"/>
  <c r="AA212" i="18"/>
  <c r="T253" i="18"/>
  <c r="T315" i="18"/>
  <c r="AB158" i="18"/>
  <c r="AB280" i="18" s="1"/>
  <c r="AP158" i="18"/>
  <c r="T111" i="18"/>
  <c r="AB248" i="18"/>
  <c r="AB234" i="18"/>
  <c r="X159" i="18"/>
  <c r="AA179" i="18"/>
  <c r="AM47" i="18"/>
  <c r="Y212" i="18"/>
  <c r="X179" i="18"/>
  <c r="Q156" i="18"/>
  <c r="S43" i="18"/>
  <c r="AG43" i="18"/>
  <c r="F26" i="22"/>
  <c r="Q347" i="18"/>
  <c r="Q282" i="18"/>
  <c r="Q318" i="18" s="1"/>
  <c r="AG111" i="18"/>
  <c r="AG170" i="18"/>
  <c r="AG210" i="18" s="1"/>
  <c r="S111" i="18"/>
  <c r="X158" i="18"/>
  <c r="X280" i="18" s="1"/>
  <c r="AL158" i="18"/>
  <c r="E26" i="22"/>
  <c r="Y103" i="18"/>
  <c r="AM103" i="18"/>
  <c r="U51" i="18"/>
  <c r="AI51" i="18"/>
  <c r="AP49" i="18"/>
  <c r="AP46" i="18" s="1"/>
  <c r="W104" i="18"/>
  <c r="AK104" i="18"/>
  <c r="AB342" i="18"/>
  <c r="AE43" i="18"/>
  <c r="Q43" i="18"/>
  <c r="Q317" i="18"/>
  <c r="Y179" i="18"/>
  <c r="AF43" i="18"/>
  <c r="R43" i="18"/>
  <c r="R185" i="18"/>
  <c r="R187" i="18" s="1"/>
  <c r="R293" i="18"/>
  <c r="S55" i="18"/>
  <c r="S220" i="18" s="1"/>
  <c r="S180" i="18"/>
  <c r="AB162" i="18"/>
  <c r="AM105" i="18"/>
  <c r="Y105" i="18"/>
  <c r="X163" i="18"/>
  <c r="X281" i="18" s="1"/>
  <c r="X317" i="18" s="1"/>
  <c r="W105" i="18"/>
  <c r="AK105" i="18"/>
  <c r="AL49" i="18"/>
  <c r="U40" i="18"/>
  <c r="AI40" i="18"/>
  <c r="AO49" i="18"/>
  <c r="L116" i="14"/>
  <c r="Z179" i="18"/>
  <c r="AE164" i="18"/>
  <c r="AE156" i="18"/>
  <c r="S185" i="18"/>
  <c r="S187" i="18" s="1"/>
  <c r="S293" i="18"/>
  <c r="AB157" i="18"/>
  <c r="X212" i="18"/>
  <c r="AL47" i="18"/>
  <c r="AB179" i="18"/>
  <c r="Y104" i="18"/>
  <c r="AM104" i="18"/>
  <c r="Q111" i="18"/>
  <c r="AH170" i="18"/>
  <c r="AH210" i="18" s="1"/>
  <c r="AH111" i="18"/>
  <c r="AI43" i="18"/>
  <c r="U43" i="18"/>
  <c r="T317" i="18"/>
  <c r="T321" i="18" s="1"/>
  <c r="T292" i="18"/>
  <c r="T298" i="18" s="1"/>
  <c r="U282" i="18"/>
  <c r="U318" i="18" s="1"/>
  <c r="AH40" i="18"/>
  <c r="T40" i="18"/>
  <c r="R55" i="18"/>
  <c r="R220" i="18" s="1"/>
  <c r="AL134" i="18"/>
  <c r="W229" i="18"/>
  <c r="W265" i="18" s="1"/>
  <c r="W343" i="18"/>
  <c r="M105" i="14"/>
  <c r="M101" i="18" s="1"/>
  <c r="M108" i="14"/>
  <c r="M104" i="18" s="1"/>
  <c r="M106" i="14"/>
  <c r="M103" i="18" s="1"/>
  <c r="M107" i="14"/>
  <c r="M105" i="18" s="1"/>
  <c r="AP179" i="18"/>
  <c r="AP202" i="18" s="1"/>
  <c r="AP68" i="18"/>
  <c r="L115" i="14"/>
  <c r="Q55" i="18"/>
  <c r="Q220" i="18" s="1"/>
  <c r="AB164" i="18"/>
  <c r="N190" i="8"/>
  <c r="N193" i="8" s="1"/>
  <c r="AM49" i="18"/>
  <c r="X157" i="18"/>
  <c r="R41" i="18"/>
  <c r="R210" i="18" s="1"/>
  <c r="AF41" i="18"/>
  <c r="AB159" i="18"/>
  <c r="T43" i="18"/>
  <c r="AH43" i="18"/>
  <c r="AE41" i="18"/>
  <c r="Q41" i="18"/>
  <c r="Q210" i="18" s="1"/>
  <c r="W342" i="18"/>
  <c r="U55" i="18"/>
  <c r="U220" i="18" s="1"/>
  <c r="S318" i="18"/>
  <c r="S321" i="18" s="1"/>
  <c r="S292" i="18"/>
  <c r="S298" i="18" s="1"/>
  <c r="AN49" i="18"/>
  <c r="AL161" i="18"/>
  <c r="X161" i="18"/>
  <c r="X277" i="18" s="1"/>
  <c r="AG51" i="18"/>
  <c r="S51" i="18"/>
  <c r="AK47" i="18"/>
  <c r="AK46" i="18" s="1"/>
  <c r="W212" i="18"/>
  <c r="L114" i="14"/>
  <c r="W101" i="18"/>
  <c r="AK101" i="18"/>
  <c r="AF170" i="18"/>
  <c r="AF111" i="18"/>
  <c r="R217" i="18"/>
  <c r="Y101" i="18"/>
  <c r="AM101" i="18"/>
  <c r="AF51" i="18"/>
  <c r="R51" i="18"/>
  <c r="AB163" i="18"/>
  <c r="AB281" i="18" s="1"/>
  <c r="AB317" i="18" s="1"/>
  <c r="AA342" i="18"/>
  <c r="U111" i="18"/>
  <c r="Q217" i="18"/>
  <c r="N132" i="13"/>
  <c r="Q114" i="13"/>
  <c r="AB160" i="18"/>
  <c r="AB288" i="18" s="1"/>
  <c r="AB307" i="18" s="1"/>
  <c r="L113" i="14"/>
  <c r="L109" i="14"/>
  <c r="L117" i="14" s="1"/>
  <c r="X162" i="18"/>
  <c r="U185" i="18"/>
  <c r="U187" i="18" s="1"/>
  <c r="U293" i="18"/>
  <c r="M205" i="4"/>
  <c r="M204" i="4"/>
  <c r="M206" i="4"/>
  <c r="M203" i="4"/>
  <c r="M208" i="4" s="1"/>
  <c r="M199" i="4"/>
  <c r="L199" i="4"/>
  <c r="L203" i="4"/>
  <c r="L208" i="4" s="1"/>
  <c r="W142" i="18"/>
  <c r="AK142" i="18"/>
  <c r="AK177" i="18" s="1"/>
  <c r="AK200" i="18" s="1"/>
  <c r="W141" i="18"/>
  <c r="AK141" i="18"/>
  <c r="I205" i="4"/>
  <c r="I199" i="4"/>
  <c r="AL97" i="18"/>
  <c r="X97" i="18"/>
  <c r="I206" i="4"/>
  <c r="AL96" i="18"/>
  <c r="X96" i="18"/>
  <c r="L204" i="4"/>
  <c r="I204" i="4"/>
  <c r="X93" i="18"/>
  <c r="AL93" i="18"/>
  <c r="X95" i="18"/>
  <c r="AL95" i="18"/>
  <c r="L205" i="4"/>
  <c r="L206" i="4"/>
  <c r="AN142" i="18"/>
  <c r="AN177" i="18" s="1"/>
  <c r="Z142" i="18"/>
  <c r="AB141" i="18"/>
  <c r="AP141" i="18"/>
  <c r="K204" i="4"/>
  <c r="K203" i="4"/>
  <c r="K208" i="4" s="1"/>
  <c r="K199" i="4"/>
  <c r="K205" i="4"/>
  <c r="Y142" i="18"/>
  <c r="AM142" i="18"/>
  <c r="AM177" i="18" s="1"/>
  <c r="K206" i="4"/>
  <c r="AB142" i="18"/>
  <c r="AP142" i="18"/>
  <c r="AP177" i="18" s="1"/>
  <c r="AO142" i="18"/>
  <c r="AO177" i="18" s="1"/>
  <c r="AA142" i="18"/>
  <c r="AO141" i="18"/>
  <c r="AA141" i="18"/>
  <c r="Z141" i="18"/>
  <c r="AN141" i="18"/>
  <c r="AM141" i="18"/>
  <c r="Y141" i="18"/>
  <c r="Q129" i="13"/>
  <c r="AB93" i="18"/>
  <c r="AP93" i="18"/>
  <c r="AB96" i="18"/>
  <c r="AP96" i="18"/>
  <c r="N200" i="4"/>
  <c r="N207" i="4"/>
  <c r="AP95" i="18"/>
  <c r="AB95" i="18"/>
  <c r="AB97" i="18"/>
  <c r="AP97" i="18"/>
  <c r="AD245" i="18" l="1"/>
  <c r="AQ170" i="18"/>
  <c r="AF210" i="18"/>
  <c r="AF185" i="18"/>
  <c r="AF187" i="18" s="1"/>
  <c r="AF216" i="18"/>
  <c r="AI185" i="18"/>
  <c r="AI187" i="18" s="1"/>
  <c r="AI216" i="18"/>
  <c r="AE185" i="18"/>
  <c r="AE187" i="18" s="1"/>
  <c r="AE216" i="18"/>
  <c r="AE180" i="18"/>
  <c r="AE182" i="18" s="1"/>
  <c r="T54" i="18"/>
  <c r="T230" i="18" s="1"/>
  <c r="T266" i="18" s="1"/>
  <c r="F341" i="18"/>
  <c r="F349" i="18" s="1"/>
  <c r="F230" i="18"/>
  <c r="F266" i="18" s="1"/>
  <c r="Z176" i="18"/>
  <c r="F218" i="18"/>
  <c r="F254" i="18" s="1"/>
  <c r="F340" i="18"/>
  <c r="T53" i="18"/>
  <c r="T221" i="18" s="1"/>
  <c r="T304" i="18" s="1"/>
  <c r="H60" i="18"/>
  <c r="H61" i="18" s="1"/>
  <c r="V43" i="18"/>
  <c r="H58" i="18"/>
  <c r="H232" i="18" s="1"/>
  <c r="AJ43" i="18"/>
  <c r="H44" i="18"/>
  <c r="H45" i="18" s="1"/>
  <c r="AJ123" i="18"/>
  <c r="H66" i="18"/>
  <c r="V123" i="18"/>
  <c r="V175" i="18" s="1"/>
  <c r="V180" i="18" s="1"/>
  <c r="V182" i="18" s="1"/>
  <c r="V183" i="18" s="1"/>
  <c r="H175" i="18"/>
  <c r="H180" i="18" s="1"/>
  <c r="H182" i="18" s="1"/>
  <c r="H253" i="18"/>
  <c r="H315" i="18"/>
  <c r="H220" i="18"/>
  <c r="V55" i="18"/>
  <c r="V220" i="18" s="1"/>
  <c r="V315" i="18"/>
  <c r="V253" i="18"/>
  <c r="J292" i="18"/>
  <c r="J298" i="18" s="1"/>
  <c r="T52" i="18"/>
  <c r="T216" i="18" s="1"/>
  <c r="T252" i="18" s="1"/>
  <c r="E70" i="18"/>
  <c r="E71" i="18" s="1"/>
  <c r="AH52" i="18"/>
  <c r="I203" i="4"/>
  <c r="I208" i="4" s="1"/>
  <c r="N185" i="2"/>
  <c r="N81" i="18" s="1"/>
  <c r="N184" i="2"/>
  <c r="N77" i="18" s="1"/>
  <c r="N186" i="2"/>
  <c r="N80" i="18" s="1"/>
  <c r="N183" i="2"/>
  <c r="N76" i="18" s="1"/>
  <c r="N112" i="18" s="1"/>
  <c r="N40" i="18" s="1"/>
  <c r="AR167" i="18"/>
  <c r="AY170" i="18"/>
  <c r="AR170" i="18"/>
  <c r="AL176" i="18"/>
  <c r="AL177" i="18"/>
  <c r="J185" i="18"/>
  <c r="J187" i="18" s="1"/>
  <c r="R182" i="18"/>
  <c r="AE65" i="18"/>
  <c r="AE70" i="18" s="1"/>
  <c r="AJ119" i="18"/>
  <c r="C71" i="18"/>
  <c r="J196" i="8"/>
  <c r="I196" i="8"/>
  <c r="I185" i="18"/>
  <c r="I187" i="18" s="1"/>
  <c r="L196" i="8"/>
  <c r="J190" i="8"/>
  <c r="J193" i="8" s="1"/>
  <c r="L190" i="8"/>
  <c r="L194" i="8" s="1"/>
  <c r="L185" i="18"/>
  <c r="L187" i="18" s="1"/>
  <c r="I292" i="18"/>
  <c r="I298" i="18" s="1"/>
  <c r="I190" i="8"/>
  <c r="I193" i="8" s="1"/>
  <c r="AG180" i="18"/>
  <c r="AG208" i="18" s="1"/>
  <c r="L292" i="18"/>
  <c r="L298" i="18" s="1"/>
  <c r="E181" i="18"/>
  <c r="AH175" i="18"/>
  <c r="AH180" i="18" s="1"/>
  <c r="AH208" i="18" s="1"/>
  <c r="AF180" i="18"/>
  <c r="AF208" i="18" s="1"/>
  <c r="G45" i="18"/>
  <c r="G224" i="18" s="1"/>
  <c r="D182" i="18"/>
  <c r="F70" i="18"/>
  <c r="F71" i="18" s="1"/>
  <c r="AI66" i="18"/>
  <c r="AI175" i="18"/>
  <c r="AY175" i="18" s="1"/>
  <c r="F181" i="18"/>
  <c r="S315" i="18"/>
  <c r="J200" i="4"/>
  <c r="T326" i="18"/>
  <c r="T355" i="18" s="1"/>
  <c r="G70" i="18"/>
  <c r="G71" i="18" s="1"/>
  <c r="G320" i="18"/>
  <c r="G181" i="18"/>
  <c r="AE58" i="18"/>
  <c r="F45" i="18"/>
  <c r="F224" i="18" s="1"/>
  <c r="AE54" i="18"/>
  <c r="X282" i="18"/>
  <c r="X318" i="18" s="1"/>
  <c r="X321" i="18" s="1"/>
  <c r="T236" i="18"/>
  <c r="T341" i="18"/>
  <c r="T349" i="18" s="1"/>
  <c r="T218" i="18"/>
  <c r="T254" i="18" s="1"/>
  <c r="N127" i="3"/>
  <c r="N129" i="3"/>
  <c r="N128" i="3"/>
  <c r="AE52" i="18"/>
  <c r="Q52" i="18"/>
  <c r="Q216" i="18" s="1"/>
  <c r="Q252" i="18" s="1"/>
  <c r="D71" i="18"/>
  <c r="R65" i="18"/>
  <c r="R70" i="18" s="1"/>
  <c r="K193" i="8"/>
  <c r="M99" i="18"/>
  <c r="M173" i="18" s="1"/>
  <c r="D59" i="18"/>
  <c r="C59" i="18"/>
  <c r="C232" i="18"/>
  <c r="G59" i="18"/>
  <c r="D320" i="18"/>
  <c r="D319" i="18"/>
  <c r="E59" i="18"/>
  <c r="F59" i="18"/>
  <c r="E254" i="18"/>
  <c r="E316" i="18"/>
  <c r="C230" i="18"/>
  <c r="C266" i="18" s="1"/>
  <c r="C341" i="18"/>
  <c r="C349" i="18" s="1"/>
  <c r="C218" i="18"/>
  <c r="E257" i="18"/>
  <c r="E304" i="18"/>
  <c r="D224" i="18"/>
  <c r="D338" i="18"/>
  <c r="D348" i="18" s="1"/>
  <c r="C339" i="18"/>
  <c r="C224" i="18"/>
  <c r="C221" i="18"/>
  <c r="C340" i="18"/>
  <c r="E338" i="18"/>
  <c r="E348" i="18" s="1"/>
  <c r="E224" i="18"/>
  <c r="F257" i="18"/>
  <c r="F304" i="18"/>
  <c r="AA347" i="18"/>
  <c r="G31" i="22" s="1"/>
  <c r="AO179" i="18"/>
  <c r="AO202" i="18" s="1"/>
  <c r="Z282" i="18"/>
  <c r="Z318" i="18" s="1"/>
  <c r="Z321" i="18" s="1"/>
  <c r="AK164" i="18"/>
  <c r="R292" i="18"/>
  <c r="R298" i="18" s="1"/>
  <c r="AE119" i="18"/>
  <c r="AM179" i="18"/>
  <c r="AM202" i="18" s="1"/>
  <c r="AL46" i="18"/>
  <c r="W347" i="18"/>
  <c r="AN179" i="18"/>
  <c r="AN202" i="18" s="1"/>
  <c r="Z347" i="18"/>
  <c r="F31" i="22" s="1"/>
  <c r="Z156" i="18"/>
  <c r="Y347" i="18"/>
  <c r="E31" i="22" s="1"/>
  <c r="Y282" i="18"/>
  <c r="Y318" i="18" s="1"/>
  <c r="Y321" i="18" s="1"/>
  <c r="T181" i="18"/>
  <c r="AA346" i="18"/>
  <c r="G30" i="22" s="1"/>
  <c r="AA285" i="18"/>
  <c r="AA306" i="18" s="1"/>
  <c r="AA310" i="18" s="1"/>
  <c r="AK156" i="18"/>
  <c r="M194" i="8"/>
  <c r="M193" i="8"/>
  <c r="Z285" i="18"/>
  <c r="Z306" i="18" s="1"/>
  <c r="Z310" i="18" s="1"/>
  <c r="Z346" i="18"/>
  <c r="AE60" i="18"/>
  <c r="W282" i="18"/>
  <c r="W318" i="18" s="1"/>
  <c r="W321" i="18" s="1"/>
  <c r="AA156" i="18"/>
  <c r="AN164" i="18"/>
  <c r="AN156" i="18"/>
  <c r="W156" i="18"/>
  <c r="AO156" i="18"/>
  <c r="AO164" i="18"/>
  <c r="AM156" i="18"/>
  <c r="AM164" i="18"/>
  <c r="Y156" i="18"/>
  <c r="AB282" i="18"/>
  <c r="AB318" i="18" s="1"/>
  <c r="AB321" i="18" s="1"/>
  <c r="AA282" i="18"/>
  <c r="AA318" i="18" s="1"/>
  <c r="AA321" i="18" s="1"/>
  <c r="W285" i="18"/>
  <c r="W306" i="18" s="1"/>
  <c r="W310" i="18" s="1"/>
  <c r="W346" i="18"/>
  <c r="W364" i="18" s="1"/>
  <c r="Y346" i="18"/>
  <c r="Y288" i="18"/>
  <c r="Y307" i="18" s="1"/>
  <c r="Y310" i="18" s="1"/>
  <c r="U181" i="18"/>
  <c r="AB176" i="18"/>
  <c r="AF58" i="18"/>
  <c r="R60" i="18"/>
  <c r="AF60" i="18"/>
  <c r="Q58" i="18"/>
  <c r="R58" i="18"/>
  <c r="M115" i="14"/>
  <c r="N194" i="8"/>
  <c r="X156" i="18"/>
  <c r="R326" i="18"/>
  <c r="R236" i="18"/>
  <c r="R256" i="18"/>
  <c r="Q44" i="18"/>
  <c r="Q211" i="18" s="1"/>
  <c r="Q247" i="18" s="1"/>
  <c r="AE44" i="18"/>
  <c r="AL164" i="18"/>
  <c r="AL156" i="18"/>
  <c r="D26" i="22"/>
  <c r="X285" i="18"/>
  <c r="X306" i="18" s="1"/>
  <c r="X310" i="18" s="1"/>
  <c r="X346" i="18"/>
  <c r="D30" i="22" s="1"/>
  <c r="AH58" i="18"/>
  <c r="AH60" i="18"/>
  <c r="U315" i="18"/>
  <c r="U253" i="18"/>
  <c r="U65" i="18"/>
  <c r="U70" i="18" s="1"/>
  <c r="W248" i="18"/>
  <c r="W234" i="18"/>
  <c r="AI44" i="18"/>
  <c r="U44" i="18"/>
  <c r="U211" i="18" s="1"/>
  <c r="U247" i="18" s="1"/>
  <c r="AF248" i="18" s="1"/>
  <c r="R45" i="18"/>
  <c r="R339" i="18" s="1"/>
  <c r="C23" i="22" s="1"/>
  <c r="AG58" i="18"/>
  <c r="AG60" i="18"/>
  <c r="R53" i="18"/>
  <c r="Y99" i="18"/>
  <c r="Y173" i="18" s="1"/>
  <c r="AF65" i="18"/>
  <c r="AF70" i="18" s="1"/>
  <c r="AF119" i="18"/>
  <c r="AB347" i="18"/>
  <c r="H31" i="22" s="1"/>
  <c r="Q256" i="18"/>
  <c r="Q326" i="18"/>
  <c r="Q236" i="18"/>
  <c r="M116" i="14"/>
  <c r="X248" i="18"/>
  <c r="X234" i="18"/>
  <c r="AN104" i="18"/>
  <c r="Z104" i="18"/>
  <c r="AF44" i="18"/>
  <c r="R44" i="18"/>
  <c r="R211" i="18" s="1"/>
  <c r="R247" i="18" s="1"/>
  <c r="Q292" i="18"/>
  <c r="Q298" i="18" s="1"/>
  <c r="U53" i="18"/>
  <c r="S60" i="18"/>
  <c r="S58" i="18"/>
  <c r="AA234" i="18"/>
  <c r="AA248" i="18"/>
  <c r="S53" i="18"/>
  <c r="U58" i="18"/>
  <c r="U60" i="18"/>
  <c r="N106" i="14"/>
  <c r="N103" i="18" s="1"/>
  <c r="N108" i="14"/>
  <c r="N104" i="18" s="1"/>
  <c r="N116" i="18" s="1"/>
  <c r="N105" i="14"/>
  <c r="N101" i="18" s="1"/>
  <c r="N107" i="14"/>
  <c r="N105" i="18" s="1"/>
  <c r="AF52" i="18"/>
  <c r="R52" i="18"/>
  <c r="R216" i="18" s="1"/>
  <c r="R252" i="18" s="1"/>
  <c r="AM99" i="18"/>
  <c r="AM173" i="18" s="1"/>
  <c r="M113" i="14"/>
  <c r="M109" i="14"/>
  <c r="M117" i="14" s="1"/>
  <c r="T41" i="18"/>
  <c r="T210" i="18" s="1"/>
  <c r="AH41" i="18"/>
  <c r="AH65" i="18"/>
  <c r="AH70" i="18" s="1"/>
  <c r="AH119" i="18"/>
  <c r="AB156" i="18"/>
  <c r="AA343" i="18"/>
  <c r="G27" i="22" s="1"/>
  <c r="AA229" i="18"/>
  <c r="AA265" i="18" s="1"/>
  <c r="U42" i="18"/>
  <c r="S182" i="18"/>
  <c r="S181" i="18"/>
  <c r="Q321" i="18"/>
  <c r="AI52" i="18"/>
  <c r="U52" i="18"/>
  <c r="U216" i="18" s="1"/>
  <c r="U252" i="18" s="1"/>
  <c r="S44" i="18"/>
  <c r="S211" i="18" s="1"/>
  <c r="AG44" i="18"/>
  <c r="Y234" i="18"/>
  <c r="Y248" i="18"/>
  <c r="Q230" i="18"/>
  <c r="Q266" i="18" s="1"/>
  <c r="Q341" i="18"/>
  <c r="Q349" i="18" s="1"/>
  <c r="Q218" i="18"/>
  <c r="AO46" i="18"/>
  <c r="AI65" i="18"/>
  <c r="AI119" i="18"/>
  <c r="Q60" i="18"/>
  <c r="R253" i="18"/>
  <c r="R315" i="18"/>
  <c r="AL179" i="18"/>
  <c r="AL202" i="18" s="1"/>
  <c r="AQ202" i="18" s="1"/>
  <c r="AL68" i="18"/>
  <c r="AB346" i="18"/>
  <c r="AB364" i="18" s="1"/>
  <c r="H49" i="22" s="1"/>
  <c r="AB285" i="18"/>
  <c r="AB306" i="18" s="1"/>
  <c r="AB310" i="18" s="1"/>
  <c r="Q246" i="18"/>
  <c r="M114" i="14"/>
  <c r="S65" i="18"/>
  <c r="S70" i="18" s="1"/>
  <c r="W176" i="18"/>
  <c r="Q132" i="13"/>
  <c r="G26" i="22"/>
  <c r="R54" i="18"/>
  <c r="AF54" i="18"/>
  <c r="AK99" i="18"/>
  <c r="AK173" i="18" s="1"/>
  <c r="AK196" i="18" s="1"/>
  <c r="Y343" i="18"/>
  <c r="E27" i="22" s="1"/>
  <c r="Y229" i="18"/>
  <c r="Y265" i="18" s="1"/>
  <c r="Z105" i="18"/>
  <c r="AN105" i="18"/>
  <c r="AI41" i="18"/>
  <c r="U41" i="18"/>
  <c r="U210" i="18" s="1"/>
  <c r="AB343" i="18"/>
  <c r="H27" i="22" s="1"/>
  <c r="AB229" i="18"/>
  <c r="AB265" i="18" s="1"/>
  <c r="Q185" i="18"/>
  <c r="Q187" i="18" s="1"/>
  <c r="Q293" i="18"/>
  <c r="Q338" i="18"/>
  <c r="Z101" i="18"/>
  <c r="AN101" i="18"/>
  <c r="T42" i="18"/>
  <c r="S256" i="18"/>
  <c r="S236" i="18"/>
  <c r="S326" i="18"/>
  <c r="AG119" i="18"/>
  <c r="AG65" i="18"/>
  <c r="AG70" i="18" s="1"/>
  <c r="AM46" i="18"/>
  <c r="T65" i="18"/>
  <c r="T70" i="18" s="1"/>
  <c r="U183" i="18"/>
  <c r="W99" i="18"/>
  <c r="W173" i="18" s="1"/>
  <c r="AG52" i="18"/>
  <c r="S52" i="18"/>
  <c r="S216" i="18" s="1"/>
  <c r="S252" i="18" s="1"/>
  <c r="U326" i="18"/>
  <c r="U236" i="18"/>
  <c r="U256" i="18"/>
  <c r="T60" i="18"/>
  <c r="T58" i="18"/>
  <c r="Q221" i="18"/>
  <c r="Q340" i="18"/>
  <c r="X347" i="18"/>
  <c r="D31" i="22" s="1"/>
  <c r="AP164" i="18"/>
  <c r="AP156" i="18"/>
  <c r="AN46" i="18"/>
  <c r="Q253" i="18"/>
  <c r="Q315" i="18"/>
  <c r="Z103" i="18"/>
  <c r="AN103" i="18"/>
  <c r="S54" i="18"/>
  <c r="AG54" i="18"/>
  <c r="Z229" i="18"/>
  <c r="Z265" i="18" s="1"/>
  <c r="Z343" i="18"/>
  <c r="F27" i="22" s="1"/>
  <c r="T44" i="18"/>
  <c r="T211" i="18" s="1"/>
  <c r="T247" i="18" s="1"/>
  <c r="AE248" i="18" s="1"/>
  <c r="AH44" i="18"/>
  <c r="R246" i="18"/>
  <c r="R242" i="18" s="1"/>
  <c r="Q65" i="18"/>
  <c r="Q70" i="18" s="1"/>
  <c r="X343" i="18"/>
  <c r="D27" i="22" s="1"/>
  <c r="X229" i="18"/>
  <c r="X265" i="18" s="1"/>
  <c r="Z248" i="18"/>
  <c r="Z234" i="18"/>
  <c r="U292" i="18"/>
  <c r="U298" i="18" s="1"/>
  <c r="R338" i="18"/>
  <c r="AI58" i="18"/>
  <c r="AI60" i="18"/>
  <c r="H26" i="22"/>
  <c r="AI54" i="18"/>
  <c r="U54" i="18"/>
  <c r="U321" i="18"/>
  <c r="Y176" i="18"/>
  <c r="M207" i="4"/>
  <c r="M200" i="4"/>
  <c r="AO96" i="18"/>
  <c r="AA96" i="18"/>
  <c r="AA95" i="18"/>
  <c r="AO95" i="18"/>
  <c r="AA93" i="18"/>
  <c r="AO93" i="18"/>
  <c r="AO97" i="18"/>
  <c r="AA97" i="18"/>
  <c r="AK140" i="18"/>
  <c r="AK67" i="18" s="1"/>
  <c r="AK176" i="18"/>
  <c r="AK199" i="18" s="1"/>
  <c r="W93" i="18"/>
  <c r="AK93" i="18"/>
  <c r="AK95" i="18"/>
  <c r="W95" i="18"/>
  <c r="AN95" i="18"/>
  <c r="Z95" i="18"/>
  <c r="I207" i="4"/>
  <c r="I200" i="4"/>
  <c r="AK96" i="18"/>
  <c r="W96" i="18"/>
  <c r="Z93" i="18"/>
  <c r="AN93" i="18"/>
  <c r="W140" i="18"/>
  <c r="W67" i="18"/>
  <c r="AL91" i="18"/>
  <c r="AN96" i="18"/>
  <c r="Z96" i="18"/>
  <c r="X91" i="18"/>
  <c r="X172" i="18" s="1"/>
  <c r="AK97" i="18"/>
  <c r="W97" i="18"/>
  <c r="AA176" i="18"/>
  <c r="AN97" i="18"/>
  <c r="Z97" i="18"/>
  <c r="L207" i="4"/>
  <c r="L200" i="4"/>
  <c r="AO176" i="18"/>
  <c r="AO140" i="18"/>
  <c r="AO67" i="18" s="1"/>
  <c r="AM95" i="18"/>
  <c r="Y95" i="18"/>
  <c r="AM140" i="18"/>
  <c r="AM67" i="18" s="1"/>
  <c r="AM176" i="18"/>
  <c r="AB140" i="18"/>
  <c r="AB67" i="18"/>
  <c r="AA67" i="18"/>
  <c r="AA140" i="18"/>
  <c r="AM96" i="18"/>
  <c r="Y96" i="18"/>
  <c r="AP176" i="18"/>
  <c r="AP140" i="18"/>
  <c r="AP67" i="18" s="1"/>
  <c r="AN176" i="18"/>
  <c r="AN140" i="18"/>
  <c r="AN67" i="18" s="1"/>
  <c r="AM97" i="18"/>
  <c r="Y97" i="18"/>
  <c r="Y140" i="18"/>
  <c r="Y67" i="18"/>
  <c r="Z67" i="18"/>
  <c r="Z140" i="18"/>
  <c r="K207" i="4"/>
  <c r="K200" i="4"/>
  <c r="AM93" i="18"/>
  <c r="Y93" i="18"/>
  <c r="Q131" i="13"/>
  <c r="AP91" i="18"/>
  <c r="AB91" i="18"/>
  <c r="AB172" i="18" s="1"/>
  <c r="AN185" i="18" l="1"/>
  <c r="AN187" i="18" s="1"/>
  <c r="AN216" i="18"/>
  <c r="AP185" i="18"/>
  <c r="AP187" i="18" s="1"/>
  <c r="AP216" i="18"/>
  <c r="AK185" i="18"/>
  <c r="AK187" i="18" s="1"/>
  <c r="AK216" i="18"/>
  <c r="AL185" i="18"/>
  <c r="AL187" i="18" s="1"/>
  <c r="AL216" i="18"/>
  <c r="AM185" i="18"/>
  <c r="AM187" i="18" s="1"/>
  <c r="AM216" i="18"/>
  <c r="AO185" i="18"/>
  <c r="AO187" i="18" s="1"/>
  <c r="AO216" i="18"/>
  <c r="F316" i="18"/>
  <c r="F319" i="18" s="1"/>
  <c r="N193" i="2"/>
  <c r="N202" i="2" s="1"/>
  <c r="N194" i="2"/>
  <c r="T257" i="18"/>
  <c r="T340" i="18"/>
  <c r="V181" i="18"/>
  <c r="H339" i="18"/>
  <c r="H348" i="18" s="1"/>
  <c r="H224" i="18"/>
  <c r="V45" i="18"/>
  <c r="V326" i="18"/>
  <c r="V256" i="18"/>
  <c r="V236" i="18"/>
  <c r="H326" i="18"/>
  <c r="H256" i="18"/>
  <c r="AJ44" i="18"/>
  <c r="V44" i="18"/>
  <c r="V211" i="18" s="1"/>
  <c r="H211" i="18"/>
  <c r="H247" i="18" s="1"/>
  <c r="H320" i="18"/>
  <c r="H319" i="18"/>
  <c r="AJ58" i="18"/>
  <c r="AJ59" i="18" s="1"/>
  <c r="AJ60" i="18"/>
  <c r="AJ61" i="18" s="1"/>
  <c r="V60" i="18"/>
  <c r="V58" i="18"/>
  <c r="V66" i="18"/>
  <c r="V70" i="18" s="1"/>
  <c r="H70" i="18"/>
  <c r="H71" i="18" s="1"/>
  <c r="H181" i="18"/>
  <c r="V319" i="18"/>
  <c r="V320" i="18"/>
  <c r="AJ175" i="18"/>
  <c r="AR175" i="18" s="1"/>
  <c r="AJ66" i="18"/>
  <c r="AJ70" i="18" s="1"/>
  <c r="AJ71" i="18" s="1"/>
  <c r="H59" i="18"/>
  <c r="J194" i="8"/>
  <c r="Q242" i="18"/>
  <c r="N192" i="2"/>
  <c r="N201" i="2" s="1"/>
  <c r="N207" i="2" s="1"/>
  <c r="N187" i="2"/>
  <c r="N196" i="2" s="1"/>
  <c r="N197" i="2" s="1"/>
  <c r="N75" i="18"/>
  <c r="N170" i="18" s="1"/>
  <c r="N195" i="2"/>
  <c r="AI180" i="18"/>
  <c r="AI208" i="18" s="1"/>
  <c r="S183" i="18"/>
  <c r="N136" i="3"/>
  <c r="N144" i="3" s="1"/>
  <c r="N87" i="18"/>
  <c r="N115" i="18" s="1"/>
  <c r="N51" i="18" s="1"/>
  <c r="G183" i="18"/>
  <c r="H183" i="18"/>
  <c r="AF182" i="18"/>
  <c r="AE59" i="18"/>
  <c r="AE61" i="18"/>
  <c r="L193" i="8"/>
  <c r="I194" i="8"/>
  <c r="G339" i="18"/>
  <c r="G348" i="18" s="1"/>
  <c r="AH181" i="18"/>
  <c r="AG181" i="18"/>
  <c r="F183" i="18"/>
  <c r="AG182" i="18"/>
  <c r="AI70" i="18"/>
  <c r="AI71" i="18" s="1"/>
  <c r="E183" i="18"/>
  <c r="AI59" i="18"/>
  <c r="AG59" i="18"/>
  <c r="AH59" i="18"/>
  <c r="AF59" i="18"/>
  <c r="F339" i="18"/>
  <c r="F348" i="18" s="1"/>
  <c r="T316" i="18"/>
  <c r="T354" i="18" s="1"/>
  <c r="T45" i="18"/>
  <c r="T339" i="18" s="1"/>
  <c r="AH182" i="18"/>
  <c r="N85" i="18"/>
  <c r="N113" i="18" s="1"/>
  <c r="N135" i="3"/>
  <c r="N131" i="3"/>
  <c r="N89" i="18"/>
  <c r="N137" i="3"/>
  <c r="N145" i="3" s="1"/>
  <c r="N99" i="18"/>
  <c r="N173" i="18" s="1"/>
  <c r="C257" i="18"/>
  <c r="C304" i="18"/>
  <c r="C228" i="18"/>
  <c r="C260" i="18"/>
  <c r="C305" i="18"/>
  <c r="C254" i="18"/>
  <c r="C316" i="18"/>
  <c r="C348" i="18"/>
  <c r="D305" i="18"/>
  <c r="D260" i="18"/>
  <c r="D264" i="18" s="1"/>
  <c r="D228" i="18"/>
  <c r="E228" i="18"/>
  <c r="E305" i="18"/>
  <c r="E308" i="18" s="1"/>
  <c r="E260" i="18"/>
  <c r="E264" i="18" s="1"/>
  <c r="F228" i="18"/>
  <c r="F305" i="18"/>
  <c r="F308" i="18" s="1"/>
  <c r="F260" i="18"/>
  <c r="F264" i="18" s="1"/>
  <c r="E319" i="18"/>
  <c r="E320" i="18"/>
  <c r="G228" i="18"/>
  <c r="G305" i="18"/>
  <c r="G260" i="18"/>
  <c r="G264" i="18" s="1"/>
  <c r="N41" i="18"/>
  <c r="N210" i="18" s="1"/>
  <c r="N246" i="18" s="1"/>
  <c r="Z292" i="18"/>
  <c r="Z298" i="18" s="1"/>
  <c r="AA364" i="18"/>
  <c r="G49" i="22" s="1"/>
  <c r="AA292" i="18"/>
  <c r="AA298" i="18" s="1"/>
  <c r="X364" i="18"/>
  <c r="D49" i="22" s="1"/>
  <c r="AH61" i="18"/>
  <c r="AA185" i="18"/>
  <c r="AA187" i="18" s="1"/>
  <c r="AA293" i="18"/>
  <c r="Z185" i="18"/>
  <c r="Z187" i="18" s="1"/>
  <c r="Z293" i="18"/>
  <c r="AI61" i="18"/>
  <c r="AG61" i="18"/>
  <c r="F30" i="22"/>
  <c r="Z364" i="18"/>
  <c r="F49" i="22" s="1"/>
  <c r="Y292" i="18"/>
  <c r="Y298" i="18" s="1"/>
  <c r="AF61" i="18"/>
  <c r="E30" i="22"/>
  <c r="Y364" i="18"/>
  <c r="E49" i="22" s="1"/>
  <c r="Y185" i="18"/>
  <c r="Y187" i="18" s="1"/>
  <c r="Y293" i="18"/>
  <c r="W185" i="18"/>
  <c r="W187" i="18" s="1"/>
  <c r="W293" i="18"/>
  <c r="W292" i="18"/>
  <c r="W298" i="18" s="1"/>
  <c r="T183" i="18"/>
  <c r="AG71" i="18"/>
  <c r="R233" i="18"/>
  <c r="C22" i="22"/>
  <c r="U355" i="18"/>
  <c r="AE71" i="18"/>
  <c r="T246" i="18"/>
  <c r="T242" i="18" s="1"/>
  <c r="T233" i="18"/>
  <c r="N113" i="14"/>
  <c r="N109" i="14"/>
  <c r="N117" i="14" s="1"/>
  <c r="U340" i="18"/>
  <c r="U367" i="18" s="1"/>
  <c r="C52" i="22" s="1"/>
  <c r="U221" i="18"/>
  <c r="Q355" i="18"/>
  <c r="U45" i="18"/>
  <c r="U339" i="18" s="1"/>
  <c r="Q45" i="18"/>
  <c r="Z99" i="18"/>
  <c r="Z173" i="18" s="1"/>
  <c r="Q268" i="18"/>
  <c r="AO101" i="18"/>
  <c r="AA101" i="18"/>
  <c r="N116" i="14"/>
  <c r="R221" i="18"/>
  <c r="R340" i="18"/>
  <c r="C24" i="22" s="1"/>
  <c r="AB292" i="18"/>
  <c r="AB298" i="18" s="1"/>
  <c r="X185" i="18"/>
  <c r="X187" i="18" s="1"/>
  <c r="X293" i="18"/>
  <c r="N114" i="14"/>
  <c r="S221" i="18"/>
  <c r="S340" i="18"/>
  <c r="T338" i="18"/>
  <c r="AN99" i="18"/>
  <c r="AN173" i="18" s="1"/>
  <c r="U233" i="18"/>
  <c r="U246" i="18"/>
  <c r="U242" i="18" s="1"/>
  <c r="U338" i="18"/>
  <c r="H30" i="22"/>
  <c r="AB350" i="18"/>
  <c r="AO103" i="18"/>
  <c r="AA103" i="18"/>
  <c r="Q254" i="18"/>
  <c r="Q316" i="18"/>
  <c r="Q354" i="18" s="1"/>
  <c r="AH71" i="18"/>
  <c r="AA105" i="18"/>
  <c r="AO105" i="18"/>
  <c r="R341" i="18"/>
  <c r="R230" i="18"/>
  <c r="R266" i="18" s="1"/>
  <c r="R218" i="18"/>
  <c r="S247" i="18"/>
  <c r="S242" i="18" s="1"/>
  <c r="S233" i="18"/>
  <c r="U230" i="18"/>
  <c r="U266" i="18" s="1"/>
  <c r="U341" i="18"/>
  <c r="U349" i="18" s="1"/>
  <c r="U218" i="18"/>
  <c r="S355" i="18"/>
  <c r="R224" i="18"/>
  <c r="R268" i="18"/>
  <c r="X292" i="18"/>
  <c r="X298" i="18" s="1"/>
  <c r="AA104" i="18"/>
  <c r="AO104" i="18"/>
  <c r="S341" i="18"/>
  <c r="S349" i="18" s="1"/>
  <c r="S230" i="18"/>
  <c r="S266" i="18" s="1"/>
  <c r="S218" i="18"/>
  <c r="AF71" i="18"/>
  <c r="Q304" i="18"/>
  <c r="Q257" i="18"/>
  <c r="S45" i="18"/>
  <c r="Q233" i="18"/>
  <c r="AB293" i="18"/>
  <c r="AB185" i="18"/>
  <c r="AB187" i="18" s="1"/>
  <c r="N115" i="14"/>
  <c r="R355" i="18"/>
  <c r="AN91" i="18"/>
  <c r="AN172" i="18" s="1"/>
  <c r="AO91" i="18"/>
  <c r="AO172" i="18" s="1"/>
  <c r="AA91" i="18"/>
  <c r="AA172" i="18" s="1"/>
  <c r="AM91" i="18"/>
  <c r="AM172" i="18" s="1"/>
  <c r="Z91" i="18"/>
  <c r="Z172" i="18" s="1"/>
  <c r="AK91" i="18"/>
  <c r="W91" i="18"/>
  <c r="W172" i="18" s="1"/>
  <c r="AL172" i="18"/>
  <c r="Y91" i="18"/>
  <c r="Y172" i="18" s="1"/>
  <c r="AP81" i="18"/>
  <c r="AB81" i="18"/>
  <c r="AP80" i="18"/>
  <c r="AB80" i="18"/>
  <c r="AB76" i="18"/>
  <c r="AP76" i="18"/>
  <c r="AP77" i="18"/>
  <c r="AB77" i="18"/>
  <c r="AP172" i="18"/>
  <c r="F320" i="18" l="1"/>
  <c r="N140" i="3"/>
  <c r="N143" i="3"/>
  <c r="N148" i="3" s="1"/>
  <c r="N198" i="2"/>
  <c r="N188" i="2"/>
  <c r="N189" i="2"/>
  <c r="V247" i="18"/>
  <c r="V242" i="18" s="1"/>
  <c r="V233" i="18"/>
  <c r="V237" i="18" s="1"/>
  <c r="V355" i="18"/>
  <c r="V354" i="18"/>
  <c r="V339" i="18"/>
  <c r="V348" i="18" s="1"/>
  <c r="V224" i="18"/>
  <c r="V228" i="18" s="1"/>
  <c r="V297" i="18" s="1"/>
  <c r="V299" i="18" s="1"/>
  <c r="V327" i="18" s="1"/>
  <c r="H228" i="18"/>
  <c r="H260" i="18"/>
  <c r="H264" i="18" s="1"/>
  <c r="H305" i="18"/>
  <c r="AZ175" i="18"/>
  <c r="AJ180" i="18"/>
  <c r="AJ208" i="18" s="1"/>
  <c r="AQ175" i="18"/>
  <c r="N205" i="2"/>
  <c r="N206" i="2" s="1"/>
  <c r="AI182" i="18"/>
  <c r="AI183" i="18" s="1"/>
  <c r="AI181" i="18"/>
  <c r="N54" i="18"/>
  <c r="N341" i="18" s="1"/>
  <c r="N349" i="18" s="1"/>
  <c r="N52" i="18"/>
  <c r="N216" i="18" s="1"/>
  <c r="N252" i="18" s="1"/>
  <c r="N53" i="18"/>
  <c r="N221" i="18" s="1"/>
  <c r="AB87" i="18"/>
  <c r="AP87" i="18"/>
  <c r="AH183" i="18"/>
  <c r="AG183" i="18"/>
  <c r="U237" i="18"/>
  <c r="AF245" i="18"/>
  <c r="AD248" i="18"/>
  <c r="AE245" i="18"/>
  <c r="T319" i="18"/>
  <c r="T320" i="18"/>
  <c r="T348" i="18"/>
  <c r="T224" i="18"/>
  <c r="T228" i="18" s="1"/>
  <c r="T297" i="18" s="1"/>
  <c r="T299" i="18" s="1"/>
  <c r="T300" i="18" s="1"/>
  <c r="N139" i="3"/>
  <c r="N147" i="3" s="1"/>
  <c r="N132" i="3"/>
  <c r="N83" i="18"/>
  <c r="AP89" i="18"/>
  <c r="AB89" i="18"/>
  <c r="AB85" i="18"/>
  <c r="AP85" i="18"/>
  <c r="N117" i="18"/>
  <c r="AB117" i="18" s="1"/>
  <c r="G308" i="18"/>
  <c r="G309" i="18"/>
  <c r="C320" i="18"/>
  <c r="C319" i="18"/>
  <c r="G297" i="18"/>
  <c r="G299" i="18" s="1"/>
  <c r="G268" i="18"/>
  <c r="E268" i="18"/>
  <c r="E297" i="18"/>
  <c r="E299" i="18" s="1"/>
  <c r="E311" i="18" s="1"/>
  <c r="C264" i="18"/>
  <c r="E309" i="18"/>
  <c r="C297" i="18"/>
  <c r="C299" i="18" s="1"/>
  <c r="C268" i="18"/>
  <c r="C308" i="18"/>
  <c r="C309" i="18"/>
  <c r="D268" i="18"/>
  <c r="D297" i="18"/>
  <c r="D299" i="18" s="1"/>
  <c r="F309" i="18"/>
  <c r="F268" i="18"/>
  <c r="F297" i="18"/>
  <c r="F299" i="18" s="1"/>
  <c r="D309" i="18"/>
  <c r="D308" i="18"/>
  <c r="N42" i="18"/>
  <c r="Q319" i="18"/>
  <c r="U224" i="18"/>
  <c r="U235" i="18" s="1"/>
  <c r="Q320" i="18"/>
  <c r="R348" i="18"/>
  <c r="C32" i="22" s="1"/>
  <c r="C36" i="22" s="1"/>
  <c r="S339" i="18"/>
  <c r="S348" i="18" s="1"/>
  <c r="S224" i="18"/>
  <c r="AP105" i="18"/>
  <c r="AB105" i="18"/>
  <c r="S316" i="18"/>
  <c r="S254" i="18"/>
  <c r="U254" i="18"/>
  <c r="U316" i="18"/>
  <c r="U304" i="18"/>
  <c r="U257" i="18"/>
  <c r="S304" i="18"/>
  <c r="S257" i="18"/>
  <c r="AB104" i="18"/>
  <c r="AP104" i="18"/>
  <c r="AP116" i="18" s="1"/>
  <c r="AB103" i="18"/>
  <c r="AP103" i="18"/>
  <c r="R304" i="18"/>
  <c r="R257" i="18"/>
  <c r="T268" i="18"/>
  <c r="R260" i="18"/>
  <c r="R305" i="18"/>
  <c r="R235" i="18"/>
  <c r="S268" i="18"/>
  <c r="AA99" i="18"/>
  <c r="AA173" i="18" s="1"/>
  <c r="R254" i="18"/>
  <c r="R316" i="18"/>
  <c r="R228" i="18"/>
  <c r="R297" i="18" s="1"/>
  <c r="R299" i="18" s="1"/>
  <c r="U348" i="18"/>
  <c r="AP101" i="18"/>
  <c r="AB101" i="18"/>
  <c r="AO99" i="18"/>
  <c r="AO173" i="18" s="1"/>
  <c r="Q339" i="18"/>
  <c r="Q348" i="18" s="1"/>
  <c r="Q224" i="18"/>
  <c r="R349" i="18"/>
  <c r="C33" i="22" s="1"/>
  <c r="C25" i="22"/>
  <c r="U268" i="18"/>
  <c r="AK172" i="18"/>
  <c r="AK195" i="18" s="1"/>
  <c r="AB75" i="18"/>
  <c r="AB170" i="18" s="1"/>
  <c r="AB116" i="18"/>
  <c r="AB113" i="18"/>
  <c r="AB112" i="18"/>
  <c r="AP112" i="18"/>
  <c r="AP75" i="18"/>
  <c r="H308" i="18" l="1"/>
  <c r="H309" i="18"/>
  <c r="V300" i="18"/>
  <c r="H268" i="18"/>
  <c r="H297" i="18"/>
  <c r="H299" i="18" s="1"/>
  <c r="AJ182" i="18"/>
  <c r="AJ181" i="18"/>
  <c r="AQ180" i="18"/>
  <c r="AR180" i="18"/>
  <c r="V268" i="18"/>
  <c r="V305" i="18"/>
  <c r="V235" i="18"/>
  <c r="V260" i="18"/>
  <c r="V264" i="18" s="1"/>
  <c r="V361" i="18" s="1"/>
  <c r="V365" i="18" s="1"/>
  <c r="V359" i="18"/>
  <c r="V322" i="18"/>
  <c r="N230" i="18"/>
  <c r="N266" i="18" s="1"/>
  <c r="AP115" i="18"/>
  <c r="N340" i="18"/>
  <c r="N218" i="18"/>
  <c r="N254" i="18" s="1"/>
  <c r="T235" i="18"/>
  <c r="T305" i="18"/>
  <c r="T309" i="18" s="1"/>
  <c r="T260" i="18"/>
  <c r="T264" i="18" s="1"/>
  <c r="T322" i="18"/>
  <c r="T327" i="18"/>
  <c r="AP117" i="18"/>
  <c r="AP83" i="18"/>
  <c r="AP171" i="18" s="1"/>
  <c r="N171" i="18"/>
  <c r="AB83" i="18"/>
  <c r="AB171" i="18" s="1"/>
  <c r="N111" i="18"/>
  <c r="AB111" i="18" s="1"/>
  <c r="C38" i="22"/>
  <c r="C39" i="22" s="1"/>
  <c r="C311" i="18"/>
  <c r="D311" i="18"/>
  <c r="E322" i="18"/>
  <c r="G300" i="18"/>
  <c r="G331" i="18"/>
  <c r="G332" i="18" s="1"/>
  <c r="G327" i="18"/>
  <c r="G322" i="18"/>
  <c r="F300" i="18"/>
  <c r="F331" i="18"/>
  <c r="F332" i="18" s="1"/>
  <c r="F327" i="18"/>
  <c r="F322" i="18"/>
  <c r="C322" i="18"/>
  <c r="C300" i="18"/>
  <c r="C331" i="18"/>
  <c r="C332" i="18" s="1"/>
  <c r="C327" i="18"/>
  <c r="D331" i="18"/>
  <c r="D332" i="18" s="1"/>
  <c r="D300" i="18"/>
  <c r="D327" i="18"/>
  <c r="D322" i="18"/>
  <c r="E300" i="18"/>
  <c r="E331" i="18"/>
  <c r="E332" i="18" s="1"/>
  <c r="E327" i="18"/>
  <c r="G311" i="18"/>
  <c r="N257" i="18"/>
  <c r="N304" i="18"/>
  <c r="F311" i="18"/>
  <c r="N338" i="18"/>
  <c r="U305" i="18"/>
  <c r="U309" i="18" s="1"/>
  <c r="U260" i="18"/>
  <c r="U264" i="18" s="1"/>
  <c r="U361" i="18" s="1"/>
  <c r="AP99" i="18"/>
  <c r="AP173" i="18" s="1"/>
  <c r="U228" i="18"/>
  <c r="U297" i="18" s="1"/>
  <c r="U299" i="18" s="1"/>
  <c r="U327" i="18" s="1"/>
  <c r="AP113" i="18"/>
  <c r="R264" i="18"/>
  <c r="R300" i="18"/>
  <c r="R327" i="18"/>
  <c r="R320" i="18"/>
  <c r="R319" i="18"/>
  <c r="R322" i="18" s="1"/>
  <c r="R354" i="18"/>
  <c r="S320" i="18"/>
  <c r="S319" i="18"/>
  <c r="S354" i="18"/>
  <c r="Q235" i="18"/>
  <c r="Q260" i="18"/>
  <c r="Q264" i="18" s="1"/>
  <c r="Q305" i="18"/>
  <c r="Q228" i="18"/>
  <c r="Q297" i="18" s="1"/>
  <c r="Q299" i="18" s="1"/>
  <c r="R309" i="18"/>
  <c r="R308" i="18"/>
  <c r="R311" i="18" s="1"/>
  <c r="U354" i="18"/>
  <c r="U319" i="18"/>
  <c r="U320" i="18"/>
  <c r="AB115" i="18"/>
  <c r="S260" i="18"/>
  <c r="S264" i="18" s="1"/>
  <c r="S235" i="18"/>
  <c r="S305" i="18"/>
  <c r="S309" i="18" s="1"/>
  <c r="S228" i="18"/>
  <c r="S297" i="18" s="1"/>
  <c r="S299" i="18" s="1"/>
  <c r="AB99" i="18"/>
  <c r="AB173" i="18" s="1"/>
  <c r="AP170" i="18"/>
  <c r="AB40" i="18"/>
  <c r="AP40" i="18"/>
  <c r="H300" i="18" l="1"/>
  <c r="H331" i="18"/>
  <c r="H332" i="18" s="1"/>
  <c r="H322" i="18"/>
  <c r="H327" i="18"/>
  <c r="AJ183" i="18"/>
  <c r="AQ182" i="18"/>
  <c r="V308" i="18"/>
  <c r="V309" i="18"/>
  <c r="AR182" i="18"/>
  <c r="V363" i="18"/>
  <c r="N316" i="18"/>
  <c r="AR181" i="18"/>
  <c r="AQ181" i="18"/>
  <c r="H311" i="18"/>
  <c r="AP167" i="18"/>
  <c r="T308" i="18"/>
  <c r="T311" i="18" s="1"/>
  <c r="N119" i="18"/>
  <c r="N65" i="18"/>
  <c r="AB65" i="18" s="1"/>
  <c r="U365" i="18"/>
  <c r="C50" i="22" s="1"/>
  <c r="C46" i="22"/>
  <c r="U322" i="18"/>
  <c r="U300" i="18"/>
  <c r="AP111" i="18"/>
  <c r="AP65" i="18" s="1"/>
  <c r="U359" i="18"/>
  <c r="U308" i="18"/>
  <c r="U311" i="18" s="1"/>
  <c r="U363" i="18"/>
  <c r="C48" i="22" s="1"/>
  <c r="R331" i="18"/>
  <c r="R332" i="18" s="1"/>
  <c r="Q327" i="18"/>
  <c r="Q300" i="18"/>
  <c r="Q322" i="18"/>
  <c r="S322" i="18"/>
  <c r="Q308" i="18"/>
  <c r="Q311" i="18" s="1"/>
  <c r="Q309" i="18"/>
  <c r="S308" i="18"/>
  <c r="S311" i="18" s="1"/>
  <c r="S300" i="18"/>
  <c r="S327" i="18"/>
  <c r="AB51" i="18"/>
  <c r="AP51" i="18"/>
  <c r="AB42" i="18"/>
  <c r="AB338" i="18" s="1"/>
  <c r="H22" i="22" s="1"/>
  <c r="AB41" i="18"/>
  <c r="AB210" i="18" s="1"/>
  <c r="AP41" i="18"/>
  <c r="V311" i="18" l="1"/>
  <c r="V331" i="18"/>
  <c r="V332" i="18" s="1"/>
  <c r="AR183" i="18"/>
  <c r="AQ183" i="18"/>
  <c r="T331" i="18"/>
  <c r="T332" i="18" s="1"/>
  <c r="U331" i="18"/>
  <c r="U332" i="18" s="1"/>
  <c r="AP119" i="18"/>
  <c r="S331" i="18"/>
  <c r="S332" i="18" s="1"/>
  <c r="Q331" i="18"/>
  <c r="Q332" i="18" s="1"/>
  <c r="AP54" i="18"/>
  <c r="AB54" i="18"/>
  <c r="AB52" i="18"/>
  <c r="AB216" i="18" s="1"/>
  <c r="AB252" i="18" s="1"/>
  <c r="AP52" i="18"/>
  <c r="AB53" i="18"/>
  <c r="AB246" i="18"/>
  <c r="AB230" i="18" l="1"/>
  <c r="AB266" i="18" s="1"/>
  <c r="AB341" i="18"/>
  <c r="AB218" i="18"/>
  <c r="AB221" i="18"/>
  <c r="AB340" i="18"/>
  <c r="AB367" i="18" l="1"/>
  <c r="H52" i="22" s="1"/>
  <c r="H24" i="22"/>
  <c r="AB257" i="18"/>
  <c r="AB304" i="18"/>
  <c r="AB254" i="18"/>
  <c r="AB316" i="18"/>
  <c r="AB349" i="18"/>
  <c r="H33" i="22" s="1"/>
  <c r="H25" i="22"/>
  <c r="J52" i="13" l="1"/>
  <c r="J43" i="13"/>
  <c r="J111" i="13"/>
  <c r="J22" i="18"/>
  <c r="J115" i="13"/>
  <c r="J123" i="13" s="1"/>
  <c r="L30" i="19"/>
  <c r="J57" i="13"/>
  <c r="J119" i="13" l="1"/>
  <c r="J180" i="2"/>
  <c r="J124" i="13"/>
  <c r="I57" i="13"/>
  <c r="P52" i="13"/>
  <c r="P57" i="13"/>
  <c r="J34" i="18"/>
  <c r="J183" i="2"/>
  <c r="J129" i="13"/>
  <c r="I39" i="13" l="1"/>
  <c r="I52" i="13"/>
  <c r="J184" i="2"/>
  <c r="J181" i="2"/>
  <c r="J185" i="2"/>
  <c r="J186" i="2"/>
  <c r="K30" i="19" l="1"/>
  <c r="I115" i="13"/>
  <c r="I123" i="13" s="1"/>
  <c r="J192" i="2"/>
  <c r="J201" i="2" s="1"/>
  <c r="J76" i="18"/>
  <c r="J187" i="2"/>
  <c r="J195" i="2"/>
  <c r="J80" i="18"/>
  <c r="J194" i="2"/>
  <c r="J81" i="18"/>
  <c r="J193" i="2"/>
  <c r="J202" i="2" s="1"/>
  <c r="J77" i="18"/>
  <c r="P113" i="13"/>
  <c r="J116" i="13"/>
  <c r="J205" i="2" l="1"/>
  <c r="J206" i="2" s="1"/>
  <c r="J207" i="2"/>
  <c r="J208" i="2" s="1"/>
  <c r="J198" i="2"/>
  <c r="J199" i="2" s="1"/>
  <c r="X81" i="18"/>
  <c r="AL81" i="18"/>
  <c r="AL77" i="18"/>
  <c r="X77" i="18"/>
  <c r="J128" i="3"/>
  <c r="J127" i="3"/>
  <c r="J129" i="3"/>
  <c r="P131" i="13"/>
  <c r="J196" i="2"/>
  <c r="J197" i="2" s="1"/>
  <c r="J189" i="2"/>
  <c r="J188" i="2"/>
  <c r="AL80" i="18"/>
  <c r="AL116" i="18" s="1"/>
  <c r="J116" i="18"/>
  <c r="X80" i="18"/>
  <c r="X76" i="18"/>
  <c r="J112" i="18"/>
  <c r="AL76" i="18"/>
  <c r="J75" i="18"/>
  <c r="J136" i="3" l="1"/>
  <c r="J144" i="3" s="1"/>
  <c r="J87" i="18"/>
  <c r="AL72" i="18"/>
  <c r="AL112" i="18"/>
  <c r="AL75" i="18"/>
  <c r="X112" i="18"/>
  <c r="J40" i="18"/>
  <c r="J131" i="3"/>
  <c r="J135" i="3"/>
  <c r="J85" i="18"/>
  <c r="J170" i="18"/>
  <c r="X75" i="18"/>
  <c r="X170" i="18" s="1"/>
  <c r="X116" i="18"/>
  <c r="J137" i="3"/>
  <c r="J145" i="3" s="1"/>
  <c r="J89" i="18"/>
  <c r="J140" i="3" l="1"/>
  <c r="J143" i="3"/>
  <c r="J148" i="3" s="1"/>
  <c r="X87" i="18"/>
  <c r="AL87" i="18"/>
  <c r="AL115" i="18" s="1"/>
  <c r="J115" i="18"/>
  <c r="AL85" i="18"/>
  <c r="X85" i="18"/>
  <c r="J83" i="18"/>
  <c r="J113" i="18"/>
  <c r="J139" i="3"/>
  <c r="J147" i="3" s="1"/>
  <c r="J132" i="3"/>
  <c r="AL170" i="18"/>
  <c r="AL193" i="18" s="1"/>
  <c r="X40" i="18"/>
  <c r="AL40" i="18"/>
  <c r="J41" i="18"/>
  <c r="AL89" i="18"/>
  <c r="AL117" i="18" s="1"/>
  <c r="X89" i="18"/>
  <c r="J117" i="18"/>
  <c r="J51" i="18" l="1"/>
  <c r="X115" i="18"/>
  <c r="X83" i="18"/>
  <c r="X171" i="18" s="1"/>
  <c r="J171" i="18"/>
  <c r="J111" i="18"/>
  <c r="AL83" i="18"/>
  <c r="AL113" i="18"/>
  <c r="AL41" i="18"/>
  <c r="J210" i="18"/>
  <c r="X41" i="18"/>
  <c r="X210" i="18" s="1"/>
  <c r="X117" i="18"/>
  <c r="J42" i="18"/>
  <c r="X113" i="18"/>
  <c r="J54" i="18" l="1"/>
  <c r="J52" i="18"/>
  <c r="J53" i="18"/>
  <c r="X51" i="18"/>
  <c r="AL51" i="18"/>
  <c r="X246" i="18"/>
  <c r="J246" i="18"/>
  <c r="J65" i="18"/>
  <c r="J119" i="18"/>
  <c r="X111" i="18"/>
  <c r="AL171" i="18"/>
  <c r="AL111" i="18"/>
  <c r="J338" i="18"/>
  <c r="X42" i="18"/>
  <c r="AL167" i="18" l="1"/>
  <c r="J340" i="18"/>
  <c r="J221" i="18"/>
  <c r="X53" i="18"/>
  <c r="J216" i="18"/>
  <c r="J252" i="18" s="1"/>
  <c r="AL52" i="18"/>
  <c r="X52" i="18"/>
  <c r="X216" i="18" s="1"/>
  <c r="X252" i="18" s="1"/>
  <c r="J230" i="18"/>
  <c r="J266" i="18" s="1"/>
  <c r="J218" i="18"/>
  <c r="J341" i="18"/>
  <c r="J349" i="18" s="1"/>
  <c r="AL54" i="18"/>
  <c r="X54" i="18"/>
  <c r="AL119" i="18"/>
  <c r="AL65" i="18"/>
  <c r="X65" i="18"/>
  <c r="X338" i="18"/>
  <c r="J254" i="18" l="1"/>
  <c r="J316" i="18"/>
  <c r="X341" i="18"/>
  <c r="X230" i="18"/>
  <c r="X266" i="18" s="1"/>
  <c r="X218" i="18"/>
  <c r="X221" i="18"/>
  <c r="X340" i="18"/>
  <c r="J304" i="18"/>
  <c r="J257" i="18"/>
  <c r="D22" i="22"/>
  <c r="X367" i="18" l="1"/>
  <c r="D52" i="22" s="1"/>
  <c r="D24" i="22"/>
  <c r="X254" i="18"/>
  <c r="X316" i="18"/>
  <c r="D25" i="22"/>
  <c r="X349" i="18"/>
  <c r="D33" i="22" s="1"/>
  <c r="X304" i="18"/>
  <c r="X257" i="18"/>
  <c r="I59" i="13" l="1"/>
  <c r="I34" i="13"/>
  <c r="I22" i="18" l="1"/>
  <c r="I111" i="13"/>
  <c r="I119" i="13" l="1"/>
  <c r="I180" i="2"/>
  <c r="I124" i="13"/>
  <c r="I129" i="13"/>
  <c r="I34" i="18"/>
  <c r="O129" i="13" l="1"/>
  <c r="I186" i="2"/>
  <c r="I183" i="2"/>
  <c r="I185" i="2"/>
  <c r="I184" i="2"/>
  <c r="I181" i="2"/>
  <c r="I116" i="13" l="1"/>
  <c r="O131" i="13"/>
  <c r="I127" i="3"/>
  <c r="I128" i="3"/>
  <c r="I129" i="3"/>
  <c r="I81" i="18"/>
  <c r="I194" i="2"/>
  <c r="I193" i="2"/>
  <c r="I202" i="2" s="1"/>
  <c r="I77" i="18"/>
  <c r="I195" i="2"/>
  <c r="I80" i="18"/>
  <c r="I187" i="2"/>
  <c r="I189" i="2" s="1"/>
  <c r="I192" i="2"/>
  <c r="I76" i="18"/>
  <c r="I136" i="3" l="1"/>
  <c r="I144" i="3" s="1"/>
  <c r="I87" i="18"/>
  <c r="I198" i="2"/>
  <c r="I201" i="2"/>
  <c r="I207" i="2" s="1"/>
  <c r="I137" i="3"/>
  <c r="I145" i="3" s="1"/>
  <c r="I89" i="18"/>
  <c r="I117" i="18" s="1"/>
  <c r="W76" i="18"/>
  <c r="AK76" i="18"/>
  <c r="I112" i="18"/>
  <c r="I75" i="18"/>
  <c r="AK77" i="18"/>
  <c r="W77" i="18"/>
  <c r="AK81" i="18"/>
  <c r="W81" i="18"/>
  <c r="I196" i="2"/>
  <c r="I197" i="2" s="1"/>
  <c r="I188" i="2"/>
  <c r="AK80" i="18"/>
  <c r="AK116" i="18" s="1"/>
  <c r="W80" i="18"/>
  <c r="I116" i="18"/>
  <c r="I85" i="18"/>
  <c r="I113" i="18" s="1"/>
  <c r="I135" i="3"/>
  <c r="I131" i="3"/>
  <c r="I140" i="3" l="1"/>
  <c r="I143" i="3"/>
  <c r="I148" i="3" s="1"/>
  <c r="W87" i="18"/>
  <c r="AK87" i="18"/>
  <c r="AK115" i="18" s="1"/>
  <c r="I115" i="18"/>
  <c r="I205" i="2"/>
  <c r="I206" i="2" s="1"/>
  <c r="AK75" i="18"/>
  <c r="AK72" i="18"/>
  <c r="AK112" i="18"/>
  <c r="W113" i="18"/>
  <c r="I139" i="3"/>
  <c r="I147" i="3" s="1"/>
  <c r="I132" i="3"/>
  <c r="AK85" i="18"/>
  <c r="I83" i="18"/>
  <c r="I111" i="18" s="1"/>
  <c r="W85" i="18"/>
  <c r="W75" i="18"/>
  <c r="W170" i="18" s="1"/>
  <c r="I170" i="18"/>
  <c r="W117" i="18"/>
  <c r="AK89" i="18"/>
  <c r="AK117" i="18" s="1"/>
  <c r="W89" i="18"/>
  <c r="W112" i="18"/>
  <c r="I40" i="18"/>
  <c r="W116" i="18"/>
  <c r="I51" i="18" l="1"/>
  <c r="W115" i="18"/>
  <c r="I41" i="18"/>
  <c r="I42" i="18" s="1"/>
  <c r="W40" i="18"/>
  <c r="AK40" i="18"/>
  <c r="W83" i="18"/>
  <c r="W171" i="18" s="1"/>
  <c r="I171" i="18"/>
  <c r="AK170" i="18"/>
  <c r="AK193" i="18" s="1"/>
  <c r="W111" i="18"/>
  <c r="I119" i="18"/>
  <c r="I65" i="18"/>
  <c r="AK83" i="18"/>
  <c r="AK171" i="18" s="1"/>
  <c r="AK194" i="18" s="1"/>
  <c r="AK113" i="18"/>
  <c r="AK204" i="18" l="1"/>
  <c r="AK167" i="18"/>
  <c r="I54" i="18"/>
  <c r="I53" i="18"/>
  <c r="I52" i="18"/>
  <c r="W51" i="18"/>
  <c r="AK51" i="18"/>
  <c r="AK111" i="18"/>
  <c r="AK65" i="18" s="1"/>
  <c r="W42" i="18"/>
  <c r="I338" i="18"/>
  <c r="I210" i="18"/>
  <c r="W41" i="18"/>
  <c r="W210" i="18" s="1"/>
  <c r="AK41" i="18"/>
  <c r="W65" i="18"/>
  <c r="I216" i="18" l="1"/>
  <c r="I252" i="18" s="1"/>
  <c r="AK52" i="18"/>
  <c r="W52" i="18"/>
  <c r="W216" i="18" s="1"/>
  <c r="W252" i="18" s="1"/>
  <c r="I221" i="18"/>
  <c r="I340" i="18"/>
  <c r="W53" i="18"/>
  <c r="I230" i="18"/>
  <c r="I266" i="18" s="1"/>
  <c r="I341" i="18"/>
  <c r="I349" i="18" s="1"/>
  <c r="I218" i="18"/>
  <c r="AK54" i="18"/>
  <c r="W54" i="18"/>
  <c r="AK119" i="18"/>
  <c r="W246" i="18"/>
  <c r="W338" i="18"/>
  <c r="I246" i="18"/>
  <c r="W221" i="18" l="1"/>
  <c r="W340" i="18"/>
  <c r="W367" i="18" s="1"/>
  <c r="I257" i="18"/>
  <c r="I304" i="18"/>
  <c r="W218" i="18"/>
  <c r="W341" i="18"/>
  <c r="W349" i="18" s="1"/>
  <c r="W230" i="18"/>
  <c r="W266" i="18" s="1"/>
  <c r="I254" i="18"/>
  <c r="I316" i="18"/>
  <c r="W316" i="18" l="1"/>
  <c r="W254" i="18"/>
  <c r="W304" i="18"/>
  <c r="W257" i="18"/>
  <c r="I24" i="18"/>
  <c r="I40" i="13" l="1"/>
  <c r="I37" i="13"/>
  <c r="N52" i="13"/>
  <c r="N56" i="13"/>
  <c r="Q56" i="13" s="1"/>
  <c r="R56" i="13" s="1"/>
  <c r="N58" i="13"/>
  <c r="M58" i="13" s="1"/>
  <c r="N53" i="13"/>
  <c r="Q53" i="13" s="1"/>
  <c r="R53" i="13" s="1"/>
  <c r="N57" i="13"/>
  <c r="N59" i="13"/>
  <c r="N54" i="13"/>
  <c r="Q54" i="13" s="1"/>
  <c r="R54" i="13" s="1"/>
  <c r="N55" i="13"/>
  <c r="K55" i="13" s="1"/>
  <c r="N42" i="13"/>
  <c r="N43" i="13"/>
  <c r="R41" i="13"/>
  <c r="N46" i="13"/>
  <c r="L46" i="13" s="1"/>
  <c r="L41" i="13" s="1"/>
  <c r="Q41" i="13"/>
  <c r="K42" i="13" l="1"/>
  <c r="X42" i="13"/>
  <c r="U42" i="13"/>
  <c r="L55" i="13"/>
  <c r="L37" i="13" s="1"/>
  <c r="Q55" i="13"/>
  <c r="R55" i="13" s="1"/>
  <c r="M55" i="13"/>
  <c r="Q52" i="13"/>
  <c r="R52" i="13" s="1"/>
  <c r="I107" i="13"/>
  <c r="I23" i="18"/>
  <c r="I42" i="13"/>
  <c r="I60" i="13" s="1"/>
  <c r="I43" i="13"/>
  <c r="L128" i="3"/>
  <c r="L129" i="3"/>
  <c r="L127" i="3"/>
  <c r="M128" i="3"/>
  <c r="M129" i="3"/>
  <c r="M127" i="3"/>
  <c r="K128" i="3"/>
  <c r="K129" i="3"/>
  <c r="K127" i="3"/>
  <c r="Q58" i="13"/>
  <c r="R58" i="13" s="1"/>
  <c r="L56" i="13"/>
  <c r="L59" i="13"/>
  <c r="Q42" i="13"/>
  <c r="Q57" i="13"/>
  <c r="R57" i="13" s="1"/>
  <c r="N60" i="13"/>
  <c r="K58" i="13"/>
  <c r="R42" i="13"/>
  <c r="Q59" i="13"/>
  <c r="R59" i="13" s="1"/>
  <c r="L57" i="13"/>
  <c r="L39" i="13" s="1"/>
  <c r="L58" i="13"/>
  <c r="L40" i="13" s="1"/>
  <c r="L42" i="13" s="1"/>
  <c r="N61" i="13"/>
  <c r="K57" i="13"/>
  <c r="M57" i="13"/>
  <c r="K46" i="13"/>
  <c r="K41" i="13" s="1"/>
  <c r="M46" i="13"/>
  <c r="M41" i="13" s="1"/>
  <c r="M54" i="13"/>
  <c r="K54" i="13"/>
  <c r="K53" i="13" s="1"/>
  <c r="L54" i="13"/>
  <c r="L53" i="13" s="1"/>
  <c r="M53" i="13" l="1"/>
  <c r="K136" i="3"/>
  <c r="K144" i="3" s="1"/>
  <c r="K87" i="18"/>
  <c r="L136" i="3"/>
  <c r="L144" i="3" s="1"/>
  <c r="L87" i="18"/>
  <c r="M136" i="3"/>
  <c r="M144" i="3" s="1"/>
  <c r="M87" i="18"/>
  <c r="L89" i="18"/>
  <c r="L137" i="3"/>
  <c r="L145" i="3" s="1"/>
  <c r="M131" i="3"/>
  <c r="M85" i="18"/>
  <c r="M135" i="3"/>
  <c r="L52" i="13"/>
  <c r="L61" i="13" s="1"/>
  <c r="M137" i="3"/>
  <c r="M145" i="3" s="1"/>
  <c r="M89" i="18"/>
  <c r="K135" i="3"/>
  <c r="K85" i="18"/>
  <c r="K131" i="3"/>
  <c r="K89" i="18"/>
  <c r="K137" i="3"/>
  <c r="K145" i="3" s="1"/>
  <c r="L135" i="3"/>
  <c r="L131" i="3"/>
  <c r="L85" i="18"/>
  <c r="N30" i="19"/>
  <c r="L115" i="13"/>
  <c r="L123" i="13" s="1"/>
  <c r="L107" i="13"/>
  <c r="L23" i="18"/>
  <c r="K56" i="13"/>
  <c r="K52" i="13" s="1"/>
  <c r="K39" i="13"/>
  <c r="K59" i="13"/>
  <c r="K37" i="13"/>
  <c r="K40" i="13"/>
  <c r="K36" i="13"/>
  <c r="Q60" i="13"/>
  <c r="R60" i="13" s="1"/>
  <c r="L36" i="13"/>
  <c r="M36" i="13"/>
  <c r="M40" i="13"/>
  <c r="M42" i="13" s="1"/>
  <c r="M56" i="13"/>
  <c r="M39" i="13"/>
  <c r="M37" i="13"/>
  <c r="M59" i="13"/>
  <c r="M140" i="3" l="1"/>
  <c r="M143" i="3"/>
  <c r="M148" i="3" s="1"/>
  <c r="K140" i="3"/>
  <c r="K143" i="3"/>
  <c r="K148" i="3" s="1"/>
  <c r="L140" i="3"/>
  <c r="L143" i="3"/>
  <c r="L148" i="3" s="1"/>
  <c r="M52" i="13"/>
  <c r="M61" i="13" s="1"/>
  <c r="Z87" i="18"/>
  <c r="AN87" i="18"/>
  <c r="AN115" i="18" s="1"/>
  <c r="L115" i="18"/>
  <c r="AA87" i="18"/>
  <c r="AO87" i="18"/>
  <c r="AO115" i="18" s="1"/>
  <c r="M115" i="18"/>
  <c r="Y87" i="18"/>
  <c r="AM87" i="18"/>
  <c r="AM115" i="18" s="1"/>
  <c r="K115" i="18"/>
  <c r="L34" i="13"/>
  <c r="AO89" i="18"/>
  <c r="AA89" i="18"/>
  <c r="L139" i="3"/>
  <c r="L147" i="3" s="1"/>
  <c r="L132" i="3"/>
  <c r="Y89" i="18"/>
  <c r="AM89" i="18"/>
  <c r="AA85" i="18"/>
  <c r="M83" i="18"/>
  <c r="AO85" i="18"/>
  <c r="K139" i="3"/>
  <c r="K147" i="3" s="1"/>
  <c r="K132" i="3"/>
  <c r="M139" i="3"/>
  <c r="M147" i="3" s="1"/>
  <c r="M132" i="3"/>
  <c r="L83" i="18"/>
  <c r="AN85" i="18"/>
  <c r="Z85" i="18"/>
  <c r="Y85" i="18"/>
  <c r="K83" i="18"/>
  <c r="AM85" i="18"/>
  <c r="AN89" i="18"/>
  <c r="Z89" i="18"/>
  <c r="K34" i="13"/>
  <c r="K115" i="13"/>
  <c r="K123" i="13" s="1"/>
  <c r="M30" i="19"/>
  <c r="L35" i="13"/>
  <c r="L24" i="18"/>
  <c r="K24" i="18"/>
  <c r="K35" i="13"/>
  <c r="O30" i="19"/>
  <c r="M115" i="13"/>
  <c r="M123" i="13" s="1"/>
  <c r="M107" i="13"/>
  <c r="M23" i="18"/>
  <c r="L22" i="18"/>
  <c r="L111" i="13"/>
  <c r="M24" i="18"/>
  <c r="M35" i="13"/>
  <c r="K23" i="18"/>
  <c r="K107" i="13"/>
  <c r="L119" i="13" l="1"/>
  <c r="L180" i="2"/>
  <c r="M34" i="13"/>
  <c r="M111" i="13" s="1"/>
  <c r="L43" i="13"/>
  <c r="L124" i="13"/>
  <c r="AO83" i="18"/>
  <c r="AO171" i="18" s="1"/>
  <c r="M51" i="18"/>
  <c r="AA115" i="18"/>
  <c r="L51" i="18"/>
  <c r="Z115" i="18"/>
  <c r="K51" i="18"/>
  <c r="Y115" i="18"/>
  <c r="M171" i="18"/>
  <c r="AA83" i="18"/>
  <c r="AA171" i="18" s="1"/>
  <c r="AN83" i="18"/>
  <c r="AN171" i="18" s="1"/>
  <c r="Z83" i="18"/>
  <c r="Z171" i="18" s="1"/>
  <c r="L171" i="18"/>
  <c r="AM83" i="18"/>
  <c r="AM171" i="18" s="1"/>
  <c r="K171" i="18"/>
  <c r="Y83" i="18"/>
  <c r="Y171" i="18" s="1"/>
  <c r="L129" i="13"/>
  <c r="L34" i="18"/>
  <c r="L116" i="13"/>
  <c r="M22" i="18"/>
  <c r="K43" i="13"/>
  <c r="K111" i="13"/>
  <c r="K22" i="18"/>
  <c r="K119" i="13" l="1"/>
  <c r="K180" i="2"/>
  <c r="M119" i="13"/>
  <c r="M180" i="2"/>
  <c r="M43" i="13"/>
  <c r="M124" i="13"/>
  <c r="K124" i="13"/>
  <c r="AM167" i="18"/>
  <c r="AN167" i="18"/>
  <c r="AO167" i="18"/>
  <c r="L52" i="18"/>
  <c r="L54" i="18"/>
  <c r="L53" i="18"/>
  <c r="Z51" i="18"/>
  <c r="AN51" i="18"/>
  <c r="K52" i="18"/>
  <c r="K54" i="18"/>
  <c r="K53" i="18"/>
  <c r="AM51" i="18"/>
  <c r="Y51" i="18"/>
  <c r="M52" i="18"/>
  <c r="M53" i="18"/>
  <c r="M54" i="18"/>
  <c r="AO51" i="18"/>
  <c r="AA51" i="18"/>
  <c r="M116" i="13"/>
  <c r="M34" i="18"/>
  <c r="M129" i="13"/>
  <c r="L184" i="2"/>
  <c r="L185" i="2"/>
  <c r="L183" i="2"/>
  <c r="L181" i="2"/>
  <c r="L186" i="2"/>
  <c r="K116" i="13"/>
  <c r="K34" i="18"/>
  <c r="K129" i="13"/>
  <c r="M218" i="18" l="1"/>
  <c r="M341" i="18"/>
  <c r="M349" i="18" s="1"/>
  <c r="M230" i="18"/>
  <c r="M266" i="18" s="1"/>
  <c r="AA54" i="18"/>
  <c r="AO54" i="18"/>
  <c r="K340" i="18"/>
  <c r="K221" i="18"/>
  <c r="Y53" i="18"/>
  <c r="M221" i="18"/>
  <c r="M340" i="18"/>
  <c r="AA53" i="18"/>
  <c r="K230" i="18"/>
  <c r="K266" i="18" s="1"/>
  <c r="K341" i="18"/>
  <c r="K349" i="18" s="1"/>
  <c r="K218" i="18"/>
  <c r="Y54" i="18"/>
  <c r="AM54" i="18"/>
  <c r="M216" i="18"/>
  <c r="M252" i="18" s="1"/>
  <c r="AA52" i="18"/>
  <c r="AA216" i="18" s="1"/>
  <c r="AA252" i="18" s="1"/>
  <c r="AO52" i="18"/>
  <c r="L221" i="18"/>
  <c r="L340" i="18"/>
  <c r="Z53" i="18"/>
  <c r="K216" i="18"/>
  <c r="K252" i="18" s="1"/>
  <c r="AM52" i="18"/>
  <c r="Y52" i="18"/>
  <c r="Y216" i="18" s="1"/>
  <c r="Y252" i="18" s="1"/>
  <c r="L341" i="18"/>
  <c r="L349" i="18" s="1"/>
  <c r="L230" i="18"/>
  <c r="L266" i="18" s="1"/>
  <c r="L218" i="18"/>
  <c r="Z54" i="18"/>
  <c r="AN54" i="18"/>
  <c r="L216" i="18"/>
  <c r="L252" i="18" s="1"/>
  <c r="AN52" i="18"/>
  <c r="Z52" i="18"/>
  <c r="Z216" i="18" s="1"/>
  <c r="Z252" i="18" s="1"/>
  <c r="L193" i="2"/>
  <c r="L202" i="2" s="1"/>
  <c r="L77" i="18"/>
  <c r="L187" i="2"/>
  <c r="L192" i="2"/>
  <c r="L76" i="18"/>
  <c r="K183" i="2"/>
  <c r="K185" i="2"/>
  <c r="K186" i="2"/>
  <c r="K184" i="2"/>
  <c r="K181" i="2"/>
  <c r="L194" i="2"/>
  <c r="L81" i="18"/>
  <c r="L80" i="18"/>
  <c r="L195" i="2"/>
  <c r="M186" i="2"/>
  <c r="M184" i="2"/>
  <c r="M181" i="2"/>
  <c r="M185" i="2"/>
  <c r="M183" i="2"/>
  <c r="Y340" i="18" l="1"/>
  <c r="Y221" i="18"/>
  <c r="Y341" i="18"/>
  <c r="Y218" i="18"/>
  <c r="Y230" i="18"/>
  <c r="Y266" i="18" s="1"/>
  <c r="K257" i="18"/>
  <c r="K304" i="18"/>
  <c r="K316" i="18"/>
  <c r="K254" i="18"/>
  <c r="Z340" i="18"/>
  <c r="Z221" i="18"/>
  <c r="L316" i="18"/>
  <c r="L254" i="18"/>
  <c r="L257" i="18"/>
  <c r="L304" i="18"/>
  <c r="AA218" i="18"/>
  <c r="AA230" i="18"/>
  <c r="AA266" i="18" s="1"/>
  <c r="AA341" i="18"/>
  <c r="Z230" i="18"/>
  <c r="Z266" i="18" s="1"/>
  <c r="Z341" i="18"/>
  <c r="Z218" i="18"/>
  <c r="AA340" i="18"/>
  <c r="AA221" i="18"/>
  <c r="M257" i="18"/>
  <c r="M304" i="18"/>
  <c r="M316" i="18"/>
  <c r="M254" i="18"/>
  <c r="L198" i="2"/>
  <c r="L201" i="2"/>
  <c r="AN80" i="18"/>
  <c r="AN116" i="18" s="1"/>
  <c r="L116" i="18"/>
  <c r="Z80" i="18"/>
  <c r="K80" i="18"/>
  <c r="K195" i="2"/>
  <c r="Z76" i="18"/>
  <c r="L75" i="18"/>
  <c r="AN76" i="18"/>
  <c r="L112" i="18"/>
  <c r="M195" i="2"/>
  <c r="M80" i="18"/>
  <c r="M187" i="2"/>
  <c r="M76" i="18"/>
  <c r="M192" i="2"/>
  <c r="L189" i="2"/>
  <c r="L196" i="2"/>
  <c r="L197" i="2" s="1"/>
  <c r="L188" i="2"/>
  <c r="K194" i="2"/>
  <c r="K81" i="18"/>
  <c r="Z81" i="18"/>
  <c r="AN81" i="18"/>
  <c r="AN117" i="18" s="1"/>
  <c r="L117" i="18"/>
  <c r="K77" i="18"/>
  <c r="K193" i="2"/>
  <c r="K202" i="2" s="1"/>
  <c r="AN77" i="18"/>
  <c r="AN113" i="18" s="1"/>
  <c r="Z77" i="18"/>
  <c r="L113" i="18"/>
  <c r="K192" i="2"/>
  <c r="K201" i="2" s="1"/>
  <c r="K187" i="2"/>
  <c r="K76" i="18"/>
  <c r="M81" i="18"/>
  <c r="M194" i="2"/>
  <c r="M193" i="2"/>
  <c r="M202" i="2" s="1"/>
  <c r="M77" i="18"/>
  <c r="AA316" i="18" l="1"/>
  <c r="AA254" i="18"/>
  <c r="AA257" i="18"/>
  <c r="AA304" i="18"/>
  <c r="F25" i="22"/>
  <c r="Z349" i="18"/>
  <c r="F33" i="22" s="1"/>
  <c r="Y254" i="18"/>
  <c r="Y316" i="18"/>
  <c r="AA367" i="18"/>
  <c r="G52" i="22" s="1"/>
  <c r="G24" i="22"/>
  <c r="Z304" i="18"/>
  <c r="Z257" i="18"/>
  <c r="E25" i="22"/>
  <c r="Y349" i="18"/>
  <c r="E33" i="22" s="1"/>
  <c r="Z316" i="18"/>
  <c r="Z254" i="18"/>
  <c r="G25" i="22"/>
  <c r="AA349" i="18"/>
  <c r="G33" i="22" s="1"/>
  <c r="F24" i="22"/>
  <c r="Z367" i="18"/>
  <c r="F52" i="22" s="1"/>
  <c r="Y304" i="18"/>
  <c r="Y257" i="18"/>
  <c r="E24" i="22"/>
  <c r="Y367" i="18"/>
  <c r="E52" i="22" s="1"/>
  <c r="K207" i="2"/>
  <c r="K205" i="2"/>
  <c r="K206" i="2" s="1"/>
  <c r="M198" i="2"/>
  <c r="M201" i="2"/>
  <c r="L205" i="2"/>
  <c r="L206" i="2" s="1"/>
  <c r="L207" i="2"/>
  <c r="K198" i="2"/>
  <c r="L111" i="18"/>
  <c r="L170" i="18"/>
  <c r="Z75" i="18"/>
  <c r="Z170" i="18" s="1"/>
  <c r="AN75" i="18"/>
  <c r="AN112" i="18"/>
  <c r="Z117" i="18"/>
  <c r="AO76" i="18"/>
  <c r="M75" i="18"/>
  <c r="AA76" i="18"/>
  <c r="M112" i="18"/>
  <c r="M117" i="18"/>
  <c r="AO81" i="18"/>
  <c r="AO117" i="18" s="1"/>
  <c r="AA81" i="18"/>
  <c r="Y80" i="18"/>
  <c r="AM80" i="18"/>
  <c r="AM116" i="18" s="1"/>
  <c r="K116" i="18"/>
  <c r="K196" i="2"/>
  <c r="K197" i="2" s="1"/>
  <c r="K189" i="2"/>
  <c r="K188" i="2"/>
  <c r="Z113" i="18"/>
  <c r="Y81" i="18"/>
  <c r="AM81" i="18"/>
  <c r="AM117" i="18" s="1"/>
  <c r="K117" i="18"/>
  <c r="AA80" i="18"/>
  <c r="AO80" i="18"/>
  <c r="AO116" i="18" s="1"/>
  <c r="M116" i="18"/>
  <c r="AM77" i="18"/>
  <c r="AM113" i="18" s="1"/>
  <c r="K113" i="18"/>
  <c r="Y77" i="18"/>
  <c r="K75" i="18"/>
  <c r="AM76" i="18"/>
  <c r="K112" i="18"/>
  <c r="Y76" i="18"/>
  <c r="M189" i="2"/>
  <c r="M196" i="2"/>
  <c r="M197" i="2" s="1"/>
  <c r="M188" i="2"/>
  <c r="M113" i="18"/>
  <c r="AO77" i="18"/>
  <c r="AO113" i="18" s="1"/>
  <c r="AA77" i="18"/>
  <c r="Z116" i="18"/>
  <c r="L40" i="18"/>
  <c r="Z112" i="18"/>
  <c r="M205" i="2" l="1"/>
  <c r="M206" i="2" s="1"/>
  <c r="M207" i="2"/>
  <c r="Y75" i="18"/>
  <c r="Y170" i="18" s="1"/>
  <c r="K170" i="18"/>
  <c r="K111" i="18"/>
  <c r="AO112" i="18"/>
  <c r="AO75" i="18"/>
  <c r="AA113" i="18"/>
  <c r="Y113" i="18"/>
  <c r="AA116" i="18"/>
  <c r="AA117" i="18"/>
  <c r="AN170" i="18"/>
  <c r="AN111" i="18"/>
  <c r="AA112" i="18"/>
  <c r="M40" i="18"/>
  <c r="L41" i="18"/>
  <c r="Z40" i="18"/>
  <c r="AN40" i="18"/>
  <c r="K40" i="18"/>
  <c r="Y112" i="18"/>
  <c r="AM75" i="18"/>
  <c r="AM112" i="18"/>
  <c r="Y117" i="18"/>
  <c r="Y116" i="18"/>
  <c r="M170" i="18"/>
  <c r="M111" i="18"/>
  <c r="AA75" i="18"/>
  <c r="AA170" i="18" s="1"/>
  <c r="Z111" i="18"/>
  <c r="L119" i="18"/>
  <c r="L65" i="18"/>
  <c r="M119" i="18" l="1"/>
  <c r="AA111" i="18"/>
  <c r="M65" i="18"/>
  <c r="AM170" i="18"/>
  <c r="AM111" i="18"/>
  <c r="AA119" i="18"/>
  <c r="AN41" i="18"/>
  <c r="L210" i="18"/>
  <c r="Z41" i="18"/>
  <c r="Z210" i="18" s="1"/>
  <c r="AN65" i="18"/>
  <c r="AN119" i="18"/>
  <c r="AO111" i="18"/>
  <c r="AO170" i="18"/>
  <c r="Y111" i="18"/>
  <c r="K65" i="18"/>
  <c r="K119" i="18"/>
  <c r="L42" i="18"/>
  <c r="Y40" i="18"/>
  <c r="K41" i="18"/>
  <c r="K42" i="18" s="1"/>
  <c r="AM40" i="18"/>
  <c r="Z65" i="18"/>
  <c r="AO40" i="18"/>
  <c r="AA40" i="18"/>
  <c r="M41" i="18"/>
  <c r="M42" i="18" s="1"/>
  <c r="Y167" i="18"/>
  <c r="Y65" i="18" l="1"/>
  <c r="Z42" i="18"/>
  <c r="L338" i="18"/>
  <c r="Z246" i="18"/>
  <c r="AA65" i="18"/>
  <c r="L246" i="18"/>
  <c r="M338" i="18"/>
  <c r="AA42" i="18"/>
  <c r="K338" i="18"/>
  <c r="Y42" i="18"/>
  <c r="AM119" i="18"/>
  <c r="AM65" i="18"/>
  <c r="K210" i="18"/>
  <c r="Y41" i="18"/>
  <c r="Y210" i="18" s="1"/>
  <c r="AM41" i="18"/>
  <c r="AO65" i="18"/>
  <c r="AO119" i="18"/>
  <c r="M210" i="18"/>
  <c r="AA41" i="18"/>
  <c r="AA210" i="18" s="1"/>
  <c r="AO41" i="18"/>
  <c r="Y338" i="18" l="1"/>
  <c r="AA338" i="18"/>
  <c r="AA246" i="18"/>
  <c r="Y246" i="18"/>
  <c r="M246" i="18"/>
  <c r="K246" i="18"/>
  <c r="Z338" i="18"/>
  <c r="F22" i="22" l="1"/>
  <c r="G22" i="22"/>
  <c r="E22" i="22"/>
  <c r="I54" i="14" l="1"/>
  <c r="I55" i="14"/>
  <c r="I57" i="14" l="1"/>
  <c r="M53" i="14"/>
  <c r="L53" i="14"/>
  <c r="M55" i="14"/>
  <c r="N53" i="14"/>
  <c r="K55" i="14"/>
  <c r="K53" i="14"/>
  <c r="N55" i="14"/>
  <c r="K57" i="14" l="1"/>
  <c r="N57" i="14"/>
  <c r="M57" i="14"/>
  <c r="L55" i="14"/>
  <c r="L57" i="14" s="1"/>
  <c r="J53" i="14"/>
  <c r="J55" i="14" l="1"/>
  <c r="J57" i="14" s="1"/>
  <c r="J58" i="8"/>
  <c r="J125" i="18" s="1"/>
  <c r="J59" i="8"/>
  <c r="J126" i="18" s="1"/>
  <c r="J57" i="8"/>
  <c r="J124" i="18" s="1"/>
  <c r="I59" i="8"/>
  <c r="I126" i="18" s="1"/>
  <c r="N59" i="8"/>
  <c r="N126" i="18" s="1"/>
  <c r="AB126" i="18" s="1"/>
  <c r="AB56" i="18" s="1"/>
  <c r="AB217" i="18" s="1"/>
  <c r="AB315" i="18" s="1"/>
  <c r="I58" i="8"/>
  <c r="I125" i="18" s="1"/>
  <c r="I55" i="18" s="1"/>
  <c r="I57" i="8"/>
  <c r="I124" i="18" s="1"/>
  <c r="N58" i="8"/>
  <c r="N125" i="18" s="1"/>
  <c r="AB125" i="18" s="1"/>
  <c r="N57" i="8"/>
  <c r="N124" i="18" s="1"/>
  <c r="L59" i="8"/>
  <c r="L126" i="18" s="1"/>
  <c r="M59" i="8"/>
  <c r="M126" i="18" s="1"/>
  <c r="L58" i="8"/>
  <c r="L125" i="18" s="1"/>
  <c r="Z125" i="18" s="1"/>
  <c r="L57" i="8"/>
  <c r="L124" i="18" s="1"/>
  <c r="K59" i="8"/>
  <c r="K126" i="18" s="1"/>
  <c r="M58" i="8"/>
  <c r="M125" i="18" s="1"/>
  <c r="M55" i="18" s="1"/>
  <c r="M57" i="8"/>
  <c r="M124" i="18" s="1"/>
  <c r="M43" i="18" s="1"/>
  <c r="K58" i="8"/>
  <c r="K125" i="18" s="1"/>
  <c r="K57" i="8"/>
  <c r="K124" i="18" s="1"/>
  <c r="AP125" i="18" l="1"/>
  <c r="I123" i="18"/>
  <c r="I66" i="18" s="1"/>
  <c r="N55" i="18"/>
  <c r="AB55" i="18" s="1"/>
  <c r="AB220" i="18" s="1"/>
  <c r="AB326" i="18" s="1"/>
  <c r="Y124" i="18"/>
  <c r="K43" i="18"/>
  <c r="K123" i="18"/>
  <c r="AM124" i="18"/>
  <c r="AO126" i="18"/>
  <c r="AO56" i="18" s="1"/>
  <c r="AA126" i="18"/>
  <c r="AA56" i="18" s="1"/>
  <c r="AA217" i="18" s="1"/>
  <c r="M56" i="18"/>
  <c r="M217" i="18" s="1"/>
  <c r="W55" i="18"/>
  <c r="W220" i="18" s="1"/>
  <c r="I220" i="18"/>
  <c r="AM126" i="18"/>
  <c r="AM56" i="18" s="1"/>
  <c r="Y126" i="18"/>
  <c r="Y56" i="18" s="1"/>
  <c r="Y217" i="18" s="1"/>
  <c r="K56" i="18"/>
  <c r="K217" i="18" s="1"/>
  <c r="Z124" i="18"/>
  <c r="L43" i="18"/>
  <c r="AN124" i="18"/>
  <c r="L123" i="18"/>
  <c r="Y125" i="18"/>
  <c r="AM125" i="18"/>
  <c r="K55" i="18"/>
  <c r="AN126" i="18"/>
  <c r="AN56" i="18" s="1"/>
  <c r="L56" i="18"/>
  <c r="L217" i="18" s="1"/>
  <c r="Z126" i="18"/>
  <c r="Z56" i="18" s="1"/>
  <c r="Z217" i="18" s="1"/>
  <c r="AP124" i="18"/>
  <c r="N43" i="18"/>
  <c r="AB124" i="18"/>
  <c r="N123" i="18"/>
  <c r="AA43" i="18"/>
  <c r="M60" i="18"/>
  <c r="M61" i="18" s="1"/>
  <c r="AO43" i="18"/>
  <c r="M44" i="18"/>
  <c r="M45" i="18" s="1"/>
  <c r="M220" i="18"/>
  <c r="AA55" i="18"/>
  <c r="AA220" i="18" s="1"/>
  <c r="J55" i="18"/>
  <c r="X125" i="18"/>
  <c r="AL125" i="18"/>
  <c r="AB253" i="18"/>
  <c r="I43" i="18"/>
  <c r="AO125" i="18"/>
  <c r="N56" i="18"/>
  <c r="N217" i="18" s="1"/>
  <c r="AP126" i="18"/>
  <c r="AP56" i="18" s="1"/>
  <c r="W125" i="18"/>
  <c r="AK125" i="18"/>
  <c r="I56" i="18"/>
  <c r="I217" i="18" s="1"/>
  <c r="W126" i="18"/>
  <c r="W56" i="18" s="1"/>
  <c r="W217" i="18" s="1"/>
  <c r="AK126" i="18"/>
  <c r="AK56" i="18" s="1"/>
  <c r="W124" i="18"/>
  <c r="AK124" i="18"/>
  <c r="X126" i="18"/>
  <c r="X56" i="18" s="1"/>
  <c r="X217" i="18" s="1"/>
  <c r="AL126" i="18"/>
  <c r="AL56" i="18" s="1"/>
  <c r="J56" i="18"/>
  <c r="J217" i="18" s="1"/>
  <c r="AA124" i="18"/>
  <c r="AO124" i="18"/>
  <c r="AA125" i="18"/>
  <c r="M123" i="18"/>
  <c r="AB319" i="18"/>
  <c r="AB320" i="18"/>
  <c r="AL124" i="18"/>
  <c r="J43" i="18"/>
  <c r="X124" i="18"/>
  <c r="J123" i="18"/>
  <c r="L55" i="18"/>
  <c r="AN125" i="18"/>
  <c r="N220" i="18" l="1"/>
  <c r="N326" i="18" s="1"/>
  <c r="AB236" i="18"/>
  <c r="AB256" i="18"/>
  <c r="W123" i="18"/>
  <c r="W175" i="18" s="1"/>
  <c r="W180" i="18" s="1"/>
  <c r="W181" i="18" s="1"/>
  <c r="AO123" i="18"/>
  <c r="AO175" i="18" s="1"/>
  <c r="M58" i="18"/>
  <c r="M232" i="18" s="1"/>
  <c r="I175" i="18"/>
  <c r="I180" i="18" s="1"/>
  <c r="I181" i="18" s="1"/>
  <c r="N256" i="18"/>
  <c r="M339" i="18"/>
  <c r="M348" i="18" s="1"/>
  <c r="M224" i="18"/>
  <c r="AA45" i="18"/>
  <c r="AP43" i="18"/>
  <c r="N60" i="18"/>
  <c r="N61" i="18" s="1"/>
  <c r="AB43" i="18"/>
  <c r="N44" i="18"/>
  <c r="N45" i="18" s="1"/>
  <c r="N58" i="18"/>
  <c r="Z123" i="18"/>
  <c r="Z175" i="18" s="1"/>
  <c r="Z180" i="18" s="1"/>
  <c r="L175" i="18"/>
  <c r="L180" i="18" s="1"/>
  <c r="L66" i="18"/>
  <c r="W326" i="18"/>
  <c r="W256" i="18"/>
  <c r="W236" i="18"/>
  <c r="Z55" i="18"/>
  <c r="Z220" i="18" s="1"/>
  <c r="L220" i="18"/>
  <c r="AB354" i="18"/>
  <c r="AB355" i="18"/>
  <c r="AO44" i="18"/>
  <c r="AA44" i="18"/>
  <c r="AA211" i="18" s="1"/>
  <c r="M211" i="18"/>
  <c r="AP123" i="18"/>
  <c r="AN123" i="18"/>
  <c r="M253" i="18"/>
  <c r="M315" i="18"/>
  <c r="AO60" i="18"/>
  <c r="AO61" i="18" s="1"/>
  <c r="AO58" i="18"/>
  <c r="AO59" i="18" s="1"/>
  <c r="AA253" i="18"/>
  <c r="AA315" i="18"/>
  <c r="J60" i="18"/>
  <c r="J61" i="18" s="1"/>
  <c r="J58" i="18"/>
  <c r="X43" i="18"/>
  <c r="J44" i="18"/>
  <c r="J45" i="18" s="1"/>
  <c r="AL43" i="18"/>
  <c r="J253" i="18"/>
  <c r="J315" i="18"/>
  <c r="I253" i="18"/>
  <c r="I315" i="18"/>
  <c r="X55" i="18"/>
  <c r="X220" i="18" s="1"/>
  <c r="J220" i="18"/>
  <c r="AA58" i="18"/>
  <c r="AA60" i="18"/>
  <c r="K253" i="18"/>
  <c r="K315" i="18"/>
  <c r="AM123" i="18"/>
  <c r="M175" i="18"/>
  <c r="M180" i="18" s="1"/>
  <c r="AA123" i="18"/>
  <c r="AA175" i="18" s="1"/>
  <c r="AA180" i="18" s="1"/>
  <c r="M66" i="18"/>
  <c r="J66" i="18"/>
  <c r="J175" i="18"/>
  <c r="J180" i="18" s="1"/>
  <c r="X123" i="18"/>
  <c r="X175" i="18" s="1"/>
  <c r="X180" i="18" s="1"/>
  <c r="L58" i="18"/>
  <c r="AN43" i="18"/>
  <c r="L44" i="18"/>
  <c r="L45" i="18" s="1"/>
  <c r="L60" i="18"/>
  <c r="L61" i="18" s="1"/>
  <c r="Z43" i="18"/>
  <c r="N315" i="18"/>
  <c r="N253" i="18"/>
  <c r="AL123" i="18"/>
  <c r="Y55" i="18"/>
  <c r="Y220" i="18" s="1"/>
  <c r="K220" i="18"/>
  <c r="Y253" i="18"/>
  <c r="Y315" i="18"/>
  <c r="K66" i="18"/>
  <c r="Y123" i="18"/>
  <c r="Y175" i="18" s="1"/>
  <c r="Y180" i="18" s="1"/>
  <c r="K175" i="18"/>
  <c r="K180" i="18" s="1"/>
  <c r="Z315" i="18"/>
  <c r="Z253" i="18"/>
  <c r="W315" i="18"/>
  <c r="W253" i="18"/>
  <c r="L315" i="18"/>
  <c r="L253" i="18"/>
  <c r="X253" i="18"/>
  <c r="X315" i="18"/>
  <c r="W66" i="18"/>
  <c r="W70" i="18" s="1"/>
  <c r="I70" i="18"/>
  <c r="I71" i="18" s="1"/>
  <c r="AA256" i="18"/>
  <c r="AA326" i="18"/>
  <c r="AA236" i="18"/>
  <c r="N66" i="18"/>
  <c r="AB123" i="18"/>
  <c r="AB175" i="18" s="1"/>
  <c r="AB180" i="18" s="1"/>
  <c r="N175" i="18"/>
  <c r="N180" i="18" s="1"/>
  <c r="K58" i="18"/>
  <c r="K60" i="18"/>
  <c r="K61" i="18" s="1"/>
  <c r="Y43" i="18"/>
  <c r="K44" i="18"/>
  <c r="K45" i="18" s="1"/>
  <c r="AM43" i="18"/>
  <c r="AK123" i="18"/>
  <c r="W43" i="18"/>
  <c r="AK43" i="18"/>
  <c r="I58" i="18"/>
  <c r="I60" i="18"/>
  <c r="I61" i="18" s="1"/>
  <c r="I44" i="18"/>
  <c r="I45" i="18" s="1"/>
  <c r="M256" i="18"/>
  <c r="M326" i="18"/>
  <c r="I326" i="18"/>
  <c r="I256" i="18"/>
  <c r="W182" i="18" l="1"/>
  <c r="W183" i="18" s="1"/>
  <c r="I182" i="18"/>
  <c r="I183" i="18" s="1"/>
  <c r="M59" i="18"/>
  <c r="AO66" i="18"/>
  <c r="AO70" i="18" s="1"/>
  <c r="AO71" i="18" s="1"/>
  <c r="AC355" i="18"/>
  <c r="J224" i="18"/>
  <c r="J339" i="18"/>
  <c r="J348" i="18" s="1"/>
  <c r="X45" i="18"/>
  <c r="J59" i="18"/>
  <c r="J232" i="18"/>
  <c r="AM44" i="18"/>
  <c r="K211" i="18"/>
  <c r="Y44" i="18"/>
  <c r="Y211" i="18" s="1"/>
  <c r="L319" i="18"/>
  <c r="L320" i="18"/>
  <c r="Y320" i="18"/>
  <c r="Y319" i="18"/>
  <c r="AL175" i="18"/>
  <c r="AL66" i="18"/>
  <c r="AL70" i="18" s="1"/>
  <c r="AL71" i="18" s="1"/>
  <c r="L232" i="18"/>
  <c r="L59" i="18"/>
  <c r="K319" i="18"/>
  <c r="K320" i="18"/>
  <c r="J320" i="18"/>
  <c r="J319" i="18"/>
  <c r="AA319" i="18"/>
  <c r="AA320" i="18"/>
  <c r="AN66" i="18"/>
  <c r="AN70" i="18" s="1"/>
  <c r="AN71" i="18" s="1"/>
  <c r="AN175" i="18"/>
  <c r="Z66" i="18"/>
  <c r="Z70" i="18" s="1"/>
  <c r="L70" i="18"/>
  <c r="L71" i="18" s="1"/>
  <c r="AP60" i="18"/>
  <c r="AP61" i="18" s="1"/>
  <c r="AP58" i="18"/>
  <c r="AP59" i="18" s="1"/>
  <c r="M181" i="18"/>
  <c r="M182" i="18"/>
  <c r="M183" i="18" s="1"/>
  <c r="AK44" i="18"/>
  <c r="W44" i="18"/>
  <c r="W211" i="18" s="1"/>
  <c r="I211" i="18"/>
  <c r="AM66" i="18"/>
  <c r="AM70" i="18" s="1"/>
  <c r="AM71" i="18" s="1"/>
  <c r="AM175" i="18"/>
  <c r="W354" i="18"/>
  <c r="W355" i="18"/>
  <c r="I59" i="18"/>
  <c r="I232" i="18"/>
  <c r="AA355" i="18"/>
  <c r="AA354" i="18"/>
  <c r="X182" i="18"/>
  <c r="X181" i="18"/>
  <c r="AP175" i="18"/>
  <c r="AP66" i="18"/>
  <c r="AP70" i="18" s="1"/>
  <c r="AP71" i="18" s="1"/>
  <c r="L181" i="18"/>
  <c r="L182" i="18"/>
  <c r="L183" i="18" s="1"/>
  <c r="AA339" i="18"/>
  <c r="AA224" i="18"/>
  <c r="AA228" i="18" s="1"/>
  <c r="AA297" i="18" s="1"/>
  <c r="AA299" i="18" s="1"/>
  <c r="N70" i="18"/>
  <c r="N71" i="18" s="1"/>
  <c r="AB66" i="18"/>
  <c r="AB70" i="18" s="1"/>
  <c r="Z45" i="18"/>
  <c r="L339" i="18"/>
  <c r="L348" i="18" s="1"/>
  <c r="L224" i="18"/>
  <c r="M320" i="18"/>
  <c r="M319" i="18"/>
  <c r="Y58" i="18"/>
  <c r="Y60" i="18"/>
  <c r="AK60" i="18"/>
  <c r="AK61" i="18" s="1"/>
  <c r="AK58" i="18"/>
  <c r="AK59" i="18" s="1"/>
  <c r="W320" i="18"/>
  <c r="W319" i="18"/>
  <c r="K326" i="18"/>
  <c r="K256" i="18"/>
  <c r="N319" i="18"/>
  <c r="N320" i="18"/>
  <c r="J182" i="18"/>
  <c r="J183" i="18" s="1"/>
  <c r="J181" i="18"/>
  <c r="AO180" i="18"/>
  <c r="M247" i="18"/>
  <c r="M228" i="18"/>
  <c r="L256" i="18"/>
  <c r="L326" i="18"/>
  <c r="Z181" i="18"/>
  <c r="Z182" i="18"/>
  <c r="M260" i="18"/>
  <c r="M305" i="18"/>
  <c r="Y182" i="18"/>
  <c r="Y181" i="18"/>
  <c r="AB60" i="18"/>
  <c r="AB58" i="18"/>
  <c r="K339" i="18"/>
  <c r="K348" i="18" s="1"/>
  <c r="Y45" i="18"/>
  <c r="K224" i="18"/>
  <c r="AN58" i="18"/>
  <c r="AN59" i="18" s="1"/>
  <c r="AN60" i="18"/>
  <c r="AN61" i="18" s="1"/>
  <c r="W60" i="18"/>
  <c r="W58" i="18"/>
  <c r="Y326" i="18"/>
  <c r="Y256" i="18"/>
  <c r="Y236" i="18"/>
  <c r="Z60" i="18"/>
  <c r="Z58" i="18"/>
  <c r="X66" i="18"/>
  <c r="X70" i="18" s="1"/>
  <c r="J70" i="18"/>
  <c r="J71" i="18" s="1"/>
  <c r="AL60" i="18"/>
  <c r="AL61" i="18" s="1"/>
  <c r="AL58" i="18"/>
  <c r="AL59" i="18" s="1"/>
  <c r="AA233" i="18"/>
  <c r="AA237" i="18" s="1"/>
  <c r="AA247" i="18"/>
  <c r="AA242" i="18" s="1"/>
  <c r="Z326" i="18"/>
  <c r="Z256" i="18"/>
  <c r="Z236" i="18"/>
  <c r="N339" i="18"/>
  <c r="N348" i="18" s="1"/>
  <c r="N224" i="18"/>
  <c r="AB45" i="18"/>
  <c r="I224" i="18"/>
  <c r="W45" i="18"/>
  <c r="I339" i="18"/>
  <c r="I348" i="18" s="1"/>
  <c r="N182" i="18"/>
  <c r="N183" i="18" s="1"/>
  <c r="N181" i="18"/>
  <c r="Z320" i="18"/>
  <c r="Z319" i="18"/>
  <c r="AA66" i="18"/>
  <c r="AA70" i="18" s="1"/>
  <c r="M70" i="18"/>
  <c r="M71" i="18" s="1"/>
  <c r="J256" i="18"/>
  <c r="J326" i="18"/>
  <c r="J211" i="18"/>
  <c r="AL44" i="18"/>
  <c r="X44" i="18"/>
  <c r="X211" i="18" s="1"/>
  <c r="N59" i="18"/>
  <c r="N232" i="18"/>
  <c r="AM58" i="18"/>
  <c r="AM59" i="18" s="1"/>
  <c r="AM60" i="18"/>
  <c r="AM61" i="18" s="1"/>
  <c r="I320" i="18"/>
  <c r="I319" i="18"/>
  <c r="Y66" i="18"/>
  <c r="Y70" i="18" s="1"/>
  <c r="K70" i="18"/>
  <c r="K71" i="18" s="1"/>
  <c r="K232" i="18"/>
  <c r="K59" i="18"/>
  <c r="AK175" i="18"/>
  <c r="AK198" i="18" s="1"/>
  <c r="AK203" i="18" s="1"/>
  <c r="AK66" i="18"/>
  <c r="AK70" i="18" s="1"/>
  <c r="AK71" i="18" s="1"/>
  <c r="AB181" i="18"/>
  <c r="AB182" i="18"/>
  <c r="X319" i="18"/>
  <c r="X320" i="18"/>
  <c r="K182" i="18"/>
  <c r="K183" i="18" s="1"/>
  <c r="K181" i="18"/>
  <c r="Z44" i="18"/>
  <c r="Z211" i="18" s="1"/>
  <c r="AN44" i="18"/>
  <c r="L211" i="18"/>
  <c r="AA182" i="18"/>
  <c r="AA181" i="18"/>
  <c r="X236" i="18"/>
  <c r="X326" i="18"/>
  <c r="X256" i="18"/>
  <c r="X60" i="18"/>
  <c r="X58" i="18"/>
  <c r="AB44" i="18"/>
  <c r="AB211" i="18" s="1"/>
  <c r="AP44" i="18"/>
  <c r="N211" i="18"/>
  <c r="X183" i="18" l="1"/>
  <c r="Y183" i="18"/>
  <c r="M264" i="18"/>
  <c r="AB183" i="18"/>
  <c r="Z183" i="18"/>
  <c r="M308" i="18"/>
  <c r="M309" i="18"/>
  <c r="AO182" i="18"/>
  <c r="AO183" i="18" s="1"/>
  <c r="AO181" i="18"/>
  <c r="L305" i="18"/>
  <c r="L260" i="18"/>
  <c r="W247" i="18"/>
  <c r="W242" i="18" s="1"/>
  <c r="W233" i="18"/>
  <c r="W237" i="18" s="1"/>
  <c r="AN180" i="18"/>
  <c r="Y247" i="18"/>
  <c r="Y242" i="18" s="1"/>
  <c r="Y233" i="18"/>
  <c r="Y237" i="18" s="1"/>
  <c r="N247" i="18"/>
  <c r="N228" i="18"/>
  <c r="AB224" i="18"/>
  <c r="AB228" i="18" s="1"/>
  <c r="AB297" i="18" s="1"/>
  <c r="AB299" i="18" s="1"/>
  <c r="AB339" i="18"/>
  <c r="AA268" i="18"/>
  <c r="K260" i="18"/>
  <c r="K305" i="18"/>
  <c r="K228" i="18"/>
  <c r="K247" i="18"/>
  <c r="AA300" i="18"/>
  <c r="X233" i="18"/>
  <c r="X237" i="18" s="1"/>
  <c r="X247" i="18"/>
  <c r="X242" i="18" s="1"/>
  <c r="Z339" i="18"/>
  <c r="Z224" i="18"/>
  <c r="Z228" i="18" s="1"/>
  <c r="Z297" i="18" s="1"/>
  <c r="Z299" i="18" s="1"/>
  <c r="Z327" i="18" s="1"/>
  <c r="AA322" i="18"/>
  <c r="AL180" i="18"/>
  <c r="AP180" i="18"/>
  <c r="AA183" i="18"/>
  <c r="L228" i="18"/>
  <c r="L247" i="18"/>
  <c r="J228" i="18"/>
  <c r="J247" i="18"/>
  <c r="Y354" i="18"/>
  <c r="Y355" i="18"/>
  <c r="AA260" i="18"/>
  <c r="AA264" i="18" s="1"/>
  <c r="AA361" i="18" s="1"/>
  <c r="AA305" i="18"/>
  <c r="AA235" i="18"/>
  <c r="AA359" i="18"/>
  <c r="AM180" i="18"/>
  <c r="X224" i="18"/>
  <c r="X228" i="18" s="1"/>
  <c r="X297" i="18" s="1"/>
  <c r="X299" i="18" s="1"/>
  <c r="X322" i="18" s="1"/>
  <c r="X339" i="18"/>
  <c r="I260" i="18"/>
  <c r="I305" i="18"/>
  <c r="N305" i="18"/>
  <c r="N260" i="18"/>
  <c r="Y339" i="18"/>
  <c r="Y224" i="18"/>
  <c r="Y228" i="18" s="1"/>
  <c r="Y297" i="18" s="1"/>
  <c r="Y299" i="18" s="1"/>
  <c r="AB247" i="18"/>
  <c r="AB242" i="18" s="1"/>
  <c r="AB233" i="18"/>
  <c r="AB237" i="18" s="1"/>
  <c r="Z247" i="18"/>
  <c r="Z242" i="18" s="1"/>
  <c r="Z233" i="18"/>
  <c r="Z237" i="18" s="1"/>
  <c r="AK180" i="18"/>
  <c r="M268" i="18"/>
  <c r="M297" i="18"/>
  <c r="M299" i="18" s="1"/>
  <c r="M322" i="18" s="1"/>
  <c r="AA348" i="18"/>
  <c r="G23" i="22"/>
  <c r="AA327" i="18"/>
  <c r="X354" i="18"/>
  <c r="X355" i="18"/>
  <c r="W224" i="18"/>
  <c r="W228" i="18" s="1"/>
  <c r="W297" i="18" s="1"/>
  <c r="W299" i="18" s="1"/>
  <c r="W339" i="18"/>
  <c r="Z355" i="18"/>
  <c r="Z354" i="18"/>
  <c r="I247" i="18"/>
  <c r="I228" i="18"/>
  <c r="J260" i="18"/>
  <c r="J305" i="18"/>
  <c r="I264" i="18" l="1"/>
  <c r="L264" i="18"/>
  <c r="N264" i="18"/>
  <c r="Y300" i="18"/>
  <c r="Y322" i="18"/>
  <c r="Y327" i="18"/>
  <c r="G46" i="22"/>
  <c r="AA365" i="18"/>
  <c r="G50" i="22" s="1"/>
  <c r="Z268" i="18"/>
  <c r="W300" i="18"/>
  <c r="W327" i="18"/>
  <c r="W305" i="18"/>
  <c r="W260" i="18"/>
  <c r="W264" i="18" s="1"/>
  <c r="W361" i="18" s="1"/>
  <c r="W365" i="18" s="1"/>
  <c r="W235" i="18"/>
  <c r="W359" i="18"/>
  <c r="X268" i="18"/>
  <c r="W348" i="18"/>
  <c r="AA308" i="18"/>
  <c r="AA309" i="18"/>
  <c r="J264" i="18"/>
  <c r="L309" i="18"/>
  <c r="L308" i="18"/>
  <c r="AB268" i="18"/>
  <c r="AB300" i="18"/>
  <c r="AB327" i="18"/>
  <c r="AB322" i="18"/>
  <c r="X260" i="18"/>
  <c r="X264" i="18" s="1"/>
  <c r="X361" i="18" s="1"/>
  <c r="X235" i="18"/>
  <c r="X305" i="18"/>
  <c r="X359" i="18"/>
  <c r="J268" i="18"/>
  <c r="J297" i="18"/>
  <c r="J299" i="18" s="1"/>
  <c r="Y268" i="18"/>
  <c r="W322" i="18"/>
  <c r="AP182" i="18"/>
  <c r="AP183" i="18" s="1"/>
  <c r="AP181" i="18"/>
  <c r="I268" i="18"/>
  <c r="I297" i="18"/>
  <c r="I299" i="18" s="1"/>
  <c r="H23" i="22"/>
  <c r="AB348" i="18"/>
  <c r="X300" i="18"/>
  <c r="M331" i="18"/>
  <c r="M332" i="18" s="1"/>
  <c r="M300" i="18"/>
  <c r="M327" i="18"/>
  <c r="D23" i="22"/>
  <c r="X348" i="18"/>
  <c r="X327" i="18"/>
  <c r="Y305" i="18"/>
  <c r="Y235" i="18"/>
  <c r="Y260" i="18"/>
  <c r="Y264" i="18" s="1"/>
  <c r="Y361" i="18" s="1"/>
  <c r="Y359" i="18"/>
  <c r="AL182" i="18"/>
  <c r="AL183" i="18" s="1"/>
  <c r="AL181" i="18"/>
  <c r="AK182" i="18"/>
  <c r="AK183" i="18" s="1"/>
  <c r="AK181" i="18"/>
  <c r="Y348" i="18"/>
  <c r="E23" i="22"/>
  <c r="K264" i="18"/>
  <c r="AB235" i="18"/>
  <c r="AB305" i="18"/>
  <c r="AB260" i="18"/>
  <c r="AB264" i="18" s="1"/>
  <c r="AB361" i="18" s="1"/>
  <c r="H46" i="22" s="1"/>
  <c r="AB359" i="18"/>
  <c r="AN181" i="18"/>
  <c r="AN182" i="18"/>
  <c r="AN183" i="18" s="1"/>
  <c r="I308" i="18"/>
  <c r="I309" i="18"/>
  <c r="AM182" i="18"/>
  <c r="AM183" i="18" s="1"/>
  <c r="AM181" i="18"/>
  <c r="J309" i="18"/>
  <c r="J308" i="18"/>
  <c r="Z300" i="18"/>
  <c r="L297" i="18"/>
  <c r="L299" i="18" s="1"/>
  <c r="L268" i="18"/>
  <c r="Z235" i="18"/>
  <c r="Z305" i="18"/>
  <c r="Z260" i="18"/>
  <c r="Z264" i="18" s="1"/>
  <c r="Z361" i="18" s="1"/>
  <c r="Z359" i="18"/>
  <c r="K297" i="18"/>
  <c r="K299" i="18" s="1"/>
  <c r="K268" i="18"/>
  <c r="Z322" i="18"/>
  <c r="AA363" i="18"/>
  <c r="G48" i="22" s="1"/>
  <c r="G32" i="22"/>
  <c r="G36" i="22" s="1"/>
  <c r="G38" i="22" s="1"/>
  <c r="N308" i="18"/>
  <c r="N309" i="18"/>
  <c r="F23" i="22"/>
  <c r="Z348" i="18"/>
  <c r="K309" i="18"/>
  <c r="K308" i="18"/>
  <c r="N268" i="18"/>
  <c r="N297" i="18"/>
  <c r="N299" i="18" s="1"/>
  <c r="W268" i="18"/>
  <c r="M311" i="18"/>
  <c r="J311" i="18" l="1"/>
  <c r="I311" i="18"/>
  <c r="D46" i="22"/>
  <c r="X365" i="18"/>
  <c r="D50" i="22" s="1"/>
  <c r="G55" i="22"/>
  <c r="G56" i="22" s="1"/>
  <c r="E46" i="22"/>
  <c r="Y365" i="18"/>
  <c r="E50" i="22" s="1"/>
  <c r="F46" i="22"/>
  <c r="Z365" i="18"/>
  <c r="F50" i="22" s="1"/>
  <c r="Y363" i="18"/>
  <c r="E48" i="22" s="1"/>
  <c r="E32" i="22"/>
  <c r="E36" i="22" s="1"/>
  <c r="E38" i="22" s="1"/>
  <c r="J300" i="18"/>
  <c r="J331" i="18"/>
  <c r="J332" i="18" s="1"/>
  <c r="J322" i="18"/>
  <c r="J327" i="18"/>
  <c r="Z363" i="18"/>
  <c r="F48" i="22" s="1"/>
  <c r="F32" i="22"/>
  <c r="F36" i="22" s="1"/>
  <c r="F38" i="22" s="1"/>
  <c r="K300" i="18"/>
  <c r="K331" i="18"/>
  <c r="K332" i="18" s="1"/>
  <c r="K327" i="18"/>
  <c r="K322" i="18"/>
  <c r="Y309" i="18"/>
  <c r="Y308" i="18"/>
  <c r="AA311" i="18"/>
  <c r="AA331" i="18"/>
  <c r="AA332" i="18" s="1"/>
  <c r="W363" i="18"/>
  <c r="W309" i="18"/>
  <c r="W308" i="18"/>
  <c r="D32" i="22"/>
  <c r="D36" i="22" s="1"/>
  <c r="D38" i="22" s="1"/>
  <c r="X363" i="18"/>
  <c r="D48" i="22" s="1"/>
  <c r="H32" i="22"/>
  <c r="H36" i="22" s="1"/>
  <c r="H38" i="22" s="1"/>
  <c r="AB363" i="18"/>
  <c r="H48" i="22" s="1"/>
  <c r="X309" i="18"/>
  <c r="X308" i="18"/>
  <c r="N311" i="18"/>
  <c r="AB308" i="18"/>
  <c r="AB309" i="18"/>
  <c r="AB365" i="18"/>
  <c r="H50" i="22" s="1"/>
  <c r="H55" i="22" s="1"/>
  <c r="H56" i="22" s="1"/>
  <c r="L300" i="18"/>
  <c r="L331" i="18"/>
  <c r="L332" i="18" s="1"/>
  <c r="L327" i="18"/>
  <c r="L322" i="18"/>
  <c r="Z309" i="18"/>
  <c r="Z308" i="18"/>
  <c r="G39" i="22"/>
  <c r="L311" i="18"/>
  <c r="N331" i="18"/>
  <c r="N332" i="18" s="1"/>
  <c r="N300" i="18"/>
  <c r="N327" i="18"/>
  <c r="N322" i="18"/>
  <c r="K311" i="18"/>
  <c r="I331" i="18"/>
  <c r="I332" i="18" s="1"/>
  <c r="I300" i="18"/>
  <c r="I327" i="18"/>
  <c r="I322" i="18"/>
  <c r="D55" i="22" l="1"/>
  <c r="D56" i="22" s="1"/>
  <c r="F55" i="22"/>
  <c r="F56" i="22" s="1"/>
  <c r="E55" i="22"/>
  <c r="E56" i="22" s="1"/>
  <c r="E41" i="22"/>
  <c r="E42" i="22" s="1"/>
  <c r="E39" i="22"/>
  <c r="F39" i="22"/>
  <c r="X311" i="18"/>
  <c r="X331" i="18"/>
  <c r="X332" i="18" s="1"/>
  <c r="Y311" i="18"/>
  <c r="Y331" i="18"/>
  <c r="Y332" i="18" s="1"/>
  <c r="D41" i="22"/>
  <c r="D42" i="22" s="1"/>
  <c r="D39" i="22"/>
  <c r="H39" i="22"/>
  <c r="Z311" i="18"/>
  <c r="Z331" i="18"/>
  <c r="Z332" i="18" s="1"/>
  <c r="AB311" i="18"/>
  <c r="AB331" i="18"/>
  <c r="AB332" i="18" s="1"/>
  <c r="W311" i="18"/>
  <c r="W331" i="18"/>
  <c r="W332" i="18" s="1"/>
  <c r="H41" i="22" l="1"/>
  <c r="H42" i="22" s="1"/>
  <c r="F41" i="22"/>
  <c r="F42" i="22" s="1"/>
  <c r="G41" i="22"/>
  <c r="G42" i="22" s="1"/>
  <c r="I56" i="8"/>
  <c r="L56" i="8"/>
  <c r="M56" i="8"/>
  <c r="K56" i="8"/>
  <c r="J56" i="8"/>
  <c r="N56" i="8"/>
  <c r="AO193" i="18"/>
  <c r="AN193" i="18"/>
  <c r="AQ193" i="18"/>
  <c r="AR203" i="18"/>
  <c r="AP193" i="18"/>
  <c r="AM193" i="18"/>
  <c r="AR200" i="18"/>
  <c r="AR194" i="18"/>
  <c r="AR195" i="18"/>
  <c r="AR198" i="18"/>
  <c r="AI206" i="18"/>
  <c r="AR204" i="18"/>
  <c r="AR199" i="18"/>
  <c r="AR196" i="18"/>
  <c r="AR201" i="18"/>
  <c r="AR193" i="18"/>
  <c r="AO198" i="18"/>
  <c r="AN198" i="18"/>
  <c r="AM198" i="18"/>
  <c r="AP198" i="18"/>
  <c r="AL198" i="18"/>
  <c r="AQ198" i="18" s="1"/>
  <c r="AN195" i="18"/>
  <c r="AL195" i="18"/>
  <c r="AQ195" i="18" s="1"/>
  <c r="AO195" i="18"/>
  <c r="AM195" i="18"/>
  <c r="AP195" i="18"/>
  <c r="AN200" i="18"/>
  <c r="AM200" i="18"/>
  <c r="AO200" i="18"/>
  <c r="AP200" i="18"/>
  <c r="AL200" i="18"/>
  <c r="AQ200" i="18" s="1"/>
  <c r="AL197" i="18"/>
  <c r="AQ197" i="18" s="1"/>
  <c r="AO197" i="18"/>
  <c r="AP197" i="18"/>
  <c r="AM197" i="18"/>
  <c r="AN197" i="18"/>
  <c r="AP194" i="18"/>
  <c r="AM194" i="18"/>
  <c r="AN194" i="18"/>
  <c r="AO194" i="18"/>
  <c r="AL194" i="18"/>
  <c r="AQ194" i="18" s="1"/>
  <c r="AR197" i="18"/>
  <c r="AQ201" i="18"/>
  <c r="AL199" i="18"/>
  <c r="AQ199" i="18" s="1"/>
  <c r="AP199" i="18"/>
  <c r="AO199" i="18"/>
  <c r="AN199" i="18"/>
  <c r="AM199" i="18"/>
  <c r="AN196" i="18"/>
  <c r="AO196" i="18"/>
  <c r="AP196" i="18"/>
  <c r="AL196" i="18"/>
  <c r="AQ196" i="18" s="1"/>
  <c r="AM196" i="18"/>
  <c r="AN204" i="18" l="1"/>
  <c r="AP204" i="18"/>
  <c r="AO204" i="18"/>
  <c r="AO203" i="18"/>
  <c r="AM204" i="18"/>
  <c r="AL203" i="18"/>
  <c r="AN203" i="18"/>
  <c r="AM203" i="18"/>
  <c r="AL190" i="18"/>
  <c r="AL204" i="18"/>
  <c r="AQ204" i="18" s="1"/>
  <c r="AP203" i="18"/>
  <c r="AQ203" i="18" l="1"/>
  <c r="AK206" i="18"/>
  <c r="AL206" i="18"/>
</calcChain>
</file>

<file path=xl/sharedStrings.xml><?xml version="1.0" encoding="utf-8"?>
<sst xmlns="http://schemas.openxmlformats.org/spreadsheetml/2006/main" count="2425" uniqueCount="845">
  <si>
    <t>1 tep</t>
  </si>
  <si>
    <t>GJ</t>
  </si>
  <si>
    <t>MWh</t>
  </si>
  <si>
    <t>1/ Sur produits fossiles</t>
  </si>
  <si>
    <t>FE sur produits fossile</t>
  </si>
  <si>
    <t>FE (tCO2/tep)</t>
  </si>
  <si>
    <t>FE (kgCO2/kWh)</t>
  </si>
  <si>
    <t xml:space="preserve">Essence  </t>
  </si>
  <si>
    <t xml:space="preserve">Diesel  </t>
  </si>
  <si>
    <t>Kérosène</t>
  </si>
  <si>
    <t>GNV</t>
  </si>
  <si>
    <t>Energie par udp</t>
  </si>
  <si>
    <t>kWh/L</t>
  </si>
  <si>
    <t>Gazole</t>
  </si>
  <si>
    <t>kWh/kg</t>
  </si>
  <si>
    <t>FE du fossile</t>
  </si>
  <si>
    <t>FE par udp</t>
  </si>
  <si>
    <t>kgCO2/L</t>
  </si>
  <si>
    <t>kgCO2/kg</t>
  </si>
  <si>
    <t>2/ Part de bio-énergies</t>
  </si>
  <si>
    <t>Taux de bio (taux d'incorporation en énergie)</t>
  </si>
  <si>
    <t>Taux d’incorporation des biocarburants dans l’essence</t>
  </si>
  <si>
    <t>Taux d’incorporation des biocarburants dans le diesel</t>
  </si>
  <si>
    <t>Taux d’incorporation du gaz renouvelable dans le gaz</t>
  </si>
  <si>
    <t>Essence  (kgCO2/L)</t>
  </si>
  <si>
    <t>Gazole (kg CO2/L)</t>
  </si>
  <si>
    <t>GNV (kg CO2/kg)</t>
  </si>
  <si>
    <t>FE du fossile sans intégration des parts de bio et avec contenu élec à 0 (pour calcul de l'évolution des émissions des véh neufs)</t>
  </si>
  <si>
    <t>Electricité</t>
  </si>
  <si>
    <t>-</t>
  </si>
  <si>
    <t>VP</t>
  </si>
  <si>
    <t>I) Hypothèses sur les parts des énergies et consos des véh neufs</t>
  </si>
  <si>
    <t>A) Parcs roulants et immatriculations des VP</t>
  </si>
  <si>
    <t>Parcs et immatriculations VP</t>
  </si>
  <si>
    <t>observé</t>
  </si>
  <si>
    <t>Immatriculations VP</t>
  </si>
  <si>
    <t>B) Part de marché des énergies au sein des immatriculations</t>
  </si>
  <si>
    <t>projeté</t>
  </si>
  <si>
    <t>%</t>
  </si>
  <si>
    <t>Thermiques</t>
  </si>
  <si>
    <t>Essence</t>
  </si>
  <si>
    <t xml:space="preserve">  dont Essence</t>
  </si>
  <si>
    <t>Diesel</t>
  </si>
  <si>
    <t xml:space="preserve">  dont Diesel</t>
  </si>
  <si>
    <t>GPL</t>
  </si>
  <si>
    <t>Electrique</t>
  </si>
  <si>
    <t>Hybride rechargeable</t>
  </si>
  <si>
    <t>Hydrogène</t>
  </si>
  <si>
    <t>Gaz</t>
  </si>
  <si>
    <t>C) Consommations des VP (véhicules neufs)</t>
  </si>
  <si>
    <t>Essence (l/100 km)</t>
  </si>
  <si>
    <t>Diesel (l/100 km)</t>
  </si>
  <si>
    <t>VE (kWh/100 km)</t>
  </si>
  <si>
    <t>hypothèse</t>
  </si>
  <si>
    <t>Tous les VHR sont des essences rechargeables</t>
  </si>
  <si>
    <t>% de circulation en mode électrique</t>
  </si>
  <si>
    <t>II) Parts des énergies et consommations du parc roulant</t>
  </si>
  <si>
    <t>Les chiffrages du parc roulant se déduisent des hypothèses qui précèdent</t>
  </si>
  <si>
    <t>B1) Parts de marché des énergies sur le parc roulant (sur nbr de véh du parc roulant puis sur les km parcourus par le parc roulant)</t>
  </si>
  <si>
    <t>Parts de marché des énergies au sein du parc roulant (en nb de véh)</t>
  </si>
  <si>
    <t>Ensemble</t>
  </si>
  <si>
    <t>Parts de marché des énergies au sein des VP-km</t>
  </si>
  <si>
    <t>B2) Les consommations du parc roulant</t>
  </si>
  <si>
    <t>Intensités énergétiques</t>
  </si>
  <si>
    <t>kWh/100km</t>
  </si>
  <si>
    <t>Intensités GES</t>
  </si>
  <si>
    <t>gCO2/km</t>
  </si>
  <si>
    <t>FE du fossile sans intégration des parts de bio et avec contenu élec à 0 (pour calcul de l'évolution des émissions théoriques des véh neufs)</t>
  </si>
  <si>
    <t>VUL-AME 2021</t>
  </si>
  <si>
    <t>I) Données sur les parts des énergies et consos des véh neufs</t>
  </si>
  <si>
    <t>A) Circulations, parcs roulants et immatriculations des VUL</t>
  </si>
  <si>
    <t>Parc et immatriculations</t>
  </si>
  <si>
    <t>VUL</t>
  </si>
  <si>
    <t>Parc VUL</t>
  </si>
  <si>
    <t>Immatriculations VUL</t>
  </si>
  <si>
    <t>B) Parts de marchés des énergies</t>
  </si>
  <si>
    <t>véhicules neufs</t>
  </si>
  <si>
    <t>Evolutions des parts de marché des énergies dans les immatriculations annuelles</t>
  </si>
  <si>
    <t>Total</t>
  </si>
  <si>
    <t>H2</t>
  </si>
  <si>
    <t>C) Consommations des VUL</t>
  </si>
  <si>
    <t>Gaz (kg/100km)</t>
  </si>
  <si>
    <t>Electrique (kWh/100km)</t>
  </si>
  <si>
    <t>gCO2/véh-km</t>
  </si>
  <si>
    <t>NEDC</t>
  </si>
  <si>
    <t>VUL moyen</t>
  </si>
  <si>
    <t>La traduction du roulant découle de ce qui précède</t>
  </si>
  <si>
    <t>B) Parts de marché des énergies sur le parc roulant</t>
  </si>
  <si>
    <t>C) Consommations du roulant</t>
  </si>
  <si>
    <t>Intensité énergétique</t>
  </si>
  <si>
    <t>Diesel (kWh/100km)</t>
  </si>
  <si>
    <t>Gaz (kWh/100km)</t>
  </si>
  <si>
    <t>Moyenne (kWh/100km)</t>
  </si>
  <si>
    <t>Intensité carbone</t>
  </si>
  <si>
    <t>Moyenne</t>
  </si>
  <si>
    <t>PL</t>
  </si>
  <si>
    <t>AMS</t>
  </si>
  <si>
    <t>A) Circulations, parcs roulants et immatriculations des PL</t>
  </si>
  <si>
    <t>Parc et immatriculation des PL immatriculés en France (camions + tracteurs routiers)</t>
  </si>
  <si>
    <t>Parc de camions (milliers)</t>
  </si>
  <si>
    <t>Immatriculations (milliers par an)</t>
  </si>
  <si>
    <t>B) Part de marchés des énergies</t>
  </si>
  <si>
    <t>C) Consommations des PL</t>
  </si>
  <si>
    <t>Evolution des consommations unitaires des PL neufs</t>
  </si>
  <si>
    <t>Diesel (L/100km)</t>
  </si>
  <si>
    <t>parc roulant</t>
  </si>
  <si>
    <t>Bus et cars</t>
  </si>
  <si>
    <t>A) Parcs roulants et immatriculations des autobus et autocars</t>
  </si>
  <si>
    <t>Evolution du parc et des immatriculations d’autobus et de cars</t>
  </si>
  <si>
    <t>Parc (milliers)</t>
  </si>
  <si>
    <t>dont autobus</t>
  </si>
  <si>
    <t>Immatriculations (milliers)</t>
  </si>
  <si>
    <t>durée de vie</t>
  </si>
  <si>
    <t>Evolution du kilométrage moyen</t>
  </si>
  <si>
    <t>A1) Evolution des parts de marché des immatriculations</t>
  </si>
  <si>
    <t>autobus et autocars</t>
  </si>
  <si>
    <t>(*) : on suppose que les autobus hybrides sont des hybrides électriques-diesel non rechargeables</t>
  </si>
  <si>
    <t>B) Consommations des bus et cars</t>
  </si>
  <si>
    <t>II) Parts de marché des énergies et consommations  sur le parc roulant</t>
  </si>
  <si>
    <t>A2) Evolution des parts de marché des énergies du parc roulant</t>
  </si>
  <si>
    <t>Parts de marché des énergies dans les parcs roulants d'autobus et d’autocars</t>
  </si>
  <si>
    <t>Trafics métropole</t>
  </si>
  <si>
    <t>Trafics Dom-Com</t>
  </si>
  <si>
    <t>Trafics international</t>
  </si>
  <si>
    <t>Evolution des consos unitaires en base 100</t>
  </si>
  <si>
    <t>1) Deux roues motorisés</t>
  </si>
  <si>
    <t>3) Le fluvial et maritime domestique</t>
  </si>
  <si>
    <t>Fluvial</t>
  </si>
  <si>
    <t>Mix énergétique</t>
  </si>
  <si>
    <t>Mix avec ventilation bio / pas bio</t>
  </si>
  <si>
    <t>Trafics passagers (Mds voy-km)</t>
  </si>
  <si>
    <t>Aérien</t>
  </si>
  <si>
    <t>Poids lourds</t>
  </si>
  <si>
    <t>Ferroviaire</t>
  </si>
  <si>
    <t>Vélo</t>
  </si>
  <si>
    <t>1/ Voyageurs</t>
  </si>
  <si>
    <t>projections</t>
  </si>
  <si>
    <t>TC</t>
  </si>
  <si>
    <t xml:space="preserve">  dont ferrés</t>
  </si>
  <si>
    <t xml:space="preserve">  dont bus et cars</t>
  </si>
  <si>
    <t>2RM</t>
  </si>
  <si>
    <t>dont hors vélo (périmètre CCTN)</t>
  </si>
  <si>
    <t>Trafics passagers (%)</t>
  </si>
  <si>
    <t>(1) : le vélo n'étant pas estimé dans la CCTN, « l'observé » 2015-2018 correspond à l'estimation CGDD issue de la dernière ENTD et intégré dans la SNBC 2 et supposé fixe sur 2015-2018</t>
  </si>
  <si>
    <t>2/ Marchandises</t>
  </si>
  <si>
    <t>Total marchandises hors VUL (Mds t-km)</t>
  </si>
  <si>
    <t>Routier PL</t>
  </si>
  <si>
    <t>Fer</t>
  </si>
  <si>
    <t>Ensemble (hors VUL)</t>
  </si>
  <si>
    <t>Routier VUL</t>
  </si>
  <si>
    <t>Ensemble (avec VUL)</t>
  </si>
  <si>
    <t>Routier</t>
  </si>
  <si>
    <t>3/ Bilan de la circulation</t>
  </si>
  <si>
    <t>Voitures particulières</t>
  </si>
  <si>
    <t>Bilan de la circulation (Mds véh-km)</t>
  </si>
  <si>
    <t>Baisse par rapport à 2020</t>
  </si>
  <si>
    <t>En moyenne</t>
  </si>
  <si>
    <t>H2 (kg/100km)</t>
  </si>
  <si>
    <t>baisse / 2020 diesel</t>
  </si>
  <si>
    <t>baisse / 2020 gaz</t>
  </si>
  <si>
    <t>baisse / 2020 élec</t>
  </si>
  <si>
    <t>H2 (kWh/100km)</t>
  </si>
  <si>
    <t>par rapport / 2018</t>
  </si>
  <si>
    <t>FE des carburants avec intégration des parts de bio et avec un contenu de l'élec nul</t>
  </si>
  <si>
    <t>FE des carburants avec intégration des parts de bio et avec facteur émissions de l'élec nul (pour calcul roulant)</t>
  </si>
  <si>
    <t>Ratio GNV/diesel</t>
  </si>
  <si>
    <t>Consos unitaires du parc roulant (en L)</t>
  </si>
  <si>
    <t>Mtep</t>
  </si>
  <si>
    <t>Essence (yc carb. subst.)</t>
  </si>
  <si>
    <t>Gazole (yc carb. subs)</t>
  </si>
  <si>
    <t>4.3 Demande d'énergie finale par infrastructure</t>
  </si>
  <si>
    <t>4.4 Transports routiers</t>
  </si>
  <si>
    <t>Bus et autocars</t>
  </si>
  <si>
    <t>2 roues</t>
  </si>
  <si>
    <t>Evolution du trafic total (base 2018)</t>
  </si>
  <si>
    <t>Evolution de la circulation</t>
  </si>
  <si>
    <t>Taux d'occupations</t>
  </si>
  <si>
    <t>Trafic</t>
  </si>
  <si>
    <t>Mtep VP</t>
  </si>
  <si>
    <t>check</t>
  </si>
  <si>
    <t>III) Agrégations énergie et GES</t>
  </si>
  <si>
    <t>A) Evolution des intensités énergétiques et des intensités d'émissions de gaz à effet de serre</t>
  </si>
  <si>
    <t>B) Evolution des consommations énergétiques en volume (en Mtep) par type d'énergie</t>
  </si>
  <si>
    <t>Evolution des parts de marché des énergie parc roulant</t>
  </si>
  <si>
    <t>Traduction dans le parc roulant</t>
  </si>
  <si>
    <t>Moyenne (gCO2/km)</t>
  </si>
  <si>
    <t xml:space="preserve">Diesel </t>
  </si>
  <si>
    <t xml:space="preserve">H2 </t>
  </si>
  <si>
    <t>4 - Demande d'énergie finale des transports</t>
  </si>
  <si>
    <t>4.1 Trafics</t>
  </si>
  <si>
    <t>Passagers (Gpkm)</t>
  </si>
  <si>
    <t xml:space="preserve">  Voitures</t>
  </si>
  <si>
    <t xml:space="preserve">  Bus et autocars</t>
  </si>
  <si>
    <t xml:space="preserve">  Ferroviaire</t>
  </si>
  <si>
    <t xml:space="preserve">  Aérien domestique</t>
  </si>
  <si>
    <t>Marchandises Gtkm)</t>
  </si>
  <si>
    <t xml:space="preserve">  Fluvial</t>
  </si>
  <si>
    <t xml:space="preserve">  Voitures   Gvkm</t>
  </si>
  <si>
    <t>Aérien domestique</t>
  </si>
  <si>
    <t>III) Consommations en volume énergie et GES</t>
  </si>
  <si>
    <t>Consos unitaires du parc roulant (en kWh/100km)</t>
  </si>
  <si>
    <t>Trafics ajustés sur CCTN rebasage 2019</t>
  </si>
  <si>
    <t xml:space="preserve">  dont autobus</t>
  </si>
  <si>
    <t xml:space="preserve">  dont autocars</t>
  </si>
  <si>
    <t>III) Parts de marché des énergies et consommations  sur le parc roulant</t>
  </si>
  <si>
    <t>kWh/100 km</t>
  </si>
  <si>
    <t>Intérieur métropole</t>
  </si>
  <si>
    <t>Evolution des trafics en base 100 en 2019</t>
  </si>
  <si>
    <t>4) Maritime (soutes internationales uniquement)</t>
  </si>
  <si>
    <t xml:space="preserve">  Poids lourds</t>
  </si>
  <si>
    <t xml:space="preserve">  VUL</t>
  </si>
  <si>
    <t>Total modes routiers</t>
  </si>
  <si>
    <t>Transports ferrés (ferroviaire et transports urbains électriques)</t>
  </si>
  <si>
    <t>Navigation métropole</t>
  </si>
  <si>
    <t>consommation d'hydrogène en entrée de PAC : le double des consommations aval</t>
  </si>
  <si>
    <t>Aérien métropole (carburéacteurs)</t>
  </si>
  <si>
    <t>Aérien vols vers outre-mer et intra outre-mer  (carburéacteurs)</t>
  </si>
  <si>
    <t>4.5 Autres modes</t>
  </si>
  <si>
    <t xml:space="preserve">  Gazole</t>
  </si>
  <si>
    <t xml:space="preserve">  Electricité</t>
  </si>
  <si>
    <t>Transports urbains de voyageurs fonctionnant à l'électricité</t>
  </si>
  <si>
    <t>Consommation d'énergie des transports ferrés (ferroviaire et transports urbains électriques) (Mtep)</t>
  </si>
  <si>
    <t>Transports ferroviaires SNCF</t>
  </si>
  <si>
    <t>Evolution trafic fluvial</t>
  </si>
  <si>
    <t>Trafic fluvial</t>
  </si>
  <si>
    <t>plaisance essence : stabilité des consommations (même trend de stabilité que sur la période récente)</t>
  </si>
  <si>
    <t>Réduction / 2018</t>
  </si>
  <si>
    <t xml:space="preserve">4.2 Demande d'énergie finale par énergie </t>
  </si>
  <si>
    <t>Fluvial et plaisance</t>
  </si>
  <si>
    <t>4.6 Soutes internationales</t>
  </si>
  <si>
    <t>Soutes aériennes (carburéacteurs)</t>
  </si>
  <si>
    <t>Soutes maritimes</t>
  </si>
  <si>
    <t>Consommation d'énergie dans le transport fluvial et la plaisance (Mtep)</t>
  </si>
  <si>
    <t>Consommation d'énergie dans les soutes maritimes (Mtep)</t>
  </si>
  <si>
    <t>Consommation d'énergie dans les soutes maritimes avec ventilation selon le mix (Mtep)</t>
  </si>
  <si>
    <t>% des immatriculations</t>
  </si>
  <si>
    <t>efficacité énergétique électricité</t>
  </si>
  <si>
    <t>efficacité énergétique essence</t>
  </si>
  <si>
    <t>Réduction / 2020</t>
  </si>
  <si>
    <t>Total hors élec et H2</t>
  </si>
  <si>
    <t>variation / 2018</t>
  </si>
  <si>
    <t>(moyennes motos, motocyclettes)</t>
  </si>
  <si>
    <t>Charbon</t>
  </si>
  <si>
    <t>Brut</t>
  </si>
  <si>
    <t>Fioul Lourd</t>
  </si>
  <si>
    <t>Fioul autres</t>
  </si>
  <si>
    <t>Gaz Naturel</t>
  </si>
  <si>
    <t>Nucléaire</t>
  </si>
  <si>
    <t>Gaz Renouvelable</t>
  </si>
  <si>
    <t>Biomasse Solide</t>
  </si>
  <si>
    <t>Déchets</t>
  </si>
  <si>
    <t>Biocarburants</t>
  </si>
  <si>
    <t>Chaleur issue de l'environnement</t>
  </si>
  <si>
    <t>Chaleur Vendue</t>
  </si>
  <si>
    <t>Energies renouvelables Electriques</t>
  </si>
  <si>
    <t>TOTAL</t>
  </si>
  <si>
    <t>Soutes</t>
  </si>
  <si>
    <t>essence</t>
  </si>
  <si>
    <t>gazole</t>
  </si>
  <si>
    <t>(métropole + 50% des vols vers outre-mer)</t>
  </si>
  <si>
    <t>Evolution des consommations unitaires des véhicules particuliers neufs</t>
  </si>
  <si>
    <t>gCO2 théorique NEDC</t>
  </si>
  <si>
    <t xml:space="preserve">  % diesel au sein des thermiques</t>
  </si>
  <si>
    <t>total VE+VHR</t>
  </si>
  <si>
    <t>Kilométrage moyen des véhicules immatriculés en France</t>
  </si>
  <si>
    <t>Voitures pavillon français</t>
  </si>
  <si>
    <t>Diesel (y compris hybrides)</t>
  </si>
  <si>
    <t>Véhicules utilitaires légers pavillon français</t>
  </si>
  <si>
    <t>Essence et autres énergies</t>
  </si>
  <si>
    <t>Thermique (l/100km)</t>
  </si>
  <si>
    <t>Poids lourds pavillon français</t>
  </si>
  <si>
    <t>Autobus et autocars pavillon français</t>
  </si>
  <si>
    <t>Gazole (kWh/100km)</t>
  </si>
  <si>
    <t>GNV (kWh/100km)</t>
  </si>
  <si>
    <t xml:space="preserve">  </t>
  </si>
  <si>
    <t>Ensemble VP</t>
  </si>
  <si>
    <t>Thermique</t>
  </si>
  <si>
    <t>ratio GNV/diesel</t>
  </si>
  <si>
    <t>total élec+H2</t>
  </si>
  <si>
    <t>kWh/véh-km</t>
  </si>
  <si>
    <t>WLTP</t>
  </si>
  <si>
    <t>GNV (kg/100km)</t>
  </si>
  <si>
    <t>consos VE sur LD</t>
  </si>
  <si>
    <t>consos sur CD</t>
  </si>
  <si>
    <t>moyenne</t>
  </si>
  <si>
    <t>ratio LD/CD</t>
  </si>
  <si>
    <t>% bus dans les immat</t>
  </si>
  <si>
    <t>Gains d'efficacité énergétique</t>
  </si>
  <si>
    <t>Efficacité essence</t>
  </si>
  <si>
    <t>Efficacité électricité</t>
  </si>
  <si>
    <t>% essence</t>
  </si>
  <si>
    <t>% électricité</t>
  </si>
  <si>
    <t>% du parc roulant</t>
  </si>
  <si>
    <t>passage roulant - essence</t>
  </si>
  <si>
    <t>passage roulant - élec</t>
  </si>
  <si>
    <t>(1) : vélo : absence de statistiques CCTN; niveau théorique</t>
  </si>
  <si>
    <t>évol 2030/2019</t>
  </si>
  <si>
    <t>Hypothèse:</t>
  </si>
  <si>
    <t>Hypothèse :</t>
  </si>
  <si>
    <t>Total marchandises (% modales)</t>
  </si>
  <si>
    <t>évol 2050/2019</t>
  </si>
  <si>
    <t>en millions hab</t>
  </si>
  <si>
    <t>France entière</t>
  </si>
  <si>
    <t>Métropole</t>
  </si>
  <si>
    <t>évol pop métropole</t>
  </si>
  <si>
    <t>Pop</t>
  </si>
  <si>
    <t>PIB</t>
  </si>
  <si>
    <t>Trafics 2RM</t>
  </si>
  <si>
    <t>Somme</t>
  </si>
  <si>
    <t>4 - GES</t>
  </si>
  <si>
    <t>Deux roues</t>
  </si>
  <si>
    <t>Secteur</t>
  </si>
  <si>
    <t>Transport ferroviaire</t>
  </si>
  <si>
    <t>Transport fluvial de marchandises</t>
  </si>
  <si>
    <t>Transport maritime domestique</t>
  </si>
  <si>
    <t>Transport autres navigations</t>
  </si>
  <si>
    <t>Transport aérien français</t>
  </si>
  <si>
    <t>4/ FE par udp en intégrant les bioénergies</t>
  </si>
  <si>
    <t>3/ FE par Mtep  en intégrant les bioénergies</t>
  </si>
  <si>
    <t>Maritime domestique dont pêche</t>
  </si>
  <si>
    <t>Plaisance, autres navigations</t>
  </si>
  <si>
    <t>Soutes aériennes</t>
  </si>
  <si>
    <t xml:space="preserve">  total routier</t>
  </si>
  <si>
    <t>Transport</t>
  </si>
  <si>
    <t>FE avec taux de bio (taux d'incorporation en énergie)</t>
  </si>
  <si>
    <t>reprise de la feuille FE et bio</t>
  </si>
  <si>
    <t>Total bio-énergies</t>
  </si>
  <si>
    <t>Gaz renouvelable hors soutes internationales</t>
  </si>
  <si>
    <t>Biocarburants hors soutes internationales</t>
  </si>
  <si>
    <t>Gaz renouvelable soutes internationales</t>
  </si>
  <si>
    <t>Biocarburants - soutes internationales</t>
  </si>
  <si>
    <t>dont hors soutes internationales</t>
  </si>
  <si>
    <t>dont soutes internationales</t>
  </si>
  <si>
    <t>Evolution du parc roulant (PL)</t>
  </si>
  <si>
    <t>ratio CD/moyenne</t>
  </si>
  <si>
    <t>Hypothèses d'évolution différenciée des consos dans le roulant (LD/CD)</t>
  </si>
  <si>
    <t>Taux d'occupation</t>
  </si>
  <si>
    <t>Mix fer</t>
  </si>
  <si>
    <t>% énergie électricité</t>
  </si>
  <si>
    <t>% énergie H2</t>
  </si>
  <si>
    <t xml:space="preserve">  H2</t>
  </si>
  <si>
    <t>Le ferroviaire</t>
  </si>
  <si>
    <t>GNR fluvial</t>
  </si>
  <si>
    <t>GNV fluvial</t>
  </si>
  <si>
    <t>Essence maritime plaisance</t>
  </si>
  <si>
    <t>Electricité maritime plaisance</t>
  </si>
  <si>
    <t>dont bio</t>
  </si>
  <si>
    <t xml:space="preserve">Soutes maritimes internationales   </t>
  </si>
  <si>
    <t>GNL bio</t>
  </si>
  <si>
    <t>GNL fossile</t>
  </si>
  <si>
    <t>Fioul fossile</t>
  </si>
  <si>
    <t>Taux d’incorporation du gaz renouvelable dans le gaz (GNV routier)</t>
  </si>
  <si>
    <t>Taux d’incorporation des biocarburants dans l’essence (routier)</t>
  </si>
  <si>
    <t>Taux d’incorporation des biocarburants dans le diesel (routier)</t>
  </si>
  <si>
    <t>B&amp;C</t>
  </si>
  <si>
    <t>Indice trafic fluvial</t>
  </si>
  <si>
    <t>4.2 Demande de ges</t>
  </si>
  <si>
    <t>Mt CO2eq</t>
  </si>
  <si>
    <t>Métropole-OM &amp; intra OM</t>
  </si>
  <si>
    <t>International France (1 sens)</t>
  </si>
  <si>
    <t>Format : tous les départs France (dans les 2 sens pour l'intérieur France et dans un seul sens pour l'international)</t>
  </si>
  <si>
    <t>Taux de bio dans les carburants terrestres (taux d'incorporation en énergie)</t>
  </si>
  <si>
    <t>Taux de biocarburants, PtL, H2 dans les carburants aériens et maritimes : cf onglets afférents</t>
  </si>
  <si>
    <t>PtL</t>
  </si>
  <si>
    <t>Kérosène fossile</t>
  </si>
  <si>
    <t>GNV (dont bio-GNV)</t>
  </si>
  <si>
    <t xml:space="preserve">   dont biocarburants durables pour l'aéronautique</t>
  </si>
  <si>
    <t xml:space="preserve">   dont kérosène fossile</t>
  </si>
  <si>
    <t xml:space="preserve">   dont PtL pour l'aéronautique</t>
  </si>
  <si>
    <t>Aérien métropole (carburéacteurs et H2)</t>
  </si>
  <si>
    <t>Aérien vols vers outre-mer et intra outre-mer  (carburéacteurs et H2)</t>
  </si>
  <si>
    <t xml:space="preserve">   dont bio-gazole</t>
  </si>
  <si>
    <t xml:space="preserve">   dont gazole fossile</t>
  </si>
  <si>
    <t xml:space="preserve">   dont essence fossile</t>
  </si>
  <si>
    <t xml:space="preserve">   dont bio-essence</t>
  </si>
  <si>
    <t xml:space="preserve">  dont GNV fossile </t>
  </si>
  <si>
    <t xml:space="preserve">  dont bio-GNV</t>
  </si>
  <si>
    <t>Carburéacteurs autres que H2</t>
  </si>
  <si>
    <t>Essence (yc carb subst)</t>
  </si>
  <si>
    <t>Gazole (yc carb subst)</t>
  </si>
  <si>
    <t>Total soutes</t>
  </si>
  <si>
    <t xml:space="preserve">Bilan énergie métropole + vols vers DROM </t>
  </si>
  <si>
    <t>Soutes internationales</t>
  </si>
  <si>
    <t xml:space="preserve">Bilan énergie métropole hors vols vers DROM </t>
  </si>
  <si>
    <t>%bio-énergies</t>
  </si>
  <si>
    <t>Consommation totale</t>
  </si>
  <si>
    <t>% des soutes internationales</t>
  </si>
  <si>
    <t>Consommation d'énergie hors soutes internationales</t>
  </si>
  <si>
    <t>Consommation des soutes internationales</t>
  </si>
  <si>
    <t>Total H2 et PtL</t>
  </si>
  <si>
    <t>H2 soutes internationales</t>
  </si>
  <si>
    <t>H2 hors soutes internationales</t>
  </si>
  <si>
    <t>PtL hors soutes internationales</t>
  </si>
  <si>
    <t>PtL soutes internationales</t>
  </si>
  <si>
    <t>% H2 et PtL</t>
  </si>
  <si>
    <t>Total électricité</t>
  </si>
  <si>
    <t>Fossile</t>
  </si>
  <si>
    <t>Total énergies y compris soutes internationales</t>
  </si>
  <si>
    <t>Total bio-énergies y compris soutes internationales</t>
  </si>
  <si>
    <t>Total H2 et PtL y compris soutes internationales</t>
  </si>
  <si>
    <t>Total fossile y compris soutes internationales</t>
  </si>
  <si>
    <t>Carburéacteurs autres que H2 (yc vols vers DROM)</t>
  </si>
  <si>
    <t>Soutes aériennes internationales (carburéacteurs)</t>
  </si>
  <si>
    <t>Agrégation</t>
  </si>
  <si>
    <t>MtCO2e</t>
  </si>
  <si>
    <t>Redressé sur KP Citepa (approx)</t>
  </si>
  <si>
    <t>y compris vols vers DROM</t>
  </si>
  <si>
    <t xml:space="preserve">  dont total métropole hors </t>
  </si>
  <si>
    <t xml:space="preserve">  total métropole + vols DROM</t>
  </si>
  <si>
    <t>Taux de chargement des PL</t>
  </si>
  <si>
    <t>Evolutions des parts de marché des énergies dans les immatriculations annuelles de véhicules particuliers</t>
  </si>
  <si>
    <t>baisse émissions parc à comparer avec règlement UE CO2 PL :</t>
  </si>
  <si>
    <t>Croissance PIB/2018</t>
  </si>
  <si>
    <t>transport fluvial : évolution comme le trafic fluvial</t>
  </si>
  <si>
    <t>Diesel bio</t>
  </si>
  <si>
    <t>e-GNL</t>
  </si>
  <si>
    <t>dont e-carbu</t>
  </si>
  <si>
    <t>PtL - air et mer</t>
  </si>
  <si>
    <t>kérosène fossile</t>
  </si>
  <si>
    <t>évol pop métropole / 2019</t>
  </si>
  <si>
    <t>PIB/2019</t>
  </si>
  <si>
    <t>dont méthane de synthèse</t>
  </si>
  <si>
    <t>dont biogaz</t>
  </si>
  <si>
    <t xml:space="preserve">  dont e-GNV</t>
  </si>
  <si>
    <t>(*) dont PtL liquides</t>
  </si>
  <si>
    <t>(*) dont e-fuels</t>
  </si>
  <si>
    <t>PtL e-fuel &amp; e-GNV(*)</t>
  </si>
  <si>
    <t>PtL &amp; e-GNV</t>
  </si>
  <si>
    <t>(*) dont e-méthane</t>
  </si>
  <si>
    <t>Domestique - bioessence</t>
  </si>
  <si>
    <t>Domestique - biogazole</t>
  </si>
  <si>
    <t>Domestique - biocarburants aéronautiques</t>
  </si>
  <si>
    <t>Domestique bio-GNV</t>
  </si>
  <si>
    <t>Domestique e-carburants aéronautiques</t>
  </si>
  <si>
    <t>Soutes bio-carburants aéonautique</t>
  </si>
  <si>
    <t>Soutes e-carburants aéonautique</t>
  </si>
  <si>
    <t>Soutes bio-carburants maritimes</t>
  </si>
  <si>
    <t>Soutes e-carburants maritimes</t>
  </si>
  <si>
    <t>Total biocarburants</t>
  </si>
  <si>
    <t>Total e-carburants</t>
  </si>
  <si>
    <t>Domestique e-GNV</t>
  </si>
  <si>
    <t>e-fuels</t>
  </si>
  <si>
    <t>% non fossile (mais sans pondération pour passer à l'intensité énergétique)</t>
  </si>
  <si>
    <t>Porteurs &lt; 7,5t</t>
  </si>
  <si>
    <t>Porteurs [7,5t ; 12t]</t>
  </si>
  <si>
    <t>Porteurs [12t ; 16t]</t>
  </si>
  <si>
    <t>Porteurs [16t ; 19t]</t>
  </si>
  <si>
    <t>Porteurs [19t ; 26t]</t>
  </si>
  <si>
    <t>Porteurs [26t ; 32t]</t>
  </si>
  <si>
    <t>Tracteurs routiers</t>
  </si>
  <si>
    <t>Evolution des consommations unitaires des PL neufs diesel (L/100km)</t>
  </si>
  <si>
    <t>Evolution des consommations unitaires des PL neufs GNV (kg/100km)</t>
  </si>
  <si>
    <t>C) Consommations des PL neufs</t>
  </si>
  <si>
    <t>C) Emissions de GES des PL neufs</t>
  </si>
  <si>
    <t>GLOBAL</t>
  </si>
  <si>
    <t>PAR PTAC</t>
  </si>
  <si>
    <t>Emissions unitaires des PL neufs diesel (gCO2/km)</t>
  </si>
  <si>
    <t>Emissions unitaires des PL neufs GNV (gCO2/km)</t>
  </si>
  <si>
    <t>Repris du paramétrage du modèle TCO de la DGITM, adapté aux chiffres AMS</t>
  </si>
  <si>
    <t xml:space="preserve">Extrait du SDES 2019. Base : RSVERO (remontée des contrôles techniques). </t>
  </si>
  <si>
    <t>Traitement novembre 2022.</t>
  </si>
  <si>
    <t>inf à 7,5t</t>
  </si>
  <si>
    <t>]7,5t-12t]</t>
  </si>
  <si>
    <t>]12t-16t]</t>
  </si>
  <si>
    <t>]16t-19t]</t>
  </si>
  <si>
    <t>]19t-26t]</t>
  </si>
  <si>
    <t>sup à &gt; 26t</t>
  </si>
  <si>
    <t>Taille du parc</t>
  </si>
  <si>
    <t>moins de 7,5T</t>
  </si>
  <si>
    <t>7.5 à moins de 12T</t>
  </si>
  <si>
    <t>12 à moins de 16T</t>
  </si>
  <si>
    <t>16 à moins de 19T</t>
  </si>
  <si>
    <t>19 à moins de 26T</t>
  </si>
  <si>
    <t>26T et plus</t>
  </si>
  <si>
    <t>Ensemble camions</t>
  </si>
  <si>
    <t>Ensemble camion + tracteur</t>
  </si>
  <si>
    <t>Ensemble du parc</t>
  </si>
  <si>
    <t>0 à 8 ans</t>
  </si>
  <si>
    <t>Parcours annuel moyen 2019 (km)</t>
  </si>
  <si>
    <t>Pour compte d'autrui</t>
  </si>
  <si>
    <t>Compte d’autrui : approche sectorielle des entreprises en considérant que les secteurs des transports (et location de camions) opérent essentiellement pour compte d'autrui.</t>
  </si>
  <si>
    <t>Tout âge</t>
  </si>
  <si>
    <t>Ratio Pour Autrui / Ensemble</t>
  </si>
  <si>
    <t>km</t>
  </si>
  <si>
    <t>0-8 ans</t>
  </si>
  <si>
    <t>% &lt;8 ans</t>
  </si>
  <si>
    <t>% km tot</t>
  </si>
  <si>
    <t>camions</t>
  </si>
  <si>
    <t>tracteurs</t>
  </si>
  <si>
    <t>ensemble</t>
  </si>
  <si>
    <t>Total_France (2 sens intérieur + 1 sens international)</t>
  </si>
  <si>
    <t>Trafics</t>
  </si>
  <si>
    <t>Consommations unitaires</t>
  </si>
  <si>
    <t xml:space="preserve">Biocarburants </t>
  </si>
  <si>
    <t xml:space="preserve">PtL </t>
  </si>
  <si>
    <t xml:space="preserve">Consommation totale </t>
  </si>
  <si>
    <t>International France</t>
  </si>
  <si>
    <t>Consommations en TWH énergie finale</t>
  </si>
  <si>
    <t>Trafics intérieur métropole post modifs (Mds PKT)</t>
  </si>
  <si>
    <t>Total électricité finale</t>
  </si>
  <si>
    <t>Bilan biocarburants et e-fuels (hors H2)</t>
  </si>
  <si>
    <t>VP-TWh</t>
  </si>
  <si>
    <t>PL-TWh</t>
  </si>
  <si>
    <t>B&amp;C - Twh</t>
  </si>
  <si>
    <t>TWh</t>
  </si>
  <si>
    <t>Biocarburants compté à 0</t>
  </si>
  <si>
    <t>e-fuel</t>
  </si>
  <si>
    <t>Tep</t>
  </si>
  <si>
    <t>efuel</t>
  </si>
  <si>
    <t>fioul et gazole fossiles</t>
  </si>
  <si>
    <t>bioliquides (fioul bio, gazole bio, methanol bio)</t>
  </si>
  <si>
    <t>e-carburants (efioul, egazole, emethanol)</t>
  </si>
  <si>
    <t>e-gaz</t>
  </si>
  <si>
    <t>Total avec batteries</t>
  </si>
  <si>
    <t>Soutes maritimes (Mtep)</t>
  </si>
  <si>
    <t>PtL comptés en émissions en aérien et à 0 dans l'industrie lorsqu'il est fossile et en puits lorsqu'il est bio lors du captage</t>
  </si>
  <si>
    <t>Efficacité énergétique totale</t>
  </si>
  <si>
    <t>Consommation d'énergie dans les soutes maritimes avec ventilation selon le mix (TWh)</t>
  </si>
  <si>
    <t>Fioul et gazole fossile</t>
  </si>
  <si>
    <t>Diesel, gazolet  et méthanol  bio</t>
  </si>
  <si>
    <t>efuel (e-methanol, e-gazole et e-fioul)</t>
  </si>
  <si>
    <t>% ecarbu</t>
  </si>
  <si>
    <t>% bio</t>
  </si>
  <si>
    <t>Mix feuille de route (calcul % hors technologies batteries pour les soutes internationales)</t>
  </si>
  <si>
    <t>Consommation d'énergie dans le transport fluvial et la plaisance (TWh)</t>
  </si>
  <si>
    <t>2030/2019</t>
  </si>
  <si>
    <t>Intérieur métropole (*)</t>
  </si>
  <si>
    <t>(*) dont Corse</t>
  </si>
  <si>
    <t>Métropole-DROM &amp; intra DROM</t>
  </si>
  <si>
    <t>VP roulant</t>
  </si>
  <si>
    <t>Evolution tkm marchandises</t>
  </si>
  <si>
    <t>Moyenne thermique</t>
  </si>
  <si>
    <t>var 2030</t>
  </si>
  <si>
    <t>Moyenne thermique yc VHR</t>
  </si>
  <si>
    <t>Ratio élec</t>
  </si>
  <si>
    <t>Ratio GES hors vhr</t>
  </si>
  <si>
    <t>Ratio GES avecs vhr</t>
  </si>
  <si>
    <t>MJ/kg</t>
  </si>
  <si>
    <t>kgCO2/kWh</t>
  </si>
  <si>
    <t>avec maj 1%</t>
  </si>
  <si>
    <t>carburéacteur</t>
  </si>
  <si>
    <t>MJ/L</t>
  </si>
  <si>
    <t>FE par udp (avec maj 1%)</t>
  </si>
  <si>
    <t>GNV/gaz</t>
  </si>
  <si>
    <t>Moyenne ensemble</t>
  </si>
  <si>
    <t>ratio</t>
  </si>
  <si>
    <t>nb véh électriques</t>
  </si>
  <si>
    <t>nb VHR</t>
  </si>
  <si>
    <t>nb véh élec et VHR</t>
  </si>
  <si>
    <t>carbu</t>
  </si>
  <si>
    <t>carburéacteurs</t>
  </si>
  <si>
    <t>Motocycles</t>
  </si>
  <si>
    <t>Evolution circulation VUL (demande hors tx cht)</t>
  </si>
  <si>
    <t>essence yc vhnr</t>
  </si>
  <si>
    <t>essence vhr</t>
  </si>
  <si>
    <t>go</t>
  </si>
  <si>
    <t>moy</t>
  </si>
  <si>
    <t>estimations</t>
  </si>
  <si>
    <t>Variation / 2019</t>
  </si>
  <si>
    <t>H2 inclus ds elec observé</t>
  </si>
  <si>
    <t>Evolution du parc roulant de PL par type d’énergie en km parcourus</t>
  </si>
  <si>
    <t>assimilé</t>
  </si>
  <si>
    <t xml:space="preserve">GNV </t>
  </si>
  <si>
    <t>Calcul émissions GES immat à partir des consos</t>
  </si>
  <si>
    <t>Parc VP (*)</t>
  </si>
  <si>
    <t>gCO2 théorique WLTP</t>
  </si>
  <si>
    <t>gCO2 moy</t>
  </si>
  <si>
    <t>ratio wltp</t>
  </si>
  <si>
    <t>objectif</t>
  </si>
  <si>
    <t>Ratio B&amp;C / PL</t>
  </si>
  <si>
    <t>PL de marchandises</t>
  </si>
  <si>
    <t>BC</t>
  </si>
  <si>
    <t>année</t>
  </si>
  <si>
    <t>PPR</t>
  </si>
  <si>
    <t>kérosène</t>
  </si>
  <si>
    <t>biocarburants</t>
  </si>
  <si>
    <t>électricité</t>
  </si>
  <si>
    <t>baisse ppr+k</t>
  </si>
  <si>
    <t>Réduction / 2022</t>
  </si>
  <si>
    <t>20%GNL</t>
  </si>
  <si>
    <t>Ancien taux</t>
  </si>
  <si>
    <t>Soutes maritimes (Twh)</t>
  </si>
  <si>
    <t>Transport domestique - bioliquides</t>
  </si>
  <si>
    <t>Transport domestique - bioGNV</t>
  </si>
  <si>
    <t>Soutes air internationales</t>
  </si>
  <si>
    <t>Soutes mer internationales - bioliquides</t>
  </si>
  <si>
    <t>Soutes mer internationales - bioGNV</t>
  </si>
  <si>
    <t>Agriculture</t>
  </si>
  <si>
    <t xml:space="preserve">Industrie </t>
  </si>
  <si>
    <t>Consommations non énergétiques</t>
  </si>
  <si>
    <t>Production élec ZNI</t>
  </si>
  <si>
    <t>dont transports</t>
  </si>
  <si>
    <t>offre hors imports</t>
  </si>
  <si>
    <t>Imports/exports</t>
  </si>
  <si>
    <t>etimé</t>
  </si>
  <si>
    <t>Imports</t>
  </si>
  <si>
    <t>excédent</t>
  </si>
  <si>
    <t>Biocarbrants hors gnv</t>
  </si>
  <si>
    <t xml:space="preserve"> </t>
  </si>
  <si>
    <t>70-90TWh</t>
  </si>
  <si>
    <t>90-110TWh</t>
  </si>
  <si>
    <t>Conso élec transport</t>
  </si>
  <si>
    <t>électricité ferroviaire (TWh)</t>
  </si>
  <si>
    <t>électricité des VE</t>
  </si>
  <si>
    <t>Part ENR / recharge</t>
  </si>
  <si>
    <t>Part ENR mix élec conso</t>
  </si>
  <si>
    <t>Part recharge publique</t>
  </si>
  <si>
    <t>élec ENR</t>
  </si>
  <si>
    <t>électricité TIRUERT (TWh)</t>
  </si>
  <si>
    <t>électricité RED non TIRUERT</t>
  </si>
  <si>
    <t>Réduction de GES bio</t>
  </si>
  <si>
    <t>1G</t>
  </si>
  <si>
    <t>2G</t>
  </si>
  <si>
    <t>Rèd. GES Moy (Calc.)</t>
  </si>
  <si>
    <t>Rèd. GES Moy (Hypothèse)</t>
  </si>
  <si>
    <t>% réd moyen</t>
  </si>
  <si>
    <t>MJ/l</t>
  </si>
  <si>
    <t>Éthanol</t>
  </si>
  <si>
    <t>EMAG</t>
  </si>
  <si>
    <t>HVO-G</t>
  </si>
  <si>
    <t>HVO-E</t>
  </si>
  <si>
    <t>HVO-C</t>
  </si>
  <si>
    <t>MJ/kWh</t>
  </si>
  <si>
    <t>GES</t>
  </si>
  <si>
    <t>gCO2eq/MJ</t>
  </si>
  <si>
    <t>MtCO2/TWh</t>
  </si>
  <si>
    <t>fossile</t>
  </si>
  <si>
    <t>Consommation raffineries (kt)</t>
  </si>
  <si>
    <t>prix €/T</t>
  </si>
  <si>
    <t>prix €/MWh</t>
  </si>
  <si>
    <t>Besoin en électricité</t>
  </si>
  <si>
    <t>Electricité primaire</t>
  </si>
  <si>
    <t>plafond offre +25 TWh imports</t>
  </si>
  <si>
    <t>old</t>
  </si>
  <si>
    <t>ppr</t>
  </si>
  <si>
    <t>évol PIB^0,7</t>
  </si>
  <si>
    <t xml:space="preserve">(*) parc effectif recalé </t>
  </si>
  <si>
    <t>dont électricité directe + élec primaire pour H2</t>
  </si>
  <si>
    <t>gaz</t>
  </si>
  <si>
    <t>% énergie trains au gazole ou biocarb</t>
  </si>
  <si>
    <t>% CO2 biogénique</t>
  </si>
  <si>
    <t>de l'aviation</t>
  </si>
  <si>
    <t>du maritime</t>
  </si>
  <si>
    <t xml:space="preserve"> ges</t>
  </si>
  <si>
    <t>TWh initiaux - run2</t>
  </si>
  <si>
    <t>TWh initiaux - run3</t>
  </si>
  <si>
    <t>%enr élec</t>
  </si>
  <si>
    <t>intensité GES</t>
  </si>
  <si>
    <t>2G imposés</t>
  </si>
  <si>
    <t>2G flexibles</t>
  </si>
  <si>
    <t>biognv</t>
  </si>
  <si>
    <t>Autres (hors transports)</t>
  </si>
  <si>
    <t>Consos en volume</t>
  </si>
  <si>
    <t>h2</t>
  </si>
  <si>
    <t>TWh en données d'entrée DGAC</t>
  </si>
  <si>
    <t>(pour mémoire)</t>
  </si>
  <si>
    <t>% route</t>
  </si>
  <si>
    <t>%1G route</t>
  </si>
  <si>
    <t>%2G route</t>
  </si>
  <si>
    <t>3/ VUL</t>
  </si>
  <si>
    <t>march</t>
  </si>
  <si>
    <t>VUL (tkm)</t>
  </si>
  <si>
    <t>VUL (tx occ)</t>
  </si>
  <si>
    <t>VUL marchandises  (véh-km)</t>
  </si>
  <si>
    <t>Circulation</t>
  </si>
  <si>
    <t>Taux d'ocupation</t>
  </si>
  <si>
    <t>G1.b  Circulation en France métropolitaine par type de véhicule*</t>
  </si>
  <si>
    <t>2023-2022</t>
  </si>
  <si>
    <t>Véhicules lourds pavillon français</t>
  </si>
  <si>
    <t>VP et VUL étrangers</t>
  </si>
  <si>
    <t>Véhicules lourds étrangers</t>
  </si>
  <si>
    <t>PL étrangers</t>
  </si>
  <si>
    <t>BetCétrangers</t>
  </si>
  <si>
    <t>Ensemble des véhicules</t>
  </si>
  <si>
    <t>VP ___</t>
  </si>
  <si>
    <t>PL_</t>
  </si>
  <si>
    <t>Besoins en électricité</t>
  </si>
  <si>
    <t>new</t>
  </si>
  <si>
    <t>effi moy</t>
  </si>
  <si>
    <t>gco2</t>
  </si>
  <si>
    <t>moyenne hors élec</t>
  </si>
  <si>
    <t>moyennehors elec et vhr</t>
  </si>
  <si>
    <t>passage au réel</t>
  </si>
  <si>
    <t>Croissance du trafic en tkm base 2023</t>
  </si>
  <si>
    <t>référence 2023</t>
  </si>
  <si>
    <t>Variation par rapport à 2023</t>
  </si>
  <si>
    <t>Evolution des consommations base 2023</t>
  </si>
  <si>
    <t>Parts de marché des énergies dans les immatriculations annuelles d'autobus</t>
  </si>
  <si>
    <t>2030-2050</t>
  </si>
  <si>
    <t>vs 2019</t>
  </si>
  <si>
    <t>Evolution du trafic aérien (Mds passagers.km)</t>
  </si>
  <si>
    <t>Mds passagers kilomètres</t>
  </si>
  <si>
    <t>Intérieur hexagone</t>
  </si>
  <si>
    <t>Hexagone-OM &amp; intra OM</t>
  </si>
  <si>
    <t>Total France (2 sens intérieur + 1 sens international)</t>
  </si>
  <si>
    <t>Mix</t>
  </si>
  <si>
    <t xml:space="preserve"> Périmètre hexagone</t>
  </si>
  <si>
    <t>Part de marché des véhicules utilitaires légers neufs (%)</t>
  </si>
  <si>
    <t>Part de marché des poids lourds neufs (%)</t>
  </si>
  <si>
    <t>Parc roulant des véhicules particuliers (%)</t>
  </si>
  <si>
    <t>Parc roulant des véhicules utilitaires légers (%)</t>
  </si>
  <si>
    <t>Parc roulant des poids lourds (%)</t>
  </si>
  <si>
    <t>Part de marché des véhicules particuliers neufs (%)</t>
  </si>
  <si>
    <t>Consommation moyenne réelle des véhicules particuliers neufs</t>
  </si>
  <si>
    <t>Essence (L / 100 km)</t>
  </si>
  <si>
    <t>Diesel (L / 100 km)</t>
  </si>
  <si>
    <t>Véhicules électriques (kWh / 100 km)</t>
  </si>
  <si>
    <t xml:space="preserve">Consommation moyenne réelle du parc roulant de véhicules particuliers </t>
  </si>
  <si>
    <t xml:space="preserve">Consommation moyenne réelle du parc roulant des véhicules utilitaires légers </t>
  </si>
  <si>
    <t>L / 100 km</t>
  </si>
  <si>
    <t>Consommation moyenne réelle des véhicules utilitaires légers neufs</t>
  </si>
  <si>
    <t>Parts de marché des énergies dans les immatriculations annuelles d’autocars</t>
  </si>
  <si>
    <t>Parts de marché des énergies dans les immatriculations annuelles d'autobus et d’autocars</t>
  </si>
  <si>
    <t>Consommation moyenne réelle des poids lourds neufs</t>
  </si>
  <si>
    <t>Consommation moyenne réelle du parc roulant des poids lourds</t>
  </si>
  <si>
    <t>e-carburants (e-methanol, e-ammoniac, egazole)</t>
  </si>
  <si>
    <t>objectif de baisse d'intensité énergétique reglement Fuel Maritime</t>
  </si>
  <si>
    <t>estimation</t>
  </si>
  <si>
    <t>évol 22/23</t>
  </si>
  <si>
    <t>WLTP hors élec</t>
  </si>
  <si>
    <t xml:space="preserve">coeft passage </t>
  </si>
  <si>
    <t>var gazole</t>
  </si>
  <si>
    <t>Variation / 2023</t>
  </si>
  <si>
    <t>Gain annuel efficacité énergétique 2023-2031</t>
  </si>
  <si>
    <t>Soutes maritimes internationales  (TWh)</t>
  </si>
  <si>
    <t>% e-fuel</t>
  </si>
  <si>
    <t>% biocarburants</t>
  </si>
  <si>
    <t>vp</t>
  </si>
  <si>
    <t>vul</t>
  </si>
  <si>
    <t>pl</t>
  </si>
  <si>
    <t>passage au réel ES</t>
  </si>
  <si>
    <t>ratio LD/moyenne</t>
  </si>
  <si>
    <t>Total PPR</t>
  </si>
  <si>
    <t>% CO2 biogénique dans CO2 des efuels</t>
  </si>
  <si>
    <t>VP-CO2eq</t>
  </si>
  <si>
    <t>Total MtCO2e</t>
  </si>
  <si>
    <t>tx observé fer</t>
  </si>
  <si>
    <t>tx bio théorique</t>
  </si>
  <si>
    <t xml:space="preserve">Emissions théoriques observées pour le neuf </t>
  </si>
  <si>
    <t>réel hors élec</t>
  </si>
  <si>
    <t>Bus</t>
  </si>
  <si>
    <t>Cars</t>
  </si>
  <si>
    <t>dont gazole B100</t>
  </si>
  <si>
    <t>baisse H2 / 2023</t>
  </si>
  <si>
    <t>Immatriculations de véhicules (millions)</t>
  </si>
  <si>
    <t>Millions de véhicules</t>
  </si>
  <si>
    <t>Véhicules particuliers</t>
  </si>
  <si>
    <t>Véhicules utilitaires légers</t>
  </si>
  <si>
    <t>Bus et car</t>
  </si>
  <si>
    <t>Parc de véhicules (millions)</t>
  </si>
  <si>
    <t>Emissions de CO2e (MtCO2e/an)
Périmètre : Métropole et Outre-mer inclus dans l'UE</t>
  </si>
  <si>
    <t>Emissions de CO2e (MtCO2e/an)
Périmètre : Métropole</t>
  </si>
  <si>
    <t>rebasage 2023</t>
  </si>
  <si>
    <t>vul et PL</t>
  </si>
  <si>
    <t>Intérieur</t>
  </si>
  <si>
    <t>PL&amp;BC</t>
  </si>
  <si>
    <t xml:space="preserve">  total</t>
  </si>
  <si>
    <t>1kWh/L vaut 1TWh/m3</t>
  </si>
  <si>
    <t>2023-30</t>
  </si>
  <si>
    <t>2023-25</t>
  </si>
  <si>
    <t>basage 2022</t>
  </si>
  <si>
    <t>var 22/23</t>
  </si>
  <si>
    <t>basage 2023</t>
  </si>
  <si>
    <t>Fret</t>
  </si>
  <si>
    <t>var 2022-23</t>
  </si>
  <si>
    <t>var 2023-30</t>
  </si>
  <si>
    <t>var 2023-50</t>
  </si>
  <si>
    <t>var2015-23</t>
  </si>
  <si>
    <t>var2022-23</t>
  </si>
  <si>
    <t>var2019-23</t>
  </si>
  <si>
    <t>var 2022-30</t>
  </si>
  <si>
    <t>var 2022-50</t>
  </si>
  <si>
    <t>Evolution du trafic total (base 2019)</t>
  </si>
  <si>
    <t>Evolution du trafic total (base 2023)</t>
  </si>
  <si>
    <t>basage 2022 - save</t>
  </si>
  <si>
    <t>gnv</t>
  </si>
  <si>
    <t>élec</t>
  </si>
  <si>
    <t>Gazole et cars B100</t>
  </si>
  <si>
    <t>2022</t>
  </si>
  <si>
    <t>2025</t>
  </si>
  <si>
    <t>2030</t>
  </si>
  <si>
    <t>2035</t>
  </si>
  <si>
    <t>2040</t>
  </si>
  <si>
    <t>2045</t>
  </si>
  <si>
    <t>2050</t>
  </si>
  <si>
    <t>var/ 2019</t>
  </si>
  <si>
    <t>var/ 2020</t>
  </si>
  <si>
    <t>Gain annuel efficacité énergétique 2025-2030</t>
  </si>
  <si>
    <t>2018</t>
  </si>
  <si>
    <t>2019</t>
  </si>
  <si>
    <t>2020</t>
  </si>
  <si>
    <t>2021</t>
  </si>
  <si>
    <t>2023</t>
  </si>
  <si>
    <t>Thermiques fer</t>
  </si>
  <si>
    <t>% gazole</t>
  </si>
  <si>
    <t xml:space="preserve">%biogazole </t>
  </si>
  <si>
    <t>Total fer</t>
  </si>
  <si>
    <t>Fer-observé (TWh)</t>
  </si>
  <si>
    <t>sur 25 ans</t>
  </si>
  <si>
    <t>TCU élec observé (TWh)</t>
  </si>
  <si>
    <t>Plaisance</t>
  </si>
  <si>
    <t>Maritime (international principalement)</t>
  </si>
  <si>
    <r>
      <rPr>
        <sz val="9"/>
        <rFont val="Times New Roman"/>
        <family val="1"/>
      </rPr>
      <t>1.A.3.d.  Domestic Navigation</t>
    </r>
    <r>
      <rPr>
        <vertAlign val="superscript"/>
        <sz val="9"/>
        <rFont val="Times New Roman"/>
        <family val="1"/>
      </rPr>
      <t xml:space="preserve"> (12)</t>
    </r>
    <r>
      <rPr>
        <sz val="9"/>
        <rFont val="Times New Roman"/>
        <family val="1"/>
      </rPr>
      <t xml:space="preserve"> </t>
    </r>
  </si>
  <si>
    <t>Residual fuel oil</t>
  </si>
  <si>
    <t>Gas/diesel oil</t>
  </si>
  <si>
    <t>Gasoline</t>
  </si>
  <si>
    <r>
      <rPr>
        <sz val="9"/>
        <rFont val="Times New Roman"/>
        <family val="1"/>
      </rPr>
      <t>Other liquid fuels</t>
    </r>
    <r>
      <rPr>
        <i/>
        <sz val="9"/>
        <rFont val="Times New Roman"/>
        <family val="1"/>
      </rPr>
      <t xml:space="preserve"> (please specify)</t>
    </r>
  </si>
  <si>
    <t>Other liquid fuels [IPCC Software 1.A.3.d.ii]</t>
  </si>
  <si>
    <r>
      <rPr>
        <sz val="9"/>
        <rFont val="Times New Roman"/>
        <family val="1"/>
      </rPr>
      <t xml:space="preserve">Gaseous fuels </t>
    </r>
    <r>
      <rPr>
        <vertAlign val="superscript"/>
        <sz val="9"/>
        <rFont val="Times New Roman"/>
        <family val="1"/>
      </rPr>
      <t>(6)</t>
    </r>
    <r>
      <rPr>
        <sz val="9"/>
        <rFont val="Times New Roman"/>
        <family val="1"/>
      </rPr>
      <t xml:space="preserve"> </t>
    </r>
  </si>
  <si>
    <t>NO</t>
  </si>
  <si>
    <r>
      <rPr>
        <sz val="9"/>
        <rFont val="Times New Roman"/>
        <family val="1"/>
      </rPr>
      <t>Biomass</t>
    </r>
    <r>
      <rPr>
        <vertAlign val="superscript"/>
        <sz val="9"/>
        <rFont val="Times New Roman"/>
        <family val="1"/>
      </rPr>
      <t xml:space="preserve"> (3)</t>
    </r>
  </si>
  <si>
    <r>
      <rPr>
        <sz val="9"/>
        <rFont val="Times New Roman"/>
        <family val="1"/>
      </rPr>
      <t xml:space="preserve">Other fossil fuels </t>
    </r>
    <r>
      <rPr>
        <i/>
        <sz val="9"/>
        <rFont val="Times New Roman"/>
        <family val="1"/>
      </rPr>
      <t>(please specify)</t>
    </r>
    <r>
      <rPr>
        <vertAlign val="superscript"/>
        <sz val="9"/>
        <rFont val="Times New Roman"/>
        <family val="1"/>
      </rPr>
      <t>(7)</t>
    </r>
  </si>
  <si>
    <t>Other fossil fuels [IPCC Software 1.A.3.d.ii]</t>
  </si>
  <si>
    <t>1.A.4.c.iii. Fishing</t>
  </si>
  <si>
    <t>Other liquid fuels [IPCC Software 1.A.4.c.iii]</t>
  </si>
  <si>
    <r>
      <rPr>
        <sz val="9"/>
        <rFont val="Times New Roman"/>
        <family val="1"/>
      </rPr>
      <t>Biomass</t>
    </r>
    <r>
      <rPr>
        <vertAlign val="superscript"/>
        <sz val="9"/>
        <rFont val="Times New Roman"/>
        <family val="1"/>
      </rPr>
      <t>(3)</t>
    </r>
  </si>
  <si>
    <r>
      <rPr>
        <sz val="9"/>
        <rFont val="Times New Roman"/>
        <family val="1"/>
      </rPr>
      <t>Other fossil fuels (</t>
    </r>
    <r>
      <rPr>
        <i/>
        <sz val="9"/>
        <rFont val="Times New Roman"/>
        <family val="1"/>
      </rPr>
      <t>please specify)</t>
    </r>
    <r>
      <rPr>
        <vertAlign val="superscript"/>
        <sz val="9"/>
        <rFont val="Times New Roman"/>
        <family val="1"/>
      </rPr>
      <t>(7)</t>
    </r>
  </si>
  <si>
    <t>Other fossil fuels  [IPCC Software 1.A.4.c.iii]</t>
  </si>
  <si>
    <t>Fer + TCU observé</t>
  </si>
  <si>
    <t>Fer + TCU</t>
  </si>
  <si>
    <t>Electricité ferroviaire</t>
  </si>
  <si>
    <t>Hausse liée au trafic</t>
  </si>
  <si>
    <t>Hausse liée à gains d'efficacité énergétque</t>
  </si>
  <si>
    <t>Consommation du ferroviaire</t>
  </si>
  <si>
    <t>Hausse combinée</t>
  </si>
  <si>
    <t>hypothèse gains d'efficacité énergétique</t>
  </si>
  <si>
    <t>hyp croissance tcu</t>
  </si>
  <si>
    <t>Part de marché des bus neufs (%)</t>
  </si>
  <si>
    <t>Part de marché des autocars neufs (%)</t>
  </si>
  <si>
    <t>Gazole (l/100km)</t>
  </si>
  <si>
    <t>tx observé biocarb routier moy</t>
  </si>
  <si>
    <t>Taux observés</t>
  </si>
  <si>
    <t>Taux théoriques plafonds</t>
  </si>
  <si>
    <t>Taux appliqués</t>
  </si>
  <si>
    <t>correctif</t>
  </si>
  <si>
    <t>soutes aériennes</t>
  </si>
  <si>
    <t>soutes maritimes</t>
  </si>
  <si>
    <t>23/19</t>
  </si>
  <si>
    <t>dont Europe</t>
  </si>
  <si>
    <t>dont international hors Europe</t>
  </si>
  <si>
    <t>gco2 theo</t>
  </si>
  <si>
    <t>Besoin en émlectricité primaire</t>
  </si>
  <si>
    <t>Parc roulant (en %)</t>
  </si>
  <si>
    <t>domestique</t>
  </si>
  <si>
    <t>Km/vp/an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</si>
</sst>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5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00"/>
    <numFmt numFmtId="165" formatCode="0.0%"/>
    <numFmt numFmtId="166" formatCode="0.0"/>
    <numFmt numFmtId="167" formatCode="#,##0.0"/>
    <numFmt numFmtId="168" formatCode="#,##0.000"/>
    <numFmt numFmtId="169" formatCode="0&quot; &quot;%"/>
    <numFmt numFmtId="170" formatCode="#,##0.00&quot; &quot;;&quot;-&quot;#,##0.00&quot; &quot;;&quot;-&quot;#&quot; &quot;;@&quot; &quot;"/>
    <numFmt numFmtId="171" formatCode="mmmm&quot; &quot;d&quot;, &quot;yyyy"/>
    <numFmt numFmtId="172" formatCode="#,##0.00&quot; € &quot;;#,##0.00&quot; € &quot;;&quot;-&quot;#&quot; € &quot;;@&quot; &quot;"/>
    <numFmt numFmtId="173" formatCode="#,##0.00&quot; &quot;[$€-40C]&quot; &quot;;#,##0.00&quot; &quot;[$€-40C]&quot; &quot;;&quot;-&quot;#&quot; &quot;[$€-40C]&quot; &quot;;&quot; &quot;@&quot; &quot;"/>
    <numFmt numFmtId="174" formatCode="#,##0.00&quot; &quot;[$€-401]&quot; &quot;;#,##0.00&quot; &quot;[$€-401]&quot; &quot;;&quot;-&quot;#&quot; &quot;[$€-401]&quot; &quot;"/>
    <numFmt numFmtId="175" formatCode="#,##0.00&quot; &quot;[$€-40C];&quot;-&quot;#,##0.00&quot; &quot;[$€-40C]"/>
    <numFmt numFmtId="176" formatCode="#,##0.00&quot; &quot;[$€-40C]&quot; &quot;;#,##0.00&quot; &quot;[$€-40C]&quot; &quot;;&quot;-&quot;#&quot; &quot;[$€-40C]&quot; &quot;;@&quot; &quot;"/>
    <numFmt numFmtId="177" formatCode="&quot; &quot;#,##0.00&quot; &quot;;&quot;-&quot;#,##0.00&quot; &quot;;&quot; -&quot;00&quot; &quot;;&quot; &quot;@&quot; &quot;"/>
    <numFmt numFmtId="178" formatCode="#,##0.00&quot;    &quot;;#,##0.00&quot;    &quot;;&quot;-&quot;#&quot;    &quot;;&quot; &quot;@&quot; &quot;"/>
    <numFmt numFmtId="179" formatCode="#,##0.00&quot;    &quot;;#,##0.00&quot;    &quot;;&quot;-&quot;#&quot;    &quot;;@&quot; &quot;"/>
    <numFmt numFmtId="180" formatCode="#,##0&quot; F&quot;;&quot;-&quot;#,##0&quot; F&quot;"/>
    <numFmt numFmtId="181" formatCode="0.00&quot; &quot;"/>
    <numFmt numFmtId="182" formatCode="&quot;(&quot;#&quot;)&quot;;&quot;(&quot;#&quot;)&quot;"/>
    <numFmt numFmtId="183" formatCode="#,##0.00&quot; &quot;[$€-40C];[Red]&quot;-&quot;#,##0.00&quot; &quot;[$€-40C]"/>
    <numFmt numFmtId="184" formatCode="#,##0.0000"/>
    <numFmt numFmtId="185" formatCode="[$€-40C]&quot; &quot;#,##0.0"/>
    <numFmt numFmtId="186" formatCode="[$€-40C]&quot; &quot;#,##0.00"/>
    <numFmt numFmtId="187" formatCode="[$€-40C]&quot; &quot;#,##0"/>
    <numFmt numFmtId="188" formatCode="#,##0.0&quot; F&quot;"/>
    <numFmt numFmtId="189" formatCode="#,##0.00&quot; F&quot;"/>
    <numFmt numFmtId="190" formatCode="#,##0&quot; F&quot;"/>
    <numFmt numFmtId="191" formatCode="0.00&quot; &quot;%"/>
    <numFmt numFmtId="192" formatCode="#,##0.00&quot; &quot;[$€]&quot; &quot;;#,##0.00&quot; &quot;[$€]&quot; &quot;;&quot;-&quot;#&quot; &quot;[$€]&quot; &quot;;&quot; &quot;@&quot; &quot;"/>
    <numFmt numFmtId="193" formatCode="#,##0.00&quot; &quot;[$€];&quot;-&quot;#,##0.00&quot; &quot;[$€]"/>
    <numFmt numFmtId="194" formatCode="#,##0.00&quot; &quot;[$€]&quot; &quot;;#,##0.00&quot; &quot;[$€]&quot; &quot;;&quot;-&quot;#&quot; &quot;[$€]&quot; &quot;;@&quot; &quot;"/>
    <numFmt numFmtId="195" formatCode="[$€]&quot; &quot;#,##0.0"/>
    <numFmt numFmtId="196" formatCode="[$€]&quot; &quot;#,##0.00"/>
    <numFmt numFmtId="197" formatCode="[$€]&quot; &quot;#,##0"/>
    <numFmt numFmtId="198" formatCode="&quot; &quot;#,##0.0&quot; &quot;;&quot;-&quot;#,##0.0&quot; &quot;;&quot; -&quot;00&quot; &quot;;&quot; &quot;@&quot; &quot;"/>
    <numFmt numFmtId="199" formatCode="&quot; &quot;#,##0&quot; &quot;;&quot;-&quot;#,##0&quot; &quot;;&quot; -&quot;00&quot; &quot;;&quot; &quot;@&quot; &quot;"/>
    <numFmt numFmtId="200" formatCode="&quot; &quot;#,##0.00&quot; &quot;;&quot;-&quot;#,##0.00&quot; &quot;;&quot; -&quot;00.0&quot; &quot;;&quot; &quot;@&quot; &quot;"/>
    <numFmt numFmtId="201" formatCode="&quot; &quot;#,##0.000&quot; &quot;;&quot;-&quot;#,##0.000&quot; &quot;;&quot; -&quot;00.0&quot; &quot;;&quot; &quot;@&quot; &quot;"/>
    <numFmt numFmtId="202" formatCode="\ General"/>
    <numFmt numFmtId="203" formatCode="#,##0_ ;\-#,##0\ "/>
    <numFmt numFmtId="204" formatCode="#,##0.00&quot; &quot;;#,##0.00&quot; &quot;;&quot;-&quot;#&quot; &quot;;&quot; &quot;@&quot; &quot;"/>
    <numFmt numFmtId="205" formatCode="&quot; &quot;#,##0.0000&quot; &quot;;&quot;-&quot;#,##0.0000&quot; &quot;;&quot; -&quot;00.00&quot; &quot;;&quot; &quot;@&quot; &quot;"/>
    <numFmt numFmtId="206" formatCode="_-* #,##0.00\ _F_-;\-* #,##0.00\ _F_-;_-* &quot;-&quot;??\ _F_-;_-@_-"/>
    <numFmt numFmtId="207" formatCode="[$-40C]mmm\-yy;@"/>
    <numFmt numFmtId="208" formatCode="_-* #,##0_-;\-* #,##0_-;_-* &quot;-&quot;??_-;_-@_-"/>
    <numFmt numFmtId="209" formatCode="_-* #,##0.0_-;\-* #,##0.0_-;_-* &quot;-&quot;??_-;_-@_-"/>
    <numFmt numFmtId="210" formatCode="0\ %"/>
    <numFmt numFmtId="211" formatCode="0.0000"/>
    <numFmt numFmtId="212" formatCode="&quot; &quot;#,##0.0&quot; &quot;;&quot;-&quot;#,##0.0&quot; &quot;;&quot; -&quot;00.0&quot; &quot;;&quot; &quot;@&quot; &quot;"/>
    <numFmt numFmtId="213" formatCode="_-* #,##0.000_-;\-* #,##0.000_-;_-* &quot;-&quot;??_-;_-@_-"/>
    <numFmt numFmtId="214" formatCode="&quot; &quot;#,##0.00&quot; &quot;;&quot;-&quot;#,##0.00&quot; &quot;;&quot; -&quot;00.00&quot; &quot;;&quot; &quot;@&quot; &quot;"/>
    <numFmt numFmtId="215" formatCode="_-* #,##0.00\ &quot;F&quot;_-;\-* #,##0.00\ &quot;F&quot;_-;_-* &quot;-&quot;??\ &quot;F&quot;_-;_-@_-"/>
    <numFmt numFmtId="216" formatCode="_-* #,##0.00\ [$€-1]_-;\-* #,##0.00\ [$€-1]_-;_-* &quot;-&quot;??\ [$€-1]_-"/>
    <numFmt numFmtId="217" formatCode="\$#,##0\ ;\(\$#,##0\)"/>
    <numFmt numFmtId="218" formatCode="_(&quot;$&quot;* #,##0_);_(&quot;$&quot;* \(#,##0\);_(&quot;$&quot;* &quot;-&quot;_);_(@_)"/>
    <numFmt numFmtId="219" formatCode="_-* #,##0.00\ _€_-;\-* #,##0.00\ _€_-;_-* &quot;-&quot;??\ _€_-;_-@_-"/>
    <numFmt numFmtId="220" formatCode="###,000"/>
    <numFmt numFmtId="221" formatCode="#_.###_.###_.##0.0;\–_.#_.##0.0"/>
    <numFmt numFmtId="222" formatCode="@\ *."/>
    <numFmt numFmtId="223" formatCode="\ \ \ \ \ \ \ \ \ \ @\ *."/>
    <numFmt numFmtId="224" formatCode="\ \ \ \ \ \ \ \ \ \ \ \ @\ *."/>
    <numFmt numFmtId="225" formatCode="\ \ \ \ \ \ \ \ \ \ \ \ @"/>
    <numFmt numFmtId="226" formatCode="\ \ \ \ \ \ \ \ \ \ \ \ \ @\ *."/>
    <numFmt numFmtId="227" formatCode="\ @\ *."/>
    <numFmt numFmtId="228" formatCode="\ @"/>
    <numFmt numFmtId="229" formatCode="\ \ @\ *."/>
    <numFmt numFmtId="230" formatCode="\ \ @"/>
    <numFmt numFmtId="231" formatCode="\ \ \ @\ *."/>
    <numFmt numFmtId="232" formatCode="\ \ \ @"/>
    <numFmt numFmtId="233" formatCode="\ \ \ \ @\ *."/>
    <numFmt numFmtId="234" formatCode="\ \ \ \ @"/>
    <numFmt numFmtId="235" formatCode="\ \ \ \ \ \ @\ *."/>
    <numFmt numFmtId="236" formatCode="\ \ \ \ \ \ @"/>
    <numFmt numFmtId="237" formatCode="\ \ \ \ \ \ \ @\ *."/>
    <numFmt numFmtId="238" formatCode="\ \ \ \ \ \ \ \ \ @\ *."/>
    <numFmt numFmtId="239" formatCode="\ \ \ \ \ \ \ \ \ @"/>
    <numFmt numFmtId="240" formatCode="#,##0.00\ &quot;Gg&quot;"/>
    <numFmt numFmtId="241" formatCode="#,##0.00\ &quot;kg&quot;"/>
    <numFmt numFmtId="242" formatCode="#,##0.00\ &quot;kt&quot;"/>
    <numFmt numFmtId="243" formatCode="#,##0.00\ &quot;Stck&quot;"/>
    <numFmt numFmtId="244" formatCode="#,##0.00\ &quot;Stk&quot;"/>
    <numFmt numFmtId="245" formatCode="#,##0.00\ &quot;T.Stk&quot;"/>
    <numFmt numFmtId="246" formatCode="#,##0.00\ &quot;TJ&quot;"/>
    <numFmt numFmtId="247" formatCode="#,##0.00\ &quot;TStk&quot;"/>
    <numFmt numFmtId="248" formatCode="yyyy"/>
    <numFmt numFmtId="249" formatCode="dd/mm/yy\,\ hh:mm"/>
    <numFmt numFmtId="250" formatCode="_-* #,##0.00\ _D_M_-;\-* #,##0.00\ _D_M_-;_-* &quot;-&quot;??\ _D_M_-;_-@_-"/>
    <numFmt numFmtId="251" formatCode="_-* #,##0.00_E_U_R_-;\-* #,##0.00_E_U_R_-;_-* &quot;-&quot;??_E_U_R_-;_-@_-"/>
    <numFmt numFmtId="252" formatCode="General_)"/>
    <numFmt numFmtId="253" formatCode="#_.###_.###_.##0;&quot;–&quot;_.0"/>
    <numFmt numFmtId="254" formatCode="#_.###_.###_.##0_.&quot;**&quot;;\–_.#_.###_.###_.##0_.&quot;**&quot;"/>
    <numFmt numFmtId="255" formatCode="#_.###_.###_.##0_._*_*;\–_.#_.###_.###_.##0_._*_*"/>
    <numFmt numFmtId="256" formatCode="#_.###_.###_.##0.0;\–_.0.0"/>
    <numFmt numFmtId="257" formatCode="#_.###_.###_.##0;&quot;–&quot;_.#_.###_.###_.##0"/>
    <numFmt numFmtId="258" formatCode="_-* #,##0.00\ [$€]_-;\-* #,##0.00\ [$€]_-;_-* &quot;-&quot;??\ [$€]_-;_-@_-"/>
    <numFmt numFmtId="259" formatCode="_-* #,##0_р_._-;\-* #,##0_р_._-;_-* &quot;-&quot;_р_._-;_-@_-"/>
    <numFmt numFmtId="260" formatCode="#,##0.00&quot; F&quot;;[Red]\-#,##0.00&quot; F&quot;"/>
    <numFmt numFmtId="261" formatCode="_-* #,##0.00_р_._-;\-* #,##0.00_р_._-;_-* &quot;-&quot;??_р_._-;_-@_-"/>
    <numFmt numFmtId="262" formatCode="_-* #,##0&quot;р.&quot;_-;\-* #,##0&quot;р.&quot;_-;_-* &quot;-&quot;&quot;р.&quot;_-;_-@_-"/>
    <numFmt numFmtId="263" formatCode="#\ ###\ ##0;&quot;-&quot;#\ ###\ ##0"/>
    <numFmt numFmtId="264" formatCode="_-* #,##0.00&quot;р.&quot;_-;\-* #,##0.00&quot;р.&quot;_-;_-* &quot;-&quot;??&quot;р.&quot;_-;_-@_-"/>
    <numFmt numFmtId="265" formatCode="_-* #,##0&quot;EUR&quot;_-;\-* #,##0&quot;EUR&quot;_-;_-* &quot;-&quot;&quot;EUR&quot;_-;_-@_-"/>
    <numFmt numFmtId="266" formatCode="_-* #,##0.00&quot;EUR&quot;_-;\-* #,##0.00&quot;EUR&quot;_-;_-* &quot;-&quot;??&quot;EUR&quot;_-;_-@_-"/>
    <numFmt numFmtId="267" formatCode="_-* #,##0.00_-;\-* #,##0.00_-;_-* \-??_-;_-@_-"/>
    <numFmt numFmtId="268" formatCode="[$€-402]&quot; &quot;#,##0.0"/>
    <numFmt numFmtId="269" formatCode="[$€-402]&quot; &quot;#,##0.00"/>
    <numFmt numFmtId="270" formatCode="[$€-402]&quot; &quot;#,##0"/>
    <numFmt numFmtId="271" formatCode="_-* #,##0.00&quot; €&quot;_-;\-* #,##0.00&quot; €&quot;_-;_-* \-??&quot; €&quot;_-;_-@_-"/>
    <numFmt numFmtId="272" formatCode="#,##0.00\ [$€-40C];[Red]\-#,##0.00\ [$€-40C]"/>
    <numFmt numFmtId="273" formatCode="&quot; &quot;#,##0.000&quot; &quot;;&quot;-&quot;#,##0.000&quot; &quot;;&quot; -&quot;00.00&quot; &quot;;&quot; &quot;@&quot; &quot;"/>
    <numFmt numFmtId="274" formatCode="0.0\ %"/>
    <numFmt numFmtId="275" formatCode="_-* #,##0.00,_€_-;\-* #,##0.00,_€_-;_-* \-??\ _€_-;_-@_-"/>
  </numFmts>
  <fonts count="539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8"/>
      <color rgb="FF000000"/>
      <name val="Arial1"/>
    </font>
    <font>
      <sz val="12"/>
      <color rgb="FF000000"/>
      <name val="Calibri"/>
      <family val="2"/>
    </font>
    <font>
      <sz val="8"/>
      <color rgb="FFFFFFFF"/>
      <name val="Arial1"/>
    </font>
    <font>
      <sz val="12"/>
      <color rgb="FFFFFFFF"/>
      <name val="Calibri"/>
      <family val="2"/>
    </font>
    <font>
      <sz val="10"/>
      <color rgb="FF000000"/>
      <name val="Arial1"/>
    </font>
    <font>
      <sz val="10"/>
      <color rgb="FF000000"/>
      <name val="Times New Roman1"/>
      <family val="1"/>
    </font>
    <font>
      <sz val="8"/>
      <color rgb="FFFF0000"/>
      <name val="Arial1"/>
    </font>
    <font>
      <sz val="11"/>
      <color rgb="FF800080"/>
      <name val="Calibri"/>
      <family val="2"/>
    </font>
    <font>
      <b/>
      <sz val="9"/>
      <color rgb="FF000000"/>
      <name val="Times New Roman1"/>
      <family val="1"/>
    </font>
    <font>
      <sz val="12"/>
      <color rgb="FF008000"/>
      <name val="Calibri"/>
      <family val="2"/>
    </font>
    <font>
      <sz val="11"/>
      <color rgb="FF008000"/>
      <name val="Calibri"/>
      <family val="2"/>
    </font>
    <font>
      <b/>
      <sz val="11"/>
      <color rgb="FF993300"/>
      <name val="Calibri"/>
      <family val="2"/>
    </font>
    <font>
      <b/>
      <sz val="8"/>
      <color rgb="FFFF9900"/>
      <name val="Arial1"/>
    </font>
    <font>
      <b/>
      <sz val="11"/>
      <color rgb="FFFFFFFF"/>
      <name val="Calibri"/>
      <family val="2"/>
    </font>
    <font>
      <sz val="11"/>
      <color rgb="FF993300"/>
      <name val="Calibri"/>
      <family val="2"/>
    </font>
    <font>
      <sz val="8"/>
      <color rgb="FFFF9900"/>
      <name val="Arial1"/>
    </font>
    <font>
      <sz val="10"/>
      <color rgb="FF808080"/>
      <name val="Courier New"/>
      <family val="3"/>
    </font>
    <font>
      <sz val="10"/>
      <color rgb="FF000000"/>
      <name val="Courier New"/>
      <family val="3"/>
    </font>
    <font>
      <b/>
      <sz val="10"/>
      <color rgb="FFFFFFFF"/>
      <name val="Arial1"/>
    </font>
    <font>
      <b/>
      <sz val="10"/>
      <color rgb="FF000000"/>
      <name val="Courier New"/>
      <family val="3"/>
    </font>
    <font>
      <sz val="8"/>
      <color rgb="FF000000"/>
      <name val="Courier New"/>
      <family val="3"/>
    </font>
    <font>
      <b/>
      <i/>
      <sz val="10"/>
      <color rgb="FF333300"/>
      <name val="Courier New"/>
      <family val="3"/>
    </font>
    <font>
      <b/>
      <i/>
      <sz val="10"/>
      <color rgb="FF008080"/>
      <name val="Courier New"/>
      <family val="3"/>
    </font>
    <font>
      <b/>
      <i/>
      <sz val="10"/>
      <color rgb="FF993300"/>
      <name val="Courier New"/>
      <family val="3"/>
    </font>
    <font>
      <b/>
      <i/>
      <sz val="10"/>
      <color rgb="FF808000"/>
      <name val="Courier New"/>
      <family val="3"/>
    </font>
    <font>
      <i/>
      <sz val="10"/>
      <color rgb="FF0000FF"/>
      <name val="Courier New"/>
      <family val="3"/>
    </font>
    <font>
      <b/>
      <sz val="11"/>
      <color rgb="FF000000"/>
      <name val="Times New Roman1"/>
      <family val="1"/>
    </font>
    <font>
      <b/>
      <sz val="10"/>
      <color rgb="FF000000"/>
      <name val="Times New Roman1"/>
      <family val="1"/>
    </font>
    <font>
      <b/>
      <i/>
      <sz val="10"/>
      <color rgb="FF000000"/>
      <name val="Arial1"/>
    </font>
    <font>
      <sz val="10"/>
      <color rgb="FF3366FF"/>
      <name val="Arial1"/>
    </font>
    <font>
      <sz val="10"/>
      <color rgb="FF333399"/>
      <name val="Arial1"/>
    </font>
    <font>
      <b/>
      <sz val="10"/>
      <color rgb="FF333399"/>
      <name val="Arial1"/>
    </font>
    <font>
      <b/>
      <sz val="10"/>
      <color rgb="FF3366FF"/>
      <name val="Arial1"/>
    </font>
    <font>
      <b/>
      <sz val="11"/>
      <color rgb="FF3366FF"/>
      <name val="Calibri"/>
      <family val="2"/>
    </font>
    <font>
      <b/>
      <sz val="18"/>
      <color rgb="FF000000"/>
      <name val="Arial1"/>
    </font>
    <font>
      <b/>
      <sz val="12"/>
      <color rgb="FF000000"/>
      <name val="Arial1"/>
    </font>
    <font>
      <b/>
      <sz val="10"/>
      <color rgb="FF000000"/>
      <name val="Arial1"/>
    </font>
    <font>
      <i/>
      <sz val="8"/>
      <color rgb="FF666699"/>
      <name val="Arial1"/>
    </font>
    <font>
      <sz val="8"/>
      <color rgb="FF333399"/>
      <name val="Arial1"/>
    </font>
    <font>
      <sz val="11"/>
      <color rgb="FF333399"/>
      <name val="Calibri"/>
      <family val="2"/>
    </font>
    <font>
      <sz val="11"/>
      <color rgb="FF000000"/>
      <name val="Calibri1"/>
    </font>
    <font>
      <i/>
      <sz val="11"/>
      <color rgb="FF808080"/>
      <name val="Calibri"/>
      <family val="2"/>
    </font>
    <font>
      <b/>
      <i/>
      <sz val="16"/>
      <color rgb="FF000000"/>
      <name val="Calibri"/>
      <family val="2"/>
    </font>
    <font>
      <b/>
      <i/>
      <sz val="16"/>
      <color rgb="FF000000"/>
      <name val="Liberation Sans"/>
      <family val="2"/>
    </font>
    <font>
      <b/>
      <sz val="15"/>
      <color rgb="FF3366FF"/>
      <name val="Calibri"/>
      <family val="2"/>
    </font>
    <font>
      <b/>
      <sz val="13"/>
      <color rgb="FF3366FF"/>
      <name val="Calibri"/>
      <family val="2"/>
    </font>
    <font>
      <sz val="8"/>
      <color rgb="FF0066CC"/>
      <name val="Arial1"/>
    </font>
    <font>
      <u/>
      <sz val="10"/>
      <color rgb="FF0000FF"/>
      <name val="Arial1"/>
    </font>
    <font>
      <u/>
      <sz val="10"/>
      <color rgb="FF0066CC"/>
      <name val="Arial1"/>
    </font>
    <font>
      <u/>
      <sz val="10"/>
      <color rgb="FF0000FF"/>
      <name val="Times New Roman1"/>
      <family val="1"/>
    </font>
    <font>
      <b/>
      <sz val="12"/>
      <color rgb="FF000000"/>
      <name val="Times New Roman1"/>
      <family val="1"/>
    </font>
    <font>
      <b/>
      <sz val="8"/>
      <color rgb="FF000000"/>
      <name val="Arial1"/>
    </font>
    <font>
      <b/>
      <u/>
      <sz val="8"/>
      <color rgb="FF000000"/>
      <name val="Arial1"/>
    </font>
    <font>
      <i/>
      <u/>
      <sz val="8"/>
      <color rgb="FF000000"/>
      <name val="Arial1"/>
    </font>
    <font>
      <sz val="8"/>
      <color rgb="FF000000"/>
      <name val="Comic Sans MS"/>
      <family val="4"/>
    </font>
    <font>
      <sz val="10"/>
      <color rgb="FF000000"/>
      <name val="Arial"/>
      <family val="2"/>
    </font>
    <font>
      <sz val="10"/>
      <color rgb="FFFF0000"/>
      <name val="Arial1"/>
    </font>
    <font>
      <sz val="11"/>
      <color rgb="FF333300"/>
      <name val="Calibri"/>
      <family val="2"/>
    </font>
    <font>
      <sz val="8"/>
      <color rgb="FF008080"/>
      <name val="Arial1"/>
    </font>
    <font>
      <b/>
      <i/>
      <sz val="16"/>
      <color rgb="FF000000"/>
      <name val="Arial1"/>
    </font>
    <font>
      <sz val="11"/>
      <color rgb="FF000000"/>
      <name val="Liberation Sans"/>
      <family val="2"/>
    </font>
    <font>
      <sz val="10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Times New Roman1"/>
      <family val="1"/>
    </font>
    <font>
      <sz val="10"/>
      <color rgb="FF666699"/>
      <name val="Arial1"/>
    </font>
    <font>
      <b/>
      <sz val="12"/>
      <color rgb="FF808080"/>
      <name val="Arial1"/>
    </font>
    <font>
      <b/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i/>
      <u/>
      <sz val="11"/>
      <color rgb="FF000000"/>
      <name val="Liberation Sans"/>
      <family val="2"/>
    </font>
    <font>
      <sz val="8"/>
      <color rgb="FF008000"/>
      <name val="Arial1"/>
    </font>
    <font>
      <b/>
      <sz val="8"/>
      <color rgb="FFFF6600"/>
      <name val="Arial1"/>
    </font>
    <font>
      <i/>
      <sz val="8"/>
      <color rgb="FF008080"/>
      <name val="Arial1"/>
    </font>
    <font>
      <b/>
      <sz val="18"/>
      <color rgb="FF3366FF"/>
      <name val="Cambria"/>
      <family val="1"/>
    </font>
    <font>
      <sz val="9"/>
      <color rgb="FF000000"/>
      <name val="Verdana"/>
      <family val="2"/>
    </font>
    <font>
      <sz val="10"/>
      <color rgb="FF008080"/>
      <name val="Courier New"/>
      <family val="3"/>
    </font>
    <font>
      <sz val="10"/>
      <color rgb="FF0066CC"/>
      <name val="Courier New"/>
      <family val="3"/>
    </font>
    <font>
      <sz val="10"/>
      <color rgb="FF008000"/>
      <name val="Courier New"/>
      <family val="3"/>
    </font>
    <font>
      <i/>
      <sz val="9"/>
      <color rgb="FF333300"/>
      <name val="Verdana"/>
      <family val="2"/>
    </font>
    <font>
      <i/>
      <sz val="9"/>
      <color rgb="FF008080"/>
      <name val="Verdana"/>
      <family val="2"/>
    </font>
    <font>
      <i/>
      <sz val="9"/>
      <color rgb="FF993300"/>
      <name val="Verdana"/>
      <family val="2"/>
    </font>
    <font>
      <i/>
      <sz val="9"/>
      <color rgb="FF808000"/>
      <name val="Verdana"/>
      <family val="2"/>
    </font>
    <font>
      <sz val="9"/>
      <color rgb="FF0000FF"/>
      <name val="Verdana"/>
      <family val="2"/>
    </font>
    <font>
      <sz val="9"/>
      <color rgb="FF000080"/>
      <name val="Verdana"/>
      <family val="2"/>
    </font>
    <font>
      <b/>
      <sz val="9"/>
      <color rgb="FF000000"/>
      <name val="Verdana"/>
      <family val="2"/>
    </font>
    <font>
      <b/>
      <sz val="10"/>
      <color rgb="FF008080"/>
      <name val="Courier New"/>
      <family val="3"/>
    </font>
    <font>
      <b/>
      <sz val="10"/>
      <color rgb="FF0066CC"/>
      <name val="Courier New"/>
      <family val="3"/>
    </font>
    <font>
      <b/>
      <sz val="10"/>
      <color rgb="FF008000"/>
      <name val="Courier New"/>
      <family val="3"/>
    </font>
    <font>
      <b/>
      <i/>
      <sz val="9"/>
      <color rgb="FF333300"/>
      <name val="Verdana"/>
      <family val="2"/>
    </font>
    <font>
      <b/>
      <i/>
      <sz val="9"/>
      <color rgb="FF008080"/>
      <name val="Verdana"/>
      <family val="2"/>
    </font>
    <font>
      <b/>
      <i/>
      <sz val="9"/>
      <color rgb="FF808000"/>
      <name val="Verdana"/>
      <family val="2"/>
    </font>
    <font>
      <b/>
      <i/>
      <sz val="9"/>
      <color rgb="FF993300"/>
      <name val="Verdana"/>
      <family val="2"/>
    </font>
    <font>
      <b/>
      <sz val="9"/>
      <color rgb="FF0000FF"/>
      <name val="Verdana"/>
      <family val="2"/>
    </font>
    <font>
      <b/>
      <sz val="9"/>
      <color rgb="FF000080"/>
      <name val="Verdana"/>
      <family val="2"/>
    </font>
    <font>
      <b/>
      <sz val="9"/>
      <color rgb="FF000000"/>
      <name val="Arial1"/>
    </font>
    <font>
      <sz val="10"/>
      <color rgb="FF003366"/>
      <name val="Arial1"/>
    </font>
    <font>
      <sz val="10"/>
      <color rgb="FFCCFFFF"/>
      <name val="Arial1"/>
    </font>
    <font>
      <sz val="10"/>
      <color rgb="FF99CCFF"/>
      <name val="Arial1"/>
    </font>
    <font>
      <i/>
      <sz val="10"/>
      <color rgb="FF000000"/>
      <name val="Arial1"/>
    </font>
    <font>
      <sz val="10"/>
      <color rgb="FFCCFFCC"/>
      <name val="Arial1"/>
    </font>
    <font>
      <sz val="11"/>
      <color rgb="FFFF0000"/>
      <name val="Calibri"/>
      <family val="2"/>
    </font>
    <font>
      <i/>
      <sz val="8"/>
      <color rgb="FF808080"/>
      <name val="Arial1"/>
    </font>
    <font>
      <b/>
      <sz val="18"/>
      <color rgb="FF333399"/>
      <name val="Cambria"/>
      <family val="1"/>
    </font>
    <font>
      <b/>
      <sz val="18"/>
      <color rgb="FF33CCCC"/>
      <name val="Cambria"/>
      <family val="1"/>
    </font>
    <font>
      <b/>
      <sz val="15"/>
      <color rgb="FF000080"/>
      <name val="Arial1"/>
    </font>
    <font>
      <b/>
      <sz val="13"/>
      <color rgb="FF000080"/>
      <name val="Arial1"/>
    </font>
    <font>
      <b/>
      <sz val="11"/>
      <color rgb="FF000080"/>
      <name val="Arial1"/>
    </font>
    <font>
      <b/>
      <sz val="15"/>
      <color rgb="FF333399"/>
      <name val="Calibri"/>
      <family val="2"/>
    </font>
    <font>
      <sz val="18"/>
      <color rgb="FF666699"/>
      <name val="Calibri Light"/>
      <family val="2"/>
    </font>
    <font>
      <b/>
      <sz val="13"/>
      <color rgb="FF333399"/>
      <name val="Calibri"/>
      <family val="2"/>
    </font>
    <font>
      <b/>
      <sz val="18"/>
      <color rgb="FF000080"/>
      <name val="Cambria"/>
      <family val="1"/>
    </font>
    <font>
      <b/>
      <sz val="13"/>
      <color rgb="FF33CCCC"/>
      <name val="Calibri"/>
      <family val="2"/>
    </font>
    <font>
      <b/>
      <sz val="11"/>
      <color rgb="FF333399"/>
      <name val="Calibri"/>
      <family val="2"/>
    </font>
    <font>
      <b/>
      <sz val="11"/>
      <color rgb="FF33CCCC"/>
      <name val="Calibri"/>
      <family val="2"/>
    </font>
    <font>
      <b/>
      <i/>
      <sz val="12"/>
      <color rgb="FF000000"/>
      <name val="Times New Roman1"/>
      <family val="1"/>
    </font>
    <font>
      <sz val="12"/>
      <color rgb="FF000000"/>
      <name val="Times New Roman1"/>
      <family val="1"/>
    </font>
    <font>
      <b/>
      <i/>
      <sz val="12"/>
      <color rgb="FF000000"/>
      <name val="Arial1"/>
    </font>
    <font>
      <b/>
      <sz val="11"/>
      <color rgb="FF000000"/>
      <name val="Calibri"/>
      <family val="2"/>
    </font>
    <font>
      <b/>
      <sz val="8"/>
      <color rgb="FFFFFFFF"/>
      <name val="Arial1"/>
    </font>
    <font>
      <b/>
      <sz val="12"/>
      <color rgb="FFFFFFFF"/>
      <name val="Calibri"/>
      <family val="2"/>
    </font>
    <font>
      <sz val="10"/>
      <color rgb="FF000000"/>
      <name val="Calibri"/>
      <family val="2"/>
    </font>
    <font>
      <b/>
      <u/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Arial1"/>
      <family val="2"/>
    </font>
    <font>
      <sz val="8"/>
      <color rgb="FF000000"/>
      <name val="Arial1"/>
      <family val="2"/>
    </font>
    <font>
      <sz val="8"/>
      <color rgb="FFFFFFFF"/>
      <name val="Arial1"/>
      <family val="2"/>
    </font>
    <font>
      <sz val="8"/>
      <color rgb="FFFF0000"/>
      <name val="Arial1"/>
      <family val="2"/>
    </font>
    <font>
      <b/>
      <sz val="8"/>
      <color rgb="FFFF9900"/>
      <name val="Arial1"/>
      <family val="2"/>
    </font>
    <font>
      <sz val="8"/>
      <color rgb="FFFF9900"/>
      <name val="Arial1"/>
      <family val="2"/>
    </font>
    <font>
      <b/>
      <sz val="10"/>
      <color rgb="FFFFFFFF"/>
      <name val="Arial1"/>
      <family val="2"/>
    </font>
    <font>
      <b/>
      <i/>
      <sz val="10"/>
      <color rgb="FF000000"/>
      <name val="Arial1"/>
      <family val="2"/>
    </font>
    <font>
      <sz val="10"/>
      <color rgb="FF3366FF"/>
      <name val="Arial1"/>
      <family val="2"/>
    </font>
    <font>
      <sz val="10"/>
      <color rgb="FF333399"/>
      <name val="Arial1"/>
      <family val="2"/>
    </font>
    <font>
      <b/>
      <sz val="10"/>
      <color rgb="FF333399"/>
      <name val="Arial1"/>
      <family val="2"/>
    </font>
    <font>
      <b/>
      <sz val="10"/>
      <color rgb="FF3366FF"/>
      <name val="Arial1"/>
      <family val="2"/>
    </font>
    <font>
      <b/>
      <sz val="10"/>
      <color rgb="FF000000"/>
      <name val="Arial1"/>
      <family val="2"/>
    </font>
    <font>
      <b/>
      <sz val="18"/>
      <color rgb="FF000000"/>
      <name val="Arial1"/>
      <family val="2"/>
    </font>
    <font>
      <b/>
      <sz val="12"/>
      <color rgb="FF000000"/>
      <name val="Arial1"/>
      <family val="2"/>
    </font>
    <font>
      <sz val="8"/>
      <color rgb="FF333399"/>
      <name val="Arial1"/>
      <family val="2"/>
    </font>
    <font>
      <sz val="8"/>
      <color rgb="FF0066CC"/>
      <name val="Arial1"/>
      <family val="2"/>
    </font>
    <font>
      <u/>
      <sz val="10"/>
      <color rgb="FF0000FF"/>
      <name val="Arial1"/>
      <family val="2"/>
    </font>
    <font>
      <u/>
      <sz val="10"/>
      <color rgb="FF0066CC"/>
      <name val="Arial1"/>
      <family val="2"/>
    </font>
    <font>
      <b/>
      <sz val="8"/>
      <color rgb="FF000000"/>
      <name val="Arial1"/>
      <family val="2"/>
    </font>
    <font>
      <b/>
      <u/>
      <sz val="8"/>
      <color rgb="FF000000"/>
      <name val="Arial1"/>
      <family val="2"/>
    </font>
    <font>
      <i/>
      <u/>
      <sz val="8"/>
      <color rgb="FF000000"/>
      <name val="Arial1"/>
      <family val="2"/>
    </font>
    <font>
      <sz val="8"/>
      <color rgb="FF008080"/>
      <name val="Arial1"/>
      <family val="2"/>
    </font>
    <font>
      <b/>
      <i/>
      <sz val="16"/>
      <color rgb="FF000000"/>
      <name val="Arial1"/>
      <family val="2"/>
    </font>
    <font>
      <sz val="10"/>
      <color rgb="FF666699"/>
      <name val="Arial1"/>
      <family val="2"/>
    </font>
    <font>
      <sz val="8"/>
      <color rgb="FF008000"/>
      <name val="Arial1"/>
      <family val="2"/>
    </font>
    <font>
      <b/>
      <sz val="8"/>
      <color rgb="FFFF6600"/>
      <name val="Arial1"/>
      <family val="2"/>
    </font>
    <font>
      <i/>
      <sz val="8"/>
      <color rgb="FF008080"/>
      <name val="Arial1"/>
      <family val="2"/>
    </font>
    <font>
      <b/>
      <sz val="9"/>
      <color rgb="FF000000"/>
      <name val="Arial1"/>
      <family val="2"/>
    </font>
    <font>
      <sz val="10"/>
      <color rgb="FF003366"/>
      <name val="Arial1"/>
      <family val="2"/>
    </font>
    <font>
      <sz val="10"/>
      <color rgb="FFCCFFFF"/>
      <name val="Arial1"/>
      <family val="2"/>
    </font>
    <font>
      <sz val="10"/>
      <color rgb="FF99CCFF"/>
      <name val="Arial1"/>
      <family val="2"/>
    </font>
    <font>
      <i/>
      <sz val="10"/>
      <color rgb="FF000000"/>
      <name val="Arial1"/>
      <family val="2"/>
    </font>
    <font>
      <sz val="10"/>
      <color rgb="FFCCFFCC"/>
      <name val="Arial1"/>
      <family val="2"/>
    </font>
    <font>
      <i/>
      <sz val="8"/>
      <color rgb="FF808080"/>
      <name val="Arial1"/>
      <family val="2"/>
    </font>
    <font>
      <b/>
      <i/>
      <sz val="12"/>
      <color rgb="FF000000"/>
      <name val="Arial1"/>
      <family val="2"/>
    </font>
    <font>
      <b/>
      <sz val="15"/>
      <color rgb="FF000080"/>
      <name val="Arial1"/>
      <family val="2"/>
    </font>
    <font>
      <b/>
      <sz val="13"/>
      <color rgb="FF000080"/>
      <name val="Arial1"/>
      <family val="2"/>
    </font>
    <font>
      <b/>
      <sz val="11"/>
      <color rgb="FF000080"/>
      <name val="Arial1"/>
      <family val="2"/>
    </font>
    <font>
      <b/>
      <sz val="8"/>
      <color rgb="FFFFFFFF"/>
      <name val="Arial1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B85C00"/>
      <name val="Calibri"/>
      <family val="2"/>
      <scheme val="minor"/>
    </font>
    <font>
      <sz val="11"/>
      <name val="Calibri"/>
      <family val="2"/>
      <scheme val="minor"/>
    </font>
    <font>
      <sz val="11"/>
      <color rgb="FF548235"/>
      <name val="Calibri"/>
      <family val="2"/>
      <scheme val="minor"/>
    </font>
    <font>
      <i/>
      <sz val="1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8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6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6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33CC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11"/>
      <color rgb="FFFF0000"/>
      <name val="Calibri"/>
      <family val="2"/>
      <scheme val="minor"/>
    </font>
    <font>
      <b/>
      <sz val="8"/>
      <color indexed="8"/>
      <name val="Arial"/>
      <family val="2"/>
    </font>
    <font>
      <sz val="8"/>
      <name val="Arial"/>
      <family val="2"/>
    </font>
    <font>
      <sz val="8"/>
      <color rgb="FF000000"/>
      <name val="Calibri"/>
      <family val="2"/>
      <scheme val="minor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i/>
      <sz val="16"/>
      <color rgb="FF000000"/>
      <name val="Liberation Sans1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1"/>
      <color rgb="FF000000"/>
      <name val="Liberation Sans1"/>
    </font>
    <font>
      <sz val="10"/>
      <color rgb="FF333333"/>
      <name val="Calibri"/>
      <family val="2"/>
    </font>
    <font>
      <b/>
      <i/>
      <u/>
      <sz val="11"/>
      <color rgb="FF000000"/>
      <name val="Liberation Sans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0"/>
      <color theme="1"/>
      <name val="Trebuchet MS"/>
      <family val="2"/>
    </font>
    <font>
      <sz val="8"/>
      <name val="Trebuchet MS"/>
      <family val="2"/>
    </font>
    <font>
      <b/>
      <sz val="9"/>
      <name val="Trebuchet MS"/>
      <family val="2"/>
    </font>
    <font>
      <u/>
      <sz val="11"/>
      <color theme="10"/>
      <name val="Calibri"/>
      <family val="2"/>
      <scheme val="minor"/>
    </font>
    <font>
      <b/>
      <sz val="8"/>
      <name val="Trebuchet MS"/>
      <family val="2"/>
    </font>
    <font>
      <b/>
      <sz val="8"/>
      <color theme="0"/>
      <name val="Trebuchet MS"/>
      <family val="2"/>
    </font>
    <font>
      <b/>
      <sz val="11"/>
      <color theme="0"/>
      <name val="Trebuchet MS"/>
      <family val="2"/>
    </font>
    <font>
      <sz val="9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i/>
      <sz val="10"/>
      <color rgb="FF000000"/>
      <name val="Calibri"/>
      <family val="2"/>
    </font>
    <font>
      <b/>
      <i/>
      <sz val="14"/>
      <color theme="0"/>
      <name val="Calibri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i/>
      <sz val="10"/>
      <color rgb="FF000000"/>
      <name val="Calibri"/>
      <family val="2"/>
      <charset val="1"/>
    </font>
    <font>
      <sz val="10"/>
      <name val="Verdana"/>
      <family val="2"/>
    </font>
    <font>
      <sz val="10"/>
      <name val="Arial"/>
      <family val="2"/>
      <charset val="1"/>
    </font>
    <font>
      <i/>
      <sz val="11"/>
      <color rgb="FFFF0000"/>
      <name val="Calibri"/>
      <family val="2"/>
      <scheme val="minor"/>
    </font>
    <font>
      <sz val="8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9"/>
      <color indexed="64"/>
      <name val="Marianne"/>
      <family val="3"/>
    </font>
    <font>
      <sz val="9"/>
      <color indexed="64"/>
      <name val="Marianne"/>
      <family val="3"/>
    </font>
    <font>
      <b/>
      <sz val="11"/>
      <color rgb="FF7030A0"/>
      <name val="Calibri"/>
      <family val="2"/>
      <scheme val="minor"/>
    </font>
    <font>
      <sz val="10"/>
      <color rgb="FF7030A0"/>
      <name val="Marianne"/>
      <family val="3"/>
    </font>
    <font>
      <sz val="11"/>
      <color rgb="FF7030A0"/>
      <name val="Calibri"/>
      <family val="2"/>
      <scheme val="minor"/>
    </font>
    <font>
      <b/>
      <sz val="9"/>
      <color rgb="FF7030A0"/>
      <name val="Marianne"/>
      <family val="3"/>
    </font>
    <font>
      <sz val="9"/>
      <color rgb="FF7030A0"/>
      <name val="Marianne"/>
      <family val="3"/>
    </font>
    <font>
      <b/>
      <sz val="9.5"/>
      <color rgb="FF7030A0"/>
      <name val="Albany AMT"/>
    </font>
    <font>
      <b/>
      <sz val="9"/>
      <color rgb="FF7030A0"/>
      <name val="Albany AMT"/>
    </font>
    <font>
      <i/>
      <sz val="11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</font>
    <font>
      <i/>
      <sz val="11"/>
      <color rgb="FF000000"/>
      <name val="Calibri"/>
      <family val="2"/>
    </font>
    <font>
      <i/>
      <sz val="11"/>
      <color theme="5" tint="-0.249977111117893"/>
      <name val="Calibri"/>
      <family val="2"/>
      <scheme val="minor"/>
    </font>
    <font>
      <sz val="10"/>
      <color theme="2" tint="-0.249977111117893"/>
      <name val="Calibri"/>
      <family val="2"/>
    </font>
    <font>
      <sz val="9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1"/>
      <color theme="1"/>
      <name val="Trebuchet MS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9"/>
      <name val="Arial"/>
      <family val="2"/>
    </font>
    <font>
      <u/>
      <sz val="8"/>
      <name val="Arial"/>
      <family val="2"/>
    </font>
    <font>
      <sz val="8"/>
      <name val="Helvetica"/>
      <family val="2"/>
    </font>
    <font>
      <b/>
      <sz val="12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2"/>
      <color indexed="24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u/>
      <sz val="9"/>
      <color indexed="12"/>
      <name val="Arial"/>
      <family val="2"/>
    </font>
    <font>
      <sz val="10"/>
      <color indexed="10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u/>
      <sz val="12"/>
      <color indexed="12"/>
      <name val="Arial"/>
      <family val="2"/>
    </font>
    <font>
      <u/>
      <sz val="6"/>
      <color indexed="12"/>
      <name val="Arial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12"/>
      <color indexed="8"/>
      <name val="Arial MT"/>
    </font>
    <font>
      <sz val="7"/>
      <name val="Letter Gothic CE"/>
      <family val="3"/>
      <charset val="238"/>
    </font>
    <font>
      <sz val="11"/>
      <color indexed="8"/>
      <name val="Calibri"/>
      <family val="2"/>
      <charset val="186"/>
    </font>
    <font>
      <sz val="10"/>
      <color indexed="8"/>
      <name val="Arial"/>
      <family val="2"/>
      <charset val="238"/>
    </font>
    <font>
      <sz val="11"/>
      <color indexed="8"/>
      <name val="Czcionka tekstu podstawowego"/>
      <family val="2"/>
    </font>
    <font>
      <sz val="10"/>
      <color indexed="8"/>
      <name val="Calibri"/>
      <family val="2"/>
    </font>
    <font>
      <sz val="7"/>
      <name val="Arial"/>
      <family val="2"/>
    </font>
    <font>
      <sz val="10"/>
      <name val="Arial Cyr"/>
      <charset val="204"/>
    </font>
    <font>
      <sz val="11"/>
      <color indexed="9"/>
      <name val="Calibri"/>
      <family val="2"/>
      <charset val="186"/>
    </font>
    <font>
      <sz val="10"/>
      <color indexed="9"/>
      <name val="Arial"/>
      <family val="2"/>
      <charset val="238"/>
    </font>
    <font>
      <sz val="11"/>
      <color indexed="9"/>
      <name val="Czcionka tekstu podstawowego"/>
      <family val="2"/>
    </font>
    <font>
      <sz val="10"/>
      <color indexed="9"/>
      <name val="Calibri"/>
      <family val="2"/>
    </font>
    <font>
      <b/>
      <sz val="10"/>
      <color indexed="8"/>
      <name val="Helv"/>
    </font>
    <font>
      <b/>
      <sz val="11"/>
      <color indexed="63"/>
      <name val="Calibri"/>
      <family val="2"/>
      <charset val="186"/>
    </font>
    <font>
      <b/>
      <sz val="10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0"/>
      <color indexed="52"/>
      <name val="Calibri"/>
      <family val="2"/>
    </font>
    <font>
      <sz val="10"/>
      <color indexed="62"/>
      <name val="Arial"/>
      <family val="2"/>
      <charset val="238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10"/>
      <name val="Calibri"/>
      <family val="2"/>
      <scheme val="minor"/>
    </font>
    <font>
      <sz val="10"/>
      <color indexed="12"/>
      <name val="Arial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  <charset val="186"/>
    </font>
    <font>
      <b/>
      <sz val="18"/>
      <color indexed="56"/>
      <name val="Cambria"/>
      <family val="2"/>
      <charset val="238"/>
    </font>
    <font>
      <b/>
      <sz val="15"/>
      <color indexed="56"/>
      <name val="Arial"/>
      <family val="2"/>
      <charset val="238"/>
    </font>
    <font>
      <b/>
      <sz val="13"/>
      <color indexed="56"/>
      <name val="Arial"/>
      <family val="2"/>
      <charset val="238"/>
    </font>
    <font>
      <b/>
      <sz val="11"/>
      <color indexed="56"/>
      <name val="Arial"/>
      <family val="2"/>
      <charset val="238"/>
    </font>
    <font>
      <b/>
      <sz val="11"/>
      <color indexed="12"/>
      <name val="Arial"/>
      <family val="2"/>
      <charset val="204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2"/>
      <name val="Helv"/>
    </font>
    <font>
      <sz val="11"/>
      <color indexed="17"/>
      <name val="Czcionka tekstu podstawowego"/>
      <family val="2"/>
    </font>
    <font>
      <sz val="10"/>
      <color indexed="56"/>
      <name val="Arial"/>
      <family val="2"/>
    </font>
    <font>
      <b/>
      <sz val="10"/>
      <color indexed="56"/>
      <name val="Arial"/>
      <family val="2"/>
    </font>
    <font>
      <sz val="12"/>
      <color indexed="8"/>
      <name val="Arial"/>
      <family val="2"/>
    </font>
    <font>
      <sz val="11"/>
      <color indexed="62"/>
      <name val="Calibri"/>
      <family val="2"/>
      <charset val="186"/>
    </font>
    <font>
      <sz val="10"/>
      <color indexed="62"/>
      <name val="Calibri"/>
      <family val="2"/>
    </font>
    <font>
      <b/>
      <sz val="10"/>
      <color indexed="9"/>
      <name val="Arial"/>
      <family val="2"/>
      <charset val="238"/>
    </font>
    <font>
      <b/>
      <sz val="11"/>
      <color indexed="8"/>
      <name val="Calibri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8"/>
      <name val="Helv"/>
    </font>
    <font>
      <b/>
      <sz val="11"/>
      <color indexed="8"/>
      <name val="Calibri"/>
      <family val="2"/>
      <charset val="186"/>
    </font>
    <font>
      <b/>
      <sz val="10"/>
      <color indexed="8"/>
      <name val="Calibri"/>
      <family val="2"/>
    </font>
    <font>
      <i/>
      <sz val="11"/>
      <color indexed="23"/>
      <name val="Calibri"/>
      <family val="2"/>
      <charset val="186"/>
    </font>
    <font>
      <i/>
      <sz val="10"/>
      <color indexed="23"/>
      <name val="Calibri"/>
      <family val="2"/>
    </font>
    <font>
      <i/>
      <sz val="12"/>
      <color indexed="24"/>
      <name val="Arial"/>
      <family val="2"/>
    </font>
    <font>
      <sz val="12"/>
      <color indexed="24"/>
      <name val="Times New Roman"/>
      <family val="1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0"/>
      <color indexed="10"/>
      <name val="Arial"/>
      <family val="2"/>
      <charset val="238"/>
    </font>
    <font>
      <u/>
      <sz val="10"/>
      <color indexed="20"/>
      <name val="Arial"/>
      <family val="2"/>
    </font>
    <font>
      <sz val="11"/>
      <color indexed="17"/>
      <name val="Calibri"/>
      <family val="2"/>
      <charset val="186"/>
    </font>
    <font>
      <sz val="10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0"/>
      <color indexed="52"/>
      <name val="Arial"/>
      <family val="2"/>
      <charset val="238"/>
    </font>
    <font>
      <u/>
      <sz val="10"/>
      <color indexed="12"/>
      <name val="Times New Roman CE"/>
      <charset val="238"/>
    </font>
    <font>
      <sz val="10"/>
      <color indexed="17"/>
      <name val="Arial"/>
      <family val="2"/>
      <charset val="238"/>
    </font>
    <font>
      <b/>
      <sz val="10"/>
      <color indexed="63"/>
      <name val="Arial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u/>
      <sz val="11"/>
      <color theme="10"/>
      <name val="Calibri"/>
      <family val="2"/>
    </font>
    <font>
      <u/>
      <sz val="8.5"/>
      <color indexed="12"/>
      <name val="Arial"/>
      <family val="2"/>
    </font>
    <font>
      <u/>
      <sz val="10"/>
      <color theme="10"/>
      <name val="Arial"/>
      <family val="2"/>
    </font>
    <font>
      <u/>
      <sz val="11.5"/>
      <color theme="10"/>
      <name val="Arial"/>
      <family val="2"/>
    </font>
    <font>
      <u/>
      <sz val="10"/>
      <color theme="10"/>
      <name val="MS Sans Serif"/>
      <family val="2"/>
    </font>
    <font>
      <u/>
      <sz val="7.5"/>
      <color indexed="12"/>
      <name val="Arial"/>
      <family val="2"/>
    </font>
    <font>
      <sz val="11"/>
      <color indexed="52"/>
      <name val="Calibri"/>
      <family val="2"/>
      <charset val="186"/>
    </font>
    <font>
      <i/>
      <sz val="10"/>
      <color indexed="23"/>
      <name val="Arial"/>
      <family val="2"/>
      <charset val="238"/>
    </font>
    <font>
      <sz val="11"/>
      <color indexed="8"/>
      <name val="Trebuchet MS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86"/>
    </font>
    <font>
      <sz val="11"/>
      <color indexed="60"/>
      <name val="Czcionka tekstu podstawowego"/>
      <family val="2"/>
    </font>
    <font>
      <sz val="10"/>
      <name val="Courier"/>
      <family val="3"/>
    </font>
    <font>
      <sz val="10"/>
      <name val="Times New Roman CE"/>
      <charset val="238"/>
    </font>
    <font>
      <sz val="10"/>
      <name val="Arial"/>
      <family val="2"/>
      <charset val="238"/>
    </font>
    <font>
      <sz val="10"/>
      <name val="Arial"/>
      <family val="2"/>
      <charset val="186"/>
    </font>
    <font>
      <sz val="10"/>
      <name val="Arial"/>
      <family val="2"/>
      <charset val="204"/>
    </font>
    <font>
      <b/>
      <sz val="11"/>
      <color indexed="52"/>
      <name val="Czcionka tekstu podstawowego"/>
      <family val="2"/>
    </font>
    <font>
      <sz val="10"/>
      <name val="Helv"/>
    </font>
    <font>
      <b/>
      <sz val="10"/>
      <color indexed="8"/>
      <name val="Arial"/>
      <family val="2"/>
      <charset val="238"/>
    </font>
    <font>
      <sz val="10"/>
      <color indexed="20"/>
      <name val="Arial"/>
      <family val="2"/>
      <charset val="238"/>
    </font>
    <font>
      <b/>
      <i/>
      <sz val="12"/>
      <color indexed="8"/>
      <name val="Arial"/>
      <family val="2"/>
    </font>
    <font>
      <i/>
      <sz val="10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8"/>
      <name val="Tahoma"/>
      <family val="2"/>
    </font>
    <font>
      <sz val="10"/>
      <color indexed="20"/>
      <name val="Calibri"/>
      <family val="2"/>
    </font>
    <font>
      <sz val="10"/>
      <color indexed="60"/>
      <name val="Arial"/>
      <family val="2"/>
      <charset val="238"/>
    </font>
    <font>
      <sz val="6.5"/>
      <name val="Univers"/>
      <family val="2"/>
    </font>
    <font>
      <sz val="10"/>
      <name val="Microsoft Sans Serif"/>
      <family val="2"/>
    </font>
    <font>
      <b/>
      <sz val="11"/>
      <color indexed="8"/>
      <name val="Czcionka tekstu podstawowego"/>
      <family val="2"/>
    </font>
    <font>
      <b/>
      <sz val="10"/>
      <color indexed="52"/>
      <name val="Arial"/>
      <family val="2"/>
      <charset val="238"/>
    </font>
    <font>
      <b/>
      <sz val="9"/>
      <name val="Tahoma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</font>
    <font>
      <b/>
      <sz val="18"/>
      <color indexed="56"/>
      <name val="Cambria"/>
      <family val="2"/>
      <charset val="186"/>
    </font>
    <font>
      <b/>
      <sz val="18"/>
      <color theme="3"/>
      <name val="Calibri Light"/>
      <family val="2"/>
      <scheme val="major"/>
    </font>
    <font>
      <sz val="10"/>
      <color indexed="52"/>
      <name val="Calibri"/>
      <family val="2"/>
    </font>
    <font>
      <sz val="11"/>
      <color indexed="10"/>
      <name val="Calibri"/>
      <family val="2"/>
      <charset val="186"/>
    </font>
    <font>
      <sz val="10"/>
      <color indexed="10"/>
      <name val="Calibri"/>
      <family val="2"/>
    </font>
    <font>
      <b/>
      <sz val="14"/>
      <color indexed="18"/>
      <name val="Arial"/>
      <family val="2"/>
    </font>
    <font>
      <b/>
      <sz val="10"/>
      <color indexed="9"/>
      <name val="Calibri"/>
      <family val="2"/>
    </font>
    <font>
      <sz val="11"/>
      <color indexed="20"/>
      <name val="Czcionka tekstu podstawowego"/>
      <family val="2"/>
    </font>
    <font>
      <u/>
      <sz val="10"/>
      <color indexed="12"/>
      <name val="Times New Roman"/>
      <family val="1"/>
      <charset val="186"/>
    </font>
    <font>
      <sz val="10"/>
      <name val="Calibri"/>
      <family val="2"/>
    </font>
    <font>
      <sz val="10"/>
      <color theme="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8"/>
      <color rgb="FF000000"/>
      <name val="Calibri"/>
      <family val="2"/>
      <scheme val="minor"/>
    </font>
    <font>
      <i/>
      <sz val="8"/>
      <name val="Trebuchet MS"/>
      <family val="2"/>
    </font>
    <font>
      <b/>
      <i/>
      <sz val="8"/>
      <name val="Trebuchet MS"/>
      <family val="2"/>
    </font>
    <font>
      <b/>
      <sz val="12"/>
      <color rgb="FF000000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name val="Geneva"/>
    </font>
    <font>
      <b/>
      <sz val="12"/>
      <color theme="0"/>
      <name val="Arial"/>
      <family val="2"/>
    </font>
    <font>
      <sz val="11"/>
      <name val="Arial"/>
      <family val="2"/>
    </font>
    <font>
      <sz val="10"/>
      <name val="MS Sans Serif"/>
      <family val="2"/>
      <charset val="1"/>
    </font>
    <font>
      <sz val="11"/>
      <color indexed="8"/>
      <name val="Liberation Sans"/>
      <family val="2"/>
    </font>
    <font>
      <sz val="10"/>
      <color rgb="FF000000"/>
      <name val="Times New Roman2"/>
      <family val="1"/>
    </font>
    <font>
      <sz val="12"/>
      <color rgb="FF000000"/>
      <name val="Calibri2"/>
      <family val="2"/>
    </font>
    <font>
      <sz val="11"/>
      <color rgb="FF000000"/>
      <name val="Calibri2"/>
      <family val="2"/>
    </font>
    <font>
      <sz val="12"/>
      <color rgb="FFFFFFFF"/>
      <name val="Calibri2"/>
      <family val="2"/>
    </font>
    <font>
      <sz val="11"/>
      <color rgb="FFFFFFFF"/>
      <name val="Calibri2"/>
      <family val="2"/>
    </font>
    <font>
      <sz val="11"/>
      <color rgb="FF800080"/>
      <name val="Calibri2"/>
      <family val="2"/>
    </font>
    <font>
      <b/>
      <sz val="9"/>
      <color rgb="FF000000"/>
      <name val="Times New Roman2"/>
      <family val="1"/>
    </font>
    <font>
      <sz val="12"/>
      <color rgb="FF008000"/>
      <name val="Calibri2"/>
      <family val="2"/>
    </font>
    <font>
      <sz val="11"/>
      <color rgb="FF008000"/>
      <name val="Calibri2"/>
      <family val="2"/>
    </font>
    <font>
      <b/>
      <sz val="11"/>
      <color rgb="FF993300"/>
      <name val="Calibri2"/>
      <family val="2"/>
    </font>
    <font>
      <b/>
      <sz val="11"/>
      <color rgb="FFFFFFFF"/>
      <name val="Calibri2"/>
      <family val="2"/>
    </font>
    <font>
      <sz val="11"/>
      <color rgb="FF993300"/>
      <name val="Calibri2"/>
      <family val="2"/>
    </font>
    <font>
      <b/>
      <sz val="11"/>
      <color rgb="FF000000"/>
      <name val="Times New Roman2"/>
      <family val="1"/>
    </font>
    <font>
      <b/>
      <sz val="10"/>
      <color rgb="FF000000"/>
      <name val="Times New Roman2"/>
      <family val="1"/>
    </font>
    <font>
      <b/>
      <sz val="11"/>
      <color rgb="FF3366FF"/>
      <name val="Calibri2"/>
      <family val="2"/>
    </font>
    <font>
      <sz val="11"/>
      <color rgb="FF333399"/>
      <name val="Calibri2"/>
      <family val="2"/>
    </font>
    <font>
      <i/>
      <sz val="11"/>
      <color rgb="FF808080"/>
      <name val="Calibri2"/>
      <family val="2"/>
    </font>
    <font>
      <b/>
      <i/>
      <sz val="16"/>
      <color rgb="FF000000"/>
      <name val="Calibri2"/>
      <family val="2"/>
    </font>
    <font>
      <b/>
      <sz val="15"/>
      <color rgb="FF3366FF"/>
      <name val="Calibri2"/>
      <family val="2"/>
    </font>
    <font>
      <b/>
      <sz val="13"/>
      <color rgb="FF3366FF"/>
      <name val="Calibri2"/>
      <family val="2"/>
    </font>
    <font>
      <u/>
      <sz val="10"/>
      <color rgb="FF0000FF"/>
      <name val="Times New Roman2"/>
      <family val="1"/>
    </font>
    <font>
      <u/>
      <sz val="11"/>
      <color rgb="FF0563C1"/>
      <name val="Calibri"/>
      <family val="2"/>
      <charset val="1"/>
    </font>
    <font>
      <sz val="11"/>
      <color rgb="FF333300"/>
      <name val="Calibri2"/>
      <family val="2"/>
    </font>
    <font>
      <sz val="9"/>
      <color rgb="FF000000"/>
      <name val="Times New Roman2"/>
      <family val="1"/>
    </font>
    <font>
      <b/>
      <sz val="11"/>
      <color rgb="FF333333"/>
      <name val="Calibri2"/>
      <family val="2"/>
    </font>
    <font>
      <b/>
      <i/>
      <u/>
      <sz val="11"/>
      <color rgb="FF000000"/>
      <name val="Calibri2"/>
      <family val="2"/>
    </font>
    <font>
      <sz val="11"/>
      <color rgb="FFFF0000"/>
      <name val="Calibri2"/>
      <family val="2"/>
    </font>
    <font>
      <b/>
      <sz val="15"/>
      <color rgb="FF333399"/>
      <name val="Calibri2"/>
      <family val="2"/>
    </font>
    <font>
      <b/>
      <sz val="13"/>
      <color rgb="FF333399"/>
      <name val="Calibri2"/>
      <family val="2"/>
    </font>
    <font>
      <b/>
      <sz val="13"/>
      <color rgb="FF33CCCC"/>
      <name val="Calibri2"/>
      <family val="2"/>
    </font>
    <font>
      <b/>
      <sz val="11"/>
      <color rgb="FF333399"/>
      <name val="Calibri2"/>
      <family val="2"/>
    </font>
    <font>
      <b/>
      <sz val="11"/>
      <color rgb="FF33CCCC"/>
      <name val="Calibri2"/>
      <family val="2"/>
    </font>
    <font>
      <b/>
      <i/>
      <sz val="12"/>
      <color rgb="FF000000"/>
      <name val="Times New Roman2"/>
      <family val="1"/>
    </font>
    <font>
      <sz val="12"/>
      <color rgb="FF000000"/>
      <name val="Times New Roman2"/>
      <family val="1"/>
    </font>
    <font>
      <b/>
      <sz val="11"/>
      <color rgb="FF000000"/>
      <name val="Calibri2"/>
      <family val="2"/>
    </font>
    <font>
      <b/>
      <sz val="12"/>
      <color rgb="FFFFFFFF"/>
      <name val="Calibri2"/>
      <family val="2"/>
    </font>
    <font>
      <b/>
      <i/>
      <sz val="16"/>
      <name val="Arial"/>
      <family val="2"/>
    </font>
    <font>
      <b/>
      <i/>
      <u/>
      <sz val="10"/>
      <name val="Arial"/>
      <family val="2"/>
    </font>
    <font>
      <sz val="8"/>
      <name val="Calibri"/>
      <family val="2"/>
    </font>
    <font>
      <sz val="11"/>
      <color rgb="FFAEAAAA"/>
      <name val="Calibri"/>
      <family val="2"/>
    </font>
    <font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2" tint="-0.249977111117893"/>
      <name val="Calibri"/>
      <family val="2"/>
    </font>
    <font>
      <sz val="11"/>
      <color theme="1"/>
      <name val="Calibri"/>
      <family val="2"/>
      <scheme val="minor"/>
    </font>
    <font>
      <i/>
      <sz val="9"/>
      <color theme="5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</font>
    <font>
      <sz val="18"/>
      <color theme="3"/>
      <name val="Calibri Light"/>
      <family val="2"/>
      <scheme val="major"/>
    </font>
    <font>
      <b/>
      <i/>
      <sz val="11"/>
      <color rgb="FF000000"/>
      <name val="Calibri"/>
      <family val="2"/>
      <scheme val="minor"/>
    </font>
    <font>
      <b/>
      <sz val="11"/>
      <color rgb="FFFFFFFF"/>
      <name val="Trebuchet MS"/>
      <family val="2"/>
    </font>
    <font>
      <b/>
      <sz val="8"/>
      <color rgb="FFFFFFFF"/>
      <name val="Trebuchet MS"/>
      <family val="2"/>
    </font>
    <font>
      <b/>
      <sz val="14"/>
      <name val="Trebuchet MS"/>
      <family val="2"/>
    </font>
    <font>
      <b/>
      <sz val="10"/>
      <color theme="0"/>
      <name val="Calibri"/>
      <family val="2"/>
      <scheme val="minor"/>
    </font>
    <font>
      <i/>
      <sz val="10"/>
      <color theme="5" tint="-0.249977111117893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vertAlign val="superscript"/>
      <sz val="9"/>
      <name val="Times New Roman"/>
      <family val="1"/>
    </font>
    <font>
      <i/>
      <sz val="9"/>
      <name val="Times New Roman"/>
      <family val="1"/>
    </font>
    <font>
      <sz val="7"/>
      <name val="Calibri"/>
      <family val="2"/>
      <scheme val="minor"/>
    </font>
    <font>
      <sz val="10"/>
      <color theme="5" tint="-0.249977111117893"/>
      <name val="Calibri"/>
      <family val="2"/>
    </font>
    <font>
      <b/>
      <sz val="10"/>
      <name val="Trebuchet MS"/>
      <family val="2"/>
    </font>
    <font>
      <sz val="11"/>
      <color theme="0" tint="-0.499984740745262"/>
      <name val="Calibri"/>
      <family val="2"/>
      <scheme val="minor"/>
    </font>
  </fonts>
  <fills count="226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666699"/>
        <bgColor rgb="FF666699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993366"/>
        <bgColor rgb="FF993366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800000"/>
        <bgColor rgb="FF800000"/>
      </patternFill>
    </fill>
    <fill>
      <patternFill patternType="solid">
        <fgColor rgb="FFFFFF00"/>
        <bgColor rgb="FFFFFF00"/>
      </patternFill>
    </fill>
    <fill>
      <patternFill patternType="solid">
        <fgColor rgb="FF003366"/>
        <bgColor rgb="FF003366"/>
      </patternFill>
    </fill>
    <fill>
      <patternFill patternType="solid">
        <fgColor rgb="FFFF6600"/>
        <bgColor rgb="FFFF6600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808000"/>
        <bgColor rgb="FF808000"/>
      </patternFill>
    </fill>
    <fill>
      <patternFill patternType="solid">
        <fgColor rgb="FF008080"/>
        <bgColor rgb="FF008080"/>
      </patternFill>
    </fill>
    <fill>
      <patternFill patternType="solid">
        <fgColor rgb="FFFF9900"/>
        <bgColor rgb="FFFF9900"/>
      </patternFill>
    </fill>
    <fill>
      <patternFill patternType="solid">
        <fgColor rgb="FF0066CC"/>
        <bgColor rgb="FF0066CC"/>
      </patternFill>
    </fill>
    <fill>
      <patternFill patternType="solid">
        <fgColor rgb="FF993300"/>
        <bgColor rgb="FF993300"/>
      </patternFill>
    </fill>
    <fill>
      <patternFill patternType="solid">
        <fgColor rgb="FF339966"/>
        <bgColor rgb="FF339966"/>
      </patternFill>
    </fill>
    <fill>
      <patternFill patternType="solid">
        <fgColor rgb="FF3366FF"/>
        <bgColor rgb="FF3366FF"/>
      </patternFill>
    </fill>
    <fill>
      <patternFill patternType="solid">
        <fgColor rgb="FF969696"/>
        <bgColor rgb="FF969696"/>
      </patternFill>
    </fill>
    <fill>
      <patternFill patternType="solid">
        <fgColor rgb="FFFF00FF"/>
        <bgColor rgb="FFFF00FF"/>
      </patternFill>
    </fill>
    <fill>
      <patternFill patternType="solid">
        <fgColor rgb="FFCFAA90"/>
        <bgColor rgb="FFCFAA90"/>
      </patternFill>
    </fill>
    <fill>
      <patternFill patternType="solid">
        <fgColor rgb="FF660066"/>
        <bgColor rgb="FF660066"/>
      </patternFill>
    </fill>
    <fill>
      <patternFill patternType="solid">
        <fgColor rgb="FFFFFFCC"/>
        <bgColor rgb="FFFFFFCC"/>
      </patternFill>
    </fill>
    <fill>
      <patternFill patternType="solid">
        <fgColor rgb="FF99CC00"/>
        <bgColor rgb="FF99CC00"/>
      </patternFill>
    </fill>
    <fill>
      <patternFill patternType="solid">
        <fgColor rgb="FF008000"/>
        <bgColor rgb="FF008000"/>
      </patternFill>
    </fill>
    <fill>
      <patternFill patternType="solid">
        <fgColor rgb="FF000080"/>
        <bgColor rgb="FF000080"/>
      </patternFill>
    </fill>
    <fill>
      <patternFill patternType="solid">
        <fgColor rgb="FF0033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333333"/>
        <bgColor rgb="FF333333"/>
      </patternFill>
    </fill>
    <fill>
      <patternFill patternType="solid">
        <fgColor rgb="FF008020"/>
        <bgColor rgb="FF008020"/>
      </patternFill>
    </fill>
    <fill>
      <patternFill patternType="solid">
        <fgColor rgb="FF99BF25"/>
        <bgColor rgb="FF99BF25"/>
      </patternFill>
    </fill>
    <fill>
      <patternFill patternType="solid">
        <fgColor rgb="FF4CA640"/>
        <bgColor rgb="FF4CA640"/>
      </patternFill>
    </fill>
    <fill>
      <patternFill patternType="solid">
        <fgColor rgb="FF00FFFF"/>
        <bgColor rgb="FF00FFFF"/>
      </patternFill>
    </fill>
    <fill>
      <patternFill patternType="solid">
        <fgColor rgb="FF00CCFF"/>
        <bgColor rgb="FF00CCFF"/>
      </patternFill>
    </fill>
    <fill>
      <patternFill patternType="solid">
        <fgColor rgb="FF333300"/>
        <bgColor rgb="FF333300"/>
      </patternFill>
    </fill>
    <fill>
      <patternFill patternType="solid">
        <fgColor rgb="FF808020"/>
        <bgColor rgb="FF808020"/>
      </patternFill>
    </fill>
    <fill>
      <patternFill patternType="solid">
        <fgColor rgb="FFE6E6FF"/>
        <bgColor rgb="FFE6E6FF"/>
      </patternFill>
    </fill>
    <fill>
      <patternFill patternType="solid">
        <fgColor rgb="FFCCE6FF"/>
        <bgColor rgb="FFCCE6FF"/>
      </patternFill>
    </fill>
    <fill>
      <patternFill patternType="solid">
        <fgColor rgb="FFFFC0C0"/>
        <bgColor rgb="FFFFC0C0"/>
      </patternFill>
    </fill>
    <fill>
      <patternFill patternType="solid">
        <fgColor rgb="FFC6C6E0"/>
        <bgColor rgb="FFC6C6E0"/>
      </patternFill>
    </fill>
    <fill>
      <patternFill patternType="solid">
        <fgColor rgb="FF309090"/>
        <bgColor rgb="FF309090"/>
      </patternFill>
    </fill>
    <fill>
      <patternFill patternType="solid">
        <fgColor rgb="FFFFF2CC"/>
        <bgColor rgb="FFFFF2CC"/>
      </patternFill>
    </fill>
    <fill>
      <patternFill patternType="solid">
        <fgColor rgb="FFA9D08E"/>
        <bgColor rgb="FFA9D08E"/>
      </patternFill>
    </fill>
    <fill>
      <patternFill patternType="solid">
        <fgColor rgb="FF00758F"/>
        <bgColor rgb="FF00758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26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EEBF7"/>
        <bgColor rgb="FFDAE3F3"/>
      </patternFill>
    </fill>
    <fill>
      <patternFill patternType="solid">
        <fgColor theme="7" tint="0.79998168889431442"/>
        <bgColor indexed="28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rgb="FFDAE3F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7EAE8"/>
        <bgColor rgb="FFE7EAE8"/>
      </patternFill>
    </fill>
    <fill>
      <patternFill patternType="solid">
        <fgColor rgb="FFFAFBFE"/>
        <bgColor rgb="FFFAFBFE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26"/>
      </patternFill>
    </fill>
    <fill>
      <patternFill patternType="solid">
        <fgColor rgb="FFFFFF00"/>
        <bgColor rgb="FFE7EAE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55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1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2"/>
      </patternFill>
    </fill>
    <fill>
      <patternFill patternType="solid">
        <fgColor indexed="13"/>
      </patternFill>
    </fill>
    <fill>
      <patternFill patternType="solid">
        <fgColor rgb="FFFFFF00"/>
        <bgColor indexed="28"/>
      </patternFill>
    </fill>
    <fill>
      <patternFill patternType="solid">
        <fgColor rgb="FF92D05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E950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99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rgb="FFFFFF99"/>
      </patternFill>
    </fill>
    <fill>
      <patternFill patternType="solid">
        <fgColor theme="2"/>
        <bgColor rgb="FF008080"/>
      </patternFill>
    </fill>
    <fill>
      <patternFill patternType="solid">
        <fgColor theme="2"/>
        <bgColor rgb="FF00758F"/>
      </patternFill>
    </fill>
    <fill>
      <patternFill patternType="solid">
        <fgColor rgb="FFFFC000"/>
        <bgColor rgb="FF000000"/>
      </patternFill>
    </fill>
    <fill>
      <patternFill patternType="solid">
        <fgColor theme="9" tint="0.79998168889431442"/>
        <bgColor indexed="26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7" tint="0.39997558519241921"/>
        <bgColor indexed="28"/>
      </patternFill>
    </fill>
    <fill>
      <patternFill patternType="solid">
        <fgColor theme="2"/>
        <bgColor indexed="28"/>
      </patternFill>
    </fill>
    <fill>
      <patternFill patternType="solid">
        <fgColor theme="2"/>
        <bgColor rgb="FFFFFF99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28"/>
      </patternFill>
    </fill>
    <fill>
      <patternFill patternType="solid">
        <fgColor rgb="FFFFFFCC"/>
        <bgColor indexed="28"/>
      </patternFill>
    </fill>
    <fill>
      <patternFill patternType="solid">
        <fgColor rgb="FFFFCC99"/>
        <bgColor rgb="FFE7E6E6"/>
      </patternFill>
    </fill>
    <fill>
      <patternFill patternType="solid">
        <fgColor rgb="FFEDEDED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C000"/>
        <bgColor rgb="FFFFFF99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66"/>
        <bgColor rgb="FFFFFF66"/>
      </patternFill>
    </fill>
    <fill>
      <patternFill patternType="solid">
        <fgColor rgb="FFFFD428"/>
        <bgColor rgb="FFFFD428"/>
      </patternFill>
    </fill>
  </fills>
  <borders count="19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ashed">
        <color rgb="FFFF8080"/>
      </left>
      <right style="dashed">
        <color rgb="FFFF8080"/>
      </right>
      <top style="dashed">
        <color rgb="FFFF8080"/>
      </top>
      <bottom style="dashed">
        <color rgb="FFFF8080"/>
      </bottom>
      <diagonal/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FF8080"/>
      </diagonal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339966"/>
      </diagonal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008080"/>
      </diagonal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666699"/>
      </diagonal>
    </border>
    <border>
      <left style="dashed">
        <color rgb="FF339966"/>
      </left>
      <right style="dashed">
        <color rgb="FF339966"/>
      </right>
      <top style="dashed">
        <color rgb="FF339966"/>
      </top>
      <bottom style="dashed">
        <color rgb="FF339966"/>
      </bottom>
      <diagonal/>
    </border>
    <border>
      <left style="dashed">
        <color rgb="FF008080"/>
      </left>
      <right style="dashed">
        <color rgb="FF008080"/>
      </right>
      <top style="dashed">
        <color rgb="FF008080"/>
      </top>
      <bottom style="dashed">
        <color rgb="FF008080"/>
      </bottom>
      <diagonal/>
    </border>
    <border>
      <left style="dashed">
        <color rgb="FF666699"/>
      </left>
      <right style="dashed">
        <color rgb="FF666699"/>
      </right>
      <top style="dashed">
        <color rgb="FF666699"/>
      </top>
      <bottom style="dashed">
        <color rgb="FF666699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 style="medium">
        <color rgb="FF000000"/>
      </diagonal>
    </border>
    <border diagonalUp="1" diagonalDown="1">
      <left/>
      <right/>
      <top/>
      <bottom/>
      <diagonal style="medium">
        <color rgb="FF000000"/>
      </diagonal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/>
      <bottom style="thin">
        <color rgb="FF00808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thin">
        <color rgb="FF33CCCC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333399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758F"/>
      </top>
      <bottom style="thin">
        <color rgb="FF00758F"/>
      </bottom>
      <diagonal/>
    </border>
    <border>
      <left/>
      <right style="thin">
        <color rgb="FF00758F"/>
      </right>
      <top style="thin">
        <color rgb="FF00758F"/>
      </top>
      <bottom style="thin">
        <color rgb="FF00758F"/>
      </bottom>
      <diagonal/>
    </border>
    <border>
      <left style="thin">
        <color rgb="FF00758F"/>
      </left>
      <right/>
      <top style="thin">
        <color rgb="FF00758F"/>
      </top>
      <bottom style="thin">
        <color rgb="FF00758F"/>
      </bottom>
      <diagonal/>
    </border>
    <border>
      <left/>
      <right/>
      <top style="thin">
        <color rgb="FF00758F"/>
      </top>
      <bottom/>
      <diagonal/>
    </border>
    <border>
      <left/>
      <right style="thin">
        <color rgb="FF00758F"/>
      </right>
      <top style="thin">
        <color rgb="FF00758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758F"/>
      </left>
      <right/>
      <top style="thin">
        <color rgb="FF00758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808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thin">
        <color rgb="FF000000"/>
      </top>
      <bottom style="thin">
        <color rgb="FF000000"/>
      </bottom>
      <diagonal/>
    </border>
    <border diagonalUp="1" diagonalDown="1"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 style="medium">
        <color rgb="FF000000"/>
      </diagonal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rgb="FF333399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5"/>
      </left>
      <right style="medium">
        <color indexed="65"/>
      </right>
      <top style="medium">
        <color indexed="65"/>
      </top>
      <bottom style="medium">
        <color indexed="6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889">
    <xf numFmtId="0" fontId="0" fillId="0" borderId="0"/>
    <xf numFmtId="177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4" fillId="2" borderId="0" applyNumberFormat="0" applyBorder="0" applyProtection="0"/>
    <xf numFmtId="0" fontId="24" fillId="3" borderId="0" applyNumberFormat="0" applyBorder="0" applyProtection="0"/>
    <xf numFmtId="0" fontId="24" fillId="4" borderId="0" applyNumberFormat="0" applyBorder="0" applyProtection="0"/>
    <xf numFmtId="0" fontId="24" fillId="5" borderId="0" applyNumberFormat="0" applyBorder="0" applyProtection="0"/>
    <xf numFmtId="0" fontId="24" fillId="6" borderId="0" applyNumberFormat="0" applyBorder="0" applyProtection="0"/>
    <xf numFmtId="0" fontId="24" fillId="7" borderId="0" applyNumberFormat="0" applyBorder="0" applyProtection="0"/>
    <xf numFmtId="0" fontId="25" fillId="8" borderId="0" applyNumberFormat="0" applyBorder="0" applyProtection="0"/>
    <xf numFmtId="0" fontId="25" fillId="9" borderId="0" applyNumberFormat="0" applyBorder="0" applyProtection="0"/>
    <xf numFmtId="0" fontId="25" fillId="10" borderId="0" applyNumberFormat="0" applyBorder="0" applyProtection="0"/>
    <xf numFmtId="0" fontId="25" fillId="11" borderId="0" applyNumberFormat="0" applyBorder="0" applyProtection="0"/>
    <xf numFmtId="0" fontId="25" fillId="12" borderId="0" applyNumberFormat="0" applyBorder="0" applyProtection="0"/>
    <xf numFmtId="0" fontId="25" fillId="13" borderId="0" applyNumberFormat="0" applyBorder="0" applyProtection="0"/>
    <xf numFmtId="0" fontId="26" fillId="14" borderId="0" applyNumberFormat="0" applyBorder="0" applyProtection="0"/>
    <xf numFmtId="0" fontId="26" fillId="15" borderId="0" applyNumberFormat="0" applyBorder="0" applyProtection="0"/>
    <xf numFmtId="0" fontId="26" fillId="16" borderId="0" applyNumberFormat="0" applyBorder="0" applyProtection="0"/>
    <xf numFmtId="0" fontId="26" fillId="14" borderId="0" applyNumberFormat="0" applyBorder="0" applyProtection="0"/>
    <xf numFmtId="0" fontId="26" fillId="17" borderId="0" applyNumberFormat="0" applyBorder="0" applyProtection="0"/>
    <xf numFmtId="0" fontId="26" fillId="15" borderId="0" applyNumberFormat="0" applyBorder="0" applyProtection="0"/>
    <xf numFmtId="0" fontId="23" fillId="8" borderId="0" applyNumberFormat="0" applyFont="0" applyBorder="0" applyProtection="0"/>
    <xf numFmtId="0" fontId="23" fillId="18" borderId="0" applyNumberFormat="0" applyFont="0" applyBorder="0" applyProtection="0"/>
    <xf numFmtId="0" fontId="23" fillId="10" borderId="0" applyNumberFormat="0" applyFont="0" applyBorder="0" applyProtection="0"/>
    <xf numFmtId="0" fontId="23" fillId="11" borderId="0" applyNumberFormat="0" applyFont="0" applyBorder="0" applyProtection="0"/>
    <xf numFmtId="0" fontId="23" fillId="17" borderId="0" applyNumberFormat="0" applyFont="0" applyBorder="0" applyProtection="0"/>
    <xf numFmtId="0" fontId="23" fillId="15" borderId="0" applyNumberFormat="0" applyFont="0" applyBorder="0" applyProtection="0"/>
    <xf numFmtId="0" fontId="23" fillId="8" borderId="0" applyNumberFormat="0" applyFont="0" applyBorder="0" applyProtection="0"/>
    <xf numFmtId="0" fontId="23" fillId="18" borderId="0" applyNumberFormat="0" applyFont="0" applyBorder="0" applyProtection="0"/>
    <xf numFmtId="0" fontId="23" fillId="10" borderId="0" applyNumberFormat="0" applyFont="0" applyBorder="0" applyProtection="0"/>
    <xf numFmtId="0" fontId="23" fillId="11" borderId="0" applyNumberFormat="0" applyFont="0" applyBorder="0" applyProtection="0"/>
    <xf numFmtId="0" fontId="23" fillId="17" borderId="0" applyNumberFormat="0" applyFont="0" applyBorder="0" applyProtection="0"/>
    <xf numFmtId="0" fontId="23" fillId="15" borderId="0" applyNumberFormat="0" applyFont="0" applyBorder="0" applyProtection="0"/>
    <xf numFmtId="0" fontId="23" fillId="8" borderId="0" applyNumberFormat="0" applyFont="0" applyBorder="0" applyProtection="0"/>
    <xf numFmtId="0" fontId="23" fillId="18" borderId="0" applyNumberFormat="0" applyFont="0" applyBorder="0" applyProtection="0"/>
    <xf numFmtId="0" fontId="23" fillId="10" borderId="0" applyNumberFormat="0" applyFont="0" applyBorder="0" applyProtection="0"/>
    <xf numFmtId="0" fontId="23" fillId="11" borderId="0" applyNumberFormat="0" applyFont="0" applyBorder="0" applyProtection="0"/>
    <xf numFmtId="0" fontId="23" fillId="17" borderId="0" applyNumberFormat="0" applyFont="0" applyBorder="0" applyProtection="0"/>
    <xf numFmtId="0" fontId="23" fillId="15" borderId="0" applyNumberFormat="0" applyFont="0" applyBorder="0" applyProtection="0"/>
    <xf numFmtId="0" fontId="25" fillId="19" borderId="0" applyNumberFormat="0" applyBorder="0" applyProtection="0"/>
    <xf numFmtId="0" fontId="25" fillId="20" borderId="0" applyNumberFormat="0" applyBorder="0" applyProtection="0"/>
    <xf numFmtId="0" fontId="25" fillId="21" borderId="0" applyNumberFormat="0" applyBorder="0" applyProtection="0"/>
    <xf numFmtId="0" fontId="25" fillId="11" borderId="0" applyNumberFormat="0" applyBorder="0" applyProtection="0"/>
    <xf numFmtId="0" fontId="25" fillId="19" borderId="0" applyNumberFormat="0" applyBorder="0" applyProtection="0"/>
    <xf numFmtId="0" fontId="25" fillId="22" borderId="0" applyNumberFormat="0" applyBorder="0" applyProtection="0"/>
    <xf numFmtId="0" fontId="26" fillId="23" borderId="0" applyNumberFormat="0" applyBorder="0" applyProtection="0"/>
    <xf numFmtId="0" fontId="26" fillId="20" borderId="0" applyNumberFormat="0" applyBorder="0" applyProtection="0"/>
    <xf numFmtId="0" fontId="26" fillId="24" borderId="0" applyNumberFormat="0" applyBorder="0" applyProtection="0"/>
    <xf numFmtId="0" fontId="26" fillId="23" borderId="0" applyNumberFormat="0" applyBorder="0" applyProtection="0"/>
    <xf numFmtId="0" fontId="26" fillId="19" borderId="0" applyNumberFormat="0" applyBorder="0" applyProtection="0"/>
    <xf numFmtId="0" fontId="26" fillId="15" borderId="0" applyNumberFormat="0" applyBorder="0" applyProtection="0"/>
    <xf numFmtId="0" fontId="23" fillId="19" borderId="0" applyNumberFormat="0" applyFont="0" applyBorder="0" applyProtection="0"/>
    <xf numFmtId="0" fontId="23" fillId="20" borderId="0" applyNumberFormat="0" applyFont="0" applyBorder="0" applyProtection="0"/>
    <xf numFmtId="0" fontId="23" fillId="21" borderId="0" applyNumberFormat="0" applyFont="0" applyBorder="0" applyProtection="0"/>
    <xf numFmtId="0" fontId="23" fillId="11" borderId="0" applyNumberFormat="0" applyFont="0" applyBorder="0" applyProtection="0"/>
    <xf numFmtId="0" fontId="23" fillId="19" borderId="0" applyNumberFormat="0" applyFont="0" applyBorder="0" applyProtection="0"/>
    <xf numFmtId="0" fontId="23" fillId="25" borderId="0" applyNumberFormat="0" applyFont="0" applyBorder="0" applyProtection="0"/>
    <xf numFmtId="0" fontId="23" fillId="19" borderId="0" applyNumberFormat="0" applyFont="0" applyBorder="0" applyProtection="0"/>
    <xf numFmtId="0" fontId="23" fillId="20" borderId="0" applyNumberFormat="0" applyFont="0" applyBorder="0" applyProtection="0"/>
    <xf numFmtId="0" fontId="23" fillId="26" borderId="0" applyNumberFormat="0" applyFont="0" applyBorder="0" applyProtection="0"/>
    <xf numFmtId="0" fontId="23" fillId="11" borderId="0" applyNumberFormat="0" applyFont="0" applyBorder="0" applyProtection="0"/>
    <xf numFmtId="0" fontId="23" fillId="19" borderId="0" applyNumberFormat="0" applyFont="0" applyBorder="0" applyProtection="0"/>
    <xf numFmtId="0" fontId="23" fillId="25" borderId="0" applyNumberFormat="0" applyFont="0" applyBorder="0" applyProtection="0"/>
    <xf numFmtId="0" fontId="23" fillId="19" borderId="0" applyNumberFormat="0" applyFont="0" applyBorder="0" applyProtection="0"/>
    <xf numFmtId="0" fontId="23" fillId="20" borderId="0" applyNumberFormat="0" applyFont="0" applyBorder="0" applyProtection="0"/>
    <xf numFmtId="0" fontId="23" fillId="26" borderId="0" applyNumberFormat="0" applyFont="0" applyBorder="0" applyProtection="0"/>
    <xf numFmtId="0" fontId="23" fillId="11" borderId="0" applyNumberFormat="0" applyFont="0" applyBorder="0" applyProtection="0"/>
    <xf numFmtId="0" fontId="23" fillId="19" borderId="0" applyNumberFormat="0" applyFont="0" applyBorder="0" applyProtection="0"/>
    <xf numFmtId="0" fontId="23" fillId="25" borderId="0" applyNumberFormat="0" applyFont="0" applyBorder="0" applyProtection="0"/>
    <xf numFmtId="0" fontId="23" fillId="0" borderId="0" applyNumberFormat="0" applyFont="0" applyBorder="0" applyProtection="0">
      <alignment horizontal="left" vertical="center" indent="7"/>
    </xf>
    <xf numFmtId="0" fontId="27" fillId="26" borderId="0" applyNumberFormat="0" applyBorder="0" applyProtection="0"/>
    <xf numFmtId="0" fontId="27" fillId="20" borderId="0" applyNumberFormat="0" applyBorder="0" applyProtection="0"/>
    <xf numFmtId="0" fontId="27" fillId="21" borderId="0" applyNumberFormat="0" applyBorder="0" applyProtection="0"/>
    <xf numFmtId="0" fontId="27" fillId="5" borderId="0" applyNumberFormat="0" applyBorder="0" applyProtection="0"/>
    <xf numFmtId="0" fontId="27" fillId="6" borderId="0" applyNumberFormat="0" applyBorder="0" applyProtection="0"/>
    <xf numFmtId="0" fontId="27" fillId="27" borderId="0" applyNumberFormat="0" applyBorder="0" applyProtection="0"/>
    <xf numFmtId="0" fontId="28" fillId="6" borderId="0" applyNumberFormat="0" applyBorder="0" applyProtection="0"/>
    <xf numFmtId="0" fontId="28" fillId="20" borderId="0" applyNumberFormat="0" applyBorder="0" applyProtection="0"/>
    <xf numFmtId="0" fontId="28" fillId="24" borderId="0" applyNumberFormat="0" applyBorder="0" applyProtection="0"/>
    <xf numFmtId="0" fontId="28" fillId="23" borderId="0" applyNumberFormat="0" applyBorder="0" applyProtection="0"/>
    <xf numFmtId="0" fontId="28" fillId="6" borderId="0" applyNumberFormat="0" applyBorder="0" applyProtection="0"/>
    <xf numFmtId="0" fontId="28" fillId="15" borderId="0" applyNumberFormat="0" applyBorder="0" applyProtection="0"/>
    <xf numFmtId="0" fontId="24" fillId="28" borderId="0" applyNumberFormat="0" applyBorder="0" applyProtection="0"/>
    <xf numFmtId="0" fontId="24" fillId="20" borderId="0" applyNumberFormat="0" applyBorder="0" applyProtection="0"/>
    <xf numFmtId="0" fontId="24" fillId="21" borderId="0" applyNumberFormat="0" applyBorder="0" applyProtection="0"/>
    <xf numFmtId="0" fontId="24" fillId="5" borderId="0" applyNumberFormat="0" applyBorder="0" applyProtection="0"/>
    <xf numFmtId="0" fontId="24" fillId="6" borderId="0" applyNumberFormat="0" applyBorder="0" applyProtection="0"/>
    <xf numFmtId="0" fontId="24" fillId="29" borderId="0" applyNumberFormat="0" applyBorder="0" applyProtection="0"/>
    <xf numFmtId="0" fontId="24" fillId="28" borderId="0" applyNumberFormat="0" applyBorder="0" applyProtection="0"/>
    <xf numFmtId="0" fontId="24" fillId="20" borderId="0" applyNumberFormat="0" applyBorder="0" applyProtection="0"/>
    <xf numFmtId="0" fontId="24" fillId="26" borderId="0" applyNumberFormat="0" applyBorder="0" applyProtection="0"/>
    <xf numFmtId="0" fontId="24" fillId="5" borderId="0" applyNumberFormat="0" applyBorder="0" applyProtection="0"/>
    <xf numFmtId="0" fontId="24" fillId="6" borderId="0" applyNumberFormat="0" applyBorder="0" applyProtection="0"/>
    <xf numFmtId="0" fontId="24" fillId="29" borderId="0" applyNumberFormat="0" applyBorder="0" applyProtection="0"/>
    <xf numFmtId="0" fontId="24" fillId="28" borderId="0" applyNumberFormat="0" applyBorder="0" applyProtection="0"/>
    <xf numFmtId="0" fontId="24" fillId="20" borderId="0" applyNumberFormat="0" applyBorder="0" applyProtection="0"/>
    <xf numFmtId="0" fontId="24" fillId="26" borderId="0" applyNumberFormat="0" applyBorder="0" applyProtection="0"/>
    <xf numFmtId="0" fontId="24" fillId="5" borderId="0" applyNumberFormat="0" applyBorder="0" applyProtection="0"/>
    <xf numFmtId="0" fontId="24" fillId="6" borderId="0" applyNumberFormat="0" applyBorder="0" applyProtection="0"/>
    <xf numFmtId="0" fontId="24" fillId="29" borderId="0" applyNumberFormat="0" applyBorder="0" applyProtection="0"/>
    <xf numFmtId="0" fontId="29" fillId="10" borderId="0" applyNumberFormat="0" applyBorder="0" applyProtection="0"/>
    <xf numFmtId="0" fontId="29" fillId="10" borderId="0" applyNumberFormat="0" applyBorder="0" applyProtection="0"/>
    <xf numFmtId="0" fontId="29" fillId="10" borderId="0" applyNumberFormat="0" applyBorder="0" applyProtection="0"/>
    <xf numFmtId="0" fontId="29" fillId="10" borderId="0" applyNumberFormat="0" applyBorder="0" applyProtection="0"/>
    <xf numFmtId="0" fontId="29" fillId="21" borderId="0" applyNumberFormat="0" applyBorder="0" applyProtection="0"/>
    <xf numFmtId="0" fontId="29" fillId="21" borderId="0" applyNumberFormat="0" applyBorder="0" applyProtection="0"/>
    <xf numFmtId="0" fontId="29" fillId="3" borderId="0" applyNumberFormat="0" applyBorder="0" applyProtection="0"/>
    <xf numFmtId="0" fontId="29" fillId="3" borderId="0" applyNumberFormat="0" applyBorder="0" applyProtection="0"/>
    <xf numFmtId="0" fontId="29" fillId="3" borderId="0" applyNumberFormat="0" applyBorder="0" applyProtection="0"/>
    <xf numFmtId="0" fontId="29" fillId="3" borderId="0" applyNumberFormat="0" applyBorder="0" applyProtection="0"/>
    <xf numFmtId="0" fontId="29" fillId="23" borderId="0" applyNumberFormat="0" applyBorder="0" applyProtection="0"/>
    <xf numFmtId="0" fontId="29" fillId="13" borderId="0" applyNumberFormat="0" applyBorder="0" applyProtection="0"/>
    <xf numFmtId="0" fontId="29" fillId="15" borderId="0" applyNumberFormat="0" applyBorder="0" applyProtection="0"/>
    <xf numFmtId="0" fontId="30" fillId="8" borderId="0" applyNumberFormat="0" applyBorder="0" applyProtection="0"/>
    <xf numFmtId="0" fontId="27" fillId="2" borderId="0" applyNumberFormat="0" applyBorder="0" applyProtection="0"/>
    <xf numFmtId="0" fontId="27" fillId="3" borderId="0" applyNumberFormat="0" applyBorder="0" applyProtection="0"/>
    <xf numFmtId="0" fontId="27" fillId="30" borderId="0" applyNumberFormat="0" applyBorder="0" applyProtection="0"/>
    <xf numFmtId="0" fontId="27" fillId="5" borderId="0" applyNumberFormat="0" applyBorder="0" applyProtection="0"/>
    <xf numFmtId="0" fontId="27" fillId="6" borderId="0" applyNumberFormat="0" applyBorder="0" applyProtection="0"/>
    <xf numFmtId="0" fontId="27" fillId="31" borderId="0" applyNumberFormat="0" applyBorder="0" applyProtection="0"/>
    <xf numFmtId="0" fontId="31" fillId="0" borderId="0" applyNumberFormat="0" applyBorder="0" applyProtection="0"/>
    <xf numFmtId="0" fontId="32" fillId="18" borderId="0" applyNumberFormat="0" applyBorder="0" applyProtection="0"/>
    <xf numFmtId="4" fontId="33" fillId="0" borderId="0" applyBorder="0" applyProtection="0">
      <alignment horizontal="right" vertical="center"/>
    </xf>
    <xf numFmtId="0" fontId="34" fillId="10" borderId="0" applyNumberFormat="0" applyBorder="0" applyProtection="0"/>
    <xf numFmtId="0" fontId="35" fillId="10" borderId="0" applyNumberFormat="0" applyBorder="0" applyProtection="0"/>
    <xf numFmtId="0" fontId="36" fillId="23" borderId="1" applyNumberFormat="0" applyProtection="0"/>
    <xf numFmtId="0" fontId="36" fillId="23" borderId="1" applyNumberFormat="0" applyProtection="0"/>
    <xf numFmtId="0" fontId="37" fillId="23" borderId="1" applyNumberFormat="0" applyProtection="0"/>
    <xf numFmtId="0" fontId="36" fillId="23" borderId="1" applyNumberFormat="0" applyProtection="0"/>
    <xf numFmtId="0" fontId="38" fillId="32" borderId="2" applyNumberFormat="0" applyProtection="0"/>
    <xf numFmtId="0" fontId="39" fillId="0" borderId="3" applyNumberFormat="0" applyProtection="0"/>
    <xf numFmtId="0" fontId="39" fillId="0" borderId="3" applyNumberFormat="0" applyProtection="0"/>
    <xf numFmtId="0" fontId="38" fillId="32" borderId="2" applyNumberFormat="0" applyProtection="0"/>
    <xf numFmtId="0" fontId="40" fillId="0" borderId="3" applyNumberFormat="0" applyProtection="0"/>
    <xf numFmtId="0" fontId="38" fillId="32" borderId="2" applyNumberFormat="0" applyProtection="0"/>
    <xf numFmtId="0" fontId="41" fillId="23" borderId="1" applyNumberFormat="0" applyProtection="0">
      <alignment horizontal="center" vertical="center"/>
    </xf>
    <xf numFmtId="0" fontId="41" fillId="23" borderId="1" applyNumberFormat="0" applyProtection="0">
      <alignment horizontal="center" vertical="center"/>
    </xf>
    <xf numFmtId="0" fontId="41" fillId="23" borderId="1" applyNumberFormat="0" applyProtection="0">
      <alignment horizontal="center" vertical="center"/>
    </xf>
    <xf numFmtId="0" fontId="41" fillId="23" borderId="1" applyNumberFormat="0" applyProtection="0">
      <alignment horizontal="center" vertical="center"/>
    </xf>
    <xf numFmtId="0" fontId="41" fillId="23" borderId="1" applyNumberFormat="0" applyProtection="0">
      <alignment horizontal="center" vertical="center"/>
    </xf>
    <xf numFmtId="49" fontId="42" fillId="7" borderId="0" applyBorder="0" applyProtection="0">
      <alignment horizontal="center" vertical="center" wrapText="1"/>
    </xf>
    <xf numFmtId="49" fontId="42" fillId="33" borderId="4" applyProtection="0">
      <alignment horizontal="center" vertical="center" wrapText="1"/>
    </xf>
    <xf numFmtId="49" fontId="42" fillId="7" borderId="4" applyProtection="0">
      <alignment horizontal="center" vertical="center" wrapText="1"/>
    </xf>
    <xf numFmtId="49" fontId="42" fillId="11" borderId="4" applyProtection="0">
      <alignment horizontal="center" vertical="center" wrapText="1"/>
    </xf>
    <xf numFmtId="49" fontId="42" fillId="7" borderId="4" applyProtection="0">
      <alignment horizontal="center" vertical="center" wrapText="1"/>
    </xf>
    <xf numFmtId="49" fontId="42" fillId="30" borderId="0" applyBorder="0" applyProtection="0">
      <alignment horizontal="center" vertical="center" wrapText="1"/>
    </xf>
    <xf numFmtId="49" fontId="42" fillId="34" borderId="5" applyProtection="0">
      <alignment horizontal="center" vertical="center" wrapText="1"/>
    </xf>
    <xf numFmtId="49" fontId="42" fillId="18" borderId="5" applyProtection="0">
      <alignment horizontal="center" vertical="center" wrapText="1"/>
    </xf>
    <xf numFmtId="49" fontId="42" fillId="31" borderId="5" applyProtection="0">
      <alignment horizontal="center" vertical="center" wrapText="1"/>
    </xf>
    <xf numFmtId="49" fontId="42" fillId="11" borderId="5" applyProtection="0">
      <alignment horizontal="center" vertical="center" wrapText="1"/>
    </xf>
    <xf numFmtId="49" fontId="42" fillId="35" borderId="0" applyBorder="0" applyProtection="0">
      <alignment horizontal="center" vertical="center" wrapText="1"/>
    </xf>
    <xf numFmtId="49" fontId="42" fillId="29" borderId="5" applyProtection="0">
      <alignment horizontal="center" vertical="center" wrapText="1"/>
    </xf>
    <xf numFmtId="49" fontId="42" fillId="33" borderId="5" applyProtection="0">
      <alignment horizontal="center" vertical="center" wrapText="1"/>
    </xf>
    <xf numFmtId="49" fontId="42" fillId="33" borderId="5" applyProtection="0">
      <alignment horizontal="center" vertical="center" wrapText="1"/>
    </xf>
    <xf numFmtId="49" fontId="42" fillId="7" borderId="5" applyProtection="0">
      <alignment horizontal="center" vertical="center" wrapText="1"/>
    </xf>
    <xf numFmtId="49" fontId="42" fillId="33" borderId="5" applyProtection="0">
      <alignment horizontal="center" vertical="center" wrapText="1"/>
    </xf>
    <xf numFmtId="49" fontId="42" fillId="35" borderId="0" applyBorder="0" applyProtection="0">
      <alignment horizontal="center" vertical="center" wrapText="1"/>
    </xf>
    <xf numFmtId="49" fontId="42" fillId="29" borderId="6" applyProtection="0">
      <alignment horizontal="center" vertical="center" wrapText="1"/>
    </xf>
    <xf numFmtId="49" fontId="42" fillId="33" borderId="6" applyProtection="0">
      <alignment horizontal="center" vertical="center" wrapText="1"/>
    </xf>
    <xf numFmtId="49" fontId="42" fillId="33" borderId="7" applyProtection="0">
      <alignment horizontal="center" vertical="center" wrapText="1"/>
    </xf>
    <xf numFmtId="49" fontId="42" fillId="7" borderId="8" applyProtection="0">
      <alignment horizontal="center" vertical="center" wrapText="1"/>
    </xf>
    <xf numFmtId="49" fontId="42" fillId="33" borderId="6" applyProtection="0">
      <alignment horizontal="center" vertical="center" wrapText="1"/>
    </xf>
    <xf numFmtId="49" fontId="42" fillId="30" borderId="0" applyBorder="0" applyProtection="0">
      <alignment horizontal="center" vertical="center" wrapText="1"/>
    </xf>
    <xf numFmtId="49" fontId="42" fillId="34" borderId="6" applyProtection="0">
      <alignment horizontal="center" vertical="center" wrapText="1"/>
    </xf>
    <xf numFmtId="49" fontId="42" fillId="18" borderId="7" applyProtection="0">
      <alignment horizontal="center" vertical="center" wrapText="1"/>
    </xf>
    <xf numFmtId="49" fontId="42" fillId="31" borderId="8" applyProtection="0">
      <alignment horizontal="center" vertical="center" wrapText="1"/>
    </xf>
    <xf numFmtId="49" fontId="42" fillId="11" borderId="6" applyProtection="0">
      <alignment horizontal="center" vertical="center" wrapText="1"/>
    </xf>
    <xf numFmtId="49" fontId="42" fillId="7" borderId="0" applyBorder="0" applyProtection="0">
      <alignment horizontal="center" vertical="center" wrapText="1"/>
    </xf>
    <xf numFmtId="49" fontId="42" fillId="33" borderId="9" applyProtection="0">
      <alignment horizontal="center" vertical="center" wrapText="1"/>
    </xf>
    <xf numFmtId="49" fontId="42" fillId="7" borderId="9" applyProtection="0">
      <alignment horizontal="center" vertical="center" wrapText="1"/>
    </xf>
    <xf numFmtId="49" fontId="42" fillId="11" borderId="10" applyProtection="0">
      <alignment horizontal="center" vertical="center" wrapText="1"/>
    </xf>
    <xf numFmtId="49" fontId="42" fillId="11" borderId="11" applyProtection="0">
      <alignment horizontal="center" vertical="center" wrapText="1"/>
    </xf>
    <xf numFmtId="49" fontId="42" fillId="7" borderId="9" applyProtection="0">
      <alignment horizontal="center" vertical="center" wrapText="1"/>
    </xf>
    <xf numFmtId="0" fontId="43" fillId="2" borderId="2" applyNumberFormat="0" applyProtection="0">
      <alignment horizontal="left" vertical="center"/>
    </xf>
    <xf numFmtId="0" fontId="43" fillId="2" borderId="2" applyNumberFormat="0" applyProtection="0">
      <alignment horizontal="left" vertical="center"/>
    </xf>
    <xf numFmtId="0" fontId="43" fillId="2" borderId="2" applyNumberFormat="0" applyProtection="0">
      <alignment horizontal="left" vertical="center"/>
    </xf>
    <xf numFmtId="0" fontId="43" fillId="2" borderId="2" applyNumberFormat="0" applyProtection="0">
      <alignment horizontal="left" vertical="center"/>
    </xf>
    <xf numFmtId="0" fontId="43" fillId="2" borderId="2" applyNumberFormat="0" applyProtection="0">
      <alignment horizontal="left" vertical="center"/>
    </xf>
    <xf numFmtId="0" fontId="44" fillId="36" borderId="12" applyNumberFormat="0" applyProtection="0">
      <alignment horizontal="center" vertical="center"/>
    </xf>
    <xf numFmtId="0" fontId="44" fillId="36" borderId="12" applyNumberFormat="0" applyProtection="0">
      <alignment horizontal="center" vertical="center"/>
    </xf>
    <xf numFmtId="0" fontId="44" fillId="36" borderId="12" applyNumberFormat="0" applyProtection="0">
      <alignment horizontal="center" vertical="center"/>
    </xf>
    <xf numFmtId="0" fontId="44" fillId="36" borderId="12" applyNumberFormat="0" applyProtection="0">
      <alignment horizontal="center" vertical="center"/>
    </xf>
    <xf numFmtId="0" fontId="44" fillId="36" borderId="12" applyNumberFormat="0" applyProtection="0">
      <alignment horizontal="center" vertical="center"/>
    </xf>
    <xf numFmtId="0" fontId="45" fillId="24" borderId="13" applyNumberFormat="0" applyProtection="0">
      <alignment horizontal="left" vertical="top" wrapText="1"/>
    </xf>
    <xf numFmtId="0" fontId="45" fillId="24" borderId="13" applyNumberFormat="0" applyProtection="0">
      <alignment horizontal="left" vertical="top" wrapText="1"/>
    </xf>
    <xf numFmtId="0" fontId="45" fillId="24" borderId="13" applyNumberFormat="0" applyProtection="0">
      <alignment horizontal="left" vertical="top" wrapText="1"/>
    </xf>
    <xf numFmtId="49" fontId="42" fillId="37" borderId="2" applyProtection="0">
      <alignment vertical="center" wrapText="1"/>
    </xf>
    <xf numFmtId="49" fontId="42" fillId="37" borderId="14" applyProtection="0">
      <alignment vertical="center" wrapText="1"/>
    </xf>
    <xf numFmtId="49" fontId="42" fillId="37" borderId="14" applyProtection="0">
      <alignment vertical="center" wrapText="1"/>
    </xf>
    <xf numFmtId="49" fontId="42" fillId="37" borderId="14" applyProtection="0">
      <alignment vertical="center" wrapText="1"/>
    </xf>
    <xf numFmtId="49" fontId="42" fillId="32" borderId="14" applyProtection="0">
      <alignment vertical="center" wrapText="1"/>
    </xf>
    <xf numFmtId="49" fontId="42" fillId="38" borderId="2" applyProtection="0">
      <alignment wrapText="1"/>
    </xf>
    <xf numFmtId="49" fontId="42" fillId="38" borderId="14" applyProtection="0">
      <alignment wrapText="1"/>
    </xf>
    <xf numFmtId="49" fontId="42" fillId="38" borderId="14" applyProtection="0">
      <alignment wrapText="1"/>
    </xf>
    <xf numFmtId="49" fontId="42" fillId="39" borderId="2" applyProtection="0">
      <alignment wrapText="1"/>
    </xf>
    <xf numFmtId="49" fontId="42" fillId="39" borderId="2" applyProtection="0">
      <alignment wrapText="1"/>
    </xf>
    <xf numFmtId="49" fontId="42" fillId="40" borderId="2" applyProtection="0">
      <alignment wrapText="1"/>
    </xf>
    <xf numFmtId="49" fontId="42" fillId="35" borderId="2" applyProtection="0">
      <alignment wrapText="1"/>
    </xf>
    <xf numFmtId="49" fontId="42" fillId="40" borderId="2" applyProtection="0">
      <alignment vertical="center" wrapText="1"/>
    </xf>
    <xf numFmtId="49" fontId="42" fillId="41" borderId="14" applyProtection="0">
      <alignment vertical="center" wrapText="1"/>
    </xf>
    <xf numFmtId="49" fontId="42" fillId="35" borderId="14" applyProtection="0">
      <alignment vertical="center" wrapText="1"/>
    </xf>
    <xf numFmtId="49" fontId="42" fillId="35" borderId="14" applyProtection="0">
      <alignment vertical="center" wrapText="1"/>
    </xf>
    <xf numFmtId="49" fontId="42" fillId="42" borderId="14" applyProtection="0">
      <alignment vertical="center" wrapText="1"/>
    </xf>
    <xf numFmtId="49" fontId="42" fillId="5" borderId="14" applyProtection="0">
      <alignment vertical="center" wrapText="1"/>
    </xf>
    <xf numFmtId="49" fontId="42" fillId="39" borderId="2" applyProtection="0">
      <alignment wrapText="1"/>
    </xf>
    <xf numFmtId="49" fontId="42" fillId="15" borderId="14" applyProtection="0">
      <alignment wrapText="1"/>
    </xf>
    <xf numFmtId="49" fontId="42" fillId="41" borderId="14" applyProtection="0">
      <alignment wrapText="1"/>
    </xf>
    <xf numFmtId="49" fontId="42" fillId="15" borderId="14" applyProtection="0">
      <alignment wrapText="1"/>
    </xf>
    <xf numFmtId="49" fontId="42" fillId="17" borderId="14" applyProtection="0">
      <alignment wrapText="1"/>
    </xf>
    <xf numFmtId="49" fontId="42" fillId="43" borderId="2" applyProtection="0">
      <alignment vertical="center" wrapText="1"/>
    </xf>
    <xf numFmtId="49" fontId="42" fillId="44" borderId="14" applyProtection="0">
      <alignment vertical="center" wrapText="1"/>
    </xf>
    <xf numFmtId="49" fontId="42" fillId="30" borderId="14" applyProtection="0">
      <alignment vertical="center" wrapText="1"/>
    </xf>
    <xf numFmtId="49" fontId="42" fillId="37" borderId="14" applyProtection="0">
      <alignment vertical="center" wrapText="1"/>
    </xf>
    <xf numFmtId="49" fontId="42" fillId="37" borderId="2" applyProtection="0">
      <alignment vertical="center" wrapText="1"/>
    </xf>
    <xf numFmtId="49" fontId="42" fillId="42" borderId="14" applyProtection="0">
      <alignment vertical="center" wrapText="1"/>
    </xf>
    <xf numFmtId="49" fontId="42" fillId="26" borderId="14" applyProtection="0">
      <alignment vertical="center" wrapText="1"/>
    </xf>
    <xf numFmtId="49" fontId="42" fillId="22" borderId="14" applyProtection="0">
      <alignment vertical="center" wrapText="1"/>
    </xf>
    <xf numFmtId="49" fontId="42" fillId="45" borderId="14" applyProtection="0">
      <alignment vertical="center" wrapText="1"/>
    </xf>
    <xf numFmtId="49" fontId="42" fillId="26" borderId="14" applyProtection="0">
      <alignment vertical="center" wrapText="1"/>
    </xf>
    <xf numFmtId="49" fontId="42" fillId="12" borderId="0" applyBorder="0" applyProtection="0">
      <alignment vertical="center" wrapText="1"/>
    </xf>
    <xf numFmtId="49" fontId="42" fillId="41" borderId="15" applyProtection="0">
      <alignment vertical="center" wrapText="1"/>
    </xf>
    <xf numFmtId="49" fontId="42" fillId="12" borderId="15" applyProtection="0">
      <alignment vertical="center" wrapText="1"/>
    </xf>
    <xf numFmtId="49" fontId="42" fillId="12" borderId="15" applyProtection="0">
      <alignment vertical="center" wrapText="1"/>
    </xf>
    <xf numFmtId="49" fontId="42" fillId="12" borderId="15" applyProtection="0">
      <alignment vertical="center" wrapText="1"/>
    </xf>
    <xf numFmtId="49" fontId="42" fillId="12" borderId="15" applyProtection="0">
      <alignment vertical="center" wrapText="1"/>
    </xf>
    <xf numFmtId="49" fontId="46" fillId="9" borderId="0" applyBorder="0" applyProtection="0">
      <alignment vertical="center" wrapText="1"/>
    </xf>
    <xf numFmtId="49" fontId="47" fillId="9" borderId="0" applyBorder="0" applyProtection="0">
      <alignment vertical="center" wrapText="1" shrinkToFit="1"/>
    </xf>
    <xf numFmtId="49" fontId="48" fillId="9" borderId="0" applyBorder="0" applyProtection="0">
      <alignment vertical="center" wrapText="1" shrinkToFit="1"/>
    </xf>
    <xf numFmtId="49" fontId="46" fillId="9" borderId="0" applyBorder="0" applyProtection="0">
      <alignment vertical="center" wrapText="1" shrinkToFit="1"/>
    </xf>
    <xf numFmtId="49" fontId="49" fillId="9" borderId="0" applyBorder="0" applyProtection="0">
      <alignment vertical="center" wrapText="1" shrinkToFit="1"/>
    </xf>
    <xf numFmtId="49" fontId="48" fillId="9" borderId="0" applyBorder="0" applyProtection="0">
      <alignment vertical="center" wrapText="1" shrinkToFit="1"/>
    </xf>
    <xf numFmtId="49" fontId="50" fillId="9" borderId="0" applyBorder="0" applyProtection="0">
      <alignment vertical="center" wrapText="1"/>
    </xf>
    <xf numFmtId="49" fontId="50" fillId="9" borderId="0" applyBorder="0" applyProtection="0">
      <alignment vertical="center" wrapText="1"/>
    </xf>
    <xf numFmtId="49" fontId="50" fillId="9" borderId="0" applyBorder="0" applyProtection="0">
      <alignment vertical="center" wrapText="1"/>
    </xf>
    <xf numFmtId="49" fontId="50" fillId="9" borderId="0" applyBorder="0" applyProtection="0">
      <alignment vertical="center" wrapText="1"/>
    </xf>
    <xf numFmtId="49" fontId="42" fillId="13" borderId="0" applyBorder="0" applyProtection="0">
      <alignment vertical="center" wrapText="1"/>
    </xf>
    <xf numFmtId="49" fontId="42" fillId="13" borderId="0" applyBorder="0" applyProtection="0">
      <alignment vertical="center" wrapText="1"/>
    </xf>
    <xf numFmtId="49" fontId="42" fillId="33" borderId="0" applyBorder="0" applyProtection="0">
      <alignment vertical="center" wrapText="1"/>
    </xf>
    <xf numFmtId="49" fontId="42" fillId="13" borderId="0" applyBorder="0" applyProtection="0">
      <alignment vertical="center" wrapText="1"/>
    </xf>
    <xf numFmtId="49" fontId="42" fillId="13" borderId="0" applyBorder="0" applyProtection="0">
      <alignment vertical="center" wrapText="1"/>
    </xf>
    <xf numFmtId="49" fontId="42" fillId="7" borderId="0" applyBorder="0" applyProtection="0">
      <alignment vertical="center" wrapText="1"/>
    </xf>
    <xf numFmtId="49" fontId="50" fillId="46" borderId="0" applyBorder="0" applyProtection="0">
      <alignment vertical="center" wrapText="1"/>
    </xf>
    <xf numFmtId="49" fontId="50" fillId="46" borderId="0" applyBorder="0" applyProtection="0">
      <alignment vertical="center" wrapText="1" shrinkToFit="1"/>
    </xf>
    <xf numFmtId="49" fontId="50" fillId="47" borderId="0" applyBorder="0" applyProtection="0">
      <alignment vertical="center" wrapText="1" shrinkToFit="1"/>
    </xf>
    <xf numFmtId="49" fontId="50" fillId="46" borderId="0" applyBorder="0" applyProtection="0">
      <alignment vertical="center" wrapText="1" shrinkToFit="1"/>
    </xf>
    <xf numFmtId="49" fontId="42" fillId="47" borderId="0" applyBorder="0" applyProtection="0">
      <alignment vertical="center" wrapText="1"/>
    </xf>
    <xf numFmtId="49" fontId="42" fillId="28" borderId="0" applyBorder="0" applyProtection="0">
      <alignment vertical="center" wrapText="1"/>
    </xf>
    <xf numFmtId="49" fontId="42" fillId="5" borderId="0" applyBorder="0" applyProtection="0">
      <alignment vertical="center" wrapText="1"/>
    </xf>
    <xf numFmtId="49" fontId="42" fillId="28" borderId="0" applyBorder="0" applyProtection="0">
      <alignment vertical="center" wrapText="1"/>
    </xf>
    <xf numFmtId="49" fontId="42" fillId="21" borderId="0" applyBorder="0" applyProtection="0">
      <alignment vertical="center" wrapText="1"/>
    </xf>
    <xf numFmtId="49" fontId="51" fillId="5" borderId="16" applyProtection="0">
      <alignment vertical="center" wrapText="1"/>
    </xf>
    <xf numFmtId="49" fontId="51" fillId="42" borderId="16" applyProtection="0">
      <alignment vertical="center" wrapText="1"/>
    </xf>
    <xf numFmtId="49" fontId="51" fillId="42" borderId="16" applyProtection="0">
      <alignment vertical="center" wrapText="1"/>
    </xf>
    <xf numFmtId="49" fontId="51" fillId="18" borderId="16" applyProtection="0">
      <alignment vertical="center" wrapText="1"/>
    </xf>
    <xf numFmtId="49" fontId="51" fillId="25" borderId="16" applyProtection="0">
      <alignment vertical="center" wrapText="1"/>
    </xf>
    <xf numFmtId="0" fontId="52" fillId="15" borderId="17" applyNumberFormat="0" applyProtection="0">
      <alignment horizontal="left" vertical="center" wrapText="1"/>
    </xf>
    <xf numFmtId="0" fontId="52" fillId="5" borderId="17" applyNumberFormat="0" applyProtection="0">
      <alignment horizontal="left" vertical="center" wrapText="1"/>
    </xf>
    <xf numFmtId="0" fontId="52" fillId="48" borderId="17" applyNumberFormat="0" applyProtection="0">
      <alignment horizontal="left" vertical="center" wrapText="1"/>
    </xf>
    <xf numFmtId="0" fontId="52" fillId="5" borderId="17" applyNumberFormat="0" applyProtection="0">
      <alignment horizontal="left" vertical="center" wrapText="1"/>
    </xf>
    <xf numFmtId="0" fontId="52" fillId="48" borderId="17" applyNumberFormat="0" applyProtection="0">
      <alignment horizontal="left" vertical="center" wrapText="1"/>
    </xf>
    <xf numFmtId="49" fontId="42" fillId="29" borderId="18" applyProtection="0">
      <alignment vertical="center" wrapText="1"/>
    </xf>
    <xf numFmtId="49" fontId="42" fillId="27" borderId="18" applyProtection="0">
      <alignment vertical="center" wrapText="1"/>
    </xf>
    <xf numFmtId="49" fontId="42" fillId="7" borderId="18" applyProtection="0">
      <alignment vertical="center" wrapText="1"/>
    </xf>
    <xf numFmtId="49" fontId="42" fillId="49" borderId="18" applyProtection="0">
      <alignment vertical="center" wrapText="1"/>
    </xf>
    <xf numFmtId="49" fontId="42" fillId="27" borderId="18" applyProtection="0">
      <alignment vertical="center" wrapText="1"/>
    </xf>
    <xf numFmtId="49" fontId="42" fillId="27" borderId="18" applyProtection="0">
      <alignment vertical="center" wrapText="1"/>
    </xf>
    <xf numFmtId="49" fontId="42" fillId="5" borderId="18" applyProtection="0">
      <alignment vertical="center" wrapText="1"/>
    </xf>
    <xf numFmtId="49" fontId="42" fillId="29" borderId="18" applyProtection="0">
      <alignment vertical="center" wrapText="1"/>
    </xf>
    <xf numFmtId="49" fontId="42" fillId="13" borderId="18" applyProtection="0">
      <alignment vertical="center" wrapText="1"/>
    </xf>
    <xf numFmtId="49" fontId="42" fillId="25" borderId="18" applyProtection="0">
      <alignment vertical="center" wrapText="1"/>
    </xf>
    <xf numFmtId="49" fontId="42" fillId="22" borderId="18" applyProtection="0">
      <alignment vertical="center" wrapText="1"/>
    </xf>
    <xf numFmtId="49" fontId="42" fillId="32" borderId="18" applyProtection="0">
      <alignment vertical="center" wrapText="1"/>
    </xf>
    <xf numFmtId="49" fontId="42" fillId="22" borderId="18" applyProtection="0">
      <alignment vertical="center" wrapText="1"/>
    </xf>
    <xf numFmtId="49" fontId="42" fillId="16" borderId="18" applyProtection="0">
      <alignment vertical="center" wrapText="1"/>
    </xf>
    <xf numFmtId="49" fontId="42" fillId="27" borderId="18" applyProtection="0">
      <alignment vertical="center" wrapText="1"/>
    </xf>
    <xf numFmtId="49" fontId="42" fillId="22" borderId="18" applyProtection="0">
      <alignment vertical="center" wrapText="1"/>
    </xf>
    <xf numFmtId="49" fontId="42" fillId="16" borderId="18" applyProtection="0">
      <alignment vertical="center" wrapText="1"/>
    </xf>
    <xf numFmtId="49" fontId="42" fillId="16" borderId="18" applyProtection="0">
      <alignment vertical="center" wrapText="1"/>
    </xf>
    <xf numFmtId="49" fontId="42" fillId="16" borderId="18" applyProtection="0">
      <alignment vertical="center" wrapText="1"/>
    </xf>
    <xf numFmtId="49" fontId="42" fillId="16" borderId="18" applyProtection="0">
      <alignment vertical="center" wrapText="1"/>
    </xf>
    <xf numFmtId="49" fontId="29" fillId="17" borderId="19" applyProtection="0">
      <alignment vertical="top" wrapText="1"/>
    </xf>
    <xf numFmtId="49" fontId="29" fillId="19" borderId="19" applyProtection="0">
      <alignment vertical="top" wrapText="1"/>
    </xf>
    <xf numFmtId="49" fontId="29" fillId="19" borderId="20" applyProtection="0">
      <alignment vertical="top" wrapText="1"/>
    </xf>
    <xf numFmtId="0" fontId="24" fillId="2" borderId="0" applyNumberFormat="0" applyBorder="0" applyProtection="0"/>
    <xf numFmtId="0" fontId="24" fillId="3" borderId="0" applyNumberFormat="0" applyBorder="0" applyProtection="0"/>
    <xf numFmtId="0" fontId="24" fillId="4" borderId="0" applyNumberFormat="0" applyBorder="0" applyProtection="0"/>
    <xf numFmtId="0" fontId="24" fillId="5" borderId="0" applyNumberFormat="0" applyBorder="0" applyProtection="0"/>
    <xf numFmtId="0" fontId="24" fillId="6" borderId="0" applyNumberFormat="0" applyBorder="0" applyProtection="0"/>
    <xf numFmtId="0" fontId="24" fillId="7" borderId="0" applyNumberFormat="0" applyBorder="0" applyProtection="0"/>
    <xf numFmtId="170" fontId="29" fillId="0" borderId="0" applyBorder="0" applyProtection="0"/>
    <xf numFmtId="0" fontId="29" fillId="36" borderId="21" applyNumberFormat="0" applyProtection="0"/>
    <xf numFmtId="171" fontId="29" fillId="0" borderId="0" applyBorder="0" applyProtection="0"/>
    <xf numFmtId="171" fontId="29" fillId="0" borderId="0" applyBorder="0" applyProtection="0"/>
    <xf numFmtId="0" fontId="53" fillId="16" borderId="0" applyNumberFormat="0" applyBorder="0" applyProtection="0">
      <alignment wrapText="1"/>
    </xf>
    <xf numFmtId="0" fontId="53" fillId="18" borderId="0" applyNumberFormat="0" applyBorder="0" applyProtection="0"/>
    <xf numFmtId="3" fontId="54" fillId="0" borderId="19" applyProtection="0">
      <alignment horizontal="right" vertical="top"/>
    </xf>
    <xf numFmtId="167" fontId="55" fillId="0" borderId="22" applyProtection="0"/>
    <xf numFmtId="167" fontId="54" fillId="0" borderId="23" applyProtection="0"/>
    <xf numFmtId="167" fontId="56" fillId="0" borderId="22" applyProtection="0"/>
    <xf numFmtId="167" fontId="57" fillId="0" borderId="23" applyProtection="0"/>
    <xf numFmtId="0" fontId="58" fillId="0" borderId="0" applyNumberFormat="0" applyBorder="0" applyProtection="0"/>
    <xf numFmtId="0" fontId="59" fillId="0" borderId="0" applyNumberFormat="0" applyBorder="0" applyProtection="0"/>
    <xf numFmtId="0" fontId="59" fillId="0" borderId="0" applyNumberFormat="0" applyBorder="0" applyProtection="0"/>
    <xf numFmtId="0" fontId="60" fillId="0" borderId="0" applyNumberFormat="0" applyBorder="0" applyProtection="0"/>
    <xf numFmtId="0" fontId="60" fillId="0" borderId="0" applyNumberFormat="0" applyBorder="0" applyProtection="0"/>
    <xf numFmtId="0" fontId="61" fillId="6" borderId="18" applyNumberFormat="0" applyProtection="0">
      <alignment horizontal="center" vertical="top" wrapText="1"/>
    </xf>
    <xf numFmtId="0" fontId="62" fillId="0" borderId="0" applyNumberFormat="0" applyBorder="0" applyProtection="0">
      <alignment horizontal="left" vertical="top"/>
    </xf>
    <xf numFmtId="0" fontId="63" fillId="13" borderId="1" applyNumberFormat="0" applyProtection="0"/>
    <xf numFmtId="0" fontId="64" fillId="15" borderId="1" applyNumberFormat="0" applyProtection="0"/>
    <xf numFmtId="172" fontId="29" fillId="0" borderId="0" applyBorder="0" applyProtection="0"/>
    <xf numFmtId="173" fontId="23" fillId="0" borderId="0" applyFont="0" applyBorder="0" applyProtection="0"/>
    <xf numFmtId="172" fontId="29" fillId="0" borderId="0" applyBorder="0" applyProtection="0"/>
    <xf numFmtId="172" fontId="29" fillId="0" borderId="0" applyBorder="0" applyProtection="0"/>
    <xf numFmtId="174" fontId="29" fillId="0" borderId="0" applyBorder="0" applyProtection="0"/>
    <xf numFmtId="175" fontId="29" fillId="0" borderId="0" applyBorder="0" applyProtection="0"/>
    <xf numFmtId="172" fontId="29" fillId="0" borderId="0" applyBorder="0" applyProtection="0"/>
    <xf numFmtId="172" fontId="29" fillId="0" borderId="0" applyBorder="0" applyProtection="0"/>
    <xf numFmtId="175" fontId="29" fillId="0" borderId="0" applyBorder="0" applyProtection="0"/>
    <xf numFmtId="172" fontId="29" fillId="0" borderId="0" applyBorder="0" applyProtection="0"/>
    <xf numFmtId="172" fontId="29" fillId="0" borderId="0" applyBorder="0" applyProtection="0"/>
    <xf numFmtId="174" fontId="29" fillId="0" borderId="0" applyBorder="0" applyProtection="0"/>
    <xf numFmtId="172" fontId="29" fillId="0" borderId="0" applyBorder="0" applyProtection="0"/>
    <xf numFmtId="172" fontId="29" fillId="0" borderId="0" applyBorder="0" applyProtection="0"/>
    <xf numFmtId="176" fontId="29" fillId="0" borderId="0" applyBorder="0" applyProtection="0"/>
    <xf numFmtId="173" fontId="30" fillId="0" borderId="0" applyBorder="0" applyProtection="0"/>
    <xf numFmtId="173" fontId="23" fillId="0" borderId="0" applyFont="0" applyBorder="0" applyProtection="0"/>
    <xf numFmtId="173" fontId="23" fillId="0" borderId="0" applyFont="0" applyBorder="0" applyProtection="0"/>
    <xf numFmtId="176" fontId="29" fillId="0" borderId="0" applyBorder="0" applyProtection="0"/>
    <xf numFmtId="0" fontId="29" fillId="0" borderId="0" applyNumberFormat="0" applyBorder="0" applyProtection="0"/>
    <xf numFmtId="0" fontId="65" fillId="0" borderId="0" applyNumberFormat="0" applyBorder="0" applyProtection="0"/>
    <xf numFmtId="169" fontId="23" fillId="0" borderId="0" applyFont="0" applyBorder="0" applyProtection="0"/>
    <xf numFmtId="0" fontId="66" fillId="0" borderId="0" applyNumberFormat="0" applyBorder="0" applyProtection="0"/>
    <xf numFmtId="2" fontId="30" fillId="0" borderId="0" applyBorder="0" applyProtection="0"/>
    <xf numFmtId="167" fontId="29" fillId="0" borderId="0" applyBorder="0" applyProtection="0"/>
    <xf numFmtId="167" fontId="29" fillId="0" borderId="0" applyBorder="0" applyProtection="0"/>
    <xf numFmtId="3" fontId="29" fillId="0" borderId="0" applyBorder="0" applyProtection="0"/>
    <xf numFmtId="3" fontId="29" fillId="0" borderId="0" applyBorder="0" applyProtection="0"/>
    <xf numFmtId="0" fontId="35" fillId="10" borderId="0" applyNumberFormat="0" applyBorder="0" applyProtection="0"/>
    <xf numFmtId="0" fontId="67" fillId="0" borderId="0" applyNumberFormat="0" applyBorder="0" applyProtection="0">
      <alignment horizontal="center"/>
    </xf>
    <xf numFmtId="0" fontId="68" fillId="0" borderId="0" applyNumberFormat="0" applyBorder="0" applyProtection="0">
      <alignment horizontal="center"/>
    </xf>
    <xf numFmtId="0" fontId="69" fillId="0" borderId="24" applyNumberFormat="0" applyProtection="0"/>
    <xf numFmtId="0" fontId="70" fillId="0" borderId="25" applyNumberFormat="0" applyProtection="0"/>
    <xf numFmtId="0" fontId="58" fillId="0" borderId="26" applyNumberFormat="0" applyProtection="0"/>
    <xf numFmtId="0" fontId="58" fillId="0" borderId="0" applyNumberFormat="0" applyBorder="0" applyProtection="0"/>
    <xf numFmtId="0" fontId="67" fillId="0" borderId="0" applyNumberFormat="0" applyBorder="0" applyProtection="0">
      <alignment horizontal="center" textRotation="90"/>
    </xf>
    <xf numFmtId="0" fontId="68" fillId="0" borderId="0" applyNumberFormat="0" applyBorder="0" applyProtection="0">
      <alignment horizontal="center" textRotation="90"/>
    </xf>
    <xf numFmtId="0" fontId="32" fillId="18" borderId="0" applyNumberFormat="0" applyBorder="0" applyProtection="0"/>
    <xf numFmtId="0" fontId="64" fillId="15" borderId="1" applyNumberFormat="0" applyProtection="0"/>
    <xf numFmtId="0" fontId="71" fillId="9" borderId="0" applyNumberFormat="0" applyBorder="0" applyProtection="0"/>
    <xf numFmtId="0" fontId="72" fillId="0" borderId="0" applyNumberFormat="0" applyBorder="0" applyProtection="0"/>
    <xf numFmtId="0" fontId="73" fillId="0" borderId="0" applyNumberFormat="0" applyBorder="0" applyProtection="0"/>
    <xf numFmtId="0" fontId="72" fillId="0" borderId="0" applyNumberFormat="0" applyBorder="0" applyProtection="0"/>
    <xf numFmtId="0" fontId="74" fillId="0" borderId="0" applyNumberFormat="0" applyBorder="0" applyProtection="0"/>
    <xf numFmtId="0" fontId="30" fillId="14" borderId="0" applyNumberFormat="0" applyBorder="0">
      <alignment horizontal="right"/>
      <protection locked="0"/>
    </xf>
    <xf numFmtId="0" fontId="29" fillId="14" borderId="0" applyNumberFormat="0" applyBorder="0">
      <alignment horizontal="right"/>
      <protection locked="0"/>
    </xf>
    <xf numFmtId="0" fontId="29" fillId="14" borderId="0" applyNumberFormat="0" applyBorder="0">
      <alignment horizontal="right"/>
      <protection locked="0"/>
    </xf>
    <xf numFmtId="0" fontId="29" fillId="14" borderId="0" applyNumberFormat="0" applyBorder="0">
      <alignment horizontal="right"/>
      <protection locked="0"/>
    </xf>
    <xf numFmtId="0" fontId="75" fillId="0" borderId="0" applyNumberFormat="0" applyBorder="0" applyProtection="0"/>
    <xf numFmtId="0" fontId="39" fillId="0" borderId="3" applyNumberFormat="0" applyProtection="0"/>
    <xf numFmtId="0" fontId="76" fillId="14" borderId="0" applyNumberFormat="0" applyBorder="0">
      <alignment horizontal="right"/>
      <protection locked="0"/>
    </xf>
    <xf numFmtId="0" fontId="76" fillId="14" borderId="0" applyNumberFormat="0" applyBorder="0">
      <alignment horizontal="right"/>
      <protection locked="0"/>
    </xf>
    <xf numFmtId="0" fontId="76" fillId="14" borderId="0" applyNumberFormat="0" applyBorder="0">
      <alignment horizontal="right"/>
      <protection locked="0"/>
    </xf>
    <xf numFmtId="0" fontId="77" fillId="14" borderId="0" applyNumberFormat="0" applyBorder="0">
      <alignment horizontal="right"/>
      <protection locked="0"/>
    </xf>
    <xf numFmtId="0" fontId="77" fillId="14" borderId="0" applyNumberFormat="0" applyBorder="0">
      <alignment horizontal="right"/>
      <protection locked="0"/>
    </xf>
    <xf numFmtId="0" fontId="77" fillId="14" borderId="0" applyNumberFormat="0" applyBorder="0">
      <alignment horizontal="right"/>
      <protection locked="0"/>
    </xf>
    <xf numFmtId="0" fontId="78" fillId="14" borderId="0" applyNumberFormat="0" applyBorder="0">
      <alignment horizontal="right"/>
      <protection locked="0"/>
    </xf>
    <xf numFmtId="0" fontId="78" fillId="14" borderId="0" applyNumberFormat="0" applyBorder="0">
      <alignment horizontal="right"/>
      <protection locked="0"/>
    </xf>
    <xf numFmtId="0" fontId="78" fillId="14" borderId="0" applyNumberFormat="0" applyBorder="0">
      <alignment horizontal="right"/>
      <protection locked="0"/>
    </xf>
    <xf numFmtId="0" fontId="79" fillId="24" borderId="0" applyNumberFormat="0" applyBorder="0">
      <alignment horizontal="right" vertical="center"/>
      <protection locked="0"/>
    </xf>
    <xf numFmtId="0" fontId="79" fillId="14" borderId="0" applyNumberFormat="0" applyBorder="0">
      <alignment horizontal="right" vertical="center"/>
      <protection locked="0"/>
    </xf>
    <xf numFmtId="178" fontId="80" fillId="0" borderId="0" applyBorder="0" applyProtection="0"/>
    <xf numFmtId="179" fontId="29" fillId="0" borderId="0" applyBorder="0" applyProtection="0"/>
    <xf numFmtId="179" fontId="29" fillId="0" borderId="0" applyBorder="0" applyProtection="0"/>
    <xf numFmtId="179" fontId="29" fillId="0" borderId="0" applyBorder="0" applyProtection="0"/>
    <xf numFmtId="179" fontId="29" fillId="0" borderId="0" applyBorder="0" applyProtection="0"/>
    <xf numFmtId="179" fontId="29" fillId="0" borderId="0" applyBorder="0" applyProtection="0"/>
    <xf numFmtId="179" fontId="29" fillId="0" borderId="0" applyBorder="0" applyProtection="0"/>
    <xf numFmtId="179" fontId="29" fillId="0" borderId="0" applyBorder="0" applyProtection="0"/>
    <xf numFmtId="179" fontId="29" fillId="0" borderId="0" applyBorder="0" applyProtection="0"/>
    <xf numFmtId="178" fontId="80" fillId="0" borderId="0" applyBorder="0" applyProtection="0"/>
    <xf numFmtId="178" fontId="80" fillId="0" borderId="0" applyBorder="0" applyProtection="0"/>
    <xf numFmtId="178" fontId="80" fillId="0" borderId="0" applyBorder="0" applyProtection="0"/>
    <xf numFmtId="172" fontId="29" fillId="0" borderId="0" applyBorder="0" applyProtection="0"/>
    <xf numFmtId="172" fontId="29" fillId="0" borderId="0" applyBorder="0" applyProtection="0"/>
    <xf numFmtId="180" fontId="29" fillId="0" borderId="0" applyBorder="0" applyProtection="0"/>
    <xf numFmtId="180" fontId="29" fillId="0" borderId="0" applyBorder="0" applyProtection="0"/>
    <xf numFmtId="0" fontId="81" fillId="14" borderId="0" applyNumberFormat="0" applyBorder="0" applyProtection="0"/>
    <xf numFmtId="0" fontId="81" fillId="14" borderId="0" applyNumberFormat="0" applyBorder="0" applyProtection="0"/>
    <xf numFmtId="0" fontId="82" fillId="24" borderId="0" applyNumberFormat="0" applyBorder="0" applyProtection="0"/>
    <xf numFmtId="0" fontId="82" fillId="24" borderId="0" applyNumberFormat="0" applyBorder="0" applyProtection="0"/>
    <xf numFmtId="0" fontId="83" fillId="24" borderId="0" applyNumberFormat="0" applyBorder="0" applyProtection="0"/>
    <xf numFmtId="0" fontId="81" fillId="14" borderId="0" applyNumberFormat="0" applyBorder="0" applyProtection="0"/>
    <xf numFmtId="0" fontId="81" fillId="14" borderId="0" applyNumberFormat="0" applyBorder="0" applyProtection="0"/>
    <xf numFmtId="181" fontId="84" fillId="0" borderId="0" applyBorder="0" applyProtection="0"/>
    <xf numFmtId="0" fontId="29" fillId="0" borderId="0" applyNumberFormat="0" applyBorder="0" applyProtection="0"/>
    <xf numFmtId="0" fontId="29" fillId="0" borderId="0" applyNumberFormat="0" applyBorder="0" applyProtection="0"/>
    <xf numFmtId="0" fontId="80" fillId="0" borderId="0" applyNumberFormat="0" applyBorder="0" applyProtection="0"/>
    <xf numFmtId="0" fontId="29" fillId="0" borderId="0" applyNumberFormat="0" applyBorder="0" applyProtection="0"/>
    <xf numFmtId="0" fontId="29" fillId="0" borderId="0" applyNumberFormat="0" applyBorder="0" applyProtection="0"/>
    <xf numFmtId="0" fontId="23" fillId="0" borderId="0" applyNumberFormat="0" applyFont="0" applyBorder="0" applyProtection="0"/>
    <xf numFmtId="0" fontId="23" fillId="0" borderId="0" applyNumberFormat="0" applyFont="0" applyBorder="0" applyProtection="0"/>
    <xf numFmtId="0" fontId="23" fillId="0" borderId="0" applyNumberFormat="0" applyFont="0" applyBorder="0" applyProtection="0"/>
    <xf numFmtId="0" fontId="23" fillId="0" borderId="0" applyNumberFormat="0" applyFont="0" applyBorder="0" applyProtection="0"/>
    <xf numFmtId="0" fontId="23" fillId="0" borderId="0" applyNumberFormat="0" applyFont="0" applyBorder="0" applyProtection="0"/>
    <xf numFmtId="0" fontId="23" fillId="0" borderId="0" applyNumberFormat="0" applyFont="0" applyBorder="0" applyProtection="0"/>
    <xf numFmtId="0" fontId="29" fillId="0" borderId="0" applyNumberFormat="0" applyBorder="0" applyProtection="0"/>
    <xf numFmtId="0" fontId="80" fillId="0" borderId="0" applyNumberFormat="0" applyBorder="0" applyProtection="0"/>
    <xf numFmtId="0" fontId="29" fillId="0" borderId="0" applyNumberFormat="0" applyBorder="0" applyProtection="0"/>
    <xf numFmtId="0" fontId="25" fillId="0" borderId="0" applyNumberFormat="0" applyBorder="0" applyProtection="0"/>
    <xf numFmtId="0" fontId="29" fillId="0" borderId="0" applyNumberFormat="0" applyBorder="0" applyProtection="0"/>
    <xf numFmtId="0" fontId="29" fillId="0" borderId="0" applyNumberFormat="0" applyBorder="0" applyProtection="0"/>
    <xf numFmtId="0" fontId="23" fillId="0" borderId="0" applyNumberFormat="0" applyFont="0" applyBorder="0" applyProtection="0"/>
    <xf numFmtId="0" fontId="29" fillId="0" borderId="0" applyNumberFormat="0" applyBorder="0" applyProtection="0"/>
    <xf numFmtId="0" fontId="29" fillId="0" borderId="0" applyNumberFormat="0" applyBorder="0" applyProtection="0"/>
    <xf numFmtId="0" fontId="85" fillId="0" borderId="0" applyNumberFormat="0" applyBorder="0" applyProtection="0"/>
    <xf numFmtId="0" fontId="85" fillId="0" borderId="0" applyNumberFormat="0" applyBorder="0" applyProtection="0"/>
    <xf numFmtId="0" fontId="30" fillId="0" borderId="0" applyNumberFormat="0" applyBorder="0" applyProtection="0"/>
    <xf numFmtId="0" fontId="29" fillId="0" borderId="0" applyNumberFormat="0" applyBorder="0" applyProtection="0"/>
    <xf numFmtId="0" fontId="29" fillId="0" borderId="0" applyNumberFormat="0" applyBorder="0" applyProtection="0"/>
    <xf numFmtId="0" fontId="29" fillId="0" borderId="0" applyNumberFormat="0" applyBorder="0" applyProtection="0"/>
    <xf numFmtId="0" fontId="29" fillId="0" borderId="0" applyNumberFormat="0" applyBorder="0" applyProtection="0"/>
    <xf numFmtId="0" fontId="29" fillId="0" borderId="0" applyNumberFormat="0" applyBorder="0" applyProtection="0"/>
    <xf numFmtId="0" fontId="23" fillId="0" borderId="0" applyNumberFormat="0" applyFont="0" applyBorder="0" applyProtection="0"/>
    <xf numFmtId="0" fontId="29" fillId="0" borderId="0" applyNumberFormat="0" applyBorder="0" applyProtection="0">
      <alignment wrapText="1"/>
    </xf>
    <xf numFmtId="0" fontId="29" fillId="0" borderId="0" applyNumberFormat="0" applyBorder="0" applyProtection="0">
      <alignment wrapText="1"/>
    </xf>
    <xf numFmtId="0" fontId="86" fillId="0" borderId="0" applyNumberFormat="0" applyBorder="0" applyProtection="0"/>
    <xf numFmtId="0" fontId="29" fillId="0" borderId="0" applyNumberFormat="0" applyBorder="0" applyProtection="0"/>
    <xf numFmtId="0" fontId="30" fillId="0" borderId="0" applyNumberFormat="0" applyBorder="0" applyProtection="0"/>
    <xf numFmtId="0" fontId="29" fillId="0" borderId="0" applyNumberFormat="0" applyBorder="0" applyProtection="0">
      <alignment wrapText="1"/>
    </xf>
    <xf numFmtId="0" fontId="29" fillId="0" borderId="0" applyNumberFormat="0" applyBorder="0" applyProtection="0">
      <alignment wrapText="1"/>
    </xf>
    <xf numFmtId="0" fontId="29" fillId="0" borderId="0" applyNumberFormat="0" applyBorder="0" applyProtection="0"/>
    <xf numFmtId="0" fontId="29" fillId="0" borderId="0" applyNumberFormat="0" applyBorder="0" applyProtection="0">
      <alignment wrapText="1"/>
    </xf>
    <xf numFmtId="0" fontId="29" fillId="0" borderId="0" applyNumberFormat="0" applyBorder="0" applyProtection="0"/>
    <xf numFmtId="0" fontId="23" fillId="0" borderId="0" applyNumberFormat="0" applyFont="0" applyBorder="0" applyProtection="0"/>
    <xf numFmtId="0" fontId="29" fillId="0" borderId="0" applyNumberFormat="0" applyBorder="0" applyProtection="0">
      <alignment wrapText="1"/>
    </xf>
    <xf numFmtId="0" fontId="29" fillId="0" borderId="0" applyNumberFormat="0" applyBorder="0" applyProtection="0">
      <alignment wrapText="1"/>
    </xf>
    <xf numFmtId="0" fontId="29" fillId="0" borderId="0" applyNumberFormat="0" applyBorder="0" applyProtection="0">
      <alignment wrapText="1"/>
    </xf>
    <xf numFmtId="0" fontId="23" fillId="0" borderId="0" applyNumberFormat="0" applyFont="0" applyBorder="0" applyProtection="0"/>
    <xf numFmtId="0" fontId="29" fillId="0" borderId="0" applyNumberFormat="0" applyBorder="0" applyProtection="0"/>
    <xf numFmtId="0" fontId="29" fillId="0" borderId="0" applyNumberFormat="0" applyBorder="0" applyProtection="0">
      <alignment wrapText="1"/>
    </xf>
    <xf numFmtId="0" fontId="23" fillId="0" borderId="0" applyNumberFormat="0" applyFont="0" applyBorder="0" applyProtection="0"/>
    <xf numFmtId="0" fontId="87" fillId="0" borderId="0" applyNumberFormat="0" applyBorder="0" applyProtection="0"/>
    <xf numFmtId="0" fontId="23" fillId="0" borderId="0" applyNumberFormat="0" applyFont="0" applyBorder="0" applyProtection="0"/>
    <xf numFmtId="0" fontId="23" fillId="0" borderId="0" applyNumberFormat="0" applyFont="0" applyBorder="0" applyProtection="0"/>
    <xf numFmtId="0" fontId="23" fillId="0" borderId="0" applyNumberFormat="0" applyFont="0" applyBorder="0" applyProtection="0"/>
    <xf numFmtId="0" fontId="29" fillId="0" borderId="0" applyNumberFormat="0" applyBorder="0" applyProtection="0"/>
    <xf numFmtId="0" fontId="29" fillId="0" borderId="0" applyNumberFormat="0" applyBorder="0" applyProtection="0"/>
    <xf numFmtId="0" fontId="23" fillId="0" borderId="0" applyNumberFormat="0" applyFont="0" applyBorder="0" applyProtection="0"/>
    <xf numFmtId="4" fontId="88" fillId="0" borderId="0" applyBorder="0" applyProtection="0">
      <alignment horizontal="right" vertical="center"/>
    </xf>
    <xf numFmtId="2" fontId="30" fillId="0" borderId="0" applyBorder="0" applyProtection="0"/>
    <xf numFmtId="0" fontId="29" fillId="16" borderId="21" applyNumberFormat="0" applyProtection="0"/>
    <xf numFmtId="0" fontId="29" fillId="16" borderId="21" applyNumberFormat="0" applyProtection="0"/>
    <xf numFmtId="0" fontId="89" fillId="0" borderId="0" applyNumberFormat="0" applyBorder="0" applyProtection="0">
      <alignment vertical="top"/>
    </xf>
    <xf numFmtId="0" fontId="29" fillId="16" borderId="21" applyNumberFormat="0" applyProtection="0"/>
    <xf numFmtId="0" fontId="89" fillId="0" borderId="0" applyNumberFormat="0" applyBorder="0" applyProtection="0">
      <alignment vertical="top"/>
    </xf>
    <xf numFmtId="182" fontId="90" fillId="0" borderId="0" applyBorder="0" applyProtection="0">
      <alignment horizontal="right"/>
    </xf>
    <xf numFmtId="0" fontId="91" fillId="23" borderId="27" applyNumberFormat="0" applyProtection="0"/>
    <xf numFmtId="169" fontId="30" fillId="0" borderId="0" applyBorder="0" applyProtection="0"/>
    <xf numFmtId="169" fontId="29" fillId="0" borderId="0" applyBorder="0" applyProtection="0"/>
    <xf numFmtId="169" fontId="23" fillId="0" borderId="0" applyFont="0" applyBorder="0" applyProtection="0"/>
    <xf numFmtId="169" fontId="29" fillId="0" borderId="0" applyBorder="0" applyProtection="0"/>
    <xf numFmtId="169" fontId="23" fillId="0" borderId="0" applyFont="0" applyBorder="0" applyProtection="0"/>
    <xf numFmtId="169" fontId="29" fillId="0" borderId="0" applyBorder="0" applyProtection="0"/>
    <xf numFmtId="169" fontId="29" fillId="0" borderId="0" applyBorder="0" applyProtection="0"/>
    <xf numFmtId="169" fontId="29" fillId="0" borderId="0" applyBorder="0" applyProtection="0"/>
    <xf numFmtId="169" fontId="29" fillId="0" borderId="0" applyBorder="0" applyProtection="0"/>
    <xf numFmtId="169" fontId="29" fillId="0" borderId="0" applyBorder="0" applyProtection="0"/>
    <xf numFmtId="169" fontId="29" fillId="0" borderId="0" applyBorder="0" applyProtection="0"/>
    <xf numFmtId="0" fontId="29" fillId="16" borderId="21" applyNumberFormat="0" applyProtection="0"/>
    <xf numFmtId="0" fontId="30" fillId="36" borderId="21" applyNumberFormat="0" applyProtection="0"/>
    <xf numFmtId="0" fontId="92" fillId="0" borderId="0" applyNumberFormat="0" applyBorder="0" applyProtection="0"/>
    <xf numFmtId="0" fontId="93" fillId="0" borderId="0" applyNumberFormat="0" applyBorder="0" applyProtection="0"/>
    <xf numFmtId="183" fontId="92" fillId="0" borderId="0" applyBorder="0" applyProtection="0"/>
    <xf numFmtId="183" fontId="93" fillId="0" borderId="0" applyBorder="0" applyProtection="0"/>
    <xf numFmtId="0" fontId="91" fillId="23" borderId="27" applyNumberFormat="0" applyProtection="0"/>
    <xf numFmtId="0" fontId="94" fillId="10" borderId="0" applyNumberFormat="0" applyBorder="0" applyProtection="0"/>
    <xf numFmtId="0" fontId="95" fillId="23" borderId="28" applyNumberFormat="0" applyProtection="0"/>
    <xf numFmtId="0" fontId="96" fillId="0" borderId="0" applyNumberFormat="0" applyBorder="0" applyProtection="0">
      <alignment vertical="top" wrapText="1"/>
    </xf>
    <xf numFmtId="0" fontId="97" fillId="0" borderId="0" applyNumberFormat="0" applyBorder="0" applyProtection="0"/>
    <xf numFmtId="0" fontId="69" fillId="0" borderId="24" applyNumberFormat="0" applyProtection="0"/>
    <xf numFmtId="0" fontId="70" fillId="0" borderId="25" applyNumberFormat="0" applyProtection="0"/>
    <xf numFmtId="0" fontId="58" fillId="0" borderId="26" applyNumberFormat="0" applyProtection="0"/>
    <xf numFmtId="0" fontId="29" fillId="0" borderId="0" applyNumberFormat="0" applyBorder="0" applyProtection="0">
      <alignment horizontal="left"/>
    </xf>
    <xf numFmtId="0" fontId="29" fillId="0" borderId="0" applyNumberFormat="0" applyBorder="0" applyProtection="0"/>
    <xf numFmtId="0" fontId="29" fillId="0" borderId="0" applyNumberFormat="0" applyBorder="0" applyProtection="0"/>
    <xf numFmtId="0" fontId="61" fillId="0" borderId="0" applyNumberFormat="0" applyBorder="0" applyProtection="0"/>
    <xf numFmtId="0" fontId="61" fillId="0" borderId="0" applyNumberFormat="0" applyBorder="0" applyProtection="0">
      <alignment horizontal="left"/>
    </xf>
    <xf numFmtId="0" fontId="29" fillId="0" borderId="0" applyNumberFormat="0" applyBorder="0" applyProtection="0"/>
    <xf numFmtId="167" fontId="98" fillId="33" borderId="29" applyProtection="0">
      <alignment vertical="center"/>
    </xf>
    <xf numFmtId="167" fontId="98" fillId="7" borderId="29" applyProtection="0">
      <alignment vertical="center"/>
    </xf>
    <xf numFmtId="167" fontId="98" fillId="5" borderId="29" applyProtection="0">
      <alignment vertical="center"/>
    </xf>
    <xf numFmtId="167" fontId="98" fillId="33" borderId="29" applyProtection="0">
      <alignment vertical="center"/>
    </xf>
    <xf numFmtId="167" fontId="98" fillId="33" borderId="29" applyProtection="0">
      <alignment vertical="center"/>
    </xf>
    <xf numFmtId="167" fontId="98" fillId="33" borderId="29" applyProtection="0">
      <alignment vertical="center"/>
    </xf>
    <xf numFmtId="4" fontId="98" fillId="33" borderId="29" applyProtection="0">
      <alignment vertical="center"/>
    </xf>
    <xf numFmtId="4" fontId="98" fillId="7" borderId="29" applyProtection="0">
      <alignment vertical="center"/>
    </xf>
    <xf numFmtId="4" fontId="98" fillId="5" borderId="29" applyProtection="0">
      <alignment vertical="center"/>
    </xf>
    <xf numFmtId="4" fontId="98" fillId="33" borderId="29" applyProtection="0">
      <alignment vertical="center"/>
    </xf>
    <xf numFmtId="4" fontId="98" fillId="33" borderId="29" applyProtection="0">
      <alignment vertical="center"/>
    </xf>
    <xf numFmtId="4" fontId="98" fillId="33" borderId="29" applyProtection="0">
      <alignment vertical="center"/>
    </xf>
    <xf numFmtId="168" fontId="98" fillId="33" borderId="29" applyProtection="0">
      <alignment vertical="center"/>
    </xf>
    <xf numFmtId="168" fontId="98" fillId="7" borderId="29" applyProtection="0">
      <alignment vertical="center"/>
    </xf>
    <xf numFmtId="168" fontId="98" fillId="5" borderId="29" applyProtection="0">
      <alignment vertical="center"/>
    </xf>
    <xf numFmtId="168" fontId="98" fillId="33" borderId="29" applyProtection="0">
      <alignment vertical="center"/>
    </xf>
    <xf numFmtId="168" fontId="98" fillId="33" borderId="29" applyProtection="0">
      <alignment vertical="center"/>
    </xf>
    <xf numFmtId="168" fontId="98" fillId="33" borderId="29" applyProtection="0">
      <alignment vertical="center"/>
    </xf>
    <xf numFmtId="184" fontId="98" fillId="33" borderId="29" applyProtection="0">
      <alignment vertical="center"/>
    </xf>
    <xf numFmtId="184" fontId="98" fillId="7" borderId="29" applyProtection="0">
      <alignment vertical="center"/>
    </xf>
    <xf numFmtId="184" fontId="98" fillId="5" borderId="29" applyProtection="0">
      <alignment vertical="center"/>
    </xf>
    <xf numFmtId="184" fontId="98" fillId="33" borderId="29" applyProtection="0">
      <alignment vertical="center"/>
    </xf>
    <xf numFmtId="184" fontId="98" fillId="33" borderId="29" applyProtection="0">
      <alignment vertical="center"/>
    </xf>
    <xf numFmtId="184" fontId="98" fillId="33" borderId="29" applyProtection="0">
      <alignment vertical="center"/>
    </xf>
    <xf numFmtId="3" fontId="98" fillId="33" borderId="29" applyProtection="0">
      <alignment vertical="center"/>
    </xf>
    <xf numFmtId="3" fontId="98" fillId="7" borderId="29" applyProtection="0">
      <alignment vertical="center"/>
    </xf>
    <xf numFmtId="3" fontId="98" fillId="5" borderId="29" applyProtection="0">
      <alignment vertical="center"/>
    </xf>
    <xf numFmtId="3" fontId="98" fillId="33" borderId="29" applyProtection="0">
      <alignment vertical="center"/>
    </xf>
    <xf numFmtId="3" fontId="98" fillId="33" borderId="29" applyProtection="0">
      <alignment vertical="center"/>
    </xf>
    <xf numFmtId="3" fontId="98" fillId="33" borderId="29" applyProtection="0">
      <alignment vertical="center"/>
    </xf>
    <xf numFmtId="0" fontId="99" fillId="33" borderId="29" applyNumberFormat="0" applyProtection="0">
      <alignment vertical="center"/>
    </xf>
    <xf numFmtId="185" fontId="99" fillId="7" borderId="29" applyProtection="0">
      <alignment vertical="center"/>
    </xf>
    <xf numFmtId="185" fontId="100" fillId="5" borderId="29" applyProtection="0">
      <alignment vertical="center"/>
    </xf>
    <xf numFmtId="185" fontId="99" fillId="33" borderId="29" applyProtection="0">
      <alignment vertical="center"/>
    </xf>
    <xf numFmtId="185" fontId="99" fillId="33" borderId="29" applyProtection="0">
      <alignment vertical="center"/>
    </xf>
    <xf numFmtId="185" fontId="100" fillId="33" borderId="29" applyProtection="0">
      <alignment vertical="center"/>
    </xf>
    <xf numFmtId="0" fontId="99" fillId="33" borderId="29" applyNumberFormat="0" applyProtection="0">
      <alignment vertical="center"/>
    </xf>
    <xf numFmtId="186" fontId="99" fillId="7" borderId="29" applyProtection="0">
      <alignment vertical="center"/>
    </xf>
    <xf numFmtId="186" fontId="100" fillId="5" borderId="29" applyProtection="0">
      <alignment vertical="center"/>
    </xf>
    <xf numFmtId="186" fontId="99" fillId="33" borderId="29" applyProtection="0">
      <alignment vertical="center"/>
    </xf>
    <xf numFmtId="186" fontId="99" fillId="33" borderId="29" applyProtection="0">
      <alignment vertical="center"/>
    </xf>
    <xf numFmtId="186" fontId="100" fillId="33" borderId="29" applyProtection="0">
      <alignment vertical="center"/>
    </xf>
    <xf numFmtId="0" fontId="99" fillId="33" borderId="29" applyNumberFormat="0" applyProtection="0">
      <alignment vertical="center"/>
    </xf>
    <xf numFmtId="187" fontId="99" fillId="7" borderId="29" applyProtection="0">
      <alignment vertical="center"/>
    </xf>
    <xf numFmtId="187" fontId="100" fillId="5" borderId="29" applyProtection="0">
      <alignment vertical="center"/>
    </xf>
    <xf numFmtId="187" fontId="99" fillId="33" borderId="29" applyProtection="0">
      <alignment vertical="center"/>
    </xf>
    <xf numFmtId="187" fontId="99" fillId="33" borderId="29" applyProtection="0">
      <alignment vertical="center"/>
    </xf>
    <xf numFmtId="187" fontId="100" fillId="33" borderId="29" applyProtection="0">
      <alignment vertical="center"/>
    </xf>
    <xf numFmtId="188" fontId="101" fillId="33" borderId="29" applyProtection="0">
      <alignment vertical="center"/>
    </xf>
    <xf numFmtId="188" fontId="101" fillId="7" borderId="29" applyProtection="0">
      <alignment vertical="center"/>
    </xf>
    <xf numFmtId="188" fontId="101" fillId="5" borderId="29" applyProtection="0">
      <alignment vertical="center"/>
    </xf>
    <xf numFmtId="188" fontId="101" fillId="33" borderId="29" applyProtection="0">
      <alignment vertical="center"/>
    </xf>
    <xf numFmtId="188" fontId="101" fillId="33" borderId="29" applyProtection="0">
      <alignment vertical="center"/>
    </xf>
    <xf numFmtId="188" fontId="101" fillId="33" borderId="29" applyProtection="0">
      <alignment vertical="center"/>
    </xf>
    <xf numFmtId="189" fontId="101" fillId="33" borderId="29" applyProtection="0">
      <alignment vertical="center"/>
    </xf>
    <xf numFmtId="189" fontId="101" fillId="7" borderId="29" applyProtection="0">
      <alignment vertical="center"/>
    </xf>
    <xf numFmtId="189" fontId="101" fillId="5" borderId="29" applyProtection="0">
      <alignment vertical="center"/>
    </xf>
    <xf numFmtId="189" fontId="101" fillId="33" borderId="29" applyProtection="0">
      <alignment vertical="center"/>
    </xf>
    <xf numFmtId="189" fontId="101" fillId="33" borderId="29" applyProtection="0">
      <alignment vertical="center"/>
    </xf>
    <xf numFmtId="189" fontId="101" fillId="33" borderId="29" applyProtection="0">
      <alignment vertical="center"/>
    </xf>
    <xf numFmtId="190" fontId="101" fillId="33" borderId="29" applyProtection="0">
      <alignment vertical="center"/>
    </xf>
    <xf numFmtId="190" fontId="101" fillId="7" borderId="29" applyProtection="0">
      <alignment vertical="center"/>
    </xf>
    <xf numFmtId="190" fontId="101" fillId="5" borderId="29" applyProtection="0">
      <alignment vertical="center"/>
    </xf>
    <xf numFmtId="190" fontId="101" fillId="33" borderId="29" applyProtection="0">
      <alignment vertical="center"/>
    </xf>
    <xf numFmtId="190" fontId="101" fillId="33" borderId="29" applyProtection="0">
      <alignment vertical="center"/>
    </xf>
    <xf numFmtId="190" fontId="101" fillId="33" borderId="29" applyProtection="0">
      <alignment vertical="center"/>
    </xf>
    <xf numFmtId="165" fontId="102" fillId="33" borderId="29" applyProtection="0">
      <alignment vertical="center"/>
    </xf>
    <xf numFmtId="165" fontId="103" fillId="7" borderId="29" applyProtection="0">
      <alignment vertical="center"/>
    </xf>
    <xf numFmtId="165" fontId="104" fillId="5" borderId="29" applyProtection="0">
      <alignment vertical="center"/>
    </xf>
    <xf numFmtId="165" fontId="102" fillId="33" borderId="29" applyProtection="0">
      <alignment vertical="center"/>
    </xf>
    <xf numFmtId="165" fontId="105" fillId="33" borderId="29" applyProtection="0">
      <alignment vertical="center"/>
    </xf>
    <xf numFmtId="165" fontId="104" fillId="33" borderId="29" applyProtection="0">
      <alignment vertical="center"/>
    </xf>
    <xf numFmtId="191" fontId="102" fillId="33" borderId="29" applyProtection="0">
      <alignment vertical="center"/>
    </xf>
    <xf numFmtId="191" fontId="103" fillId="7" borderId="29" applyProtection="0">
      <alignment vertical="center"/>
    </xf>
    <xf numFmtId="191" fontId="104" fillId="5" borderId="29" applyProtection="0">
      <alignment vertical="center"/>
    </xf>
    <xf numFmtId="191" fontId="102" fillId="33" borderId="29" applyProtection="0">
      <alignment vertical="center"/>
    </xf>
    <xf numFmtId="191" fontId="105" fillId="33" borderId="29" applyProtection="0">
      <alignment vertical="center"/>
    </xf>
    <xf numFmtId="191" fontId="104" fillId="33" borderId="29" applyProtection="0">
      <alignment vertical="center"/>
    </xf>
    <xf numFmtId="169" fontId="102" fillId="33" borderId="29" applyProtection="0">
      <alignment vertical="center"/>
    </xf>
    <xf numFmtId="169" fontId="103" fillId="7" borderId="29" applyProtection="0">
      <alignment vertical="center"/>
    </xf>
    <xf numFmtId="169" fontId="104" fillId="5" borderId="29" applyProtection="0">
      <alignment vertical="center"/>
    </xf>
    <xf numFmtId="169" fontId="102" fillId="33" borderId="29" applyProtection="0">
      <alignment vertical="center"/>
    </xf>
    <xf numFmtId="169" fontId="105" fillId="33" borderId="29" applyProtection="0">
      <alignment vertical="center"/>
    </xf>
    <xf numFmtId="169" fontId="104" fillId="33" borderId="29" applyProtection="0">
      <alignment vertical="center"/>
    </xf>
    <xf numFmtId="0" fontId="106" fillId="33" borderId="29" applyNumberFormat="0" applyProtection="0">
      <alignment vertical="center"/>
    </xf>
    <xf numFmtId="0" fontId="107" fillId="7" borderId="29" applyNumberFormat="0" applyProtection="0">
      <alignment vertical="center"/>
    </xf>
    <xf numFmtId="0" fontId="107" fillId="5" borderId="29" applyNumberFormat="0" applyProtection="0">
      <alignment vertical="center"/>
    </xf>
    <xf numFmtId="0" fontId="107" fillId="33" borderId="29" applyNumberFormat="0" applyProtection="0">
      <alignment vertical="center"/>
    </xf>
    <xf numFmtId="0" fontId="107" fillId="33" borderId="29" applyNumberFormat="0" applyProtection="0">
      <alignment vertical="center"/>
    </xf>
    <xf numFmtId="0" fontId="107" fillId="33" borderId="29" applyNumberFormat="0" applyProtection="0">
      <alignment vertical="center"/>
    </xf>
    <xf numFmtId="0" fontId="106" fillId="33" borderId="29" applyNumberFormat="0" applyProtection="0">
      <alignment horizontal="left" vertical="center"/>
    </xf>
    <xf numFmtId="0" fontId="106" fillId="7" borderId="29" applyNumberFormat="0" applyProtection="0">
      <alignment horizontal="left" vertical="center"/>
    </xf>
    <xf numFmtId="0" fontId="106" fillId="5" borderId="29" applyNumberFormat="0" applyProtection="0">
      <alignment horizontal="left" vertical="center"/>
    </xf>
    <xf numFmtId="0" fontId="106" fillId="33" borderId="29" applyNumberFormat="0" applyProtection="0">
      <alignment horizontal="left" vertical="center"/>
    </xf>
    <xf numFmtId="0" fontId="106" fillId="33" borderId="29" applyNumberFormat="0" applyProtection="0">
      <alignment horizontal="left" vertical="center"/>
    </xf>
    <xf numFmtId="0" fontId="106" fillId="33" borderId="29" applyNumberFormat="0" applyProtection="0">
      <alignment horizontal="left" vertical="center"/>
    </xf>
    <xf numFmtId="167" fontId="108" fillId="46" borderId="29" applyProtection="0">
      <alignment vertical="center"/>
    </xf>
    <xf numFmtId="167" fontId="108" fillId="17" borderId="29" applyProtection="0">
      <alignment vertical="center"/>
    </xf>
    <xf numFmtId="167" fontId="108" fillId="40" borderId="29" applyProtection="0">
      <alignment vertical="center"/>
    </xf>
    <xf numFmtId="167" fontId="108" fillId="47" borderId="29" applyProtection="0">
      <alignment vertical="center"/>
    </xf>
    <xf numFmtId="167" fontId="108" fillId="46" borderId="29" applyProtection="0">
      <alignment vertical="center"/>
    </xf>
    <xf numFmtId="4" fontId="108" fillId="46" borderId="29" applyProtection="0">
      <alignment vertical="center"/>
    </xf>
    <xf numFmtId="4" fontId="108" fillId="17" borderId="29" applyProtection="0">
      <alignment vertical="center"/>
    </xf>
    <xf numFmtId="4" fontId="108" fillId="40" borderId="29" applyProtection="0">
      <alignment vertical="center"/>
    </xf>
    <xf numFmtId="4" fontId="108" fillId="47" borderId="29" applyProtection="0">
      <alignment vertical="center"/>
    </xf>
    <xf numFmtId="4" fontId="108" fillId="46" borderId="29" applyProtection="0">
      <alignment vertical="center"/>
    </xf>
    <xf numFmtId="168" fontId="108" fillId="46" borderId="29" applyProtection="0">
      <alignment vertical="center"/>
    </xf>
    <xf numFmtId="168" fontId="108" fillId="17" borderId="29" applyProtection="0">
      <alignment vertical="center"/>
    </xf>
    <xf numFmtId="168" fontId="108" fillId="40" borderId="29" applyProtection="0">
      <alignment vertical="center"/>
    </xf>
    <xf numFmtId="168" fontId="108" fillId="47" borderId="29" applyProtection="0">
      <alignment vertical="center"/>
    </xf>
    <xf numFmtId="168" fontId="108" fillId="46" borderId="29" applyProtection="0">
      <alignment vertical="center"/>
    </xf>
    <xf numFmtId="184" fontId="108" fillId="46" borderId="29" applyProtection="0">
      <alignment vertical="center"/>
    </xf>
    <xf numFmtId="184" fontId="108" fillId="17" borderId="29" applyProtection="0">
      <alignment vertical="center"/>
    </xf>
    <xf numFmtId="184" fontId="108" fillId="40" borderId="29" applyProtection="0">
      <alignment vertical="center"/>
    </xf>
    <xf numFmtId="184" fontId="108" fillId="47" borderId="29" applyProtection="0">
      <alignment vertical="center"/>
    </xf>
    <xf numFmtId="184" fontId="108" fillId="46" borderId="29" applyProtection="0">
      <alignment vertical="center"/>
    </xf>
    <xf numFmtId="3" fontId="108" fillId="46" borderId="29" applyProtection="0">
      <alignment vertical="center"/>
    </xf>
    <xf numFmtId="3" fontId="108" fillId="17" borderId="29" applyProtection="0">
      <alignment vertical="center"/>
    </xf>
    <xf numFmtId="3" fontId="108" fillId="40" borderId="29" applyProtection="0">
      <alignment vertical="center"/>
    </xf>
    <xf numFmtId="3" fontId="108" fillId="47" borderId="29" applyProtection="0">
      <alignment vertical="center"/>
    </xf>
    <xf numFmtId="3" fontId="108" fillId="46" borderId="29" applyProtection="0">
      <alignment vertical="center"/>
    </xf>
    <xf numFmtId="0" fontId="109" fillId="46" borderId="29" applyNumberFormat="0" applyProtection="0">
      <alignment vertical="center"/>
    </xf>
    <xf numFmtId="185" fontId="109" fillId="17" borderId="29" applyProtection="0">
      <alignment vertical="center"/>
    </xf>
    <xf numFmtId="185" fontId="109" fillId="40" borderId="29" applyProtection="0">
      <alignment vertical="center"/>
    </xf>
    <xf numFmtId="185" fontId="109" fillId="47" borderId="29" applyProtection="0">
      <alignment vertical="center"/>
    </xf>
    <xf numFmtId="185" fontId="110" fillId="46" borderId="29" applyProtection="0">
      <alignment vertical="center"/>
    </xf>
    <xf numFmtId="0" fontId="109" fillId="46" borderId="29" applyNumberFormat="0" applyProtection="0">
      <alignment vertical="center"/>
    </xf>
    <xf numFmtId="186" fontId="109" fillId="17" borderId="29" applyProtection="0">
      <alignment vertical="center"/>
    </xf>
    <xf numFmtId="186" fontId="109" fillId="40" borderId="29" applyProtection="0">
      <alignment vertical="center"/>
    </xf>
    <xf numFmtId="186" fontId="109" fillId="47" borderId="29" applyProtection="0">
      <alignment vertical="center"/>
    </xf>
    <xf numFmtId="186" fontId="110" fillId="46" borderId="29" applyProtection="0">
      <alignment vertical="center"/>
    </xf>
    <xf numFmtId="0" fontId="109" fillId="46" borderId="29" applyNumberFormat="0" applyProtection="0">
      <alignment vertical="center"/>
    </xf>
    <xf numFmtId="187" fontId="109" fillId="17" borderId="29" applyProtection="0">
      <alignment vertical="center"/>
    </xf>
    <xf numFmtId="187" fontId="109" fillId="40" borderId="29" applyProtection="0">
      <alignment vertical="center"/>
    </xf>
    <xf numFmtId="187" fontId="109" fillId="47" borderId="29" applyProtection="0">
      <alignment vertical="center"/>
    </xf>
    <xf numFmtId="187" fontId="110" fillId="46" borderId="29" applyProtection="0">
      <alignment vertical="center"/>
    </xf>
    <xf numFmtId="188" fontId="111" fillId="46" borderId="29" applyProtection="0">
      <alignment vertical="center"/>
    </xf>
    <xf numFmtId="188" fontId="111" fillId="17" borderId="29" applyProtection="0">
      <alignment vertical="center"/>
    </xf>
    <xf numFmtId="188" fontId="111" fillId="40" borderId="29" applyProtection="0">
      <alignment vertical="center"/>
    </xf>
    <xf numFmtId="188" fontId="111" fillId="47" borderId="29" applyProtection="0">
      <alignment vertical="center"/>
    </xf>
    <xf numFmtId="188" fontId="111" fillId="46" borderId="29" applyProtection="0">
      <alignment vertical="center"/>
    </xf>
    <xf numFmtId="189" fontId="111" fillId="46" borderId="29" applyProtection="0">
      <alignment vertical="center"/>
    </xf>
    <xf numFmtId="189" fontId="111" fillId="17" borderId="29" applyProtection="0">
      <alignment vertical="center"/>
    </xf>
    <xf numFmtId="189" fontId="111" fillId="40" borderId="29" applyProtection="0">
      <alignment vertical="center"/>
    </xf>
    <xf numFmtId="189" fontId="111" fillId="47" borderId="29" applyProtection="0">
      <alignment vertical="center"/>
    </xf>
    <xf numFmtId="189" fontId="111" fillId="46" borderId="29" applyProtection="0">
      <alignment vertical="center"/>
    </xf>
    <xf numFmtId="190" fontId="111" fillId="46" borderId="29" applyProtection="0">
      <alignment vertical="center"/>
    </xf>
    <xf numFmtId="190" fontId="111" fillId="17" borderId="29" applyProtection="0">
      <alignment vertical="center"/>
    </xf>
    <xf numFmtId="190" fontId="111" fillId="40" borderId="29" applyProtection="0">
      <alignment vertical="center"/>
    </xf>
    <xf numFmtId="190" fontId="111" fillId="47" borderId="29" applyProtection="0">
      <alignment vertical="center"/>
    </xf>
    <xf numFmtId="190" fontId="111" fillId="46" borderId="29" applyProtection="0">
      <alignment vertical="center"/>
    </xf>
    <xf numFmtId="165" fontId="112" fillId="46" borderId="29" applyProtection="0">
      <alignment vertical="center"/>
    </xf>
    <xf numFmtId="165" fontId="113" fillId="17" borderId="29" applyProtection="0">
      <alignment vertical="center"/>
    </xf>
    <xf numFmtId="165" fontId="112" fillId="40" borderId="29" applyProtection="0">
      <alignment vertical="center"/>
    </xf>
    <xf numFmtId="165" fontId="114" fillId="47" borderId="29" applyProtection="0">
      <alignment vertical="center"/>
    </xf>
    <xf numFmtId="165" fontId="115" fillId="46" borderId="29" applyProtection="0">
      <alignment vertical="center"/>
    </xf>
    <xf numFmtId="191" fontId="112" fillId="46" borderId="29" applyProtection="0">
      <alignment vertical="center"/>
    </xf>
    <xf numFmtId="191" fontId="113" fillId="17" borderId="29" applyProtection="0">
      <alignment vertical="center"/>
    </xf>
    <xf numFmtId="191" fontId="112" fillId="40" borderId="29" applyProtection="0">
      <alignment vertical="center"/>
    </xf>
    <xf numFmtId="191" fontId="114" fillId="47" borderId="29" applyProtection="0">
      <alignment vertical="center"/>
    </xf>
    <xf numFmtId="191" fontId="115" fillId="46" borderId="29" applyProtection="0">
      <alignment vertical="center"/>
    </xf>
    <xf numFmtId="169" fontId="112" fillId="46" borderId="29" applyProtection="0">
      <alignment vertical="center"/>
    </xf>
    <xf numFmtId="169" fontId="113" fillId="17" borderId="29" applyProtection="0">
      <alignment vertical="center"/>
    </xf>
    <xf numFmtId="169" fontId="112" fillId="40" borderId="29" applyProtection="0">
      <alignment vertical="center"/>
    </xf>
    <xf numFmtId="169" fontId="114" fillId="47" borderId="29" applyProtection="0">
      <alignment vertical="center"/>
    </xf>
    <xf numFmtId="169" fontId="115" fillId="46" borderId="29" applyProtection="0">
      <alignment vertical="center"/>
    </xf>
    <xf numFmtId="0" fontId="116" fillId="46" borderId="29" applyNumberFormat="0" applyProtection="0">
      <alignment vertical="center"/>
    </xf>
    <xf numFmtId="0" fontId="117" fillId="17" borderId="29" applyNumberFormat="0" applyProtection="0">
      <alignment vertical="center"/>
    </xf>
    <xf numFmtId="0" fontId="117" fillId="40" borderId="29" applyNumberFormat="0" applyProtection="0">
      <alignment vertical="center"/>
    </xf>
    <xf numFmtId="0" fontId="117" fillId="47" borderId="29" applyNumberFormat="0" applyProtection="0">
      <alignment vertical="center"/>
    </xf>
    <xf numFmtId="0" fontId="117" fillId="46" borderId="29" applyNumberFormat="0" applyProtection="0">
      <alignment vertical="center"/>
    </xf>
    <xf numFmtId="0" fontId="116" fillId="46" borderId="29" applyNumberFormat="0" applyProtection="0">
      <alignment horizontal="left" vertical="center"/>
    </xf>
    <xf numFmtId="0" fontId="116" fillId="17" borderId="29" applyNumberFormat="0" applyProtection="0">
      <alignment horizontal="left" vertical="center"/>
    </xf>
    <xf numFmtId="0" fontId="116" fillId="40" borderId="29" applyNumberFormat="0" applyProtection="0">
      <alignment horizontal="left" vertical="center"/>
    </xf>
    <xf numFmtId="0" fontId="116" fillId="47" borderId="29" applyNumberFormat="0" applyProtection="0">
      <alignment horizontal="left" vertical="center"/>
    </xf>
    <xf numFmtId="0" fontId="116" fillId="46" borderId="29" applyNumberFormat="0" applyProtection="0">
      <alignment horizontal="left" vertical="center"/>
    </xf>
    <xf numFmtId="167" fontId="98" fillId="50" borderId="30" applyProtection="0">
      <alignment vertical="center"/>
    </xf>
    <xf numFmtId="167" fontId="98" fillId="41" borderId="30" applyProtection="0">
      <alignment vertical="center"/>
    </xf>
    <xf numFmtId="167" fontId="98" fillId="35" borderId="30" applyProtection="0">
      <alignment vertical="center"/>
    </xf>
    <xf numFmtId="167" fontId="98" fillId="5" borderId="30" applyProtection="0">
      <alignment vertical="center"/>
    </xf>
    <xf numFmtId="167" fontId="98" fillId="15" borderId="30" applyProtection="0">
      <alignment vertical="center"/>
    </xf>
    <xf numFmtId="167" fontId="98" fillId="50" borderId="30" applyProtection="0">
      <alignment vertical="center"/>
    </xf>
    <xf numFmtId="167" fontId="98" fillId="35" borderId="30" applyProtection="0">
      <alignment vertical="center"/>
    </xf>
    <xf numFmtId="167" fontId="98" fillId="5" borderId="30" applyProtection="0">
      <alignment vertical="center"/>
    </xf>
    <xf numFmtId="4" fontId="98" fillId="41" borderId="30" applyProtection="0">
      <alignment vertical="center"/>
    </xf>
    <xf numFmtId="4" fontId="98" fillId="35" borderId="30" applyProtection="0">
      <alignment vertical="center"/>
    </xf>
    <xf numFmtId="4" fontId="98" fillId="5" borderId="30" applyProtection="0">
      <alignment vertical="center"/>
    </xf>
    <xf numFmtId="4" fontId="98" fillId="15" borderId="30" applyProtection="0">
      <alignment vertical="center"/>
    </xf>
    <xf numFmtId="4" fontId="98" fillId="35" borderId="30" applyProtection="0">
      <alignment vertical="center"/>
    </xf>
    <xf numFmtId="4" fontId="98" fillId="5" borderId="30" applyProtection="0">
      <alignment vertical="center"/>
    </xf>
    <xf numFmtId="168" fontId="98" fillId="41" borderId="30" applyProtection="0">
      <alignment vertical="center"/>
    </xf>
    <xf numFmtId="168" fontId="98" fillId="35" borderId="30" applyProtection="0">
      <alignment vertical="center"/>
    </xf>
    <xf numFmtId="168" fontId="98" fillId="5" borderId="30" applyProtection="0">
      <alignment vertical="center"/>
    </xf>
    <xf numFmtId="168" fontId="98" fillId="15" borderId="30" applyProtection="0">
      <alignment vertical="center"/>
    </xf>
    <xf numFmtId="168" fontId="98" fillId="35" borderId="30" applyProtection="0">
      <alignment vertical="center"/>
    </xf>
    <xf numFmtId="168" fontId="98" fillId="5" borderId="30" applyProtection="0">
      <alignment vertical="center"/>
    </xf>
    <xf numFmtId="184" fontId="98" fillId="41" borderId="30" applyProtection="0">
      <alignment vertical="center"/>
    </xf>
    <xf numFmtId="184" fontId="98" fillId="35" borderId="30" applyProtection="0">
      <alignment vertical="center"/>
    </xf>
    <xf numFmtId="184" fontId="98" fillId="5" borderId="30" applyProtection="0">
      <alignment vertical="center"/>
    </xf>
    <xf numFmtId="184" fontId="98" fillId="15" borderId="30" applyProtection="0">
      <alignment vertical="center"/>
    </xf>
    <xf numFmtId="184" fontId="98" fillId="35" borderId="30" applyProtection="0">
      <alignment vertical="center"/>
    </xf>
    <xf numFmtId="184" fontId="98" fillId="5" borderId="30" applyProtection="0">
      <alignment vertical="center"/>
    </xf>
    <xf numFmtId="3" fontId="98" fillId="41" borderId="30" applyProtection="0">
      <alignment vertical="center"/>
    </xf>
    <xf numFmtId="3" fontId="98" fillId="35" borderId="30" applyProtection="0">
      <alignment vertical="center"/>
    </xf>
    <xf numFmtId="3" fontId="98" fillId="5" borderId="30" applyProtection="0">
      <alignment vertical="center"/>
    </xf>
    <xf numFmtId="3" fontId="98" fillId="15" borderId="30" applyProtection="0">
      <alignment vertical="center"/>
    </xf>
    <xf numFmtId="3" fontId="98" fillId="35" borderId="30" applyProtection="0">
      <alignment vertical="center"/>
    </xf>
    <xf numFmtId="3" fontId="98" fillId="5" borderId="30" applyProtection="0">
      <alignment vertical="center"/>
    </xf>
    <xf numFmtId="0" fontId="99" fillId="41" borderId="30" applyNumberFormat="0" applyProtection="0">
      <alignment vertical="center"/>
    </xf>
    <xf numFmtId="185" fontId="99" fillId="35" borderId="30" applyProtection="0">
      <alignment vertical="center"/>
    </xf>
    <xf numFmtId="185" fontId="100" fillId="5" borderId="30" applyProtection="0">
      <alignment vertical="center"/>
    </xf>
    <xf numFmtId="185" fontId="99" fillId="15" borderId="30" applyProtection="0">
      <alignment vertical="center"/>
    </xf>
    <xf numFmtId="185" fontId="99" fillId="35" borderId="30" applyProtection="0">
      <alignment vertical="center"/>
    </xf>
    <xf numFmtId="185" fontId="100" fillId="5" borderId="30" applyProtection="0">
      <alignment vertical="center"/>
    </xf>
    <xf numFmtId="0" fontId="99" fillId="41" borderId="30" applyNumberFormat="0" applyProtection="0">
      <alignment vertical="center"/>
    </xf>
    <xf numFmtId="186" fontId="99" fillId="35" borderId="30" applyProtection="0">
      <alignment vertical="center"/>
    </xf>
    <xf numFmtId="186" fontId="100" fillId="5" borderId="30" applyProtection="0">
      <alignment vertical="center"/>
    </xf>
    <xf numFmtId="186" fontId="99" fillId="15" borderId="30" applyProtection="0">
      <alignment vertical="center"/>
    </xf>
    <xf numFmtId="186" fontId="99" fillId="35" borderId="30" applyProtection="0">
      <alignment vertical="center"/>
    </xf>
    <xf numFmtId="186" fontId="100" fillId="5" borderId="30" applyProtection="0">
      <alignment vertical="center"/>
    </xf>
    <xf numFmtId="0" fontId="99" fillId="41" borderId="30" applyNumberFormat="0" applyProtection="0">
      <alignment vertical="center"/>
    </xf>
    <xf numFmtId="187" fontId="99" fillId="35" borderId="30" applyProtection="0">
      <alignment vertical="center"/>
    </xf>
    <xf numFmtId="187" fontId="100" fillId="5" borderId="30" applyProtection="0">
      <alignment vertical="center"/>
    </xf>
    <xf numFmtId="187" fontId="99" fillId="15" borderId="30" applyProtection="0">
      <alignment vertical="center"/>
    </xf>
    <xf numFmtId="187" fontId="99" fillId="35" borderId="30" applyProtection="0">
      <alignment vertical="center"/>
    </xf>
    <xf numFmtId="187" fontId="100" fillId="5" borderId="30" applyProtection="0">
      <alignment vertical="center"/>
    </xf>
    <xf numFmtId="188" fontId="101" fillId="41" borderId="30" applyProtection="0">
      <alignment vertical="center"/>
    </xf>
    <xf numFmtId="188" fontId="101" fillId="35" borderId="30" applyProtection="0">
      <alignment vertical="center"/>
    </xf>
    <xf numFmtId="188" fontId="101" fillId="5" borderId="30" applyProtection="0">
      <alignment vertical="center"/>
    </xf>
    <xf numFmtId="188" fontId="101" fillId="15" borderId="30" applyProtection="0">
      <alignment vertical="center"/>
    </xf>
    <xf numFmtId="188" fontId="101" fillId="35" borderId="30" applyProtection="0">
      <alignment vertical="center"/>
    </xf>
    <xf numFmtId="188" fontId="101" fillId="5" borderId="30" applyProtection="0">
      <alignment vertical="center"/>
    </xf>
    <xf numFmtId="189" fontId="101" fillId="41" borderId="30" applyProtection="0">
      <alignment vertical="center"/>
    </xf>
    <xf numFmtId="189" fontId="101" fillId="35" borderId="30" applyProtection="0">
      <alignment vertical="center"/>
    </xf>
    <xf numFmtId="189" fontId="101" fillId="5" borderId="30" applyProtection="0">
      <alignment vertical="center"/>
    </xf>
    <xf numFmtId="189" fontId="101" fillId="15" borderId="30" applyProtection="0">
      <alignment vertical="center"/>
    </xf>
    <xf numFmtId="189" fontId="101" fillId="35" borderId="30" applyProtection="0">
      <alignment vertical="center"/>
    </xf>
    <xf numFmtId="189" fontId="101" fillId="5" borderId="30" applyProtection="0">
      <alignment vertical="center"/>
    </xf>
    <xf numFmtId="190" fontId="101" fillId="41" borderId="30" applyProtection="0">
      <alignment vertical="center"/>
    </xf>
    <xf numFmtId="190" fontId="101" fillId="35" borderId="30" applyProtection="0">
      <alignment vertical="center"/>
    </xf>
    <xf numFmtId="190" fontId="101" fillId="5" borderId="30" applyProtection="0">
      <alignment vertical="center"/>
    </xf>
    <xf numFmtId="190" fontId="101" fillId="15" borderId="30" applyProtection="0">
      <alignment vertical="center"/>
    </xf>
    <xf numFmtId="190" fontId="101" fillId="35" borderId="30" applyProtection="0">
      <alignment vertical="center"/>
    </xf>
    <xf numFmtId="190" fontId="101" fillId="5" borderId="30" applyProtection="0">
      <alignment vertical="center"/>
    </xf>
    <xf numFmtId="165" fontId="102" fillId="41" borderId="30" applyProtection="0">
      <alignment vertical="center"/>
    </xf>
    <xf numFmtId="165" fontId="103" fillId="35" borderId="30" applyProtection="0">
      <alignment vertical="center"/>
    </xf>
    <xf numFmtId="165" fontId="104" fillId="5" borderId="30" applyProtection="0">
      <alignment vertical="center"/>
    </xf>
    <xf numFmtId="165" fontId="102" fillId="15" borderId="30" applyProtection="0">
      <alignment vertical="center"/>
    </xf>
    <xf numFmtId="165" fontId="105" fillId="35" borderId="30" applyProtection="0">
      <alignment vertical="center"/>
    </xf>
    <xf numFmtId="165" fontId="104" fillId="5" borderId="30" applyProtection="0">
      <alignment vertical="center"/>
    </xf>
    <xf numFmtId="191" fontId="102" fillId="41" borderId="30" applyProtection="0">
      <alignment vertical="center"/>
    </xf>
    <xf numFmtId="191" fontId="103" fillId="35" borderId="30" applyProtection="0">
      <alignment vertical="center"/>
    </xf>
    <xf numFmtId="191" fontId="104" fillId="5" borderId="30" applyProtection="0">
      <alignment vertical="center"/>
    </xf>
    <xf numFmtId="191" fontId="102" fillId="15" borderId="30" applyProtection="0">
      <alignment vertical="center"/>
    </xf>
    <xf numFmtId="191" fontId="105" fillId="35" borderId="30" applyProtection="0">
      <alignment vertical="center"/>
    </xf>
    <xf numFmtId="191" fontId="104" fillId="5" borderId="30" applyProtection="0">
      <alignment vertical="center"/>
    </xf>
    <xf numFmtId="169" fontId="102" fillId="41" borderId="30" applyProtection="0">
      <alignment vertical="center"/>
    </xf>
    <xf numFmtId="169" fontId="103" fillId="35" borderId="30" applyProtection="0">
      <alignment vertical="center"/>
    </xf>
    <xf numFmtId="169" fontId="104" fillId="5" borderId="30" applyProtection="0">
      <alignment vertical="center"/>
    </xf>
    <xf numFmtId="169" fontId="102" fillId="15" borderId="30" applyProtection="0">
      <alignment vertical="center"/>
    </xf>
    <xf numFmtId="169" fontId="105" fillId="35" borderId="30" applyProtection="0">
      <alignment vertical="center"/>
    </xf>
    <xf numFmtId="169" fontId="104" fillId="5" borderId="30" applyProtection="0">
      <alignment vertical="center"/>
    </xf>
    <xf numFmtId="0" fontId="106" fillId="41" borderId="30" applyNumberFormat="0" applyProtection="0">
      <alignment vertical="center"/>
    </xf>
    <xf numFmtId="0" fontId="107" fillId="35" borderId="30" applyNumberFormat="0" applyProtection="0">
      <alignment vertical="center"/>
    </xf>
    <xf numFmtId="0" fontId="107" fillId="5" borderId="30" applyNumberFormat="0" applyProtection="0">
      <alignment vertical="center"/>
    </xf>
    <xf numFmtId="0" fontId="107" fillId="15" borderId="30" applyNumberFormat="0" applyProtection="0">
      <alignment vertical="center"/>
    </xf>
    <xf numFmtId="0" fontId="107" fillId="35" borderId="30" applyNumberFormat="0" applyProtection="0">
      <alignment vertical="center"/>
    </xf>
    <xf numFmtId="0" fontId="107" fillId="5" borderId="30" applyNumberFormat="0" applyProtection="0">
      <alignment vertical="center"/>
    </xf>
    <xf numFmtId="0" fontId="106" fillId="41" borderId="30" applyNumberFormat="0" applyProtection="0">
      <alignment horizontal="left" vertical="center"/>
    </xf>
    <xf numFmtId="0" fontId="106" fillId="35" borderId="30" applyNumberFormat="0" applyProtection="0">
      <alignment horizontal="left" vertical="center"/>
    </xf>
    <xf numFmtId="0" fontId="106" fillId="5" borderId="30" applyNumberFormat="0" applyProtection="0">
      <alignment horizontal="left" vertical="center"/>
    </xf>
    <xf numFmtId="0" fontId="106" fillId="15" borderId="30" applyNumberFormat="0" applyProtection="0">
      <alignment horizontal="left" vertical="center"/>
    </xf>
    <xf numFmtId="0" fontId="106" fillId="35" borderId="30" applyNumberFormat="0" applyProtection="0">
      <alignment horizontal="left" vertical="center"/>
    </xf>
    <xf numFmtId="0" fontId="106" fillId="5" borderId="30" applyNumberFormat="0" applyProtection="0">
      <alignment horizontal="left" vertical="center"/>
    </xf>
    <xf numFmtId="167" fontId="108" fillId="51" borderId="30" applyProtection="0">
      <alignment vertical="center"/>
    </xf>
    <xf numFmtId="167" fontId="108" fillId="12" borderId="30" applyProtection="0">
      <alignment vertical="center"/>
    </xf>
    <xf numFmtId="167" fontId="108" fillId="12" borderId="30" applyProtection="0">
      <alignment vertical="center"/>
    </xf>
    <xf numFmtId="167" fontId="108" fillId="26" borderId="30" applyProtection="0">
      <alignment vertical="center"/>
    </xf>
    <xf numFmtId="167" fontId="108" fillId="12" borderId="30" applyProtection="0">
      <alignment vertical="center"/>
    </xf>
    <xf numFmtId="167" fontId="108" fillId="51" borderId="30" applyProtection="0">
      <alignment vertical="center"/>
    </xf>
    <xf numFmtId="167" fontId="108" fillId="40" borderId="30" applyProtection="0">
      <alignment vertical="center"/>
    </xf>
    <xf numFmtId="167" fontId="108" fillId="26" borderId="30" applyProtection="0">
      <alignment vertical="center"/>
    </xf>
    <xf numFmtId="4" fontId="108" fillId="12" borderId="30" applyProtection="0">
      <alignment vertical="center"/>
    </xf>
    <xf numFmtId="4" fontId="108" fillId="12" borderId="30" applyProtection="0">
      <alignment vertical="center"/>
    </xf>
    <xf numFmtId="4" fontId="108" fillId="26" borderId="30" applyProtection="0">
      <alignment vertical="center"/>
    </xf>
    <xf numFmtId="4" fontId="108" fillId="12" borderId="30" applyProtection="0">
      <alignment vertical="center"/>
    </xf>
    <xf numFmtId="4" fontId="108" fillId="40" borderId="30" applyProtection="0">
      <alignment vertical="center"/>
    </xf>
    <xf numFmtId="4" fontId="108" fillId="26" borderId="30" applyProtection="0">
      <alignment vertical="center"/>
    </xf>
    <xf numFmtId="168" fontId="108" fillId="12" borderId="30" applyProtection="0">
      <alignment vertical="center"/>
    </xf>
    <xf numFmtId="168" fontId="108" fillId="12" borderId="30" applyProtection="0">
      <alignment vertical="center"/>
    </xf>
    <xf numFmtId="168" fontId="108" fillId="26" borderId="30" applyProtection="0">
      <alignment vertical="center"/>
    </xf>
    <xf numFmtId="168" fontId="108" fillId="12" borderId="30" applyProtection="0">
      <alignment vertical="center"/>
    </xf>
    <xf numFmtId="168" fontId="108" fillId="40" borderId="30" applyProtection="0">
      <alignment vertical="center"/>
    </xf>
    <xf numFmtId="168" fontId="108" fillId="26" borderId="30" applyProtection="0">
      <alignment vertical="center"/>
    </xf>
    <xf numFmtId="184" fontId="108" fillId="12" borderId="30" applyProtection="0">
      <alignment vertical="center"/>
    </xf>
    <xf numFmtId="184" fontId="108" fillId="12" borderId="30" applyProtection="0">
      <alignment vertical="center"/>
    </xf>
    <xf numFmtId="184" fontId="108" fillId="26" borderId="30" applyProtection="0">
      <alignment vertical="center"/>
    </xf>
    <xf numFmtId="184" fontId="108" fillId="12" borderId="30" applyProtection="0">
      <alignment vertical="center"/>
    </xf>
    <xf numFmtId="184" fontId="108" fillId="40" borderId="30" applyProtection="0">
      <alignment vertical="center"/>
    </xf>
    <xf numFmtId="184" fontId="108" fillId="26" borderId="30" applyProtection="0">
      <alignment vertical="center"/>
    </xf>
    <xf numFmtId="3" fontId="108" fillId="12" borderId="30" applyProtection="0">
      <alignment vertical="center"/>
    </xf>
    <xf numFmtId="3" fontId="108" fillId="12" borderId="30" applyProtection="0">
      <alignment vertical="center"/>
    </xf>
    <xf numFmtId="3" fontId="108" fillId="26" borderId="30" applyProtection="0">
      <alignment vertical="center"/>
    </xf>
    <xf numFmtId="3" fontId="108" fillId="12" borderId="30" applyProtection="0">
      <alignment vertical="center"/>
    </xf>
    <xf numFmtId="3" fontId="108" fillId="40" borderId="30" applyProtection="0">
      <alignment vertical="center"/>
    </xf>
    <xf numFmtId="3" fontId="108" fillId="26" borderId="30" applyProtection="0">
      <alignment vertical="center"/>
    </xf>
    <xf numFmtId="0" fontId="109" fillId="12" borderId="30" applyNumberFormat="0" applyProtection="0">
      <alignment vertical="center"/>
    </xf>
    <xf numFmtId="185" fontId="109" fillId="12" borderId="30" applyProtection="0">
      <alignment vertical="center"/>
    </xf>
    <xf numFmtId="185" fontId="110" fillId="26" borderId="30" applyProtection="0">
      <alignment vertical="center"/>
    </xf>
    <xf numFmtId="185" fontId="109" fillId="12" borderId="30" applyProtection="0">
      <alignment vertical="center"/>
    </xf>
    <xf numFmtId="185" fontId="109" fillId="40" borderId="30" applyProtection="0">
      <alignment vertical="center"/>
    </xf>
    <xf numFmtId="185" fontId="110" fillId="26" borderId="30" applyProtection="0">
      <alignment vertical="center"/>
    </xf>
    <xf numFmtId="0" fontId="109" fillId="12" borderId="30" applyNumberFormat="0" applyProtection="0">
      <alignment vertical="center"/>
    </xf>
    <xf numFmtId="186" fontId="109" fillId="12" borderId="30" applyProtection="0">
      <alignment vertical="center"/>
    </xf>
    <xf numFmtId="186" fontId="110" fillId="26" borderId="30" applyProtection="0">
      <alignment vertical="center"/>
    </xf>
    <xf numFmtId="186" fontId="109" fillId="12" borderId="30" applyProtection="0">
      <alignment vertical="center"/>
    </xf>
    <xf numFmtId="186" fontId="109" fillId="40" borderId="30" applyProtection="0">
      <alignment vertical="center"/>
    </xf>
    <xf numFmtId="186" fontId="110" fillId="26" borderId="30" applyProtection="0">
      <alignment vertical="center"/>
    </xf>
    <xf numFmtId="0" fontId="109" fillId="12" borderId="30" applyNumberFormat="0" applyProtection="0">
      <alignment vertical="center"/>
    </xf>
    <xf numFmtId="187" fontId="109" fillId="12" borderId="30" applyProtection="0">
      <alignment vertical="center"/>
    </xf>
    <xf numFmtId="187" fontId="110" fillId="26" borderId="30" applyProtection="0">
      <alignment vertical="center"/>
    </xf>
    <xf numFmtId="187" fontId="109" fillId="12" borderId="30" applyProtection="0">
      <alignment vertical="center"/>
    </xf>
    <xf numFmtId="187" fontId="109" fillId="40" borderId="30" applyProtection="0">
      <alignment vertical="center"/>
    </xf>
    <xf numFmtId="187" fontId="110" fillId="26" borderId="30" applyProtection="0">
      <alignment vertical="center"/>
    </xf>
    <xf numFmtId="188" fontId="111" fillId="12" borderId="30" applyProtection="0">
      <alignment vertical="center"/>
    </xf>
    <xf numFmtId="188" fontId="111" fillId="12" borderId="30" applyProtection="0">
      <alignment vertical="center"/>
    </xf>
    <xf numFmtId="188" fontId="111" fillId="26" borderId="30" applyProtection="0">
      <alignment vertical="center"/>
    </xf>
    <xf numFmtId="188" fontId="111" fillId="12" borderId="30" applyProtection="0">
      <alignment vertical="center"/>
    </xf>
    <xf numFmtId="188" fontId="111" fillId="40" borderId="30" applyProtection="0">
      <alignment vertical="center"/>
    </xf>
    <xf numFmtId="188" fontId="111" fillId="26" borderId="30" applyProtection="0">
      <alignment vertical="center"/>
    </xf>
    <xf numFmtId="189" fontId="111" fillId="12" borderId="30" applyProtection="0">
      <alignment vertical="center"/>
    </xf>
    <xf numFmtId="189" fontId="111" fillId="12" borderId="30" applyProtection="0">
      <alignment vertical="center"/>
    </xf>
    <xf numFmtId="189" fontId="111" fillId="26" borderId="30" applyProtection="0">
      <alignment vertical="center"/>
    </xf>
    <xf numFmtId="189" fontId="111" fillId="12" borderId="30" applyProtection="0">
      <alignment vertical="center"/>
    </xf>
    <xf numFmtId="189" fontId="111" fillId="40" borderId="30" applyProtection="0">
      <alignment vertical="center"/>
    </xf>
    <xf numFmtId="189" fontId="111" fillId="26" borderId="30" applyProtection="0">
      <alignment vertical="center"/>
    </xf>
    <xf numFmtId="190" fontId="111" fillId="12" borderId="30" applyProtection="0">
      <alignment vertical="center"/>
    </xf>
    <xf numFmtId="190" fontId="111" fillId="12" borderId="30" applyProtection="0">
      <alignment vertical="center"/>
    </xf>
    <xf numFmtId="190" fontId="111" fillId="26" borderId="30" applyProtection="0">
      <alignment vertical="center"/>
    </xf>
    <xf numFmtId="190" fontId="111" fillId="12" borderId="30" applyProtection="0">
      <alignment vertical="center"/>
    </xf>
    <xf numFmtId="190" fontId="111" fillId="40" borderId="30" applyProtection="0">
      <alignment vertical="center"/>
    </xf>
    <xf numFmtId="190" fontId="111" fillId="26" borderId="30" applyProtection="0">
      <alignment vertical="center"/>
    </xf>
    <xf numFmtId="165" fontId="112" fillId="12" borderId="30" applyProtection="0">
      <alignment vertical="center"/>
    </xf>
    <xf numFmtId="165" fontId="113" fillId="12" borderId="30" applyProtection="0">
      <alignment vertical="center"/>
    </xf>
    <xf numFmtId="165" fontId="115" fillId="26" borderId="30" applyProtection="0">
      <alignment vertical="center"/>
    </xf>
    <xf numFmtId="165" fontId="112" fillId="12" borderId="30" applyProtection="0">
      <alignment vertical="center"/>
    </xf>
    <xf numFmtId="165" fontId="114" fillId="40" borderId="30" applyProtection="0">
      <alignment vertical="center"/>
    </xf>
    <xf numFmtId="165" fontId="115" fillId="26" borderId="30" applyProtection="0">
      <alignment vertical="center"/>
    </xf>
    <xf numFmtId="191" fontId="112" fillId="12" borderId="30" applyProtection="0">
      <alignment vertical="center"/>
    </xf>
    <xf numFmtId="191" fontId="113" fillId="12" borderId="30" applyProtection="0">
      <alignment vertical="center"/>
    </xf>
    <xf numFmtId="191" fontId="115" fillId="26" borderId="30" applyProtection="0">
      <alignment vertical="center"/>
    </xf>
    <xf numFmtId="191" fontId="112" fillId="12" borderId="30" applyProtection="0">
      <alignment vertical="center"/>
    </xf>
    <xf numFmtId="191" fontId="114" fillId="40" borderId="30" applyProtection="0">
      <alignment vertical="center"/>
    </xf>
    <xf numFmtId="191" fontId="115" fillId="26" borderId="30" applyProtection="0">
      <alignment vertical="center"/>
    </xf>
    <xf numFmtId="169" fontId="112" fillId="12" borderId="30" applyProtection="0">
      <alignment vertical="center"/>
    </xf>
    <xf numFmtId="169" fontId="113" fillId="12" borderId="30" applyProtection="0">
      <alignment vertical="center"/>
    </xf>
    <xf numFmtId="169" fontId="115" fillId="26" borderId="30" applyProtection="0">
      <alignment vertical="center"/>
    </xf>
    <xf numFmtId="169" fontId="112" fillId="12" borderId="30" applyProtection="0">
      <alignment vertical="center"/>
    </xf>
    <xf numFmtId="169" fontId="114" fillId="40" borderId="30" applyProtection="0">
      <alignment vertical="center"/>
    </xf>
    <xf numFmtId="169" fontId="115" fillId="26" borderId="30" applyProtection="0">
      <alignment vertical="center"/>
    </xf>
    <xf numFmtId="0" fontId="116" fillId="12" borderId="30" applyNumberFormat="0" applyProtection="0">
      <alignment vertical="center"/>
    </xf>
    <xf numFmtId="0" fontId="117" fillId="12" borderId="30" applyNumberFormat="0" applyProtection="0">
      <alignment vertical="center"/>
    </xf>
    <xf numFmtId="0" fontId="117" fillId="26" borderId="30" applyNumberFormat="0" applyProtection="0">
      <alignment vertical="center"/>
    </xf>
    <xf numFmtId="0" fontId="117" fillId="12" borderId="30" applyNumberFormat="0" applyProtection="0">
      <alignment vertical="center"/>
    </xf>
    <xf numFmtId="0" fontId="117" fillId="40" borderId="30" applyNumberFormat="0" applyProtection="0">
      <alignment vertical="center"/>
    </xf>
    <xf numFmtId="0" fontId="117" fillId="26" borderId="30" applyNumberFormat="0" applyProtection="0">
      <alignment vertical="center"/>
    </xf>
    <xf numFmtId="0" fontId="116" fillId="12" borderId="30" applyNumberFormat="0" applyProtection="0">
      <alignment horizontal="left" vertical="center"/>
    </xf>
    <xf numFmtId="0" fontId="116" fillId="12" borderId="30" applyNumberFormat="0" applyProtection="0">
      <alignment horizontal="left" vertical="center"/>
    </xf>
    <xf numFmtId="0" fontId="116" fillId="26" borderId="30" applyNumberFormat="0" applyProtection="0">
      <alignment horizontal="left" vertical="center"/>
    </xf>
    <xf numFmtId="0" fontId="116" fillId="12" borderId="30" applyNumberFormat="0" applyProtection="0">
      <alignment horizontal="left" vertical="center"/>
    </xf>
    <xf numFmtId="0" fontId="116" fillId="40" borderId="30" applyNumberFormat="0" applyProtection="0">
      <alignment horizontal="left" vertical="center"/>
    </xf>
    <xf numFmtId="0" fontId="116" fillId="26" borderId="30" applyNumberFormat="0" applyProtection="0">
      <alignment horizontal="left" vertical="center"/>
    </xf>
    <xf numFmtId="0" fontId="29" fillId="4" borderId="0" applyNumberFormat="0" applyBorder="0" applyProtection="0">
      <alignment horizontal="left" vertical="center"/>
    </xf>
    <xf numFmtId="0" fontId="29" fillId="30" borderId="0" applyNumberFormat="0" applyBorder="0" applyProtection="0">
      <alignment horizontal="left" vertical="center"/>
    </xf>
    <xf numFmtId="0" fontId="29" fillId="26" borderId="0" applyNumberFormat="0" applyBorder="0" applyProtection="0">
      <alignment horizontal="left" vertical="center"/>
    </xf>
    <xf numFmtId="0" fontId="29" fillId="4" borderId="0" applyNumberFormat="0" applyBorder="0" applyProtection="0">
      <alignment horizontal="left" vertical="center"/>
    </xf>
    <xf numFmtId="0" fontId="29" fillId="30" borderId="0" applyNumberFormat="0" applyBorder="0" applyProtection="0">
      <alignment horizontal="left" vertical="center"/>
    </xf>
    <xf numFmtId="49" fontId="29" fillId="52" borderId="18" applyProtection="0">
      <alignment vertical="center" wrapText="1"/>
    </xf>
    <xf numFmtId="49" fontId="29" fillId="13" borderId="18" applyProtection="0">
      <alignment vertical="center" wrapText="1"/>
    </xf>
    <xf numFmtId="49" fontId="29" fillId="13" borderId="18" applyProtection="0">
      <alignment vertical="center" wrapText="1"/>
    </xf>
    <xf numFmtId="49" fontId="29" fillId="33" borderId="18" applyProtection="0">
      <alignment vertical="center" wrapText="1"/>
    </xf>
    <xf numFmtId="49" fontId="29" fillId="13" borderId="18" applyProtection="0">
      <alignment vertical="center" wrapText="1"/>
    </xf>
    <xf numFmtId="49" fontId="29" fillId="52" borderId="18" applyProtection="0">
      <alignment vertical="center" wrapText="1"/>
    </xf>
    <xf numFmtId="49" fontId="29" fillId="13" borderId="18" applyProtection="0">
      <alignment vertical="center" wrapText="1"/>
    </xf>
    <xf numFmtId="49" fontId="29" fillId="7" borderId="18" applyProtection="0">
      <alignment vertical="center" wrapText="1"/>
    </xf>
    <xf numFmtId="0" fontId="29" fillId="6" borderId="18" applyNumberFormat="0" applyProtection="0">
      <alignment horizontal="left" vertical="center" wrapText="1"/>
    </xf>
    <xf numFmtId="0" fontId="29" fillId="6" borderId="18" applyNumberFormat="0" applyProtection="0">
      <alignment horizontal="left" vertical="center" wrapText="1"/>
    </xf>
    <xf numFmtId="0" fontId="29" fillId="6" borderId="18" applyNumberFormat="0" applyProtection="0">
      <alignment horizontal="left" vertical="center" wrapText="1"/>
    </xf>
    <xf numFmtId="0" fontId="29" fillId="6" borderId="18" applyNumberFormat="0" applyProtection="0">
      <alignment horizontal="left" vertical="center" wrapText="1"/>
    </xf>
    <xf numFmtId="0" fontId="61" fillId="6" borderId="18" applyNumberFormat="0" applyProtection="0">
      <alignment horizontal="left" vertical="center" wrapText="1"/>
    </xf>
    <xf numFmtId="0" fontId="61" fillId="6" borderId="18" applyNumberFormat="0" applyProtection="0">
      <alignment horizontal="left" vertical="center" wrapText="1"/>
    </xf>
    <xf numFmtId="0" fontId="61" fillId="6" borderId="18" applyNumberFormat="0" applyProtection="0">
      <alignment horizontal="left" vertical="center" wrapText="1"/>
    </xf>
    <xf numFmtId="0" fontId="61" fillId="6" borderId="18" applyNumberFormat="0" applyProtection="0">
      <alignment horizontal="left" vertical="center" wrapText="1"/>
    </xf>
    <xf numFmtId="0" fontId="29" fillId="33" borderId="31" applyNumberFormat="0" applyProtection="0">
      <alignment horizontal="left" vertical="center" wrapText="1"/>
    </xf>
    <xf numFmtId="0" fontId="29" fillId="53" borderId="18" applyNumberFormat="0" applyProtection="0">
      <alignment horizontal="left" vertical="center" wrapText="1"/>
    </xf>
    <xf numFmtId="0" fontId="29" fillId="7" borderId="18" applyNumberFormat="0" applyProtection="0">
      <alignment horizontal="left" vertical="center" wrapText="1"/>
    </xf>
    <xf numFmtId="0" fontId="29" fillId="53" borderId="18" applyNumberFormat="0" applyProtection="0">
      <alignment horizontal="left" vertical="center" wrapText="1"/>
    </xf>
    <xf numFmtId="0" fontId="29" fillId="31" borderId="18" applyNumberFormat="0" applyProtection="0">
      <alignment horizontal="left" vertical="center" wrapText="1"/>
    </xf>
    <xf numFmtId="0" fontId="118" fillId="26" borderId="18" applyNumberFormat="0" applyProtection="0">
      <alignment horizontal="left" vertical="center" wrapText="1"/>
    </xf>
    <xf numFmtId="0" fontId="118" fillId="26" borderId="18" applyNumberFormat="0" applyProtection="0">
      <alignment horizontal="left" vertical="center" wrapText="1"/>
    </xf>
    <xf numFmtId="0" fontId="118" fillId="25" borderId="18" applyNumberFormat="0" applyProtection="0">
      <alignment horizontal="left" vertical="center" wrapText="1"/>
    </xf>
    <xf numFmtId="0" fontId="118" fillId="54" borderId="18" applyNumberFormat="0" applyProtection="0">
      <alignment horizontal="left" vertical="center" wrapText="1"/>
    </xf>
    <xf numFmtId="0" fontId="118" fillId="19" borderId="18" applyNumberFormat="0" applyProtection="0">
      <alignment horizontal="left" vertical="center" wrapText="1"/>
    </xf>
    <xf numFmtId="49" fontId="119" fillId="46" borderId="32" applyProtection="0">
      <alignment vertical="center"/>
    </xf>
    <xf numFmtId="49" fontId="120" fillId="46" borderId="15" applyProtection="0">
      <alignment vertical="center"/>
    </xf>
    <xf numFmtId="49" fontId="121" fillId="46" borderId="15" applyProtection="0">
      <alignment vertical="center"/>
    </xf>
    <xf numFmtId="49" fontId="121" fillId="46" borderId="15" applyProtection="0">
      <alignment vertical="center"/>
    </xf>
    <xf numFmtId="49" fontId="120" fillId="46" borderId="15" applyProtection="0">
      <alignment vertical="center"/>
    </xf>
    <xf numFmtId="0" fontId="122" fillId="46" borderId="33" applyNumberFormat="0" applyProtection="0">
      <alignment horizontal="left" vertical="center" wrapText="1"/>
    </xf>
    <xf numFmtId="0" fontId="122" fillId="46" borderId="0" applyNumberFormat="0" applyBorder="0" applyProtection="0">
      <alignment horizontal="left" vertical="center" wrapText="1"/>
    </xf>
    <xf numFmtId="0" fontId="122" fillId="46" borderId="0" applyNumberFormat="0" applyBorder="0" applyProtection="0">
      <alignment horizontal="left" vertical="center" wrapText="1"/>
    </xf>
    <xf numFmtId="0" fontId="122" fillId="46" borderId="0" applyNumberFormat="0" applyBorder="0" applyProtection="0">
      <alignment horizontal="left" vertical="center" wrapText="1"/>
    </xf>
    <xf numFmtId="0" fontId="122" fillId="46" borderId="0" applyNumberFormat="0" applyBorder="0" applyProtection="0">
      <alignment horizontal="left" vertical="center" wrapText="1"/>
    </xf>
    <xf numFmtId="49" fontId="29" fillId="15" borderId="0" applyBorder="0" applyProtection="0">
      <alignment vertical="center" wrapText="1"/>
    </xf>
    <xf numFmtId="49" fontId="29" fillId="5" borderId="15" applyProtection="0">
      <alignment vertical="center" wrapText="1"/>
    </xf>
    <xf numFmtId="49" fontId="29" fillId="48" borderId="15" applyProtection="0">
      <alignment vertical="center" wrapText="1"/>
    </xf>
    <xf numFmtId="49" fontId="29" fillId="5" borderId="15" applyProtection="0">
      <alignment vertical="center" wrapText="1"/>
    </xf>
    <xf numFmtId="49" fontId="29" fillId="48" borderId="15" applyProtection="0">
      <alignment vertical="center" wrapText="1"/>
    </xf>
    <xf numFmtId="0" fontId="29" fillId="29" borderId="18" applyNumberFormat="0" applyProtection="0">
      <alignment horizontal="left" vertical="center" wrapText="1"/>
    </xf>
    <xf numFmtId="0" fontId="29" fillId="27" borderId="18" applyNumberFormat="0" applyProtection="0">
      <alignment horizontal="left" vertical="center" wrapText="1"/>
    </xf>
    <xf numFmtId="0" fontId="29" fillId="7" borderId="18" applyNumberFormat="0" applyProtection="0">
      <alignment horizontal="left" vertical="center" wrapText="1"/>
    </xf>
    <xf numFmtId="0" fontId="29" fillId="49" borderId="18" applyNumberFormat="0" applyProtection="0">
      <alignment horizontal="left" vertical="center" wrapText="1"/>
    </xf>
    <xf numFmtId="0" fontId="29" fillId="27" borderId="18" applyNumberFormat="0" applyProtection="0">
      <alignment horizontal="left" vertical="center" wrapText="1"/>
    </xf>
    <xf numFmtId="0" fontId="29" fillId="27" borderId="18" applyNumberFormat="0" applyProtection="0">
      <alignment horizontal="left" vertical="center" wrapText="1"/>
    </xf>
    <xf numFmtId="0" fontId="29" fillId="5" borderId="18" applyNumberFormat="0" applyProtection="0">
      <alignment horizontal="left" vertical="center" wrapText="1"/>
    </xf>
    <xf numFmtId="0" fontId="29" fillId="29" borderId="18" applyNumberFormat="0" applyProtection="0">
      <alignment horizontal="left" vertical="center" wrapText="1"/>
    </xf>
    <xf numFmtId="0" fontId="29" fillId="13" borderId="18" applyNumberFormat="0" applyProtection="0">
      <alignment horizontal="left" vertical="center" wrapText="1"/>
    </xf>
    <xf numFmtId="0" fontId="29" fillId="25" borderId="18" applyNumberFormat="0" applyProtection="0">
      <alignment horizontal="left" vertical="center" wrapText="1"/>
    </xf>
    <xf numFmtId="0" fontId="29" fillId="22" borderId="18" applyNumberFormat="0" applyProtection="0">
      <alignment horizontal="left" vertical="center" wrapText="1"/>
    </xf>
    <xf numFmtId="0" fontId="29" fillId="32" borderId="18" applyNumberFormat="0" applyProtection="0">
      <alignment horizontal="left" vertical="center" wrapText="1"/>
    </xf>
    <xf numFmtId="0" fontId="29" fillId="22" borderId="18" applyNumberFormat="0" applyProtection="0">
      <alignment horizontal="left" vertical="center" wrapText="1"/>
    </xf>
    <xf numFmtId="0" fontId="29" fillId="16" borderId="18" applyNumberFormat="0" applyProtection="0">
      <alignment horizontal="left" vertical="center" wrapText="1"/>
    </xf>
    <xf numFmtId="0" fontId="29" fillId="27" borderId="18" applyNumberFormat="0" applyProtection="0">
      <alignment horizontal="left" vertical="center" wrapText="1"/>
    </xf>
    <xf numFmtId="0" fontId="29" fillId="22" borderId="18" applyNumberFormat="0" applyProtection="0">
      <alignment horizontal="left" vertical="center" wrapText="1"/>
    </xf>
    <xf numFmtId="0" fontId="29" fillId="16" borderId="18" applyNumberFormat="0" applyProtection="0">
      <alignment horizontal="left" vertical="center" wrapText="1"/>
    </xf>
    <xf numFmtId="0" fontId="29" fillId="16" borderId="18" applyNumberFormat="0" applyProtection="0">
      <alignment horizontal="left" vertical="center" wrapText="1"/>
    </xf>
    <xf numFmtId="0" fontId="29" fillId="16" borderId="18" applyNumberFormat="0" applyProtection="0">
      <alignment horizontal="left" vertical="center" wrapText="1"/>
    </xf>
    <xf numFmtId="0" fontId="29" fillId="16" borderId="18" applyNumberFormat="0" applyProtection="0">
      <alignment horizontal="left" vertical="center" wrapText="1"/>
    </xf>
    <xf numFmtId="49" fontId="120" fillId="10" borderId="32" applyProtection="0">
      <alignment vertical="center"/>
    </xf>
    <xf numFmtId="49" fontId="123" fillId="10" borderId="15" applyProtection="0">
      <alignment vertical="center"/>
    </xf>
    <xf numFmtId="49" fontId="123" fillId="10" borderId="15" applyProtection="0">
      <alignment vertical="center"/>
    </xf>
    <xf numFmtId="49" fontId="123" fillId="10" borderId="15" applyProtection="0">
      <alignment vertical="center"/>
    </xf>
    <xf numFmtId="49" fontId="123" fillId="10" borderId="15" applyProtection="0">
      <alignment vertical="center"/>
    </xf>
    <xf numFmtId="0" fontId="122" fillId="10" borderId="33" applyNumberFormat="0" applyProtection="0">
      <alignment horizontal="left" vertical="center" wrapText="1"/>
    </xf>
    <xf numFmtId="0" fontId="122" fillId="10" borderId="0" applyNumberFormat="0" applyBorder="0" applyProtection="0">
      <alignment horizontal="left" vertical="center" wrapText="1"/>
    </xf>
    <xf numFmtId="0" fontId="122" fillId="10" borderId="0" applyNumberFormat="0" applyBorder="0" applyProtection="0">
      <alignment horizontal="left" vertical="center" wrapText="1"/>
    </xf>
    <xf numFmtId="0" fontId="122" fillId="10" borderId="0" applyNumberFormat="0" applyBorder="0" applyProtection="0">
      <alignment horizontal="left" vertical="center" wrapText="1"/>
    </xf>
    <xf numFmtId="0" fontId="122" fillId="10" borderId="0" applyNumberFormat="0" applyBorder="0" applyProtection="0">
      <alignment horizontal="left" vertical="center" wrapText="1"/>
    </xf>
    <xf numFmtId="49" fontId="119" fillId="17" borderId="32" applyProtection="0">
      <alignment vertical="center"/>
    </xf>
    <xf numFmtId="49" fontId="120" fillId="12" borderId="15" applyProtection="0">
      <alignment vertical="center"/>
    </xf>
    <xf numFmtId="49" fontId="121" fillId="19" borderId="15" applyProtection="0">
      <alignment vertical="center"/>
    </xf>
    <xf numFmtId="49" fontId="121" fillId="19" borderId="15" applyProtection="0">
      <alignment vertical="center"/>
    </xf>
    <xf numFmtId="49" fontId="120" fillId="12" borderId="15" applyProtection="0">
      <alignment vertical="center"/>
    </xf>
    <xf numFmtId="0" fontId="122" fillId="17" borderId="33" applyNumberFormat="0" applyProtection="0">
      <alignment horizontal="left" vertical="center" wrapText="1"/>
    </xf>
    <xf numFmtId="0" fontId="122" fillId="12" borderId="0" applyNumberFormat="0" applyBorder="0" applyProtection="0">
      <alignment horizontal="left" vertical="center" wrapText="1"/>
    </xf>
    <xf numFmtId="0" fontId="122" fillId="19" borderId="0" applyNumberFormat="0" applyBorder="0" applyProtection="0">
      <alignment horizontal="left" vertical="center" wrapText="1"/>
    </xf>
    <xf numFmtId="0" fontId="122" fillId="19" borderId="0" applyNumberFormat="0" applyBorder="0" applyProtection="0">
      <alignment horizontal="left" vertical="center" wrapText="1"/>
    </xf>
    <xf numFmtId="0" fontId="122" fillId="12" borderId="0" applyNumberFormat="0" applyBorder="0" applyProtection="0">
      <alignment horizontal="left" vertical="center" wrapText="1"/>
    </xf>
    <xf numFmtId="0" fontId="29" fillId="24" borderId="0" applyNumberFormat="0" applyBorder="0" applyProtection="0"/>
    <xf numFmtId="0" fontId="124" fillId="0" borderId="0" applyNumberFormat="0" applyBorder="0" applyProtection="0"/>
    <xf numFmtId="0" fontId="66" fillId="0" borderId="0" applyNumberFormat="0" applyBorder="0" applyProtection="0"/>
    <xf numFmtId="0" fontId="125" fillId="0" borderId="0" applyNumberFormat="0" applyBorder="0" applyProtection="0"/>
    <xf numFmtId="0" fontId="124" fillId="0" borderId="0" applyNumberFormat="0" applyBorder="0" applyProtection="0"/>
    <xf numFmtId="0" fontId="66" fillId="0" borderId="0" applyNumberFormat="0" applyBorder="0" applyProtection="0"/>
    <xf numFmtId="0" fontId="97" fillId="0" borderId="0" applyNumberFormat="0" applyBorder="0" applyProtection="0"/>
    <xf numFmtId="0" fontId="97" fillId="0" borderId="0" applyNumberFormat="0" applyBorder="0" applyProtection="0"/>
    <xf numFmtId="0" fontId="69" fillId="0" borderId="24" applyNumberFormat="0" applyProtection="0"/>
    <xf numFmtId="0" fontId="70" fillId="0" borderId="25" applyNumberFormat="0" applyProtection="0"/>
    <xf numFmtId="0" fontId="58" fillId="0" borderId="26" applyNumberFormat="0" applyProtection="0"/>
    <xf numFmtId="0" fontId="58" fillId="0" borderId="0" applyNumberFormat="0" applyBorder="0" applyProtection="0"/>
    <xf numFmtId="0" fontId="97" fillId="0" borderId="0" applyNumberFormat="0" applyBorder="0" applyProtection="0"/>
    <xf numFmtId="0" fontId="126" fillId="0" borderId="0" applyNumberFormat="0" applyBorder="0" applyProtection="0"/>
    <xf numFmtId="0" fontId="127" fillId="0" borderId="0" applyNumberFormat="0" applyBorder="0" applyProtection="0"/>
    <xf numFmtId="0" fontId="128" fillId="0" borderId="24" applyNumberFormat="0" applyProtection="0"/>
    <xf numFmtId="0" fontId="129" fillId="0" borderId="25" applyNumberFormat="0" applyProtection="0"/>
    <xf numFmtId="0" fontId="130" fillId="0" borderId="34" applyNumberFormat="0" applyProtection="0"/>
    <xf numFmtId="0" fontId="130" fillId="0" borderId="0" applyNumberFormat="0" applyBorder="0" applyProtection="0"/>
    <xf numFmtId="0" fontId="131" fillId="0" borderId="35" applyNumberFormat="0" applyProtection="0"/>
    <xf numFmtId="0" fontId="126" fillId="0" borderId="0" applyNumberFormat="0" applyBorder="0" applyProtection="0"/>
    <xf numFmtId="0" fontId="132" fillId="0" borderId="0" applyNumberFormat="0" applyBorder="0" applyProtection="0"/>
    <xf numFmtId="0" fontId="133" fillId="0" borderId="25" applyNumberFormat="0" applyProtection="0"/>
    <xf numFmtId="0" fontId="134" fillId="0" borderId="0" applyNumberFormat="0" applyBorder="0" applyProtection="0"/>
    <xf numFmtId="0" fontId="135" fillId="0" borderId="25" applyNumberFormat="0" applyProtection="0"/>
    <xf numFmtId="0" fontId="136" fillId="0" borderId="36" applyNumberFormat="0" applyProtection="0"/>
    <xf numFmtId="0" fontId="137" fillId="0" borderId="36" applyNumberFormat="0" applyProtection="0"/>
    <xf numFmtId="0" fontId="136" fillId="0" borderId="0" applyNumberFormat="0" applyBorder="0" applyProtection="0"/>
    <xf numFmtId="0" fontId="137" fillId="0" borderId="0" applyNumberFormat="0" applyBorder="0" applyProtection="0"/>
    <xf numFmtId="0" fontId="97" fillId="0" borderId="0" applyNumberFormat="0" applyBorder="0" applyProtection="0"/>
    <xf numFmtId="0" fontId="126" fillId="0" borderId="0" applyNumberFormat="0" applyBorder="0" applyProtection="0"/>
    <xf numFmtId="0" fontId="138" fillId="17" borderId="0" applyNumberFormat="0" applyBorder="0">
      <alignment horizontal="left" vertical="center"/>
      <protection locked="0"/>
    </xf>
    <xf numFmtId="0" fontId="29" fillId="14" borderId="0" applyNumberFormat="0" applyBorder="0">
      <alignment horizontal="center"/>
      <protection locked="0"/>
    </xf>
    <xf numFmtId="0" fontId="29" fillId="14" borderId="0" applyNumberFormat="0" applyBorder="0">
      <alignment horizontal="center"/>
      <protection locked="0"/>
    </xf>
    <xf numFmtId="0" fontId="29" fillId="14" borderId="0" applyNumberFormat="0" applyBorder="0">
      <alignment horizontal="center"/>
      <protection locked="0"/>
    </xf>
    <xf numFmtId="0" fontId="60" fillId="14" borderId="0" applyNumberFormat="0" applyBorder="0">
      <alignment horizontal="center"/>
      <protection locked="0"/>
    </xf>
    <xf numFmtId="0" fontId="60" fillId="14" borderId="0" applyNumberFormat="0" applyBorder="0">
      <alignment horizontal="center"/>
      <protection locked="0"/>
    </xf>
    <xf numFmtId="0" fontId="60" fillId="14" borderId="0" applyNumberFormat="0" applyBorder="0">
      <alignment horizontal="center"/>
      <protection locked="0"/>
    </xf>
    <xf numFmtId="0" fontId="139" fillId="14" borderId="0" applyNumberFormat="0" applyBorder="0">
      <alignment horizontal="left"/>
      <protection locked="0"/>
    </xf>
    <xf numFmtId="0" fontId="29" fillId="14" borderId="0" applyNumberFormat="0" applyBorder="0">
      <alignment horizontal="left"/>
      <protection locked="0"/>
    </xf>
    <xf numFmtId="0" fontId="29" fillId="14" borderId="0" applyNumberFormat="0" applyBorder="0">
      <alignment horizontal="left"/>
      <protection locked="0"/>
    </xf>
    <xf numFmtId="0" fontId="29" fillId="14" borderId="0" applyNumberFormat="0" applyBorder="0">
      <alignment horizontal="left"/>
      <protection locked="0"/>
    </xf>
    <xf numFmtId="0" fontId="29" fillId="14" borderId="0" applyNumberFormat="0" applyBorder="0">
      <alignment horizontal="left"/>
      <protection locked="0"/>
    </xf>
    <xf numFmtId="0" fontId="29" fillId="14" borderId="0" applyNumberFormat="0" applyBorder="0">
      <alignment horizontal="left"/>
      <protection locked="0"/>
    </xf>
    <xf numFmtId="0" fontId="140" fillId="14" borderId="0" applyNumberFormat="0" applyBorder="0">
      <alignment horizontal="left"/>
      <protection locked="0"/>
    </xf>
    <xf numFmtId="0" fontId="140" fillId="14" borderId="0" applyNumberFormat="0" applyBorder="0">
      <alignment horizontal="left"/>
      <protection locked="0"/>
    </xf>
    <xf numFmtId="0" fontId="140" fillId="14" borderId="0" applyNumberFormat="0" applyBorder="0">
      <alignment horizontal="left"/>
      <protection locked="0"/>
    </xf>
    <xf numFmtId="0" fontId="61" fillId="14" borderId="0" applyNumberFormat="0" applyBorder="0">
      <protection locked="0"/>
    </xf>
    <xf numFmtId="0" fontId="29" fillId="0" borderId="37" applyNumberFormat="0" applyProtection="0"/>
    <xf numFmtId="0" fontId="141" fillId="0" borderId="38" applyNumberFormat="0" applyProtection="0"/>
    <xf numFmtId="0" fontId="142" fillId="37" borderId="2" applyNumberFormat="0" applyProtection="0"/>
    <xf numFmtId="0" fontId="143" fillId="32" borderId="2" applyNumberFormat="0" applyProtection="0"/>
    <xf numFmtId="0" fontId="143" fillId="32" borderId="2" applyNumberFormat="0" applyProtection="0"/>
    <xf numFmtId="0" fontId="32" fillId="18" borderId="0" applyNumberFormat="0" applyBorder="0" applyProtection="0"/>
    <xf numFmtId="0" fontId="35" fillId="10" borderId="0" applyNumberFormat="0" applyBorder="0" applyProtection="0"/>
    <xf numFmtId="2" fontId="29" fillId="0" borderId="0" applyBorder="0" applyProtection="0"/>
    <xf numFmtId="2" fontId="29" fillId="0" borderId="0" applyBorder="0" applyProtection="0"/>
    <xf numFmtId="0" fontId="124" fillId="0" borderId="0" applyNumberFormat="0" applyBorder="0" applyProtection="0"/>
    <xf numFmtId="0" fontId="147" fillId="10" borderId="0"/>
    <xf numFmtId="0" fontId="147" fillId="10" borderId="0"/>
    <xf numFmtId="0" fontId="147" fillId="10" borderId="0"/>
    <xf numFmtId="0" fontId="147" fillId="10" borderId="0"/>
    <xf numFmtId="0" fontId="147" fillId="21" borderId="0"/>
    <xf numFmtId="0" fontId="147" fillId="21" borderId="0"/>
    <xf numFmtId="0" fontId="147" fillId="3" borderId="0"/>
    <xf numFmtId="0" fontId="147" fillId="3" borderId="0"/>
    <xf numFmtId="0" fontId="147" fillId="3" borderId="0"/>
    <xf numFmtId="0" fontId="147" fillId="3" borderId="0"/>
    <xf numFmtId="0" fontId="147" fillId="23" borderId="0"/>
    <xf numFmtId="0" fontId="147" fillId="13" borderId="0"/>
    <xf numFmtId="0" fontId="147" fillId="15" borderId="0"/>
    <xf numFmtId="0" fontId="30" fillId="8" borderId="0"/>
    <xf numFmtId="0" fontId="26" fillId="14" borderId="0"/>
    <xf numFmtId="0" fontId="26" fillId="15" borderId="0"/>
    <xf numFmtId="0" fontId="26" fillId="16" borderId="0"/>
    <xf numFmtId="0" fontId="26" fillId="14" borderId="0"/>
    <xf numFmtId="0" fontId="26" fillId="17" borderId="0"/>
    <xf numFmtId="0" fontId="26" fillId="15" borderId="0"/>
    <xf numFmtId="0" fontId="23" fillId="8" borderId="0"/>
    <xf numFmtId="0" fontId="23" fillId="18" borderId="0"/>
    <xf numFmtId="0" fontId="23" fillId="10" borderId="0"/>
    <xf numFmtId="0" fontId="23" fillId="11" borderId="0"/>
    <xf numFmtId="0" fontId="23" fillId="17" borderId="0"/>
    <xf numFmtId="0" fontId="23" fillId="15" borderId="0"/>
    <xf numFmtId="0" fontId="23" fillId="8" borderId="0"/>
    <xf numFmtId="0" fontId="23" fillId="18" borderId="0"/>
    <xf numFmtId="0" fontId="23" fillId="10" borderId="0"/>
    <xf numFmtId="0" fontId="23" fillId="11" borderId="0"/>
    <xf numFmtId="0" fontId="23" fillId="17" borderId="0"/>
    <xf numFmtId="0" fontId="23" fillId="15" borderId="0"/>
    <xf numFmtId="0" fontId="23" fillId="8" borderId="0"/>
    <xf numFmtId="0" fontId="23" fillId="18" borderId="0"/>
    <xf numFmtId="0" fontId="23" fillId="10" borderId="0"/>
    <xf numFmtId="0" fontId="23" fillId="11" borderId="0"/>
    <xf numFmtId="0" fontId="23" fillId="17" borderId="0"/>
    <xf numFmtId="0" fontId="23" fillId="15" borderId="0"/>
    <xf numFmtId="0" fontId="148" fillId="8" borderId="0"/>
    <xf numFmtId="0" fontId="148" fillId="9" borderId="0"/>
    <xf numFmtId="0" fontId="148" fillId="10" borderId="0"/>
    <xf numFmtId="0" fontId="148" fillId="11" borderId="0"/>
    <xf numFmtId="0" fontId="148" fillId="12" borderId="0"/>
    <xf numFmtId="0" fontId="148" fillId="13" borderId="0"/>
    <xf numFmtId="0" fontId="26" fillId="23" borderId="0"/>
    <xf numFmtId="0" fontId="26" fillId="20" borderId="0"/>
    <xf numFmtId="0" fontId="26" fillId="24" borderId="0"/>
    <xf numFmtId="0" fontId="26" fillId="23" borderId="0"/>
    <xf numFmtId="0" fontId="26" fillId="19" borderId="0"/>
    <xf numFmtId="0" fontId="26" fillId="15" borderId="0"/>
    <xf numFmtId="0" fontId="23" fillId="19" borderId="0"/>
    <xf numFmtId="0" fontId="23" fillId="20" borderId="0"/>
    <xf numFmtId="0" fontId="23" fillId="26" borderId="0"/>
    <xf numFmtId="0" fontId="23" fillId="11" borderId="0"/>
    <xf numFmtId="0" fontId="23" fillId="19" borderId="0"/>
    <xf numFmtId="0" fontId="23" fillId="25" borderId="0"/>
    <xf numFmtId="0" fontId="23" fillId="19" borderId="0"/>
    <xf numFmtId="0" fontId="23" fillId="20" borderId="0"/>
    <xf numFmtId="0" fontId="23" fillId="26" borderId="0"/>
    <xf numFmtId="0" fontId="23" fillId="11" borderId="0"/>
    <xf numFmtId="0" fontId="23" fillId="19" borderId="0"/>
    <xf numFmtId="0" fontId="23" fillId="25" borderId="0"/>
    <xf numFmtId="0" fontId="23" fillId="19" borderId="0"/>
    <xf numFmtId="0" fontId="23" fillId="20" borderId="0"/>
    <xf numFmtId="0" fontId="23" fillId="21" borderId="0"/>
    <xf numFmtId="0" fontId="23" fillId="11" borderId="0"/>
    <xf numFmtId="0" fontId="23" fillId="19" borderId="0"/>
    <xf numFmtId="0" fontId="23" fillId="25" borderId="0"/>
    <xf numFmtId="0" fontId="148" fillId="19" borderId="0"/>
    <xf numFmtId="0" fontId="148" fillId="20" borderId="0"/>
    <xf numFmtId="0" fontId="148" fillId="21" borderId="0"/>
    <xf numFmtId="0" fontId="148" fillId="11" borderId="0"/>
    <xf numFmtId="0" fontId="148" fillId="19" borderId="0"/>
    <xf numFmtId="0" fontId="148" fillId="22" borderId="0"/>
    <xf numFmtId="0" fontId="23" fillId="0" borderId="0">
      <alignment horizontal="left" vertical="center" indent="7"/>
    </xf>
    <xf numFmtId="0" fontId="28" fillId="6" borderId="0"/>
    <xf numFmtId="0" fontId="28" fillId="20" borderId="0"/>
    <xf numFmtId="0" fontId="28" fillId="24" borderId="0"/>
    <xf numFmtId="0" fontId="28" fillId="23" borderId="0"/>
    <xf numFmtId="0" fontId="28" fillId="6" borderId="0"/>
    <xf numFmtId="0" fontId="28" fillId="15" borderId="0"/>
    <xf numFmtId="0" fontId="24" fillId="28" borderId="0"/>
    <xf numFmtId="0" fontId="24" fillId="20" borderId="0"/>
    <xf numFmtId="0" fontId="24" fillId="26" borderId="0"/>
    <xf numFmtId="0" fontId="24" fillId="5" borderId="0"/>
    <xf numFmtId="0" fontId="24" fillId="6" borderId="0"/>
    <xf numFmtId="0" fontId="24" fillId="29" borderId="0"/>
    <xf numFmtId="0" fontId="24" fillId="28" borderId="0"/>
    <xf numFmtId="0" fontId="24" fillId="20" borderId="0"/>
    <xf numFmtId="0" fontId="24" fillId="26" borderId="0"/>
    <xf numFmtId="0" fontId="24" fillId="5" borderId="0"/>
    <xf numFmtId="0" fontId="24" fillId="6" borderId="0"/>
    <xf numFmtId="0" fontId="24" fillId="29" borderId="0"/>
    <xf numFmtId="0" fontId="24" fillId="28" borderId="0"/>
    <xf numFmtId="0" fontId="24" fillId="20" borderId="0"/>
    <xf numFmtId="0" fontId="24" fillId="21" borderId="0"/>
    <xf numFmtId="0" fontId="24" fillId="5" borderId="0"/>
    <xf numFmtId="0" fontId="24" fillId="6" borderId="0"/>
    <xf numFmtId="0" fontId="24" fillId="29" borderId="0"/>
    <xf numFmtId="0" fontId="149" fillId="26" borderId="0"/>
    <xf numFmtId="0" fontId="149" fillId="20" borderId="0"/>
    <xf numFmtId="0" fontId="149" fillId="21" borderId="0"/>
    <xf numFmtId="0" fontId="149" fillId="5" borderId="0"/>
    <xf numFmtId="0" fontId="149" fillId="6" borderId="0"/>
    <xf numFmtId="0" fontId="149" fillId="27" borderId="0"/>
    <xf numFmtId="0" fontId="149" fillId="2" borderId="0"/>
    <xf numFmtId="0" fontId="149" fillId="3" borderId="0"/>
    <xf numFmtId="0" fontId="149" fillId="30" borderId="0"/>
    <xf numFmtId="0" fontId="149" fillId="5" borderId="0"/>
    <xf numFmtId="0" fontId="149" fillId="6" borderId="0"/>
    <xf numFmtId="0" fontId="149" fillId="31" borderId="0"/>
    <xf numFmtId="0" fontId="150" fillId="0" borderId="0"/>
    <xf numFmtId="0" fontId="32" fillId="18" borderId="0"/>
    <xf numFmtId="4" fontId="33" fillId="0" borderId="0">
      <alignment horizontal="right" vertical="center"/>
    </xf>
    <xf numFmtId="0" fontId="34" fillId="10" borderId="0"/>
    <xf numFmtId="0" fontId="35" fillId="10" borderId="0"/>
    <xf numFmtId="0" fontId="36" fillId="23" borderId="1"/>
    <xf numFmtId="0" fontId="151" fillId="23" borderId="1"/>
    <xf numFmtId="0" fontId="36" fillId="23" borderId="1"/>
    <xf numFmtId="0" fontId="36" fillId="23" borderId="1"/>
    <xf numFmtId="0" fontId="38" fillId="32" borderId="51"/>
    <xf numFmtId="0" fontId="39" fillId="0" borderId="52"/>
    <xf numFmtId="0" fontId="39" fillId="0" borderId="52"/>
    <xf numFmtId="0" fontId="38" fillId="32" borderId="51"/>
    <xf numFmtId="0" fontId="152" fillId="0" borderId="52"/>
    <xf numFmtId="0" fontId="38" fillId="32" borderId="51"/>
    <xf numFmtId="0" fontId="41" fillId="23" borderId="1">
      <alignment horizontal="center" vertical="center"/>
    </xf>
    <xf numFmtId="0" fontId="41" fillId="23" borderId="1">
      <alignment horizontal="center" vertical="center"/>
    </xf>
    <xf numFmtId="0" fontId="41" fillId="23" borderId="1">
      <alignment horizontal="center" vertical="center"/>
    </xf>
    <xf numFmtId="0" fontId="41" fillId="23" borderId="1">
      <alignment horizontal="center" vertical="center"/>
    </xf>
    <xf numFmtId="0" fontId="41" fillId="23" borderId="1">
      <alignment horizontal="center" vertical="center"/>
    </xf>
    <xf numFmtId="49" fontId="42" fillId="7" borderId="0">
      <alignment horizontal="center" vertical="center" wrapText="1"/>
    </xf>
    <xf numFmtId="49" fontId="42" fillId="33" borderId="4">
      <alignment horizontal="center" vertical="center" wrapText="1"/>
    </xf>
    <xf numFmtId="49" fontId="42" fillId="7" borderId="4">
      <alignment horizontal="center" vertical="center" wrapText="1"/>
    </xf>
    <xf numFmtId="49" fontId="42" fillId="11" borderId="4">
      <alignment horizontal="center" vertical="center" wrapText="1"/>
    </xf>
    <xf numFmtId="49" fontId="42" fillId="7" borderId="4">
      <alignment horizontal="center" vertical="center" wrapText="1"/>
    </xf>
    <xf numFmtId="49" fontId="42" fillId="30" borderId="0">
      <alignment horizontal="center" vertical="center" wrapText="1"/>
    </xf>
    <xf numFmtId="49" fontId="42" fillId="34" borderId="5">
      <alignment horizontal="center" vertical="center" wrapText="1"/>
    </xf>
    <xf numFmtId="49" fontId="42" fillId="18" borderId="5">
      <alignment horizontal="center" vertical="center" wrapText="1"/>
    </xf>
    <xf numFmtId="49" fontId="42" fillId="31" borderId="5">
      <alignment horizontal="center" vertical="center" wrapText="1"/>
    </xf>
    <xf numFmtId="49" fontId="42" fillId="11" borderId="5">
      <alignment horizontal="center" vertical="center" wrapText="1"/>
    </xf>
    <xf numFmtId="49" fontId="42" fillId="35" borderId="0">
      <alignment horizontal="center" vertical="center" wrapText="1"/>
    </xf>
    <xf numFmtId="49" fontId="42" fillId="29" borderId="5">
      <alignment horizontal="center" vertical="center" wrapText="1"/>
    </xf>
    <xf numFmtId="49" fontId="42" fillId="33" borderId="5">
      <alignment horizontal="center" vertical="center" wrapText="1"/>
    </xf>
    <xf numFmtId="49" fontId="42" fillId="33" borderId="5">
      <alignment horizontal="center" vertical="center" wrapText="1"/>
    </xf>
    <xf numFmtId="49" fontId="42" fillId="7" borderId="5">
      <alignment horizontal="center" vertical="center" wrapText="1"/>
    </xf>
    <xf numFmtId="49" fontId="42" fillId="33" borderId="5">
      <alignment horizontal="center" vertical="center" wrapText="1"/>
    </xf>
    <xf numFmtId="49" fontId="42" fillId="35" borderId="0">
      <alignment horizontal="center" vertical="center" wrapText="1"/>
    </xf>
    <xf numFmtId="49" fontId="42" fillId="29" borderId="6">
      <alignment horizontal="center" vertical="center" wrapText="1"/>
    </xf>
    <xf numFmtId="49" fontId="42" fillId="33" borderId="6">
      <alignment horizontal="center" vertical="center" wrapText="1"/>
    </xf>
    <xf numFmtId="49" fontId="42" fillId="33" borderId="7">
      <alignment horizontal="center" vertical="center" wrapText="1"/>
    </xf>
    <xf numFmtId="49" fontId="42" fillId="7" borderId="8">
      <alignment horizontal="center" vertical="center" wrapText="1"/>
    </xf>
    <xf numFmtId="49" fontId="42" fillId="33" borderId="6">
      <alignment horizontal="center" vertical="center" wrapText="1"/>
    </xf>
    <xf numFmtId="49" fontId="42" fillId="30" borderId="0">
      <alignment horizontal="center" vertical="center" wrapText="1"/>
    </xf>
    <xf numFmtId="49" fontId="42" fillId="34" borderId="6">
      <alignment horizontal="center" vertical="center" wrapText="1"/>
    </xf>
    <xf numFmtId="49" fontId="42" fillId="18" borderId="7">
      <alignment horizontal="center" vertical="center" wrapText="1"/>
    </xf>
    <xf numFmtId="49" fontId="42" fillId="31" borderId="8">
      <alignment horizontal="center" vertical="center" wrapText="1"/>
    </xf>
    <xf numFmtId="49" fontId="42" fillId="11" borderId="6">
      <alignment horizontal="center" vertical="center" wrapText="1"/>
    </xf>
    <xf numFmtId="49" fontId="42" fillId="7" borderId="0">
      <alignment horizontal="center" vertical="center" wrapText="1"/>
    </xf>
    <xf numFmtId="49" fontId="42" fillId="33" borderId="9">
      <alignment horizontal="center" vertical="center" wrapText="1"/>
    </xf>
    <xf numFmtId="49" fontId="42" fillId="7" borderId="9">
      <alignment horizontal="center" vertical="center" wrapText="1"/>
    </xf>
    <xf numFmtId="49" fontId="42" fillId="11" borderId="10">
      <alignment horizontal="center" vertical="center" wrapText="1"/>
    </xf>
    <xf numFmtId="49" fontId="42" fillId="11" borderId="11">
      <alignment horizontal="center" vertical="center" wrapText="1"/>
    </xf>
    <xf numFmtId="49" fontId="42" fillId="7" borderId="9">
      <alignment horizontal="center" vertical="center" wrapText="1"/>
    </xf>
    <xf numFmtId="0" fontId="153" fillId="2" borderId="51">
      <alignment horizontal="left" vertical="center"/>
    </xf>
    <xf numFmtId="0" fontId="153" fillId="2" borderId="51">
      <alignment horizontal="left" vertical="center"/>
    </xf>
    <xf numFmtId="0" fontId="153" fillId="2" borderId="51">
      <alignment horizontal="left" vertical="center"/>
    </xf>
    <xf numFmtId="0" fontId="153" fillId="2" borderId="51">
      <alignment horizontal="left" vertical="center"/>
    </xf>
    <xf numFmtId="0" fontId="153" fillId="2" borderId="51">
      <alignment horizontal="left" vertical="center"/>
    </xf>
    <xf numFmtId="0" fontId="44" fillId="36" borderId="12">
      <alignment horizontal="center" vertical="center"/>
    </xf>
    <xf numFmtId="0" fontId="44" fillId="36" borderId="12">
      <alignment horizontal="center" vertical="center"/>
    </xf>
    <xf numFmtId="0" fontId="44" fillId="36" borderId="12">
      <alignment horizontal="center" vertical="center"/>
    </xf>
    <xf numFmtId="0" fontId="44" fillId="36" borderId="12">
      <alignment horizontal="center" vertical="center"/>
    </xf>
    <xf numFmtId="0" fontId="44" fillId="36" borderId="12">
      <alignment horizontal="center" vertical="center"/>
    </xf>
    <xf numFmtId="0" fontId="45" fillId="24" borderId="53">
      <alignment horizontal="left" vertical="top" wrapText="1"/>
    </xf>
    <xf numFmtId="0" fontId="45" fillId="24" borderId="53">
      <alignment horizontal="left" vertical="top" wrapText="1"/>
    </xf>
    <xf numFmtId="0" fontId="45" fillId="24" borderId="53">
      <alignment horizontal="left" vertical="top" wrapText="1"/>
    </xf>
    <xf numFmtId="49" fontId="42" fillId="37" borderId="51">
      <alignment vertical="center" wrapText="1"/>
    </xf>
    <xf numFmtId="49" fontId="42" fillId="37" borderId="54">
      <alignment vertical="center" wrapText="1"/>
    </xf>
    <xf numFmtId="49" fontId="42" fillId="37" borderId="54">
      <alignment vertical="center" wrapText="1"/>
    </xf>
    <xf numFmtId="49" fontId="42" fillId="37" borderId="54">
      <alignment vertical="center" wrapText="1"/>
    </xf>
    <xf numFmtId="49" fontId="42" fillId="32" borderId="54">
      <alignment vertical="center" wrapText="1"/>
    </xf>
    <xf numFmtId="49" fontId="42" fillId="38" borderId="51">
      <alignment wrapText="1"/>
    </xf>
    <xf numFmtId="49" fontId="42" fillId="38" borderId="54">
      <alignment wrapText="1"/>
    </xf>
    <xf numFmtId="49" fontId="42" fillId="38" borderId="54">
      <alignment wrapText="1"/>
    </xf>
    <xf numFmtId="49" fontId="42" fillId="39" borderId="51">
      <alignment wrapText="1"/>
    </xf>
    <xf numFmtId="49" fontId="42" fillId="39" borderId="51">
      <alignment wrapText="1"/>
    </xf>
    <xf numFmtId="49" fontId="42" fillId="40" borderId="51">
      <alignment wrapText="1"/>
    </xf>
    <xf numFmtId="49" fontId="42" fillId="35" borderId="51">
      <alignment wrapText="1"/>
    </xf>
    <xf numFmtId="49" fontId="42" fillId="40" borderId="51">
      <alignment vertical="center" wrapText="1"/>
    </xf>
    <xf numFmtId="49" fontId="42" fillId="41" borderId="54">
      <alignment vertical="center" wrapText="1"/>
    </xf>
    <xf numFmtId="49" fontId="42" fillId="35" borderId="54">
      <alignment vertical="center" wrapText="1"/>
    </xf>
    <xf numFmtId="49" fontId="42" fillId="35" borderId="54">
      <alignment vertical="center" wrapText="1"/>
    </xf>
    <xf numFmtId="49" fontId="42" fillId="42" borderId="54">
      <alignment vertical="center" wrapText="1"/>
    </xf>
    <xf numFmtId="49" fontId="42" fillId="5" borderId="54">
      <alignment vertical="center" wrapText="1"/>
    </xf>
    <xf numFmtId="49" fontId="42" fillId="39" borderId="51">
      <alignment wrapText="1"/>
    </xf>
    <xf numFmtId="49" fontId="42" fillId="15" borderId="54">
      <alignment wrapText="1"/>
    </xf>
    <xf numFmtId="49" fontId="42" fillId="41" borderId="54">
      <alignment wrapText="1"/>
    </xf>
    <xf numFmtId="49" fontId="42" fillId="15" borderId="54">
      <alignment wrapText="1"/>
    </xf>
    <xf numFmtId="49" fontId="42" fillId="17" borderId="54">
      <alignment wrapText="1"/>
    </xf>
    <xf numFmtId="49" fontId="42" fillId="43" borderId="51">
      <alignment vertical="center" wrapText="1"/>
    </xf>
    <xf numFmtId="49" fontId="42" fillId="44" borderId="54">
      <alignment vertical="center" wrapText="1"/>
    </xf>
    <xf numFmtId="49" fontId="42" fillId="30" borderId="54">
      <alignment vertical="center" wrapText="1"/>
    </xf>
    <xf numFmtId="49" fontId="42" fillId="37" borderId="54">
      <alignment vertical="center" wrapText="1"/>
    </xf>
    <xf numFmtId="49" fontId="42" fillId="37" borderId="51">
      <alignment vertical="center" wrapText="1"/>
    </xf>
    <xf numFmtId="49" fontId="42" fillId="42" borderId="54">
      <alignment vertical="center" wrapText="1"/>
    </xf>
    <xf numFmtId="49" fontId="42" fillId="26" borderId="54">
      <alignment vertical="center" wrapText="1"/>
    </xf>
    <xf numFmtId="49" fontId="42" fillId="22" borderId="54">
      <alignment vertical="center" wrapText="1"/>
    </xf>
    <xf numFmtId="49" fontId="42" fillId="45" borderId="54">
      <alignment vertical="center" wrapText="1"/>
    </xf>
    <xf numFmtId="49" fontId="42" fillId="26" borderId="54">
      <alignment vertical="center" wrapText="1"/>
    </xf>
    <xf numFmtId="49" fontId="42" fillId="12" borderId="0">
      <alignment vertical="center" wrapText="1"/>
    </xf>
    <xf numFmtId="49" fontId="42" fillId="41" borderId="15">
      <alignment vertical="center" wrapText="1"/>
    </xf>
    <xf numFmtId="49" fontId="42" fillId="12" borderId="15">
      <alignment vertical="center" wrapText="1"/>
    </xf>
    <xf numFmtId="49" fontId="42" fillId="12" borderId="15">
      <alignment vertical="center" wrapText="1"/>
    </xf>
    <xf numFmtId="49" fontId="42" fillId="12" borderId="15">
      <alignment vertical="center" wrapText="1"/>
    </xf>
    <xf numFmtId="49" fontId="42" fillId="12" borderId="15">
      <alignment vertical="center" wrapText="1"/>
    </xf>
    <xf numFmtId="49" fontId="46" fillId="9" borderId="0">
      <alignment vertical="center" wrapText="1"/>
    </xf>
    <xf numFmtId="49" fontId="47" fillId="9" borderId="0">
      <alignment vertical="center" wrapText="1" shrinkToFit="1"/>
    </xf>
    <xf numFmtId="49" fontId="48" fillId="9" borderId="0">
      <alignment vertical="center" wrapText="1" shrinkToFit="1"/>
    </xf>
    <xf numFmtId="49" fontId="46" fillId="9" borderId="0">
      <alignment vertical="center" wrapText="1" shrinkToFit="1"/>
    </xf>
    <xf numFmtId="49" fontId="49" fillId="9" borderId="0">
      <alignment vertical="center" wrapText="1" shrinkToFit="1"/>
    </xf>
    <xf numFmtId="49" fontId="48" fillId="9" borderId="0">
      <alignment vertical="center" wrapText="1" shrinkToFit="1"/>
    </xf>
    <xf numFmtId="49" fontId="50" fillId="9" borderId="0">
      <alignment vertical="center" wrapText="1"/>
    </xf>
    <xf numFmtId="49" fontId="50" fillId="9" borderId="0">
      <alignment vertical="center" wrapText="1"/>
    </xf>
    <xf numFmtId="49" fontId="50" fillId="9" borderId="0">
      <alignment vertical="center" wrapText="1"/>
    </xf>
    <xf numFmtId="49" fontId="50" fillId="9" borderId="0">
      <alignment vertical="center" wrapText="1"/>
    </xf>
    <xf numFmtId="49" fontId="42" fillId="13" borderId="0">
      <alignment vertical="center" wrapText="1"/>
    </xf>
    <xf numFmtId="49" fontId="42" fillId="13" borderId="0">
      <alignment vertical="center" wrapText="1"/>
    </xf>
    <xf numFmtId="49" fontId="42" fillId="33" borderId="0">
      <alignment vertical="center" wrapText="1"/>
    </xf>
    <xf numFmtId="49" fontId="42" fillId="13" borderId="0">
      <alignment vertical="center" wrapText="1"/>
    </xf>
    <xf numFmtId="49" fontId="42" fillId="13" borderId="0">
      <alignment vertical="center" wrapText="1"/>
    </xf>
    <xf numFmtId="49" fontId="42" fillId="7" borderId="0">
      <alignment vertical="center" wrapText="1"/>
    </xf>
    <xf numFmtId="49" fontId="50" fillId="46" borderId="0">
      <alignment vertical="center" wrapText="1"/>
    </xf>
    <xf numFmtId="49" fontId="50" fillId="46" borderId="0">
      <alignment vertical="center" wrapText="1" shrinkToFit="1"/>
    </xf>
    <xf numFmtId="49" fontId="50" fillId="47" borderId="0">
      <alignment vertical="center" wrapText="1" shrinkToFit="1"/>
    </xf>
    <xf numFmtId="49" fontId="50" fillId="46" borderId="0">
      <alignment vertical="center" wrapText="1" shrinkToFit="1"/>
    </xf>
    <xf numFmtId="49" fontId="42" fillId="47" borderId="0">
      <alignment vertical="center" wrapText="1"/>
    </xf>
    <xf numFmtId="49" fontId="42" fillId="28" borderId="0">
      <alignment vertical="center" wrapText="1"/>
    </xf>
    <xf numFmtId="49" fontId="42" fillId="5" borderId="0">
      <alignment vertical="center" wrapText="1"/>
    </xf>
    <xf numFmtId="49" fontId="42" fillId="28" borderId="0">
      <alignment vertical="center" wrapText="1"/>
    </xf>
    <xf numFmtId="49" fontId="42" fillId="21" borderId="0">
      <alignment vertical="center" wrapText="1"/>
    </xf>
    <xf numFmtId="49" fontId="51" fillId="5" borderId="55">
      <alignment vertical="center" wrapText="1"/>
    </xf>
    <xf numFmtId="49" fontId="51" fillId="42" borderId="55">
      <alignment vertical="center" wrapText="1"/>
    </xf>
    <xf numFmtId="49" fontId="51" fillId="42" borderId="55">
      <alignment vertical="center" wrapText="1"/>
    </xf>
    <xf numFmtId="49" fontId="51" fillId="18" borderId="55">
      <alignment vertical="center" wrapText="1"/>
    </xf>
    <xf numFmtId="49" fontId="51" fillId="25" borderId="55">
      <alignment vertical="center" wrapText="1"/>
    </xf>
    <xf numFmtId="0" fontId="52" fillId="15" borderId="56">
      <alignment horizontal="left" vertical="center" wrapText="1"/>
    </xf>
    <xf numFmtId="0" fontId="52" fillId="5" borderId="56">
      <alignment horizontal="left" vertical="center" wrapText="1"/>
    </xf>
    <xf numFmtId="0" fontId="52" fillId="48" borderId="56">
      <alignment horizontal="left" vertical="center" wrapText="1"/>
    </xf>
    <xf numFmtId="0" fontId="52" fillId="5" borderId="56">
      <alignment horizontal="left" vertical="center" wrapText="1"/>
    </xf>
    <xf numFmtId="0" fontId="52" fillId="48" borderId="56">
      <alignment horizontal="left" vertical="center" wrapText="1"/>
    </xf>
    <xf numFmtId="49" fontId="42" fillId="29" borderId="18">
      <alignment vertical="center" wrapText="1"/>
    </xf>
    <xf numFmtId="49" fontId="42" fillId="27" borderId="18">
      <alignment vertical="center" wrapText="1"/>
    </xf>
    <xf numFmtId="49" fontId="42" fillId="7" borderId="18">
      <alignment vertical="center" wrapText="1"/>
    </xf>
    <xf numFmtId="49" fontId="42" fillId="49" borderId="18">
      <alignment vertical="center" wrapText="1"/>
    </xf>
    <xf numFmtId="49" fontId="42" fillId="27" borderId="18">
      <alignment vertical="center" wrapText="1"/>
    </xf>
    <xf numFmtId="49" fontId="42" fillId="27" borderId="18">
      <alignment vertical="center" wrapText="1"/>
    </xf>
    <xf numFmtId="49" fontId="42" fillId="5" borderId="18">
      <alignment vertical="center" wrapText="1"/>
    </xf>
    <xf numFmtId="49" fontId="42" fillId="29" borderId="18">
      <alignment vertical="center" wrapText="1"/>
    </xf>
    <xf numFmtId="49" fontId="42" fillId="13" borderId="18">
      <alignment vertical="center" wrapText="1"/>
    </xf>
    <xf numFmtId="49" fontId="42" fillId="25" borderId="18">
      <alignment vertical="center" wrapText="1"/>
    </xf>
    <xf numFmtId="49" fontId="42" fillId="22" borderId="18">
      <alignment vertical="center" wrapText="1"/>
    </xf>
    <xf numFmtId="49" fontId="42" fillId="32" borderId="18">
      <alignment vertical="center" wrapText="1"/>
    </xf>
    <xf numFmtId="49" fontId="42" fillId="22" borderId="18">
      <alignment vertical="center" wrapText="1"/>
    </xf>
    <xf numFmtId="49" fontId="42" fillId="16" borderId="18">
      <alignment vertical="center" wrapText="1"/>
    </xf>
    <xf numFmtId="49" fontId="42" fillId="27" borderId="18">
      <alignment vertical="center" wrapText="1"/>
    </xf>
    <xf numFmtId="49" fontId="42" fillId="22" borderId="18">
      <alignment vertical="center" wrapText="1"/>
    </xf>
    <xf numFmtId="49" fontId="42" fillId="16" borderId="18">
      <alignment vertical="center" wrapText="1"/>
    </xf>
    <xf numFmtId="49" fontId="42" fillId="16" borderId="18">
      <alignment vertical="center" wrapText="1"/>
    </xf>
    <xf numFmtId="49" fontId="42" fillId="16" borderId="18">
      <alignment vertical="center" wrapText="1"/>
    </xf>
    <xf numFmtId="49" fontId="42" fillId="16" borderId="18">
      <alignment vertical="center" wrapText="1"/>
    </xf>
    <xf numFmtId="49" fontId="147" fillId="17" borderId="19">
      <alignment vertical="top" wrapText="1"/>
    </xf>
    <xf numFmtId="49" fontId="147" fillId="19" borderId="19">
      <alignment vertical="top" wrapText="1"/>
    </xf>
    <xf numFmtId="49" fontId="147" fillId="19" borderId="20">
      <alignment vertical="top" wrapText="1"/>
    </xf>
    <xf numFmtId="0" fontId="24" fillId="2" borderId="0"/>
    <xf numFmtId="0" fontId="24" fillId="3" borderId="0"/>
    <xf numFmtId="0" fontId="24" fillId="4" borderId="0"/>
    <xf numFmtId="0" fontId="24" fillId="5" borderId="0"/>
    <xf numFmtId="0" fontId="24" fillId="6" borderId="0"/>
    <xf numFmtId="0" fontId="24" fillId="7" borderId="0"/>
    <xf numFmtId="170" fontId="147" fillId="0" borderId="0"/>
    <xf numFmtId="0" fontId="147" fillId="36" borderId="21"/>
    <xf numFmtId="171" fontId="147" fillId="0" borderId="0"/>
    <xf numFmtId="171" fontId="147" fillId="0" borderId="0"/>
    <xf numFmtId="0" fontId="154" fillId="16" borderId="0">
      <alignment wrapText="1"/>
    </xf>
    <xf numFmtId="0" fontId="154" fillId="18" borderId="0"/>
    <xf numFmtId="167" fontId="156" fillId="0" borderId="22"/>
    <xf numFmtId="167" fontId="155" fillId="0" borderId="23"/>
    <xf numFmtId="167" fontId="157" fillId="0" borderId="22"/>
    <xf numFmtId="167" fontId="158" fillId="0" borderId="23"/>
    <xf numFmtId="0" fontId="58" fillId="0" borderId="0"/>
    <xf numFmtId="0" fontId="24" fillId="2" borderId="0"/>
    <xf numFmtId="0" fontId="24" fillId="3" borderId="0"/>
    <xf numFmtId="0" fontId="24" fillId="4" borderId="0"/>
    <xf numFmtId="0" fontId="24" fillId="5" borderId="0"/>
    <xf numFmtId="0" fontId="24" fillId="6" borderId="0"/>
    <xf numFmtId="0" fontId="24" fillId="7" borderId="0"/>
    <xf numFmtId="0" fontId="160" fillId="0" borderId="0"/>
    <xf numFmtId="0" fontId="160" fillId="0" borderId="0"/>
    <xf numFmtId="0" fontId="161" fillId="0" borderId="0"/>
    <xf numFmtId="0" fontId="161" fillId="0" borderId="0"/>
    <xf numFmtId="0" fontId="64" fillId="15" borderId="1"/>
    <xf numFmtId="0" fontId="162" fillId="13" borderId="1"/>
    <xf numFmtId="172" fontId="147" fillId="0" borderId="0"/>
    <xf numFmtId="192" fontId="23" fillId="0" borderId="0"/>
    <xf numFmtId="172" fontId="147" fillId="0" borderId="0"/>
    <xf numFmtId="172" fontId="147" fillId="0" borderId="0"/>
    <xf numFmtId="174" fontId="147" fillId="0" borderId="0"/>
    <xf numFmtId="193" fontId="147" fillId="0" borderId="0"/>
    <xf numFmtId="172" fontId="147" fillId="0" borderId="0"/>
    <xf numFmtId="193" fontId="147" fillId="0" borderId="0"/>
    <xf numFmtId="172" fontId="147" fillId="0" borderId="0"/>
    <xf numFmtId="172" fontId="147" fillId="0" borderId="0"/>
    <xf numFmtId="174" fontId="147" fillId="0" borderId="0"/>
    <xf numFmtId="172" fontId="147" fillId="0" borderId="0"/>
    <xf numFmtId="194" fontId="147" fillId="0" borderId="0"/>
    <xf numFmtId="192" fontId="30" fillId="0" borderId="0"/>
    <xf numFmtId="192" fontId="23" fillId="0" borderId="0"/>
    <xf numFmtId="192" fontId="23" fillId="0" borderId="0"/>
    <xf numFmtId="0" fontId="147" fillId="0" borderId="0"/>
    <xf numFmtId="0" fontId="65" fillId="0" borderId="0"/>
    <xf numFmtId="0" fontId="66" fillId="0" borderId="0"/>
    <xf numFmtId="2" fontId="30" fillId="0" borderId="0"/>
    <xf numFmtId="167" fontId="147" fillId="0" borderId="0"/>
    <xf numFmtId="167" fontId="147" fillId="0" borderId="0"/>
    <xf numFmtId="3" fontId="147" fillId="0" borderId="0"/>
    <xf numFmtId="3" fontId="147" fillId="0" borderId="0"/>
    <xf numFmtId="0" fontId="35" fillId="10" borderId="0"/>
    <xf numFmtId="0" fontId="67" fillId="0" borderId="0">
      <alignment horizontal="center"/>
    </xf>
    <xf numFmtId="0" fontId="68" fillId="0" borderId="0">
      <alignment horizontal="center"/>
    </xf>
    <xf numFmtId="0" fontId="69" fillId="0" borderId="24"/>
    <xf numFmtId="0" fontId="70" fillId="0" borderId="25"/>
    <xf numFmtId="0" fontId="58" fillId="0" borderId="26"/>
    <xf numFmtId="0" fontId="58" fillId="0" borderId="0"/>
    <xf numFmtId="0" fontId="67" fillId="0" borderId="0">
      <alignment horizontal="center" textRotation="90"/>
    </xf>
    <xf numFmtId="0" fontId="68" fillId="0" borderId="0">
      <alignment horizontal="center" textRotation="90"/>
    </xf>
    <xf numFmtId="0" fontId="32" fillId="18" borderId="0"/>
    <xf numFmtId="0" fontId="64" fillId="15" borderId="1"/>
    <xf numFmtId="0" fontId="163" fillId="9" borderId="0"/>
    <xf numFmtId="0" fontId="164" fillId="0" borderId="0"/>
    <xf numFmtId="0" fontId="165" fillId="0" borderId="0"/>
    <xf numFmtId="0" fontId="164" fillId="0" borderId="0"/>
    <xf numFmtId="0" fontId="74" fillId="0" borderId="0"/>
    <xf numFmtId="0" fontId="30" fillId="14" borderId="0">
      <alignment horizontal="right"/>
      <protection locked="0"/>
    </xf>
    <xf numFmtId="0" fontId="147" fillId="14" borderId="0">
      <alignment horizontal="right"/>
      <protection locked="0"/>
    </xf>
    <xf numFmtId="0" fontId="147" fillId="14" borderId="0">
      <alignment horizontal="right"/>
      <protection locked="0"/>
    </xf>
    <xf numFmtId="0" fontId="147" fillId="14" borderId="0">
      <alignment horizontal="right"/>
      <protection locked="0"/>
    </xf>
    <xf numFmtId="0" fontId="39" fillId="0" borderId="52"/>
    <xf numFmtId="0" fontId="166" fillId="14" borderId="0">
      <alignment horizontal="right"/>
      <protection locked="0"/>
    </xf>
    <xf numFmtId="0" fontId="166" fillId="14" borderId="0">
      <alignment horizontal="right"/>
      <protection locked="0"/>
    </xf>
    <xf numFmtId="0" fontId="166" fillId="14" borderId="0">
      <alignment horizontal="right"/>
      <protection locked="0"/>
    </xf>
    <xf numFmtId="0" fontId="167" fillId="14" borderId="0">
      <alignment horizontal="right"/>
      <protection locked="0"/>
    </xf>
    <xf numFmtId="0" fontId="167" fillId="14" borderId="0">
      <alignment horizontal="right"/>
      <protection locked="0"/>
    </xf>
    <xf numFmtId="0" fontId="167" fillId="14" borderId="0">
      <alignment horizontal="right"/>
      <protection locked="0"/>
    </xf>
    <xf numFmtId="0" fontId="168" fillId="14" borderId="0">
      <alignment horizontal="right"/>
      <protection locked="0"/>
    </xf>
    <xf numFmtId="0" fontId="168" fillId="14" borderId="0">
      <alignment horizontal="right"/>
      <protection locked="0"/>
    </xf>
    <xf numFmtId="0" fontId="168" fillId="14" borderId="0">
      <alignment horizontal="right"/>
      <protection locked="0"/>
    </xf>
    <xf numFmtId="0" fontId="79" fillId="24" borderId="0">
      <alignment horizontal="right" vertical="center"/>
      <protection locked="0"/>
    </xf>
    <xf numFmtId="0" fontId="79" fillId="14" borderId="0">
      <alignment horizontal="right" vertical="center"/>
      <protection locked="0"/>
    </xf>
    <xf numFmtId="178" fontId="80" fillId="0" borderId="0"/>
    <xf numFmtId="179" fontId="147" fillId="0" borderId="0"/>
    <xf numFmtId="179" fontId="147" fillId="0" borderId="0"/>
    <xf numFmtId="179" fontId="147" fillId="0" borderId="0"/>
    <xf numFmtId="179" fontId="147" fillId="0" borderId="0"/>
    <xf numFmtId="179" fontId="147" fillId="0" borderId="0"/>
    <xf numFmtId="179" fontId="147" fillId="0" borderId="0"/>
    <xf numFmtId="179" fontId="147" fillId="0" borderId="0"/>
    <xf numFmtId="178" fontId="80" fillId="0" borderId="0"/>
    <xf numFmtId="178" fontId="80" fillId="0" borderId="0"/>
    <xf numFmtId="178" fontId="80" fillId="0" borderId="0"/>
    <xf numFmtId="172" fontId="147" fillId="0" borderId="0"/>
    <xf numFmtId="172" fontId="147" fillId="0" borderId="0"/>
    <xf numFmtId="180" fontId="147" fillId="0" borderId="0"/>
    <xf numFmtId="180" fontId="147" fillId="0" borderId="0"/>
    <xf numFmtId="0" fontId="82" fillId="24" borderId="0"/>
    <xf numFmtId="0" fontId="82" fillId="24" borderId="0"/>
    <xf numFmtId="0" fontId="169" fillId="24" borderId="0"/>
    <xf numFmtId="181" fontId="170" fillId="0" borderId="0"/>
    <xf numFmtId="0" fontId="147" fillId="0" borderId="0"/>
    <xf numFmtId="0" fontId="147" fillId="0" borderId="0"/>
    <xf numFmtId="0" fontId="80" fillId="0" borderId="0"/>
    <xf numFmtId="0" fontId="147" fillId="0" borderId="0"/>
    <xf numFmtId="0" fontId="14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7" fillId="0" borderId="0"/>
    <xf numFmtId="0" fontId="80" fillId="0" borderId="0"/>
    <xf numFmtId="0" fontId="147" fillId="0" borderId="0"/>
    <xf numFmtId="0" fontId="148" fillId="0" borderId="0"/>
    <xf numFmtId="0" fontId="147" fillId="0" borderId="0"/>
    <xf numFmtId="0" fontId="147" fillId="0" borderId="0"/>
    <xf numFmtId="0" fontId="23" fillId="0" borderId="0"/>
    <xf numFmtId="0" fontId="147" fillId="0" borderId="0"/>
    <xf numFmtId="0" fontId="85" fillId="0" borderId="0"/>
    <xf numFmtId="0" fontId="85" fillId="0" borderId="0"/>
    <xf numFmtId="0" fontId="30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>
      <alignment wrapText="1"/>
    </xf>
    <xf numFmtId="0" fontId="147" fillId="0" borderId="0">
      <alignment wrapText="1"/>
    </xf>
    <xf numFmtId="0" fontId="86" fillId="0" borderId="0"/>
    <xf numFmtId="0" fontId="147" fillId="0" borderId="0"/>
    <xf numFmtId="0" fontId="30" fillId="0" borderId="0"/>
    <xf numFmtId="0" fontId="147" fillId="0" borderId="0">
      <alignment wrapText="1"/>
    </xf>
    <xf numFmtId="0" fontId="147" fillId="0" borderId="0"/>
    <xf numFmtId="0" fontId="147" fillId="0" borderId="0">
      <alignment wrapText="1"/>
    </xf>
    <xf numFmtId="0" fontId="147" fillId="0" borderId="0"/>
    <xf numFmtId="0" fontId="23" fillId="0" borderId="0"/>
    <xf numFmtId="0" fontId="147" fillId="0" borderId="0">
      <alignment wrapText="1"/>
    </xf>
    <xf numFmtId="0" fontId="147" fillId="0" borderId="0">
      <alignment wrapText="1"/>
    </xf>
    <xf numFmtId="0" fontId="23" fillId="0" borderId="0"/>
    <xf numFmtId="0" fontId="147" fillId="0" borderId="0"/>
    <xf numFmtId="0" fontId="23" fillId="0" borderId="0"/>
    <xf numFmtId="0" fontId="87" fillId="0" borderId="0"/>
    <xf numFmtId="0" fontId="23" fillId="0" borderId="0"/>
    <xf numFmtId="0" fontId="23" fillId="0" borderId="0"/>
    <xf numFmtId="0" fontId="147" fillId="0" borderId="0"/>
    <xf numFmtId="0" fontId="147" fillId="0" borderId="0"/>
    <xf numFmtId="0" fontId="23" fillId="0" borderId="0"/>
    <xf numFmtId="4" fontId="88" fillId="0" borderId="0">
      <alignment horizontal="right" vertical="center"/>
    </xf>
    <xf numFmtId="2" fontId="30" fillId="0" borderId="0"/>
    <xf numFmtId="0" fontId="147" fillId="16" borderId="21"/>
    <xf numFmtId="0" fontId="147" fillId="16" borderId="21"/>
    <xf numFmtId="0" fontId="171" fillId="0" borderId="0">
      <alignment vertical="top"/>
    </xf>
    <xf numFmtId="0" fontId="147" fillId="16" borderId="21"/>
    <xf numFmtId="0" fontId="171" fillId="0" borderId="0">
      <alignment vertical="top"/>
    </xf>
    <xf numFmtId="0" fontId="91" fillId="23" borderId="27"/>
    <xf numFmtId="169" fontId="30" fillId="0" borderId="0"/>
    <xf numFmtId="169" fontId="147" fillId="0" borderId="0"/>
    <xf numFmtId="169" fontId="23" fillId="0" borderId="0"/>
    <xf numFmtId="169" fontId="147" fillId="0" borderId="0"/>
    <xf numFmtId="169" fontId="23" fillId="0" borderId="0"/>
    <xf numFmtId="169" fontId="147" fillId="0" borderId="0"/>
    <xf numFmtId="169" fontId="147" fillId="0" borderId="0"/>
    <xf numFmtId="169" fontId="147" fillId="0" borderId="0"/>
    <xf numFmtId="169" fontId="147" fillId="0" borderId="0"/>
    <xf numFmtId="169" fontId="147" fillId="0" borderId="0"/>
    <xf numFmtId="169" fontId="147" fillId="0" borderId="0"/>
    <xf numFmtId="0" fontId="147" fillId="16" borderId="21"/>
    <xf numFmtId="0" fontId="30" fillId="36" borderId="21"/>
    <xf numFmtId="0" fontId="92" fillId="0" borderId="0"/>
    <xf numFmtId="0" fontId="93" fillId="0" borderId="0"/>
    <xf numFmtId="183" fontId="92" fillId="0" borderId="0"/>
    <xf numFmtId="183" fontId="93" fillId="0" borderId="0"/>
    <xf numFmtId="0" fontId="91" fillId="23" borderId="27"/>
    <xf numFmtId="0" fontId="172" fillId="10" borderId="0"/>
    <xf numFmtId="0" fontId="173" fillId="23" borderId="28"/>
    <xf numFmtId="0" fontId="174" fillId="0" borderId="0">
      <alignment vertical="top" wrapText="1"/>
    </xf>
    <xf numFmtId="0" fontId="147" fillId="0" borderId="0">
      <alignment horizontal="left"/>
    </xf>
    <xf numFmtId="0" fontId="147" fillId="0" borderId="0"/>
    <xf numFmtId="0" fontId="147" fillId="0" borderId="0"/>
    <xf numFmtId="0" fontId="159" fillId="0" borderId="0"/>
    <xf numFmtId="0" fontId="159" fillId="0" borderId="0">
      <alignment horizontal="left"/>
    </xf>
    <xf numFmtId="0" fontId="147" fillId="0" borderId="0"/>
    <xf numFmtId="167" fontId="98" fillId="33" borderId="29">
      <alignment vertical="center"/>
    </xf>
    <xf numFmtId="167" fontId="98" fillId="7" borderId="29">
      <alignment vertical="center"/>
    </xf>
    <xf numFmtId="167" fontId="98" fillId="5" borderId="29">
      <alignment vertical="center"/>
    </xf>
    <xf numFmtId="167" fontId="98" fillId="33" borderId="29">
      <alignment vertical="center"/>
    </xf>
    <xf numFmtId="167" fontId="98" fillId="33" borderId="29">
      <alignment vertical="center"/>
    </xf>
    <xf numFmtId="167" fontId="98" fillId="33" borderId="29">
      <alignment vertical="center"/>
    </xf>
    <xf numFmtId="4" fontId="98" fillId="33" borderId="29">
      <alignment vertical="center"/>
    </xf>
    <xf numFmtId="4" fontId="98" fillId="7" borderId="29">
      <alignment vertical="center"/>
    </xf>
    <xf numFmtId="4" fontId="98" fillId="5" borderId="29">
      <alignment vertical="center"/>
    </xf>
    <xf numFmtId="4" fontId="98" fillId="33" borderId="29">
      <alignment vertical="center"/>
    </xf>
    <xf numFmtId="4" fontId="98" fillId="33" borderId="29">
      <alignment vertical="center"/>
    </xf>
    <xf numFmtId="4" fontId="98" fillId="33" borderId="29">
      <alignment vertical="center"/>
    </xf>
    <xf numFmtId="168" fontId="98" fillId="33" borderId="29">
      <alignment vertical="center"/>
    </xf>
    <xf numFmtId="168" fontId="98" fillId="7" borderId="29">
      <alignment vertical="center"/>
    </xf>
    <xf numFmtId="168" fontId="98" fillId="5" borderId="29">
      <alignment vertical="center"/>
    </xf>
    <xf numFmtId="168" fontId="98" fillId="33" borderId="29">
      <alignment vertical="center"/>
    </xf>
    <xf numFmtId="168" fontId="98" fillId="33" borderId="29">
      <alignment vertical="center"/>
    </xf>
    <xf numFmtId="168" fontId="98" fillId="33" borderId="29">
      <alignment vertical="center"/>
    </xf>
    <xf numFmtId="184" fontId="98" fillId="33" borderId="29">
      <alignment vertical="center"/>
    </xf>
    <xf numFmtId="184" fontId="98" fillId="7" borderId="29">
      <alignment vertical="center"/>
    </xf>
    <xf numFmtId="184" fontId="98" fillId="5" borderId="29">
      <alignment vertical="center"/>
    </xf>
    <xf numFmtId="184" fontId="98" fillId="33" borderId="29">
      <alignment vertical="center"/>
    </xf>
    <xf numFmtId="184" fontId="98" fillId="33" borderId="29">
      <alignment vertical="center"/>
    </xf>
    <xf numFmtId="184" fontId="98" fillId="33" borderId="29">
      <alignment vertical="center"/>
    </xf>
    <xf numFmtId="3" fontId="98" fillId="33" borderId="29">
      <alignment vertical="center"/>
    </xf>
    <xf numFmtId="3" fontId="98" fillId="7" borderId="29">
      <alignment vertical="center"/>
    </xf>
    <xf numFmtId="3" fontId="98" fillId="5" borderId="29">
      <alignment vertical="center"/>
    </xf>
    <xf numFmtId="3" fontId="98" fillId="33" borderId="29">
      <alignment vertical="center"/>
    </xf>
    <xf numFmtId="3" fontId="98" fillId="33" borderId="29">
      <alignment vertical="center"/>
    </xf>
    <xf numFmtId="3" fontId="98" fillId="33" borderId="29">
      <alignment vertical="center"/>
    </xf>
    <xf numFmtId="0" fontId="99" fillId="33" borderId="29">
      <alignment vertical="center"/>
    </xf>
    <xf numFmtId="195" fontId="99" fillId="7" borderId="29">
      <alignment vertical="center"/>
    </xf>
    <xf numFmtId="195" fontId="100" fillId="5" borderId="29">
      <alignment vertical="center"/>
    </xf>
    <xf numFmtId="195" fontId="99" fillId="33" borderId="29">
      <alignment vertical="center"/>
    </xf>
    <xf numFmtId="195" fontId="99" fillId="33" borderId="29">
      <alignment vertical="center"/>
    </xf>
    <xf numFmtId="195" fontId="100" fillId="33" borderId="29">
      <alignment vertical="center"/>
    </xf>
    <xf numFmtId="0" fontId="99" fillId="33" borderId="29">
      <alignment vertical="center"/>
    </xf>
    <xf numFmtId="196" fontId="99" fillId="7" borderId="29">
      <alignment vertical="center"/>
    </xf>
    <xf numFmtId="196" fontId="100" fillId="5" borderId="29">
      <alignment vertical="center"/>
    </xf>
    <xf numFmtId="196" fontId="99" fillId="33" borderId="29">
      <alignment vertical="center"/>
    </xf>
    <xf numFmtId="196" fontId="99" fillId="33" borderId="29">
      <alignment vertical="center"/>
    </xf>
    <xf numFmtId="196" fontId="100" fillId="33" borderId="29">
      <alignment vertical="center"/>
    </xf>
    <xf numFmtId="0" fontId="99" fillId="33" borderId="29">
      <alignment vertical="center"/>
    </xf>
    <xf numFmtId="197" fontId="99" fillId="7" borderId="29">
      <alignment vertical="center"/>
    </xf>
    <xf numFmtId="197" fontId="100" fillId="5" borderId="29">
      <alignment vertical="center"/>
    </xf>
    <xf numFmtId="197" fontId="99" fillId="33" borderId="29">
      <alignment vertical="center"/>
    </xf>
    <xf numFmtId="197" fontId="99" fillId="33" borderId="29">
      <alignment vertical="center"/>
    </xf>
    <xf numFmtId="197" fontId="100" fillId="33" borderId="29">
      <alignment vertical="center"/>
    </xf>
    <xf numFmtId="188" fontId="101" fillId="33" borderId="29">
      <alignment vertical="center"/>
    </xf>
    <xf numFmtId="188" fontId="101" fillId="7" borderId="29">
      <alignment vertical="center"/>
    </xf>
    <xf numFmtId="188" fontId="101" fillId="5" borderId="29">
      <alignment vertical="center"/>
    </xf>
    <xf numFmtId="188" fontId="101" fillId="33" borderId="29">
      <alignment vertical="center"/>
    </xf>
    <xf numFmtId="188" fontId="101" fillId="33" borderId="29">
      <alignment vertical="center"/>
    </xf>
    <xf numFmtId="188" fontId="101" fillId="33" borderId="29">
      <alignment vertical="center"/>
    </xf>
    <xf numFmtId="189" fontId="101" fillId="33" borderId="29">
      <alignment vertical="center"/>
    </xf>
    <xf numFmtId="189" fontId="101" fillId="7" borderId="29">
      <alignment vertical="center"/>
    </xf>
    <xf numFmtId="189" fontId="101" fillId="5" borderId="29">
      <alignment vertical="center"/>
    </xf>
    <xf numFmtId="189" fontId="101" fillId="33" borderId="29">
      <alignment vertical="center"/>
    </xf>
    <xf numFmtId="189" fontId="101" fillId="33" borderId="29">
      <alignment vertical="center"/>
    </xf>
    <xf numFmtId="189" fontId="101" fillId="33" borderId="29">
      <alignment vertical="center"/>
    </xf>
    <xf numFmtId="190" fontId="101" fillId="33" borderId="29">
      <alignment vertical="center"/>
    </xf>
    <xf numFmtId="190" fontId="101" fillId="7" borderId="29">
      <alignment vertical="center"/>
    </xf>
    <xf numFmtId="190" fontId="101" fillId="5" borderId="29">
      <alignment vertical="center"/>
    </xf>
    <xf numFmtId="190" fontId="101" fillId="33" borderId="29">
      <alignment vertical="center"/>
    </xf>
    <xf numFmtId="190" fontId="101" fillId="33" borderId="29">
      <alignment vertical="center"/>
    </xf>
    <xf numFmtId="190" fontId="101" fillId="33" borderId="29">
      <alignment vertical="center"/>
    </xf>
    <xf numFmtId="165" fontId="102" fillId="33" borderId="29">
      <alignment vertical="center"/>
    </xf>
    <xf numFmtId="165" fontId="103" fillId="7" borderId="29">
      <alignment vertical="center"/>
    </xf>
    <xf numFmtId="165" fontId="104" fillId="5" borderId="29">
      <alignment vertical="center"/>
    </xf>
    <xf numFmtId="165" fontId="102" fillId="33" borderId="29">
      <alignment vertical="center"/>
    </xf>
    <xf numFmtId="165" fontId="105" fillId="33" borderId="29">
      <alignment vertical="center"/>
    </xf>
    <xf numFmtId="165" fontId="104" fillId="33" borderId="29">
      <alignment vertical="center"/>
    </xf>
    <xf numFmtId="191" fontId="102" fillId="33" borderId="29">
      <alignment vertical="center"/>
    </xf>
    <xf numFmtId="191" fontId="103" fillId="7" borderId="29">
      <alignment vertical="center"/>
    </xf>
    <xf numFmtId="191" fontId="104" fillId="5" borderId="29">
      <alignment vertical="center"/>
    </xf>
    <xf numFmtId="191" fontId="102" fillId="33" borderId="29">
      <alignment vertical="center"/>
    </xf>
    <xf numFmtId="191" fontId="105" fillId="33" borderId="29">
      <alignment vertical="center"/>
    </xf>
    <xf numFmtId="191" fontId="104" fillId="33" borderId="29">
      <alignment vertical="center"/>
    </xf>
    <xf numFmtId="169" fontId="102" fillId="33" borderId="29">
      <alignment vertical="center"/>
    </xf>
    <xf numFmtId="169" fontId="103" fillId="7" borderId="29">
      <alignment vertical="center"/>
    </xf>
    <xf numFmtId="169" fontId="104" fillId="5" borderId="29">
      <alignment vertical="center"/>
    </xf>
    <xf numFmtId="169" fontId="102" fillId="33" borderId="29">
      <alignment vertical="center"/>
    </xf>
    <xf numFmtId="169" fontId="105" fillId="33" borderId="29">
      <alignment vertical="center"/>
    </xf>
    <xf numFmtId="169" fontId="104" fillId="33" borderId="29">
      <alignment vertical="center"/>
    </xf>
    <xf numFmtId="0" fontId="106" fillId="33" borderId="29">
      <alignment vertical="center"/>
    </xf>
    <xf numFmtId="0" fontId="107" fillId="7" borderId="29">
      <alignment vertical="center"/>
    </xf>
    <xf numFmtId="0" fontId="107" fillId="5" borderId="29">
      <alignment vertical="center"/>
    </xf>
    <xf numFmtId="0" fontId="107" fillId="33" borderId="29">
      <alignment vertical="center"/>
    </xf>
    <xf numFmtId="0" fontId="107" fillId="33" borderId="29">
      <alignment vertical="center"/>
    </xf>
    <xf numFmtId="0" fontId="107" fillId="33" borderId="29">
      <alignment vertical="center"/>
    </xf>
    <xf numFmtId="0" fontId="106" fillId="33" borderId="29">
      <alignment horizontal="left" vertical="center"/>
    </xf>
    <xf numFmtId="0" fontId="106" fillId="7" borderId="29">
      <alignment horizontal="left" vertical="center"/>
    </xf>
    <xf numFmtId="0" fontId="106" fillId="5" borderId="29">
      <alignment horizontal="left" vertical="center"/>
    </xf>
    <xf numFmtId="0" fontId="106" fillId="33" borderId="29">
      <alignment horizontal="left" vertical="center"/>
    </xf>
    <xf numFmtId="0" fontId="106" fillId="33" borderId="29">
      <alignment horizontal="left" vertical="center"/>
    </xf>
    <xf numFmtId="0" fontId="106" fillId="33" borderId="29">
      <alignment horizontal="left" vertical="center"/>
    </xf>
    <xf numFmtId="167" fontId="108" fillId="46" borderId="29">
      <alignment vertical="center"/>
    </xf>
    <xf numFmtId="167" fontId="108" fillId="17" borderId="29">
      <alignment vertical="center"/>
    </xf>
    <xf numFmtId="167" fontId="108" fillId="40" borderId="29">
      <alignment vertical="center"/>
    </xf>
    <xf numFmtId="167" fontId="108" fillId="47" borderId="29">
      <alignment vertical="center"/>
    </xf>
    <xf numFmtId="167" fontId="108" fillId="46" borderId="29">
      <alignment vertical="center"/>
    </xf>
    <xf numFmtId="4" fontId="108" fillId="46" borderId="29">
      <alignment vertical="center"/>
    </xf>
    <xf numFmtId="4" fontId="108" fillId="17" borderId="29">
      <alignment vertical="center"/>
    </xf>
    <xf numFmtId="4" fontId="108" fillId="40" borderId="29">
      <alignment vertical="center"/>
    </xf>
    <xf numFmtId="4" fontId="108" fillId="47" borderId="29">
      <alignment vertical="center"/>
    </xf>
    <xf numFmtId="4" fontId="108" fillId="46" borderId="29">
      <alignment vertical="center"/>
    </xf>
    <xf numFmtId="168" fontId="108" fillId="46" borderId="29">
      <alignment vertical="center"/>
    </xf>
    <xf numFmtId="168" fontId="108" fillId="17" borderId="29">
      <alignment vertical="center"/>
    </xf>
    <xf numFmtId="168" fontId="108" fillId="40" borderId="29">
      <alignment vertical="center"/>
    </xf>
    <xf numFmtId="168" fontId="108" fillId="47" borderId="29">
      <alignment vertical="center"/>
    </xf>
    <xf numFmtId="168" fontId="108" fillId="46" borderId="29">
      <alignment vertical="center"/>
    </xf>
    <xf numFmtId="184" fontId="108" fillId="46" borderId="29">
      <alignment vertical="center"/>
    </xf>
    <xf numFmtId="184" fontId="108" fillId="17" borderId="29">
      <alignment vertical="center"/>
    </xf>
    <xf numFmtId="184" fontId="108" fillId="40" borderId="29">
      <alignment vertical="center"/>
    </xf>
    <xf numFmtId="184" fontId="108" fillId="47" borderId="29">
      <alignment vertical="center"/>
    </xf>
    <xf numFmtId="184" fontId="108" fillId="46" borderId="29">
      <alignment vertical="center"/>
    </xf>
    <xf numFmtId="3" fontId="108" fillId="46" borderId="29">
      <alignment vertical="center"/>
    </xf>
    <xf numFmtId="3" fontId="108" fillId="17" borderId="29">
      <alignment vertical="center"/>
    </xf>
    <xf numFmtId="3" fontId="108" fillId="40" borderId="29">
      <alignment vertical="center"/>
    </xf>
    <xf numFmtId="3" fontId="108" fillId="47" borderId="29">
      <alignment vertical="center"/>
    </xf>
    <xf numFmtId="3" fontId="108" fillId="46" borderId="29">
      <alignment vertical="center"/>
    </xf>
    <xf numFmtId="0" fontId="109" fillId="46" borderId="29">
      <alignment vertical="center"/>
    </xf>
    <xf numFmtId="195" fontId="109" fillId="17" borderId="29">
      <alignment vertical="center"/>
    </xf>
    <xf numFmtId="195" fontId="109" fillId="40" borderId="29">
      <alignment vertical="center"/>
    </xf>
    <xf numFmtId="195" fontId="109" fillId="47" borderId="29">
      <alignment vertical="center"/>
    </xf>
    <xf numFmtId="195" fontId="110" fillId="46" borderId="29">
      <alignment vertical="center"/>
    </xf>
    <xf numFmtId="0" fontId="109" fillId="46" borderId="29">
      <alignment vertical="center"/>
    </xf>
    <xf numFmtId="196" fontId="109" fillId="17" borderId="29">
      <alignment vertical="center"/>
    </xf>
    <xf numFmtId="196" fontId="109" fillId="40" borderId="29">
      <alignment vertical="center"/>
    </xf>
    <xf numFmtId="196" fontId="109" fillId="47" borderId="29">
      <alignment vertical="center"/>
    </xf>
    <xf numFmtId="196" fontId="110" fillId="46" borderId="29">
      <alignment vertical="center"/>
    </xf>
    <xf numFmtId="0" fontId="109" fillId="46" borderId="29">
      <alignment vertical="center"/>
    </xf>
    <xf numFmtId="197" fontId="109" fillId="17" borderId="29">
      <alignment vertical="center"/>
    </xf>
    <xf numFmtId="197" fontId="109" fillId="40" borderId="29">
      <alignment vertical="center"/>
    </xf>
    <xf numFmtId="197" fontId="109" fillId="47" borderId="29">
      <alignment vertical="center"/>
    </xf>
    <xf numFmtId="197" fontId="110" fillId="46" borderId="29">
      <alignment vertical="center"/>
    </xf>
    <xf numFmtId="188" fontId="111" fillId="46" borderId="29">
      <alignment vertical="center"/>
    </xf>
    <xf numFmtId="188" fontId="111" fillId="17" borderId="29">
      <alignment vertical="center"/>
    </xf>
    <xf numFmtId="188" fontId="111" fillId="40" borderId="29">
      <alignment vertical="center"/>
    </xf>
    <xf numFmtId="188" fontId="111" fillId="47" borderId="29">
      <alignment vertical="center"/>
    </xf>
    <xf numFmtId="188" fontId="111" fillId="46" borderId="29">
      <alignment vertical="center"/>
    </xf>
    <xf numFmtId="189" fontId="111" fillId="46" borderId="29">
      <alignment vertical="center"/>
    </xf>
    <xf numFmtId="189" fontId="111" fillId="17" borderId="29">
      <alignment vertical="center"/>
    </xf>
    <xf numFmtId="189" fontId="111" fillId="40" borderId="29">
      <alignment vertical="center"/>
    </xf>
    <xf numFmtId="189" fontId="111" fillId="47" borderId="29">
      <alignment vertical="center"/>
    </xf>
    <xf numFmtId="189" fontId="111" fillId="46" borderId="29">
      <alignment vertical="center"/>
    </xf>
    <xf numFmtId="190" fontId="111" fillId="46" borderId="29">
      <alignment vertical="center"/>
    </xf>
    <xf numFmtId="190" fontId="111" fillId="17" borderId="29">
      <alignment vertical="center"/>
    </xf>
    <xf numFmtId="190" fontId="111" fillId="40" borderId="29">
      <alignment vertical="center"/>
    </xf>
    <xf numFmtId="190" fontId="111" fillId="47" borderId="29">
      <alignment vertical="center"/>
    </xf>
    <xf numFmtId="190" fontId="111" fillId="46" borderId="29">
      <alignment vertical="center"/>
    </xf>
    <xf numFmtId="165" fontId="112" fillId="46" borderId="29">
      <alignment vertical="center"/>
    </xf>
    <xf numFmtId="165" fontId="113" fillId="17" borderId="29">
      <alignment vertical="center"/>
    </xf>
    <xf numFmtId="165" fontId="112" fillId="40" borderId="29">
      <alignment vertical="center"/>
    </xf>
    <xf numFmtId="165" fontId="114" fillId="47" borderId="29">
      <alignment vertical="center"/>
    </xf>
    <xf numFmtId="165" fontId="115" fillId="46" borderId="29">
      <alignment vertical="center"/>
    </xf>
    <xf numFmtId="191" fontId="112" fillId="46" borderId="29">
      <alignment vertical="center"/>
    </xf>
    <xf numFmtId="191" fontId="113" fillId="17" borderId="29">
      <alignment vertical="center"/>
    </xf>
    <xf numFmtId="191" fontId="112" fillId="40" borderId="29">
      <alignment vertical="center"/>
    </xf>
    <xf numFmtId="191" fontId="114" fillId="47" borderId="29">
      <alignment vertical="center"/>
    </xf>
    <xf numFmtId="191" fontId="115" fillId="46" borderId="29">
      <alignment vertical="center"/>
    </xf>
    <xf numFmtId="169" fontId="112" fillId="46" borderId="29">
      <alignment vertical="center"/>
    </xf>
    <xf numFmtId="169" fontId="113" fillId="17" borderId="29">
      <alignment vertical="center"/>
    </xf>
    <xf numFmtId="169" fontId="112" fillId="40" borderId="29">
      <alignment vertical="center"/>
    </xf>
    <xf numFmtId="169" fontId="114" fillId="47" borderId="29">
      <alignment vertical="center"/>
    </xf>
    <xf numFmtId="169" fontId="115" fillId="46" borderId="29">
      <alignment vertical="center"/>
    </xf>
    <xf numFmtId="0" fontId="116" fillId="46" borderId="29">
      <alignment vertical="center"/>
    </xf>
    <xf numFmtId="0" fontId="117" fillId="17" borderId="29">
      <alignment vertical="center"/>
    </xf>
    <xf numFmtId="0" fontId="117" fillId="40" borderId="29">
      <alignment vertical="center"/>
    </xf>
    <xf numFmtId="0" fontId="117" fillId="47" borderId="29">
      <alignment vertical="center"/>
    </xf>
    <xf numFmtId="0" fontId="117" fillId="46" borderId="29">
      <alignment vertical="center"/>
    </xf>
    <xf numFmtId="0" fontId="116" fillId="46" borderId="29">
      <alignment horizontal="left" vertical="center"/>
    </xf>
    <xf numFmtId="0" fontId="116" fillId="17" borderId="29">
      <alignment horizontal="left" vertical="center"/>
    </xf>
    <xf numFmtId="0" fontId="116" fillId="40" borderId="29">
      <alignment horizontal="left" vertical="center"/>
    </xf>
    <xf numFmtId="0" fontId="116" fillId="47" borderId="29">
      <alignment horizontal="left" vertical="center"/>
    </xf>
    <xf numFmtId="0" fontId="116" fillId="46" borderId="29">
      <alignment horizontal="left" vertical="center"/>
    </xf>
    <xf numFmtId="167" fontId="98" fillId="50" borderId="30">
      <alignment vertical="center"/>
    </xf>
    <xf numFmtId="167" fontId="98" fillId="41" borderId="30">
      <alignment vertical="center"/>
    </xf>
    <xf numFmtId="167" fontId="98" fillId="35" borderId="30">
      <alignment vertical="center"/>
    </xf>
    <xf numFmtId="167" fontId="98" fillId="5" borderId="30">
      <alignment vertical="center"/>
    </xf>
    <xf numFmtId="167" fontId="98" fillId="15" borderId="30">
      <alignment vertical="center"/>
    </xf>
    <xf numFmtId="167" fontId="98" fillId="50" borderId="30">
      <alignment vertical="center"/>
    </xf>
    <xf numFmtId="167" fontId="98" fillId="35" borderId="30">
      <alignment vertical="center"/>
    </xf>
    <xf numFmtId="167" fontId="98" fillId="5" borderId="30">
      <alignment vertical="center"/>
    </xf>
    <xf numFmtId="4" fontId="98" fillId="41" borderId="30">
      <alignment vertical="center"/>
    </xf>
    <xf numFmtId="4" fontId="98" fillId="35" borderId="30">
      <alignment vertical="center"/>
    </xf>
    <xf numFmtId="4" fontId="98" fillId="5" borderId="30">
      <alignment vertical="center"/>
    </xf>
    <xf numFmtId="4" fontId="98" fillId="15" borderId="30">
      <alignment vertical="center"/>
    </xf>
    <xf numFmtId="4" fontId="98" fillId="35" borderId="30">
      <alignment vertical="center"/>
    </xf>
    <xf numFmtId="4" fontId="98" fillId="5" borderId="30">
      <alignment vertical="center"/>
    </xf>
    <xf numFmtId="168" fontId="98" fillId="41" borderId="30">
      <alignment vertical="center"/>
    </xf>
    <xf numFmtId="168" fontId="98" fillId="35" borderId="30">
      <alignment vertical="center"/>
    </xf>
    <xf numFmtId="168" fontId="98" fillId="5" borderId="30">
      <alignment vertical="center"/>
    </xf>
    <xf numFmtId="168" fontId="98" fillId="15" borderId="30">
      <alignment vertical="center"/>
    </xf>
    <xf numFmtId="168" fontId="98" fillId="35" borderId="30">
      <alignment vertical="center"/>
    </xf>
    <xf numFmtId="168" fontId="98" fillId="5" borderId="30">
      <alignment vertical="center"/>
    </xf>
    <xf numFmtId="184" fontId="98" fillId="41" borderId="30">
      <alignment vertical="center"/>
    </xf>
    <xf numFmtId="184" fontId="98" fillId="35" borderId="30">
      <alignment vertical="center"/>
    </xf>
    <xf numFmtId="184" fontId="98" fillId="5" borderId="30">
      <alignment vertical="center"/>
    </xf>
    <xf numFmtId="184" fontId="98" fillId="15" borderId="30">
      <alignment vertical="center"/>
    </xf>
    <xf numFmtId="184" fontId="98" fillId="35" borderId="30">
      <alignment vertical="center"/>
    </xf>
    <xf numFmtId="184" fontId="98" fillId="5" borderId="30">
      <alignment vertical="center"/>
    </xf>
    <xf numFmtId="3" fontId="98" fillId="41" borderId="30">
      <alignment vertical="center"/>
    </xf>
    <xf numFmtId="3" fontId="98" fillId="35" borderId="30">
      <alignment vertical="center"/>
    </xf>
    <xf numFmtId="3" fontId="98" fillId="5" borderId="30">
      <alignment vertical="center"/>
    </xf>
    <xf numFmtId="3" fontId="98" fillId="15" borderId="30">
      <alignment vertical="center"/>
    </xf>
    <xf numFmtId="3" fontId="98" fillId="35" borderId="30">
      <alignment vertical="center"/>
    </xf>
    <xf numFmtId="3" fontId="98" fillId="5" borderId="30">
      <alignment vertical="center"/>
    </xf>
    <xf numFmtId="0" fontId="99" fillId="41" borderId="30">
      <alignment vertical="center"/>
    </xf>
    <xf numFmtId="195" fontId="99" fillId="35" borderId="30">
      <alignment vertical="center"/>
    </xf>
    <xf numFmtId="195" fontId="100" fillId="5" borderId="30">
      <alignment vertical="center"/>
    </xf>
    <xf numFmtId="195" fontId="99" fillId="15" borderId="30">
      <alignment vertical="center"/>
    </xf>
    <xf numFmtId="195" fontId="99" fillId="35" borderId="30">
      <alignment vertical="center"/>
    </xf>
    <xf numFmtId="195" fontId="100" fillId="5" borderId="30">
      <alignment vertical="center"/>
    </xf>
    <xf numFmtId="0" fontId="99" fillId="41" borderId="30">
      <alignment vertical="center"/>
    </xf>
    <xf numFmtId="196" fontId="99" fillId="35" borderId="30">
      <alignment vertical="center"/>
    </xf>
    <xf numFmtId="196" fontId="100" fillId="5" borderId="30">
      <alignment vertical="center"/>
    </xf>
    <xf numFmtId="196" fontId="99" fillId="15" borderId="30">
      <alignment vertical="center"/>
    </xf>
    <xf numFmtId="196" fontId="99" fillId="35" borderId="30">
      <alignment vertical="center"/>
    </xf>
    <xf numFmtId="196" fontId="100" fillId="5" borderId="30">
      <alignment vertical="center"/>
    </xf>
    <xf numFmtId="0" fontId="99" fillId="41" borderId="30">
      <alignment vertical="center"/>
    </xf>
    <xf numFmtId="197" fontId="99" fillId="35" borderId="30">
      <alignment vertical="center"/>
    </xf>
    <xf numFmtId="197" fontId="100" fillId="5" borderId="30">
      <alignment vertical="center"/>
    </xf>
    <xf numFmtId="197" fontId="99" fillId="15" borderId="30">
      <alignment vertical="center"/>
    </xf>
    <xf numFmtId="197" fontId="99" fillId="35" borderId="30">
      <alignment vertical="center"/>
    </xf>
    <xf numFmtId="197" fontId="100" fillId="5" borderId="30">
      <alignment vertical="center"/>
    </xf>
    <xf numFmtId="188" fontId="101" fillId="41" borderId="30">
      <alignment vertical="center"/>
    </xf>
    <xf numFmtId="188" fontId="101" fillId="35" borderId="30">
      <alignment vertical="center"/>
    </xf>
    <xf numFmtId="188" fontId="101" fillId="5" borderId="30">
      <alignment vertical="center"/>
    </xf>
    <xf numFmtId="188" fontId="101" fillId="15" borderId="30">
      <alignment vertical="center"/>
    </xf>
    <xf numFmtId="188" fontId="101" fillId="35" borderId="30">
      <alignment vertical="center"/>
    </xf>
    <xf numFmtId="188" fontId="101" fillId="5" borderId="30">
      <alignment vertical="center"/>
    </xf>
    <xf numFmtId="189" fontId="101" fillId="41" borderId="30">
      <alignment vertical="center"/>
    </xf>
    <xf numFmtId="189" fontId="101" fillId="35" borderId="30">
      <alignment vertical="center"/>
    </xf>
    <xf numFmtId="189" fontId="101" fillId="5" borderId="30">
      <alignment vertical="center"/>
    </xf>
    <xf numFmtId="189" fontId="101" fillId="15" borderId="30">
      <alignment vertical="center"/>
    </xf>
    <xf numFmtId="189" fontId="101" fillId="35" borderId="30">
      <alignment vertical="center"/>
    </xf>
    <xf numFmtId="189" fontId="101" fillId="5" borderId="30">
      <alignment vertical="center"/>
    </xf>
    <xf numFmtId="190" fontId="101" fillId="41" borderId="30">
      <alignment vertical="center"/>
    </xf>
    <xf numFmtId="190" fontId="101" fillId="35" borderId="30">
      <alignment vertical="center"/>
    </xf>
    <xf numFmtId="190" fontId="101" fillId="5" borderId="30">
      <alignment vertical="center"/>
    </xf>
    <xf numFmtId="190" fontId="101" fillId="15" borderId="30">
      <alignment vertical="center"/>
    </xf>
    <xf numFmtId="190" fontId="101" fillId="35" borderId="30">
      <alignment vertical="center"/>
    </xf>
    <xf numFmtId="190" fontId="101" fillId="5" borderId="30">
      <alignment vertical="center"/>
    </xf>
    <xf numFmtId="165" fontId="102" fillId="41" borderId="30">
      <alignment vertical="center"/>
    </xf>
    <xf numFmtId="165" fontId="103" fillId="35" borderId="30">
      <alignment vertical="center"/>
    </xf>
    <xf numFmtId="165" fontId="104" fillId="5" borderId="30">
      <alignment vertical="center"/>
    </xf>
    <xf numFmtId="165" fontId="102" fillId="15" borderId="30">
      <alignment vertical="center"/>
    </xf>
    <xf numFmtId="165" fontId="105" fillId="35" borderId="30">
      <alignment vertical="center"/>
    </xf>
    <xf numFmtId="165" fontId="104" fillId="5" borderId="30">
      <alignment vertical="center"/>
    </xf>
    <xf numFmtId="191" fontId="102" fillId="41" borderId="30">
      <alignment vertical="center"/>
    </xf>
    <xf numFmtId="191" fontId="103" fillId="35" borderId="30">
      <alignment vertical="center"/>
    </xf>
    <xf numFmtId="191" fontId="104" fillId="5" borderId="30">
      <alignment vertical="center"/>
    </xf>
    <xf numFmtId="191" fontId="102" fillId="15" borderId="30">
      <alignment vertical="center"/>
    </xf>
    <xf numFmtId="191" fontId="105" fillId="35" borderId="30">
      <alignment vertical="center"/>
    </xf>
    <xf numFmtId="191" fontId="104" fillId="5" borderId="30">
      <alignment vertical="center"/>
    </xf>
    <xf numFmtId="169" fontId="102" fillId="41" borderId="30">
      <alignment vertical="center"/>
    </xf>
    <xf numFmtId="169" fontId="103" fillId="35" borderId="30">
      <alignment vertical="center"/>
    </xf>
    <xf numFmtId="169" fontId="104" fillId="5" borderId="30">
      <alignment vertical="center"/>
    </xf>
    <xf numFmtId="169" fontId="102" fillId="15" borderId="30">
      <alignment vertical="center"/>
    </xf>
    <xf numFmtId="169" fontId="105" fillId="35" borderId="30">
      <alignment vertical="center"/>
    </xf>
    <xf numFmtId="169" fontId="104" fillId="5" borderId="30">
      <alignment vertical="center"/>
    </xf>
    <xf numFmtId="0" fontId="106" fillId="41" borderId="30">
      <alignment vertical="center"/>
    </xf>
    <xf numFmtId="0" fontId="107" fillId="35" borderId="30">
      <alignment vertical="center"/>
    </xf>
    <xf numFmtId="0" fontId="107" fillId="5" borderId="30">
      <alignment vertical="center"/>
    </xf>
    <xf numFmtId="0" fontId="107" fillId="15" borderId="30">
      <alignment vertical="center"/>
    </xf>
    <xf numFmtId="0" fontId="107" fillId="35" borderId="30">
      <alignment vertical="center"/>
    </xf>
    <xf numFmtId="0" fontId="107" fillId="5" borderId="30">
      <alignment vertical="center"/>
    </xf>
    <xf numFmtId="0" fontId="106" fillId="41" borderId="30">
      <alignment horizontal="left" vertical="center"/>
    </xf>
    <xf numFmtId="0" fontId="106" fillId="35" borderId="30">
      <alignment horizontal="left" vertical="center"/>
    </xf>
    <xf numFmtId="0" fontId="106" fillId="5" borderId="30">
      <alignment horizontal="left" vertical="center"/>
    </xf>
    <xf numFmtId="0" fontId="106" fillId="15" borderId="30">
      <alignment horizontal="left" vertical="center"/>
    </xf>
    <xf numFmtId="0" fontId="106" fillId="35" borderId="30">
      <alignment horizontal="left" vertical="center"/>
    </xf>
    <xf numFmtId="0" fontId="106" fillId="5" borderId="30">
      <alignment horizontal="left" vertical="center"/>
    </xf>
    <xf numFmtId="167" fontId="108" fillId="51" borderId="30">
      <alignment vertical="center"/>
    </xf>
    <xf numFmtId="167" fontId="108" fillId="12" borderId="30">
      <alignment vertical="center"/>
    </xf>
    <xf numFmtId="167" fontId="108" fillId="12" borderId="30">
      <alignment vertical="center"/>
    </xf>
    <xf numFmtId="167" fontId="108" fillId="26" borderId="30">
      <alignment vertical="center"/>
    </xf>
    <xf numFmtId="167" fontId="108" fillId="12" borderId="30">
      <alignment vertical="center"/>
    </xf>
    <xf numFmtId="167" fontId="108" fillId="51" borderId="30">
      <alignment vertical="center"/>
    </xf>
    <xf numFmtId="167" fontId="108" fillId="40" borderId="30">
      <alignment vertical="center"/>
    </xf>
    <xf numFmtId="167" fontId="108" fillId="26" borderId="30">
      <alignment vertical="center"/>
    </xf>
    <xf numFmtId="4" fontId="108" fillId="12" borderId="30">
      <alignment vertical="center"/>
    </xf>
    <xf numFmtId="4" fontId="108" fillId="12" borderId="30">
      <alignment vertical="center"/>
    </xf>
    <xf numFmtId="4" fontId="108" fillId="26" borderId="30">
      <alignment vertical="center"/>
    </xf>
    <xf numFmtId="4" fontId="108" fillId="12" borderId="30">
      <alignment vertical="center"/>
    </xf>
    <xf numFmtId="4" fontId="108" fillId="40" borderId="30">
      <alignment vertical="center"/>
    </xf>
    <xf numFmtId="4" fontId="108" fillId="26" borderId="30">
      <alignment vertical="center"/>
    </xf>
    <xf numFmtId="168" fontId="108" fillId="12" borderId="30">
      <alignment vertical="center"/>
    </xf>
    <xf numFmtId="168" fontId="108" fillId="12" borderId="30">
      <alignment vertical="center"/>
    </xf>
    <xf numFmtId="168" fontId="108" fillId="26" borderId="30">
      <alignment vertical="center"/>
    </xf>
    <xf numFmtId="168" fontId="108" fillId="12" borderId="30">
      <alignment vertical="center"/>
    </xf>
    <xf numFmtId="168" fontId="108" fillId="40" borderId="30">
      <alignment vertical="center"/>
    </xf>
    <xf numFmtId="168" fontId="108" fillId="26" borderId="30">
      <alignment vertical="center"/>
    </xf>
    <xf numFmtId="184" fontId="108" fillId="12" borderId="30">
      <alignment vertical="center"/>
    </xf>
    <xf numFmtId="184" fontId="108" fillId="12" borderId="30">
      <alignment vertical="center"/>
    </xf>
    <xf numFmtId="184" fontId="108" fillId="26" borderId="30">
      <alignment vertical="center"/>
    </xf>
    <xf numFmtId="184" fontId="108" fillId="12" borderId="30">
      <alignment vertical="center"/>
    </xf>
    <xf numFmtId="184" fontId="108" fillId="40" borderId="30">
      <alignment vertical="center"/>
    </xf>
    <xf numFmtId="184" fontId="108" fillId="26" borderId="30">
      <alignment vertical="center"/>
    </xf>
    <xf numFmtId="3" fontId="108" fillId="12" borderId="30">
      <alignment vertical="center"/>
    </xf>
    <xf numFmtId="3" fontId="108" fillId="12" borderId="30">
      <alignment vertical="center"/>
    </xf>
    <xf numFmtId="3" fontId="108" fillId="26" borderId="30">
      <alignment vertical="center"/>
    </xf>
    <xf numFmtId="3" fontId="108" fillId="12" borderId="30">
      <alignment vertical="center"/>
    </xf>
    <xf numFmtId="3" fontId="108" fillId="40" borderId="30">
      <alignment vertical="center"/>
    </xf>
    <xf numFmtId="3" fontId="108" fillId="26" borderId="30">
      <alignment vertical="center"/>
    </xf>
    <xf numFmtId="0" fontId="109" fillId="12" borderId="30">
      <alignment vertical="center"/>
    </xf>
    <xf numFmtId="195" fontId="109" fillId="12" borderId="30">
      <alignment vertical="center"/>
    </xf>
    <xf numFmtId="195" fontId="110" fillId="26" borderId="30">
      <alignment vertical="center"/>
    </xf>
    <xf numFmtId="195" fontId="109" fillId="12" borderId="30">
      <alignment vertical="center"/>
    </xf>
    <xf numFmtId="195" fontId="109" fillId="40" borderId="30">
      <alignment vertical="center"/>
    </xf>
    <xf numFmtId="195" fontId="110" fillId="26" borderId="30">
      <alignment vertical="center"/>
    </xf>
    <xf numFmtId="0" fontId="109" fillId="12" borderId="30">
      <alignment vertical="center"/>
    </xf>
    <xf numFmtId="196" fontId="109" fillId="12" borderId="30">
      <alignment vertical="center"/>
    </xf>
    <xf numFmtId="196" fontId="110" fillId="26" borderId="30">
      <alignment vertical="center"/>
    </xf>
    <xf numFmtId="196" fontId="109" fillId="12" borderId="30">
      <alignment vertical="center"/>
    </xf>
    <xf numFmtId="196" fontId="109" fillId="40" borderId="30">
      <alignment vertical="center"/>
    </xf>
    <xf numFmtId="196" fontId="110" fillId="26" borderId="30">
      <alignment vertical="center"/>
    </xf>
    <xf numFmtId="0" fontId="109" fillId="12" borderId="30">
      <alignment vertical="center"/>
    </xf>
    <xf numFmtId="197" fontId="109" fillId="12" borderId="30">
      <alignment vertical="center"/>
    </xf>
    <xf numFmtId="197" fontId="110" fillId="26" borderId="30">
      <alignment vertical="center"/>
    </xf>
    <xf numFmtId="197" fontId="109" fillId="12" borderId="30">
      <alignment vertical="center"/>
    </xf>
    <xf numFmtId="197" fontId="109" fillId="40" borderId="30">
      <alignment vertical="center"/>
    </xf>
    <xf numFmtId="197" fontId="110" fillId="26" borderId="30">
      <alignment vertical="center"/>
    </xf>
    <xf numFmtId="188" fontId="111" fillId="12" borderId="30">
      <alignment vertical="center"/>
    </xf>
    <xf numFmtId="188" fontId="111" fillId="12" borderId="30">
      <alignment vertical="center"/>
    </xf>
    <xf numFmtId="188" fontId="111" fillId="26" borderId="30">
      <alignment vertical="center"/>
    </xf>
    <xf numFmtId="188" fontId="111" fillId="12" borderId="30">
      <alignment vertical="center"/>
    </xf>
    <xf numFmtId="188" fontId="111" fillId="40" borderId="30">
      <alignment vertical="center"/>
    </xf>
    <xf numFmtId="188" fontId="111" fillId="26" borderId="30">
      <alignment vertical="center"/>
    </xf>
    <xf numFmtId="189" fontId="111" fillId="12" borderId="30">
      <alignment vertical="center"/>
    </xf>
    <xf numFmtId="189" fontId="111" fillId="12" borderId="30">
      <alignment vertical="center"/>
    </xf>
    <xf numFmtId="189" fontId="111" fillId="26" borderId="30">
      <alignment vertical="center"/>
    </xf>
    <xf numFmtId="189" fontId="111" fillId="12" borderId="30">
      <alignment vertical="center"/>
    </xf>
    <xf numFmtId="189" fontId="111" fillId="40" borderId="30">
      <alignment vertical="center"/>
    </xf>
    <xf numFmtId="189" fontId="111" fillId="26" borderId="30">
      <alignment vertical="center"/>
    </xf>
    <xf numFmtId="190" fontId="111" fillId="12" borderId="30">
      <alignment vertical="center"/>
    </xf>
    <xf numFmtId="190" fontId="111" fillId="12" borderId="30">
      <alignment vertical="center"/>
    </xf>
    <xf numFmtId="190" fontId="111" fillId="26" borderId="30">
      <alignment vertical="center"/>
    </xf>
    <xf numFmtId="190" fontId="111" fillId="12" borderId="30">
      <alignment vertical="center"/>
    </xf>
    <xf numFmtId="190" fontId="111" fillId="40" borderId="30">
      <alignment vertical="center"/>
    </xf>
    <xf numFmtId="190" fontId="111" fillId="26" borderId="30">
      <alignment vertical="center"/>
    </xf>
    <xf numFmtId="165" fontId="112" fillId="12" borderId="30">
      <alignment vertical="center"/>
    </xf>
    <xf numFmtId="165" fontId="113" fillId="12" borderId="30">
      <alignment vertical="center"/>
    </xf>
    <xf numFmtId="165" fontId="115" fillId="26" borderId="30">
      <alignment vertical="center"/>
    </xf>
    <xf numFmtId="165" fontId="112" fillId="12" borderId="30">
      <alignment vertical="center"/>
    </xf>
    <xf numFmtId="165" fontId="114" fillId="40" borderId="30">
      <alignment vertical="center"/>
    </xf>
    <xf numFmtId="165" fontId="115" fillId="26" borderId="30">
      <alignment vertical="center"/>
    </xf>
    <xf numFmtId="191" fontId="112" fillId="12" borderId="30">
      <alignment vertical="center"/>
    </xf>
    <xf numFmtId="191" fontId="113" fillId="12" borderId="30">
      <alignment vertical="center"/>
    </xf>
    <xf numFmtId="191" fontId="115" fillId="26" borderId="30">
      <alignment vertical="center"/>
    </xf>
    <xf numFmtId="191" fontId="112" fillId="12" borderId="30">
      <alignment vertical="center"/>
    </xf>
    <xf numFmtId="191" fontId="114" fillId="40" borderId="30">
      <alignment vertical="center"/>
    </xf>
    <xf numFmtId="191" fontId="115" fillId="26" borderId="30">
      <alignment vertical="center"/>
    </xf>
    <xf numFmtId="169" fontId="112" fillId="12" borderId="30">
      <alignment vertical="center"/>
    </xf>
    <xf numFmtId="169" fontId="113" fillId="12" borderId="30">
      <alignment vertical="center"/>
    </xf>
    <xf numFmtId="169" fontId="115" fillId="26" borderId="30">
      <alignment vertical="center"/>
    </xf>
    <xf numFmtId="169" fontId="112" fillId="12" borderId="30">
      <alignment vertical="center"/>
    </xf>
    <xf numFmtId="169" fontId="114" fillId="40" borderId="30">
      <alignment vertical="center"/>
    </xf>
    <xf numFmtId="169" fontId="115" fillId="26" borderId="30">
      <alignment vertical="center"/>
    </xf>
    <xf numFmtId="0" fontId="116" fillId="12" borderId="30">
      <alignment vertical="center"/>
    </xf>
    <xf numFmtId="0" fontId="117" fillId="12" borderId="30">
      <alignment vertical="center"/>
    </xf>
    <xf numFmtId="0" fontId="117" fillId="26" borderId="30">
      <alignment vertical="center"/>
    </xf>
    <xf numFmtId="0" fontId="117" fillId="12" borderId="30">
      <alignment vertical="center"/>
    </xf>
    <xf numFmtId="0" fontId="117" fillId="40" borderId="30">
      <alignment vertical="center"/>
    </xf>
    <xf numFmtId="0" fontId="117" fillId="26" borderId="30">
      <alignment vertical="center"/>
    </xf>
    <xf numFmtId="0" fontId="116" fillId="12" borderId="30">
      <alignment horizontal="left" vertical="center"/>
    </xf>
    <xf numFmtId="0" fontId="116" fillId="12" borderId="30">
      <alignment horizontal="left" vertical="center"/>
    </xf>
    <xf numFmtId="0" fontId="116" fillId="26" borderId="30">
      <alignment horizontal="left" vertical="center"/>
    </xf>
    <xf numFmtId="0" fontId="116" fillId="12" borderId="30">
      <alignment horizontal="left" vertical="center"/>
    </xf>
    <xf numFmtId="0" fontId="116" fillId="40" borderId="30">
      <alignment horizontal="left" vertical="center"/>
    </xf>
    <xf numFmtId="0" fontId="116" fillId="26" borderId="30">
      <alignment horizontal="left" vertical="center"/>
    </xf>
    <xf numFmtId="0" fontId="147" fillId="4" borderId="0">
      <alignment horizontal="left" vertical="center"/>
    </xf>
    <xf numFmtId="0" fontId="147" fillId="30" borderId="0">
      <alignment horizontal="left" vertical="center"/>
    </xf>
    <xf numFmtId="0" fontId="147" fillId="26" borderId="0">
      <alignment horizontal="left" vertical="center"/>
    </xf>
    <xf numFmtId="0" fontId="147" fillId="4" borderId="0">
      <alignment horizontal="left" vertical="center"/>
    </xf>
    <xf numFmtId="0" fontId="147" fillId="30" borderId="0">
      <alignment horizontal="left" vertical="center"/>
    </xf>
    <xf numFmtId="49" fontId="147" fillId="52" borderId="18">
      <alignment vertical="center" wrapText="1"/>
    </xf>
    <xf numFmtId="49" fontId="147" fillId="13" borderId="18">
      <alignment vertical="center" wrapText="1"/>
    </xf>
    <xf numFmtId="49" fontId="147" fillId="13" borderId="18">
      <alignment vertical="center" wrapText="1"/>
    </xf>
    <xf numFmtId="49" fontId="147" fillId="33" borderId="18">
      <alignment vertical="center" wrapText="1"/>
    </xf>
    <xf numFmtId="49" fontId="147" fillId="13" borderId="18">
      <alignment vertical="center" wrapText="1"/>
    </xf>
    <xf numFmtId="49" fontId="147" fillId="52" borderId="18">
      <alignment vertical="center" wrapText="1"/>
    </xf>
    <xf numFmtId="49" fontId="147" fillId="13" borderId="18">
      <alignment vertical="center" wrapText="1"/>
    </xf>
    <xf numFmtId="49" fontId="147" fillId="7" borderId="18">
      <alignment vertical="center" wrapText="1"/>
    </xf>
    <xf numFmtId="0" fontId="147" fillId="6" borderId="18">
      <alignment horizontal="left" vertical="center" wrapText="1"/>
    </xf>
    <xf numFmtId="0" fontId="147" fillId="6" borderId="18">
      <alignment horizontal="left" vertical="center" wrapText="1"/>
    </xf>
    <xf numFmtId="0" fontId="147" fillId="6" borderId="18">
      <alignment horizontal="left" vertical="center" wrapText="1"/>
    </xf>
    <xf numFmtId="0" fontId="147" fillId="6" borderId="18">
      <alignment horizontal="left" vertical="center" wrapText="1"/>
    </xf>
    <xf numFmtId="0" fontId="159" fillId="6" borderId="18">
      <alignment horizontal="left" vertical="center" wrapText="1"/>
    </xf>
    <xf numFmtId="0" fontId="159" fillId="6" borderId="18">
      <alignment horizontal="left" vertical="center" wrapText="1"/>
    </xf>
    <xf numFmtId="0" fontId="159" fillId="6" borderId="18">
      <alignment horizontal="left" vertical="center" wrapText="1"/>
    </xf>
    <xf numFmtId="0" fontId="159" fillId="6" borderId="18">
      <alignment horizontal="left" vertical="center" wrapText="1"/>
    </xf>
    <xf numFmtId="0" fontId="147" fillId="33" borderId="31">
      <alignment horizontal="left" vertical="center" wrapText="1"/>
    </xf>
    <xf numFmtId="0" fontId="147" fillId="53" borderId="18">
      <alignment horizontal="left" vertical="center" wrapText="1"/>
    </xf>
    <xf numFmtId="0" fontId="147" fillId="7" borderId="18">
      <alignment horizontal="left" vertical="center" wrapText="1"/>
    </xf>
    <xf numFmtId="0" fontId="147" fillId="53" borderId="18">
      <alignment horizontal="left" vertical="center" wrapText="1"/>
    </xf>
    <xf numFmtId="0" fontId="147" fillId="31" borderId="18">
      <alignment horizontal="left" vertical="center" wrapText="1"/>
    </xf>
    <xf numFmtId="0" fontId="175" fillId="26" borderId="18">
      <alignment horizontal="left" vertical="center" wrapText="1"/>
    </xf>
    <xf numFmtId="0" fontId="175" fillId="26" borderId="18">
      <alignment horizontal="left" vertical="center" wrapText="1"/>
    </xf>
    <xf numFmtId="0" fontId="175" fillId="25" borderId="18">
      <alignment horizontal="left" vertical="center" wrapText="1"/>
    </xf>
    <xf numFmtId="0" fontId="175" fillId="54" borderId="18">
      <alignment horizontal="left" vertical="center" wrapText="1"/>
    </xf>
    <xf numFmtId="0" fontId="175" fillId="19" borderId="18">
      <alignment horizontal="left" vertical="center" wrapText="1"/>
    </xf>
    <xf numFmtId="49" fontId="176" fillId="46" borderId="32">
      <alignment vertical="center"/>
    </xf>
    <xf numFmtId="49" fontId="177" fillId="46" borderId="15">
      <alignment vertical="center"/>
    </xf>
    <xf numFmtId="49" fontId="178" fillId="46" borderId="15">
      <alignment vertical="center"/>
    </xf>
    <xf numFmtId="49" fontId="178" fillId="46" borderId="15">
      <alignment vertical="center"/>
    </xf>
    <xf numFmtId="49" fontId="177" fillId="46" borderId="15">
      <alignment vertical="center"/>
    </xf>
    <xf numFmtId="0" fontId="179" fillId="46" borderId="33">
      <alignment horizontal="left" vertical="center" wrapText="1"/>
    </xf>
    <xf numFmtId="0" fontId="179" fillId="46" borderId="0">
      <alignment horizontal="left" vertical="center" wrapText="1"/>
    </xf>
    <xf numFmtId="0" fontId="179" fillId="46" borderId="0">
      <alignment horizontal="left" vertical="center" wrapText="1"/>
    </xf>
    <xf numFmtId="0" fontId="179" fillId="46" borderId="0">
      <alignment horizontal="left" vertical="center" wrapText="1"/>
    </xf>
    <xf numFmtId="0" fontId="179" fillId="46" borderId="0">
      <alignment horizontal="left" vertical="center" wrapText="1"/>
    </xf>
    <xf numFmtId="49" fontId="147" fillId="15" borderId="0">
      <alignment vertical="center" wrapText="1"/>
    </xf>
    <xf numFmtId="49" fontId="147" fillId="5" borderId="15">
      <alignment vertical="center" wrapText="1"/>
    </xf>
    <xf numFmtId="49" fontId="147" fillId="48" borderId="15">
      <alignment vertical="center" wrapText="1"/>
    </xf>
    <xf numFmtId="49" fontId="147" fillId="5" borderId="15">
      <alignment vertical="center" wrapText="1"/>
    </xf>
    <xf numFmtId="49" fontId="147" fillId="48" borderId="15">
      <alignment vertical="center" wrapText="1"/>
    </xf>
    <xf numFmtId="0" fontId="147" fillId="29" borderId="18">
      <alignment horizontal="left" vertical="center" wrapText="1"/>
    </xf>
    <xf numFmtId="0" fontId="147" fillId="27" borderId="18">
      <alignment horizontal="left" vertical="center" wrapText="1"/>
    </xf>
    <xf numFmtId="0" fontId="147" fillId="7" borderId="18">
      <alignment horizontal="left" vertical="center" wrapText="1"/>
    </xf>
    <xf numFmtId="0" fontId="147" fillId="49" borderId="18">
      <alignment horizontal="left" vertical="center" wrapText="1"/>
    </xf>
    <xf numFmtId="0" fontId="147" fillId="27" borderId="18">
      <alignment horizontal="left" vertical="center" wrapText="1"/>
    </xf>
    <xf numFmtId="0" fontId="147" fillId="27" borderId="18">
      <alignment horizontal="left" vertical="center" wrapText="1"/>
    </xf>
    <xf numFmtId="0" fontId="147" fillId="5" borderId="18">
      <alignment horizontal="left" vertical="center" wrapText="1"/>
    </xf>
    <xf numFmtId="0" fontId="147" fillId="29" borderId="18">
      <alignment horizontal="left" vertical="center" wrapText="1"/>
    </xf>
    <xf numFmtId="0" fontId="147" fillId="13" borderId="18">
      <alignment horizontal="left" vertical="center" wrapText="1"/>
    </xf>
    <xf numFmtId="0" fontId="147" fillId="25" borderId="18">
      <alignment horizontal="left" vertical="center" wrapText="1"/>
    </xf>
    <xf numFmtId="0" fontId="147" fillId="22" borderId="18">
      <alignment horizontal="left" vertical="center" wrapText="1"/>
    </xf>
    <xf numFmtId="0" fontId="147" fillId="32" borderId="18">
      <alignment horizontal="left" vertical="center" wrapText="1"/>
    </xf>
    <xf numFmtId="0" fontId="147" fillId="22" borderId="18">
      <alignment horizontal="left" vertical="center" wrapText="1"/>
    </xf>
    <xf numFmtId="0" fontId="147" fillId="16" borderId="18">
      <alignment horizontal="left" vertical="center" wrapText="1"/>
    </xf>
    <xf numFmtId="0" fontId="147" fillId="27" borderId="18">
      <alignment horizontal="left" vertical="center" wrapText="1"/>
    </xf>
    <xf numFmtId="0" fontId="147" fillId="22" borderId="18">
      <alignment horizontal="left" vertical="center" wrapText="1"/>
    </xf>
    <xf numFmtId="0" fontId="147" fillId="16" borderId="18">
      <alignment horizontal="left" vertical="center" wrapText="1"/>
    </xf>
    <xf numFmtId="0" fontId="147" fillId="16" borderId="18">
      <alignment horizontal="left" vertical="center" wrapText="1"/>
    </xf>
    <xf numFmtId="0" fontId="147" fillId="16" borderId="18">
      <alignment horizontal="left" vertical="center" wrapText="1"/>
    </xf>
    <xf numFmtId="0" fontId="147" fillId="16" borderId="18">
      <alignment horizontal="left" vertical="center" wrapText="1"/>
    </xf>
    <xf numFmtId="49" fontId="177" fillId="10" borderId="32">
      <alignment vertical="center"/>
    </xf>
    <xf numFmtId="49" fontId="180" fillId="10" borderId="15">
      <alignment vertical="center"/>
    </xf>
    <xf numFmtId="49" fontId="180" fillId="10" borderId="15">
      <alignment vertical="center"/>
    </xf>
    <xf numFmtId="49" fontId="180" fillId="10" borderId="15">
      <alignment vertical="center"/>
    </xf>
    <xf numFmtId="49" fontId="180" fillId="10" borderId="15">
      <alignment vertical="center"/>
    </xf>
    <xf numFmtId="0" fontId="179" fillId="10" borderId="33">
      <alignment horizontal="left" vertical="center" wrapText="1"/>
    </xf>
    <xf numFmtId="0" fontId="179" fillId="10" borderId="0">
      <alignment horizontal="left" vertical="center" wrapText="1"/>
    </xf>
    <xf numFmtId="0" fontId="179" fillId="10" borderId="0">
      <alignment horizontal="left" vertical="center" wrapText="1"/>
    </xf>
    <xf numFmtId="0" fontId="179" fillId="10" borderId="0">
      <alignment horizontal="left" vertical="center" wrapText="1"/>
    </xf>
    <xf numFmtId="0" fontId="179" fillId="10" borderId="0">
      <alignment horizontal="left" vertical="center" wrapText="1"/>
    </xf>
    <xf numFmtId="49" fontId="176" fillId="17" borderId="32">
      <alignment vertical="center"/>
    </xf>
    <xf numFmtId="49" fontId="177" fillId="12" borderId="15">
      <alignment vertical="center"/>
    </xf>
    <xf numFmtId="49" fontId="178" fillId="19" borderId="15">
      <alignment vertical="center"/>
    </xf>
    <xf numFmtId="49" fontId="178" fillId="19" borderId="15">
      <alignment vertical="center"/>
    </xf>
    <xf numFmtId="49" fontId="177" fillId="12" borderId="15">
      <alignment vertical="center"/>
    </xf>
    <xf numFmtId="0" fontId="179" fillId="17" borderId="33">
      <alignment horizontal="left" vertical="center" wrapText="1"/>
    </xf>
    <xf numFmtId="0" fontId="179" fillId="12" borderId="0">
      <alignment horizontal="left" vertical="center" wrapText="1"/>
    </xf>
    <xf numFmtId="0" fontId="179" fillId="19" borderId="0">
      <alignment horizontal="left" vertical="center" wrapText="1"/>
    </xf>
    <xf numFmtId="0" fontId="179" fillId="19" borderId="0">
      <alignment horizontal="left" vertical="center" wrapText="1"/>
    </xf>
    <xf numFmtId="0" fontId="179" fillId="12" borderId="0">
      <alignment horizontal="left" vertical="center" wrapText="1"/>
    </xf>
    <xf numFmtId="0" fontId="147" fillId="24" borderId="0"/>
    <xf numFmtId="0" fontId="124" fillId="0" borderId="0"/>
    <xf numFmtId="0" fontId="66" fillId="0" borderId="0"/>
    <xf numFmtId="0" fontId="181" fillId="0" borderId="0"/>
    <xf numFmtId="0" fontId="124" fillId="0" borderId="0"/>
    <xf numFmtId="0" fontId="66" fillId="0" borderId="0"/>
    <xf numFmtId="0" fontId="97" fillId="0" borderId="0"/>
    <xf numFmtId="0" fontId="97" fillId="0" borderId="0"/>
    <xf numFmtId="0" fontId="69" fillId="0" borderId="24"/>
    <xf numFmtId="0" fontId="70" fillId="0" borderId="25"/>
    <xf numFmtId="0" fontId="58" fillId="0" borderId="26"/>
    <xf numFmtId="0" fontId="58" fillId="0" borderId="0"/>
    <xf numFmtId="0" fontId="131" fillId="0" borderId="35"/>
    <xf numFmtId="0" fontId="126" fillId="0" borderId="0"/>
    <xf numFmtId="0" fontId="132" fillId="0" borderId="0"/>
    <xf numFmtId="0" fontId="133" fillId="0" borderId="25"/>
    <xf numFmtId="0" fontId="134" fillId="0" borderId="0"/>
    <xf numFmtId="0" fontId="135" fillId="0" borderId="25"/>
    <xf numFmtId="0" fontId="136" fillId="0" borderId="36"/>
    <xf numFmtId="0" fontId="137" fillId="0" borderId="36"/>
    <xf numFmtId="0" fontId="136" fillId="0" borderId="0"/>
    <xf numFmtId="0" fontId="137" fillId="0" borderId="0"/>
    <xf numFmtId="0" fontId="97" fillId="0" borderId="0"/>
    <xf numFmtId="0" fontId="126" fillId="0" borderId="0"/>
    <xf numFmtId="0" fontId="138" fillId="17" borderId="0">
      <alignment horizontal="left" vertical="center"/>
      <protection locked="0"/>
    </xf>
    <xf numFmtId="0" fontId="147" fillId="14" borderId="0">
      <alignment horizontal="center"/>
      <protection locked="0"/>
    </xf>
    <xf numFmtId="0" fontId="147" fillId="14" borderId="0">
      <alignment horizontal="center"/>
      <protection locked="0"/>
    </xf>
    <xf numFmtId="0" fontId="147" fillId="14" borderId="0">
      <alignment horizontal="center"/>
      <protection locked="0"/>
    </xf>
    <xf numFmtId="0" fontId="161" fillId="14" borderId="0">
      <alignment horizontal="center"/>
      <protection locked="0"/>
    </xf>
    <xf numFmtId="0" fontId="161" fillId="14" borderId="0">
      <alignment horizontal="center"/>
      <protection locked="0"/>
    </xf>
    <xf numFmtId="0" fontId="161" fillId="14" borderId="0">
      <alignment horizontal="center"/>
      <protection locked="0"/>
    </xf>
    <xf numFmtId="0" fontId="139" fillId="14" borderId="0">
      <alignment horizontal="left"/>
      <protection locked="0"/>
    </xf>
    <xf numFmtId="0" fontId="147" fillId="14" borderId="0">
      <alignment horizontal="left"/>
      <protection locked="0"/>
    </xf>
    <xf numFmtId="0" fontId="147" fillId="14" borderId="0">
      <alignment horizontal="left"/>
      <protection locked="0"/>
    </xf>
    <xf numFmtId="0" fontId="147" fillId="14" borderId="0">
      <alignment horizontal="left"/>
      <protection locked="0"/>
    </xf>
    <xf numFmtId="0" fontId="147" fillId="14" borderId="0">
      <alignment horizontal="left"/>
      <protection locked="0"/>
    </xf>
    <xf numFmtId="0" fontId="182" fillId="14" borderId="0">
      <alignment horizontal="left"/>
      <protection locked="0"/>
    </xf>
    <xf numFmtId="0" fontId="182" fillId="14" borderId="0">
      <alignment horizontal="left"/>
      <protection locked="0"/>
    </xf>
    <xf numFmtId="0" fontId="182" fillId="14" borderId="0">
      <alignment horizontal="left"/>
      <protection locked="0"/>
    </xf>
    <xf numFmtId="0" fontId="126" fillId="0" borderId="0"/>
    <xf numFmtId="0" fontId="127" fillId="0" borderId="0"/>
    <xf numFmtId="0" fontId="183" fillId="0" borderId="24"/>
    <xf numFmtId="0" fontId="184" fillId="0" borderId="25"/>
    <xf numFmtId="0" fontId="185" fillId="0" borderId="34"/>
    <xf numFmtId="0" fontId="185" fillId="0" borderId="0"/>
    <xf numFmtId="0" fontId="97" fillId="0" borderId="0"/>
    <xf numFmtId="0" fontId="69" fillId="0" borderId="24"/>
    <xf numFmtId="0" fontId="70" fillId="0" borderId="25"/>
    <xf numFmtId="0" fontId="58" fillId="0" borderId="26"/>
    <xf numFmtId="0" fontId="159" fillId="14" borderId="0">
      <protection locked="0"/>
    </xf>
    <xf numFmtId="0" fontId="147" fillId="0" borderId="57"/>
    <xf numFmtId="0" fontId="141" fillId="0" borderId="58"/>
    <xf numFmtId="0" fontId="32" fillId="18" borderId="0"/>
    <xf numFmtId="0" fontId="35" fillId="10" borderId="0"/>
    <xf numFmtId="0" fontId="186" fillId="37" borderId="51"/>
    <xf numFmtId="0" fontId="143" fillId="32" borderId="51"/>
    <xf numFmtId="0" fontId="143" fillId="32" borderId="51"/>
    <xf numFmtId="2" fontId="147" fillId="0" borderId="0"/>
    <xf numFmtId="2" fontId="147" fillId="0" borderId="0"/>
    <xf numFmtId="0" fontId="124" fillId="0" borderId="0"/>
    <xf numFmtId="0" fontId="67" fillId="0" borderId="0">
      <alignment horizontal="center"/>
    </xf>
    <xf numFmtId="0" fontId="67" fillId="0" borderId="0">
      <alignment horizontal="center" textRotation="90"/>
    </xf>
    <xf numFmtId="0" fontId="92" fillId="0" borderId="0"/>
    <xf numFmtId="183" fontId="92" fillId="0" borderId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0" fontId="204" fillId="0" borderId="0"/>
    <xf numFmtId="0" fontId="25" fillId="8" borderId="0" applyNumberFormat="0" applyBorder="0" applyProtection="0"/>
    <xf numFmtId="0" fontId="25" fillId="9" borderId="0" applyNumberFormat="0" applyBorder="0" applyProtection="0"/>
    <xf numFmtId="0" fontId="25" fillId="10" borderId="0" applyNumberFormat="0" applyBorder="0" applyProtection="0"/>
    <xf numFmtId="0" fontId="25" fillId="11" borderId="0" applyNumberFormat="0" applyBorder="0" applyProtection="0"/>
    <xf numFmtId="0" fontId="25" fillId="12" borderId="0" applyNumberFormat="0" applyBorder="0" applyProtection="0"/>
    <xf numFmtId="0" fontId="25" fillId="13" borderId="0" applyNumberFormat="0" applyBorder="0" applyProtection="0"/>
    <xf numFmtId="0" fontId="25" fillId="19" borderId="0" applyNumberFormat="0" applyBorder="0" applyProtection="0"/>
    <xf numFmtId="0" fontId="25" fillId="20" borderId="0" applyNumberFormat="0" applyBorder="0" applyProtection="0"/>
    <xf numFmtId="0" fontId="25" fillId="21" borderId="0" applyNumberFormat="0" applyBorder="0" applyProtection="0"/>
    <xf numFmtId="0" fontId="25" fillId="11" borderId="0" applyNumberFormat="0" applyBorder="0" applyProtection="0"/>
    <xf numFmtId="0" fontId="25" fillId="19" borderId="0" applyNumberFormat="0" applyBorder="0" applyProtection="0"/>
    <xf numFmtId="0" fontId="25" fillId="22" borderId="0" applyNumberFormat="0" applyBorder="0" applyProtection="0"/>
    <xf numFmtId="0" fontId="27" fillId="26" borderId="0" applyNumberFormat="0" applyBorder="0" applyProtection="0"/>
    <xf numFmtId="0" fontId="27" fillId="20" borderId="0" applyNumberFormat="0" applyBorder="0" applyProtection="0"/>
    <xf numFmtId="0" fontId="27" fillId="21" borderId="0" applyNumberFormat="0" applyBorder="0" applyProtection="0"/>
    <xf numFmtId="0" fontId="27" fillId="5" borderId="0" applyNumberFormat="0" applyBorder="0" applyProtection="0"/>
    <xf numFmtId="0" fontId="27" fillId="6" borderId="0" applyNumberFormat="0" applyBorder="0" applyProtection="0"/>
    <xf numFmtId="0" fontId="27" fillId="27" borderId="0" applyNumberFormat="0" applyBorder="0" applyProtection="0"/>
    <xf numFmtId="0" fontId="128" fillId="0" borderId="24" applyNumberFormat="0" applyProtection="0"/>
    <xf numFmtId="0" fontId="129" fillId="0" borderId="25" applyNumberFormat="0" applyProtection="0"/>
    <xf numFmtId="0" fontId="130" fillId="0" borderId="34" applyNumberFormat="0" applyProtection="0"/>
    <xf numFmtId="0" fontId="130" fillId="0" borderId="0" applyNumberFormat="0" applyBorder="0" applyProtection="0"/>
    <xf numFmtId="0" fontId="183" fillId="0" borderId="24"/>
    <xf numFmtId="0" fontId="184" fillId="0" borderId="25"/>
    <xf numFmtId="0" fontId="185" fillId="0" borderId="34"/>
    <xf numFmtId="0" fontId="185" fillId="0" borderId="0"/>
    <xf numFmtId="0" fontId="204" fillId="0" borderId="0"/>
    <xf numFmtId="0" fontId="223" fillId="0" borderId="0"/>
    <xf numFmtId="0" fontId="241" fillId="36" borderId="1"/>
    <xf numFmtId="0" fontId="146" fillId="0" borderId="0"/>
    <xf numFmtId="0" fontId="230" fillId="75" borderId="0"/>
    <xf numFmtId="0" fontId="230" fillId="76" borderId="0"/>
    <xf numFmtId="0" fontId="146" fillId="77" borderId="0"/>
    <xf numFmtId="0" fontId="231" fillId="78" borderId="0"/>
    <xf numFmtId="0" fontId="232" fillId="79" borderId="0"/>
    <xf numFmtId="204" fontId="23" fillId="0" borderId="0"/>
    <xf numFmtId="0" fontId="233" fillId="0" borderId="0"/>
    <xf numFmtId="0" fontId="234" fillId="10" borderId="0"/>
    <xf numFmtId="0" fontId="235" fillId="0" borderId="0">
      <alignment horizontal="center"/>
    </xf>
    <xf numFmtId="0" fontId="236" fillId="0" borderId="0"/>
    <xf numFmtId="0" fontId="237" fillId="0" borderId="0"/>
    <xf numFmtId="0" fontId="26" fillId="0" borderId="0"/>
    <xf numFmtId="0" fontId="235" fillId="0" borderId="0">
      <alignment horizontal="center" textRotation="90"/>
    </xf>
    <xf numFmtId="0" fontId="238" fillId="0" borderId="0"/>
    <xf numFmtId="0" fontId="239" fillId="36" borderId="0"/>
    <xf numFmtId="0" fontId="240" fillId="0" borderId="0"/>
    <xf numFmtId="0" fontId="242" fillId="0" borderId="0"/>
    <xf numFmtId="183" fontId="242" fillId="0" borderId="0"/>
    <xf numFmtId="0" fontId="23" fillId="0" borderId="0"/>
    <xf numFmtId="0" fontId="23" fillId="0" borderId="0"/>
    <xf numFmtId="0" fontId="231" fillId="0" borderId="0"/>
    <xf numFmtId="0" fontId="22" fillId="0" borderId="0"/>
    <xf numFmtId="9" fontId="22" fillId="0" borderId="0" applyFont="0" applyFill="0" applyBorder="0" applyAlignment="0" applyProtection="0"/>
    <xf numFmtId="0" fontId="223" fillId="0" borderId="0"/>
    <xf numFmtId="0" fontId="245" fillId="0" borderId="0"/>
    <xf numFmtId="0" fontId="223" fillId="0" borderId="0"/>
    <xf numFmtId="0" fontId="223" fillId="0" borderId="0"/>
    <xf numFmtId="206" fontId="223" fillId="0" borderId="0" applyFont="0" applyFill="0" applyBorder="0" applyAlignment="0" applyProtection="0"/>
    <xf numFmtId="0" fontId="22" fillId="0" borderId="0"/>
    <xf numFmtId="207" fontId="223" fillId="0" borderId="0"/>
    <xf numFmtId="207" fontId="223" fillId="0" borderId="0"/>
    <xf numFmtId="207" fontId="223" fillId="0" borderId="0"/>
    <xf numFmtId="207" fontId="223" fillId="0" borderId="0"/>
    <xf numFmtId="207" fontId="223" fillId="0" borderId="0"/>
    <xf numFmtId="207" fontId="223" fillId="0" borderId="0"/>
    <xf numFmtId="207" fontId="223" fillId="0" borderId="0"/>
    <xf numFmtId="207" fontId="223" fillId="0" borderId="0"/>
    <xf numFmtId="9" fontId="223" fillId="0" borderId="0" applyFont="0" applyFill="0" applyBorder="0" applyAlignment="0" applyProtection="0"/>
    <xf numFmtId="0" fontId="22" fillId="0" borderId="0"/>
    <xf numFmtId="0" fontId="248" fillId="0" borderId="0" applyNumberFormat="0" applyFill="0" applyBorder="0" applyAlignment="0" applyProtection="0"/>
    <xf numFmtId="9" fontId="223" fillId="0" borderId="0" applyFont="0" applyFill="0" applyBorder="0" applyAlignment="0" applyProtection="0"/>
    <xf numFmtId="207" fontId="223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63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264" fillId="0" borderId="0"/>
    <xf numFmtId="210" fontId="264" fillId="0" borderId="0" applyBorder="0" applyProtection="0"/>
    <xf numFmtId="210" fontId="264" fillId="0" borderId="0" applyBorder="0" applyProtection="0"/>
    <xf numFmtId="210" fontId="264" fillId="0" borderId="0" applyBorder="0" applyProtection="0"/>
    <xf numFmtId="0" fontId="260" fillId="0" borderId="0"/>
    <xf numFmtId="0" fontId="264" fillId="0" borderId="0"/>
    <xf numFmtId="0" fontId="267" fillId="0" borderId="0"/>
    <xf numFmtId="9" fontId="267" fillId="0" borderId="0" applyFont="0" applyFill="0" applyBorder="0" applyProtection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3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23" fillId="0" borderId="0"/>
    <xf numFmtId="0" fontId="204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285" fillId="0" borderId="0" applyFont="0" applyFill="0" applyBorder="0" applyAlignment="0" applyProtection="0"/>
    <xf numFmtId="9" fontId="28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207" fontId="299" fillId="0" borderId="0"/>
    <xf numFmtId="0" fontId="9" fillId="0" borderId="0"/>
    <xf numFmtId="0" fontId="9" fillId="0" borderId="0"/>
    <xf numFmtId="0" fontId="223" fillId="0" borderId="0"/>
    <xf numFmtId="9" fontId="9" fillId="0" borderId="0" applyFont="0" applyFill="0" applyBorder="0" applyAlignment="0" applyProtection="0"/>
    <xf numFmtId="0" fontId="9" fillId="0" borderId="0"/>
    <xf numFmtId="0" fontId="309" fillId="0" borderId="0"/>
    <xf numFmtId="0" fontId="285" fillId="134" borderId="0" applyNumberFormat="0" applyBorder="0" applyAlignment="0" applyProtection="0"/>
    <xf numFmtId="0" fontId="285" fillId="135" borderId="0" applyNumberFormat="0" applyBorder="0" applyAlignment="0" applyProtection="0"/>
    <xf numFmtId="0" fontId="285" fillId="136" borderId="0" applyNumberFormat="0" applyBorder="0" applyAlignment="0" applyProtection="0"/>
    <xf numFmtId="0" fontId="285" fillId="137" borderId="0" applyNumberFormat="0" applyBorder="0" applyAlignment="0" applyProtection="0"/>
    <xf numFmtId="0" fontId="285" fillId="138" borderId="0" applyNumberFormat="0" applyBorder="0" applyAlignment="0" applyProtection="0"/>
    <xf numFmtId="0" fontId="285" fillId="136" borderId="0" applyNumberFormat="0" applyBorder="0" applyAlignment="0" applyProtection="0"/>
    <xf numFmtId="49" fontId="304" fillId="0" borderId="80" applyNumberFormat="0" applyFont="0" applyFill="0" applyBorder="0" applyProtection="0">
      <alignment horizontal="left" vertical="center" indent="2"/>
    </xf>
    <xf numFmtId="0" fontId="285" fillId="138" borderId="0" applyNumberFormat="0" applyBorder="0" applyAlignment="0" applyProtection="0"/>
    <xf numFmtId="0" fontId="285" fillId="135" borderId="0" applyNumberFormat="0" applyBorder="0" applyAlignment="0" applyProtection="0"/>
    <xf numFmtId="0" fontId="285" fillId="139" borderId="0" applyNumberFormat="0" applyBorder="0" applyAlignment="0" applyProtection="0"/>
    <xf numFmtId="0" fontId="285" fillId="140" borderId="0" applyNumberFormat="0" applyBorder="0" applyAlignment="0" applyProtection="0"/>
    <xf numFmtId="0" fontId="285" fillId="138" borderId="0" applyNumberFormat="0" applyBorder="0" applyAlignment="0" applyProtection="0"/>
    <xf numFmtId="0" fontId="285" fillId="139" borderId="0" applyNumberFormat="0" applyBorder="0" applyAlignment="0" applyProtection="0"/>
    <xf numFmtId="49" fontId="304" fillId="0" borderId="101" applyNumberFormat="0" applyFont="0" applyFill="0" applyBorder="0" applyProtection="0">
      <alignment horizontal="left" vertical="center" indent="5"/>
    </xf>
    <xf numFmtId="0" fontId="318" fillId="138" borderId="0" applyNumberFormat="0" applyBorder="0" applyAlignment="0" applyProtection="0"/>
    <xf numFmtId="0" fontId="318" fillId="141" borderId="0" applyNumberFormat="0" applyBorder="0" applyAlignment="0" applyProtection="0"/>
    <xf numFmtId="0" fontId="318" fillId="142" borderId="0" applyNumberFormat="0" applyBorder="0" applyAlignment="0" applyProtection="0"/>
    <xf numFmtId="0" fontId="318" fillId="140" borderId="0" applyNumberFormat="0" applyBorder="0" applyAlignment="0" applyProtection="0"/>
    <xf numFmtId="0" fontId="318" fillId="138" borderId="0" applyNumberFormat="0" applyBorder="0" applyAlignment="0" applyProtection="0"/>
    <xf numFmtId="0" fontId="318" fillId="135" borderId="0" applyNumberFormat="0" applyBorder="0" applyAlignment="0" applyProtection="0"/>
    <xf numFmtId="0" fontId="318" fillId="143" borderId="0" applyNumberFormat="0" applyBorder="0" applyAlignment="0" applyProtection="0"/>
    <xf numFmtId="0" fontId="318" fillId="141" borderId="0" applyNumberFormat="0" applyBorder="0" applyAlignment="0" applyProtection="0"/>
    <xf numFmtId="0" fontId="318" fillId="142" borderId="0" applyNumberFormat="0" applyBorder="0" applyAlignment="0" applyProtection="0"/>
    <xf numFmtId="0" fontId="318" fillId="144" borderId="0" applyNumberFormat="0" applyBorder="0" applyAlignment="0" applyProtection="0"/>
    <xf numFmtId="0" fontId="318" fillId="145" borderId="0" applyNumberFormat="0" applyBorder="0" applyAlignment="0" applyProtection="0"/>
    <xf numFmtId="0" fontId="318" fillId="146" borderId="0" applyNumberFormat="0" applyBorder="0" applyAlignment="0" applyProtection="0"/>
    <xf numFmtId="0" fontId="313" fillId="147" borderId="0" applyBorder="0" applyAlignment="0"/>
    <xf numFmtId="0" fontId="304" fillId="147" borderId="0" applyBorder="0">
      <alignment horizontal="right" vertical="center"/>
    </xf>
    <xf numFmtId="4" fontId="304" fillId="128" borderId="0" applyBorder="0">
      <alignment horizontal="right" vertical="center"/>
    </xf>
    <xf numFmtId="4" fontId="304" fillId="128" borderId="0" applyBorder="0">
      <alignment horizontal="right" vertical="center"/>
    </xf>
    <xf numFmtId="0" fontId="314" fillId="128" borderId="80">
      <alignment horizontal="right" vertical="center"/>
    </xf>
    <xf numFmtId="0" fontId="315" fillId="12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102">
      <alignment horizontal="right" vertical="center"/>
    </xf>
    <xf numFmtId="0" fontId="314" fillId="148" borderId="101">
      <alignment horizontal="right" vertical="center"/>
    </xf>
    <xf numFmtId="0" fontId="314" fillId="148" borderId="103">
      <alignment horizontal="right" vertical="center"/>
    </xf>
    <xf numFmtId="0" fontId="319" fillId="0" borderId="0" applyNumberFormat="0" applyFill="0" applyBorder="0" applyAlignment="0" applyProtection="0"/>
    <xf numFmtId="4" fontId="313" fillId="0" borderId="81" applyFill="0" applyBorder="0" applyProtection="0">
      <alignment horizontal="right" vertical="center"/>
    </xf>
    <xf numFmtId="0" fontId="320" fillId="149" borderId="104" applyNumberFormat="0" applyAlignment="0" applyProtection="0"/>
    <xf numFmtId="0" fontId="319" fillId="0" borderId="105" applyNumberFormat="0" applyFill="0" applyAlignment="0" applyProtection="0"/>
    <xf numFmtId="0" fontId="223" fillId="136" borderId="106" applyNumberFormat="0" applyFont="0" applyAlignment="0" applyProtection="0"/>
    <xf numFmtId="0" fontId="314" fillId="0" borderId="0" applyNumberFormat="0">
      <alignment horizontal="right"/>
    </xf>
    <xf numFmtId="0" fontId="304" fillId="148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128" borderId="101">
      <alignment horizontal="left" vertical="center"/>
    </xf>
    <xf numFmtId="0" fontId="333" fillId="0" borderId="0" applyFont="0" applyFill="0" applyBorder="0" applyAlignment="0" applyProtection="0"/>
    <xf numFmtId="0" fontId="314" fillId="0" borderId="108">
      <alignment horizontal="left" vertical="top" wrapText="1"/>
    </xf>
    <xf numFmtId="0" fontId="223" fillId="0" borderId="63"/>
    <xf numFmtId="0" fontId="334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21" fillId="135" borderId="104" applyNumberFormat="0" applyAlignment="0" applyProtection="0"/>
    <xf numFmtId="216" fontId="309" fillId="0" borderId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3" fontId="333" fillId="0" borderId="0" applyFont="0" applyFill="0" applyBorder="0" applyAlignment="0" applyProtection="0"/>
    <xf numFmtId="0" fontId="312" fillId="0" borderId="0" applyNumberFormat="0" applyFill="0" applyBorder="0" applyAlignment="0" applyProtection="0"/>
    <xf numFmtId="4" fontId="304" fillId="0" borderId="0" applyBorder="0">
      <alignment horizontal="right" vertical="center"/>
    </xf>
    <xf numFmtId="0" fontId="304" fillId="0" borderId="80">
      <alignment horizontal="right" vertical="center"/>
    </xf>
    <xf numFmtId="0" fontId="322" fillId="150" borderId="0" applyNumberFormat="0" applyBorder="0" applyAlignment="0" applyProtection="0"/>
    <xf numFmtId="1" fontId="316" fillId="128" borderId="0" applyBorder="0">
      <alignment horizontal="right" vertical="center"/>
    </xf>
    <xf numFmtId="0" fontId="223" fillId="151" borderId="80"/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2" fillId="0" borderId="0" applyNumberFormat="0" applyFill="0" applyBorder="0" applyAlignment="0" applyProtection="0">
      <alignment vertical="top"/>
      <protection locked="0"/>
    </xf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323" fillId="139" borderId="0" applyNumberFormat="0" applyBorder="0" applyAlignment="0" applyProtection="0"/>
    <xf numFmtId="0" fontId="285" fillId="0" borderId="0"/>
    <xf numFmtId="0" fontId="285" fillId="0" borderId="0"/>
    <xf numFmtId="0" fontId="285" fillId="0" borderId="0"/>
    <xf numFmtId="0" fontId="285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85" fillId="0" borderId="0"/>
    <xf numFmtId="0" fontId="285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85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30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85" fillId="0" borderId="0"/>
    <xf numFmtId="4" fontId="304" fillId="0" borderId="80" applyFill="0" applyBorder="0" applyProtection="0">
      <alignment horizontal="right" vertical="center"/>
    </xf>
    <xf numFmtId="49" fontId="313" fillId="0" borderId="80" applyNumberFormat="0" applyFill="0" applyBorder="0" applyProtection="0">
      <alignment horizontal="left" vertical="center"/>
    </xf>
    <xf numFmtId="0" fontId="304" fillId="0" borderId="80" applyNumberFormat="0" applyFill="0" applyAlignment="0" applyProtection="0"/>
    <xf numFmtId="0" fontId="223" fillId="152" borderId="0" applyNumberFormat="0" applyFont="0" applyBorder="0" applyAlignment="0" applyProtection="0"/>
    <xf numFmtId="184" fontId="304" fillId="153" borderId="80" applyNumberFormat="0" applyFont="0" applyBorder="0" applyAlignment="0" applyProtection="0">
      <alignment horizontal="right" vertical="center"/>
    </xf>
    <xf numFmtId="9" fontId="309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324" fillId="138" borderId="0" applyNumberFormat="0" applyBorder="0" applyAlignment="0" applyProtection="0"/>
    <xf numFmtId="0" fontId="304" fillId="152" borderId="80"/>
    <xf numFmtId="0" fontId="325" fillId="149" borderId="109" applyNumberFormat="0" applyAlignment="0" applyProtection="0"/>
    <xf numFmtId="0" fontId="326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328" fillId="0" borderId="110" applyNumberFormat="0" applyFill="0" applyAlignment="0" applyProtection="0"/>
    <xf numFmtId="0" fontId="329" fillId="0" borderId="111" applyNumberFormat="0" applyFill="0" applyAlignment="0" applyProtection="0"/>
    <xf numFmtId="0" fontId="330" fillId="0" borderId="112" applyNumberFormat="0" applyFill="0" applyAlignment="0" applyProtection="0"/>
    <xf numFmtId="0" fontId="330" fillId="0" borderId="0" applyNumberFormat="0" applyFill="0" applyBorder="0" applyAlignment="0" applyProtection="0"/>
    <xf numFmtId="0" fontId="333" fillId="0" borderId="57" applyNumberFormat="0" applyFont="0" applyFill="0" applyAlignment="0" applyProtection="0"/>
    <xf numFmtId="0" fontId="331" fillId="154" borderId="113" applyNumberFormat="0" applyAlignment="0" applyProtection="0"/>
    <xf numFmtId="2" fontId="333" fillId="0" borderId="0" applyFont="0" applyFill="0" applyBorder="0" applyAlignment="0" applyProtection="0"/>
    <xf numFmtId="0" fontId="317" fillId="0" borderId="0" applyNumberFormat="0" applyFill="0" applyBorder="0" applyAlignment="0" applyProtection="0"/>
    <xf numFmtId="0" fontId="304" fillId="0" borderId="0"/>
    <xf numFmtId="0" fontId="223" fillId="0" borderId="0" applyNumberFormat="0" applyFont="0" applyFill="0" applyBorder="0" applyProtection="0">
      <alignment horizontal="left" vertical="center" indent="5"/>
    </xf>
    <xf numFmtId="0" fontId="223" fillId="0" borderId="0" applyNumberFormat="0" applyFont="0" applyFill="0" applyBorder="0" applyProtection="0">
      <alignment horizontal="left" vertical="center" indent="2"/>
    </xf>
    <xf numFmtId="0" fontId="9" fillId="0" borderId="0"/>
    <xf numFmtId="43" fontId="309" fillId="0" borderId="0" applyFont="0" applyFill="0" applyBorder="0" applyAlignment="0" applyProtection="0"/>
    <xf numFmtId="0" fontId="223" fillId="0" borderId="0"/>
    <xf numFmtId="0" fontId="223" fillId="0" borderId="0"/>
    <xf numFmtId="0" fontId="341" fillId="0" borderId="0" applyNumberFormat="0" applyFill="0" applyBorder="0" applyAlignment="0" applyProtection="0">
      <alignment vertical="top"/>
      <protection locked="0"/>
    </xf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311" fillId="130" borderId="0" applyNumberFormat="0" applyFont="0" applyBorder="0" applyAlignment="0" applyProtection="0"/>
    <xf numFmtId="4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342" fillId="157" borderId="114" applyNumberFormat="0" applyAlignment="0" applyProtection="0">
      <alignment horizontal="left" vertical="center" indent="1"/>
    </xf>
    <xf numFmtId="220" fontId="343" fillId="158" borderId="114" applyNumberFormat="0" applyAlignment="0" applyProtection="0">
      <alignment horizontal="left" vertical="center" indent="1"/>
    </xf>
    <xf numFmtId="221" fontId="344" fillId="0" borderId="0" applyFont="0" applyFill="0" applyBorder="0" applyAlignment="0" applyProtection="0"/>
    <xf numFmtId="0" fontId="317" fillId="0" borderId="0" applyNumberFormat="0" applyFill="0" applyBorder="0" applyAlignment="0" applyProtection="0"/>
    <xf numFmtId="0" fontId="304" fillId="0" borderId="0"/>
    <xf numFmtId="0" fontId="223" fillId="137" borderId="0" applyNumberFormat="0" applyFont="0" applyBorder="0" applyAlignment="0" applyProtection="0"/>
    <xf numFmtId="0" fontId="223" fillId="137" borderId="0" applyNumberFormat="0" applyFont="0" applyBorder="0" applyAlignment="0" applyProtection="0"/>
    <xf numFmtId="0" fontId="223" fillId="137" borderId="0" applyNumberFormat="0" applyFont="0" applyBorder="0" applyAlignment="0" applyProtection="0"/>
    <xf numFmtId="0" fontId="223" fillId="137" borderId="0" applyNumberFormat="0" applyFont="0" applyBorder="0" applyAlignment="0" applyProtection="0"/>
    <xf numFmtId="0" fontId="223" fillId="0" borderId="0"/>
    <xf numFmtId="0" fontId="223" fillId="0" borderId="0"/>
    <xf numFmtId="222" fontId="228" fillId="0" borderId="0"/>
    <xf numFmtId="222" fontId="228" fillId="0" borderId="0"/>
    <xf numFmtId="49" fontId="228" fillId="0" borderId="0"/>
    <xf numFmtId="49" fontId="228" fillId="0" borderId="0"/>
    <xf numFmtId="223" fontId="228" fillId="0" borderId="0">
      <alignment horizontal="center"/>
    </xf>
    <xf numFmtId="223" fontId="228" fillId="0" borderId="0">
      <alignment horizontal="center"/>
    </xf>
    <xf numFmtId="224" fontId="228" fillId="0" borderId="0"/>
    <xf numFmtId="224" fontId="228" fillId="0" borderId="0"/>
    <xf numFmtId="225" fontId="228" fillId="0" borderId="0"/>
    <xf numFmtId="225" fontId="228" fillId="0" borderId="0"/>
    <xf numFmtId="226" fontId="228" fillId="0" borderId="0"/>
    <xf numFmtId="226" fontId="228" fillId="0" borderId="0"/>
    <xf numFmtId="227" fontId="228" fillId="0" borderId="0"/>
    <xf numFmtId="227" fontId="228" fillId="0" borderId="0"/>
    <xf numFmtId="228" fontId="345" fillId="0" borderId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346" fillId="159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346" fillId="14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346" fillId="16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346" fillId="150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346" fillId="138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346" fillId="137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9" fillId="105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34" borderId="0" applyNumberFormat="0" applyBorder="0" applyAlignment="0" applyProtection="0"/>
    <xf numFmtId="0" fontId="285" fillId="159" borderId="0" applyNumberFormat="0" applyBorder="0" applyAlignment="0" applyProtection="0"/>
    <xf numFmtId="0" fontId="285" fillId="134" borderId="0" applyNumberFormat="0" applyBorder="0" applyAlignment="0" applyProtection="0"/>
    <xf numFmtId="0" fontId="285" fillId="159" borderId="0" applyNumberFormat="0" applyBorder="0" applyAlignment="0" applyProtection="0"/>
    <xf numFmtId="0" fontId="285" fillId="134" borderId="0" applyNumberFormat="0" applyBorder="0" applyAlignment="0" applyProtection="0"/>
    <xf numFmtId="0" fontId="285" fillId="159" borderId="0" applyNumberFormat="0" applyBorder="0" applyAlignment="0" applyProtection="0"/>
    <xf numFmtId="0" fontId="285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285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285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285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285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285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9" fillId="134" borderId="0" applyNumberFormat="0" applyBorder="0" applyAlignment="0" applyProtection="0"/>
    <xf numFmtId="0" fontId="285" fillId="134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59" borderId="0" applyNumberFormat="0" applyBorder="0" applyAlignment="0" applyProtection="0"/>
    <xf numFmtId="0" fontId="285" fillId="134" borderId="0" applyNumberFormat="0" applyBorder="0" applyAlignment="0" applyProtection="0"/>
    <xf numFmtId="0" fontId="285" fillId="159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59" borderId="0" applyNumberFormat="0" applyBorder="0" applyAlignment="0" applyProtection="0"/>
    <xf numFmtId="0" fontId="285" fillId="134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285" fillId="134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285" fillId="134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285" fillId="134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285" fillId="134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9" fillId="10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9" fillId="109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35" borderId="0" applyNumberFormat="0" applyBorder="0" applyAlignment="0" applyProtection="0"/>
    <xf numFmtId="0" fontId="285" fillId="140" borderId="0" applyNumberFormat="0" applyBorder="0" applyAlignment="0" applyProtection="0"/>
    <xf numFmtId="0" fontId="285" fillId="135" borderId="0" applyNumberFormat="0" applyBorder="0" applyAlignment="0" applyProtection="0"/>
    <xf numFmtId="0" fontId="285" fillId="140" borderId="0" applyNumberFormat="0" applyBorder="0" applyAlignment="0" applyProtection="0"/>
    <xf numFmtId="0" fontId="285" fillId="135" borderId="0" applyNumberFormat="0" applyBorder="0" applyAlignment="0" applyProtection="0"/>
    <xf numFmtId="0" fontId="285" fillId="140" borderId="0" applyNumberFormat="0" applyBorder="0" applyAlignment="0" applyProtection="0"/>
    <xf numFmtId="0" fontId="285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285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285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285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285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285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9" fillId="135" borderId="0" applyNumberFormat="0" applyBorder="0" applyAlignment="0" applyProtection="0"/>
    <xf numFmtId="0" fontId="285" fillId="135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40" borderId="0" applyNumberFormat="0" applyBorder="0" applyAlignment="0" applyProtection="0"/>
    <xf numFmtId="0" fontId="285" fillId="135" borderId="0" applyNumberFormat="0" applyBorder="0" applyAlignment="0" applyProtection="0"/>
    <xf numFmtId="0" fontId="285" fillId="140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40" borderId="0" applyNumberFormat="0" applyBorder="0" applyAlignment="0" applyProtection="0"/>
    <xf numFmtId="0" fontId="285" fillId="135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285" fillId="135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285" fillId="135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285" fillId="135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285" fillId="135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9" fillId="109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13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36" borderId="0" applyNumberFormat="0" applyBorder="0" applyAlignment="0" applyProtection="0"/>
    <xf numFmtId="0" fontId="285" fillId="160" borderId="0" applyNumberFormat="0" applyBorder="0" applyAlignment="0" applyProtection="0"/>
    <xf numFmtId="0" fontId="285" fillId="136" borderId="0" applyNumberFormat="0" applyBorder="0" applyAlignment="0" applyProtection="0"/>
    <xf numFmtId="0" fontId="285" fillId="160" borderId="0" applyNumberFormat="0" applyBorder="0" applyAlignment="0" applyProtection="0"/>
    <xf numFmtId="0" fontId="285" fillId="136" borderId="0" applyNumberFormat="0" applyBorder="0" applyAlignment="0" applyProtection="0"/>
    <xf numFmtId="0" fontId="285" fillId="160" borderId="0" applyNumberFormat="0" applyBorder="0" applyAlignment="0" applyProtection="0"/>
    <xf numFmtId="0" fontId="285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60" borderId="0" applyNumberFormat="0" applyBorder="0" applyAlignment="0" applyProtection="0"/>
    <xf numFmtId="0" fontId="285" fillId="136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60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60" borderId="0" applyNumberFormat="0" applyBorder="0" applyAlignment="0" applyProtection="0"/>
    <xf numFmtId="0" fontId="285" fillId="136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285" fillId="139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285" fillId="136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285" fillId="136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285" fillId="136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285" fillId="136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9" fillId="113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9" fillId="11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37" borderId="0" applyNumberFormat="0" applyBorder="0" applyAlignment="0" applyProtection="0"/>
    <xf numFmtId="0" fontId="285" fillId="150" borderId="0" applyNumberFormat="0" applyBorder="0" applyAlignment="0" applyProtection="0"/>
    <xf numFmtId="0" fontId="285" fillId="137" borderId="0" applyNumberFormat="0" applyBorder="0" applyAlignment="0" applyProtection="0"/>
    <xf numFmtId="0" fontId="285" fillId="150" borderId="0" applyNumberFormat="0" applyBorder="0" applyAlignment="0" applyProtection="0"/>
    <xf numFmtId="0" fontId="285" fillId="137" borderId="0" applyNumberFormat="0" applyBorder="0" applyAlignment="0" applyProtection="0"/>
    <xf numFmtId="0" fontId="285" fillId="150" borderId="0" applyNumberFormat="0" applyBorder="0" applyAlignment="0" applyProtection="0"/>
    <xf numFmtId="0" fontId="285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285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285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285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285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285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9" fillId="137" borderId="0" applyNumberFormat="0" applyBorder="0" applyAlignment="0" applyProtection="0"/>
    <xf numFmtId="0" fontId="285" fillId="13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50" borderId="0" applyNumberFormat="0" applyBorder="0" applyAlignment="0" applyProtection="0"/>
    <xf numFmtId="0" fontId="285" fillId="137" borderId="0" applyNumberFormat="0" applyBorder="0" applyAlignment="0" applyProtection="0"/>
    <xf numFmtId="0" fontId="285" fillId="150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50" borderId="0" applyNumberFormat="0" applyBorder="0" applyAlignment="0" applyProtection="0"/>
    <xf numFmtId="0" fontId="285" fillId="13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285" fillId="13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285" fillId="13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285" fillId="13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285" fillId="13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9" fillId="117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285" fillId="138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285" fillId="138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285" fillId="138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285" fillId="138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285" fillId="138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285" fillId="138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9" fillId="121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21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25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6" borderId="0" applyNumberFormat="0" applyBorder="0" applyAlignment="0" applyProtection="0"/>
    <xf numFmtId="0" fontId="285" fillId="137" borderId="0" applyNumberFormat="0" applyBorder="0" applyAlignment="0" applyProtection="0"/>
    <xf numFmtId="0" fontId="285" fillId="136" borderId="0" applyNumberFormat="0" applyBorder="0" applyAlignment="0" applyProtection="0"/>
    <xf numFmtId="0" fontId="285" fillId="137" borderId="0" applyNumberFormat="0" applyBorder="0" applyAlignment="0" applyProtection="0"/>
    <xf numFmtId="0" fontId="285" fillId="136" borderId="0" applyNumberFormat="0" applyBorder="0" applyAlignment="0" applyProtection="0"/>
    <xf numFmtId="0" fontId="285" fillId="137" borderId="0" applyNumberFormat="0" applyBorder="0" applyAlignment="0" applyProtection="0"/>
    <xf numFmtId="0" fontId="285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9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7" borderId="0" applyNumberFormat="0" applyBorder="0" applyAlignment="0" applyProtection="0"/>
    <xf numFmtId="0" fontId="285" fillId="136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7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37" borderId="0" applyNumberFormat="0" applyBorder="0" applyAlignment="0" applyProtection="0"/>
    <xf numFmtId="0" fontId="285" fillId="136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285" fillId="139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285" fillId="136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285" fillId="136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285" fillId="136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285" fillId="136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9" fillId="125" borderId="0" applyNumberFormat="0" applyBorder="0" applyAlignment="0" applyProtection="0"/>
    <xf numFmtId="0" fontId="347" fillId="159" borderId="0" applyNumberFormat="0" applyBorder="0" applyAlignment="0" applyProtection="0"/>
    <xf numFmtId="0" fontId="347" fillId="140" borderId="0" applyNumberFormat="0" applyBorder="0" applyAlignment="0" applyProtection="0"/>
    <xf numFmtId="0" fontId="347" fillId="160" borderId="0" applyNumberFormat="0" applyBorder="0" applyAlignment="0" applyProtection="0"/>
    <xf numFmtId="0" fontId="347" fillId="150" borderId="0" applyNumberFormat="0" applyBorder="0" applyAlignment="0" applyProtection="0"/>
    <xf numFmtId="0" fontId="347" fillId="138" borderId="0" applyNumberFormat="0" applyBorder="0" applyAlignment="0" applyProtection="0"/>
    <xf numFmtId="0" fontId="347" fillId="137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346" fillId="159" borderId="0" applyNumberFormat="0" applyBorder="0" applyAlignment="0" applyProtection="0"/>
    <xf numFmtId="0" fontId="285" fillId="159" borderId="0" applyNumberFormat="0" applyBorder="0" applyAlignment="0" applyProtection="0"/>
    <xf numFmtId="0" fontId="346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346" fillId="140" borderId="0" applyNumberFormat="0" applyBorder="0" applyAlignment="0" applyProtection="0"/>
    <xf numFmtId="0" fontId="285" fillId="140" borderId="0" applyNumberFormat="0" applyBorder="0" applyAlignment="0" applyProtection="0"/>
    <xf numFmtId="0" fontId="346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346" fillId="160" borderId="0" applyNumberFormat="0" applyBorder="0" applyAlignment="0" applyProtection="0"/>
    <xf numFmtId="0" fontId="285" fillId="160" borderId="0" applyNumberFormat="0" applyBorder="0" applyAlignment="0" applyProtection="0"/>
    <xf numFmtId="0" fontId="346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346" fillId="150" borderId="0" applyNumberFormat="0" applyBorder="0" applyAlignment="0" applyProtection="0"/>
    <xf numFmtId="0" fontId="285" fillId="150" borderId="0" applyNumberFormat="0" applyBorder="0" applyAlignment="0" applyProtection="0"/>
    <xf numFmtId="0" fontId="346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346" fillId="138" borderId="0" applyNumberFormat="0" applyBorder="0" applyAlignment="0" applyProtection="0"/>
    <xf numFmtId="0" fontId="285" fillId="138" borderId="0" applyNumberFormat="0" applyBorder="0" applyAlignment="0" applyProtection="0"/>
    <xf numFmtId="0" fontId="346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346" fillId="137" borderId="0" applyNumberFormat="0" applyBorder="0" applyAlignment="0" applyProtection="0"/>
    <xf numFmtId="0" fontId="285" fillId="137" borderId="0" applyNumberFormat="0" applyBorder="0" applyAlignment="0" applyProtection="0"/>
    <xf numFmtId="0" fontId="346" fillId="137" borderId="0" applyNumberFormat="0" applyBorder="0" applyAlignment="0" applyProtection="0"/>
    <xf numFmtId="0" fontId="285" fillId="137" borderId="0" applyNumberFormat="0" applyBorder="0" applyAlignment="0" applyProtection="0"/>
    <xf numFmtId="0" fontId="348" fillId="159" borderId="0" applyNumberFormat="0" applyBorder="0" applyAlignment="0" applyProtection="0"/>
    <xf numFmtId="0" fontId="348" fillId="140" borderId="0" applyNumberFormat="0" applyBorder="0" applyAlignment="0" applyProtection="0"/>
    <xf numFmtId="0" fontId="348" fillId="160" borderId="0" applyNumberFormat="0" applyBorder="0" applyAlignment="0" applyProtection="0"/>
    <xf numFmtId="0" fontId="348" fillId="150" borderId="0" applyNumberFormat="0" applyBorder="0" applyAlignment="0" applyProtection="0"/>
    <xf numFmtId="0" fontId="348" fillId="138" borderId="0" applyNumberFormat="0" applyBorder="0" applyAlignment="0" applyProtection="0"/>
    <xf numFmtId="0" fontId="348" fillId="137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349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349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349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349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349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349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59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6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0" fontId="285" fillId="137" borderId="0" applyNumberFormat="0" applyBorder="0" applyAlignment="0" applyProtection="0"/>
    <xf numFmtId="229" fontId="350" fillId="0" borderId="0"/>
    <xf numFmtId="230" fontId="345" fillId="0" borderId="0"/>
    <xf numFmtId="49" fontId="304" fillId="0" borderId="80" applyNumberFormat="0" applyFont="0" applyFill="0" applyBorder="0" applyProtection="0">
      <alignment horizontal="left" vertical="center" indent="2"/>
    </xf>
    <xf numFmtId="0" fontId="223" fillId="0" borderId="0" applyNumberFormat="0" applyFont="0" applyFill="0" applyBorder="0" applyProtection="0">
      <alignment horizontal="left" vertical="center" indent="2"/>
    </xf>
    <xf numFmtId="0" fontId="351" fillId="0" borderId="0" applyNumberFormat="0" applyFont="0" applyFill="0" applyBorder="0" applyProtection="0">
      <alignment horizontal="left" vertical="center" indent="2"/>
    </xf>
    <xf numFmtId="49" fontId="304" fillId="0" borderId="80" applyNumberFormat="0" applyFont="0" applyFill="0" applyBorder="0" applyProtection="0">
      <alignment horizontal="left" vertical="center" indent="2"/>
    </xf>
    <xf numFmtId="49" fontId="304" fillId="0" borderId="80" applyNumberFormat="0" applyFont="0" applyFill="0" applyBorder="0" applyProtection="0">
      <alignment horizontal="left" vertical="center" indent="2"/>
    </xf>
    <xf numFmtId="49" fontId="304" fillId="0" borderId="80" applyNumberFormat="0" applyFont="0" applyFill="0" applyBorder="0" applyProtection="0">
      <alignment horizontal="left" vertical="center" indent="2"/>
    </xf>
    <xf numFmtId="49" fontId="304" fillId="0" borderId="80" applyNumberFormat="0" applyFont="0" applyFill="0" applyBorder="0" applyProtection="0">
      <alignment horizontal="left" vertical="center" indent="2"/>
    </xf>
    <xf numFmtId="49" fontId="304" fillId="0" borderId="80" applyNumberFormat="0" applyFont="0" applyFill="0" applyBorder="0" applyProtection="0">
      <alignment horizontal="left" vertical="center" indent="2"/>
    </xf>
    <xf numFmtId="49" fontId="304" fillId="0" borderId="80" applyNumberFormat="0" applyFont="0" applyFill="0" applyBorder="0" applyProtection="0">
      <alignment horizontal="left" vertical="center" indent="2"/>
    </xf>
    <xf numFmtId="49" fontId="304" fillId="0" borderId="80" applyNumberFormat="0" applyFont="0" applyFill="0" applyBorder="0" applyProtection="0">
      <alignment horizontal="left" vertical="center" indent="2"/>
    </xf>
    <xf numFmtId="49" fontId="304" fillId="0" borderId="80" applyNumberFormat="0" applyFont="0" applyFill="0" applyBorder="0" applyProtection="0">
      <alignment horizontal="left" vertical="center" indent="2"/>
    </xf>
    <xf numFmtId="49" fontId="304" fillId="0" borderId="80" applyNumberFormat="0" applyFont="0" applyFill="0" applyBorder="0" applyProtection="0">
      <alignment horizontal="left" vertical="center" indent="2"/>
    </xf>
    <xf numFmtId="49" fontId="304" fillId="0" borderId="80" applyNumberFormat="0" applyFont="0" applyFill="0" applyBorder="0" applyProtection="0">
      <alignment horizontal="left" vertical="center" indent="2"/>
    </xf>
    <xf numFmtId="49" fontId="304" fillId="0" borderId="80" applyNumberFormat="0" applyFont="0" applyFill="0" applyBorder="0" applyProtection="0">
      <alignment horizontal="left" vertical="center" indent="2"/>
    </xf>
    <xf numFmtId="49" fontId="304" fillId="0" borderId="80" applyNumberFormat="0" applyFont="0" applyFill="0" applyBorder="0" applyProtection="0">
      <alignment horizontal="left" vertical="center" indent="2"/>
    </xf>
    <xf numFmtId="231" fontId="228" fillId="0" borderId="0"/>
    <xf numFmtId="231" fontId="228" fillId="0" borderId="0"/>
    <xf numFmtId="232" fontId="228" fillId="0" borderId="0"/>
    <xf numFmtId="232" fontId="228" fillId="0" borderId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346" fillId="134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346" fillId="135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346" fillId="161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346" fillId="150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346" fillId="134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346" fillId="142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06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8" borderId="0" applyNumberFormat="0" applyBorder="0" applyAlignment="0" applyProtection="0"/>
    <xf numFmtId="0" fontId="285" fillId="134" borderId="0" applyNumberFormat="0" applyBorder="0" applyAlignment="0" applyProtection="0"/>
    <xf numFmtId="0" fontId="285" fillId="138" borderId="0" applyNumberFormat="0" applyBorder="0" applyAlignment="0" applyProtection="0"/>
    <xf numFmtId="0" fontId="285" fillId="134" borderId="0" applyNumberFormat="0" applyBorder="0" applyAlignment="0" applyProtection="0"/>
    <xf numFmtId="0" fontId="285" fillId="138" borderId="0" applyNumberFormat="0" applyBorder="0" applyAlignment="0" applyProtection="0"/>
    <xf numFmtId="0" fontId="285" fillId="134" borderId="0" applyNumberFormat="0" applyBorder="0" applyAlignment="0" applyProtection="0"/>
    <xf numFmtId="0" fontId="285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4" borderId="0" applyNumberFormat="0" applyBorder="0" applyAlignment="0" applyProtection="0"/>
    <xf numFmtId="0" fontId="285" fillId="138" borderId="0" applyNumberFormat="0" applyBorder="0" applyAlignment="0" applyProtection="0"/>
    <xf numFmtId="0" fontId="285" fillId="134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4" borderId="0" applyNumberFormat="0" applyBorder="0" applyAlignment="0" applyProtection="0"/>
    <xf numFmtId="0" fontId="285" fillId="138" borderId="0" applyNumberFormat="0" applyBorder="0" applyAlignment="0" applyProtection="0"/>
    <xf numFmtId="0" fontId="9" fillId="106" borderId="0" applyNumberFormat="0" applyBorder="0" applyAlignment="0" applyProtection="0"/>
    <xf numFmtId="0" fontId="285" fillId="134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285" fillId="134" borderId="0" applyNumberFormat="0" applyBorder="0" applyAlignment="0" applyProtection="0"/>
    <xf numFmtId="0" fontId="285" fillId="162" borderId="0" applyNumberFormat="0" applyBorder="0" applyAlignment="0" applyProtection="0"/>
    <xf numFmtId="0" fontId="285" fillId="162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285" fillId="138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285" fillId="138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285" fillId="138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285" fillId="138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9" fillId="106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285" fillId="135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285" fillId="135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285" fillId="135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285" fillId="135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285" fillId="135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285" fillId="135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9" fillId="110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9" fillId="110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14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39" borderId="0" applyNumberFormat="0" applyBorder="0" applyAlignment="0" applyProtection="0"/>
    <xf numFmtId="0" fontId="285" fillId="161" borderId="0" applyNumberFormat="0" applyBorder="0" applyAlignment="0" applyProtection="0"/>
    <xf numFmtId="0" fontId="285" fillId="139" borderId="0" applyNumberFormat="0" applyBorder="0" applyAlignment="0" applyProtection="0"/>
    <xf numFmtId="0" fontId="285" fillId="161" borderId="0" applyNumberFormat="0" applyBorder="0" applyAlignment="0" applyProtection="0"/>
    <xf numFmtId="0" fontId="285" fillId="139" borderId="0" applyNumberFormat="0" applyBorder="0" applyAlignment="0" applyProtection="0"/>
    <xf numFmtId="0" fontId="285" fillId="161" borderId="0" applyNumberFormat="0" applyBorder="0" applyAlignment="0" applyProtection="0"/>
    <xf numFmtId="0" fontId="285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61" borderId="0" applyNumberFormat="0" applyBorder="0" applyAlignment="0" applyProtection="0"/>
    <xf numFmtId="0" fontId="285" fillId="139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285" fillId="161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61" borderId="0" applyNumberFormat="0" applyBorder="0" applyAlignment="0" applyProtection="0"/>
    <xf numFmtId="0" fontId="285" fillId="139" borderId="0" applyNumberFormat="0" applyBorder="0" applyAlignment="0" applyProtection="0"/>
    <xf numFmtId="0" fontId="9" fillId="114" borderId="0" applyNumberFormat="0" applyBorder="0" applyAlignment="0" applyProtection="0"/>
    <xf numFmtId="0" fontId="285" fillId="161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285" fillId="161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285" fillId="139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285" fillId="139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285" fillId="139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285" fillId="139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9" fillId="114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9" fillId="118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40" borderId="0" applyNumberFormat="0" applyBorder="0" applyAlignment="0" applyProtection="0"/>
    <xf numFmtId="0" fontId="285" fillId="150" borderId="0" applyNumberFormat="0" applyBorder="0" applyAlignment="0" applyProtection="0"/>
    <xf numFmtId="0" fontId="285" fillId="140" borderId="0" applyNumberFormat="0" applyBorder="0" applyAlignment="0" applyProtection="0"/>
    <xf numFmtId="0" fontId="285" fillId="150" borderId="0" applyNumberFormat="0" applyBorder="0" applyAlignment="0" applyProtection="0"/>
    <xf numFmtId="0" fontId="285" fillId="140" borderId="0" applyNumberFormat="0" applyBorder="0" applyAlignment="0" applyProtection="0"/>
    <xf numFmtId="0" fontId="285" fillId="150" borderId="0" applyNumberFormat="0" applyBorder="0" applyAlignment="0" applyProtection="0"/>
    <xf numFmtId="0" fontId="285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285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285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285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285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285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9" fillId="140" borderId="0" applyNumberFormat="0" applyBorder="0" applyAlignment="0" applyProtection="0"/>
    <xf numFmtId="0" fontId="285" fillId="140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50" borderId="0" applyNumberFormat="0" applyBorder="0" applyAlignment="0" applyProtection="0"/>
    <xf numFmtId="0" fontId="285" fillId="140" borderId="0" applyNumberFormat="0" applyBorder="0" applyAlignment="0" applyProtection="0"/>
    <xf numFmtId="0" fontId="285" fillId="15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285" fillId="150" borderId="0" applyNumberFormat="0" applyBorder="0" applyAlignment="0" applyProtection="0"/>
    <xf numFmtId="0" fontId="285" fillId="140" borderId="0" applyNumberFormat="0" applyBorder="0" applyAlignment="0" applyProtection="0"/>
    <xf numFmtId="0" fontId="9" fillId="118" borderId="0" applyNumberFormat="0" applyBorder="0" applyAlignment="0" applyProtection="0"/>
    <xf numFmtId="0" fontId="285" fillId="150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285" fillId="150" borderId="0" applyNumberFormat="0" applyBorder="0" applyAlignment="0" applyProtection="0"/>
    <xf numFmtId="0" fontId="285" fillId="162" borderId="0" applyNumberFormat="0" applyBorder="0" applyAlignment="0" applyProtection="0"/>
    <xf numFmtId="0" fontId="285" fillId="162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285" fillId="140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285" fillId="140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285" fillId="140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285" fillId="140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285" fillId="140" borderId="0" applyNumberFormat="0" applyBorder="0" applyAlignment="0" applyProtection="0"/>
    <xf numFmtId="0" fontId="285" fillId="140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9" fillId="11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22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8" borderId="0" applyNumberFormat="0" applyBorder="0" applyAlignment="0" applyProtection="0"/>
    <xf numFmtId="0" fontId="285" fillId="134" borderId="0" applyNumberFormat="0" applyBorder="0" applyAlignment="0" applyProtection="0"/>
    <xf numFmtId="0" fontId="285" fillId="138" borderId="0" applyNumberFormat="0" applyBorder="0" applyAlignment="0" applyProtection="0"/>
    <xf numFmtId="0" fontId="285" fillId="134" borderId="0" applyNumberFormat="0" applyBorder="0" applyAlignment="0" applyProtection="0"/>
    <xf numFmtId="0" fontId="285" fillId="138" borderId="0" applyNumberFormat="0" applyBorder="0" applyAlignment="0" applyProtection="0"/>
    <xf numFmtId="0" fontId="285" fillId="134" borderId="0" applyNumberFormat="0" applyBorder="0" applyAlignment="0" applyProtection="0"/>
    <xf numFmtId="0" fontId="285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9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4" borderId="0" applyNumberFormat="0" applyBorder="0" applyAlignment="0" applyProtection="0"/>
    <xf numFmtId="0" fontId="285" fillId="138" borderId="0" applyNumberFormat="0" applyBorder="0" applyAlignment="0" applyProtection="0"/>
    <xf numFmtId="0" fontId="285" fillId="134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285" fillId="134" borderId="0" applyNumberFormat="0" applyBorder="0" applyAlignment="0" applyProtection="0"/>
    <xf numFmtId="0" fontId="285" fillId="138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285" fillId="138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285" fillId="138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285" fillId="138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285" fillId="138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285" fillId="138" borderId="0" applyNumberFormat="0" applyBorder="0" applyAlignment="0" applyProtection="0"/>
    <xf numFmtId="0" fontId="285" fillId="138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9" fillId="122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26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39" borderId="0" applyNumberFormat="0" applyBorder="0" applyAlignment="0" applyProtection="0"/>
    <xf numFmtId="0" fontId="285" fillId="142" borderId="0" applyNumberFormat="0" applyBorder="0" applyAlignment="0" applyProtection="0"/>
    <xf numFmtId="0" fontId="285" fillId="139" borderId="0" applyNumberFormat="0" applyBorder="0" applyAlignment="0" applyProtection="0"/>
    <xf numFmtId="0" fontId="285" fillId="142" borderId="0" applyNumberFormat="0" applyBorder="0" applyAlignment="0" applyProtection="0"/>
    <xf numFmtId="0" fontId="285" fillId="139" borderId="0" applyNumberFormat="0" applyBorder="0" applyAlignment="0" applyProtection="0"/>
    <xf numFmtId="0" fontId="285" fillId="142" borderId="0" applyNumberFormat="0" applyBorder="0" applyAlignment="0" applyProtection="0"/>
    <xf numFmtId="0" fontId="285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9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42" borderId="0" applyNumberFormat="0" applyBorder="0" applyAlignment="0" applyProtection="0"/>
    <xf numFmtId="0" fontId="285" fillId="139" borderId="0" applyNumberFormat="0" applyBorder="0" applyAlignment="0" applyProtection="0"/>
    <xf numFmtId="0" fontId="285" fillId="142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285" fillId="142" borderId="0" applyNumberFormat="0" applyBorder="0" applyAlignment="0" applyProtection="0"/>
    <xf numFmtId="0" fontId="285" fillId="139" borderId="0" applyNumberFormat="0" applyBorder="0" applyAlignment="0" applyProtection="0"/>
    <xf numFmtId="0" fontId="9" fillId="126" borderId="0" applyNumberFormat="0" applyBorder="0" applyAlignment="0" applyProtection="0"/>
    <xf numFmtId="0" fontId="285" fillId="142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285" fillId="142" borderId="0" applyNumberFormat="0" applyBorder="0" applyAlignment="0" applyProtection="0"/>
    <xf numFmtId="0" fontId="285" fillId="136" borderId="0" applyNumberFormat="0" applyBorder="0" applyAlignment="0" applyProtection="0"/>
    <xf numFmtId="0" fontId="285" fillId="13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285" fillId="139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285" fillId="139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285" fillId="139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285" fillId="139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285" fillId="139" borderId="0" applyNumberFormat="0" applyBorder="0" applyAlignment="0" applyProtection="0"/>
    <xf numFmtId="0" fontId="285" fillId="139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9" fillId="126" borderId="0" applyNumberFormat="0" applyBorder="0" applyAlignment="0" applyProtection="0"/>
    <xf numFmtId="0" fontId="347" fillId="134" borderId="0" applyNumberFormat="0" applyBorder="0" applyAlignment="0" applyProtection="0"/>
    <xf numFmtId="0" fontId="347" fillId="135" borderId="0" applyNumberFormat="0" applyBorder="0" applyAlignment="0" applyProtection="0"/>
    <xf numFmtId="0" fontId="347" fillId="161" borderId="0" applyNumberFormat="0" applyBorder="0" applyAlignment="0" applyProtection="0"/>
    <xf numFmtId="0" fontId="347" fillId="150" borderId="0" applyNumberFormat="0" applyBorder="0" applyAlignment="0" applyProtection="0"/>
    <xf numFmtId="0" fontId="347" fillId="134" borderId="0" applyNumberFormat="0" applyBorder="0" applyAlignment="0" applyProtection="0"/>
    <xf numFmtId="0" fontId="347" fillId="142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346" fillId="134" borderId="0" applyNumberFormat="0" applyBorder="0" applyAlignment="0" applyProtection="0"/>
    <xf numFmtId="0" fontId="285" fillId="134" borderId="0" applyNumberFormat="0" applyBorder="0" applyAlignment="0" applyProtection="0"/>
    <xf numFmtId="0" fontId="346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346" fillId="135" borderId="0" applyNumberFormat="0" applyBorder="0" applyAlignment="0" applyProtection="0"/>
    <xf numFmtId="0" fontId="285" fillId="135" borderId="0" applyNumberFormat="0" applyBorder="0" applyAlignment="0" applyProtection="0"/>
    <xf numFmtId="0" fontId="346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346" fillId="161" borderId="0" applyNumberFormat="0" applyBorder="0" applyAlignment="0" applyProtection="0"/>
    <xf numFmtId="0" fontId="285" fillId="161" borderId="0" applyNumberFormat="0" applyBorder="0" applyAlignment="0" applyProtection="0"/>
    <xf numFmtId="0" fontId="346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346" fillId="150" borderId="0" applyNumberFormat="0" applyBorder="0" applyAlignment="0" applyProtection="0"/>
    <xf numFmtId="0" fontId="285" fillId="150" borderId="0" applyNumberFormat="0" applyBorder="0" applyAlignment="0" applyProtection="0"/>
    <xf numFmtId="0" fontId="346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346" fillId="134" borderId="0" applyNumberFormat="0" applyBorder="0" applyAlignment="0" applyProtection="0"/>
    <xf numFmtId="0" fontId="285" fillId="134" borderId="0" applyNumberFormat="0" applyBorder="0" applyAlignment="0" applyProtection="0"/>
    <xf numFmtId="0" fontId="346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346" fillId="142" borderId="0" applyNumberFormat="0" applyBorder="0" applyAlignment="0" applyProtection="0"/>
    <xf numFmtId="0" fontId="285" fillId="142" borderId="0" applyNumberFormat="0" applyBorder="0" applyAlignment="0" applyProtection="0"/>
    <xf numFmtId="0" fontId="346" fillId="142" borderId="0" applyNumberFormat="0" applyBorder="0" applyAlignment="0" applyProtection="0"/>
    <xf numFmtId="0" fontId="285" fillId="142" borderId="0" applyNumberFormat="0" applyBorder="0" applyAlignment="0" applyProtection="0"/>
    <xf numFmtId="0" fontId="348" fillId="134" borderId="0" applyNumberFormat="0" applyBorder="0" applyAlignment="0" applyProtection="0"/>
    <xf numFmtId="0" fontId="348" fillId="135" borderId="0" applyNumberFormat="0" applyBorder="0" applyAlignment="0" applyProtection="0"/>
    <xf numFmtId="0" fontId="348" fillId="161" borderId="0" applyNumberFormat="0" applyBorder="0" applyAlignment="0" applyProtection="0"/>
    <xf numFmtId="0" fontId="348" fillId="150" borderId="0" applyNumberFormat="0" applyBorder="0" applyAlignment="0" applyProtection="0"/>
    <xf numFmtId="0" fontId="348" fillId="134" borderId="0" applyNumberFormat="0" applyBorder="0" applyAlignment="0" applyProtection="0"/>
    <xf numFmtId="0" fontId="348" fillId="142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349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349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349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349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349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349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35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61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50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34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0" fontId="285" fillId="142" borderId="0" applyNumberFormat="0" applyBorder="0" applyAlignment="0" applyProtection="0"/>
    <xf numFmtId="233" fontId="228" fillId="0" borderId="0"/>
    <xf numFmtId="233" fontId="228" fillId="0" borderId="0"/>
    <xf numFmtId="234" fontId="345" fillId="0" borderId="0"/>
    <xf numFmtId="0" fontId="223" fillId="0" borderId="0" applyNumberFormat="0" applyFont="0" applyFill="0" applyBorder="0" applyProtection="0">
      <alignment horizontal="left" vertical="center" indent="5"/>
    </xf>
    <xf numFmtId="49" fontId="304" fillId="0" borderId="101" applyNumberFormat="0" applyFont="0" applyFill="0" applyBorder="0" applyProtection="0">
      <alignment horizontal="left" vertical="center" indent="5"/>
    </xf>
    <xf numFmtId="49" fontId="304" fillId="0" borderId="101" applyNumberFormat="0" applyFont="0" applyFill="0" applyBorder="0" applyProtection="0">
      <alignment horizontal="left" vertical="center" indent="5"/>
    </xf>
    <xf numFmtId="49" fontId="304" fillId="0" borderId="101" applyNumberFormat="0" applyFont="0" applyFill="0" applyBorder="0" applyProtection="0">
      <alignment horizontal="left" vertical="center" indent="5"/>
    </xf>
    <xf numFmtId="49" fontId="304" fillId="0" borderId="101" applyNumberFormat="0" applyFont="0" applyFill="0" applyBorder="0" applyProtection="0">
      <alignment horizontal="left" vertical="center" indent="5"/>
    </xf>
    <xf numFmtId="49" fontId="304" fillId="0" borderId="101" applyNumberFormat="0" applyFont="0" applyFill="0" applyBorder="0" applyProtection="0">
      <alignment horizontal="left" vertical="center" indent="5"/>
    </xf>
    <xf numFmtId="49" fontId="304" fillId="0" borderId="101" applyNumberFormat="0" applyFont="0" applyFill="0" applyBorder="0" applyProtection="0">
      <alignment horizontal="left" vertical="center" indent="5"/>
    </xf>
    <xf numFmtId="49" fontId="304" fillId="0" borderId="101" applyNumberFormat="0" applyFont="0" applyFill="0" applyBorder="0" applyProtection="0">
      <alignment horizontal="left" vertical="center" indent="5"/>
    </xf>
    <xf numFmtId="49" fontId="304" fillId="0" borderId="101" applyNumberFormat="0" applyFont="0" applyFill="0" applyBorder="0" applyProtection="0">
      <alignment horizontal="left" vertical="center" indent="5"/>
    </xf>
    <xf numFmtId="49" fontId="304" fillId="0" borderId="101" applyNumberFormat="0" applyFont="0" applyFill="0" applyBorder="0" applyProtection="0">
      <alignment horizontal="left" vertical="center" indent="5"/>
    </xf>
    <xf numFmtId="49" fontId="304" fillId="0" borderId="101" applyNumberFormat="0" applyFont="0" applyFill="0" applyBorder="0" applyProtection="0">
      <alignment horizontal="left" vertical="center" indent="5"/>
    </xf>
    <xf numFmtId="49" fontId="304" fillId="0" borderId="101" applyNumberFormat="0" applyFont="0" applyFill="0" applyBorder="0" applyProtection="0">
      <alignment horizontal="left" vertical="center" indent="5"/>
    </xf>
    <xf numFmtId="0" fontId="223" fillId="0" borderId="0" applyNumberFormat="0" applyFont="0" applyFill="0" applyBorder="0" applyProtection="0">
      <alignment horizontal="left" vertical="center"/>
    </xf>
    <xf numFmtId="0" fontId="318" fillId="163" borderId="0" applyNumberFormat="0" applyBorder="0" applyAlignment="0" applyProtection="0"/>
    <xf numFmtId="0" fontId="318" fillId="163" borderId="0" applyNumberFormat="0" applyBorder="0" applyAlignment="0" applyProtection="0"/>
    <xf numFmtId="0" fontId="352" fillId="163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52" fillId="135" borderId="0" applyNumberFormat="0" applyBorder="0" applyAlignment="0" applyProtection="0"/>
    <xf numFmtId="0" fontId="318" fillId="161" borderId="0" applyNumberFormat="0" applyBorder="0" applyAlignment="0" applyProtection="0"/>
    <xf numFmtId="0" fontId="318" fillId="161" borderId="0" applyNumberFormat="0" applyBorder="0" applyAlignment="0" applyProtection="0"/>
    <xf numFmtId="0" fontId="352" fillId="161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52" fillId="164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52" fillId="145" borderId="0" applyNumberFormat="0" applyBorder="0" applyAlignment="0" applyProtection="0"/>
    <xf numFmtId="0" fontId="318" fillId="165" borderId="0" applyNumberFormat="0" applyBorder="0" applyAlignment="0" applyProtection="0"/>
    <xf numFmtId="0" fontId="318" fillId="165" borderId="0" applyNumberFormat="0" applyBorder="0" applyAlignment="0" applyProtection="0"/>
    <xf numFmtId="0" fontId="352" fillId="165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63" borderId="0" applyNumberFormat="0" applyBorder="0" applyAlignment="0" applyProtection="0"/>
    <xf numFmtId="0" fontId="318" fillId="163" borderId="0" applyNumberFormat="0" applyBorder="0" applyAlignment="0" applyProtection="0"/>
    <xf numFmtId="0" fontId="318" fillId="138" borderId="0" applyNumberFormat="0" applyBorder="0" applyAlignment="0" applyProtection="0"/>
    <xf numFmtId="0" fontId="318" fillId="163" borderId="0" applyNumberFormat="0" applyBorder="0" applyAlignment="0" applyProtection="0"/>
    <xf numFmtId="0" fontId="318" fillId="138" borderId="0" applyNumberFormat="0" applyBorder="0" applyAlignment="0" applyProtection="0"/>
    <xf numFmtId="0" fontId="318" fillId="163" borderId="0" applyNumberFormat="0" applyBorder="0" applyAlignment="0" applyProtection="0"/>
    <xf numFmtId="0" fontId="318" fillId="138" borderId="0" applyNumberFormat="0" applyBorder="0" applyAlignment="0" applyProtection="0"/>
    <xf numFmtId="0" fontId="318" fillId="163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29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29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298" fillId="138" borderId="0" applyNumberFormat="0" applyBorder="0" applyAlignment="0" applyProtection="0"/>
    <xf numFmtId="0" fontId="318" fillId="138" borderId="0" applyNumberFormat="0" applyBorder="0" applyAlignment="0" applyProtection="0"/>
    <xf numFmtId="0" fontId="298" fillId="107" borderId="0" applyNumberFormat="0" applyBorder="0" applyAlignment="0" applyProtection="0"/>
    <xf numFmtId="0" fontId="318" fillId="138" borderId="0" applyNumberFormat="0" applyBorder="0" applyAlignment="0" applyProtection="0"/>
    <xf numFmtId="0" fontId="318" fillId="163" borderId="0" applyNumberFormat="0" applyBorder="0" applyAlignment="0" applyProtection="0"/>
    <xf numFmtId="0" fontId="318" fillId="138" borderId="0" applyNumberFormat="0" applyBorder="0" applyAlignment="0" applyProtection="0"/>
    <xf numFmtId="0" fontId="318" fillId="163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63" borderId="0" applyNumberFormat="0" applyBorder="0" applyAlignment="0" applyProtection="0"/>
    <xf numFmtId="0" fontId="318" fillId="138" borderId="0" applyNumberFormat="0" applyBorder="0" applyAlignment="0" applyProtection="0"/>
    <xf numFmtId="0" fontId="298" fillId="107" borderId="0" applyNumberFormat="0" applyBorder="0" applyAlignment="0" applyProtection="0"/>
    <xf numFmtId="0" fontId="318" fillId="163" borderId="0" applyNumberFormat="0" applyBorder="0" applyAlignment="0" applyProtection="0"/>
    <xf numFmtId="0" fontId="318" fillId="163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298" fillId="107" borderId="0" applyNumberFormat="0" applyBorder="0" applyAlignment="0" applyProtection="0"/>
    <xf numFmtId="0" fontId="318" fillId="138" borderId="0" applyNumberFormat="0" applyBorder="0" applyAlignment="0" applyProtection="0"/>
    <xf numFmtId="0" fontId="298" fillId="107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41" borderId="0" applyNumberFormat="0" applyBorder="0" applyAlignment="0" applyProtection="0"/>
    <xf numFmtId="0" fontId="318" fillId="135" borderId="0" applyNumberFormat="0" applyBorder="0" applyAlignment="0" applyProtection="0"/>
    <xf numFmtId="0" fontId="318" fillId="141" borderId="0" applyNumberFormat="0" applyBorder="0" applyAlignment="0" applyProtection="0"/>
    <xf numFmtId="0" fontId="318" fillId="135" borderId="0" applyNumberFormat="0" applyBorder="0" applyAlignment="0" applyProtection="0"/>
    <xf numFmtId="0" fontId="318" fillId="141" borderId="0" applyNumberFormat="0" applyBorder="0" applyAlignment="0" applyProtection="0"/>
    <xf numFmtId="0" fontId="318" fillId="135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29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29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298" fillId="141" borderId="0" applyNumberFormat="0" applyBorder="0" applyAlignment="0" applyProtection="0"/>
    <xf numFmtId="0" fontId="318" fillId="141" borderId="0" applyNumberFormat="0" applyBorder="0" applyAlignment="0" applyProtection="0"/>
    <xf numFmtId="0" fontId="298" fillId="111" borderId="0" applyNumberFormat="0" applyBorder="0" applyAlignment="0" applyProtection="0"/>
    <xf numFmtId="0" fontId="318" fillId="141" borderId="0" applyNumberFormat="0" applyBorder="0" applyAlignment="0" applyProtection="0"/>
    <xf numFmtId="0" fontId="318" fillId="135" borderId="0" applyNumberFormat="0" applyBorder="0" applyAlignment="0" applyProtection="0"/>
    <xf numFmtId="0" fontId="318" fillId="141" borderId="0" applyNumberFormat="0" applyBorder="0" applyAlignment="0" applyProtection="0"/>
    <xf numFmtId="0" fontId="318" fillId="135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35" borderId="0" applyNumberFormat="0" applyBorder="0" applyAlignment="0" applyProtection="0"/>
    <xf numFmtId="0" fontId="318" fillId="141" borderId="0" applyNumberFormat="0" applyBorder="0" applyAlignment="0" applyProtection="0"/>
    <xf numFmtId="0" fontId="298" fillId="111" borderId="0" applyNumberFormat="0" applyBorder="0" applyAlignment="0" applyProtection="0"/>
    <xf numFmtId="0" fontId="298" fillId="111" borderId="0" applyNumberFormat="0" applyBorder="0" applyAlignment="0" applyProtection="0"/>
    <xf numFmtId="0" fontId="318" fillId="141" borderId="0" applyNumberFormat="0" applyBorder="0" applyAlignment="0" applyProtection="0"/>
    <xf numFmtId="0" fontId="298" fillId="11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61" borderId="0" applyNumberFormat="0" applyBorder="0" applyAlignment="0" applyProtection="0"/>
    <xf numFmtId="0" fontId="318" fillId="161" borderId="0" applyNumberFormat="0" applyBorder="0" applyAlignment="0" applyProtection="0"/>
    <xf numFmtId="0" fontId="318" fillId="142" borderId="0" applyNumberFormat="0" applyBorder="0" applyAlignment="0" applyProtection="0"/>
    <xf numFmtId="0" fontId="318" fillId="161" borderId="0" applyNumberFormat="0" applyBorder="0" applyAlignment="0" applyProtection="0"/>
    <xf numFmtId="0" fontId="318" fillId="142" borderId="0" applyNumberFormat="0" applyBorder="0" applyAlignment="0" applyProtection="0"/>
    <xf numFmtId="0" fontId="318" fillId="161" borderId="0" applyNumberFormat="0" applyBorder="0" applyAlignment="0" applyProtection="0"/>
    <xf numFmtId="0" fontId="318" fillId="142" borderId="0" applyNumberFormat="0" applyBorder="0" applyAlignment="0" applyProtection="0"/>
    <xf numFmtId="0" fontId="318" fillId="161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29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29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298" fillId="142" borderId="0" applyNumberFormat="0" applyBorder="0" applyAlignment="0" applyProtection="0"/>
    <xf numFmtId="0" fontId="318" fillId="142" borderId="0" applyNumberFormat="0" applyBorder="0" applyAlignment="0" applyProtection="0"/>
    <xf numFmtId="0" fontId="298" fillId="115" borderId="0" applyNumberFormat="0" applyBorder="0" applyAlignment="0" applyProtection="0"/>
    <xf numFmtId="0" fontId="318" fillId="142" borderId="0" applyNumberFormat="0" applyBorder="0" applyAlignment="0" applyProtection="0"/>
    <xf numFmtId="0" fontId="318" fillId="161" borderId="0" applyNumberFormat="0" applyBorder="0" applyAlignment="0" applyProtection="0"/>
    <xf numFmtId="0" fontId="318" fillId="142" borderId="0" applyNumberFormat="0" applyBorder="0" applyAlignment="0" applyProtection="0"/>
    <xf numFmtId="0" fontId="318" fillId="161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61" borderId="0" applyNumberFormat="0" applyBorder="0" applyAlignment="0" applyProtection="0"/>
    <xf numFmtId="0" fontId="318" fillId="142" borderId="0" applyNumberFormat="0" applyBorder="0" applyAlignment="0" applyProtection="0"/>
    <xf numFmtId="0" fontId="298" fillId="115" borderId="0" applyNumberFormat="0" applyBorder="0" applyAlignment="0" applyProtection="0"/>
    <xf numFmtId="0" fontId="318" fillId="161" borderId="0" applyNumberFormat="0" applyBorder="0" applyAlignment="0" applyProtection="0"/>
    <xf numFmtId="0" fontId="318" fillId="161" borderId="0" applyNumberFormat="0" applyBorder="0" applyAlignment="0" applyProtection="0"/>
    <xf numFmtId="0" fontId="318" fillId="136" borderId="0" applyNumberFormat="0" applyBorder="0" applyAlignment="0" applyProtection="0"/>
    <xf numFmtId="0" fontId="318" fillId="136" borderId="0" applyNumberFormat="0" applyBorder="0" applyAlignment="0" applyProtection="0"/>
    <xf numFmtId="0" fontId="298" fillId="115" borderId="0" applyNumberFormat="0" applyBorder="0" applyAlignment="0" applyProtection="0"/>
    <xf numFmtId="0" fontId="318" fillId="142" borderId="0" applyNumberFormat="0" applyBorder="0" applyAlignment="0" applyProtection="0"/>
    <xf numFmtId="0" fontId="298" fillId="115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40" borderId="0" applyNumberFormat="0" applyBorder="0" applyAlignment="0" applyProtection="0"/>
    <xf numFmtId="0" fontId="318" fillId="164" borderId="0" applyNumberFormat="0" applyBorder="0" applyAlignment="0" applyProtection="0"/>
    <xf numFmtId="0" fontId="318" fillId="140" borderId="0" applyNumberFormat="0" applyBorder="0" applyAlignment="0" applyProtection="0"/>
    <xf numFmtId="0" fontId="318" fillId="164" borderId="0" applyNumberFormat="0" applyBorder="0" applyAlignment="0" applyProtection="0"/>
    <xf numFmtId="0" fontId="318" fillId="140" borderId="0" applyNumberFormat="0" applyBorder="0" applyAlignment="0" applyProtection="0"/>
    <xf numFmtId="0" fontId="318" fillId="164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29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29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298" fillId="140" borderId="0" applyNumberFormat="0" applyBorder="0" applyAlignment="0" applyProtection="0"/>
    <xf numFmtId="0" fontId="318" fillId="140" borderId="0" applyNumberFormat="0" applyBorder="0" applyAlignment="0" applyProtection="0"/>
    <xf numFmtId="0" fontId="298" fillId="119" borderId="0" applyNumberFormat="0" applyBorder="0" applyAlignment="0" applyProtection="0"/>
    <xf numFmtId="0" fontId="318" fillId="140" borderId="0" applyNumberFormat="0" applyBorder="0" applyAlignment="0" applyProtection="0"/>
    <xf numFmtId="0" fontId="318" fillId="164" borderId="0" applyNumberFormat="0" applyBorder="0" applyAlignment="0" applyProtection="0"/>
    <xf numFmtId="0" fontId="318" fillId="140" borderId="0" applyNumberFormat="0" applyBorder="0" applyAlignment="0" applyProtection="0"/>
    <xf numFmtId="0" fontId="318" fillId="164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64" borderId="0" applyNumberFormat="0" applyBorder="0" applyAlignment="0" applyProtection="0"/>
    <xf numFmtId="0" fontId="318" fillId="140" borderId="0" applyNumberFormat="0" applyBorder="0" applyAlignment="0" applyProtection="0"/>
    <xf numFmtId="0" fontId="298" fillId="119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62" borderId="0" applyNumberFormat="0" applyBorder="0" applyAlignment="0" applyProtection="0"/>
    <xf numFmtId="0" fontId="318" fillId="162" borderId="0" applyNumberFormat="0" applyBorder="0" applyAlignment="0" applyProtection="0"/>
    <xf numFmtId="0" fontId="298" fillId="119" borderId="0" applyNumberFormat="0" applyBorder="0" applyAlignment="0" applyProtection="0"/>
    <xf numFmtId="0" fontId="318" fillId="140" borderId="0" applyNumberFormat="0" applyBorder="0" applyAlignment="0" applyProtection="0"/>
    <xf numFmtId="0" fontId="298" fillId="119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40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38" borderId="0" applyNumberFormat="0" applyBorder="0" applyAlignment="0" applyProtection="0"/>
    <xf numFmtId="0" fontId="318" fillId="145" borderId="0" applyNumberFormat="0" applyBorder="0" applyAlignment="0" applyProtection="0"/>
    <xf numFmtId="0" fontId="318" fillId="138" borderId="0" applyNumberFormat="0" applyBorder="0" applyAlignment="0" applyProtection="0"/>
    <xf numFmtId="0" fontId="318" fillId="145" borderId="0" applyNumberFormat="0" applyBorder="0" applyAlignment="0" applyProtection="0"/>
    <xf numFmtId="0" fontId="318" fillId="138" borderId="0" applyNumberFormat="0" applyBorder="0" applyAlignment="0" applyProtection="0"/>
    <xf numFmtId="0" fontId="318" fillId="145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29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29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298" fillId="138" borderId="0" applyNumberFormat="0" applyBorder="0" applyAlignment="0" applyProtection="0"/>
    <xf numFmtId="0" fontId="318" fillId="138" borderId="0" applyNumberFormat="0" applyBorder="0" applyAlignment="0" applyProtection="0"/>
    <xf numFmtId="0" fontId="298" fillId="123" borderId="0" applyNumberFormat="0" applyBorder="0" applyAlignment="0" applyProtection="0"/>
    <xf numFmtId="0" fontId="318" fillId="138" borderId="0" applyNumberFormat="0" applyBorder="0" applyAlignment="0" applyProtection="0"/>
    <xf numFmtId="0" fontId="318" fillId="145" borderId="0" applyNumberFormat="0" applyBorder="0" applyAlignment="0" applyProtection="0"/>
    <xf numFmtId="0" fontId="318" fillId="138" borderId="0" applyNumberFormat="0" applyBorder="0" applyAlignment="0" applyProtection="0"/>
    <xf numFmtId="0" fontId="318" fillId="145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45" borderId="0" applyNumberFormat="0" applyBorder="0" applyAlignment="0" applyProtection="0"/>
    <xf numFmtId="0" fontId="318" fillId="138" borderId="0" applyNumberFormat="0" applyBorder="0" applyAlignment="0" applyProtection="0"/>
    <xf numFmtId="0" fontId="298" fillId="123" borderId="0" applyNumberFormat="0" applyBorder="0" applyAlignment="0" applyProtection="0"/>
    <xf numFmtId="0" fontId="298" fillId="123" borderId="0" applyNumberFormat="0" applyBorder="0" applyAlignment="0" applyProtection="0"/>
    <xf numFmtId="0" fontId="318" fillId="138" borderId="0" applyNumberFormat="0" applyBorder="0" applyAlignment="0" applyProtection="0"/>
    <xf numFmtId="0" fontId="298" fillId="123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8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65" borderId="0" applyNumberFormat="0" applyBorder="0" applyAlignment="0" applyProtection="0"/>
    <xf numFmtId="0" fontId="318" fillId="165" borderId="0" applyNumberFormat="0" applyBorder="0" applyAlignment="0" applyProtection="0"/>
    <xf numFmtId="0" fontId="318" fillId="135" borderId="0" applyNumberFormat="0" applyBorder="0" applyAlignment="0" applyProtection="0"/>
    <xf numFmtId="0" fontId="318" fillId="165" borderId="0" applyNumberFormat="0" applyBorder="0" applyAlignment="0" applyProtection="0"/>
    <xf numFmtId="0" fontId="318" fillId="135" borderId="0" applyNumberFormat="0" applyBorder="0" applyAlignment="0" applyProtection="0"/>
    <xf numFmtId="0" fontId="318" fillId="165" borderId="0" applyNumberFormat="0" applyBorder="0" applyAlignment="0" applyProtection="0"/>
    <xf numFmtId="0" fontId="318" fillId="135" borderId="0" applyNumberFormat="0" applyBorder="0" applyAlignment="0" applyProtection="0"/>
    <xf numFmtId="0" fontId="318" fillId="16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29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29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298" fillId="135" borderId="0" applyNumberFormat="0" applyBorder="0" applyAlignment="0" applyProtection="0"/>
    <xf numFmtId="0" fontId="318" fillId="135" borderId="0" applyNumberFormat="0" applyBorder="0" applyAlignment="0" applyProtection="0"/>
    <xf numFmtId="0" fontId="298" fillId="127" borderId="0" applyNumberFormat="0" applyBorder="0" applyAlignment="0" applyProtection="0"/>
    <xf numFmtId="0" fontId="318" fillId="135" borderId="0" applyNumberFormat="0" applyBorder="0" applyAlignment="0" applyProtection="0"/>
    <xf numFmtId="0" fontId="318" fillId="165" borderId="0" applyNumberFormat="0" applyBorder="0" applyAlignment="0" applyProtection="0"/>
    <xf numFmtId="0" fontId="318" fillId="135" borderId="0" applyNumberFormat="0" applyBorder="0" applyAlignment="0" applyProtection="0"/>
    <xf numFmtId="0" fontId="318" fillId="16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65" borderId="0" applyNumberFormat="0" applyBorder="0" applyAlignment="0" applyProtection="0"/>
    <xf numFmtId="0" fontId="318" fillId="135" borderId="0" applyNumberFormat="0" applyBorder="0" applyAlignment="0" applyProtection="0"/>
    <xf numFmtId="0" fontId="318" fillId="165" borderId="0" applyNumberFormat="0" applyBorder="0" applyAlignment="0" applyProtection="0"/>
    <xf numFmtId="0" fontId="298" fillId="127" borderId="0" applyNumberFormat="0" applyBorder="0" applyAlignment="0" applyProtection="0"/>
    <xf numFmtId="0" fontId="318" fillId="135" borderId="0" applyNumberFormat="0" applyBorder="0" applyAlignment="0" applyProtection="0"/>
    <xf numFmtId="0" fontId="318" fillId="165" borderId="0" applyNumberFormat="0" applyBorder="0" applyAlignment="0" applyProtection="0"/>
    <xf numFmtId="0" fontId="298" fillId="127" borderId="0" applyNumberFormat="0" applyBorder="0" applyAlignment="0" applyProtection="0"/>
    <xf numFmtId="0" fontId="318" fillId="135" borderId="0" applyNumberFormat="0" applyBorder="0" applyAlignment="0" applyProtection="0"/>
    <xf numFmtId="0" fontId="298" fillId="127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53" fillId="163" borderId="0" applyNumberFormat="0" applyBorder="0" applyAlignment="0" applyProtection="0"/>
    <xf numFmtId="0" fontId="353" fillId="135" borderId="0" applyNumberFormat="0" applyBorder="0" applyAlignment="0" applyProtection="0"/>
    <xf numFmtId="0" fontId="353" fillId="161" borderId="0" applyNumberFormat="0" applyBorder="0" applyAlignment="0" applyProtection="0"/>
    <xf numFmtId="0" fontId="353" fillId="164" borderId="0" applyNumberFormat="0" applyBorder="0" applyAlignment="0" applyProtection="0"/>
    <xf numFmtId="0" fontId="353" fillId="145" borderId="0" applyNumberFormat="0" applyBorder="0" applyAlignment="0" applyProtection="0"/>
    <xf numFmtId="0" fontId="353" fillId="165" borderId="0" applyNumberFormat="0" applyBorder="0" applyAlignment="0" applyProtection="0"/>
    <xf numFmtId="0" fontId="318" fillId="163" borderId="0" applyNumberFormat="0" applyBorder="0" applyAlignment="0" applyProtection="0"/>
    <xf numFmtId="0" fontId="352" fillId="163" borderId="0" applyNumberFormat="0" applyBorder="0" applyAlignment="0" applyProtection="0"/>
    <xf numFmtId="0" fontId="352" fillId="163" borderId="0" applyNumberFormat="0" applyBorder="0" applyAlignment="0" applyProtection="0"/>
    <xf numFmtId="0" fontId="318" fillId="135" borderId="0" applyNumberFormat="0" applyBorder="0" applyAlignment="0" applyProtection="0"/>
    <xf numFmtId="0" fontId="352" fillId="135" borderId="0" applyNumberFormat="0" applyBorder="0" applyAlignment="0" applyProtection="0"/>
    <xf numFmtId="0" fontId="352" fillId="135" borderId="0" applyNumberFormat="0" applyBorder="0" applyAlignment="0" applyProtection="0"/>
    <xf numFmtId="0" fontId="318" fillId="161" borderId="0" applyNumberFormat="0" applyBorder="0" applyAlignment="0" applyProtection="0"/>
    <xf numFmtId="0" fontId="352" fillId="161" borderId="0" applyNumberFormat="0" applyBorder="0" applyAlignment="0" applyProtection="0"/>
    <xf numFmtId="0" fontId="352" fillId="161" borderId="0" applyNumberFormat="0" applyBorder="0" applyAlignment="0" applyProtection="0"/>
    <xf numFmtId="0" fontId="318" fillId="164" borderId="0" applyNumberFormat="0" applyBorder="0" applyAlignment="0" applyProtection="0"/>
    <xf numFmtId="0" fontId="352" fillId="164" borderId="0" applyNumberFormat="0" applyBorder="0" applyAlignment="0" applyProtection="0"/>
    <xf numFmtId="0" fontId="352" fillId="164" borderId="0" applyNumberFormat="0" applyBorder="0" applyAlignment="0" applyProtection="0"/>
    <xf numFmtId="0" fontId="318" fillId="145" borderId="0" applyNumberFormat="0" applyBorder="0" applyAlignment="0" applyProtection="0"/>
    <xf numFmtId="0" fontId="352" fillId="145" borderId="0" applyNumberFormat="0" applyBorder="0" applyAlignment="0" applyProtection="0"/>
    <xf numFmtId="0" fontId="352" fillId="145" borderId="0" applyNumberFormat="0" applyBorder="0" applyAlignment="0" applyProtection="0"/>
    <xf numFmtId="0" fontId="318" fillId="165" borderId="0" applyNumberFormat="0" applyBorder="0" applyAlignment="0" applyProtection="0"/>
    <xf numFmtId="0" fontId="352" fillId="165" borderId="0" applyNumberFormat="0" applyBorder="0" applyAlignment="0" applyProtection="0"/>
    <xf numFmtId="0" fontId="352" fillId="165" borderId="0" applyNumberFormat="0" applyBorder="0" applyAlignment="0" applyProtection="0"/>
    <xf numFmtId="0" fontId="354" fillId="163" borderId="0" applyNumberFormat="0" applyBorder="0" applyAlignment="0" applyProtection="0"/>
    <xf numFmtId="0" fontId="354" fillId="135" borderId="0" applyNumberFormat="0" applyBorder="0" applyAlignment="0" applyProtection="0"/>
    <xf numFmtId="0" fontId="354" fillId="161" borderId="0" applyNumberFormat="0" applyBorder="0" applyAlignment="0" applyProtection="0"/>
    <xf numFmtId="0" fontId="354" fillId="164" borderId="0" applyNumberFormat="0" applyBorder="0" applyAlignment="0" applyProtection="0"/>
    <xf numFmtId="0" fontId="354" fillId="145" borderId="0" applyNumberFormat="0" applyBorder="0" applyAlignment="0" applyProtection="0"/>
    <xf numFmtId="0" fontId="354" fillId="165" borderId="0" applyNumberFormat="0" applyBorder="0" applyAlignment="0" applyProtection="0"/>
    <xf numFmtId="0" fontId="318" fillId="163" borderId="0" applyNumberFormat="0" applyBorder="0" applyAlignment="0" applyProtection="0"/>
    <xf numFmtId="0" fontId="318" fillId="163" borderId="0" applyNumberFormat="0" applyBorder="0" applyAlignment="0" applyProtection="0"/>
    <xf numFmtId="0" fontId="318" fillId="163" borderId="0" applyNumberFormat="0" applyBorder="0" applyAlignment="0" applyProtection="0"/>
    <xf numFmtId="0" fontId="318" fillId="163" borderId="0" applyNumberFormat="0" applyBorder="0" applyAlignment="0" applyProtection="0"/>
    <xf numFmtId="0" fontId="318" fillId="163" borderId="0" applyNumberFormat="0" applyBorder="0" applyAlignment="0" applyProtection="0"/>
    <xf numFmtId="0" fontId="318" fillId="163" borderId="0" applyNumberFormat="0" applyBorder="0" applyAlignment="0" applyProtection="0"/>
    <xf numFmtId="0" fontId="355" fillId="163" borderId="0" applyNumberFormat="0" applyBorder="0" applyAlignment="0" applyProtection="0"/>
    <xf numFmtId="0" fontId="318" fillId="163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35" borderId="0" applyNumberFormat="0" applyBorder="0" applyAlignment="0" applyProtection="0"/>
    <xf numFmtId="0" fontId="355" fillId="135" borderId="0" applyNumberFormat="0" applyBorder="0" applyAlignment="0" applyProtection="0"/>
    <xf numFmtId="0" fontId="318" fillId="135" borderId="0" applyNumberFormat="0" applyBorder="0" applyAlignment="0" applyProtection="0"/>
    <xf numFmtId="0" fontId="318" fillId="161" borderId="0" applyNumberFormat="0" applyBorder="0" applyAlignment="0" applyProtection="0"/>
    <xf numFmtId="0" fontId="318" fillId="161" borderId="0" applyNumberFormat="0" applyBorder="0" applyAlignment="0" applyProtection="0"/>
    <xf numFmtId="0" fontId="318" fillId="161" borderId="0" applyNumberFormat="0" applyBorder="0" applyAlignment="0" applyProtection="0"/>
    <xf numFmtId="0" fontId="318" fillId="161" borderId="0" applyNumberFormat="0" applyBorder="0" applyAlignment="0" applyProtection="0"/>
    <xf numFmtId="0" fontId="318" fillId="161" borderId="0" applyNumberFormat="0" applyBorder="0" applyAlignment="0" applyProtection="0"/>
    <xf numFmtId="0" fontId="318" fillId="161" borderId="0" applyNumberFormat="0" applyBorder="0" applyAlignment="0" applyProtection="0"/>
    <xf numFmtId="0" fontId="355" fillId="161" borderId="0" applyNumberFormat="0" applyBorder="0" applyAlignment="0" applyProtection="0"/>
    <xf numFmtId="0" fontId="318" fillId="161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55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55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65" borderId="0" applyNumberFormat="0" applyBorder="0" applyAlignment="0" applyProtection="0"/>
    <xf numFmtId="0" fontId="318" fillId="165" borderId="0" applyNumberFormat="0" applyBorder="0" applyAlignment="0" applyProtection="0"/>
    <xf numFmtId="0" fontId="318" fillId="165" borderId="0" applyNumberFormat="0" applyBorder="0" applyAlignment="0" applyProtection="0"/>
    <xf numFmtId="0" fontId="318" fillId="165" borderId="0" applyNumberFormat="0" applyBorder="0" applyAlignment="0" applyProtection="0"/>
    <xf numFmtId="0" fontId="318" fillId="165" borderId="0" applyNumberFormat="0" applyBorder="0" applyAlignment="0" applyProtection="0"/>
    <xf numFmtId="0" fontId="318" fillId="165" borderId="0" applyNumberFormat="0" applyBorder="0" applyAlignment="0" applyProtection="0"/>
    <xf numFmtId="0" fontId="355" fillId="165" borderId="0" applyNumberFormat="0" applyBorder="0" applyAlignment="0" applyProtection="0"/>
    <xf numFmtId="0" fontId="318" fillId="165" borderId="0" applyNumberFormat="0" applyBorder="0" applyAlignment="0" applyProtection="0"/>
    <xf numFmtId="0" fontId="318" fillId="163" borderId="0" applyNumberFormat="0" applyBorder="0" applyAlignment="0" applyProtection="0"/>
    <xf numFmtId="0" fontId="318" fillId="135" borderId="0" applyNumberFormat="0" applyBorder="0" applyAlignment="0" applyProtection="0"/>
    <xf numFmtId="0" fontId="318" fillId="161" borderId="0" applyNumberFormat="0" applyBorder="0" applyAlignment="0" applyProtection="0"/>
    <xf numFmtId="0" fontId="318" fillId="164" borderId="0" applyNumberFormat="0" applyBorder="0" applyAlignment="0" applyProtection="0"/>
    <xf numFmtId="0" fontId="318" fillId="145" borderId="0" applyNumberFormat="0" applyBorder="0" applyAlignment="0" applyProtection="0"/>
    <xf numFmtId="0" fontId="318" fillId="165" borderId="0" applyNumberFormat="0" applyBorder="0" applyAlignment="0" applyProtection="0"/>
    <xf numFmtId="235" fontId="228" fillId="0" borderId="0">
      <alignment horizontal="center"/>
    </xf>
    <xf numFmtId="235" fontId="228" fillId="0" borderId="0">
      <alignment horizontal="center"/>
    </xf>
    <xf numFmtId="236" fontId="228" fillId="0" borderId="0">
      <alignment horizontal="center"/>
    </xf>
    <xf numFmtId="236" fontId="228" fillId="0" borderId="0">
      <alignment horizontal="center"/>
    </xf>
    <xf numFmtId="237" fontId="228" fillId="0" borderId="0">
      <alignment horizontal="center"/>
    </xf>
    <xf numFmtId="237" fontId="228" fillId="0" borderId="0">
      <alignment horizontal="center"/>
    </xf>
    <xf numFmtId="238" fontId="228" fillId="0" borderId="0">
      <alignment horizontal="center"/>
    </xf>
    <xf numFmtId="238" fontId="228" fillId="0" borderId="0">
      <alignment horizontal="center"/>
    </xf>
    <xf numFmtId="239" fontId="228" fillId="0" borderId="0">
      <alignment horizontal="center"/>
    </xf>
    <xf numFmtId="239" fontId="228" fillId="0" borderId="0">
      <alignment horizontal="center"/>
    </xf>
    <xf numFmtId="0" fontId="223" fillId="0" borderId="0" applyFont="0" applyFill="0" applyBorder="0" applyAlignment="0" applyProtection="0"/>
    <xf numFmtId="240" fontId="223" fillId="0" borderId="115" applyFont="0" applyFill="0" applyBorder="0" applyAlignment="0" applyProtection="0">
      <alignment horizontal="left"/>
    </xf>
    <xf numFmtId="240" fontId="223" fillId="0" borderId="115" applyFont="0" applyFill="0" applyBorder="0" applyAlignment="0" applyProtection="0">
      <alignment horizontal="left"/>
    </xf>
    <xf numFmtId="241" fontId="223" fillId="0" borderId="115" applyFont="0" applyFill="0" applyBorder="0" applyAlignment="0" applyProtection="0">
      <alignment horizontal="left"/>
    </xf>
    <xf numFmtId="241" fontId="223" fillId="0" borderId="115" applyFont="0" applyFill="0" applyBorder="0" applyAlignment="0" applyProtection="0">
      <alignment horizontal="left"/>
    </xf>
    <xf numFmtId="242" fontId="223" fillId="0" borderId="115" applyFont="0" applyFill="0" applyBorder="0" applyAlignment="0" applyProtection="0">
      <alignment horizontal="left"/>
    </xf>
    <xf numFmtId="242" fontId="223" fillId="0" borderId="115" applyFont="0" applyFill="0" applyBorder="0" applyAlignment="0" applyProtection="0">
      <alignment horizontal="left"/>
    </xf>
    <xf numFmtId="0" fontId="223" fillId="0" borderId="0" applyFont="0" applyFill="0" applyBorder="0" applyAlignment="0" applyProtection="0"/>
    <xf numFmtId="0" fontId="223" fillId="0" borderId="0" applyFont="0" applyFill="0" applyBorder="0" applyAlignment="0" applyProtection="0">
      <alignment horizontal="left"/>
    </xf>
    <xf numFmtId="243" fontId="223" fillId="0" borderId="115" applyFont="0" applyFill="0" applyBorder="0" applyAlignment="0" applyProtection="0">
      <alignment horizontal="left"/>
    </xf>
    <xf numFmtId="243" fontId="223" fillId="0" borderId="115" applyFont="0" applyFill="0" applyBorder="0" applyAlignment="0" applyProtection="0">
      <alignment horizontal="left"/>
    </xf>
    <xf numFmtId="244" fontId="223" fillId="0" borderId="115" applyFont="0" applyFill="0" applyBorder="0" applyAlignment="0" applyProtection="0">
      <alignment horizontal="left"/>
    </xf>
    <xf numFmtId="244" fontId="223" fillId="0" borderId="115" applyFont="0" applyFill="0" applyBorder="0" applyAlignment="0" applyProtection="0">
      <alignment horizontal="left"/>
    </xf>
    <xf numFmtId="245" fontId="223" fillId="0" borderId="115" applyFont="0" applyFill="0" applyBorder="0" applyAlignment="0" applyProtection="0">
      <alignment horizontal="left"/>
    </xf>
    <xf numFmtId="245" fontId="223" fillId="0" borderId="115" applyFont="0" applyFill="0" applyBorder="0" applyAlignment="0" applyProtection="0">
      <alignment horizontal="left"/>
    </xf>
    <xf numFmtId="246" fontId="223" fillId="0" borderId="115" applyFont="0" applyFill="0" applyBorder="0" applyAlignment="0" applyProtection="0">
      <alignment horizontal="left"/>
    </xf>
    <xf numFmtId="246" fontId="223" fillId="0" borderId="115" applyFont="0" applyFill="0" applyBorder="0" applyAlignment="0" applyProtection="0">
      <alignment horizontal="left"/>
    </xf>
    <xf numFmtId="247" fontId="223" fillId="0" borderId="115" applyFont="0" applyFill="0" applyBorder="0" applyAlignment="0" applyProtection="0">
      <alignment horizontal="left"/>
    </xf>
    <xf numFmtId="247" fontId="223" fillId="0" borderId="115" applyFont="0" applyFill="0" applyBorder="0" applyAlignment="0" applyProtection="0">
      <alignment horizontal="left"/>
    </xf>
    <xf numFmtId="248" fontId="223" fillId="0" borderId="115" applyFont="0" applyFill="0" applyBorder="0" applyAlignment="0" applyProtection="0">
      <alignment horizontal="left"/>
    </xf>
    <xf numFmtId="248" fontId="223" fillId="0" borderId="115" applyFont="0" applyFill="0" applyBorder="0" applyAlignment="0" applyProtection="0">
      <alignment horizontal="left"/>
    </xf>
    <xf numFmtId="167" fontId="223" fillId="166" borderId="0"/>
    <xf numFmtId="167" fontId="223" fillId="166" borderId="0"/>
    <xf numFmtId="0" fontId="285" fillId="167" borderId="0" applyNumberFormat="0" applyBorder="0" applyAlignment="0" applyProtection="0"/>
    <xf numFmtId="0" fontId="285" fillId="167" borderId="0" applyNumberFormat="0" applyBorder="0" applyAlignment="0" applyProtection="0"/>
    <xf numFmtId="0" fontId="318" fillId="168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69" borderId="0" applyNumberFormat="0" applyBorder="0" applyAlignment="0" applyProtection="0"/>
    <xf numFmtId="0" fontId="318" fillId="169" borderId="0" applyNumberFormat="0" applyBorder="0" applyAlignment="0" applyProtection="0"/>
    <xf numFmtId="0" fontId="318" fillId="143" borderId="0" applyNumberFormat="0" applyBorder="0" applyAlignment="0" applyProtection="0"/>
    <xf numFmtId="0" fontId="318" fillId="169" borderId="0" applyNumberFormat="0" applyBorder="0" applyAlignment="0" applyProtection="0"/>
    <xf numFmtId="0" fontId="318" fillId="143" borderId="0" applyNumberFormat="0" applyBorder="0" applyAlignment="0" applyProtection="0"/>
    <xf numFmtId="0" fontId="318" fillId="169" borderId="0" applyNumberFormat="0" applyBorder="0" applyAlignment="0" applyProtection="0"/>
    <xf numFmtId="0" fontId="318" fillId="143" borderId="0" applyNumberFormat="0" applyBorder="0" applyAlignment="0" applyProtection="0"/>
    <xf numFmtId="0" fontId="318" fillId="169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298" fillId="143" borderId="0" applyNumberFormat="0" applyBorder="0" applyAlignment="0" applyProtection="0"/>
    <xf numFmtId="0" fontId="29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29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29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52" fillId="169" borderId="0" applyNumberFormat="0" applyBorder="0" applyAlignment="0" applyProtection="0"/>
    <xf numFmtId="0" fontId="318" fillId="169" borderId="0" applyNumberFormat="0" applyBorder="0" applyAlignment="0" applyProtection="0"/>
    <xf numFmtId="0" fontId="318" fillId="143" borderId="0" applyNumberFormat="0" applyBorder="0" applyAlignment="0" applyProtection="0"/>
    <xf numFmtId="0" fontId="318" fillId="169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69" borderId="0" applyNumberFormat="0" applyBorder="0" applyAlignment="0" applyProtection="0"/>
    <xf numFmtId="0" fontId="318" fillId="143" borderId="0" applyNumberFormat="0" applyBorder="0" applyAlignment="0" applyProtection="0"/>
    <xf numFmtId="0" fontId="298" fillId="104" borderId="0" applyNumberFormat="0" applyBorder="0" applyAlignment="0" applyProtection="0"/>
    <xf numFmtId="0" fontId="318" fillId="143" borderId="0" applyNumberFormat="0" applyBorder="0" applyAlignment="0" applyProtection="0"/>
    <xf numFmtId="0" fontId="298" fillId="104" borderId="0" applyNumberFormat="0" applyBorder="0" applyAlignment="0" applyProtection="0"/>
    <xf numFmtId="0" fontId="318" fillId="169" borderId="0" applyNumberFormat="0" applyBorder="0" applyAlignment="0" applyProtection="0"/>
    <xf numFmtId="0" fontId="318" fillId="169" borderId="0" applyNumberFormat="0" applyBorder="0" applyAlignment="0" applyProtection="0"/>
    <xf numFmtId="0" fontId="318" fillId="169" borderId="0" applyNumberFormat="0" applyBorder="0" applyAlignment="0" applyProtection="0"/>
    <xf numFmtId="0" fontId="318" fillId="169" borderId="0" applyNumberFormat="0" applyBorder="0" applyAlignment="0" applyProtection="0"/>
    <xf numFmtId="0" fontId="318" fillId="169" borderId="0" applyNumberFormat="0" applyBorder="0" applyAlignment="0" applyProtection="0"/>
    <xf numFmtId="0" fontId="318" fillId="169" borderId="0" applyNumberFormat="0" applyBorder="0" applyAlignment="0" applyProtection="0"/>
    <xf numFmtId="0" fontId="318" fillId="169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52" fillId="169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69" borderId="0" applyNumberFormat="0" applyBorder="0" applyAlignment="0" applyProtection="0"/>
    <xf numFmtId="0" fontId="318" fillId="169" borderId="0" applyNumberFormat="0" applyBorder="0" applyAlignment="0" applyProtection="0"/>
    <xf numFmtId="0" fontId="298" fillId="104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69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298" fillId="104" borderId="0" applyNumberFormat="0" applyBorder="0" applyAlignment="0" applyProtection="0"/>
    <xf numFmtId="0" fontId="298" fillId="104" borderId="0" applyNumberFormat="0" applyBorder="0" applyAlignment="0" applyProtection="0"/>
    <xf numFmtId="0" fontId="318" fillId="143" borderId="0" applyNumberFormat="0" applyBorder="0" applyAlignment="0" applyProtection="0"/>
    <xf numFmtId="0" fontId="298" fillId="104" borderId="0" applyNumberFormat="0" applyBorder="0" applyAlignment="0" applyProtection="0"/>
    <xf numFmtId="0" fontId="298" fillId="104" borderId="0" applyNumberFormat="0" applyBorder="0" applyAlignment="0" applyProtection="0"/>
    <xf numFmtId="0" fontId="318" fillId="143" borderId="0" applyNumberFormat="0" applyBorder="0" applyAlignment="0" applyProtection="0"/>
    <xf numFmtId="0" fontId="318" fillId="169" borderId="0" applyNumberFormat="0" applyBorder="0" applyAlignment="0" applyProtection="0"/>
    <xf numFmtId="0" fontId="298" fillId="104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298" fillId="104" borderId="0" applyNumberFormat="0" applyBorder="0" applyAlignment="0" applyProtection="0"/>
    <xf numFmtId="0" fontId="318" fillId="169" borderId="0" applyNumberFormat="0" applyBorder="0" applyAlignment="0" applyProtection="0"/>
    <xf numFmtId="0" fontId="318" fillId="143" borderId="0" applyNumberFormat="0" applyBorder="0" applyAlignment="0" applyProtection="0"/>
    <xf numFmtId="0" fontId="298" fillId="104" borderId="0" applyNumberFormat="0" applyBorder="0" applyAlignment="0" applyProtection="0"/>
    <xf numFmtId="0" fontId="318" fillId="169" borderId="0" applyNumberFormat="0" applyBorder="0" applyAlignment="0" applyProtection="0"/>
    <xf numFmtId="0" fontId="318" fillId="169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298" fillId="104" borderId="0" applyNumberFormat="0" applyBorder="0" applyAlignment="0" applyProtection="0"/>
    <xf numFmtId="0" fontId="318" fillId="143" borderId="0" applyNumberFormat="0" applyBorder="0" applyAlignment="0" applyProtection="0"/>
    <xf numFmtId="0" fontId="298" fillId="104" borderId="0" applyNumberFormat="0" applyBorder="0" applyAlignment="0" applyProtection="0"/>
    <xf numFmtId="0" fontId="318" fillId="145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318" fillId="145" borderId="0" applyNumberFormat="0" applyBorder="0" applyAlignment="0" applyProtection="0"/>
    <xf numFmtId="0" fontId="318" fillId="143" borderId="0" applyNumberFormat="0" applyBorder="0" applyAlignment="0" applyProtection="0"/>
    <xf numFmtId="0" fontId="318" fillId="143" borderId="0" applyNumberFormat="0" applyBorder="0" applyAlignment="0" applyProtection="0"/>
    <xf numFmtId="0" fontId="285" fillId="170" borderId="0" applyNumberFormat="0" applyBorder="0" applyAlignment="0" applyProtection="0"/>
    <xf numFmtId="0" fontId="285" fillId="171" borderId="0" applyNumberFormat="0" applyBorder="0" applyAlignment="0" applyProtection="0"/>
    <xf numFmtId="0" fontId="318" fillId="172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298" fillId="141" borderId="0" applyNumberFormat="0" applyBorder="0" applyAlignment="0" applyProtection="0"/>
    <xf numFmtId="0" fontId="29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29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29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52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298" fillId="108" borderId="0" applyNumberFormat="0" applyBorder="0" applyAlignment="0" applyProtection="0"/>
    <xf numFmtId="0" fontId="318" fillId="141" borderId="0" applyNumberFormat="0" applyBorder="0" applyAlignment="0" applyProtection="0"/>
    <xf numFmtId="0" fontId="298" fillId="108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52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298" fillId="108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298" fillId="108" borderId="0" applyNumberFormat="0" applyBorder="0" applyAlignment="0" applyProtection="0"/>
    <xf numFmtId="0" fontId="298" fillId="108" borderId="0" applyNumberFormat="0" applyBorder="0" applyAlignment="0" applyProtection="0"/>
    <xf numFmtId="0" fontId="318" fillId="141" borderId="0" applyNumberFormat="0" applyBorder="0" applyAlignment="0" applyProtection="0"/>
    <xf numFmtId="0" fontId="298" fillId="108" borderId="0" applyNumberFormat="0" applyBorder="0" applyAlignment="0" applyProtection="0"/>
    <xf numFmtId="0" fontId="298" fillId="108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298" fillId="108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298" fillId="108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298" fillId="108" borderId="0" applyNumberFormat="0" applyBorder="0" applyAlignment="0" applyProtection="0"/>
    <xf numFmtId="0" fontId="298" fillId="108" borderId="0" applyNumberFormat="0" applyBorder="0" applyAlignment="0" applyProtection="0"/>
    <xf numFmtId="0" fontId="318" fillId="141" borderId="0" applyNumberFormat="0" applyBorder="0" applyAlignment="0" applyProtection="0"/>
    <xf numFmtId="0" fontId="298" fillId="108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285" fillId="170" borderId="0" applyNumberFormat="0" applyBorder="0" applyAlignment="0" applyProtection="0"/>
    <xf numFmtId="0" fontId="285" fillId="173" borderId="0" applyNumberFormat="0" applyBorder="0" applyAlignment="0" applyProtection="0"/>
    <xf numFmtId="0" fontId="318" fillId="171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74" borderId="0" applyNumberFormat="0" applyBorder="0" applyAlignment="0" applyProtection="0"/>
    <xf numFmtId="0" fontId="318" fillId="174" borderId="0" applyNumberFormat="0" applyBorder="0" applyAlignment="0" applyProtection="0"/>
    <xf numFmtId="0" fontId="318" fillId="142" borderId="0" applyNumberFormat="0" applyBorder="0" applyAlignment="0" applyProtection="0"/>
    <xf numFmtId="0" fontId="318" fillId="174" borderId="0" applyNumberFormat="0" applyBorder="0" applyAlignment="0" applyProtection="0"/>
    <xf numFmtId="0" fontId="318" fillId="142" borderId="0" applyNumberFormat="0" applyBorder="0" applyAlignment="0" applyProtection="0"/>
    <xf numFmtId="0" fontId="318" fillId="174" borderId="0" applyNumberFormat="0" applyBorder="0" applyAlignment="0" applyProtection="0"/>
    <xf numFmtId="0" fontId="318" fillId="142" borderId="0" applyNumberFormat="0" applyBorder="0" applyAlignment="0" applyProtection="0"/>
    <xf numFmtId="0" fontId="318" fillId="174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298" fillId="142" borderId="0" applyNumberFormat="0" applyBorder="0" applyAlignment="0" applyProtection="0"/>
    <xf numFmtId="0" fontId="29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29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29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52" fillId="174" borderId="0" applyNumberFormat="0" applyBorder="0" applyAlignment="0" applyProtection="0"/>
    <xf numFmtId="0" fontId="318" fillId="174" borderId="0" applyNumberFormat="0" applyBorder="0" applyAlignment="0" applyProtection="0"/>
    <xf numFmtId="0" fontId="318" fillId="142" borderId="0" applyNumberFormat="0" applyBorder="0" applyAlignment="0" applyProtection="0"/>
    <xf numFmtId="0" fontId="318" fillId="174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74" borderId="0" applyNumberFormat="0" applyBorder="0" applyAlignment="0" applyProtection="0"/>
    <xf numFmtId="0" fontId="318" fillId="142" borderId="0" applyNumberFormat="0" applyBorder="0" applyAlignment="0" applyProtection="0"/>
    <xf numFmtId="0" fontId="298" fillId="112" borderId="0" applyNumberFormat="0" applyBorder="0" applyAlignment="0" applyProtection="0"/>
    <xf numFmtId="0" fontId="318" fillId="142" borderId="0" applyNumberFormat="0" applyBorder="0" applyAlignment="0" applyProtection="0"/>
    <xf numFmtId="0" fontId="298" fillId="112" borderId="0" applyNumberFormat="0" applyBorder="0" applyAlignment="0" applyProtection="0"/>
    <xf numFmtId="0" fontId="318" fillId="174" borderId="0" applyNumberFormat="0" applyBorder="0" applyAlignment="0" applyProtection="0"/>
    <xf numFmtId="0" fontId="318" fillId="174" borderId="0" applyNumberFormat="0" applyBorder="0" applyAlignment="0" applyProtection="0"/>
    <xf numFmtId="0" fontId="318" fillId="174" borderId="0" applyNumberFormat="0" applyBorder="0" applyAlignment="0" applyProtection="0"/>
    <xf numFmtId="0" fontId="318" fillId="174" borderId="0" applyNumberFormat="0" applyBorder="0" applyAlignment="0" applyProtection="0"/>
    <xf numFmtId="0" fontId="318" fillId="174" borderId="0" applyNumberFormat="0" applyBorder="0" applyAlignment="0" applyProtection="0"/>
    <xf numFmtId="0" fontId="318" fillId="174" borderId="0" applyNumberFormat="0" applyBorder="0" applyAlignment="0" applyProtection="0"/>
    <xf numFmtId="0" fontId="318" fillId="174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52" fillId="174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74" borderId="0" applyNumberFormat="0" applyBorder="0" applyAlignment="0" applyProtection="0"/>
    <xf numFmtId="0" fontId="318" fillId="174" borderId="0" applyNumberFormat="0" applyBorder="0" applyAlignment="0" applyProtection="0"/>
    <xf numFmtId="0" fontId="298" fillId="11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74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298" fillId="112" borderId="0" applyNumberFormat="0" applyBorder="0" applyAlignment="0" applyProtection="0"/>
    <xf numFmtId="0" fontId="298" fillId="112" borderId="0" applyNumberFormat="0" applyBorder="0" applyAlignment="0" applyProtection="0"/>
    <xf numFmtId="0" fontId="318" fillId="142" borderId="0" applyNumberFormat="0" applyBorder="0" applyAlignment="0" applyProtection="0"/>
    <xf numFmtId="0" fontId="298" fillId="112" borderId="0" applyNumberFormat="0" applyBorder="0" applyAlignment="0" applyProtection="0"/>
    <xf numFmtId="0" fontId="298" fillId="112" borderId="0" applyNumberFormat="0" applyBorder="0" applyAlignment="0" applyProtection="0"/>
    <xf numFmtId="0" fontId="318" fillId="142" borderId="0" applyNumberFormat="0" applyBorder="0" applyAlignment="0" applyProtection="0"/>
    <xf numFmtId="0" fontId="318" fillId="174" borderId="0" applyNumberFormat="0" applyBorder="0" applyAlignment="0" applyProtection="0"/>
    <xf numFmtId="0" fontId="298" fillId="11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298" fillId="112" borderId="0" applyNumberFormat="0" applyBorder="0" applyAlignment="0" applyProtection="0"/>
    <xf numFmtId="0" fontId="318" fillId="174" borderId="0" applyNumberFormat="0" applyBorder="0" applyAlignment="0" applyProtection="0"/>
    <xf numFmtId="0" fontId="318" fillId="142" borderId="0" applyNumberFormat="0" applyBorder="0" applyAlignment="0" applyProtection="0"/>
    <xf numFmtId="0" fontId="298" fillId="112" borderId="0" applyNumberFormat="0" applyBorder="0" applyAlignment="0" applyProtection="0"/>
    <xf numFmtId="0" fontId="298" fillId="112" borderId="0" applyNumberFormat="0" applyBorder="0" applyAlignment="0" applyProtection="0"/>
    <xf numFmtId="0" fontId="318" fillId="142" borderId="0" applyNumberFormat="0" applyBorder="0" applyAlignment="0" applyProtection="0"/>
    <xf numFmtId="0" fontId="298" fillId="112" borderId="0" applyNumberFormat="0" applyBorder="0" applyAlignment="0" applyProtection="0"/>
    <xf numFmtId="0" fontId="318" fillId="174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318" fillId="174" borderId="0" applyNumberFormat="0" applyBorder="0" applyAlignment="0" applyProtection="0"/>
    <xf numFmtId="0" fontId="318" fillId="142" borderId="0" applyNumberFormat="0" applyBorder="0" applyAlignment="0" applyProtection="0"/>
    <xf numFmtId="0" fontId="318" fillId="142" borderId="0" applyNumberFormat="0" applyBorder="0" applyAlignment="0" applyProtection="0"/>
    <xf numFmtId="0" fontId="285" fillId="167" borderId="0" applyNumberFormat="0" applyBorder="0" applyAlignment="0" applyProtection="0"/>
    <xf numFmtId="0" fontId="285" fillId="171" borderId="0" applyNumberFormat="0" applyBorder="0" applyAlignment="0" applyProtection="0"/>
    <xf numFmtId="0" fontId="318" fillId="171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44" borderId="0" applyNumberFormat="0" applyBorder="0" applyAlignment="0" applyProtection="0"/>
    <xf numFmtId="0" fontId="318" fillId="164" borderId="0" applyNumberFormat="0" applyBorder="0" applyAlignment="0" applyProtection="0"/>
    <xf numFmtId="0" fontId="318" fillId="144" borderId="0" applyNumberFormat="0" applyBorder="0" applyAlignment="0" applyProtection="0"/>
    <xf numFmtId="0" fontId="318" fillId="164" borderId="0" applyNumberFormat="0" applyBorder="0" applyAlignment="0" applyProtection="0"/>
    <xf numFmtId="0" fontId="318" fillId="144" borderId="0" applyNumberFormat="0" applyBorder="0" applyAlignment="0" applyProtection="0"/>
    <xf numFmtId="0" fontId="318" fillId="16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29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29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29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52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44" borderId="0" applyNumberFormat="0" applyBorder="0" applyAlignment="0" applyProtection="0"/>
    <xf numFmtId="0" fontId="318" fillId="16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64" borderId="0" applyNumberFormat="0" applyBorder="0" applyAlignment="0" applyProtection="0"/>
    <xf numFmtId="0" fontId="318" fillId="144" borderId="0" applyNumberFormat="0" applyBorder="0" applyAlignment="0" applyProtection="0"/>
    <xf numFmtId="0" fontId="298" fillId="116" borderId="0" applyNumberFormat="0" applyBorder="0" applyAlignment="0" applyProtection="0"/>
    <xf numFmtId="0" fontId="318" fillId="144" borderId="0" applyNumberFormat="0" applyBorder="0" applyAlignment="0" applyProtection="0"/>
    <xf numFmtId="0" fontId="298" fillId="116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52" fillId="16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298" fillId="116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6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298" fillId="116" borderId="0" applyNumberFormat="0" applyBorder="0" applyAlignment="0" applyProtection="0"/>
    <xf numFmtId="0" fontId="298" fillId="116" borderId="0" applyNumberFormat="0" applyBorder="0" applyAlignment="0" applyProtection="0"/>
    <xf numFmtId="0" fontId="318" fillId="144" borderId="0" applyNumberFormat="0" applyBorder="0" applyAlignment="0" applyProtection="0"/>
    <xf numFmtId="0" fontId="298" fillId="116" borderId="0" applyNumberFormat="0" applyBorder="0" applyAlignment="0" applyProtection="0"/>
    <xf numFmtId="0" fontId="298" fillId="116" borderId="0" applyNumberFormat="0" applyBorder="0" applyAlignment="0" applyProtection="0"/>
    <xf numFmtId="0" fontId="318" fillId="144" borderId="0" applyNumberFormat="0" applyBorder="0" applyAlignment="0" applyProtection="0"/>
    <xf numFmtId="0" fontId="318" fillId="164" borderId="0" applyNumberFormat="0" applyBorder="0" applyAlignment="0" applyProtection="0"/>
    <xf numFmtId="0" fontId="298" fillId="116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298" fillId="116" borderId="0" applyNumberFormat="0" applyBorder="0" applyAlignment="0" applyProtection="0"/>
    <xf numFmtId="0" fontId="318" fillId="164" borderId="0" applyNumberFormat="0" applyBorder="0" applyAlignment="0" applyProtection="0"/>
    <xf numFmtId="0" fontId="318" fillId="144" borderId="0" applyNumberFormat="0" applyBorder="0" applyAlignment="0" applyProtection="0"/>
    <xf numFmtId="0" fontId="318" fillId="164" borderId="0" applyNumberFormat="0" applyBorder="0" applyAlignment="0" applyProtection="0"/>
    <xf numFmtId="0" fontId="298" fillId="116" borderId="0" applyNumberFormat="0" applyBorder="0" applyAlignment="0" applyProtection="0"/>
    <xf numFmtId="0" fontId="318" fillId="144" borderId="0" applyNumberFormat="0" applyBorder="0" applyAlignment="0" applyProtection="0"/>
    <xf numFmtId="0" fontId="318" fillId="164" borderId="0" applyNumberFormat="0" applyBorder="0" applyAlignment="0" applyProtection="0"/>
    <xf numFmtId="0" fontId="298" fillId="116" borderId="0" applyNumberFormat="0" applyBorder="0" applyAlignment="0" applyProtection="0"/>
    <xf numFmtId="0" fontId="318" fillId="144" borderId="0" applyNumberFormat="0" applyBorder="0" applyAlignment="0" applyProtection="0"/>
    <xf numFmtId="0" fontId="298" fillId="116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318" fillId="144" borderId="0" applyNumberFormat="0" applyBorder="0" applyAlignment="0" applyProtection="0"/>
    <xf numFmtId="0" fontId="285" fillId="175" borderId="0" applyNumberFormat="0" applyBorder="0" applyAlignment="0" applyProtection="0"/>
    <xf numFmtId="0" fontId="285" fillId="167" borderId="0" applyNumberFormat="0" applyBorder="0" applyAlignment="0" applyProtection="0"/>
    <xf numFmtId="0" fontId="318" fillId="168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298" fillId="120" borderId="0" applyNumberFormat="0" applyBorder="0" applyAlignment="0" applyProtection="0"/>
    <xf numFmtId="0" fontId="318" fillId="145" borderId="0" applyNumberFormat="0" applyBorder="0" applyAlignment="0" applyProtection="0"/>
    <xf numFmtId="0" fontId="298" fillId="120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52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298" fillId="120" borderId="0" applyNumberFormat="0" applyBorder="0" applyAlignment="0" applyProtection="0"/>
    <xf numFmtId="0" fontId="298" fillId="120" borderId="0" applyNumberFormat="0" applyBorder="0" applyAlignment="0" applyProtection="0"/>
    <xf numFmtId="0" fontId="298" fillId="120" borderId="0" applyNumberFormat="0" applyBorder="0" applyAlignment="0" applyProtection="0"/>
    <xf numFmtId="0" fontId="298" fillId="120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52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298" fillId="120" borderId="0" applyNumberFormat="0" applyBorder="0" applyAlignment="0" applyProtection="0"/>
    <xf numFmtId="0" fontId="298" fillId="120" borderId="0" applyNumberFormat="0" applyBorder="0" applyAlignment="0" applyProtection="0"/>
    <xf numFmtId="0" fontId="318" fillId="145" borderId="0" applyNumberFormat="0" applyBorder="0" applyAlignment="0" applyProtection="0"/>
    <xf numFmtId="0" fontId="298" fillId="120" borderId="0" applyNumberFormat="0" applyBorder="0" applyAlignment="0" applyProtection="0"/>
    <xf numFmtId="0" fontId="298" fillId="120" borderId="0" applyNumberFormat="0" applyBorder="0" applyAlignment="0" applyProtection="0"/>
    <xf numFmtId="0" fontId="318" fillId="145" borderId="0" applyNumberFormat="0" applyBorder="0" applyAlignment="0" applyProtection="0"/>
    <xf numFmtId="0" fontId="298" fillId="120" borderId="0" applyNumberFormat="0" applyBorder="0" applyAlignment="0" applyProtection="0"/>
    <xf numFmtId="0" fontId="298" fillId="120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298" fillId="120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298" fillId="120" borderId="0" applyNumberFormat="0" applyBorder="0" applyAlignment="0" applyProtection="0"/>
    <xf numFmtId="0" fontId="318" fillId="145" borderId="0" applyNumberFormat="0" applyBorder="0" applyAlignment="0" applyProtection="0"/>
    <xf numFmtId="0" fontId="298" fillId="120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285" fillId="170" borderId="0" applyNumberFormat="0" applyBorder="0" applyAlignment="0" applyProtection="0"/>
    <xf numFmtId="0" fontId="285" fillId="176" borderId="0" applyNumberFormat="0" applyBorder="0" applyAlignment="0" applyProtection="0"/>
    <xf numFmtId="0" fontId="318" fillId="17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298" fillId="146" borderId="0" applyNumberFormat="0" applyBorder="0" applyAlignment="0" applyProtection="0"/>
    <xf numFmtId="0" fontId="29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29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29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52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298" fillId="124" borderId="0" applyNumberFormat="0" applyBorder="0" applyAlignment="0" applyProtection="0"/>
    <xf numFmtId="0" fontId="318" fillId="146" borderId="0" applyNumberFormat="0" applyBorder="0" applyAlignment="0" applyProtection="0"/>
    <xf numFmtId="0" fontId="298" fillId="124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52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298" fillId="124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298" fillId="124" borderId="0" applyNumberFormat="0" applyBorder="0" applyAlignment="0" applyProtection="0"/>
    <xf numFmtId="0" fontId="298" fillId="124" borderId="0" applyNumberFormat="0" applyBorder="0" applyAlignment="0" applyProtection="0"/>
    <xf numFmtId="0" fontId="318" fillId="146" borderId="0" applyNumberFormat="0" applyBorder="0" applyAlignment="0" applyProtection="0"/>
    <xf numFmtId="0" fontId="298" fillId="124" borderId="0" applyNumberFormat="0" applyBorder="0" applyAlignment="0" applyProtection="0"/>
    <xf numFmtId="0" fontId="298" fillId="124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298" fillId="124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298" fillId="124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298" fillId="124" borderId="0" applyNumberFormat="0" applyBorder="0" applyAlignment="0" applyProtection="0"/>
    <xf numFmtId="0" fontId="298" fillId="124" borderId="0" applyNumberFormat="0" applyBorder="0" applyAlignment="0" applyProtection="0"/>
    <xf numFmtId="0" fontId="318" fillId="146" borderId="0" applyNumberFormat="0" applyBorder="0" applyAlignment="0" applyProtection="0"/>
    <xf numFmtId="0" fontId="298" fillId="124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1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4" fontId="313" fillId="147" borderId="0" applyBorder="0" applyAlignment="0"/>
    <xf numFmtId="4" fontId="313" fillId="147" borderId="0" applyBorder="0" applyAlignment="0"/>
    <xf numFmtId="4" fontId="304" fillId="147" borderId="0" applyBorder="0">
      <alignment horizontal="right" vertical="center"/>
    </xf>
    <xf numFmtId="0" fontId="304" fillId="147" borderId="80">
      <alignment horizontal="right" vertical="center"/>
    </xf>
    <xf numFmtId="4" fontId="304" fillId="128" borderId="0" applyBorder="0">
      <alignment horizontal="right" vertical="center"/>
    </xf>
    <xf numFmtId="0" fontId="304" fillId="128" borderId="0" applyBorder="0">
      <alignment horizontal="right" vertical="center"/>
    </xf>
    <xf numFmtId="0" fontId="304" fillId="128" borderId="0" applyBorder="0">
      <alignment horizontal="right" vertical="center"/>
    </xf>
    <xf numFmtId="0" fontId="304" fillId="128" borderId="0" applyBorder="0">
      <alignment horizontal="right" vertical="center"/>
    </xf>
    <xf numFmtId="4" fontId="304" fillId="128" borderId="0" applyBorder="0">
      <alignment horizontal="right" vertical="center"/>
    </xf>
    <xf numFmtId="184" fontId="304" fillId="128" borderId="0" applyBorder="0">
      <alignment horizontal="right" vertical="center"/>
    </xf>
    <xf numFmtId="0" fontId="304" fillId="128" borderId="0" applyBorder="0">
      <alignment horizontal="right" vertical="center"/>
    </xf>
    <xf numFmtId="0" fontId="304" fillId="128" borderId="0" applyBorder="0">
      <alignment horizontal="right" vertical="center"/>
    </xf>
    <xf numFmtId="0" fontId="304" fillId="128" borderId="0" applyBorder="0">
      <alignment horizontal="right" vertical="center"/>
    </xf>
    <xf numFmtId="4" fontId="304" fillId="128" borderId="116">
      <alignment horizontal="right" vertical="center"/>
    </xf>
    <xf numFmtId="4" fontId="314" fillId="128" borderId="80">
      <alignment horizontal="right" vertical="center"/>
    </xf>
    <xf numFmtId="0" fontId="314" fillId="128" borderId="80">
      <alignment horizontal="right" vertical="center"/>
    </xf>
    <xf numFmtId="4" fontId="314" fillId="128" borderId="80">
      <alignment horizontal="right" vertical="center"/>
    </xf>
    <xf numFmtId="4" fontId="314" fillId="128" borderId="80">
      <alignment horizontal="right" vertical="center"/>
    </xf>
    <xf numFmtId="4" fontId="314" fillId="128" borderId="80">
      <alignment horizontal="right" vertical="center"/>
    </xf>
    <xf numFmtId="4" fontId="314" fillId="128" borderId="80">
      <alignment horizontal="right" vertical="center"/>
    </xf>
    <xf numFmtId="4" fontId="314" fillId="128" borderId="80">
      <alignment horizontal="right" vertical="center"/>
    </xf>
    <xf numFmtId="4" fontId="314" fillId="128" borderId="80">
      <alignment horizontal="right" vertical="center"/>
    </xf>
    <xf numFmtId="4" fontId="314" fillId="128" borderId="80">
      <alignment horizontal="right" vertical="center"/>
    </xf>
    <xf numFmtId="4" fontId="314" fillId="128" borderId="80">
      <alignment horizontal="right" vertical="center"/>
    </xf>
    <xf numFmtId="4" fontId="314" fillId="128" borderId="80">
      <alignment horizontal="right" vertical="center"/>
    </xf>
    <xf numFmtId="4" fontId="314" fillId="128" borderId="80">
      <alignment horizontal="right" vertical="center"/>
    </xf>
    <xf numFmtId="4" fontId="314" fillId="128" borderId="80">
      <alignment horizontal="right" vertical="center"/>
    </xf>
    <xf numFmtId="0" fontId="314" fillId="128" borderId="80">
      <alignment horizontal="right" vertical="center"/>
    </xf>
    <xf numFmtId="0" fontId="314" fillId="128" borderId="80">
      <alignment horizontal="right" vertical="center"/>
    </xf>
    <xf numFmtId="0" fontId="314" fillId="128" borderId="80">
      <alignment horizontal="right" vertical="center"/>
    </xf>
    <xf numFmtId="0" fontId="314" fillId="128" borderId="80">
      <alignment horizontal="right" vertical="center"/>
    </xf>
    <xf numFmtId="0" fontId="314" fillId="128" borderId="80">
      <alignment horizontal="right" vertical="center"/>
    </xf>
    <xf numFmtId="0" fontId="314" fillId="128" borderId="80">
      <alignment horizontal="right" vertical="center"/>
    </xf>
    <xf numFmtId="0" fontId="314" fillId="128" borderId="80">
      <alignment horizontal="right" vertical="center"/>
    </xf>
    <xf numFmtId="0" fontId="314" fillId="128" borderId="80">
      <alignment horizontal="right" vertical="center"/>
    </xf>
    <xf numFmtId="0" fontId="314" fillId="128" borderId="80">
      <alignment horizontal="right" vertical="center"/>
    </xf>
    <xf numFmtId="0" fontId="314" fillId="128" borderId="80">
      <alignment horizontal="right" vertical="center"/>
    </xf>
    <xf numFmtId="0" fontId="314" fillId="128" borderId="80">
      <alignment horizontal="right" vertical="center"/>
    </xf>
    <xf numFmtId="0" fontId="314" fillId="128" borderId="80">
      <alignment horizontal="right" vertical="center"/>
    </xf>
    <xf numFmtId="4" fontId="315" fillId="128" borderId="80">
      <alignment horizontal="right" vertical="center"/>
    </xf>
    <xf numFmtId="0" fontId="315" fillId="128" borderId="80">
      <alignment horizontal="right" vertical="center"/>
    </xf>
    <xf numFmtId="4" fontId="315" fillId="128" borderId="80">
      <alignment horizontal="right" vertical="center"/>
    </xf>
    <xf numFmtId="4" fontId="315" fillId="128" borderId="80">
      <alignment horizontal="right" vertical="center"/>
    </xf>
    <xf numFmtId="4" fontId="315" fillId="128" borderId="80">
      <alignment horizontal="right" vertical="center"/>
    </xf>
    <xf numFmtId="4" fontId="315" fillId="128" borderId="80">
      <alignment horizontal="right" vertical="center"/>
    </xf>
    <xf numFmtId="4" fontId="315" fillId="128" borderId="80">
      <alignment horizontal="right" vertical="center"/>
    </xf>
    <xf numFmtId="4" fontId="315" fillId="128" borderId="80">
      <alignment horizontal="right" vertical="center"/>
    </xf>
    <xf numFmtId="4" fontId="315" fillId="128" borderId="80">
      <alignment horizontal="right" vertical="center"/>
    </xf>
    <xf numFmtId="4" fontId="315" fillId="128" borderId="80">
      <alignment horizontal="right" vertical="center"/>
    </xf>
    <xf numFmtId="4" fontId="315" fillId="128" borderId="80">
      <alignment horizontal="right" vertical="center"/>
    </xf>
    <xf numFmtId="4" fontId="315" fillId="128" borderId="80">
      <alignment horizontal="right" vertical="center"/>
    </xf>
    <xf numFmtId="4" fontId="315" fillId="128" borderId="80">
      <alignment horizontal="right" vertical="center"/>
    </xf>
    <xf numFmtId="0" fontId="315" fillId="128" borderId="80">
      <alignment horizontal="right" vertical="center"/>
    </xf>
    <xf numFmtId="0" fontId="315" fillId="128" borderId="80">
      <alignment horizontal="right" vertical="center"/>
    </xf>
    <xf numFmtId="0" fontId="315" fillId="128" borderId="80">
      <alignment horizontal="right" vertical="center"/>
    </xf>
    <xf numFmtId="0" fontId="315" fillId="128" borderId="80">
      <alignment horizontal="right" vertical="center"/>
    </xf>
    <xf numFmtId="0" fontId="315" fillId="128" borderId="80">
      <alignment horizontal="right" vertical="center"/>
    </xf>
    <xf numFmtId="0" fontId="315" fillId="128" borderId="80">
      <alignment horizontal="right" vertical="center"/>
    </xf>
    <xf numFmtId="0" fontId="315" fillId="128" borderId="80">
      <alignment horizontal="right" vertical="center"/>
    </xf>
    <xf numFmtId="0" fontId="315" fillId="128" borderId="80">
      <alignment horizontal="right" vertical="center"/>
    </xf>
    <xf numFmtId="0" fontId="315" fillId="128" borderId="80">
      <alignment horizontal="right" vertical="center"/>
    </xf>
    <xf numFmtId="0" fontId="315" fillId="128" borderId="80">
      <alignment horizontal="right" vertical="center"/>
    </xf>
    <xf numFmtId="0" fontId="315" fillId="128" borderId="80">
      <alignment horizontal="right" vertical="center"/>
    </xf>
    <xf numFmtId="0" fontId="315" fillId="128" borderId="80">
      <alignment horizontal="right" vertical="center"/>
    </xf>
    <xf numFmtId="4" fontId="314" fillId="148" borderId="80">
      <alignment horizontal="right" vertical="center"/>
    </xf>
    <xf numFmtId="0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4" fontId="314" fillId="148" borderId="80">
      <alignment horizontal="right" vertical="center"/>
    </xf>
    <xf numFmtId="0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4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0" fontId="314" fillId="148" borderId="80">
      <alignment horizontal="right" vertical="center"/>
    </xf>
    <xf numFmtId="4" fontId="314" fillId="148" borderId="101">
      <alignment horizontal="right" vertical="center"/>
    </xf>
    <xf numFmtId="4" fontId="314" fillId="148" borderId="101">
      <alignment horizontal="right" vertical="center"/>
    </xf>
    <xf numFmtId="4" fontId="314" fillId="148" borderId="101">
      <alignment horizontal="right" vertical="center"/>
    </xf>
    <xf numFmtId="4" fontId="314" fillId="148" borderId="101">
      <alignment horizontal="right" vertical="center"/>
    </xf>
    <xf numFmtId="4" fontId="314" fillId="148" borderId="101">
      <alignment horizontal="right" vertical="center"/>
    </xf>
    <xf numFmtId="4" fontId="314" fillId="148" borderId="101">
      <alignment horizontal="right" vertical="center"/>
    </xf>
    <xf numFmtId="4" fontId="314" fillId="148" borderId="101">
      <alignment horizontal="right" vertical="center"/>
    </xf>
    <xf numFmtId="4" fontId="314" fillId="148" borderId="101">
      <alignment horizontal="right" vertical="center"/>
    </xf>
    <xf numFmtId="4" fontId="314" fillId="148" borderId="101">
      <alignment horizontal="right" vertical="center"/>
    </xf>
    <xf numFmtId="4" fontId="314" fillId="148" borderId="101">
      <alignment horizontal="right" vertical="center"/>
    </xf>
    <xf numFmtId="4" fontId="314" fillId="148" borderId="101">
      <alignment horizontal="right" vertical="center"/>
    </xf>
    <xf numFmtId="0" fontId="314" fillId="148" borderId="101">
      <alignment horizontal="right" vertical="center"/>
    </xf>
    <xf numFmtId="0" fontId="314" fillId="148" borderId="101">
      <alignment horizontal="right" vertical="center"/>
    </xf>
    <xf numFmtId="0" fontId="314" fillId="148" borderId="101">
      <alignment horizontal="right" vertical="center"/>
    </xf>
    <xf numFmtId="0" fontId="314" fillId="148" borderId="101">
      <alignment horizontal="right" vertical="center"/>
    </xf>
    <xf numFmtId="0" fontId="314" fillId="148" borderId="101">
      <alignment horizontal="right" vertical="center"/>
    </xf>
    <xf numFmtId="0" fontId="314" fillId="148" borderId="101">
      <alignment horizontal="right" vertical="center"/>
    </xf>
    <xf numFmtId="0" fontId="314" fillId="148" borderId="101">
      <alignment horizontal="right" vertical="center"/>
    </xf>
    <xf numFmtId="0" fontId="314" fillId="148" borderId="101">
      <alignment horizontal="right" vertical="center"/>
    </xf>
    <xf numFmtId="0" fontId="314" fillId="148" borderId="101">
      <alignment horizontal="right" vertical="center"/>
    </xf>
    <xf numFmtId="0" fontId="314" fillId="148" borderId="101">
      <alignment horizontal="right" vertical="center"/>
    </xf>
    <xf numFmtId="0" fontId="314" fillId="148" borderId="101">
      <alignment horizontal="right" vertical="center"/>
    </xf>
    <xf numFmtId="4" fontId="314" fillId="148" borderId="103">
      <alignment horizontal="right" vertical="center"/>
    </xf>
    <xf numFmtId="4" fontId="314" fillId="148" borderId="103">
      <alignment horizontal="right" vertical="center"/>
    </xf>
    <xf numFmtId="4" fontId="314" fillId="148" borderId="103">
      <alignment horizontal="right" vertical="center"/>
    </xf>
    <xf numFmtId="4" fontId="314" fillId="148" borderId="103">
      <alignment horizontal="right" vertical="center"/>
    </xf>
    <xf numFmtId="4" fontId="314" fillId="148" borderId="103">
      <alignment horizontal="right" vertical="center"/>
    </xf>
    <xf numFmtId="4" fontId="314" fillId="148" borderId="103">
      <alignment horizontal="right" vertical="center"/>
    </xf>
    <xf numFmtId="4" fontId="314" fillId="148" borderId="103">
      <alignment horizontal="right" vertical="center"/>
    </xf>
    <xf numFmtId="4" fontId="314" fillId="148" borderId="103">
      <alignment horizontal="right" vertical="center"/>
    </xf>
    <xf numFmtId="4" fontId="314" fillId="148" borderId="103">
      <alignment horizontal="right" vertical="center"/>
    </xf>
    <xf numFmtId="4" fontId="314" fillId="148" borderId="103">
      <alignment horizontal="right" vertical="center"/>
    </xf>
    <xf numFmtId="4" fontId="314" fillId="148" borderId="103">
      <alignment horizontal="right" vertical="center"/>
    </xf>
    <xf numFmtId="4" fontId="314" fillId="148" borderId="103">
      <alignment horizontal="right" vertical="center"/>
    </xf>
    <xf numFmtId="0" fontId="314" fillId="148" borderId="103">
      <alignment horizontal="right" vertical="center"/>
    </xf>
    <xf numFmtId="0" fontId="314" fillId="148" borderId="103">
      <alignment horizontal="right" vertical="center"/>
    </xf>
    <xf numFmtId="0" fontId="314" fillId="148" borderId="103">
      <alignment horizontal="right" vertical="center"/>
    </xf>
    <xf numFmtId="0" fontId="314" fillId="148" borderId="103">
      <alignment horizontal="right" vertical="center"/>
    </xf>
    <xf numFmtId="0" fontId="314" fillId="148" borderId="103">
      <alignment horizontal="right" vertical="center"/>
    </xf>
    <xf numFmtId="0" fontId="314" fillId="148" borderId="103">
      <alignment horizontal="right" vertical="center"/>
    </xf>
    <xf numFmtId="0" fontId="314" fillId="148" borderId="103">
      <alignment horizontal="right" vertical="center"/>
    </xf>
    <xf numFmtId="0" fontId="314" fillId="148" borderId="103">
      <alignment horizontal="right" vertical="center"/>
    </xf>
    <xf numFmtId="0" fontId="314" fillId="148" borderId="103">
      <alignment horizontal="right" vertical="center"/>
    </xf>
    <xf numFmtId="0" fontId="314" fillId="148" borderId="103">
      <alignment horizontal="right" vertical="center"/>
    </xf>
    <xf numFmtId="0" fontId="314" fillId="148" borderId="103">
      <alignment horizontal="right" vertical="center"/>
    </xf>
    <xf numFmtId="0" fontId="314" fillId="148" borderId="103">
      <alignment horizontal="right" vertical="center"/>
    </xf>
    <xf numFmtId="0" fontId="354" fillId="169" borderId="0" applyNumberFormat="0" applyBorder="0" applyAlignment="0" applyProtection="0"/>
    <xf numFmtId="0" fontId="354" fillId="146" borderId="0" applyNumberFormat="0" applyBorder="0" applyAlignment="0" applyProtection="0"/>
    <xf numFmtId="0" fontId="354" fillId="174" borderId="0" applyNumberFormat="0" applyBorder="0" applyAlignment="0" applyProtection="0"/>
    <xf numFmtId="0" fontId="354" fillId="164" borderId="0" applyNumberFormat="0" applyBorder="0" applyAlignment="0" applyProtection="0"/>
    <xf numFmtId="0" fontId="354" fillId="145" borderId="0" applyNumberFormat="0" applyBorder="0" applyAlignment="0" applyProtection="0"/>
    <xf numFmtId="0" fontId="354" fillId="141" borderId="0" applyNumberFormat="0" applyBorder="0" applyAlignment="0" applyProtection="0"/>
    <xf numFmtId="0" fontId="318" fillId="169" borderId="0" applyNumberFormat="0" applyBorder="0" applyAlignment="0" applyProtection="0"/>
    <xf numFmtId="0" fontId="318" fillId="169" borderId="0" applyNumberFormat="0" applyBorder="0" applyAlignment="0" applyProtection="0"/>
    <xf numFmtId="0" fontId="318" fillId="169" borderId="0" applyNumberFormat="0" applyBorder="0" applyAlignment="0" applyProtection="0"/>
    <xf numFmtId="0" fontId="318" fillId="169" borderId="0" applyNumberFormat="0" applyBorder="0" applyAlignment="0" applyProtection="0"/>
    <xf numFmtId="0" fontId="318" fillId="169" borderId="0" applyNumberFormat="0" applyBorder="0" applyAlignment="0" applyProtection="0"/>
    <xf numFmtId="0" fontId="318" fillId="169" borderId="0" applyNumberFormat="0" applyBorder="0" applyAlignment="0" applyProtection="0"/>
    <xf numFmtId="0" fontId="355" fillId="169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18" fillId="146" borderId="0" applyNumberFormat="0" applyBorder="0" applyAlignment="0" applyProtection="0"/>
    <xf numFmtId="0" fontId="355" fillId="146" borderId="0" applyNumberFormat="0" applyBorder="0" applyAlignment="0" applyProtection="0"/>
    <xf numFmtId="0" fontId="318" fillId="174" borderId="0" applyNumberFormat="0" applyBorder="0" applyAlignment="0" applyProtection="0"/>
    <xf numFmtId="0" fontId="318" fillId="174" borderId="0" applyNumberFormat="0" applyBorder="0" applyAlignment="0" applyProtection="0"/>
    <xf numFmtId="0" fontId="318" fillId="174" borderId="0" applyNumberFormat="0" applyBorder="0" applyAlignment="0" applyProtection="0"/>
    <xf numFmtId="0" fontId="318" fillId="174" borderId="0" applyNumberFormat="0" applyBorder="0" applyAlignment="0" applyProtection="0"/>
    <xf numFmtId="0" fontId="318" fillId="174" borderId="0" applyNumberFormat="0" applyBorder="0" applyAlignment="0" applyProtection="0"/>
    <xf numFmtId="0" fontId="318" fillId="174" borderId="0" applyNumberFormat="0" applyBorder="0" applyAlignment="0" applyProtection="0"/>
    <xf numFmtId="0" fontId="355" fillId="17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18" fillId="164" borderId="0" applyNumberFormat="0" applyBorder="0" applyAlignment="0" applyProtection="0"/>
    <xf numFmtId="0" fontId="355" fillId="164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18" fillId="145" borderId="0" applyNumberFormat="0" applyBorder="0" applyAlignment="0" applyProtection="0"/>
    <xf numFmtId="0" fontId="355" fillId="145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18" fillId="141" borderId="0" applyNumberFormat="0" applyBorder="0" applyAlignment="0" applyProtection="0"/>
    <xf numFmtId="0" fontId="355" fillId="141" borderId="0" applyNumberFormat="0" applyBorder="0" applyAlignment="0" applyProtection="0"/>
    <xf numFmtId="1" fontId="356" fillId="0" borderId="0">
      <alignment horizontal="left"/>
      <protection locked="0"/>
    </xf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58" fillId="162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22" fillId="140" borderId="0" applyNumberFormat="0" applyBorder="0" applyAlignment="0" applyProtection="0"/>
    <xf numFmtId="0" fontId="359" fillId="140" borderId="0" applyNumberFormat="0" applyBorder="0" applyAlignment="0" applyProtection="0"/>
    <xf numFmtId="0" fontId="359" fillId="140" borderId="0" applyNumberFormat="0" applyBorder="0" applyAlignment="0" applyProtection="0"/>
    <xf numFmtId="0" fontId="322" fillId="140" borderId="0" applyNumberFormat="0" applyBorder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2" fillId="162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3" fillId="137" borderId="104" applyNumberFormat="0" applyAlignment="0" applyProtection="0"/>
    <xf numFmtId="0" fontId="364" fillId="0" borderId="117" applyNumberFormat="0" applyFill="0" applyAlignment="0" applyProtection="0"/>
    <xf numFmtId="0" fontId="365" fillId="0" borderId="118" applyNumberFormat="0" applyFill="0" applyAlignment="0" applyProtection="0"/>
    <xf numFmtId="0" fontId="366" fillId="0" borderId="119" applyNumberFormat="0" applyFill="0" applyAlignment="0" applyProtection="0"/>
    <xf numFmtId="0" fontId="366" fillId="0" borderId="0" applyNumberFormat="0" applyFill="0" applyBorder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20" fillId="149" borderId="104" applyNumberFormat="0" applyAlignment="0" applyProtection="0"/>
    <xf numFmtId="0" fontId="360" fillId="162" borderId="104" applyNumberFormat="0" applyAlignment="0" applyProtection="0"/>
    <xf numFmtId="0" fontId="320" fillId="149" borderId="104" applyNumberFormat="0" applyAlignment="0" applyProtection="0"/>
    <xf numFmtId="0" fontId="360" fillId="162" borderId="104" applyNumberFormat="0" applyAlignment="0" applyProtection="0"/>
    <xf numFmtId="0" fontId="320" fillId="149" borderId="104" applyNumberFormat="0" applyAlignment="0" applyProtection="0"/>
    <xf numFmtId="0" fontId="360" fillId="162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67" fillId="149" borderId="90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67" fillId="149" borderId="90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67" fillId="149" borderId="90" applyNumberFormat="0" applyAlignment="0" applyProtection="0"/>
    <xf numFmtId="0" fontId="320" fillId="149" borderId="104" applyNumberFormat="0" applyAlignment="0" applyProtection="0"/>
    <xf numFmtId="0" fontId="295" fillId="101" borderId="90" applyNumberFormat="0" applyAlignment="0" applyProtection="0"/>
    <xf numFmtId="0" fontId="320" fillId="149" borderId="104" applyNumberFormat="0" applyAlignment="0" applyProtection="0"/>
    <xf numFmtId="0" fontId="360" fillId="162" borderId="104" applyNumberFormat="0" applyAlignment="0" applyProtection="0"/>
    <xf numFmtId="0" fontId="320" fillId="149" borderId="104" applyNumberFormat="0" applyAlignment="0" applyProtection="0"/>
    <xf numFmtId="0" fontId="360" fillId="162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60" fillId="162" borderId="104" applyNumberFormat="0" applyAlignment="0" applyProtection="0"/>
    <xf numFmtId="0" fontId="320" fillId="149" borderId="104" applyNumberFormat="0" applyAlignment="0" applyProtection="0"/>
    <xf numFmtId="0" fontId="295" fillId="101" borderId="90" applyNumberFormat="0" applyAlignment="0" applyProtection="0"/>
    <xf numFmtId="0" fontId="360" fillId="162" borderId="104" applyNumberFormat="0" applyAlignment="0" applyProtection="0"/>
    <xf numFmtId="0" fontId="360" fillId="162" borderId="104" applyNumberFormat="0" applyAlignment="0" applyProtection="0"/>
    <xf numFmtId="0" fontId="360" fillId="149" borderId="104" applyNumberFormat="0" applyAlignment="0" applyProtection="0"/>
    <xf numFmtId="0" fontId="360" fillId="149" borderId="104" applyNumberFormat="0" applyAlignment="0" applyProtection="0"/>
    <xf numFmtId="0" fontId="295" fillId="101" borderId="90" applyNumberFormat="0" applyAlignment="0" applyProtection="0"/>
    <xf numFmtId="0" fontId="320" fillId="149" borderId="104" applyNumberFormat="0" applyAlignment="0" applyProtection="0"/>
    <xf numFmtId="0" fontId="295" fillId="101" borderId="90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20" fillId="149" borderId="104" applyNumberFormat="0" applyAlignment="0" applyProtection="0"/>
    <xf numFmtId="0" fontId="368" fillId="0" borderId="83"/>
    <xf numFmtId="0" fontId="360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1" fillId="162" borderId="104" applyNumberFormat="0" applyAlignment="0" applyProtection="0"/>
    <xf numFmtId="0" fontId="360" fillId="162" borderId="104" applyNumberFormat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69" fillId="0" borderId="120" applyNumberFormat="0" applyFill="0" applyAlignment="0" applyProtection="0"/>
    <xf numFmtId="0" fontId="369" fillId="0" borderId="120" applyNumberFormat="0" applyFill="0" applyAlignment="0" applyProtection="0"/>
    <xf numFmtId="0" fontId="319" fillId="0" borderId="105" applyNumberFormat="0" applyFill="0" applyAlignment="0" applyProtection="0"/>
    <xf numFmtId="0" fontId="369" fillId="0" borderId="120" applyNumberFormat="0" applyFill="0" applyAlignment="0" applyProtection="0"/>
    <xf numFmtId="0" fontId="319" fillId="0" borderId="105" applyNumberFormat="0" applyFill="0" applyAlignment="0" applyProtection="0"/>
    <xf numFmtId="0" fontId="369" fillId="0" borderId="120" applyNumberFormat="0" applyFill="0" applyAlignment="0" applyProtection="0"/>
    <xf numFmtId="0" fontId="319" fillId="0" borderId="105" applyNumberFormat="0" applyFill="0" applyAlignment="0" applyProtection="0"/>
    <xf numFmtId="0" fontId="369" fillId="0" borderId="120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296" fillId="0" borderId="92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69" fillId="0" borderId="120" applyNumberFormat="0" applyFill="0" applyAlignment="0" applyProtection="0"/>
    <xf numFmtId="0" fontId="319" fillId="0" borderId="105" applyNumberFormat="0" applyFill="0" applyAlignment="0" applyProtection="0"/>
    <xf numFmtId="0" fontId="369" fillId="0" borderId="120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69" fillId="0" borderId="120" applyNumberFormat="0" applyFill="0" applyAlignment="0" applyProtection="0"/>
    <xf numFmtId="0" fontId="319" fillId="0" borderId="105" applyNumberFormat="0" applyFill="0" applyAlignment="0" applyProtection="0"/>
    <xf numFmtId="0" fontId="296" fillId="0" borderId="92" applyNumberFormat="0" applyFill="0" applyAlignment="0" applyProtection="0"/>
    <xf numFmtId="0" fontId="369" fillId="0" borderId="120" applyNumberFormat="0" applyFill="0" applyAlignment="0" applyProtection="0"/>
    <xf numFmtId="0" fontId="296" fillId="0" borderId="92" applyNumberFormat="0" applyFill="0" applyAlignment="0" applyProtection="0"/>
    <xf numFmtId="0" fontId="319" fillId="0" borderId="105" applyNumberFormat="0" applyFill="0" applyAlignment="0" applyProtection="0"/>
    <xf numFmtId="0" fontId="296" fillId="0" borderId="92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19" fillId="0" borderId="105" applyNumberFormat="0" applyFill="0" applyAlignment="0" applyProtection="0"/>
    <xf numFmtId="0" fontId="369" fillId="0" borderId="120" applyNumberFormat="0" applyFill="0" applyAlignment="0" applyProtection="0"/>
    <xf numFmtId="0" fontId="331" fillId="154" borderId="113" applyNumberFormat="0" applyAlignment="0" applyProtection="0"/>
    <xf numFmtId="0" fontId="370" fillId="154" borderId="113" applyNumberFormat="0" applyAlignment="0" applyProtection="0"/>
    <xf numFmtId="0" fontId="370" fillId="154" borderId="113" applyNumberFormat="0" applyAlignment="0" applyProtection="0"/>
    <xf numFmtId="0" fontId="331" fillId="154" borderId="113" applyNumberFormat="0" applyAlignment="0" applyProtection="0"/>
    <xf numFmtId="0" fontId="371" fillId="0" borderId="0" applyNumberFormat="0" applyFill="0" applyBorder="0" applyAlignment="0" applyProtection="0"/>
    <xf numFmtId="0" fontId="372" fillId="0" borderId="117" applyNumberFormat="0" applyFill="0" applyAlignment="0" applyProtection="0"/>
    <xf numFmtId="0" fontId="373" fillId="0" borderId="118" applyNumberFormat="0" applyFill="0" applyAlignment="0" applyProtection="0"/>
    <xf numFmtId="0" fontId="374" fillId="0" borderId="119" applyNumberFormat="0" applyFill="0" applyAlignment="0" applyProtection="0"/>
    <xf numFmtId="0" fontId="374" fillId="0" borderId="0" applyNumberForma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311" fillId="0" borderId="0" applyFont="0" applyFill="0" applyBorder="0" applyAlignment="0" applyProtection="0"/>
    <xf numFmtId="206" fontId="311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9" fontId="223" fillId="139" borderId="80">
      <protection locked="0"/>
    </xf>
    <xf numFmtId="49" fontId="223" fillId="139" borderId="80">
      <protection locked="0"/>
    </xf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9" borderId="100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85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85" fillId="139" borderId="100" applyNumberFormat="0" applyFont="0" applyAlignment="0" applyProtection="0"/>
    <xf numFmtId="0" fontId="223" fillId="139" borderId="100" applyNumberFormat="0" applyFont="0" applyAlignment="0" applyProtection="0"/>
    <xf numFmtId="0" fontId="223" fillId="139" borderId="100" applyNumberFormat="0" applyFont="0" applyAlignment="0" applyProtection="0"/>
    <xf numFmtId="0" fontId="223" fillId="136" borderId="106" applyNumberFormat="0" applyFont="0" applyAlignment="0" applyProtection="0"/>
    <xf numFmtId="0" fontId="223" fillId="139" borderId="100" applyNumberFormat="0" applyFont="0" applyAlignment="0" applyProtection="0"/>
    <xf numFmtId="0" fontId="285" fillId="139" borderId="100" applyNumberFormat="0" applyFont="0" applyAlignment="0" applyProtection="0"/>
    <xf numFmtId="0" fontId="285" fillId="139" borderId="100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9" borderId="100" applyNumberFormat="0" applyFont="0" applyAlignment="0" applyProtection="0"/>
    <xf numFmtId="0" fontId="223" fillId="139" borderId="100" applyNumberFormat="0" applyFont="0" applyAlignment="0" applyProtection="0"/>
    <xf numFmtId="0" fontId="285" fillId="139" borderId="100" applyNumberFormat="0" applyFont="0" applyAlignment="0" applyProtection="0"/>
    <xf numFmtId="0" fontId="223" fillId="136" borderId="106" applyNumberFormat="0" applyFont="0" applyAlignment="0" applyProtection="0"/>
    <xf numFmtId="0" fontId="223" fillId="139" borderId="100" applyNumberFormat="0" applyFont="0" applyAlignment="0" applyProtection="0"/>
    <xf numFmtId="0" fontId="285" fillId="139" borderId="100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85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85" fillId="136" borderId="106" applyNumberFormat="0" applyFont="0" applyAlignment="0" applyProtection="0"/>
    <xf numFmtId="0" fontId="285" fillId="139" borderId="100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9" borderId="100" applyNumberFormat="0" applyFont="0" applyAlignment="0" applyProtection="0"/>
    <xf numFmtId="0" fontId="223" fillId="136" borderId="106" applyNumberFormat="0" applyFont="0" applyAlignment="0" applyProtection="0"/>
    <xf numFmtId="0" fontId="223" fillId="139" borderId="100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85" fillId="136" borderId="106" applyNumberFormat="0" applyFont="0" applyAlignment="0" applyProtection="0"/>
    <xf numFmtId="0" fontId="223" fillId="139" borderId="100" applyNumberFormat="0" applyFont="0" applyAlignment="0" applyProtection="0"/>
    <xf numFmtId="0" fontId="223" fillId="139" borderId="100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9" borderId="100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85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9" borderId="100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9" borderId="100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85" fillId="139" borderId="100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85" fillId="139" borderId="100" applyNumberFormat="0" applyFont="0" applyAlignment="0" applyProtection="0"/>
    <xf numFmtId="0" fontId="223" fillId="139" borderId="100" applyNumberFormat="0" applyFont="0" applyAlignment="0" applyProtection="0"/>
    <xf numFmtId="0" fontId="285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285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285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285" fillId="103" borderId="94" applyNumberFormat="0" applyFont="0" applyAlignment="0" applyProtection="0"/>
    <xf numFmtId="0" fontId="285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223" fillId="139" borderId="100" applyNumberFormat="0" applyFont="0" applyAlignment="0" applyProtection="0"/>
    <xf numFmtId="0" fontId="223" fillId="139" borderId="100" applyNumberFormat="0" applyFont="0" applyAlignment="0" applyProtection="0"/>
    <xf numFmtId="0" fontId="9" fillId="103" borderId="94" applyNumberFormat="0" applyFont="0" applyAlignment="0" applyProtection="0"/>
    <xf numFmtId="0" fontId="223" fillId="136" borderId="106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285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223" fillId="136" borderId="106" applyNumberFormat="0" applyFont="0" applyAlignment="0" applyProtection="0"/>
    <xf numFmtId="0" fontId="9" fillId="103" borderId="94" applyNumberFormat="0" applyFont="0" applyAlignment="0" applyProtection="0"/>
    <xf numFmtId="0" fontId="285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285" fillId="103" borderId="94" applyNumberFormat="0" applyFont="0" applyAlignment="0" applyProtection="0"/>
    <xf numFmtId="0" fontId="285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223" fillId="139" borderId="100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9" fillId="103" borderId="94" applyNumberFormat="0" applyFont="0" applyAlignment="0" applyProtection="0"/>
    <xf numFmtId="0" fontId="285" fillId="103" borderId="94" applyNumberFormat="0" applyFont="0" applyAlignment="0" applyProtection="0"/>
    <xf numFmtId="0" fontId="223" fillId="139" borderId="100" applyNumberFormat="0" applyFont="0" applyAlignment="0" applyProtection="0"/>
    <xf numFmtId="0" fontId="9" fillId="103" borderId="94" applyNumberFormat="0" applyFont="0" applyAlignment="0" applyProtection="0"/>
    <xf numFmtId="0" fontId="223" fillId="136" borderId="106" applyNumberFormat="0" applyFont="0" applyAlignment="0" applyProtection="0"/>
    <xf numFmtId="0" fontId="9" fillId="103" borderId="94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9" borderId="100" applyNumberFormat="0" applyFont="0" applyAlignment="0" applyProtection="0"/>
    <xf numFmtId="0" fontId="223" fillId="136" borderId="106" applyNumberFormat="0" applyFont="0" applyAlignment="0" applyProtection="0"/>
    <xf numFmtId="0" fontId="9" fillId="103" borderId="94" applyNumberFormat="0" applyFont="0" applyAlignment="0" applyProtection="0"/>
    <xf numFmtId="0" fontId="285" fillId="103" borderId="94" applyNumberFormat="0" applyFont="0" applyAlignment="0" applyProtection="0"/>
    <xf numFmtId="0" fontId="9" fillId="103" borderId="94" applyNumberFormat="0" applyFont="0" applyAlignment="0" applyProtection="0"/>
    <xf numFmtId="0" fontId="223" fillId="136" borderId="106" applyNumberFormat="0" applyFont="0" applyAlignment="0" applyProtection="0"/>
    <xf numFmtId="0" fontId="223" fillId="139" borderId="100" applyNumberFormat="0" applyFont="0" applyAlignment="0" applyProtection="0"/>
    <xf numFmtId="0" fontId="285" fillId="103" borderId="94" applyNumberFormat="0" applyFont="0" applyAlignment="0" applyProtection="0"/>
    <xf numFmtId="0" fontId="223" fillId="136" borderId="106" applyNumberFormat="0" applyFont="0" applyAlignment="0" applyProtection="0"/>
    <xf numFmtId="0" fontId="223" fillId="136" borderId="106" applyNumberFormat="0" applyFont="0" applyAlignment="0" applyProtection="0"/>
    <xf numFmtId="0" fontId="223" fillId="139" borderId="100" applyNumberFormat="0" applyFont="0" applyAlignment="0" applyProtection="0"/>
    <xf numFmtId="0" fontId="223" fillId="136" borderId="106" applyNumberFormat="0" applyFont="0" applyAlignment="0" applyProtection="0"/>
    <xf numFmtId="0" fontId="223" fillId="139" borderId="100" applyNumberFormat="0" applyFont="0" applyAlignment="0" applyProtection="0"/>
    <xf numFmtId="0" fontId="375" fillId="0" borderId="0">
      <alignment horizontal="left" vertical="center" indent="1"/>
    </xf>
    <xf numFmtId="0" fontId="318" fillId="169" borderId="0" applyNumberFormat="0" applyBorder="0" applyAlignment="0" applyProtection="0"/>
    <xf numFmtId="0" fontId="318" fillId="146" borderId="0" applyNumberFormat="0" applyBorder="0" applyAlignment="0" applyProtection="0"/>
    <xf numFmtId="0" fontId="318" fillId="174" borderId="0" applyNumberFormat="0" applyBorder="0" applyAlignment="0" applyProtection="0"/>
    <xf numFmtId="0" fontId="318" fillId="164" borderId="0" applyNumberFormat="0" applyBorder="0" applyAlignment="0" applyProtection="0"/>
    <xf numFmtId="0" fontId="318" fillId="145" borderId="0" applyNumberFormat="0" applyBorder="0" applyAlignment="0" applyProtection="0"/>
    <xf numFmtId="0" fontId="318" fillId="141" borderId="0" applyNumberFormat="0" applyBorder="0" applyAlignment="0" applyProtection="0"/>
    <xf numFmtId="0" fontId="324" fillId="160" borderId="0" applyNumberFormat="0" applyBorder="0" applyAlignment="0" applyProtection="0"/>
    <xf numFmtId="0" fontId="223" fillId="131" borderId="0" applyNumberFormat="0" applyBorder="0" applyAlignment="0">
      <protection hidden="1"/>
    </xf>
    <xf numFmtId="0" fontId="223" fillId="131" borderId="0" applyNumberFormat="0" applyBorder="0" applyAlignment="0">
      <protection hidden="1"/>
    </xf>
    <xf numFmtId="0" fontId="223" fillId="131" borderId="0" applyNumberFormat="0" applyBorder="0" applyAlignment="0">
      <protection hidden="1"/>
    </xf>
    <xf numFmtId="0" fontId="223" fillId="131" borderId="0" applyNumberFormat="0" applyBorder="0" applyAlignment="0">
      <protection hidden="1"/>
    </xf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218" fontId="223" fillId="0" borderId="0" applyFont="0" applyFill="0" applyBorder="0" applyAlignment="0" applyProtection="0"/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148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0" borderId="107">
      <alignment horizontal="left" vertical="center" wrapText="1" indent="2"/>
    </xf>
    <xf numFmtId="0" fontId="304" fillId="128" borderId="101">
      <alignment horizontal="left" vertical="center"/>
    </xf>
    <xf numFmtId="0" fontId="304" fillId="128" borderId="101">
      <alignment horizontal="left" vertical="center"/>
    </xf>
    <xf numFmtId="0" fontId="304" fillId="128" borderId="101">
      <alignment horizontal="left" vertical="center"/>
    </xf>
    <xf numFmtId="0" fontId="304" fillId="128" borderId="101">
      <alignment horizontal="left" vertical="center"/>
    </xf>
    <xf numFmtId="0" fontId="304" fillId="128" borderId="101">
      <alignment horizontal="left" vertical="center"/>
    </xf>
    <xf numFmtId="0" fontId="304" fillId="128" borderId="101">
      <alignment horizontal="left" vertical="center"/>
    </xf>
    <xf numFmtId="0" fontId="304" fillId="128" borderId="101">
      <alignment horizontal="left" vertical="center"/>
    </xf>
    <xf numFmtId="0" fontId="304" fillId="128" borderId="101">
      <alignment horizontal="left" vertical="center"/>
    </xf>
    <xf numFmtId="0" fontId="304" fillId="128" borderId="101">
      <alignment horizontal="left" vertical="center"/>
    </xf>
    <xf numFmtId="0" fontId="304" fillId="128" borderId="101">
      <alignment horizontal="left" vertical="center"/>
    </xf>
    <xf numFmtId="0" fontId="376" fillId="137" borderId="104" applyNumberFormat="0" applyAlignment="0" applyProtection="0"/>
    <xf numFmtId="0" fontId="377" fillId="162" borderId="109" applyNumberFormat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Font="0" applyFill="0" applyBorder="0" applyAlignment="0" applyProtection="0"/>
    <xf numFmtId="14" fontId="223" fillId="0" borderId="0">
      <alignment horizontal="center"/>
    </xf>
    <xf numFmtId="249" fontId="223" fillId="0" borderId="0">
      <alignment horizontal="center"/>
    </xf>
    <xf numFmtId="14" fontId="223" fillId="0" borderId="0">
      <alignment horizontal="center"/>
    </xf>
    <xf numFmtId="0" fontId="223" fillId="0" borderId="0" applyNumberFormat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250" fontId="223" fillId="0" borderId="0" applyFont="0" applyFill="0" applyBorder="0" applyAlignment="0" applyProtection="0"/>
    <xf numFmtId="251" fontId="223" fillId="0" borderId="0" applyFont="0" applyFill="0" applyBorder="0" applyAlignment="0" applyProtection="0"/>
    <xf numFmtId="252" fontId="378" fillId="0" borderId="0"/>
    <xf numFmtId="0" fontId="379" fillId="160" borderId="0" applyNumberFormat="0" applyBorder="0" applyAlignment="0" applyProtection="0"/>
    <xf numFmtId="4" fontId="380" fillId="0" borderId="121"/>
    <xf numFmtId="4" fontId="381" fillId="0" borderId="121"/>
    <xf numFmtId="253" fontId="382" fillId="0" borderId="122" applyFont="0" applyFill="0" applyBorder="0" applyAlignment="0" applyProtection="0">
      <alignment horizontal="right"/>
    </xf>
    <xf numFmtId="254" fontId="382" fillId="0" borderId="122" applyFont="0" applyFill="0" applyBorder="0" applyAlignment="0" applyProtection="0">
      <alignment horizontal="right"/>
    </xf>
    <xf numFmtId="255" fontId="382" fillId="0" borderId="122" applyFont="0" applyFill="0" applyBorder="0" applyAlignment="0" applyProtection="0">
      <alignment horizontal="right"/>
    </xf>
    <xf numFmtId="256" fontId="382" fillId="0" borderId="122" applyFont="0" applyFill="0" applyBorder="0" applyAlignment="0" applyProtection="0">
      <alignment horizontal="right"/>
    </xf>
    <xf numFmtId="257" fontId="382" fillId="0" borderId="122" applyFont="0" applyFill="0" applyBorder="0" applyAlignment="0" applyProtection="0">
      <alignment horizontal="right"/>
    </xf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293" fillId="100" borderId="90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84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85" fillId="154" borderId="113" applyNumberFormat="0" applyAlignment="0" applyProtection="0"/>
    <xf numFmtId="0" fontId="386" fillId="177" borderId="0" applyNumberFormat="0" applyBorder="0" applyAlignment="0" applyProtection="0"/>
    <xf numFmtId="0" fontId="386" fillId="178" borderId="0" applyNumberFormat="0" applyBorder="0" applyAlignment="0" applyProtection="0"/>
    <xf numFmtId="0" fontId="386" fillId="179" borderId="0" applyNumberFormat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35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33" fillId="0" borderId="0" applyNumberFormat="0" applyFont="0" applyFill="0" applyBorder="0" applyAlignment="0" applyProtection="0"/>
    <xf numFmtId="0" fontId="387" fillId="0" borderId="0" applyNumberFormat="0" applyFill="0" applyBorder="0" applyAlignment="0" applyProtection="0"/>
    <xf numFmtId="0" fontId="333" fillId="0" borderId="0" applyNumberFormat="0" applyFon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33" fillId="0" borderId="0" applyNumberFormat="0" applyFon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33" fillId="0" borderId="0" applyNumberFormat="0" applyFon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33" fillId="0" borderId="0" applyNumberFormat="0" applyFon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7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33" fillId="0" borderId="0" applyNumberFormat="0" applyFont="0" applyFill="0" applyBorder="0" applyAlignment="0" applyProtection="0"/>
    <xf numFmtId="0" fontId="388" fillId="0" borderId="0" applyNumberFormat="0" applyFill="0" applyBorder="0" applyAlignment="0" applyProtection="0"/>
    <xf numFmtId="0" fontId="333" fillId="0" borderId="0" applyNumberFormat="0" applyFon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33" fillId="0" borderId="0" applyNumberFormat="0" applyFon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33" fillId="0" borderId="0" applyNumberFormat="0" applyFon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33" fillId="0" borderId="0" applyNumberFormat="0" applyFon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0" fontId="388" fillId="0" borderId="0" applyNumberFormat="0" applyFill="0" applyBorder="0" applyAlignment="0" applyProtection="0"/>
    <xf numFmtId="1" fontId="389" fillId="0" borderId="97">
      <alignment horizontal="center"/>
    </xf>
    <xf numFmtId="0" fontId="321" fillId="137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5" borderId="104" applyNumberFormat="0" applyAlignment="0" applyProtection="0"/>
    <xf numFmtId="0" fontId="321" fillId="137" borderId="104" applyNumberFormat="0" applyAlignment="0" applyProtection="0"/>
    <xf numFmtId="0" fontId="321" fillId="135" borderId="104" applyNumberFormat="0" applyAlignment="0" applyProtection="0"/>
    <xf numFmtId="0" fontId="321" fillId="137" borderId="104" applyNumberFormat="0" applyAlignment="0" applyProtection="0"/>
    <xf numFmtId="0" fontId="321" fillId="135" borderId="104" applyNumberFormat="0" applyAlignment="0" applyProtection="0"/>
    <xf numFmtId="0" fontId="321" fillId="137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293" fillId="135" borderId="90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293" fillId="135" borderId="90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293" fillId="135" borderId="90" applyNumberFormat="0" applyAlignment="0" applyProtection="0"/>
    <xf numFmtId="0" fontId="321" fillId="135" borderId="104" applyNumberFormat="0" applyAlignment="0" applyProtection="0"/>
    <xf numFmtId="0" fontId="293" fillId="100" borderId="90" applyNumberFormat="0" applyAlignment="0" applyProtection="0"/>
    <xf numFmtId="0" fontId="321" fillId="135" borderId="104" applyNumberFormat="0" applyAlignment="0" applyProtection="0"/>
    <xf numFmtId="0" fontId="321" fillId="137" borderId="104" applyNumberFormat="0" applyAlignment="0" applyProtection="0"/>
    <xf numFmtId="0" fontId="321" fillId="135" borderId="104" applyNumberFormat="0" applyAlignment="0" applyProtection="0"/>
    <xf numFmtId="0" fontId="321" fillId="136" borderId="104" applyNumberFormat="0" applyAlignment="0" applyProtection="0"/>
    <xf numFmtId="0" fontId="321" fillId="137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7" borderId="104" applyNumberFormat="0" applyAlignment="0" applyProtection="0"/>
    <xf numFmtId="0" fontId="321" fillId="135" borderId="104" applyNumberFormat="0" applyAlignment="0" applyProtection="0"/>
    <xf numFmtId="0" fontId="293" fillId="100" borderId="90" applyNumberFormat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21" fillId="136" borderId="104" applyNumberFormat="0" applyAlignment="0" applyProtection="0"/>
    <xf numFmtId="0" fontId="321" fillId="136" borderId="104" applyNumberFormat="0" applyAlignment="0" applyProtection="0"/>
    <xf numFmtId="0" fontId="293" fillId="100" borderId="90" applyNumberFormat="0" applyAlignment="0" applyProtection="0"/>
    <xf numFmtId="0" fontId="321" fillId="135" borderId="104" applyNumberFormat="0" applyAlignment="0" applyProtection="0"/>
    <xf numFmtId="0" fontId="293" fillId="100" borderId="90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21" fillId="135" borderId="104" applyNumberFormat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90" fillId="0" borderId="123" applyNumberFormat="0" applyFill="0" applyAlignment="0" applyProtection="0"/>
    <xf numFmtId="0" fontId="390" fillId="0" borderId="123" applyNumberFormat="0" applyFill="0" applyAlignment="0" applyProtection="0"/>
    <xf numFmtId="0" fontId="390" fillId="0" borderId="123" applyNumberFormat="0" applyFill="0" applyAlignment="0" applyProtection="0"/>
    <xf numFmtId="0" fontId="390" fillId="0" borderId="123" applyNumberFormat="0" applyFill="0" applyAlignment="0" applyProtection="0"/>
    <xf numFmtId="0" fontId="390" fillId="0" borderId="123" applyNumberFormat="0" applyFill="0" applyAlignment="0" applyProtection="0"/>
    <xf numFmtId="0" fontId="390" fillId="0" borderId="123" applyNumberFormat="0" applyFill="0" applyAlignment="0" applyProtection="0"/>
    <xf numFmtId="0" fontId="390" fillId="0" borderId="123" applyNumberFormat="0" applyFill="0" applyAlignment="0" applyProtection="0"/>
    <xf numFmtId="0" fontId="390" fillId="0" borderId="123" applyNumberFormat="0" applyFill="0" applyAlignment="0" applyProtection="0"/>
    <xf numFmtId="0" fontId="390" fillId="0" borderId="123" applyNumberFormat="0" applyFill="0" applyAlignment="0" applyProtection="0"/>
    <xf numFmtId="0" fontId="390" fillId="0" borderId="123" applyNumberFormat="0" applyFill="0" applyAlignment="0" applyProtection="0"/>
    <xf numFmtId="0" fontId="390" fillId="0" borderId="123" applyNumberFormat="0" applyFill="0" applyAlignment="0" applyProtection="0"/>
    <xf numFmtId="0" fontId="390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91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92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93" fillId="0" borderId="0" applyNumberFormat="0" applyFill="0" applyBorder="0" applyAlignment="0" applyProtection="0"/>
    <xf numFmtId="216" fontId="309" fillId="0" borderId="0" applyFont="0" applyFill="0" applyBorder="0" applyAlignment="0" applyProtection="0"/>
    <xf numFmtId="44" fontId="223" fillId="0" borderId="0" applyNumberFormat="0" applyFont="0" applyFill="0" applyBorder="0" applyAlignment="0" applyProtection="0">
      <alignment vertical="top"/>
    </xf>
    <xf numFmtId="216" fontId="309" fillId="0" borderId="0" applyFont="0" applyFill="0" applyBorder="0" applyAlignment="0" applyProtection="0"/>
    <xf numFmtId="216" fontId="309" fillId="0" borderId="0" applyFont="0" applyFill="0" applyBorder="0" applyAlignment="0" applyProtection="0"/>
    <xf numFmtId="44" fontId="223" fillId="0" borderId="0" applyFont="0" applyFill="0" applyBorder="0" applyAlignment="0" applyProtection="0"/>
    <xf numFmtId="44" fontId="223" fillId="0" borderId="0" applyFont="0" applyFill="0" applyBorder="0" applyAlignment="0" applyProtection="0"/>
    <xf numFmtId="44" fontId="223" fillId="0" borderId="0" applyFont="0" applyFill="0" applyBorder="0" applyAlignment="0" applyProtection="0"/>
    <xf numFmtId="44" fontId="223" fillId="0" borderId="0" applyFont="0" applyFill="0" applyBorder="0" applyAlignment="0" applyProtection="0"/>
    <xf numFmtId="216" fontId="309" fillId="0" borderId="0" applyFont="0" applyFill="0" applyBorder="0" applyAlignment="0" applyProtection="0"/>
    <xf numFmtId="258" fontId="309" fillId="0" borderId="0" applyFont="0" applyFill="0" applyBorder="0" applyAlignment="0" applyProtection="0"/>
    <xf numFmtId="258" fontId="223" fillId="0" borderId="0" applyFont="0" applyFill="0" applyBorder="0" applyAlignment="0" applyProtection="0"/>
    <xf numFmtId="258" fontId="309" fillId="0" borderId="0" applyFont="0" applyFill="0" applyBorder="0" applyAlignment="0" applyProtection="0"/>
    <xf numFmtId="0" fontId="326" fillId="0" borderId="0" applyNumberFormat="0" applyFill="0" applyBorder="0" applyAlignment="0" applyProtection="0"/>
    <xf numFmtId="0" fontId="392" fillId="0" borderId="0" applyNumberFormat="0" applyFill="0" applyBorder="0" applyAlignment="0" applyProtection="0"/>
    <xf numFmtId="0" fontId="392" fillId="0" borderId="0" applyNumberFormat="0" applyFill="0" applyBorder="0" applyAlignment="0" applyProtection="0"/>
    <xf numFmtId="166" fontId="223" fillId="0" borderId="0"/>
    <xf numFmtId="166" fontId="223" fillId="0" borderId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4" fillId="0" borderId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5" fillId="0" borderId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94" fillId="0" borderId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95" fillId="0" borderId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96" fillId="0" borderId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97" fillId="0" borderId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98" fillId="0" borderId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33" fillId="0" borderId="0" applyNumberFormat="0" applyFont="0" applyFill="0" applyBorder="0" applyAlignment="0" applyProtection="0"/>
    <xf numFmtId="0" fontId="399" fillId="0" borderId="0" applyNumberForma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3" fontId="333" fillId="0" borderId="0" applyFont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ont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ont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ont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2" fontId="333" fillId="0" borderId="0" applyFill="0" applyBorder="0" applyAlignment="0" applyProtection="0"/>
    <xf numFmtId="0" fontId="228" fillId="0" borderId="99"/>
    <xf numFmtId="0" fontId="228" fillId="0" borderId="99"/>
    <xf numFmtId="0" fontId="400" fillId="0" borderId="0" applyNumberFormat="0" applyFill="0" applyBorder="0" applyAlignment="0" applyProtection="0">
      <alignment vertical="top"/>
      <protection locked="0"/>
    </xf>
    <xf numFmtId="0" fontId="324" fillId="160" borderId="0" applyNumberFormat="0" applyBorder="0" applyAlignment="0" applyProtection="0"/>
    <xf numFmtId="0" fontId="401" fillId="160" borderId="0" applyNumberFormat="0" applyBorder="0" applyAlignment="0" applyProtection="0"/>
    <xf numFmtId="0" fontId="401" fillId="160" borderId="0" applyNumberFormat="0" applyBorder="0" applyAlignment="0" applyProtection="0"/>
    <xf numFmtId="0" fontId="324" fillId="160" borderId="0" applyNumberFormat="0" applyBorder="0" applyAlignment="0" applyProtection="0"/>
    <xf numFmtId="0" fontId="324" fillId="160" borderId="0" applyNumberFormat="0" applyBorder="0" applyAlignment="0" applyProtection="0"/>
    <xf numFmtId="0" fontId="324" fillId="160" borderId="0" applyNumberFormat="0" applyBorder="0" applyAlignment="0" applyProtection="0"/>
    <xf numFmtId="0" fontId="324" fillId="160" borderId="0" applyNumberFormat="0" applyBorder="0" applyAlignment="0" applyProtection="0"/>
    <xf numFmtId="0" fontId="324" fillId="160" borderId="0" applyNumberFormat="0" applyBorder="0" applyAlignment="0" applyProtection="0"/>
    <xf numFmtId="0" fontId="324" fillId="160" borderId="0" applyNumberFormat="0" applyBorder="0" applyAlignment="0" applyProtection="0"/>
    <xf numFmtId="0" fontId="324" fillId="160" borderId="0" applyNumberFormat="0" applyBorder="0" applyAlignment="0" applyProtection="0"/>
    <xf numFmtId="0" fontId="402" fillId="160" borderId="0" applyNumberFormat="0" applyBorder="0" applyAlignment="0" applyProtection="0"/>
    <xf numFmtId="0" fontId="301" fillId="0" borderId="0"/>
    <xf numFmtId="0" fontId="364" fillId="0" borderId="117" applyNumberFormat="0" applyFill="0" applyAlignment="0" applyProtection="0"/>
    <xf numFmtId="0" fontId="403" fillId="0" borderId="117" applyNumberFormat="0" applyFill="0" applyAlignment="0" applyProtection="0"/>
    <xf numFmtId="0" fontId="403" fillId="0" borderId="117" applyNumberFormat="0" applyFill="0" applyAlignment="0" applyProtection="0"/>
    <xf numFmtId="0" fontId="364" fillId="0" borderId="117" applyNumberFormat="0" applyFill="0" applyAlignment="0" applyProtection="0"/>
    <xf numFmtId="0" fontId="365" fillId="0" borderId="118" applyNumberFormat="0" applyFill="0" applyAlignment="0" applyProtection="0"/>
    <xf numFmtId="0" fontId="404" fillId="0" borderId="118" applyNumberFormat="0" applyFill="0" applyAlignment="0" applyProtection="0"/>
    <xf numFmtId="0" fontId="404" fillId="0" borderId="118" applyNumberFormat="0" applyFill="0" applyAlignment="0" applyProtection="0"/>
    <xf numFmtId="0" fontId="365" fillId="0" borderId="118" applyNumberFormat="0" applyFill="0" applyAlignment="0" applyProtection="0"/>
    <xf numFmtId="0" fontId="366" fillId="0" borderId="119" applyNumberFormat="0" applyFill="0" applyAlignment="0" applyProtection="0"/>
    <xf numFmtId="0" fontId="405" fillId="0" borderId="119" applyNumberFormat="0" applyFill="0" applyAlignment="0" applyProtection="0"/>
    <xf numFmtId="0" fontId="405" fillId="0" borderId="119" applyNumberFormat="0" applyFill="0" applyAlignment="0" applyProtection="0"/>
    <xf numFmtId="0" fontId="366" fillId="0" borderId="119" applyNumberFormat="0" applyFill="0" applyAlignment="0" applyProtection="0"/>
    <xf numFmtId="0" fontId="366" fillId="0" borderId="0" applyNumberFormat="0" applyFill="0" applyBorder="0" applyAlignment="0" applyProtection="0"/>
    <xf numFmtId="0" fontId="405" fillId="0" borderId="0" applyNumberFormat="0" applyFill="0" applyBorder="0" applyAlignment="0" applyProtection="0"/>
    <xf numFmtId="0" fontId="405" fillId="0" borderId="0" applyNumberFormat="0" applyFill="0" applyBorder="0" applyAlignment="0" applyProtection="0"/>
    <xf numFmtId="0" fontId="366" fillId="0" borderId="0" applyNumberFormat="0" applyFill="0" applyBorder="0" applyAlignment="0" applyProtection="0"/>
    <xf numFmtId="0" fontId="406" fillId="0" borderId="120" applyNumberFormat="0" applyFill="0" applyAlignment="0" applyProtection="0"/>
    <xf numFmtId="0" fontId="332" fillId="0" borderId="0" applyNumberFormat="0" applyFill="0" applyBorder="0" applyAlignment="0" applyProtection="0">
      <alignment vertical="top"/>
      <protection locked="0"/>
    </xf>
    <xf numFmtId="0" fontId="332" fillId="0" borderId="0" applyNumberFormat="0" applyFill="0" applyBorder="0" applyAlignment="0" applyProtection="0">
      <alignment vertical="top"/>
      <protection locked="0"/>
    </xf>
    <xf numFmtId="0" fontId="407" fillId="0" borderId="0" applyNumberFormat="0" applyFill="0" applyBorder="0" applyAlignment="0" applyProtection="0">
      <alignment vertical="top"/>
      <protection locked="0"/>
    </xf>
    <xf numFmtId="0" fontId="322" fillId="140" borderId="0" applyNumberFormat="0" applyBorder="0" applyAlignment="0" applyProtection="0"/>
    <xf numFmtId="0" fontId="321" fillId="137" borderId="104" applyNumberFormat="0" applyAlignment="0" applyProtection="0"/>
    <xf numFmtId="0" fontId="321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2" fontId="223" fillId="138" borderId="0">
      <protection locked="0"/>
    </xf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383" fillId="137" borderId="104" applyNumberFormat="0" applyAlignment="0" applyProtection="0"/>
    <xf numFmtId="0" fontId="293" fillId="100" borderId="90" applyNumberFormat="0" applyAlignment="0" applyProtection="0"/>
    <xf numFmtId="3" fontId="307" fillId="0" borderId="100">
      <alignment horizontal="center"/>
      <protection locked="0"/>
    </xf>
    <xf numFmtId="3" fontId="223" fillId="147" borderId="98" applyNumberFormat="0" applyFill="0" applyBorder="0" applyAlignment="0">
      <protection locked="0"/>
    </xf>
    <xf numFmtId="4" fontId="304" fillId="0" borderId="0" applyBorder="0">
      <alignment horizontal="right" vertical="center"/>
    </xf>
    <xf numFmtId="184" fontId="304" fillId="0" borderId="0" applyBorder="0">
      <alignment horizontal="right" vertical="center"/>
    </xf>
    <xf numFmtId="0" fontId="304" fillId="0" borderId="0" applyBorder="0">
      <alignment horizontal="right" vertical="center"/>
    </xf>
    <xf numFmtId="0" fontId="304" fillId="0" borderId="0" applyBorder="0">
      <alignment horizontal="right" vertical="center"/>
    </xf>
    <xf numFmtId="0" fontId="304" fillId="0" borderId="0" applyBorder="0">
      <alignment horizontal="right" vertical="center"/>
    </xf>
    <xf numFmtId="0" fontId="304" fillId="0" borderId="96">
      <alignment horizontal="right" vertical="center"/>
    </xf>
    <xf numFmtId="4" fontId="304" fillId="0" borderId="80">
      <alignment horizontal="right" vertical="center"/>
    </xf>
    <xf numFmtId="0" fontId="304" fillId="0" borderId="80">
      <alignment horizontal="right" vertical="center"/>
    </xf>
    <xf numFmtId="4" fontId="304" fillId="0" borderId="80">
      <alignment horizontal="right" vertical="center"/>
    </xf>
    <xf numFmtId="4" fontId="304" fillId="0" borderId="80">
      <alignment horizontal="right" vertical="center"/>
    </xf>
    <xf numFmtId="4" fontId="304" fillId="0" borderId="80">
      <alignment horizontal="right" vertical="center"/>
    </xf>
    <xf numFmtId="4" fontId="304" fillId="0" borderId="80">
      <alignment horizontal="right" vertical="center"/>
    </xf>
    <xf numFmtId="4" fontId="304" fillId="0" borderId="80">
      <alignment horizontal="right" vertical="center"/>
    </xf>
    <xf numFmtId="4" fontId="304" fillId="0" borderId="80">
      <alignment horizontal="right" vertical="center"/>
    </xf>
    <xf numFmtId="4" fontId="304" fillId="0" borderId="80">
      <alignment horizontal="right" vertical="center"/>
    </xf>
    <xf numFmtId="4" fontId="304" fillId="0" borderId="80">
      <alignment horizontal="right" vertical="center"/>
    </xf>
    <xf numFmtId="4" fontId="304" fillId="0" borderId="80">
      <alignment horizontal="right" vertical="center"/>
    </xf>
    <xf numFmtId="4" fontId="304" fillId="0" borderId="80">
      <alignment horizontal="right" vertical="center"/>
    </xf>
    <xf numFmtId="4" fontId="304" fillId="0" borderId="80">
      <alignment horizontal="right" vertical="center"/>
    </xf>
    <xf numFmtId="0" fontId="304" fillId="0" borderId="80">
      <alignment horizontal="right" vertical="center"/>
    </xf>
    <xf numFmtId="0" fontId="304" fillId="0" borderId="80">
      <alignment horizontal="right" vertical="center"/>
    </xf>
    <xf numFmtId="0" fontId="304" fillId="0" borderId="80">
      <alignment horizontal="right" vertical="center"/>
    </xf>
    <xf numFmtId="0" fontId="304" fillId="0" borderId="80">
      <alignment horizontal="right" vertical="center"/>
    </xf>
    <xf numFmtId="0" fontId="304" fillId="0" borderId="80">
      <alignment horizontal="right" vertical="center"/>
    </xf>
    <xf numFmtId="0" fontId="304" fillId="0" borderId="80">
      <alignment horizontal="right" vertical="center"/>
    </xf>
    <xf numFmtId="0" fontId="304" fillId="0" borderId="80">
      <alignment horizontal="right" vertical="center"/>
    </xf>
    <xf numFmtId="0" fontId="304" fillId="0" borderId="80">
      <alignment horizontal="right" vertical="center"/>
    </xf>
    <xf numFmtId="0" fontId="304" fillId="0" borderId="80">
      <alignment horizontal="right" vertical="center"/>
    </xf>
    <xf numFmtId="0" fontId="304" fillId="0" borderId="80">
      <alignment horizontal="right" vertical="center"/>
    </xf>
    <xf numFmtId="0" fontId="304" fillId="0" borderId="80">
      <alignment horizontal="right" vertical="center"/>
    </xf>
    <xf numFmtId="0" fontId="304" fillId="0" borderId="80">
      <alignment horizontal="right" vertical="center"/>
    </xf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40" borderId="0" applyNumberFormat="0" applyBorder="0" applyAlignment="0" applyProtection="0"/>
    <xf numFmtId="0" fontId="322" fillId="140" borderId="0" applyNumberFormat="0" applyBorder="0" applyAlignment="0" applyProtection="0"/>
    <xf numFmtId="0" fontId="322" fillId="150" borderId="0" applyNumberFormat="0" applyBorder="0" applyAlignment="0" applyProtection="0"/>
    <xf numFmtId="0" fontId="322" fillId="140" borderId="0" applyNumberFormat="0" applyBorder="0" applyAlignment="0" applyProtection="0"/>
    <xf numFmtId="0" fontId="322" fillId="150" borderId="0" applyNumberFormat="0" applyBorder="0" applyAlignment="0" applyProtection="0"/>
    <xf numFmtId="0" fontId="322" fillId="140" borderId="0" applyNumberFormat="0" applyBorder="0" applyAlignment="0" applyProtection="0"/>
    <xf numFmtId="0" fontId="322" fillId="150" borderId="0" applyNumberFormat="0" applyBorder="0" applyAlignment="0" applyProtection="0"/>
    <xf numFmtId="0" fontId="322" fillId="14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291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291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291" fillId="150" borderId="0" applyNumberFormat="0" applyBorder="0" applyAlignment="0" applyProtection="0"/>
    <xf numFmtId="0" fontId="322" fillId="150" borderId="0" applyNumberFormat="0" applyBorder="0" applyAlignment="0" applyProtection="0"/>
    <xf numFmtId="0" fontId="291" fillId="98" borderId="0" applyNumberFormat="0" applyBorder="0" applyAlignment="0" applyProtection="0"/>
    <xf numFmtId="0" fontId="322" fillId="150" borderId="0" applyNumberFormat="0" applyBorder="0" applyAlignment="0" applyProtection="0"/>
    <xf numFmtId="0" fontId="322" fillId="140" borderId="0" applyNumberFormat="0" applyBorder="0" applyAlignment="0" applyProtection="0"/>
    <xf numFmtId="0" fontId="322" fillId="150" borderId="0" applyNumberFormat="0" applyBorder="0" applyAlignment="0" applyProtection="0"/>
    <xf numFmtId="0" fontId="322" fillId="14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40" borderId="0" applyNumberFormat="0" applyBorder="0" applyAlignment="0" applyProtection="0"/>
    <xf numFmtId="0" fontId="322" fillId="150" borderId="0" applyNumberFormat="0" applyBorder="0" applyAlignment="0" applyProtection="0"/>
    <xf numFmtId="0" fontId="291" fillId="98" borderId="0" applyNumberFormat="0" applyBorder="0" applyAlignment="0" applyProtection="0"/>
    <xf numFmtId="0" fontId="291" fillId="98" borderId="0" applyNumberFormat="0" applyBorder="0" applyAlignment="0" applyProtection="0"/>
    <xf numFmtId="0" fontId="322" fillId="150" borderId="0" applyNumberFormat="0" applyBorder="0" applyAlignment="0" applyProtection="0"/>
    <xf numFmtId="0" fontId="291" fillId="98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0" fontId="322" fillId="150" borderId="0" applyNumberFormat="0" applyBorder="0" applyAlignment="0" applyProtection="0"/>
    <xf numFmtId="3" fontId="337" fillId="0" borderId="0"/>
    <xf numFmtId="0" fontId="347" fillId="139" borderId="100" applyNumberFormat="0" applyFont="0" applyAlignment="0" applyProtection="0"/>
    <xf numFmtId="0" fontId="353" fillId="169" borderId="0" applyNumberFormat="0" applyBorder="0" applyAlignment="0" applyProtection="0"/>
    <xf numFmtId="0" fontId="353" fillId="146" borderId="0" applyNumberFormat="0" applyBorder="0" applyAlignment="0" applyProtection="0"/>
    <xf numFmtId="0" fontId="353" fillId="174" borderId="0" applyNumberFormat="0" applyBorder="0" applyAlignment="0" applyProtection="0"/>
    <xf numFmtId="0" fontId="353" fillId="164" borderId="0" applyNumberFormat="0" applyBorder="0" applyAlignment="0" applyProtection="0"/>
    <xf numFmtId="0" fontId="353" fillId="145" borderId="0" applyNumberFormat="0" applyBorder="0" applyAlignment="0" applyProtection="0"/>
    <xf numFmtId="0" fontId="353" fillId="141" borderId="0" applyNumberFormat="0" applyBorder="0" applyAlignment="0" applyProtection="0"/>
    <xf numFmtId="0" fontId="408" fillId="160" borderId="0" applyNumberFormat="0" applyBorder="0" applyAlignment="0" applyProtection="0"/>
    <xf numFmtId="3" fontId="382" fillId="133" borderId="0" applyFill="0" applyBorder="0">
      <alignment vertical="center"/>
      <protection locked="0"/>
    </xf>
    <xf numFmtId="0" fontId="409" fillId="162" borderId="109" applyNumberFormat="0" applyAlignment="0" applyProtection="0"/>
    <xf numFmtId="259" fontId="223" fillId="0" borderId="0" applyFont="0" applyFill="0" applyBorder="0" applyAlignment="0" applyProtection="0"/>
    <xf numFmtId="0" fontId="410" fillId="0" borderId="120" applyNumberFormat="0" applyFill="0" applyAlignment="0" applyProtection="0"/>
    <xf numFmtId="0" fontId="411" fillId="154" borderId="113" applyNumberFormat="0" applyAlignment="0" applyProtection="0"/>
    <xf numFmtId="0" fontId="332" fillId="0" borderId="0" applyNumberFormat="0" applyFill="0" applyBorder="0" applyAlignment="0" applyProtection="0">
      <alignment vertical="top"/>
      <protection locked="0"/>
    </xf>
    <xf numFmtId="0" fontId="412" fillId="0" borderId="0" applyNumberFormat="0" applyFill="0" applyBorder="0" applyAlignment="0" applyProtection="0">
      <alignment vertical="top"/>
      <protection locked="0"/>
    </xf>
    <xf numFmtId="0" fontId="340" fillId="0" borderId="0" applyNumberFormat="0" applyFill="0" applyBorder="0" applyAlignment="0" applyProtection="0">
      <alignment vertical="top"/>
      <protection locked="0"/>
    </xf>
    <xf numFmtId="0" fontId="412" fillId="0" borderId="0" applyNumberFormat="0" applyFill="0" applyBorder="0" applyAlignment="0" applyProtection="0">
      <alignment vertical="top"/>
      <protection locked="0"/>
    </xf>
    <xf numFmtId="0" fontId="413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2" fillId="0" borderId="0" applyNumberFormat="0" applyFill="0" applyBorder="0" applyAlignment="0" applyProtection="0">
      <alignment vertical="top"/>
      <protection locked="0"/>
    </xf>
    <xf numFmtId="0" fontId="415" fillId="0" borderId="0" applyNumberFormat="0" applyFill="0" applyBorder="0" applyAlignment="0" applyProtection="0">
      <alignment vertical="top"/>
      <protection locked="0"/>
    </xf>
    <xf numFmtId="0" fontId="332" fillId="0" borderId="0" applyNumberFormat="0" applyFill="0" applyBorder="0" applyAlignment="0" applyProtection="0">
      <alignment vertical="top"/>
      <protection locked="0"/>
    </xf>
    <xf numFmtId="0" fontId="332" fillId="0" borderId="0" applyNumberFormat="0" applyFill="0" applyBorder="0" applyAlignment="0" applyProtection="0">
      <alignment vertical="top"/>
      <protection locked="0"/>
    </xf>
    <xf numFmtId="0" fontId="415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416" fillId="0" borderId="0" applyNumberFormat="0" applyFill="0" applyBorder="0" applyAlignment="0" applyProtection="0">
      <alignment vertical="top"/>
      <protection locked="0"/>
    </xf>
    <xf numFmtId="0" fontId="332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407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248" fillId="0" borderId="0" applyNumberFormat="0" applyFill="0" applyBorder="0" applyAlignment="0" applyProtection="0"/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332" fillId="0" borderId="0" applyNumberFormat="0" applyFill="0" applyBorder="0" applyAlignment="0" applyProtection="0">
      <alignment vertical="top"/>
      <protection locked="0"/>
    </xf>
    <xf numFmtId="0" fontId="341" fillId="0" borderId="0" applyNumberFormat="0" applyFill="0" applyBorder="0" applyAlignment="0" applyProtection="0">
      <alignment vertical="top"/>
      <protection locked="0"/>
    </xf>
    <xf numFmtId="0" fontId="332" fillId="0" borderId="0" applyNumberFormat="0" applyFill="0" applyBorder="0" applyAlignment="0" applyProtection="0">
      <alignment vertical="top"/>
      <protection locked="0"/>
    </xf>
    <xf numFmtId="0" fontId="332" fillId="0" borderId="0" applyNumberFormat="0" applyFill="0" applyBorder="0" applyAlignment="0" applyProtection="0">
      <alignment vertical="top"/>
      <protection locked="0"/>
    </xf>
    <xf numFmtId="0" fontId="332" fillId="0" borderId="0" applyNumberFormat="0" applyFill="0" applyBorder="0" applyAlignment="0" applyProtection="0">
      <alignment vertical="top"/>
      <protection locked="0"/>
    </xf>
    <xf numFmtId="0" fontId="341" fillId="0" borderId="0" applyNumberFormat="0" applyFill="0" applyBorder="0" applyAlignment="0" applyProtection="0">
      <alignment vertical="top"/>
      <protection locked="0"/>
    </xf>
    <xf numFmtId="0" fontId="341" fillId="0" borderId="0" applyNumberFormat="0" applyFill="0" applyBorder="0" applyAlignment="0" applyProtection="0">
      <alignment vertical="top"/>
      <protection locked="0"/>
    </xf>
    <xf numFmtId="0" fontId="412" fillId="0" borderId="0" applyNumberFormat="0" applyFill="0" applyBorder="0" applyAlignment="0" applyProtection="0">
      <alignment vertical="top"/>
      <protection locked="0"/>
    </xf>
    <xf numFmtId="0" fontId="412" fillId="0" borderId="0" applyNumberFormat="0" applyFill="0" applyBorder="0" applyAlignment="0" applyProtection="0">
      <alignment vertical="top"/>
      <protection locked="0"/>
    </xf>
    <xf numFmtId="0" fontId="341" fillId="0" borderId="0" applyNumberFormat="0" applyFill="0" applyBorder="0" applyAlignment="0" applyProtection="0">
      <alignment vertical="top"/>
      <protection locked="0"/>
    </xf>
    <xf numFmtId="0" fontId="341" fillId="0" borderId="0" applyNumberFormat="0" applyFill="0" applyBorder="0" applyAlignment="0" applyProtection="0">
      <alignment vertical="top"/>
      <protection locked="0"/>
    </xf>
    <xf numFmtId="0" fontId="412" fillId="0" borderId="0" applyNumberFormat="0" applyFill="0" applyBorder="0" applyAlignment="0" applyProtection="0">
      <alignment vertical="top"/>
      <protection locked="0"/>
    </xf>
    <xf numFmtId="0" fontId="417" fillId="0" borderId="0" applyNumberFormat="0" applyFill="0" applyBorder="0" applyAlignment="0" applyProtection="0">
      <alignment vertical="top"/>
      <protection locked="0"/>
    </xf>
    <xf numFmtId="0" fontId="412" fillId="0" borderId="0" applyNumberFormat="0" applyFill="0" applyBorder="0" applyAlignment="0" applyProtection="0">
      <alignment vertical="top"/>
      <protection locked="0"/>
    </xf>
    <xf numFmtId="0" fontId="341" fillId="0" borderId="0" applyNumberFormat="0" applyFill="0" applyBorder="0" applyAlignment="0" applyProtection="0">
      <alignment vertical="top"/>
      <protection locked="0"/>
    </xf>
    <xf numFmtId="0" fontId="332" fillId="0" borderId="0" applyNumberFormat="0" applyFill="0" applyBorder="0" applyAlignment="0" applyProtection="0">
      <alignment vertical="top"/>
      <protection locked="0"/>
    </xf>
    <xf numFmtId="0" fontId="332" fillId="0" borderId="0" applyNumberFormat="0" applyFill="0" applyBorder="0" applyAlignment="0" applyProtection="0">
      <alignment vertical="top"/>
      <protection locked="0"/>
    </xf>
    <xf numFmtId="0" fontId="341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332" fillId="0" borderId="0" applyNumberFormat="0" applyFill="0" applyBorder="0" applyAlignment="0" applyProtection="0">
      <alignment vertical="top"/>
      <protection locked="0"/>
    </xf>
    <xf numFmtId="0" fontId="341" fillId="0" borderId="0" applyNumberFormat="0" applyFill="0" applyBorder="0" applyAlignment="0" applyProtection="0">
      <alignment vertical="top"/>
      <protection locked="0"/>
    </xf>
    <xf numFmtId="0" fontId="417" fillId="0" borderId="0" applyNumberFormat="0" applyFill="0" applyBorder="0" applyAlignment="0" applyProtection="0">
      <alignment vertical="top"/>
      <protection locked="0"/>
    </xf>
    <xf numFmtId="0" fontId="417" fillId="0" borderId="0" applyNumberFormat="0" applyFill="0" applyBorder="0" applyAlignment="0" applyProtection="0">
      <alignment vertical="top"/>
      <protection locked="0"/>
    </xf>
    <xf numFmtId="0" fontId="341" fillId="0" borderId="0" applyNumberFormat="0" applyFill="0" applyBorder="0" applyAlignment="0" applyProtection="0">
      <alignment vertical="top"/>
      <protection locked="0"/>
    </xf>
    <xf numFmtId="0" fontId="332" fillId="0" borderId="0" applyNumberFormat="0" applyFill="0" applyBorder="0" applyAlignment="0" applyProtection="0">
      <alignment vertical="top"/>
      <protection locked="0"/>
    </xf>
    <xf numFmtId="0" fontId="341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332" fillId="0" borderId="0" applyNumberFormat="0" applyFill="0" applyBorder="0" applyAlignment="0" applyProtection="0">
      <alignment vertical="top"/>
      <protection locked="0"/>
    </xf>
    <xf numFmtId="0" fontId="369" fillId="0" borderId="120" applyNumberFormat="0" applyFill="0" applyAlignment="0" applyProtection="0"/>
    <xf numFmtId="0" fontId="418" fillId="0" borderId="120" applyNumberFormat="0" applyFill="0" applyAlignment="0" applyProtection="0"/>
    <xf numFmtId="0" fontId="418" fillId="0" borderId="120" applyNumberFormat="0" applyFill="0" applyAlignment="0" applyProtection="0"/>
    <xf numFmtId="0" fontId="369" fillId="0" borderId="120" applyNumberFormat="0" applyFill="0" applyAlignment="0" applyProtection="0"/>
    <xf numFmtId="0" fontId="419" fillId="0" borderId="0" applyNumberFormat="0" applyFill="0" applyBorder="0" applyAlignment="0" applyProtection="0"/>
    <xf numFmtId="0" fontId="223" fillId="148" borderId="0" applyNumberFormat="0" applyFont="0" applyBorder="0" applyAlignment="0"/>
    <xf numFmtId="0" fontId="223" fillId="148" borderId="0" applyNumberFormat="0" applyFont="0" applyBorder="0" applyAlignment="0"/>
    <xf numFmtId="0" fontId="223" fillId="148" borderId="0" applyNumberFormat="0" applyFont="0" applyBorder="0" applyAlignment="0"/>
    <xf numFmtId="0" fontId="223" fillId="148" borderId="0" applyNumberFormat="0" applyFont="0" applyBorder="0" applyAlignment="0"/>
    <xf numFmtId="167" fontId="223" fillId="0" borderId="0"/>
    <xf numFmtId="167" fontId="223" fillId="0" borderId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309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309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06" fontId="223" fillId="0" borderId="0" applyFont="0" applyFill="0" applyBorder="0" applyAlignment="0" applyProtection="0"/>
    <xf numFmtId="43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43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333" fillId="0" borderId="0" applyFont="0" applyFill="0" applyBorder="0" applyAlignment="0" applyProtection="0"/>
    <xf numFmtId="219" fontId="285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33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33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4" fontId="333" fillId="0" borderId="0" applyFill="0" applyBorder="0" applyAlignment="0" applyProtection="0"/>
    <xf numFmtId="206" fontId="223" fillId="0" borderId="0" applyFont="0" applyFill="0" applyBorder="0" applyAlignment="0" applyProtection="0"/>
    <xf numFmtId="4" fontId="333" fillId="0" borderId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4" fontId="333" fillId="0" borderId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420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308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309" fillId="0" borderId="0" applyFont="0" applyFill="0" applyBorder="0" applyAlignment="0" applyProtection="0"/>
    <xf numFmtId="206" fontId="30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8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8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4" fontId="333" fillId="0" borderId="0" applyFill="0" applyBorder="0" applyAlignment="0" applyProtection="0"/>
    <xf numFmtId="4" fontId="333" fillId="0" borderId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4" fontId="333" fillId="0" borderId="0" applyFill="0" applyBorder="0" applyAlignment="0" applyProtection="0"/>
    <xf numFmtId="206" fontId="309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285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8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8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28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4" fontId="333" fillId="0" borderId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4" fontId="333" fillId="0" borderId="0" applyFill="0" applyBorder="0" applyAlignment="0" applyProtection="0"/>
    <xf numFmtId="219" fontId="285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4" fontId="333" fillId="0" borderId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30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4" fontId="333" fillId="0" borderId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4" fontId="333" fillId="0" borderId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420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85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219" fontId="223" fillId="0" borderId="0" applyFont="0" applyFill="0" applyBorder="0" applyAlignment="0" applyProtection="0"/>
    <xf numFmtId="219" fontId="9" fillId="0" borderId="0" applyFont="0" applyFill="0" applyBorder="0" applyAlignment="0" applyProtection="0"/>
    <xf numFmtId="206" fontId="223" fillId="0" borderId="0" applyFont="0" applyFill="0" applyBorder="0" applyAlignment="0" applyProtection="0"/>
    <xf numFmtId="222" fontId="345" fillId="0" borderId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5" fontId="223" fillId="0" borderId="0" applyFont="0" applyFill="0" applyBorder="0" applyAlignment="0" applyProtection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217" fontId="333" fillId="0" borderId="0" applyFont="0" applyFill="0" applyBorder="0" applyAlignment="0" applyProtection="0"/>
    <xf numFmtId="217" fontId="333" fillId="0" borderId="0" applyFont="0" applyFill="0" applyBorder="0" applyAlignment="0" applyProtection="0"/>
    <xf numFmtId="0" fontId="285" fillId="0" borderId="0"/>
    <xf numFmtId="0" fontId="421" fillId="0" borderId="117" applyNumberFormat="0" applyFill="0" applyAlignment="0" applyProtection="0"/>
    <xf numFmtId="0" fontId="285" fillId="0" borderId="0"/>
    <xf numFmtId="0" fontId="422" fillId="0" borderId="118" applyNumberFormat="0" applyFill="0" applyAlignment="0" applyProtection="0"/>
    <xf numFmtId="0" fontId="285" fillId="0" borderId="0"/>
    <xf numFmtId="0" fontId="423" fillId="0" borderId="119" applyNumberFormat="0" applyFill="0" applyAlignment="0" applyProtection="0"/>
    <xf numFmtId="0" fontId="285" fillId="0" borderId="0"/>
    <xf numFmtId="0" fontId="423" fillId="0" borderId="0" applyNumberFormat="0" applyFill="0" applyBorder="0" applyAlignment="0" applyProtection="0"/>
    <xf numFmtId="0" fontId="285" fillId="0" borderId="0"/>
    <xf numFmtId="0" fontId="223" fillId="0" borderId="0"/>
    <xf numFmtId="0" fontId="424" fillId="136" borderId="0" applyNumberFormat="0" applyBorder="0" applyAlignment="0" applyProtection="0"/>
    <xf numFmtId="0" fontId="424" fillId="136" borderId="0" applyNumberFormat="0" applyBorder="0" applyAlignment="0" applyProtection="0"/>
    <xf numFmtId="0" fontId="285" fillId="0" borderId="0"/>
    <xf numFmtId="0" fontId="425" fillId="136" borderId="0" applyNumberFormat="0" applyBorder="0" applyAlignment="0" applyProtection="0"/>
    <xf numFmtId="0" fontId="424" fillId="136" borderId="0" applyNumberFormat="0" applyBorder="0" applyAlignment="0" applyProtection="0"/>
    <xf numFmtId="0" fontId="285" fillId="0" borderId="0"/>
    <xf numFmtId="0" fontId="425" fillId="136" borderId="0" applyNumberFormat="0" applyBorder="0" applyAlignment="0" applyProtection="0"/>
    <xf numFmtId="0" fontId="424" fillId="136" borderId="0" applyNumberFormat="0" applyBorder="0" applyAlignment="0" applyProtection="0"/>
    <xf numFmtId="0" fontId="285" fillId="0" borderId="0"/>
    <xf numFmtId="0" fontId="424" fillId="136" borderId="0" applyNumberFormat="0" applyBorder="0" applyAlignment="0" applyProtection="0"/>
    <xf numFmtId="0" fontId="285" fillId="0" borderId="0"/>
    <xf numFmtId="0" fontId="424" fillId="136" borderId="0" applyNumberFormat="0" applyBorder="0" applyAlignment="0" applyProtection="0"/>
    <xf numFmtId="0" fontId="285" fillId="0" borderId="0"/>
    <xf numFmtId="0" fontId="426" fillId="136" borderId="0" applyNumberFormat="0" applyBorder="0" applyAlignment="0" applyProtection="0"/>
    <xf numFmtId="0" fontId="285" fillId="0" borderId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285" fillId="0" borderId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285" fillId="0" borderId="0"/>
    <xf numFmtId="0" fontId="323" fillId="139" borderId="0" applyNumberFormat="0" applyBorder="0" applyAlignment="0" applyProtection="0"/>
    <xf numFmtId="0" fontId="424" fillId="136" borderId="0" applyNumberFormat="0" applyBorder="0" applyAlignment="0" applyProtection="0"/>
    <xf numFmtId="0" fontId="424" fillId="136" borderId="0" applyNumberFormat="0" applyBorder="0" applyAlignment="0" applyProtection="0"/>
    <xf numFmtId="0" fontId="285" fillId="0" borderId="0"/>
    <xf numFmtId="0" fontId="323" fillId="139" borderId="0" applyNumberFormat="0" applyBorder="0" applyAlignment="0" applyProtection="0"/>
    <xf numFmtId="0" fontId="285" fillId="0" borderId="0"/>
    <xf numFmtId="0" fontId="285" fillId="0" borderId="0"/>
    <xf numFmtId="0" fontId="424" fillId="136" borderId="0" applyNumberFormat="0" applyBorder="0" applyAlignment="0" applyProtection="0"/>
    <xf numFmtId="0" fontId="323" fillId="139" borderId="0" applyNumberFormat="0" applyBorder="0" applyAlignment="0" applyProtection="0"/>
    <xf numFmtId="0" fontId="424" fillId="136" borderId="0" applyNumberFormat="0" applyBorder="0" applyAlignment="0" applyProtection="0"/>
    <xf numFmtId="0" fontId="285" fillId="0" borderId="0"/>
    <xf numFmtId="0" fontId="323" fillId="139" borderId="0" applyNumberFormat="0" applyBorder="0" applyAlignment="0" applyProtection="0"/>
    <xf numFmtId="0" fontId="285" fillId="0" borderId="0"/>
    <xf numFmtId="0" fontId="285" fillId="0" borderId="0"/>
    <xf numFmtId="0" fontId="424" fillId="136" borderId="0" applyNumberFormat="0" applyBorder="0" applyAlignment="0" applyProtection="0"/>
    <xf numFmtId="0" fontId="323" fillId="139" borderId="0" applyNumberFormat="0" applyBorder="0" applyAlignment="0" applyProtection="0"/>
    <xf numFmtId="0" fontId="285" fillId="0" borderId="0"/>
    <xf numFmtId="0" fontId="323" fillId="139" borderId="0" applyNumberFormat="0" applyBorder="0" applyAlignment="0" applyProtection="0"/>
    <xf numFmtId="0" fontId="285" fillId="0" borderId="0"/>
    <xf numFmtId="0" fontId="323" fillId="139" borderId="0" applyNumberFormat="0" applyBorder="0" applyAlignment="0" applyProtection="0"/>
    <xf numFmtId="0" fontId="285" fillId="0" borderId="0"/>
    <xf numFmtId="0" fontId="323" fillId="139" borderId="0" applyNumberFormat="0" applyBorder="0" applyAlignment="0" applyProtection="0"/>
    <xf numFmtId="0" fontId="292" fillId="99" borderId="0" applyNumberFormat="0" applyBorder="0" applyAlignment="0" applyProtection="0"/>
    <xf numFmtId="0" fontId="323" fillId="139" borderId="0" applyNumberFormat="0" applyBorder="0" applyAlignment="0" applyProtection="0"/>
    <xf numFmtId="0" fontId="285" fillId="0" borderId="0"/>
    <xf numFmtId="0" fontId="424" fillId="136" borderId="0" applyNumberFormat="0" applyBorder="0" applyAlignment="0" applyProtection="0"/>
    <xf numFmtId="0" fontId="285" fillId="0" borderId="0"/>
    <xf numFmtId="0" fontId="323" fillId="136" borderId="0" applyNumberFormat="0" applyBorder="0" applyAlignment="0" applyProtection="0"/>
    <xf numFmtId="0" fontId="323" fillId="139" borderId="0" applyNumberFormat="0" applyBorder="0" applyAlignment="0" applyProtection="0"/>
    <xf numFmtId="0" fontId="323" fillId="136" borderId="0" applyNumberFormat="0" applyBorder="0" applyAlignment="0" applyProtection="0"/>
    <xf numFmtId="0" fontId="424" fillId="136" borderId="0" applyNumberFormat="0" applyBorder="0" applyAlignment="0" applyProtection="0"/>
    <xf numFmtId="0" fontId="285" fillId="0" borderId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285" fillId="0" borderId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285" fillId="0" borderId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285" fillId="0" borderId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285" fillId="0" borderId="0"/>
    <xf numFmtId="0" fontId="285" fillId="0" borderId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285" fillId="0" borderId="0"/>
    <xf numFmtId="0" fontId="285" fillId="0" borderId="0"/>
    <xf numFmtId="0" fontId="424" fillId="136" borderId="0" applyNumberFormat="0" applyBorder="0" applyAlignment="0" applyProtection="0"/>
    <xf numFmtId="0" fontId="323" fillId="139" borderId="0" applyNumberFormat="0" applyBorder="0" applyAlignment="0" applyProtection="0"/>
    <xf numFmtId="0" fontId="285" fillId="0" borderId="0"/>
    <xf numFmtId="0" fontId="292" fillId="99" borderId="0" applyNumberFormat="0" applyBorder="0" applyAlignment="0" applyProtection="0"/>
    <xf numFmtId="0" fontId="292" fillId="99" borderId="0" applyNumberFormat="0" applyBorder="0" applyAlignment="0" applyProtection="0"/>
    <xf numFmtId="0" fontId="285" fillId="0" borderId="0"/>
    <xf numFmtId="0" fontId="323" fillId="136" borderId="0" applyNumberFormat="0" applyBorder="0" applyAlignment="0" applyProtection="0"/>
    <xf numFmtId="0" fontId="292" fillId="99" borderId="0" applyNumberFormat="0" applyBorder="0" applyAlignment="0" applyProtection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285" fillId="0" borderId="0"/>
    <xf numFmtId="0" fontId="292" fillId="99" borderId="0" applyNumberFormat="0" applyBorder="0" applyAlignment="0" applyProtection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285" fillId="0" borderId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323" fillId="139" borderId="0" applyNumberFormat="0" applyBorder="0" applyAlignment="0" applyProtection="0"/>
    <xf numFmtId="0" fontId="285" fillId="0" borderId="0"/>
    <xf numFmtId="0" fontId="424" fillId="136" borderId="0" applyNumberFormat="0" applyBorder="0" applyAlignment="0" applyProtection="0"/>
    <xf numFmtId="0" fontId="285" fillId="0" borderId="0"/>
    <xf numFmtId="0" fontId="368" fillId="0" borderId="80">
      <alignment vertical="top" wrapText="1"/>
    </xf>
    <xf numFmtId="0" fontId="285" fillId="0" borderId="0"/>
    <xf numFmtId="0" fontId="308" fillId="0" borderId="0"/>
    <xf numFmtId="0" fontId="285" fillId="0" borderId="0"/>
    <xf numFmtId="0" fontId="427" fillId="0" borderId="0"/>
    <xf numFmtId="0" fontId="285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8" fillId="0" borderId="0" applyNumberFormat="0" applyFont="0" applyFill="0" applyBorder="0" applyProtection="0">
      <alignment vertical="center"/>
    </xf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228" fillId="0" borderId="0" applyNumberFormat="0" applyFont="0" applyFill="0" applyBorder="0" applyProtection="0">
      <alignment vertical="center"/>
    </xf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8" fillId="0" borderId="0" applyNumberFormat="0" applyFont="0" applyFill="0" applyBorder="0" applyProtection="0">
      <alignment vertical="center"/>
    </xf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228" fillId="0" borderId="0" applyNumberFormat="0" applyFont="0" applyFill="0" applyBorder="0" applyProtection="0">
      <alignment vertical="center"/>
    </xf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8" fillId="0" borderId="0" applyNumberFormat="0" applyFont="0" applyFill="0" applyBorder="0" applyProtection="0">
      <alignment vertical="center"/>
    </xf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8" fillId="0" borderId="0" applyNumberFormat="0" applyFont="0" applyFill="0" applyBorder="0" applyProtection="0">
      <alignment vertical="center"/>
    </xf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8" fillId="0" borderId="0" applyNumberFormat="0" applyFont="0" applyFill="0" applyBorder="0" applyProtection="0">
      <alignment vertical="center"/>
    </xf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8" fillId="0" borderId="0" applyNumberFormat="0" applyFont="0" applyFill="0" applyBorder="0" applyProtection="0">
      <alignment vertical="center"/>
    </xf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228" fillId="0" borderId="0" applyNumberFormat="0" applyFont="0" applyFill="0" applyBorder="0" applyProtection="0">
      <alignment vertical="center"/>
    </xf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228" fillId="0" borderId="0" applyNumberFormat="0" applyFont="0" applyFill="0" applyBorder="0" applyProtection="0">
      <alignment vertical="center"/>
    </xf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28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0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0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0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252" fontId="378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252" fontId="378" fillId="0" borderId="0"/>
    <xf numFmtId="0" fontId="333" fillId="0" borderId="0"/>
    <xf numFmtId="252" fontId="378" fillId="0" borderId="0"/>
    <xf numFmtId="0" fontId="33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9" fillId="0" borderId="0"/>
    <xf numFmtId="0" fontId="9" fillId="0" borderId="0"/>
    <xf numFmtId="0" fontId="9" fillId="0" borderId="0"/>
    <xf numFmtId="0" fontId="9" fillId="0" borderId="0"/>
    <xf numFmtId="252" fontId="378" fillId="0" borderId="0"/>
    <xf numFmtId="0" fontId="223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252" fontId="378" fillId="0" borderId="0"/>
    <xf numFmtId="0" fontId="9" fillId="0" borderId="0"/>
    <xf numFmtId="0" fontId="9" fillId="0" borderId="0"/>
    <xf numFmtId="0" fontId="9" fillId="0" borderId="0"/>
    <xf numFmtId="0" fontId="9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04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9" fillId="0" borderId="0"/>
    <xf numFmtId="0" fontId="9" fillId="0" borderId="0"/>
    <xf numFmtId="0" fontId="9" fillId="0" borderId="0"/>
    <xf numFmtId="0" fontId="9" fillId="0" borderId="0"/>
    <xf numFmtId="0" fontId="339" fillId="0" borderId="0"/>
    <xf numFmtId="0" fontId="9" fillId="0" borderId="0"/>
    <xf numFmtId="0" fontId="9" fillId="0" borderId="0"/>
    <xf numFmtId="0" fontId="9" fillId="0" borderId="0"/>
    <xf numFmtId="0" fontId="339" fillId="0" borderId="0"/>
    <xf numFmtId="0" fontId="9" fillId="0" borderId="0"/>
    <xf numFmtId="0" fontId="9" fillId="0" borderId="0"/>
    <xf numFmtId="0" fontId="339" fillId="0" borderId="0"/>
    <xf numFmtId="0" fontId="9" fillId="0" borderId="0"/>
    <xf numFmtId="0" fontId="9" fillId="0" borderId="0"/>
    <xf numFmtId="0" fontId="33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3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4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5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11" fillId="0" borderId="0"/>
    <xf numFmtId="0" fontId="9" fillId="0" borderId="0"/>
    <xf numFmtId="0" fontId="223" fillId="0" borderId="0"/>
    <xf numFmtId="0" fontId="9" fillId="0" borderId="0"/>
    <xf numFmtId="0" fontId="311" fillId="0" borderId="0"/>
    <xf numFmtId="0" fontId="9" fillId="0" borderId="0"/>
    <xf numFmtId="0" fontId="223" fillId="0" borderId="0"/>
    <xf numFmtId="0" fontId="9" fillId="0" borderId="0"/>
    <xf numFmtId="0" fontId="311" fillId="0" borderId="0"/>
    <xf numFmtId="0" fontId="9" fillId="0" borderId="0"/>
    <xf numFmtId="0" fontId="223" fillId="0" borderId="0"/>
    <xf numFmtId="0" fontId="9" fillId="0" borderId="0"/>
    <xf numFmtId="0" fontId="311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1" fillId="0" borderId="0"/>
    <xf numFmtId="0" fontId="9" fillId="0" borderId="0"/>
    <xf numFmtId="0" fontId="9" fillId="0" borderId="0"/>
    <xf numFmtId="0" fontId="311" fillId="0" borderId="0"/>
    <xf numFmtId="0" fontId="9" fillId="0" borderId="0"/>
    <xf numFmtId="0" fontId="9" fillId="0" borderId="0"/>
    <xf numFmtId="0" fontId="311" fillId="0" borderId="0"/>
    <xf numFmtId="0" fontId="9" fillId="0" borderId="0"/>
    <xf numFmtId="0" fontId="9" fillId="0" borderId="0"/>
    <xf numFmtId="0" fontId="3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4" fontId="223" fillId="0" borderId="0"/>
    <xf numFmtId="0" fontId="223" fillId="0" borderId="0"/>
    <xf numFmtId="4" fontId="223" fillId="0" borderId="0"/>
    <xf numFmtId="0" fontId="223" fillId="0" borderId="0"/>
    <xf numFmtId="4" fontId="223" fillId="0" borderId="0"/>
    <xf numFmtId="0" fontId="223" fillId="0" borderId="0"/>
    <xf numFmtId="4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09" fillId="0" borderId="0"/>
    <xf numFmtId="0" fontId="30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04" fillId="0" borderId="0"/>
    <xf numFmtId="0" fontId="204" fillId="0" borderId="0"/>
    <xf numFmtId="0" fontId="223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3" fillId="0" borderId="0"/>
    <xf numFmtId="0" fontId="309" fillId="0" borderId="0"/>
    <xf numFmtId="0" fontId="9" fillId="0" borderId="0"/>
    <xf numFmtId="0" fontId="9" fillId="0" borderId="0"/>
    <xf numFmtId="0" fontId="223" fillId="0" borderId="0"/>
    <xf numFmtId="0" fontId="309" fillId="0" borderId="0"/>
    <xf numFmtId="0" fontId="9" fillId="0" borderId="0"/>
    <xf numFmtId="0" fontId="9" fillId="0" borderId="0"/>
    <xf numFmtId="0" fontId="223" fillId="0" borderId="0"/>
    <xf numFmtId="0" fontId="309" fillId="0" borderId="0"/>
    <xf numFmtId="0" fontId="9" fillId="0" borderId="0"/>
    <xf numFmtId="0" fontId="9" fillId="0" borderId="0"/>
    <xf numFmtId="0" fontId="223" fillId="0" borderId="0"/>
    <xf numFmtId="0" fontId="309" fillId="0" borderId="0"/>
    <xf numFmtId="0" fontId="9" fillId="0" borderId="0"/>
    <xf numFmtId="0" fontId="9" fillId="0" borderId="0"/>
    <xf numFmtId="0" fontId="223" fillId="0" borderId="0"/>
    <xf numFmtId="0" fontId="30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30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30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0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" fontId="42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4" fontId="223" fillId="0" borderId="0"/>
    <xf numFmtId="0" fontId="9" fillId="0" borderId="0"/>
    <xf numFmtId="4" fontId="223" fillId="0" borderId="0"/>
    <xf numFmtId="4" fontId="223" fillId="0" borderId="0"/>
    <xf numFmtId="4" fontId="223" fillId="0" borderId="0"/>
    <xf numFmtId="4" fontId="223" fillId="0" borderId="0"/>
    <xf numFmtId="4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4" fontId="223" fillId="0" borderId="0"/>
    <xf numFmtId="0" fontId="9" fillId="0" borderId="0"/>
    <xf numFmtId="0" fontId="223" fillId="0" borderId="0"/>
    <xf numFmtId="0" fontId="9" fillId="0" borderId="0"/>
    <xf numFmtId="4" fontId="223" fillId="0" borderId="0"/>
    <xf numFmtId="0" fontId="9" fillId="0" borderId="0"/>
    <xf numFmtId="0" fontId="223" fillId="0" borderId="0"/>
    <xf numFmtId="0" fontId="9" fillId="0" borderId="0"/>
    <xf numFmtId="4" fontId="223" fillId="0" borderId="0"/>
    <xf numFmtId="0" fontId="9" fillId="0" borderId="0"/>
    <xf numFmtId="0" fontId="223" fillId="0" borderId="0"/>
    <xf numFmtId="0" fontId="9" fillId="0" borderId="0"/>
    <xf numFmtId="4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428" fillId="0" borderId="0"/>
    <xf numFmtId="0" fontId="223" fillId="0" borderId="0"/>
    <xf numFmtId="0" fontId="428" fillId="0" borderId="0"/>
    <xf numFmtId="0" fontId="223" fillId="0" borderId="0"/>
    <xf numFmtId="0" fontId="428" fillId="0" borderId="0"/>
    <xf numFmtId="0" fontId="223" fillId="0" borderId="0"/>
    <xf numFmtId="0" fontId="42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" fontId="430" fillId="0" borderId="0"/>
    <xf numFmtId="0" fontId="9" fillId="0" borderId="0"/>
    <xf numFmtId="0" fontId="9" fillId="0" borderId="0"/>
    <xf numFmtId="4" fontId="430" fillId="0" borderId="0"/>
    <xf numFmtId="0" fontId="9" fillId="0" borderId="0"/>
    <xf numFmtId="0" fontId="9" fillId="0" borderId="0"/>
    <xf numFmtId="4" fontId="430" fillId="0" borderId="0"/>
    <xf numFmtId="0" fontId="9" fillId="0" borderId="0"/>
    <xf numFmtId="0" fontId="9" fillId="0" borderId="0"/>
    <xf numFmtId="4" fontId="43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428" fillId="0" borderId="0"/>
    <xf numFmtId="0" fontId="9" fillId="0" borderId="0"/>
    <xf numFmtId="0" fontId="9" fillId="0" borderId="0"/>
    <xf numFmtId="0" fontId="428" fillId="0" borderId="0"/>
    <xf numFmtId="0" fontId="9" fillId="0" borderId="0"/>
    <xf numFmtId="0" fontId="428" fillId="0" borderId="0"/>
    <xf numFmtId="0" fontId="9" fillId="0" borderId="0"/>
    <xf numFmtId="0" fontId="428" fillId="0" borderId="0"/>
    <xf numFmtId="0" fontId="428" fillId="0" borderId="0"/>
    <xf numFmtId="0" fontId="428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4" fontId="223" fillId="0" borderId="0"/>
    <xf numFmtId="0" fontId="9" fillId="0" borderId="0"/>
    <xf numFmtId="0" fontId="223" fillId="0" borderId="0"/>
    <xf numFmtId="0" fontId="9" fillId="0" borderId="0"/>
    <xf numFmtId="4" fontId="223" fillId="0" borderId="0"/>
    <xf numFmtId="0" fontId="9" fillId="0" borderId="0"/>
    <xf numFmtId="0" fontId="223" fillId="0" borderId="0"/>
    <xf numFmtId="0" fontId="9" fillId="0" borderId="0"/>
    <xf numFmtId="4" fontId="223" fillId="0" borderId="0"/>
    <xf numFmtId="0" fontId="9" fillId="0" borderId="0"/>
    <xf numFmtId="0" fontId="223" fillId="0" borderId="0"/>
    <xf numFmtId="0" fontId="9" fillId="0" borderId="0"/>
    <xf numFmtId="4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428" fillId="0" borderId="0"/>
    <xf numFmtId="0" fontId="223" fillId="0" borderId="0"/>
    <xf numFmtId="0" fontId="428" fillId="0" borderId="0"/>
    <xf numFmtId="0" fontId="223" fillId="0" borderId="0"/>
    <xf numFmtId="0" fontId="428" fillId="0" borderId="0"/>
    <xf numFmtId="0" fontId="223" fillId="0" borderId="0"/>
    <xf numFmtId="0" fontId="428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428" fillId="0" borderId="0"/>
    <xf numFmtId="0" fontId="9" fillId="0" borderId="0"/>
    <xf numFmtId="0" fontId="9" fillId="0" borderId="0"/>
    <xf numFmtId="0" fontId="428" fillId="0" borderId="0"/>
    <xf numFmtId="0" fontId="9" fillId="0" borderId="0"/>
    <xf numFmtId="0" fontId="428" fillId="0" borderId="0"/>
    <xf numFmtId="0" fontId="9" fillId="0" borderId="0"/>
    <xf numFmtId="0" fontId="428" fillId="0" borderId="0"/>
    <xf numFmtId="0" fontId="428" fillId="0" borderId="0"/>
    <xf numFmtId="0" fontId="428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4" fontId="223" fillId="0" borderId="0"/>
    <xf numFmtId="0" fontId="223" fillId="0" borderId="0"/>
    <xf numFmtId="4" fontId="223" fillId="0" borderId="0"/>
    <xf numFmtId="0" fontId="223" fillId="0" borderId="0"/>
    <xf numFmtId="4" fontId="223" fillId="0" borderId="0"/>
    <xf numFmtId="0" fontId="223" fillId="0" borderId="0"/>
    <xf numFmtId="4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223" fillId="0" borderId="0"/>
    <xf numFmtId="0" fontId="223" fillId="0" borderId="0"/>
    <xf numFmtId="4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4" fontId="223" fillId="0" borderId="0"/>
    <xf numFmtId="0" fontId="223" fillId="0" borderId="0"/>
    <xf numFmtId="4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0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30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5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0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30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303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303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252" fontId="378" fillId="0" borderId="0"/>
    <xf numFmtId="0" fontId="9" fillId="0" borderId="0"/>
    <xf numFmtId="0" fontId="9" fillId="0" borderId="0"/>
    <xf numFmtId="252" fontId="378" fillId="0" borderId="0"/>
    <xf numFmtId="0" fontId="9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223" fillId="0" borderId="0"/>
    <xf numFmtId="252" fontId="378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8" fillId="0" borderId="0" applyNumberFormat="0" applyFont="0" applyFill="0" applyBorder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30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1" fillId="0" borderId="0"/>
    <xf numFmtId="0" fontId="9" fillId="0" borderId="0"/>
    <xf numFmtId="0" fontId="9" fillId="0" borderId="0"/>
    <xf numFmtId="0" fontId="431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8" fillId="0" borderId="0" applyNumberFormat="0" applyFont="0" applyFill="0" applyBorder="0" applyProtection="0">
      <alignment vertical="center"/>
    </xf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303" fillId="0" borderId="0"/>
    <xf numFmtId="0" fontId="9" fillId="0" borderId="0"/>
    <xf numFmtId="0" fontId="9" fillId="0" borderId="0"/>
    <xf numFmtId="252" fontId="378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305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39" fillId="0" borderId="0"/>
    <xf numFmtId="0" fontId="30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3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9" fillId="0" borderId="0"/>
    <xf numFmtId="0" fontId="30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0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0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0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8" fillId="0" borderId="0" applyNumberFormat="0" applyFont="0" applyFill="0" applyBorder="0" applyProtection="0">
      <alignment vertical="center"/>
    </xf>
    <xf numFmtId="0" fontId="30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0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8" fillId="0" borderId="0" applyNumberFormat="0" applyFont="0" applyFill="0" applyBorder="0" applyProtection="0">
      <alignment vertical="center"/>
    </xf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285" fillId="0" borderId="0"/>
    <xf numFmtId="0" fontId="285" fillId="0" borderId="0"/>
    <xf numFmtId="0" fontId="285" fillId="0" borderId="0"/>
    <xf numFmtId="0" fontId="285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85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03" fillId="0" borderId="0"/>
    <xf numFmtId="0" fontId="223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0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431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9" fillId="0" borderId="0"/>
    <xf numFmtId="0" fontId="223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85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85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85" fillId="0" borderId="0"/>
    <xf numFmtId="0" fontId="285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85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85" fillId="0" borderId="0"/>
    <xf numFmtId="0" fontId="2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85" fillId="0" borderId="0"/>
    <xf numFmtId="0" fontId="285" fillId="0" borderId="0"/>
    <xf numFmtId="0" fontId="309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0"/>
    <xf numFmtId="0" fontId="223" fillId="0" borderId="0"/>
    <xf numFmtId="0" fontId="223" fillId="0" borderId="0"/>
    <xf numFmtId="0" fontId="30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309" fillId="0" borderId="0"/>
    <xf numFmtId="0" fontId="223" fillId="0" borderId="0"/>
    <xf numFmtId="0" fontId="223" fillId="0" borderId="0"/>
    <xf numFmtId="0" fontId="333" fillId="0" borderId="0"/>
    <xf numFmtId="0" fontId="223" fillId="0" borderId="0"/>
    <xf numFmtId="0" fontId="30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333" fillId="0" borderId="0"/>
    <xf numFmtId="0" fontId="9" fillId="0" borderId="0"/>
    <xf numFmtId="0" fontId="9" fillId="0" borderId="0"/>
    <xf numFmtId="0" fontId="333" fillId="0" borderId="0"/>
    <xf numFmtId="0" fontId="223" fillId="0" borderId="0"/>
    <xf numFmtId="0" fontId="223" fillId="0" borderId="0"/>
    <xf numFmtId="0" fontId="333" fillId="0" borderId="0"/>
    <xf numFmtId="0" fontId="223" fillId="0" borderId="0"/>
    <xf numFmtId="0" fontId="223" fillId="0" borderId="0"/>
    <xf numFmtId="0" fontId="30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309" fillId="0" borderId="0"/>
    <xf numFmtId="0" fontId="9" fillId="0" borderId="0"/>
    <xf numFmtId="0" fontId="9" fillId="0" borderId="0"/>
    <xf numFmtId="0" fontId="309" fillId="0" borderId="0"/>
    <xf numFmtId="0" fontId="223" fillId="0" borderId="0"/>
    <xf numFmtId="0" fontId="223" fillId="0" borderId="0"/>
    <xf numFmtId="0" fontId="30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3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168" fontId="304" fillId="0" borderId="0" applyFill="0" applyBorder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" fontId="304" fillId="0" borderId="0" applyFill="0" applyBorder="0" applyProtection="0">
      <alignment horizontal="right" vertical="center"/>
    </xf>
    <xf numFmtId="0" fontId="9" fillId="0" borderId="0"/>
    <xf numFmtId="0" fontId="9" fillId="0" borderId="0"/>
    <xf numFmtId="0" fontId="223" fillId="0" borderId="0"/>
    <xf numFmtId="4" fontId="304" fillId="0" borderId="80" applyFill="0" applyBorder="0" applyProtection="0">
      <alignment horizontal="right" vertical="center"/>
    </xf>
    <xf numFmtId="4" fontId="304" fillId="0" borderId="0" applyFill="0" applyBorder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4" fontId="304" fillId="0" borderId="80" applyFill="0" applyBorder="0" applyProtection="0">
      <alignment horizontal="right" vertical="center"/>
    </xf>
    <xf numFmtId="0" fontId="9" fillId="0" borderId="0"/>
    <xf numFmtId="4" fontId="304" fillId="0" borderId="80" applyFill="0" applyBorder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4" fontId="304" fillId="0" borderId="80" applyFill="0" applyBorder="0" applyProtection="0">
      <alignment horizontal="right" vertical="center"/>
    </xf>
    <xf numFmtId="0" fontId="9" fillId="0" borderId="0"/>
    <xf numFmtId="0" fontId="9" fillId="0" borderId="0"/>
    <xf numFmtId="4" fontId="304" fillId="0" borderId="80" applyFill="0" applyBorder="0" applyProtection="0">
      <alignment horizontal="right" vertical="center"/>
    </xf>
    <xf numFmtId="4" fontId="304" fillId="0" borderId="80" applyFill="0" applyBorder="0" applyProtection="0">
      <alignment horizontal="right" vertical="center"/>
    </xf>
    <xf numFmtId="4" fontId="304" fillId="0" borderId="80" applyFill="0" applyBorder="0" applyProtection="0">
      <alignment horizontal="right" vertical="center"/>
    </xf>
    <xf numFmtId="4" fontId="304" fillId="0" borderId="80" applyFill="0" applyBorder="0" applyProtection="0">
      <alignment horizontal="right" vertical="center"/>
    </xf>
    <xf numFmtId="4" fontId="304" fillId="0" borderId="80" applyFill="0" applyBorder="0" applyProtection="0">
      <alignment horizontal="right" vertical="center"/>
    </xf>
    <xf numFmtId="4" fontId="304" fillId="0" borderId="80" applyFill="0" applyBorder="0" applyProtection="0">
      <alignment horizontal="right" vertical="center"/>
    </xf>
    <xf numFmtId="4" fontId="304" fillId="0" borderId="80" applyFill="0" applyBorder="0" applyProtection="0">
      <alignment horizontal="right" vertical="center"/>
    </xf>
    <xf numFmtId="4" fontId="304" fillId="0" borderId="80" applyFill="0" applyBorder="0" applyProtection="0">
      <alignment horizontal="right" vertical="center"/>
    </xf>
    <xf numFmtId="4" fontId="304" fillId="0" borderId="80" applyFill="0" applyBorder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49" fontId="313" fillId="0" borderId="80" applyNumberFormat="0" applyFill="0" applyBorder="0" applyProtection="0">
      <alignment horizontal="lef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3" fillId="0" borderId="0" applyNumberFormat="0" applyFill="0" applyBorder="0" applyProtection="0">
      <alignment horizontal="left" vertical="center"/>
    </xf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49" fontId="313" fillId="0" borderId="80" applyNumberFormat="0" applyFill="0" applyBorder="0" applyProtection="0">
      <alignment horizontal="left" vertical="center"/>
    </xf>
    <xf numFmtId="49" fontId="313" fillId="0" borderId="80" applyNumberFormat="0" applyFill="0" applyBorder="0" applyProtection="0">
      <alignment horizontal="left" vertical="center"/>
    </xf>
    <xf numFmtId="0" fontId="9" fillId="0" borderId="0"/>
    <xf numFmtId="49" fontId="313" fillId="0" borderId="80" applyNumberFormat="0" applyFill="0" applyBorder="0" applyProtection="0">
      <alignment horizontal="left" vertical="center"/>
    </xf>
    <xf numFmtId="0" fontId="9" fillId="0" borderId="0"/>
    <xf numFmtId="0" fontId="9" fillId="0" borderId="0"/>
    <xf numFmtId="0" fontId="9" fillId="0" borderId="0"/>
    <xf numFmtId="49" fontId="313" fillId="0" borderId="80" applyNumberFormat="0" applyFill="0" applyBorder="0" applyProtection="0">
      <alignment horizontal="left" vertical="center"/>
    </xf>
    <xf numFmtId="49" fontId="313" fillId="0" borderId="80" applyNumberFormat="0" applyFill="0" applyBorder="0" applyProtection="0">
      <alignment horizontal="left" vertical="center"/>
    </xf>
    <xf numFmtId="49" fontId="313" fillId="0" borderId="80" applyNumberFormat="0" applyFill="0" applyBorder="0" applyProtection="0">
      <alignment horizontal="left" vertical="center"/>
    </xf>
    <xf numFmtId="49" fontId="313" fillId="0" borderId="80" applyNumberFormat="0" applyFill="0" applyBorder="0" applyProtection="0">
      <alignment horizontal="left" vertical="center"/>
    </xf>
    <xf numFmtId="49" fontId="313" fillId="0" borderId="80" applyNumberFormat="0" applyFill="0" applyBorder="0" applyProtection="0">
      <alignment horizontal="left" vertical="center"/>
    </xf>
    <xf numFmtId="49" fontId="313" fillId="0" borderId="80" applyNumberFormat="0" applyFill="0" applyBorder="0" applyProtection="0">
      <alignment horizontal="left" vertical="center"/>
    </xf>
    <xf numFmtId="49" fontId="313" fillId="0" borderId="80" applyNumberFormat="0" applyFill="0" applyBorder="0" applyProtection="0">
      <alignment horizontal="left" vertical="center"/>
    </xf>
    <xf numFmtId="49" fontId="313" fillId="0" borderId="80" applyNumberFormat="0" applyFill="0" applyBorder="0" applyProtection="0">
      <alignment horizontal="left" vertical="center"/>
    </xf>
    <xf numFmtId="0" fontId="9" fillId="0" borderId="0"/>
    <xf numFmtId="49" fontId="313" fillId="0" borderId="80" applyNumberFormat="0" applyFill="0" applyBorder="0" applyProtection="0">
      <alignment horizontal="left" vertical="center"/>
    </xf>
    <xf numFmtId="0" fontId="9" fillId="0" borderId="0"/>
    <xf numFmtId="0" fontId="9" fillId="0" borderId="0"/>
    <xf numFmtId="0" fontId="313" fillId="0" borderId="0" applyNumberFormat="0" applyFill="0" applyBorder="0" applyProtection="0">
      <alignment horizontal="left" vertical="center"/>
    </xf>
    <xf numFmtId="0" fontId="223" fillId="0" borderId="0"/>
    <xf numFmtId="0" fontId="9" fillId="0" borderId="0"/>
    <xf numFmtId="0" fontId="9" fillId="0" borderId="0"/>
    <xf numFmtId="0" fontId="9" fillId="0" borderId="0"/>
    <xf numFmtId="0" fontId="304" fillId="0" borderId="80" applyNumberFormat="0" applyFill="0" applyAlignment="0" applyProtection="0"/>
    <xf numFmtId="0" fontId="9" fillId="0" borderId="0"/>
    <xf numFmtId="0" fontId="304" fillId="0" borderId="80" applyNumberFormat="0" applyFill="0" applyAlignment="0" applyProtection="0"/>
    <xf numFmtId="0" fontId="9" fillId="0" borderId="0"/>
    <xf numFmtId="0" fontId="9" fillId="0" borderId="0"/>
    <xf numFmtId="0" fontId="223" fillId="0" borderId="0"/>
    <xf numFmtId="0" fontId="304" fillId="0" borderId="80" applyNumberFormat="0" applyFill="0" applyAlignment="0" applyProtection="0"/>
    <xf numFmtId="0" fontId="9" fillId="0" borderId="0"/>
    <xf numFmtId="0" fontId="9" fillId="0" borderId="0"/>
    <xf numFmtId="0" fontId="304" fillId="0" borderId="80" applyNumberFormat="0" applyFill="0" applyAlignment="0" applyProtection="0"/>
    <xf numFmtId="0" fontId="9" fillId="0" borderId="0"/>
    <xf numFmtId="0" fontId="9" fillId="0" borderId="0"/>
    <xf numFmtId="0" fontId="223" fillId="0" borderId="0"/>
    <xf numFmtId="0" fontId="304" fillId="0" borderId="80" applyNumberFormat="0" applyFill="0" applyAlignment="0" applyProtection="0"/>
    <xf numFmtId="0" fontId="304" fillId="0" borderId="80" applyNumberFormat="0" applyFill="0" applyAlignment="0" applyProtection="0"/>
    <xf numFmtId="0" fontId="304" fillId="0" borderId="80" applyNumberFormat="0" applyFill="0" applyAlignment="0" applyProtection="0"/>
    <xf numFmtId="0" fontId="304" fillId="0" borderId="80" applyNumberFormat="0" applyFill="0" applyAlignment="0" applyProtection="0"/>
    <xf numFmtId="0" fontId="304" fillId="0" borderId="80" applyNumberFormat="0" applyFill="0" applyAlignment="0" applyProtection="0"/>
    <xf numFmtId="0" fontId="304" fillId="0" borderId="80" applyNumberFormat="0" applyFill="0" applyAlignment="0" applyProtection="0"/>
    <xf numFmtId="0" fontId="304" fillId="0" borderId="80" applyNumberFormat="0" applyFill="0" applyAlignment="0" applyProtection="0"/>
    <xf numFmtId="0" fontId="304" fillId="0" borderId="80" applyNumberFormat="0" applyFill="0" applyAlignment="0" applyProtection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11" fillId="130" borderId="0" applyNumberFormat="0" applyFont="0" applyBorder="0" applyAlignment="0" applyProtection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11" fillId="130" borderId="0" applyNumberFormat="0" applyFont="0" applyBorder="0" applyAlignment="0" applyProtection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11" fillId="130" borderId="0" applyNumberFormat="0" applyFont="0" applyBorder="0" applyAlignment="0" applyProtection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11" fillId="130" borderId="0" applyNumberFormat="0" applyFont="0" applyBorder="0" applyAlignment="0" applyProtection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11" fillId="130" borderId="0" applyNumberFormat="0" applyFont="0" applyBorder="0" applyAlignment="0" applyProtection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311" fillId="130" borderId="0" applyNumberFormat="0" applyFont="0" applyBorder="0" applyAlignment="0" applyProtection="0"/>
    <xf numFmtId="0" fontId="223" fillId="0" borderId="0"/>
    <xf numFmtId="0" fontId="223" fillId="0" borderId="0"/>
    <xf numFmtId="0" fontId="223" fillId="152" borderId="0" applyNumberFormat="0" applyFont="0" applyBorder="0" applyAlignment="0" applyProtection="0"/>
    <xf numFmtId="0" fontId="223" fillId="152" borderId="0" applyNumberFormat="0" applyFont="0" applyBorder="0" applyAlignment="0" applyProtection="0"/>
    <xf numFmtId="0" fontId="311" fillId="130" borderId="0" applyNumberFormat="0" applyFont="0" applyBorder="0" applyAlignment="0" applyProtection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11" fillId="130" borderId="0" applyNumberFormat="0" applyFont="0" applyBorder="0" applyAlignment="0" applyProtection="0"/>
    <xf numFmtId="4" fontId="223" fillId="152" borderId="0" applyNumberFormat="0" applyFont="0" applyBorder="0" applyAlignment="0" applyProtection="0"/>
    <xf numFmtId="0" fontId="223" fillId="0" borderId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152" borderId="0" applyNumberFormat="0" applyFont="0" applyBorder="0" applyAlignment="0" applyProtection="0"/>
    <xf numFmtId="4" fontId="223" fillId="152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152" borderId="0" applyNumberFormat="0" applyFont="0" applyBorder="0" applyAlignment="0" applyProtection="0"/>
    <xf numFmtId="0" fontId="9" fillId="0" borderId="0"/>
    <xf numFmtId="0" fontId="9" fillId="0" borderId="0"/>
    <xf numFmtId="0" fontId="223" fillId="152" borderId="0" applyNumberFormat="0" applyFont="0" applyBorder="0" applyAlignment="0" applyProtection="0"/>
    <xf numFmtId="4" fontId="223" fillId="152" borderId="0" applyNumberFormat="0" applyFont="0" applyBorder="0" applyAlignment="0" applyProtection="0"/>
    <xf numFmtId="0" fontId="223" fillId="152" borderId="0" applyNumberFormat="0" applyFont="0" applyBorder="0" applyAlignment="0" applyProtection="0"/>
    <xf numFmtId="0" fontId="223" fillId="0" borderId="0"/>
    <xf numFmtId="0" fontId="311" fillId="130" borderId="0" applyNumberFormat="0" applyFont="0" applyBorder="0" applyAlignment="0" applyProtection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152" borderId="0" applyNumberFormat="0" applyFont="0" applyBorder="0" applyAlignment="0" applyProtection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1" fillId="130" borderId="0" applyNumberFormat="0" applyFont="0" applyBorder="0" applyAlignment="0" applyProtection="0"/>
    <xf numFmtId="0" fontId="223" fillId="152" borderId="0" applyNumberFormat="0" applyFont="0" applyBorder="0" applyAlignment="0" applyProtection="0"/>
    <xf numFmtId="0" fontId="223" fillId="0" borderId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223" fillId="0" borderId="0"/>
    <xf numFmtId="0" fontId="223" fillId="0" borderId="0"/>
    <xf numFmtId="0" fontId="311" fillId="130" borderId="0" applyNumberFormat="0" applyFont="0" applyBorder="0" applyAlignment="0" applyProtection="0"/>
    <xf numFmtId="0" fontId="311" fillId="130" borderId="0" applyNumberFormat="0" applyFont="0" applyBorder="0" applyAlignment="0" applyProtection="0"/>
    <xf numFmtId="0" fontId="223" fillId="152" borderId="0" applyNumberFormat="0" applyFont="0" applyBorder="0" applyAlignment="0" applyProtection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1" fillId="130" borderId="0" applyNumberFormat="0" applyFont="0" applyBorder="0" applyAlignment="0" applyProtection="0"/>
    <xf numFmtId="0" fontId="223" fillId="0" borderId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11" fillId="130" borderId="0" applyNumberFormat="0" applyFont="0" applyBorder="0" applyAlignment="0" applyProtection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11" fillId="130" borderId="0" applyNumberFormat="0" applyFont="0" applyBorder="0" applyAlignment="0" applyProtection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11" fillId="130" borderId="0" applyNumberFormat="0" applyFont="0" applyBorder="0" applyAlignment="0" applyProtection="0"/>
    <xf numFmtId="0" fontId="311" fillId="13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11" fillId="130" borderId="0" applyNumberFormat="0" applyFont="0" applyBorder="0" applyAlignment="0" applyProtection="0"/>
    <xf numFmtId="0" fontId="311" fillId="130" borderId="0" applyNumberFormat="0" applyFont="0" applyBorder="0" applyAlignment="0" applyProtection="0"/>
    <xf numFmtId="0" fontId="223" fillId="0" borderId="0"/>
    <xf numFmtId="0" fontId="223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 applyNumberFormat="0" applyFill="0" applyBorder="0" applyAlignment="0" applyProtection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" fontId="4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85" fillId="139" borderId="100" applyNumberFormat="0" applyFont="0" applyAlignment="0" applyProtection="0"/>
    <xf numFmtId="0" fontId="285" fillId="139" borderId="100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139" borderId="100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5" fillId="139" borderId="100" applyNumberFormat="0" applyFont="0" applyAlignment="0" applyProtection="0"/>
    <xf numFmtId="0" fontId="309" fillId="139" borderId="100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346" fillId="139" borderId="100" applyNumberFormat="0" applyFont="0" applyAlignment="0" applyProtection="0"/>
    <xf numFmtId="0" fontId="9" fillId="0" borderId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9" fillId="0" borderId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9" fillId="0" borderId="0"/>
    <xf numFmtId="0" fontId="9" fillId="0" borderId="0"/>
    <xf numFmtId="0" fontId="223" fillId="0" borderId="0"/>
    <xf numFmtId="0" fontId="349" fillId="139" borderId="100" applyNumberFormat="0" applyFont="0" applyAlignment="0" applyProtection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346" fillId="139" borderId="100" applyNumberFormat="0" applyFont="0" applyAlignment="0" applyProtection="0"/>
    <xf numFmtId="0" fontId="309" fillId="139" borderId="100" applyNumberFormat="0" applyFont="0" applyAlignment="0" applyProtection="0"/>
    <xf numFmtId="0" fontId="223" fillId="0" borderId="0"/>
    <xf numFmtId="0" fontId="223" fillId="139" borderId="100" applyNumberFormat="0" applyFont="0" applyAlignment="0" applyProtection="0"/>
    <xf numFmtId="0" fontId="223" fillId="139" borderId="100" applyNumberFormat="0" applyFont="0" applyAlignment="0" applyProtection="0"/>
    <xf numFmtId="0" fontId="223" fillId="139" borderId="100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139" borderId="100" applyNumberFormat="0" applyFont="0" applyAlignment="0" applyProtection="0"/>
    <xf numFmtId="0" fontId="9" fillId="0" borderId="0"/>
    <xf numFmtId="0" fontId="9" fillId="0" borderId="0"/>
    <xf numFmtId="0" fontId="223" fillId="139" borderId="100" applyNumberFormat="0" applyFont="0" applyAlignment="0" applyProtection="0"/>
    <xf numFmtId="0" fontId="223" fillId="139" borderId="100" applyNumberFormat="0" applyFont="0" applyAlignment="0" applyProtection="0"/>
    <xf numFmtId="0" fontId="223" fillId="139" borderId="100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139" borderId="100" applyNumberFormat="0" applyFont="0" applyAlignment="0" applyProtection="0"/>
    <xf numFmtId="0" fontId="9" fillId="0" borderId="0"/>
    <xf numFmtId="0" fontId="9" fillId="0" borderId="0"/>
    <xf numFmtId="0" fontId="223" fillId="139" borderId="100" applyNumberFormat="0" applyFont="0" applyAlignment="0" applyProtection="0"/>
    <xf numFmtId="0" fontId="223" fillId="139" borderId="100" applyNumberFormat="0" applyFont="0" applyAlignment="0" applyProtection="0"/>
    <xf numFmtId="0" fontId="223" fillId="139" borderId="100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139" borderId="100" applyNumberFormat="0" applyFont="0" applyAlignment="0" applyProtection="0"/>
    <xf numFmtId="0" fontId="9" fillId="0" borderId="0"/>
    <xf numFmtId="0" fontId="9" fillId="0" borderId="0"/>
    <xf numFmtId="0" fontId="223" fillId="139" borderId="100" applyNumberFormat="0" applyFont="0" applyAlignment="0" applyProtection="0"/>
    <xf numFmtId="0" fontId="223" fillId="139" borderId="100" applyNumberFormat="0" applyFont="0" applyAlignment="0" applyProtection="0"/>
    <xf numFmtId="0" fontId="223" fillId="139" borderId="100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139" borderId="100" applyNumberFormat="0" applyFont="0" applyAlignment="0" applyProtection="0"/>
    <xf numFmtId="0" fontId="223" fillId="139" borderId="100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49" fillId="139" borderId="100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139" borderId="100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139" borderId="100" applyNumberFormat="0" applyFont="0" applyAlignment="0" applyProtection="0"/>
    <xf numFmtId="0" fontId="9" fillId="0" borderId="0"/>
    <xf numFmtId="0" fontId="9" fillId="0" borderId="0"/>
    <xf numFmtId="0" fontId="432" fillId="162" borderId="104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9" fontId="34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60" fontId="4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260" fontId="433" fillId="0" borderId="0" applyFont="0" applyFill="0" applyBorder="0" applyAlignment="0" applyProtection="0"/>
    <xf numFmtId="0" fontId="434" fillId="0" borderId="123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5" fillId="162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357" fillId="162" borderId="109" applyNumberFormat="0" applyAlignment="0" applyProtection="0"/>
    <xf numFmtId="0" fontId="9" fillId="0" borderId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9" fillId="0" borderId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9" fillId="0" borderId="0"/>
    <xf numFmtId="0" fontId="9" fillId="0" borderId="0"/>
    <xf numFmtId="0" fontId="223" fillId="0" borderId="0"/>
    <xf numFmtId="0" fontId="223" fillId="0" borderId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57" fillId="162" borderId="109" applyNumberFormat="0" applyAlignment="0" applyProtection="0"/>
    <xf numFmtId="0" fontId="325" fillId="162" borderId="109" applyNumberFormat="0" applyAlignment="0" applyProtection="0"/>
    <xf numFmtId="3" fontId="368" fillId="131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4" fontId="304" fillId="153" borderId="80" applyNumberFormat="0" applyFont="0" applyBorder="0" applyAlignment="0" applyProtection="0">
      <alignment horizontal="right" vertical="center"/>
    </xf>
    <xf numFmtId="0" fontId="9" fillId="0" borderId="0"/>
    <xf numFmtId="184" fontId="304" fillId="153" borderId="80" applyNumberFormat="0" applyFont="0" applyBorder="0" applyAlignment="0" applyProtection="0">
      <alignment horizontal="right" vertical="center"/>
    </xf>
    <xf numFmtId="0" fontId="9" fillId="0" borderId="0"/>
    <xf numFmtId="0" fontId="9" fillId="0" borderId="0"/>
    <xf numFmtId="0" fontId="223" fillId="0" borderId="0"/>
    <xf numFmtId="184" fontId="304" fillId="153" borderId="80" applyNumberFormat="0" applyFont="0" applyBorder="0" applyAlignment="0" applyProtection="0">
      <alignment horizontal="right" vertical="center"/>
    </xf>
    <xf numFmtId="0" fontId="9" fillId="0" borderId="0"/>
    <xf numFmtId="0" fontId="9" fillId="0" borderId="0"/>
    <xf numFmtId="184" fontId="304" fillId="153" borderId="80" applyNumberFormat="0" applyFont="0" applyBorder="0" applyAlignment="0" applyProtection="0">
      <alignment horizontal="right" vertical="center"/>
    </xf>
    <xf numFmtId="0" fontId="9" fillId="0" borderId="0"/>
    <xf numFmtId="0" fontId="9" fillId="0" borderId="0"/>
    <xf numFmtId="0" fontId="223" fillId="0" borderId="0"/>
    <xf numFmtId="184" fontId="304" fillId="153" borderId="80" applyNumberFormat="0" applyFont="0" applyBorder="0" applyAlignment="0" applyProtection="0">
      <alignment horizontal="right" vertical="center"/>
    </xf>
    <xf numFmtId="184" fontId="304" fillId="153" borderId="80" applyNumberFormat="0" applyFont="0" applyBorder="0" applyAlignment="0" applyProtection="0">
      <alignment horizontal="right" vertical="center"/>
    </xf>
    <xf numFmtId="184" fontId="304" fillId="153" borderId="80" applyNumberFormat="0" applyFont="0" applyBorder="0" applyAlignment="0" applyProtection="0">
      <alignment horizontal="right" vertical="center"/>
    </xf>
    <xf numFmtId="184" fontId="304" fillId="153" borderId="80" applyNumberFormat="0" applyFont="0" applyBorder="0" applyAlignment="0" applyProtection="0">
      <alignment horizontal="right" vertical="center"/>
    </xf>
    <xf numFmtId="184" fontId="304" fillId="153" borderId="80" applyNumberFormat="0" applyFont="0" applyBorder="0" applyAlignment="0" applyProtection="0">
      <alignment horizontal="right" vertical="center"/>
    </xf>
    <xf numFmtId="184" fontId="304" fillId="153" borderId="80" applyNumberFormat="0" applyFont="0" applyBorder="0" applyAlignment="0" applyProtection="0">
      <alignment horizontal="right" vertical="center"/>
    </xf>
    <xf numFmtId="184" fontId="304" fillId="153" borderId="80" applyNumberFormat="0" applyFont="0" applyBorder="0" applyAlignment="0" applyProtection="0">
      <alignment horizontal="right" vertical="center"/>
    </xf>
    <xf numFmtId="184" fontId="304" fillId="153" borderId="80" applyNumberFormat="0" applyFont="0" applyBorder="0" applyAlignment="0" applyProtection="0">
      <alignment horizontal="right" vertical="center"/>
    </xf>
    <xf numFmtId="9" fontId="42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311" fillId="0" borderId="0" applyFont="0" applyFill="0" applyBorder="0" applyAlignment="0" applyProtection="0"/>
    <xf numFmtId="0" fontId="9" fillId="0" borderId="0"/>
    <xf numFmtId="0" fontId="9" fillId="0" borderId="0"/>
    <xf numFmtId="9" fontId="311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28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8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85" fillId="0" borderId="0" applyFont="0" applyFill="0" applyBorder="0" applyAlignment="0" applyProtection="0"/>
    <xf numFmtId="261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285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285" fillId="0" borderId="0" applyFont="0" applyFill="0" applyBorder="0" applyAlignment="0" applyProtection="0"/>
    <xf numFmtId="0" fontId="9" fillId="0" borderId="0"/>
    <xf numFmtId="0" fontId="9" fillId="0" borderId="0"/>
    <xf numFmtId="0" fontId="223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0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223" fillId="0" borderId="0"/>
    <xf numFmtId="9" fontId="309" fillId="0" borderId="0" applyFont="0" applyFill="0" applyBorder="0" applyAlignment="0" applyProtection="0"/>
    <xf numFmtId="0" fontId="9" fillId="0" borderId="0"/>
    <xf numFmtId="9" fontId="223" fillId="0" borderId="0" applyFont="0" applyFill="0" applyBorder="0" applyAlignment="0" applyProtection="0"/>
    <xf numFmtId="0" fontId="9" fillId="0" borderId="0"/>
    <xf numFmtId="0" fontId="223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23" fillId="0" borderId="0"/>
    <xf numFmtId="9" fontId="30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333" fillId="0" borderId="0" applyFill="0" applyBorder="0" applyAlignment="0" applyProtection="0"/>
    <xf numFmtId="10" fontId="333" fillId="0" borderId="0" applyFill="0" applyBorder="0" applyAlignment="0" applyProtection="0"/>
    <xf numFmtId="0" fontId="223" fillId="0" borderId="0"/>
    <xf numFmtId="9" fontId="308" fillId="0" borderId="0" applyFont="0" applyFill="0" applyBorder="0" applyAlignment="0" applyProtection="0"/>
    <xf numFmtId="9" fontId="285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85" fillId="0" borderId="0" applyFont="0" applyFill="0" applyBorder="0" applyAlignment="0" applyProtection="0"/>
    <xf numFmtId="10" fontId="333" fillId="0" borderId="0" applyFill="0" applyBorder="0" applyAlignment="0" applyProtection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10" fontId="333" fillId="0" borderId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0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28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8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85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3" fillId="0" borderId="0" applyFont="0" applyFill="0" applyBorder="0" applyAlignment="0" applyProtection="0"/>
    <xf numFmtId="9" fontId="28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8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3" fillId="0" borderId="0" applyFont="0" applyFill="0" applyBorder="0" applyAlignment="0" applyProtection="0"/>
    <xf numFmtId="9" fontId="28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23" fillId="0" borderId="0" applyFont="0" applyFill="0" applyBorder="0" applyAlignment="0" applyProtection="0"/>
    <xf numFmtId="9" fontId="285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0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8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223" fillId="0" borderId="0"/>
    <xf numFmtId="9" fontId="20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04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3" fillId="0" borderId="0" applyFont="0" applyFill="0" applyBorder="0" applyAlignment="0" applyProtection="0"/>
    <xf numFmtId="9" fontId="22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23" fillId="0" borderId="0" applyFont="0" applyFill="0" applyBorder="0" applyAlignment="0" applyProtection="0"/>
    <xf numFmtId="0" fontId="223" fillId="0" borderId="0"/>
    <xf numFmtId="9" fontId="22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23" fillId="0" borderId="0" applyFont="0" applyFill="0" applyBorder="0" applyAlignment="0" applyProtection="0"/>
    <xf numFmtId="9" fontId="228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333" fillId="0" borderId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85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8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8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23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0" fontId="223" fillId="0" borderId="0"/>
    <xf numFmtId="9" fontId="285" fillId="0" borderId="0" applyFont="0" applyFill="0" applyBorder="0" applyAlignment="0" applyProtection="0"/>
    <xf numFmtId="9" fontId="28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285" fillId="0" borderId="0" applyFont="0" applyFill="0" applyBorder="0" applyAlignment="0" applyProtection="0"/>
    <xf numFmtId="9" fontId="28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9" fontId="30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309" fillId="0" borderId="0" applyFont="0" applyFill="0" applyBorder="0" applyAlignment="0" applyProtection="0"/>
    <xf numFmtId="9" fontId="285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333" fillId="0" borderId="0" applyFill="0" applyBorder="0" applyAlignment="0" applyProtection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223" fillId="0" borderId="0"/>
    <xf numFmtId="0" fontId="223" fillId="0" borderId="0"/>
    <xf numFmtId="9" fontId="285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30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223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309" fillId="0" borderId="0" applyFont="0" applyFill="0" applyBorder="0" applyAlignment="0" applyProtection="0"/>
    <xf numFmtId="10" fontId="333" fillId="0" borderId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2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85" fillId="0" borderId="0" applyFont="0" applyFill="0" applyBorder="0" applyAlignment="0" applyProtection="0"/>
    <xf numFmtId="0" fontId="223" fillId="0" borderId="0"/>
    <xf numFmtId="9" fontId="285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2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10" fillId="0" borderId="0"/>
    <xf numFmtId="9" fontId="349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59" fontId="223" fillId="0" borderId="0" applyFont="0" applyFill="0" applyBorder="0" applyAlignment="0" applyProtection="0"/>
    <xf numFmtId="262" fontId="223" fillId="0" borderId="0" applyFont="0" applyFill="0" applyBorder="0" applyAlignment="0" applyProtection="0"/>
    <xf numFmtId="0" fontId="435" fillId="14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7" fillId="0" borderId="0" applyNumberFormat="0" applyFill="0" applyBorder="0" applyAlignment="0" applyProtection="0"/>
    <xf numFmtId="0" fontId="325" fillId="162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" fontId="308" fillId="131" borderId="124" applyNumberForma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08" fillId="131" borderId="124" applyNumberFormat="0" applyProtection="0">
      <alignment vertical="center"/>
    </xf>
    <xf numFmtId="4" fontId="436" fillId="131" borderId="124" applyNumberForma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436" fillId="131" borderId="124" applyNumberFormat="0" applyProtection="0">
      <alignment vertical="center"/>
    </xf>
    <xf numFmtId="4" fontId="382" fillId="131" borderId="124" applyNumberFormat="0" applyProtection="0">
      <alignment horizontal="left" vertical="center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82" fillId="131" borderId="124" applyNumberFormat="0" applyProtection="0">
      <alignment horizontal="left" vertical="center" indent="1"/>
    </xf>
    <xf numFmtId="0" fontId="306" fillId="131" borderId="124" applyNumberFormat="0" applyProtection="0">
      <alignment horizontal="left" vertical="top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06" fillId="131" borderId="124" applyNumberFormat="0" applyProtection="0">
      <alignment horizontal="left" vertical="top" indent="1"/>
    </xf>
    <xf numFmtId="4" fontId="382" fillId="180" borderId="0" applyNumberFormat="0" applyProtection="0">
      <alignment horizontal="left" vertical="center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82" fillId="180" borderId="0" applyNumberFormat="0" applyProtection="0">
      <alignment horizontal="left" vertical="center" indent="1"/>
    </xf>
    <xf numFmtId="4" fontId="382" fillId="129" borderId="124" applyNumberFormat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82" fillId="129" borderId="124" applyNumberFormat="0" applyProtection="0">
      <alignment horizontal="right" vertical="center"/>
    </xf>
    <xf numFmtId="4" fontId="382" fillId="156" borderId="124" applyNumberFormat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82" fillId="156" borderId="124" applyNumberFormat="0" applyProtection="0">
      <alignment horizontal="right" vertical="center"/>
    </xf>
    <xf numFmtId="4" fontId="382" fillId="181" borderId="124" applyNumberFormat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82" fillId="181" borderId="124" applyNumberFormat="0" applyProtection="0">
      <alignment horizontal="right" vertical="center"/>
    </xf>
    <xf numFmtId="4" fontId="382" fillId="128" borderId="124" applyNumberFormat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82" fillId="128" borderId="124" applyNumberFormat="0" applyProtection="0">
      <alignment horizontal="right" vertical="center"/>
    </xf>
    <xf numFmtId="4" fontId="382" fillId="182" borderId="124" applyNumberFormat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82" fillId="182" borderId="124" applyNumberFormat="0" applyProtection="0">
      <alignment horizontal="right" vertical="center"/>
    </xf>
    <xf numFmtId="4" fontId="382" fillId="148" borderId="124" applyNumberFormat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82" fillId="148" borderId="124" applyNumberFormat="0" applyProtection="0">
      <alignment horizontal="right" vertical="center"/>
    </xf>
    <xf numFmtId="4" fontId="382" fillId="183" borderId="124" applyNumberFormat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82" fillId="183" borderId="124" applyNumberFormat="0" applyProtection="0">
      <alignment horizontal="right" vertical="center"/>
    </xf>
    <xf numFmtId="4" fontId="382" fillId="184" borderId="124" applyNumberFormat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82" fillId="184" borderId="124" applyNumberFormat="0" applyProtection="0">
      <alignment horizontal="right" vertical="center"/>
    </xf>
    <xf numFmtId="4" fontId="382" fillId="185" borderId="124" applyNumberFormat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82" fillId="185" borderId="124" applyNumberFormat="0" applyProtection="0">
      <alignment horizontal="right" vertical="center"/>
    </xf>
    <xf numFmtId="4" fontId="338" fillId="186" borderId="125" applyNumberFormat="0" applyProtection="0">
      <alignment horizontal="left" vertical="center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38" fillId="186" borderId="125" applyNumberFormat="0" applyProtection="0">
      <alignment horizontal="left" vertical="center" indent="1"/>
    </xf>
    <xf numFmtId="4" fontId="338" fillId="132" borderId="0" applyNumberFormat="0" applyProtection="0">
      <alignment horizontal="left" vertical="center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38" fillId="132" borderId="0" applyNumberFormat="0" applyProtection="0">
      <alignment horizontal="left" vertical="center" indent="1"/>
    </xf>
    <xf numFmtId="4" fontId="338" fillId="180" borderId="0" applyNumberFormat="0" applyProtection="0">
      <alignment horizontal="left" vertical="center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38" fillId="180" borderId="0" applyNumberFormat="0" applyProtection="0">
      <alignment horizontal="left" vertical="center" indent="1"/>
    </xf>
    <xf numFmtId="4" fontId="382" fillId="132" borderId="124" applyNumberFormat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82" fillId="132" borderId="124" applyNumberFormat="0" applyProtection="0">
      <alignment horizontal="right" vertical="center"/>
    </xf>
    <xf numFmtId="4" fontId="437" fillId="132" borderId="0" applyNumberFormat="0" applyProtection="0">
      <alignment horizontal="left" vertical="center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437" fillId="132" borderId="0" applyNumberFormat="0" applyProtection="0">
      <alignment horizontal="left" vertical="center" indent="1"/>
    </xf>
    <xf numFmtId="4" fontId="437" fillId="180" borderId="0" applyNumberFormat="0" applyProtection="0">
      <alignment horizontal="left" vertical="center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437" fillId="180" borderId="0" applyNumberFormat="0" applyProtection="0">
      <alignment horizontal="left" vertical="center" indent="1"/>
    </xf>
    <xf numFmtId="0" fontId="223" fillId="180" borderId="124" applyNumberFormat="0" applyProtection="0">
      <alignment horizontal="left" vertical="center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180" borderId="124" applyNumberFormat="0" applyProtection="0">
      <alignment horizontal="left" vertical="center" indent="1"/>
    </xf>
    <xf numFmtId="0" fontId="223" fillId="180" borderId="124" applyNumberFormat="0" applyProtection="0">
      <alignment horizontal="left" vertical="top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180" borderId="124" applyNumberFormat="0" applyProtection="0">
      <alignment horizontal="left" vertical="top" indent="1"/>
    </xf>
    <xf numFmtId="0" fontId="223" fillId="187" borderId="124" applyNumberFormat="0" applyProtection="0">
      <alignment horizontal="left" vertical="center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187" borderId="124" applyNumberFormat="0" applyProtection="0">
      <alignment horizontal="left" vertical="center" indent="1"/>
    </xf>
    <xf numFmtId="0" fontId="223" fillId="187" borderId="124" applyNumberFormat="0" applyProtection="0">
      <alignment horizontal="left" vertical="top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187" borderId="124" applyNumberFormat="0" applyProtection="0">
      <alignment horizontal="left" vertical="top" indent="1"/>
    </xf>
    <xf numFmtId="0" fontId="223" fillId="132" borderId="124" applyNumberFormat="0" applyProtection="0">
      <alignment horizontal="left" vertical="center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132" borderId="124" applyNumberFormat="0" applyProtection="0">
      <alignment horizontal="left" vertical="center" indent="1"/>
    </xf>
    <xf numFmtId="0" fontId="223" fillId="132" borderId="124" applyNumberFormat="0" applyProtection="0">
      <alignment horizontal="left" vertical="top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132" borderId="124" applyNumberFormat="0" applyProtection="0">
      <alignment horizontal="left" vertical="top" indent="1"/>
    </xf>
    <xf numFmtId="0" fontId="223" fillId="155" borderId="124" applyNumberFormat="0" applyProtection="0">
      <alignment horizontal="left" vertical="center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155" borderId="124" applyNumberFormat="0" applyProtection="0">
      <alignment horizontal="left" vertical="center" indent="1"/>
    </xf>
    <xf numFmtId="0" fontId="223" fillId="155" borderId="124" applyNumberFormat="0" applyProtection="0">
      <alignment horizontal="left" vertical="top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155" borderId="124" applyNumberFormat="0" applyProtection="0">
      <alignment horizontal="left" vertical="top" indent="1"/>
    </xf>
    <xf numFmtId="4" fontId="382" fillId="155" borderId="124" applyNumberForma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82" fillId="155" borderId="124" applyNumberFormat="0" applyProtection="0">
      <alignment vertical="center"/>
    </xf>
    <xf numFmtId="4" fontId="438" fillId="155" borderId="124" applyNumberForma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438" fillId="155" borderId="124" applyNumberFormat="0" applyProtection="0">
      <alignment vertical="center"/>
    </xf>
    <xf numFmtId="4" fontId="338" fillId="132" borderId="126" applyNumberFormat="0" applyProtection="0">
      <alignment horizontal="left" vertical="center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38" fillId="132" borderId="126" applyNumberFormat="0" applyProtection="0">
      <alignment horizontal="left" vertical="center" indent="1"/>
    </xf>
    <xf numFmtId="0" fontId="305" fillId="188" borderId="124" applyNumberFormat="0" applyProtection="0">
      <alignment horizontal="left" vertical="top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05" fillId="188" borderId="124" applyNumberFormat="0" applyProtection="0">
      <alignment horizontal="left" vertical="top" indent="1"/>
    </xf>
    <xf numFmtId="4" fontId="382" fillId="155" borderId="124" applyNumberFormat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82" fillId="155" borderId="124" applyNumberFormat="0" applyProtection="0">
      <alignment horizontal="right" vertical="center"/>
    </xf>
    <xf numFmtId="4" fontId="438" fillId="155" borderId="124" applyNumberFormat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438" fillId="155" borderId="124" applyNumberFormat="0" applyProtection="0">
      <alignment horizontal="right" vertical="center"/>
    </xf>
    <xf numFmtId="4" fontId="338" fillId="132" borderId="124" applyNumberFormat="0" applyProtection="0">
      <alignment horizontal="center" vertical="center" wrapTex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338" fillId="132" borderId="124" applyNumberFormat="0" applyProtection="0">
      <alignment horizontal="center" vertical="center" wrapText="1"/>
    </xf>
    <xf numFmtId="0" fontId="305" fillId="187" borderId="124" applyNumberFormat="0" applyProtection="0">
      <alignment horizontal="left" vertical="top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05" fillId="187" borderId="124" applyNumberFormat="0" applyProtection="0">
      <alignment horizontal="left" vertical="top" indent="1"/>
    </xf>
    <xf numFmtId="4" fontId="439" fillId="187" borderId="126" applyNumberFormat="0" applyProtection="0">
      <alignment horizontal="left" vertical="center" indent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439" fillId="187" borderId="126" applyNumberFormat="0" applyProtection="0">
      <alignment horizontal="left" vertical="center" indent="1"/>
    </xf>
    <xf numFmtId="4" fontId="440" fillId="155" borderId="124" applyNumberFormat="0" applyProtection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4" fontId="440" fillId="155" borderId="124" applyNumberFormat="0" applyProtection="0">
      <alignment horizontal="right" vertical="center"/>
    </xf>
    <xf numFmtId="0" fontId="324" fillId="138" borderId="0" applyNumberFormat="0" applyBorder="0" applyAlignment="0" applyProtection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4" fillId="138" borderId="0" applyNumberFormat="0" applyBorder="0" applyAlignment="0" applyProtection="0"/>
    <xf numFmtId="0" fontId="324" fillId="138" borderId="0" applyNumberFormat="0" applyBorder="0" applyAlignment="0" applyProtection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38" borderId="0" applyNumberFormat="0" applyBorder="0" applyAlignment="0" applyProtection="0"/>
    <xf numFmtId="0" fontId="324" fillId="160" borderId="0" applyNumberFormat="0" applyBorder="0" applyAlignment="0" applyProtection="0"/>
    <xf numFmtId="0" fontId="324" fillId="160" borderId="0" applyNumberFormat="0" applyBorder="0" applyAlignment="0" applyProtection="0"/>
    <xf numFmtId="0" fontId="223" fillId="0" borderId="0"/>
    <xf numFmtId="0" fontId="324" fillId="16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4" fillId="160" borderId="0" applyNumberFormat="0" applyBorder="0" applyAlignment="0" applyProtection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60" borderId="0" applyNumberFormat="0" applyBorder="0" applyAlignment="0" applyProtection="0"/>
    <xf numFmtId="0" fontId="223" fillId="0" borderId="0"/>
    <xf numFmtId="0" fontId="324" fillId="138" borderId="0" applyNumberFormat="0" applyBorder="0" applyAlignment="0" applyProtection="0"/>
    <xf numFmtId="0" fontId="324" fillId="16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4" fillId="160" borderId="0" applyNumberFormat="0" applyBorder="0" applyAlignment="0" applyProtection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60" borderId="0" applyNumberFormat="0" applyBorder="0" applyAlignment="0" applyProtection="0"/>
    <xf numFmtId="0" fontId="223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38" borderId="0" applyNumberFormat="0" applyBorder="0" applyAlignment="0" applyProtection="0"/>
    <xf numFmtId="0" fontId="290" fillId="138" borderId="0" applyNumberFormat="0" applyBorder="0" applyAlignment="0" applyProtection="0"/>
    <xf numFmtId="0" fontId="290" fillId="138" borderId="0" applyNumberFormat="0" applyBorder="0" applyAlignment="0" applyProtection="0"/>
    <xf numFmtId="0" fontId="223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38" borderId="0" applyNumberFormat="0" applyBorder="0" applyAlignment="0" applyProtection="0"/>
    <xf numFmtId="0" fontId="290" fillId="138" borderId="0" applyNumberFormat="0" applyBorder="0" applyAlignment="0" applyProtection="0"/>
    <xf numFmtId="0" fontId="290" fillId="138" borderId="0" applyNumberFormat="0" applyBorder="0" applyAlignment="0" applyProtection="0"/>
    <xf numFmtId="0" fontId="223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38" borderId="0" applyNumberFormat="0" applyBorder="0" applyAlignment="0" applyProtection="0"/>
    <xf numFmtId="0" fontId="290" fillId="138" borderId="0" applyNumberFormat="0" applyBorder="0" applyAlignment="0" applyProtection="0"/>
    <xf numFmtId="0" fontId="290" fillId="138" borderId="0" applyNumberFormat="0" applyBorder="0" applyAlignment="0" applyProtection="0"/>
    <xf numFmtId="0" fontId="223" fillId="0" borderId="0"/>
    <xf numFmtId="0" fontId="324" fillId="138" borderId="0" applyNumberFormat="0" applyBorder="0" applyAlignment="0" applyProtection="0"/>
    <xf numFmtId="0" fontId="223" fillId="0" borderId="0"/>
    <xf numFmtId="0" fontId="290" fillId="97" borderId="0" applyNumberFormat="0" applyBorder="0" applyAlignment="0" applyProtection="0"/>
    <xf numFmtId="0" fontId="290" fillId="97" borderId="0" applyNumberFormat="0" applyBorder="0" applyAlignment="0" applyProtection="0"/>
    <xf numFmtId="0" fontId="223" fillId="0" borderId="0"/>
    <xf numFmtId="0" fontId="223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6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38" borderId="0" applyNumberFormat="0" applyBorder="0" applyAlignment="0" applyProtection="0"/>
    <xf numFmtId="0" fontId="223" fillId="0" borderId="0"/>
    <xf numFmtId="0" fontId="324" fillId="16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38" borderId="0" applyNumberFormat="0" applyBorder="0" applyAlignment="0" applyProtection="0"/>
    <xf numFmtId="0" fontId="223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4" fillId="138" borderId="0" applyNumberFormat="0" applyBorder="0" applyAlignment="0" applyProtection="0"/>
    <xf numFmtId="0" fontId="223" fillId="0" borderId="0"/>
    <xf numFmtId="0" fontId="324" fillId="138" borderId="0" applyNumberFormat="0" applyBorder="0" applyAlignment="0" applyProtection="0"/>
    <xf numFmtId="0" fontId="223" fillId="0" borderId="0"/>
    <xf numFmtId="0" fontId="324" fillId="138" borderId="0" applyNumberFormat="0" applyBorder="0" applyAlignment="0" applyProtection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24" fillId="138" borderId="0" applyNumberFormat="0" applyBorder="0" applyAlignment="0" applyProtection="0"/>
    <xf numFmtId="0" fontId="223" fillId="0" borderId="0"/>
    <xf numFmtId="0" fontId="324" fillId="138" borderId="0" applyNumberFormat="0" applyBorder="0" applyAlignment="0" applyProtection="0"/>
    <xf numFmtId="0" fontId="324" fillId="138" borderId="0" applyNumberFormat="0" applyBorder="0" applyAlignment="0" applyProtection="0"/>
    <xf numFmtId="0" fontId="324" fillId="138" borderId="0" applyNumberFormat="0" applyBorder="0" applyAlignment="0" applyProtection="0"/>
    <xf numFmtId="0" fontId="223" fillId="0" borderId="0"/>
    <xf numFmtId="0" fontId="324" fillId="138" borderId="0" applyNumberFormat="0" applyBorder="0" applyAlignment="0" applyProtection="0"/>
    <xf numFmtId="0" fontId="223" fillId="0" borderId="0"/>
    <xf numFmtId="0" fontId="324" fillId="138" borderId="0" applyNumberFormat="0" applyBorder="0" applyAlignment="0" applyProtection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38" borderId="0" applyNumberFormat="0" applyBorder="0" applyAlignment="0" applyProtection="0"/>
    <xf numFmtId="0" fontId="223" fillId="0" borderId="0"/>
    <xf numFmtId="0" fontId="324" fillId="138" borderId="0" applyNumberFormat="0" applyBorder="0" applyAlignment="0" applyProtection="0"/>
    <xf numFmtId="0" fontId="324" fillId="138" borderId="0" applyNumberFormat="0" applyBorder="0" applyAlignment="0" applyProtection="0"/>
    <xf numFmtId="0" fontId="223" fillId="0" borderId="0"/>
    <xf numFmtId="0" fontId="324" fillId="138" borderId="0" applyNumberFormat="0" applyBorder="0" applyAlignment="0" applyProtection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4" fillId="160" borderId="0" applyNumberFormat="0" applyBorder="0" applyAlignment="0" applyProtection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4" fillId="138" borderId="0" applyNumberFormat="0" applyBorder="0" applyAlignment="0" applyProtection="0"/>
    <xf numFmtId="0" fontId="290" fillId="9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90" fillId="9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324" fillId="160" borderId="0" applyNumberFormat="0" applyBorder="0" applyAlignment="0" applyProtection="0"/>
    <xf numFmtId="0" fontId="9" fillId="0" borderId="0"/>
    <xf numFmtId="0" fontId="223" fillId="0" borderId="0"/>
    <xf numFmtId="0" fontId="290" fillId="97" borderId="0" applyNumberFormat="0" applyBorder="0" applyAlignment="0" applyProtection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90" fillId="97" borderId="0" applyNumberFormat="0" applyBorder="0" applyAlignment="0" applyProtection="0"/>
    <xf numFmtId="0" fontId="324" fillId="138" borderId="0" applyNumberFormat="0" applyBorder="0" applyAlignment="0" applyProtection="0"/>
    <xf numFmtId="0" fontId="223" fillId="0" borderId="0"/>
    <xf numFmtId="0" fontId="324" fillId="138" borderId="0" applyNumberFormat="0" applyBorder="0" applyAlignment="0" applyProtection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4" fillId="138" borderId="0" applyNumberFormat="0" applyBorder="0" applyAlignment="0" applyProtection="0"/>
    <xf numFmtId="0" fontId="324" fillId="138" borderId="0" applyNumberFormat="0" applyBorder="0" applyAlignment="0" applyProtection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4" fillId="1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4" fillId="138" borderId="0" applyNumberFormat="0" applyBorder="0" applyAlignment="0" applyProtection="0"/>
    <xf numFmtId="0" fontId="441" fillId="0" borderId="0">
      <alignment horizontal="right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441" fillId="0" borderId="0">
      <alignment horizontal="right"/>
    </xf>
    <xf numFmtId="0" fontId="322" fillId="140" borderId="0" applyNumberFormat="0" applyBorder="0" applyAlignment="0" applyProtection="0"/>
    <xf numFmtId="0" fontId="322" fillId="14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2" fillId="14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2" fillId="14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2" fillId="14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2" fillId="14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42" fillId="14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43" fillId="13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" fontId="304" fillId="152" borderId="80"/>
    <xf numFmtId="0" fontId="9" fillId="0" borderId="0"/>
    <xf numFmtId="0" fontId="9" fillId="0" borderId="0"/>
    <xf numFmtId="0" fontId="9" fillId="0" borderId="0"/>
    <xf numFmtId="4" fontId="304" fillId="152" borderId="80"/>
    <xf numFmtId="0" fontId="9" fillId="0" borderId="0"/>
    <xf numFmtId="4" fontId="304" fillId="152" borderId="80"/>
    <xf numFmtId="0" fontId="9" fillId="0" borderId="0"/>
    <xf numFmtId="0" fontId="9" fillId="0" borderId="0"/>
    <xf numFmtId="0" fontId="9" fillId="0" borderId="0"/>
    <xf numFmtId="0" fontId="9" fillId="0" borderId="0"/>
    <xf numFmtId="4" fontId="304" fillId="152" borderId="80"/>
    <xf numFmtId="0" fontId="9" fillId="0" borderId="0"/>
    <xf numFmtId="0" fontId="9" fillId="0" borderId="0"/>
    <xf numFmtId="0" fontId="223" fillId="0" borderId="0"/>
    <xf numFmtId="0" fontId="304" fillId="152" borderId="80"/>
    <xf numFmtId="4" fontId="304" fillId="152" borderId="80"/>
    <xf numFmtId="4" fontId="304" fillId="152" borderId="80"/>
    <xf numFmtId="4" fontId="304" fillId="152" borderId="80"/>
    <xf numFmtId="4" fontId="304" fillId="152" borderId="80"/>
    <xf numFmtId="4" fontId="304" fillId="152" borderId="80"/>
    <xf numFmtId="4" fontId="304" fillId="152" borderId="80"/>
    <xf numFmtId="4" fontId="304" fillId="152" borderId="80"/>
    <xf numFmtId="4" fontId="304" fillId="152" borderId="80"/>
    <xf numFmtId="0" fontId="9" fillId="0" borderId="0"/>
    <xf numFmtId="0" fontId="9" fillId="0" borderId="0"/>
    <xf numFmtId="0" fontId="9" fillId="0" borderId="0"/>
    <xf numFmtId="0" fontId="304" fillId="152" borderId="80"/>
    <xf numFmtId="0" fontId="9" fillId="0" borderId="0"/>
    <xf numFmtId="0" fontId="304" fillId="152" borderId="80"/>
    <xf numFmtId="0" fontId="9" fillId="0" borderId="0"/>
    <xf numFmtId="0" fontId="9" fillId="0" borderId="0"/>
    <xf numFmtId="0" fontId="9" fillId="0" borderId="0"/>
    <xf numFmtId="0" fontId="9" fillId="0" borderId="0"/>
    <xf numFmtId="0" fontId="304" fillId="152" borderId="80"/>
    <xf numFmtId="0" fontId="9" fillId="0" borderId="0"/>
    <xf numFmtId="0" fontId="9" fillId="0" borderId="0"/>
    <xf numFmtId="0" fontId="223" fillId="0" borderId="0"/>
    <xf numFmtId="0" fontId="304" fillId="152" borderId="80"/>
    <xf numFmtId="0" fontId="304" fillId="152" borderId="80"/>
    <xf numFmtId="0" fontId="304" fillId="152" borderId="80"/>
    <xf numFmtId="0" fontId="304" fillId="152" borderId="80"/>
    <xf numFmtId="0" fontId="304" fillId="152" borderId="80"/>
    <xf numFmtId="0" fontId="304" fillId="152" borderId="80"/>
    <xf numFmtId="0" fontId="304" fillId="152" borderId="80"/>
    <xf numFmtId="0" fontId="304" fillId="152" borderId="80"/>
    <xf numFmtId="0" fontId="304" fillId="152" borderId="80"/>
    <xf numFmtId="0" fontId="325" fillId="149" borderId="109" applyNumberFormat="0" applyAlignment="0" applyProtection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5" fillId="149" borderId="109" applyNumberFormat="0" applyAlignment="0" applyProtection="0"/>
    <xf numFmtId="0" fontId="325" fillId="149" borderId="109" applyNumberFormat="0" applyAlignment="0" applyProtection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49" borderId="109" applyNumberFormat="0" applyAlignment="0" applyProtection="0"/>
    <xf numFmtId="0" fontId="325" fillId="162" borderId="109" applyNumberFormat="0" applyAlignment="0" applyProtection="0"/>
    <xf numFmtId="0" fontId="325" fillId="162" borderId="109" applyNumberFormat="0" applyAlignment="0" applyProtection="0"/>
    <xf numFmtId="0" fontId="223" fillId="0" borderId="0"/>
    <xf numFmtId="0" fontId="325" fillId="162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5" fillId="162" borderId="109" applyNumberFormat="0" applyAlignment="0" applyProtection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62" borderId="109" applyNumberFormat="0" applyAlignment="0" applyProtection="0"/>
    <xf numFmtId="0" fontId="223" fillId="0" borderId="0"/>
    <xf numFmtId="0" fontId="325" fillId="149" borderId="109" applyNumberFormat="0" applyAlignment="0" applyProtection="0"/>
    <xf numFmtId="0" fontId="325" fillId="162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5" fillId="162" borderId="109" applyNumberFormat="0" applyAlignment="0" applyProtection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62" borderId="109" applyNumberFormat="0" applyAlignment="0" applyProtection="0"/>
    <xf numFmtId="0" fontId="223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49" borderId="109" applyNumberFormat="0" applyAlignment="0" applyProtection="0"/>
    <xf numFmtId="0" fontId="294" fillId="149" borderId="91" applyNumberFormat="0" applyAlignment="0" applyProtection="0"/>
    <xf numFmtId="0" fontId="294" fillId="149" borderId="91" applyNumberFormat="0" applyAlignment="0" applyProtection="0"/>
    <xf numFmtId="0" fontId="223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49" borderId="109" applyNumberFormat="0" applyAlignment="0" applyProtection="0"/>
    <xf numFmtId="0" fontId="294" fillId="149" borderId="91" applyNumberFormat="0" applyAlignment="0" applyProtection="0"/>
    <xf numFmtId="0" fontId="294" fillId="149" borderId="91" applyNumberFormat="0" applyAlignment="0" applyProtection="0"/>
    <xf numFmtId="0" fontId="223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49" borderId="109" applyNumberFormat="0" applyAlignment="0" applyProtection="0"/>
    <xf numFmtId="0" fontId="294" fillId="149" borderId="91" applyNumberFormat="0" applyAlignment="0" applyProtection="0"/>
    <xf numFmtId="0" fontId="294" fillId="149" borderId="91" applyNumberFormat="0" applyAlignment="0" applyProtection="0"/>
    <xf numFmtId="0" fontId="223" fillId="0" borderId="0"/>
    <xf numFmtId="0" fontId="325" fillId="149" borderId="109" applyNumberFormat="0" applyAlignment="0" applyProtection="0"/>
    <xf numFmtId="0" fontId="223" fillId="0" borderId="0"/>
    <xf numFmtId="0" fontId="294" fillId="101" borderId="91" applyNumberFormat="0" applyAlignment="0" applyProtection="0"/>
    <xf numFmtId="0" fontId="294" fillId="101" borderId="91" applyNumberFormat="0" applyAlignment="0" applyProtection="0"/>
    <xf numFmtId="0" fontId="223" fillId="0" borderId="0"/>
    <xf numFmtId="0" fontId="223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62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49" borderId="109" applyNumberFormat="0" applyAlignment="0" applyProtection="0"/>
    <xf numFmtId="0" fontId="223" fillId="0" borderId="0"/>
    <xf numFmtId="0" fontId="325" fillId="162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49" borderId="109" applyNumberFormat="0" applyAlignment="0" applyProtection="0"/>
    <xf numFmtId="0" fontId="223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5" fillId="149" borderId="109" applyNumberFormat="0" applyAlignment="0" applyProtection="0"/>
    <xf numFmtId="0" fontId="223" fillId="0" borderId="0"/>
    <xf numFmtId="0" fontId="325" fillId="149" borderId="109" applyNumberFormat="0" applyAlignment="0" applyProtection="0"/>
    <xf numFmtId="0" fontId="223" fillId="0" borderId="0"/>
    <xf numFmtId="0" fontId="325" fillId="149" borderId="109" applyNumberFormat="0" applyAlignment="0" applyProtection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25" fillId="149" borderId="109" applyNumberFormat="0" applyAlignment="0" applyProtection="0"/>
    <xf numFmtId="0" fontId="223" fillId="0" borderId="0"/>
    <xf numFmtId="0" fontId="325" fillId="149" borderId="109" applyNumberFormat="0" applyAlignment="0" applyProtection="0"/>
    <xf numFmtId="0" fontId="325" fillId="149" borderId="109" applyNumberFormat="0" applyAlignment="0" applyProtection="0"/>
    <xf numFmtId="0" fontId="325" fillId="149" borderId="109" applyNumberFormat="0" applyAlignment="0" applyProtection="0"/>
    <xf numFmtId="0" fontId="223" fillId="0" borderId="0"/>
    <xf numFmtId="0" fontId="325" fillId="149" borderId="109" applyNumberFormat="0" applyAlignment="0" applyProtection="0"/>
    <xf numFmtId="0" fontId="223" fillId="0" borderId="0"/>
    <xf numFmtId="0" fontId="325" fillId="149" borderId="109" applyNumberFormat="0" applyAlignment="0" applyProtection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49" borderId="109" applyNumberFormat="0" applyAlignment="0" applyProtection="0"/>
    <xf numFmtId="0" fontId="223" fillId="0" borderId="0"/>
    <xf numFmtId="0" fontId="325" fillId="149" borderId="109" applyNumberFormat="0" applyAlignment="0" applyProtection="0"/>
    <xf numFmtId="0" fontId="325" fillId="149" borderId="109" applyNumberFormat="0" applyAlignment="0" applyProtection="0"/>
    <xf numFmtId="0" fontId="223" fillId="0" borderId="0"/>
    <xf numFmtId="0" fontId="325" fillId="149" borderId="109" applyNumberFormat="0" applyAlignment="0" applyProtection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62" borderId="109" applyNumberFormat="0" applyAlignment="0" applyProtection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325" fillId="162" borderId="109" applyNumberFormat="0" applyAlignment="0" applyProtection="0"/>
    <xf numFmtId="0" fontId="9" fillId="0" borderId="0"/>
    <xf numFmtId="0" fontId="9" fillId="0" borderId="0"/>
    <xf numFmtId="0" fontId="223" fillId="0" borderId="0"/>
    <xf numFmtId="0" fontId="9" fillId="0" borderId="0"/>
    <xf numFmtId="0" fontId="294" fillId="101" borderId="91" applyNumberFormat="0" applyAlignment="0" applyProtection="0"/>
    <xf numFmtId="0" fontId="223" fillId="0" borderId="0"/>
    <xf numFmtId="0" fontId="325" fillId="162" borderId="109" applyNumberFormat="0" applyAlignment="0" applyProtection="0"/>
    <xf numFmtId="0" fontId="223" fillId="0" borderId="0"/>
    <xf numFmtId="0" fontId="223" fillId="0" borderId="0"/>
    <xf numFmtId="0" fontId="325" fillId="149" borderId="109" applyNumberFormat="0" applyAlignment="0" applyProtection="0"/>
    <xf numFmtId="0" fontId="294" fillId="101" borderId="91" applyNumberFormat="0" applyAlignment="0" applyProtection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94" fillId="101" borderId="91" applyNumberFormat="0" applyAlignment="0" applyProtection="0"/>
    <xf numFmtId="0" fontId="325" fillId="149" borderId="109" applyNumberFormat="0" applyAlignment="0" applyProtection="0"/>
    <xf numFmtId="0" fontId="223" fillId="0" borderId="0"/>
    <xf numFmtId="0" fontId="325" fillId="149" borderId="109" applyNumberFormat="0" applyAlignment="0" applyProtection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5" fillId="149" borderId="109" applyNumberFormat="0" applyAlignment="0" applyProtection="0"/>
    <xf numFmtId="0" fontId="325" fillId="149" borderId="109" applyNumberFormat="0" applyAlignment="0" applyProtection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5" fillId="149" borderId="10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5" fillId="149" borderId="109" applyNumberFormat="0" applyAlignment="0" applyProtection="0"/>
    <xf numFmtId="0" fontId="351" fillId="0" borderId="0"/>
    <xf numFmtId="263" fontId="44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2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" fontId="223" fillId="0" borderId="0"/>
    <xf numFmtId="0" fontId="285" fillId="0" borderId="0"/>
    <xf numFmtId="4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 applyNumberFormat="0" applyFont="0" applyFill="0" applyBorder="0" applyAlignment="0" applyProtection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45" fillId="0" borderId="0"/>
    <xf numFmtId="0" fontId="446" fillId="0" borderId="123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47" fillId="162" borderId="104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48" fillId="18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448" fillId="18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4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297" fillId="0" borderId="0" applyNumberFormat="0" applyFill="0" applyBorder="0" applyAlignment="0" applyProtection="0"/>
    <xf numFmtId="0" fontId="9" fillId="0" borderId="0"/>
    <xf numFmtId="0" fontId="9" fillId="0" borderId="0"/>
    <xf numFmtId="0" fontId="223" fillId="0" borderId="0"/>
    <xf numFmtId="0" fontId="9" fillId="0" borderId="0"/>
    <xf numFmtId="0" fontId="326" fillId="0" borderId="0" applyNumberFormat="0" applyFill="0" applyBorder="0" applyAlignment="0" applyProtection="0"/>
    <xf numFmtId="0" fontId="297" fillId="0" borderId="0" applyNumberFormat="0" applyFill="0" applyBorder="0" applyAlignment="0" applyProtection="0"/>
    <xf numFmtId="0" fontId="223" fillId="0" borderId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223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26" fillId="0" borderId="0" applyNumberFormat="0" applyFill="0" applyBorder="0" applyAlignment="0" applyProtection="0"/>
    <xf numFmtId="0" fontId="223" fillId="0" borderId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223" fillId="0" borderId="0"/>
    <xf numFmtId="0" fontId="326" fillId="0" borderId="0" applyNumberFormat="0" applyFill="0" applyBorder="0" applyAlignment="0" applyProtection="0"/>
    <xf numFmtId="0" fontId="223" fillId="0" borderId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26" fillId="0" borderId="0" applyNumberFormat="0" applyFill="0" applyBorder="0" applyAlignment="0" applyProtection="0"/>
    <xf numFmtId="0" fontId="223" fillId="0" borderId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223" fillId="0" borderId="0"/>
    <xf numFmtId="0" fontId="326" fillId="0" borderId="0" applyNumberFormat="0" applyFill="0" applyBorder="0" applyAlignment="0" applyProtection="0"/>
    <xf numFmtId="0" fontId="223" fillId="0" borderId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6" fillId="0" borderId="0" applyNumberFormat="0" applyFill="0" applyBorder="0" applyAlignment="0" applyProtection="0"/>
    <xf numFmtId="0" fontId="223" fillId="0" borderId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223" fillId="0" borderId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97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97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223" fillId="0" borderId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6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1" fillId="0" borderId="0" applyNumberFormat="0" applyFill="0" applyBorder="0" applyAlignment="0" applyProtection="0"/>
    <xf numFmtId="0" fontId="45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452" fillId="0" borderId="0" applyNumberFormat="0" applyFill="0" applyBorder="0" applyAlignment="0" applyProtection="0"/>
    <xf numFmtId="0" fontId="45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2" fillId="0" borderId="0" applyNumberFormat="0" applyFill="0" applyBorder="0" applyAlignment="0" applyProtection="0"/>
    <xf numFmtId="0" fontId="9" fillId="0" borderId="0"/>
    <xf numFmtId="0" fontId="9" fillId="0" borderId="0"/>
    <xf numFmtId="0" fontId="223" fillId="0" borderId="0"/>
    <xf numFmtId="0" fontId="300" fillId="151" borderId="80">
      <alignment horizontal="center" vertical="center" wrapText="1"/>
    </xf>
    <xf numFmtId="0" fontId="223" fillId="0" borderId="0"/>
    <xf numFmtId="0" fontId="451" fillId="0" borderId="0" applyNumberFormat="0" applyFill="0" applyBorder="0" applyAlignment="0" applyProtection="0"/>
    <xf numFmtId="0" fontId="451" fillId="0" borderId="0" applyNumberFormat="0" applyFill="0" applyBorder="0" applyAlignment="0" applyProtection="0"/>
    <xf numFmtId="0" fontId="223" fillId="0" borderId="0"/>
    <xf numFmtId="0" fontId="223" fillId="0" borderId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7" fillId="0" borderId="0" applyNumberFormat="0" applyFill="0" applyBorder="0" applyAlignment="0" applyProtection="0"/>
    <xf numFmtId="0" fontId="451" fillId="0" borderId="0" applyNumberFormat="0" applyFill="0" applyBorder="0" applyAlignment="0" applyProtection="0"/>
    <xf numFmtId="0" fontId="451" fillId="0" borderId="0" applyNumberFormat="0" applyFill="0" applyBorder="0" applyAlignment="0" applyProtection="0"/>
    <xf numFmtId="0" fontId="223" fillId="0" borderId="0"/>
    <xf numFmtId="0" fontId="45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451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451" fillId="0" borderId="0" applyNumberFormat="0" applyFill="0" applyBorder="0" applyAlignment="0" applyProtection="0"/>
    <xf numFmtId="0" fontId="223" fillId="0" borderId="0"/>
    <xf numFmtId="0" fontId="327" fillId="0" borderId="0" applyNumberFormat="0" applyFill="0" applyBorder="0" applyAlignment="0" applyProtection="0"/>
    <xf numFmtId="0" fontId="45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451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451" fillId="0" borderId="0" applyNumberFormat="0" applyFill="0" applyBorder="0" applyAlignment="0" applyProtection="0"/>
    <xf numFmtId="0" fontId="223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223" fillId="0" borderId="0"/>
    <xf numFmtId="0" fontId="453" fillId="0" borderId="0" applyNumberFormat="0" applyFill="0" applyBorder="0" applyAlignment="0" applyProtection="0"/>
    <xf numFmtId="0" fontId="453" fillId="0" borderId="0" applyNumberFormat="0" applyFill="0" applyBorder="0" applyAlignment="0" applyProtection="0"/>
    <xf numFmtId="0" fontId="223" fillId="0" borderId="0"/>
    <xf numFmtId="0" fontId="223" fillId="0" borderId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1" fillId="0" borderId="0" applyNumberFormat="0" applyFill="0" applyBorder="0" applyAlignment="0" applyProtection="0"/>
    <xf numFmtId="0" fontId="223" fillId="0" borderId="0"/>
    <xf numFmtId="0" fontId="45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7" fillId="0" borderId="0" applyNumberFormat="0" applyFill="0" applyBorder="0" applyAlignment="0" applyProtection="0"/>
    <xf numFmtId="0" fontId="223" fillId="0" borderId="0"/>
    <xf numFmtId="0" fontId="45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7" fillId="0" borderId="0" applyNumberFormat="0" applyFill="0" applyBorder="0" applyAlignment="0" applyProtection="0"/>
    <xf numFmtId="0" fontId="223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7" fillId="0" borderId="0" applyNumberFormat="0" applyFill="0" applyBorder="0" applyAlignment="0" applyProtection="0"/>
    <xf numFmtId="0" fontId="223" fillId="0" borderId="0"/>
    <xf numFmtId="0" fontId="327" fillId="0" borderId="0" applyNumberFormat="0" applyFill="0" applyBorder="0" applyAlignment="0" applyProtection="0"/>
    <xf numFmtId="0" fontId="223" fillId="0" borderId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27" fillId="0" borderId="0" applyNumberFormat="0" applyFill="0" applyBorder="0" applyAlignment="0" applyProtection="0"/>
    <xf numFmtId="0" fontId="223" fillId="0" borderId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223" fillId="0" borderId="0"/>
    <xf numFmtId="0" fontId="327" fillId="0" borderId="0" applyNumberFormat="0" applyFill="0" applyBorder="0" applyAlignment="0" applyProtection="0"/>
    <xf numFmtId="0" fontId="223" fillId="0" borderId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7" fillId="0" borderId="0" applyNumberFormat="0" applyFill="0" applyBorder="0" applyAlignment="0" applyProtection="0"/>
    <xf numFmtId="0" fontId="223" fillId="0" borderId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223" fillId="0" borderId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453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453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223" fillId="0" borderId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7" fillId="0" borderId="0" applyNumberFormat="0" applyFill="0" applyBorder="0" applyAlignment="0" applyProtection="0"/>
    <xf numFmtId="0" fontId="32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7" fillId="0" borderId="0" applyNumberFormat="0" applyFill="0" applyBorder="0" applyAlignment="0" applyProtection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8" fillId="0" borderId="110" applyNumberFormat="0" applyFill="0" applyAlignment="0" applyProtection="0"/>
    <xf numFmtId="0" fontId="364" fillId="0" borderId="117" applyNumberFormat="0" applyFill="0" applyAlignment="0" applyProtection="0"/>
    <xf numFmtId="0" fontId="364" fillId="0" borderId="117" applyNumberFormat="0" applyFill="0" applyAlignment="0" applyProtection="0"/>
    <xf numFmtId="0" fontId="223" fillId="0" borderId="0"/>
    <xf numFmtId="0" fontId="364" fillId="0" borderId="117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64" fillId="0" borderId="117" applyNumberFormat="0" applyFill="0" applyAlignment="0" applyProtection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64" fillId="0" borderId="117" applyNumberFormat="0" applyFill="0" applyAlignment="0" applyProtection="0"/>
    <xf numFmtId="0" fontId="223" fillId="0" borderId="0"/>
    <xf numFmtId="0" fontId="328" fillId="0" borderId="110" applyNumberFormat="0" applyFill="0" applyAlignment="0" applyProtection="0"/>
    <xf numFmtId="0" fontId="364" fillId="0" borderId="117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64" fillId="0" borderId="117" applyNumberFormat="0" applyFill="0" applyAlignment="0" applyProtection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64" fillId="0" borderId="117" applyNumberFormat="0" applyFill="0" applyAlignment="0" applyProtection="0"/>
    <xf numFmtId="0" fontId="223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223" fillId="0" borderId="0"/>
    <xf numFmtId="0" fontId="287" fillId="0" borderId="87" applyNumberFormat="0" applyFill="0" applyAlignment="0" applyProtection="0"/>
    <xf numFmtId="0" fontId="287" fillId="0" borderId="87" applyNumberFormat="0" applyFill="0" applyAlignment="0" applyProtection="0"/>
    <xf numFmtId="0" fontId="223" fillId="0" borderId="0"/>
    <xf numFmtId="0" fontId="223" fillId="0" borderId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4" fillId="0" borderId="117" applyNumberFormat="0" applyFill="0" applyAlignment="0" applyProtection="0"/>
    <xf numFmtId="0" fontId="223" fillId="0" borderId="0"/>
    <xf numFmtId="0" fontId="364" fillId="0" borderId="117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8" fillId="0" borderId="110" applyNumberFormat="0" applyFill="0" applyAlignment="0" applyProtection="0"/>
    <xf numFmtId="0" fontId="223" fillId="0" borderId="0"/>
    <xf numFmtId="0" fontId="364" fillId="0" borderId="117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8" fillId="0" borderId="110" applyNumberFormat="0" applyFill="0" applyAlignment="0" applyProtection="0"/>
    <xf numFmtId="0" fontId="223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8" fillId="0" borderId="110" applyNumberFormat="0" applyFill="0" applyAlignment="0" applyProtection="0"/>
    <xf numFmtId="0" fontId="223" fillId="0" borderId="0"/>
    <xf numFmtId="0" fontId="328" fillId="0" borderId="110" applyNumberFormat="0" applyFill="0" applyAlignment="0" applyProtection="0"/>
    <xf numFmtId="0" fontId="223" fillId="0" borderId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28" fillId="0" borderId="110" applyNumberFormat="0" applyFill="0" applyAlignment="0" applyProtection="0"/>
    <xf numFmtId="0" fontId="223" fillId="0" borderId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223" fillId="0" borderId="0"/>
    <xf numFmtId="0" fontId="328" fillId="0" borderId="110" applyNumberFormat="0" applyFill="0" applyAlignment="0" applyProtection="0"/>
    <xf numFmtId="0" fontId="223" fillId="0" borderId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8" fillId="0" borderId="110" applyNumberFormat="0" applyFill="0" applyAlignment="0" applyProtection="0"/>
    <xf numFmtId="0" fontId="223" fillId="0" borderId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223" fillId="0" borderId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64" fillId="0" borderId="117" applyNumberFormat="0" applyFill="0" applyAlignment="0" applyProtection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8" fillId="0" borderId="110" applyNumberFormat="0" applyFill="0" applyAlignment="0" applyProtection="0"/>
    <xf numFmtId="0" fontId="287" fillId="0" borderId="87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87" fillId="0" borderId="87" applyNumberFormat="0" applyFill="0" applyAlignment="0" applyProtection="0"/>
    <xf numFmtId="0" fontId="9" fillId="0" borderId="0"/>
    <xf numFmtId="0" fontId="9" fillId="0" borderId="0"/>
    <xf numFmtId="0" fontId="364" fillId="0" borderId="117" applyNumberFormat="0" applyFill="0" applyAlignment="0" applyProtection="0"/>
    <xf numFmtId="0" fontId="9" fillId="0" borderId="0"/>
    <xf numFmtId="0" fontId="9" fillId="0" borderId="0"/>
    <xf numFmtId="0" fontId="223" fillId="0" borderId="0"/>
    <xf numFmtId="0" fontId="9" fillId="0" borderId="0"/>
    <xf numFmtId="0" fontId="364" fillId="0" borderId="117" applyNumberFormat="0" applyFill="0" applyAlignment="0" applyProtection="0"/>
    <xf numFmtId="0" fontId="223" fillId="0" borderId="0"/>
    <xf numFmtId="0" fontId="328" fillId="0" borderId="127" applyNumberFormat="0" applyFill="0" applyAlignment="0" applyProtection="0"/>
    <xf numFmtId="0" fontId="364" fillId="0" borderId="117" applyNumberFormat="0" applyFill="0" applyAlignment="0" applyProtection="0"/>
    <xf numFmtId="0" fontId="223" fillId="0" borderId="0"/>
    <xf numFmtId="0" fontId="223" fillId="0" borderId="0"/>
    <xf numFmtId="0" fontId="328" fillId="0" borderId="127" applyNumberFormat="0" applyFill="0" applyAlignment="0" applyProtection="0"/>
    <xf numFmtId="0" fontId="287" fillId="0" borderId="87" applyNumberFormat="0" applyFill="0" applyAlignment="0" applyProtection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87" fillId="0" borderId="87" applyNumberFormat="0" applyFill="0" applyAlignment="0" applyProtection="0"/>
    <xf numFmtId="0" fontId="328" fillId="0" borderId="110" applyNumberFormat="0" applyFill="0" applyAlignment="0" applyProtection="0"/>
    <xf numFmtId="0" fontId="223" fillId="0" borderId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8" fillId="0" borderId="11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8" fillId="0" borderId="110" applyNumberFormat="0" applyFill="0" applyAlignment="0" applyProtection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9" fillId="0" borderId="111" applyNumberFormat="0" applyFill="0" applyAlignment="0" applyProtection="0"/>
    <xf numFmtId="0" fontId="365" fillId="0" borderId="118" applyNumberFormat="0" applyFill="0" applyAlignment="0" applyProtection="0"/>
    <xf numFmtId="0" fontId="365" fillId="0" borderId="118" applyNumberFormat="0" applyFill="0" applyAlignment="0" applyProtection="0"/>
    <xf numFmtId="0" fontId="223" fillId="0" borderId="0"/>
    <xf numFmtId="0" fontId="365" fillId="0" borderId="118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65" fillId="0" borderId="118" applyNumberFormat="0" applyFill="0" applyAlignment="0" applyProtection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65" fillId="0" borderId="118" applyNumberFormat="0" applyFill="0" applyAlignment="0" applyProtection="0"/>
    <xf numFmtId="0" fontId="223" fillId="0" borderId="0"/>
    <xf numFmtId="0" fontId="329" fillId="0" borderId="111" applyNumberFormat="0" applyFill="0" applyAlignment="0" applyProtection="0"/>
    <xf numFmtId="0" fontId="365" fillId="0" borderId="118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65" fillId="0" borderId="118" applyNumberFormat="0" applyFill="0" applyAlignment="0" applyProtection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65" fillId="0" borderId="118" applyNumberFormat="0" applyFill="0" applyAlignment="0" applyProtection="0"/>
    <xf numFmtId="0" fontId="223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223" fillId="0" borderId="0"/>
    <xf numFmtId="0" fontId="288" fillId="0" borderId="88" applyNumberFormat="0" applyFill="0" applyAlignment="0" applyProtection="0"/>
    <xf numFmtId="0" fontId="288" fillId="0" borderId="88" applyNumberFormat="0" applyFill="0" applyAlignment="0" applyProtection="0"/>
    <xf numFmtId="0" fontId="223" fillId="0" borderId="0"/>
    <xf numFmtId="0" fontId="223" fillId="0" borderId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5" fillId="0" borderId="118" applyNumberFormat="0" applyFill="0" applyAlignment="0" applyProtection="0"/>
    <xf numFmtId="0" fontId="223" fillId="0" borderId="0"/>
    <xf numFmtId="0" fontId="365" fillId="0" borderId="118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9" fillId="0" borderId="111" applyNumberFormat="0" applyFill="0" applyAlignment="0" applyProtection="0"/>
    <xf numFmtId="0" fontId="223" fillId="0" borderId="0"/>
    <xf numFmtId="0" fontId="365" fillId="0" borderId="118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9" fillId="0" borderId="111" applyNumberFormat="0" applyFill="0" applyAlignment="0" applyProtection="0"/>
    <xf numFmtId="0" fontId="223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9" fillId="0" borderId="111" applyNumberFormat="0" applyFill="0" applyAlignment="0" applyProtection="0"/>
    <xf numFmtId="0" fontId="223" fillId="0" borderId="0"/>
    <xf numFmtId="0" fontId="329" fillId="0" borderId="111" applyNumberFormat="0" applyFill="0" applyAlignment="0" applyProtection="0"/>
    <xf numFmtId="0" fontId="223" fillId="0" borderId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29" fillId="0" borderId="111" applyNumberFormat="0" applyFill="0" applyAlignment="0" applyProtection="0"/>
    <xf numFmtId="0" fontId="223" fillId="0" borderId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223" fillId="0" borderId="0"/>
    <xf numFmtId="0" fontId="329" fillId="0" borderId="111" applyNumberFormat="0" applyFill="0" applyAlignment="0" applyProtection="0"/>
    <xf numFmtId="0" fontId="223" fillId="0" borderId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29" fillId="0" borderId="111" applyNumberFormat="0" applyFill="0" applyAlignment="0" applyProtection="0"/>
    <xf numFmtId="0" fontId="223" fillId="0" borderId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223" fillId="0" borderId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65" fillId="0" borderId="118" applyNumberFormat="0" applyFill="0" applyAlignment="0" applyProtection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9" fillId="0" borderId="111" applyNumberFormat="0" applyFill="0" applyAlignment="0" applyProtection="0"/>
    <xf numFmtId="0" fontId="288" fillId="0" borderId="88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88" fillId="0" borderId="88" applyNumberFormat="0" applyFill="0" applyAlignment="0" applyProtection="0"/>
    <xf numFmtId="0" fontId="9" fillId="0" borderId="0"/>
    <xf numFmtId="0" fontId="9" fillId="0" borderId="0"/>
    <xf numFmtId="0" fontId="365" fillId="0" borderId="118" applyNumberFormat="0" applyFill="0" applyAlignment="0" applyProtection="0"/>
    <xf numFmtId="0" fontId="9" fillId="0" borderId="0"/>
    <xf numFmtId="0" fontId="9" fillId="0" borderId="0"/>
    <xf numFmtId="0" fontId="223" fillId="0" borderId="0"/>
    <xf numFmtId="0" fontId="9" fillId="0" borderId="0"/>
    <xf numFmtId="0" fontId="365" fillId="0" borderId="118" applyNumberFormat="0" applyFill="0" applyAlignment="0" applyProtection="0"/>
    <xf numFmtId="0" fontId="223" fillId="0" borderId="0"/>
    <xf numFmtId="0" fontId="329" fillId="0" borderId="118" applyNumberFormat="0" applyFill="0" applyAlignment="0" applyProtection="0"/>
    <xf numFmtId="0" fontId="365" fillId="0" borderId="118" applyNumberFormat="0" applyFill="0" applyAlignment="0" applyProtection="0"/>
    <xf numFmtId="0" fontId="223" fillId="0" borderId="0"/>
    <xf numFmtId="0" fontId="223" fillId="0" borderId="0"/>
    <xf numFmtId="0" fontId="329" fillId="0" borderId="118" applyNumberFormat="0" applyFill="0" applyAlignment="0" applyProtection="0"/>
    <xf numFmtId="0" fontId="288" fillId="0" borderId="88" applyNumberFormat="0" applyFill="0" applyAlignment="0" applyProtection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88" fillId="0" borderId="88" applyNumberFormat="0" applyFill="0" applyAlignment="0" applyProtection="0"/>
    <xf numFmtId="0" fontId="329" fillId="0" borderId="111" applyNumberFormat="0" applyFill="0" applyAlignment="0" applyProtection="0"/>
    <xf numFmtId="0" fontId="223" fillId="0" borderId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9" fillId="0" borderId="11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29" fillId="0" borderId="111" applyNumberFormat="0" applyFill="0" applyAlignment="0" applyProtection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112" applyNumberFormat="0" applyFill="0" applyAlignment="0" applyProtection="0"/>
    <xf numFmtId="0" fontId="366" fillId="0" borderId="119" applyNumberFormat="0" applyFill="0" applyAlignment="0" applyProtection="0"/>
    <xf numFmtId="0" fontId="366" fillId="0" borderId="119" applyNumberFormat="0" applyFill="0" applyAlignment="0" applyProtection="0"/>
    <xf numFmtId="0" fontId="223" fillId="0" borderId="0"/>
    <xf numFmtId="0" fontId="366" fillId="0" borderId="11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66" fillId="0" borderId="119" applyNumberFormat="0" applyFill="0" applyAlignment="0" applyProtection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66" fillId="0" borderId="119" applyNumberFormat="0" applyFill="0" applyAlignment="0" applyProtection="0"/>
    <xf numFmtId="0" fontId="223" fillId="0" borderId="0"/>
    <xf numFmtId="0" fontId="330" fillId="0" borderId="112" applyNumberFormat="0" applyFill="0" applyAlignment="0" applyProtection="0"/>
    <xf numFmtId="0" fontId="366" fillId="0" borderId="11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66" fillId="0" borderId="119" applyNumberFormat="0" applyFill="0" applyAlignment="0" applyProtection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66" fillId="0" borderId="119" applyNumberFormat="0" applyFill="0" applyAlignment="0" applyProtection="0"/>
    <xf numFmtId="0" fontId="223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223" fillId="0" borderId="0"/>
    <xf numFmtId="0" fontId="289" fillId="0" borderId="89" applyNumberFormat="0" applyFill="0" applyAlignment="0" applyProtection="0"/>
    <xf numFmtId="0" fontId="289" fillId="0" borderId="89" applyNumberFormat="0" applyFill="0" applyAlignment="0" applyProtection="0"/>
    <xf numFmtId="0" fontId="223" fillId="0" borderId="0"/>
    <xf numFmtId="0" fontId="223" fillId="0" borderId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6" fillId="0" borderId="119" applyNumberFormat="0" applyFill="0" applyAlignment="0" applyProtection="0"/>
    <xf numFmtId="0" fontId="223" fillId="0" borderId="0"/>
    <xf numFmtId="0" fontId="366" fillId="0" borderId="11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112" applyNumberFormat="0" applyFill="0" applyAlignment="0" applyProtection="0"/>
    <xf numFmtId="0" fontId="223" fillId="0" borderId="0"/>
    <xf numFmtId="0" fontId="366" fillId="0" borderId="11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112" applyNumberFormat="0" applyFill="0" applyAlignment="0" applyProtection="0"/>
    <xf numFmtId="0" fontId="223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0" fillId="0" borderId="112" applyNumberFormat="0" applyFill="0" applyAlignment="0" applyProtection="0"/>
    <xf numFmtId="0" fontId="223" fillId="0" borderId="0"/>
    <xf numFmtId="0" fontId="330" fillId="0" borderId="112" applyNumberFormat="0" applyFill="0" applyAlignment="0" applyProtection="0"/>
    <xf numFmtId="0" fontId="223" fillId="0" borderId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30" fillId="0" borderId="112" applyNumberFormat="0" applyFill="0" applyAlignment="0" applyProtection="0"/>
    <xf numFmtId="0" fontId="223" fillId="0" borderId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223" fillId="0" borderId="0"/>
    <xf numFmtId="0" fontId="330" fillId="0" borderId="112" applyNumberFormat="0" applyFill="0" applyAlignment="0" applyProtection="0"/>
    <xf numFmtId="0" fontId="223" fillId="0" borderId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112" applyNumberFormat="0" applyFill="0" applyAlignment="0" applyProtection="0"/>
    <xf numFmtId="0" fontId="223" fillId="0" borderId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223" fillId="0" borderId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66" fillId="0" borderId="119" applyNumberFormat="0" applyFill="0" applyAlignment="0" applyProtection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112" applyNumberFormat="0" applyFill="0" applyAlignment="0" applyProtection="0"/>
    <xf numFmtId="0" fontId="289" fillId="0" borderId="8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89" fillId="0" borderId="89" applyNumberFormat="0" applyFill="0" applyAlignment="0" applyProtection="0"/>
    <xf numFmtId="0" fontId="9" fillId="0" borderId="0"/>
    <xf numFmtId="0" fontId="9" fillId="0" borderId="0"/>
    <xf numFmtId="0" fontId="366" fillId="0" borderId="119" applyNumberFormat="0" applyFill="0" applyAlignment="0" applyProtection="0"/>
    <xf numFmtId="0" fontId="9" fillId="0" borderId="0"/>
    <xf numFmtId="0" fontId="9" fillId="0" borderId="0"/>
    <xf numFmtId="0" fontId="223" fillId="0" borderId="0"/>
    <xf numFmtId="0" fontId="9" fillId="0" borderId="0"/>
    <xf numFmtId="0" fontId="366" fillId="0" borderId="119" applyNumberFormat="0" applyFill="0" applyAlignment="0" applyProtection="0"/>
    <xf numFmtId="0" fontId="223" fillId="0" borderId="0"/>
    <xf numFmtId="0" fontId="330" fillId="0" borderId="128" applyNumberFormat="0" applyFill="0" applyAlignment="0" applyProtection="0"/>
    <xf numFmtId="0" fontId="366" fillId="0" borderId="119" applyNumberFormat="0" applyFill="0" applyAlignment="0" applyProtection="0"/>
    <xf numFmtId="0" fontId="223" fillId="0" borderId="0"/>
    <xf numFmtId="0" fontId="223" fillId="0" borderId="0"/>
    <xf numFmtId="0" fontId="330" fillId="0" borderId="128" applyNumberFormat="0" applyFill="0" applyAlignment="0" applyProtection="0"/>
    <xf numFmtId="0" fontId="289" fillId="0" borderId="89" applyNumberFormat="0" applyFill="0" applyAlignment="0" applyProtection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89" fillId="0" borderId="89" applyNumberFormat="0" applyFill="0" applyAlignment="0" applyProtection="0"/>
    <xf numFmtId="0" fontId="330" fillId="0" borderId="112" applyNumberFormat="0" applyFill="0" applyAlignment="0" applyProtection="0"/>
    <xf numFmtId="0" fontId="223" fillId="0" borderId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0" fillId="0" borderId="112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112" applyNumberFormat="0" applyFill="0" applyAlignment="0" applyProtection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0" applyNumberFormat="0" applyFill="0" applyBorder="0" applyAlignment="0" applyProtection="0"/>
    <xf numFmtId="0" fontId="366" fillId="0" borderId="0" applyNumberFormat="0" applyFill="0" applyBorder="0" applyAlignment="0" applyProtection="0"/>
    <xf numFmtId="0" fontId="366" fillId="0" borderId="0" applyNumberFormat="0" applyFill="0" applyBorder="0" applyAlignment="0" applyProtection="0"/>
    <xf numFmtId="0" fontId="223" fillId="0" borderId="0"/>
    <xf numFmtId="0" fontId="36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66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66" fillId="0" borderId="0" applyNumberFormat="0" applyFill="0" applyBorder="0" applyAlignment="0" applyProtection="0"/>
    <xf numFmtId="0" fontId="223" fillId="0" borderId="0"/>
    <xf numFmtId="0" fontId="330" fillId="0" borderId="0" applyNumberFormat="0" applyFill="0" applyBorder="0" applyAlignment="0" applyProtection="0"/>
    <xf numFmtId="0" fontId="36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66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66" fillId="0" borderId="0" applyNumberFormat="0" applyFill="0" applyBorder="0" applyAlignment="0" applyProtection="0"/>
    <xf numFmtId="0" fontId="223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223" fillId="0" borderId="0"/>
    <xf numFmtId="0" fontId="289" fillId="0" borderId="0" applyNumberFormat="0" applyFill="0" applyBorder="0" applyAlignment="0" applyProtection="0"/>
    <xf numFmtId="0" fontId="289" fillId="0" borderId="0" applyNumberFormat="0" applyFill="0" applyBorder="0" applyAlignment="0" applyProtection="0"/>
    <xf numFmtId="0" fontId="223" fillId="0" borderId="0"/>
    <xf numFmtId="0" fontId="223" fillId="0" borderId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6" fillId="0" borderId="0" applyNumberFormat="0" applyFill="0" applyBorder="0" applyAlignment="0" applyProtection="0"/>
    <xf numFmtId="0" fontId="223" fillId="0" borderId="0"/>
    <xf numFmtId="0" fontId="36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0" applyNumberFormat="0" applyFill="0" applyBorder="0" applyAlignment="0" applyProtection="0"/>
    <xf numFmtId="0" fontId="223" fillId="0" borderId="0"/>
    <xf numFmtId="0" fontId="36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0" applyNumberFormat="0" applyFill="0" applyBorder="0" applyAlignment="0" applyProtection="0"/>
    <xf numFmtId="0" fontId="223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0" fillId="0" borderId="0" applyNumberFormat="0" applyFill="0" applyBorder="0" applyAlignment="0" applyProtection="0"/>
    <xf numFmtId="0" fontId="223" fillId="0" borderId="0"/>
    <xf numFmtId="0" fontId="330" fillId="0" borderId="0" applyNumberFormat="0" applyFill="0" applyBorder="0" applyAlignment="0" applyProtection="0"/>
    <xf numFmtId="0" fontId="223" fillId="0" borderId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30" fillId="0" borderId="0" applyNumberFormat="0" applyFill="0" applyBorder="0" applyAlignment="0" applyProtection="0"/>
    <xf numFmtId="0" fontId="223" fillId="0" borderId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223" fillId="0" borderId="0"/>
    <xf numFmtId="0" fontId="330" fillId="0" borderId="0" applyNumberFormat="0" applyFill="0" applyBorder="0" applyAlignment="0" applyProtection="0"/>
    <xf numFmtId="0" fontId="223" fillId="0" borderId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0" applyNumberFormat="0" applyFill="0" applyBorder="0" applyAlignment="0" applyProtection="0"/>
    <xf numFmtId="0" fontId="223" fillId="0" borderId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223" fillId="0" borderId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66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366" fillId="0" borderId="0" applyNumberFormat="0" applyFill="0" applyBorder="0" applyAlignment="0" applyProtection="0"/>
    <xf numFmtId="0" fontId="9" fillId="0" borderId="0"/>
    <xf numFmtId="0" fontId="9" fillId="0" borderId="0"/>
    <xf numFmtId="0" fontId="223" fillId="0" borderId="0"/>
    <xf numFmtId="0" fontId="9" fillId="0" borderId="0"/>
    <xf numFmtId="0" fontId="289" fillId="0" borderId="0" applyNumberFormat="0" applyFill="0" applyBorder="0" applyAlignment="0" applyProtection="0"/>
    <xf numFmtId="0" fontId="223" fillId="0" borderId="0"/>
    <xf numFmtId="0" fontId="366" fillId="0" borderId="0" applyNumberFormat="0" applyFill="0" applyBorder="0" applyAlignment="0" applyProtection="0"/>
    <xf numFmtId="0" fontId="223" fillId="0" borderId="0"/>
    <xf numFmtId="0" fontId="223" fillId="0" borderId="0"/>
    <xf numFmtId="0" fontId="330" fillId="0" borderId="0" applyNumberFormat="0" applyFill="0" applyBorder="0" applyAlignment="0" applyProtection="0"/>
    <xf numFmtId="0" fontId="289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89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223" fillId="0" borderId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0" fillId="0" borderId="0" applyNumberFormat="0" applyFill="0" applyBorder="0" applyAlignment="0" applyProtection="0"/>
    <xf numFmtId="0" fontId="45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223" fillId="0" borderId="0"/>
    <xf numFmtId="0" fontId="9" fillId="0" borderId="0"/>
    <xf numFmtId="0" fontId="386" fillId="0" borderId="130" applyNumberFormat="0" applyFill="0" applyAlignment="0" applyProtection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86" fillId="0" borderId="130" applyNumberFormat="0" applyFill="0" applyAlignment="0" applyProtection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223" fillId="0" borderId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386" fillId="0" borderId="130" applyNumberFormat="0" applyFill="0" applyAlignment="0" applyProtection="0"/>
    <xf numFmtId="0" fontId="386" fillId="0" borderId="130" applyNumberFormat="0" applyFill="0" applyAlignment="0" applyProtection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03" fillId="0" borderId="130" applyNumberFormat="0" applyFill="0" applyAlignment="0" applyProtection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203" fillId="0" borderId="130" applyNumberFormat="0" applyFill="0" applyAlignment="0" applyProtection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03" fillId="0" borderId="130" applyNumberFormat="0" applyFill="0" applyAlignment="0" applyProtection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203" fillId="0" borderId="130" applyNumberFormat="0" applyFill="0" applyAlignment="0" applyProtection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03" fillId="0" borderId="130" applyNumberFormat="0" applyFill="0" applyAlignment="0" applyProtection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203" fillId="0" borderId="130" applyNumberFormat="0" applyFill="0" applyAlignment="0" applyProtection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86" fillId="0" borderId="123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90" fillId="0" borderId="123" applyNumberFormat="0" applyFill="0" applyAlignment="0" applyProtection="0"/>
    <xf numFmtId="0" fontId="386" fillId="0" borderId="130" applyNumberFormat="0" applyFill="0" applyAlignment="0" applyProtection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90" fillId="0" borderId="123" applyNumberForma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90" fillId="0" borderId="123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90" fillId="0" borderId="123" applyNumberFormat="0" applyFill="0" applyAlignment="0" applyProtection="0"/>
    <xf numFmtId="0" fontId="386" fillId="0" borderId="123" applyNumberFormat="0" applyFill="0" applyAlignment="0" applyProtection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90" fillId="0" borderId="123" applyNumberFormat="0" applyFill="0" applyAlignment="0" applyProtection="0"/>
    <xf numFmtId="0" fontId="386" fillId="0" borderId="130" applyNumberForma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90" fillId="0" borderId="123" applyNumberFormat="0" applyFill="0" applyAlignment="0" applyProtection="0"/>
    <xf numFmtId="0" fontId="223" fillId="0" borderId="0"/>
    <xf numFmtId="0" fontId="386" fillId="0" borderId="123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90" fillId="0" borderId="123" applyNumberFormat="0" applyFill="0" applyAlignment="0" applyProtection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390" fillId="0" borderId="123" applyNumberFormat="0" applyFill="0" applyAlignment="0" applyProtection="0"/>
    <xf numFmtId="0" fontId="9" fillId="0" borderId="0"/>
    <xf numFmtId="0" fontId="9" fillId="0" borderId="0"/>
    <xf numFmtId="0" fontId="223" fillId="0" borderId="0"/>
    <xf numFmtId="0" fontId="386" fillId="0" borderId="123" applyNumberFormat="0" applyFill="0" applyAlignment="0" applyProtection="0"/>
    <xf numFmtId="0" fontId="390" fillId="0" borderId="123" applyNumberFormat="0" applyFill="0" applyAlignment="0" applyProtection="0"/>
    <xf numFmtId="0" fontId="386" fillId="0" borderId="130" applyNumberFormat="0" applyFill="0" applyAlignment="0" applyProtection="0"/>
    <xf numFmtId="0" fontId="333" fillId="0" borderId="129" applyNumberFormat="0" applyFont="0" applyFill="0" applyAlignment="0" applyProtection="0"/>
    <xf numFmtId="0" fontId="223" fillId="0" borderId="0"/>
    <xf numFmtId="0" fontId="390" fillId="0" borderId="123" applyNumberForma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86" fillId="0" borderId="130" applyNumberFormat="0" applyFill="0" applyAlignment="0" applyProtection="0"/>
    <xf numFmtId="0" fontId="390" fillId="0" borderId="123" applyNumberForma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90" fillId="0" borderId="123" applyNumberFormat="0" applyFill="0" applyAlignment="0" applyProtection="0"/>
    <xf numFmtId="0" fontId="223" fillId="0" borderId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86" fillId="0" borderId="130" applyNumberFormat="0" applyFill="0" applyAlignment="0" applyProtection="0"/>
    <xf numFmtId="0" fontId="386" fillId="0" borderId="130" applyNumberForma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390" fillId="0" borderId="123" applyNumberFormat="0" applyFill="0" applyAlignment="0" applyProtection="0"/>
    <xf numFmtId="0" fontId="223" fillId="0" borderId="0"/>
    <xf numFmtId="0" fontId="9" fillId="0" borderId="0"/>
    <xf numFmtId="0" fontId="9" fillId="0" borderId="0"/>
    <xf numFmtId="0" fontId="223" fillId="0" borderId="0"/>
    <xf numFmtId="0" fontId="390" fillId="0" borderId="123" applyNumberFormat="0" applyFill="0" applyAlignment="0" applyProtection="0"/>
    <xf numFmtId="0" fontId="223" fillId="0" borderId="0"/>
    <xf numFmtId="0" fontId="333" fillId="0" borderId="129" applyNumberFormat="0" applyFill="0" applyAlignment="0" applyProtection="0"/>
    <xf numFmtId="0" fontId="390" fillId="0" borderId="123" applyNumberFormat="0" applyFill="0" applyAlignment="0" applyProtection="0"/>
    <xf numFmtId="0" fontId="223" fillId="0" borderId="0"/>
    <xf numFmtId="0" fontId="223" fillId="0" borderId="0"/>
    <xf numFmtId="0" fontId="386" fillId="0" borderId="130" applyNumberFormat="0" applyFill="0" applyAlignment="0" applyProtection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390" fillId="0" borderId="123" applyNumberFormat="0" applyFill="0" applyAlignment="0" applyProtection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90" fillId="0" borderId="123" applyNumberFormat="0" applyFill="0" applyAlignment="0" applyProtection="0"/>
    <xf numFmtId="0" fontId="223" fillId="0" borderId="0"/>
    <xf numFmtId="0" fontId="390" fillId="0" borderId="123" applyNumberForma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90" fillId="0" borderId="123" applyNumberFormat="0" applyFill="0" applyAlignment="0" applyProtection="0"/>
    <xf numFmtId="0" fontId="9" fillId="0" borderId="0"/>
    <xf numFmtId="0" fontId="9" fillId="0" borderId="0"/>
    <xf numFmtId="0" fontId="386" fillId="0" borderId="130" applyNumberFormat="0" applyFill="0" applyAlignment="0" applyProtection="0"/>
    <xf numFmtId="0" fontId="390" fillId="0" borderId="123" applyNumberFormat="0" applyFill="0" applyAlignment="0" applyProtection="0"/>
    <xf numFmtId="0" fontId="390" fillId="0" borderId="123" applyNumberForma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390" fillId="0" borderId="123" applyNumberForma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90" fillId="0" borderId="123" applyNumberFormat="0" applyFill="0" applyAlignment="0" applyProtection="0"/>
    <xf numFmtId="0" fontId="333" fillId="0" borderId="57" applyNumberFormat="0" applyFont="0" applyFill="0" applyAlignment="0" applyProtection="0"/>
    <xf numFmtId="0" fontId="390" fillId="0" borderId="123" applyNumberFormat="0" applyFill="0" applyAlignment="0" applyProtection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86" fillId="0" borderId="130" applyNumberFormat="0" applyFill="0" applyAlignment="0" applyProtection="0"/>
    <xf numFmtId="0" fontId="386" fillId="0" borderId="130" applyNumberForma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86" fillId="0" borderId="130" applyNumberFormat="0" applyFill="0" applyAlignment="0" applyProtection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223" fillId="0" borderId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86" fillId="0" borderId="130" applyNumberForma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86" fillId="0" borderId="130" applyNumberFormat="0" applyFill="0" applyAlignment="0" applyProtection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86" fillId="0" borderId="123" applyNumberFormat="0" applyFill="0" applyAlignment="0" applyProtection="0"/>
    <xf numFmtId="0" fontId="386" fillId="0" borderId="123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86" fillId="0" borderId="123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129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129" applyNumberFormat="0" applyFont="0" applyFill="0" applyAlignment="0" applyProtection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3" fillId="0" borderId="95" applyNumberFormat="0" applyFill="0" applyAlignment="0" applyProtection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129" applyNumberFormat="0" applyFill="0" applyAlignment="0" applyProtection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3" fillId="0" borderId="95" applyNumberFormat="0" applyFill="0" applyAlignment="0" applyProtection="0"/>
    <xf numFmtId="0" fontId="386" fillId="0" borderId="130" applyNumberForma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57" applyNumberFormat="0" applyFont="0" applyFill="0" applyAlignment="0" applyProtection="0"/>
    <xf numFmtId="0" fontId="223" fillId="0" borderId="0"/>
    <xf numFmtId="0" fontId="386" fillId="0" borderId="130" applyNumberFormat="0" applyFill="0" applyAlignment="0" applyProtection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86" fillId="0" borderId="130" applyNumberFormat="0" applyFill="0" applyAlignment="0" applyProtection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223" fillId="0" borderId="0"/>
    <xf numFmtId="0" fontId="9" fillId="0" borderId="0"/>
    <xf numFmtId="0" fontId="223" fillId="0" borderId="0"/>
    <xf numFmtId="0" fontId="223" fillId="0" borderId="0"/>
    <xf numFmtId="0" fontId="386" fillId="0" borderId="130" applyNumberFormat="0" applyFill="0" applyAlignment="0" applyProtection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57" applyNumberFormat="0" applyFont="0" applyFill="0" applyAlignment="0" applyProtection="0"/>
    <xf numFmtId="0" fontId="223" fillId="0" borderId="0"/>
    <xf numFmtId="0" fontId="386" fillId="0" borderId="130" applyNumberFormat="0" applyFill="0" applyAlignment="0" applyProtection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3" fillId="0" borderId="95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3" fillId="0" borderId="95" applyNumberFormat="0" applyFill="0" applyAlignment="0" applyProtection="0"/>
    <xf numFmtId="0" fontId="333" fillId="0" borderId="129" applyNumberFormat="0" applyFont="0" applyFill="0" applyAlignment="0" applyProtection="0"/>
    <xf numFmtId="0" fontId="223" fillId="0" borderId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223" fillId="0" borderId="0"/>
    <xf numFmtId="0" fontId="386" fillId="0" borderId="130" applyNumberFormat="0" applyFill="0" applyAlignment="0" applyProtection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386" fillId="0" borderId="130" applyNumberFormat="0" applyFill="0" applyAlignment="0" applyProtection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223" fillId="0" borderId="0"/>
    <xf numFmtId="0" fontId="9" fillId="0" borderId="0"/>
    <xf numFmtId="0" fontId="333" fillId="0" borderId="57" applyNumberFormat="0" applyFont="0" applyFill="0" applyAlignment="0" applyProtection="0"/>
    <xf numFmtId="0" fontId="223" fillId="0" borderId="0"/>
    <xf numFmtId="0" fontId="386" fillId="0" borderId="131" applyNumberFormat="0" applyFill="0" applyAlignment="0" applyProtection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86" fillId="0" borderId="131" applyNumberFormat="0" applyFill="0" applyAlignment="0" applyProtection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223" fillId="0" borderId="0"/>
    <xf numFmtId="0" fontId="9" fillId="0" borderId="0"/>
    <xf numFmtId="0" fontId="386" fillId="0" borderId="130" applyNumberFormat="0" applyFill="0" applyAlignment="0" applyProtection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86" fillId="0" borderId="130" applyNumberFormat="0" applyFill="0" applyAlignment="0" applyProtection="0"/>
    <xf numFmtId="0" fontId="333" fillId="0" borderId="57" applyNumberFormat="0" applyFont="0" applyFill="0" applyAlignment="0" applyProtection="0"/>
    <xf numFmtId="0" fontId="333" fillId="0" borderId="57" applyNumberFormat="0" applyFont="0" applyFill="0" applyAlignment="0" applyProtection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3" fillId="0" borderId="12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333" fillId="0" borderId="57" applyNumberFormat="0" applyFont="0" applyFill="0" applyAlignment="0" applyProtection="0"/>
    <xf numFmtId="0" fontId="223" fillId="0" borderId="0"/>
    <xf numFmtId="0" fontId="9" fillId="0" borderId="0"/>
    <xf numFmtId="0" fontId="386" fillId="0" borderId="130" applyNumberFormat="0" applyFill="0" applyAlignment="0" applyProtection="0"/>
    <xf numFmtId="0" fontId="333" fillId="0" borderId="129" applyNumberFormat="0" applyFill="0" applyAlignment="0" applyProtection="0"/>
    <xf numFmtId="0" fontId="223" fillId="0" borderId="0"/>
    <xf numFmtId="0" fontId="223" fillId="0" borderId="0"/>
    <xf numFmtId="0" fontId="386" fillId="0" borderId="130" applyNumberFormat="0" applyFill="0" applyAlignment="0" applyProtection="0"/>
    <xf numFmtId="0" fontId="45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1" fillId="0" borderId="0" applyNumberFormat="0" applyFill="0" applyBorder="0" applyAlignment="0" applyProtection="0"/>
    <xf numFmtId="0" fontId="364" fillId="0" borderId="117" applyNumberFormat="0" applyFill="0" applyAlignment="0" applyProtection="0"/>
    <xf numFmtId="0" fontId="364" fillId="0" borderId="117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4" fillId="0" borderId="117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4" fillId="0" borderId="117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4" fillId="0" borderId="117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4" fillId="0" borderId="117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5" fillId="0" borderId="118" applyNumberFormat="0" applyFill="0" applyAlignment="0" applyProtection="0"/>
    <xf numFmtId="0" fontId="365" fillId="0" borderId="118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5" fillId="0" borderId="118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5" fillId="0" borderId="118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5" fillId="0" borderId="118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5" fillId="0" borderId="118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6" fillId="0" borderId="119" applyNumberFormat="0" applyFill="0" applyAlignment="0" applyProtection="0"/>
    <xf numFmtId="0" fontId="366" fillId="0" borderId="11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6" fillId="0" borderId="11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6" fillId="0" borderId="11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6" fillId="0" borderId="11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6" fillId="0" borderId="11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6" fillId="0" borderId="0" applyNumberFormat="0" applyFill="0" applyBorder="0" applyAlignment="0" applyProtection="0"/>
    <xf numFmtId="0" fontId="36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1" fontId="223" fillId="0" borderId="0">
      <alignment horizont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48" fillId="139" borderId="100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62" fontId="223" fillId="0" borderId="0" applyFont="0" applyFill="0" applyBorder="0" applyAlignment="0" applyProtection="0"/>
    <xf numFmtId="264" fontId="223" fillId="0" borderId="0" applyFont="0" applyFill="0" applyBorder="0" applyAlignment="0" applyProtection="0"/>
    <xf numFmtId="264" fontId="223" fillId="0" borderId="0" applyFont="0" applyFill="0" applyBorder="0" applyAlignment="0" applyProtection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221" fillId="102" borderId="93" applyNumberFormat="0" applyAlignment="0" applyProtection="0"/>
    <xf numFmtId="0" fontId="9" fillId="0" borderId="0"/>
    <xf numFmtId="0" fontId="9" fillId="0" borderId="0"/>
    <xf numFmtId="0" fontId="223" fillId="0" borderId="0"/>
    <xf numFmtId="0" fontId="9" fillId="0" borderId="0"/>
    <xf numFmtId="0" fontId="331" fillId="154" borderId="113" applyNumberFormat="0" applyAlignment="0" applyProtection="0"/>
    <xf numFmtId="0" fontId="221" fillId="102" borderId="93" applyNumberFormat="0" applyAlignment="0" applyProtection="0"/>
    <xf numFmtId="0" fontId="223" fillId="0" borderId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223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31" fillId="154" borderId="113" applyNumberFormat="0" applyAlignment="0" applyProtection="0"/>
    <xf numFmtId="0" fontId="223" fillId="0" borderId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223" fillId="0" borderId="0"/>
    <xf numFmtId="0" fontId="331" fillId="154" borderId="113" applyNumberFormat="0" applyAlignment="0" applyProtection="0"/>
    <xf numFmtId="0" fontId="223" fillId="0" borderId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331" fillId="154" borderId="113" applyNumberFormat="0" applyAlignment="0" applyProtection="0"/>
    <xf numFmtId="0" fontId="223" fillId="0" borderId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223" fillId="0" borderId="0"/>
    <xf numFmtId="0" fontId="331" fillId="154" borderId="113" applyNumberFormat="0" applyAlignment="0" applyProtection="0"/>
    <xf numFmtId="0" fontId="223" fillId="0" borderId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31" fillId="154" borderId="113" applyNumberFormat="0" applyAlignment="0" applyProtection="0"/>
    <xf numFmtId="0" fontId="223" fillId="0" borderId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223" fillId="0" borderId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1" fillId="102" borderId="93" applyNumberFormat="0" applyAlignment="0" applyProtection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1" fillId="102" borderId="93" applyNumberFormat="0" applyAlignment="0" applyProtection="0"/>
    <xf numFmtId="0" fontId="331" fillId="154" borderId="113" applyNumberFormat="0" applyAlignment="0" applyProtection="0"/>
    <xf numFmtId="0" fontId="223" fillId="0" borderId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331" fillId="154" borderId="113" applyNumberFormat="0" applyAlignment="0" applyProtection="0"/>
    <xf numFmtId="0" fontId="369" fillId="0" borderId="120" applyNumberFormat="0" applyFill="0" applyAlignment="0" applyProtection="0"/>
    <xf numFmtId="0" fontId="369" fillId="0" borderId="12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9" fillId="0" borderId="12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9" fillId="0" borderId="12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9" fillId="0" borderId="12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9" fillId="0" borderId="12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4" fillId="0" borderId="12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" fontId="33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265" fontId="223" fillId="0" borderId="0" applyFont="0" applyFill="0" applyBorder="0" applyAlignment="0" applyProtection="0"/>
    <xf numFmtId="266" fontId="223" fillId="0" borderId="0" applyFont="0" applyFill="0" applyBorder="0" applyAlignment="0" applyProtection="0"/>
    <xf numFmtId="0" fontId="31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5" fillId="0" borderId="0" applyNumberFormat="0" applyFill="0" applyBorder="0" applyAlignment="0" applyProtection="0"/>
    <xf numFmtId="0" fontId="9" fillId="0" borderId="0"/>
    <xf numFmtId="0" fontId="9" fillId="0" borderId="0"/>
    <xf numFmtId="0" fontId="31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5" fillId="0" borderId="0" applyNumberFormat="0" applyFill="0" applyBorder="0" applyAlignment="0" applyProtection="0"/>
    <xf numFmtId="0" fontId="9" fillId="0" borderId="0"/>
    <xf numFmtId="0" fontId="9" fillId="0" borderId="0"/>
    <xf numFmtId="0" fontId="223" fillId="0" borderId="0"/>
    <xf numFmtId="0" fontId="223" fillId="0" borderId="0"/>
    <xf numFmtId="0" fontId="455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223" fillId="189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189" borderId="0" applyNumberFormat="0" applyFont="0" applyBorder="0" applyAlignment="0" applyProtection="0"/>
    <xf numFmtId="0" fontId="223" fillId="161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161" borderId="0" applyNumberFormat="0" applyFont="0" applyBorder="0" applyAlignment="0" applyProtection="0"/>
    <xf numFmtId="0" fontId="223" fillId="165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165" borderId="0" applyNumberFormat="0" applyFont="0" applyBorder="0" applyAlignment="0" applyProtection="0"/>
    <xf numFmtId="0" fontId="223" fillId="146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146" borderId="0" applyNumberFormat="0" applyFont="0" applyBorder="0" applyAlignment="0" applyProtection="0"/>
    <xf numFmtId="0" fontId="223" fillId="190" borderId="0" applyNumberFormat="0" applyFon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23" fillId="190" borderId="0" applyNumberFormat="0" applyFont="0" applyBorder="0" applyAlignment="0" applyProtection="0"/>
    <xf numFmtId="0" fontId="457" fillId="155" borderId="59">
      <alignment horizontal="center" vertical="center"/>
    </xf>
    <xf numFmtId="0" fontId="302" fillId="0" borderId="55">
      <alignment horizontal="center"/>
      <protection hidden="1"/>
    </xf>
    <xf numFmtId="0" fontId="223" fillId="0" borderId="0"/>
    <xf numFmtId="0" fontId="302" fillId="0" borderId="55">
      <alignment horizontal="center"/>
      <protection hidden="1"/>
    </xf>
    <xf numFmtId="0" fontId="223" fillId="0" borderId="0"/>
    <xf numFmtId="0" fontId="457" fillId="155" borderId="59">
      <alignment horizontal="center" vertical="center"/>
    </xf>
    <xf numFmtId="0" fontId="331" fillId="154" borderId="113" applyNumberFormat="0" applyAlignment="0" applyProtection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1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8" fillId="154" borderId="11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9" fillId="14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317" fillId="0" borderId="0" applyNumberFormat="0" applyFill="0" applyBorder="0" applyAlignment="0" applyProtection="0"/>
    <xf numFmtId="0" fontId="9" fillId="0" borderId="0"/>
    <xf numFmtId="0" fontId="9" fillId="0" borderId="0"/>
    <xf numFmtId="0" fontId="460" fillId="0" borderId="0" applyNumberFormat="0" applyFill="0" applyBorder="0" applyAlignment="0" applyProtection="0"/>
    <xf numFmtId="0" fontId="9" fillId="0" borderId="0"/>
    <xf numFmtId="0" fontId="9" fillId="0" borderId="0"/>
    <xf numFmtId="0" fontId="223" fillId="0" borderId="0"/>
    <xf numFmtId="0" fontId="317" fillId="0" borderId="0" applyNumberFormat="0" applyFill="0" applyBorder="0" applyAlignment="0" applyProtection="0"/>
    <xf numFmtId="0" fontId="317" fillId="0" borderId="0" applyNumberFormat="0" applyFill="0" applyBorder="0" applyAlignment="0" applyProtection="0"/>
    <xf numFmtId="0" fontId="204" fillId="0" borderId="0" applyAlignment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3" fillId="0" borderId="0"/>
    <xf numFmtId="0" fontId="223" fillId="0" borderId="0"/>
    <xf numFmtId="0" fontId="204" fillId="0" borderId="0" applyAlignment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223" fillId="0" borderId="0"/>
    <xf numFmtId="9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0" fontId="6" fillId="0" borderId="0"/>
    <xf numFmtId="0" fontId="287" fillId="0" borderId="87" applyNumberFormat="0" applyFill="0" applyAlignment="0" applyProtection="0"/>
    <xf numFmtId="0" fontId="288" fillId="0" borderId="88" applyNumberFormat="0" applyFill="0" applyAlignment="0" applyProtection="0"/>
    <xf numFmtId="0" fontId="289" fillId="0" borderId="89" applyNumberFormat="0" applyFill="0" applyAlignment="0" applyProtection="0"/>
    <xf numFmtId="0" fontId="289" fillId="0" borderId="0" applyNumberFormat="0" applyFill="0" applyBorder="0" applyAlignment="0" applyProtection="0"/>
    <xf numFmtId="0" fontId="290" fillId="97" borderId="0" applyNumberFormat="0" applyBorder="0" applyAlignment="0" applyProtection="0"/>
    <xf numFmtId="0" fontId="291" fillId="98" borderId="0" applyNumberFormat="0" applyBorder="0" applyAlignment="0" applyProtection="0"/>
    <xf numFmtId="0" fontId="293" fillId="100" borderId="90" applyNumberFormat="0" applyAlignment="0" applyProtection="0"/>
    <xf numFmtId="0" fontId="294" fillId="101" borderId="91" applyNumberFormat="0" applyAlignment="0" applyProtection="0"/>
    <xf numFmtId="0" fontId="295" fillId="101" borderId="90" applyNumberFormat="0" applyAlignment="0" applyProtection="0"/>
    <xf numFmtId="0" fontId="296" fillId="0" borderId="92" applyNumberFormat="0" applyFill="0" applyAlignment="0" applyProtection="0"/>
    <xf numFmtId="0" fontId="221" fillId="102" borderId="93" applyNumberFormat="0" applyAlignment="0" applyProtection="0"/>
    <xf numFmtId="0" fontId="226" fillId="0" borderId="0" applyNumberFormat="0" applyFill="0" applyBorder="0" applyAlignment="0" applyProtection="0"/>
    <xf numFmtId="0" fontId="297" fillId="0" borderId="0" applyNumberFormat="0" applyFill="0" applyBorder="0" applyAlignment="0" applyProtection="0"/>
    <xf numFmtId="0" fontId="203" fillId="0" borderId="95" applyNumberFormat="0" applyFill="0" applyAlignment="0" applyProtection="0"/>
    <xf numFmtId="0" fontId="298" fillId="104" borderId="0" applyNumberFormat="0" applyBorder="0" applyAlignment="0" applyProtection="0"/>
    <xf numFmtId="0" fontId="5" fillId="105" borderId="0" applyNumberFormat="0" applyBorder="0" applyAlignment="0" applyProtection="0"/>
    <xf numFmtId="0" fontId="5" fillId="106" borderId="0" applyNumberFormat="0" applyBorder="0" applyAlignment="0" applyProtection="0"/>
    <xf numFmtId="0" fontId="298" fillId="108" borderId="0" applyNumberFormat="0" applyBorder="0" applyAlignment="0" applyProtection="0"/>
    <xf numFmtId="0" fontId="5" fillId="109" borderId="0" applyNumberFormat="0" applyBorder="0" applyAlignment="0" applyProtection="0"/>
    <xf numFmtId="0" fontId="5" fillId="110" borderId="0" applyNumberFormat="0" applyBorder="0" applyAlignment="0" applyProtection="0"/>
    <xf numFmtId="0" fontId="298" fillId="112" borderId="0" applyNumberFormat="0" applyBorder="0" applyAlignment="0" applyProtection="0"/>
    <xf numFmtId="0" fontId="5" fillId="113" borderId="0" applyNumberFormat="0" applyBorder="0" applyAlignment="0" applyProtection="0"/>
    <xf numFmtId="0" fontId="5" fillId="114" borderId="0" applyNumberFormat="0" applyBorder="0" applyAlignment="0" applyProtection="0"/>
    <xf numFmtId="0" fontId="298" fillId="116" borderId="0" applyNumberFormat="0" applyBorder="0" applyAlignment="0" applyProtection="0"/>
    <xf numFmtId="0" fontId="5" fillId="117" borderId="0" applyNumberFormat="0" applyBorder="0" applyAlignment="0" applyProtection="0"/>
    <xf numFmtId="0" fontId="5" fillId="118" borderId="0" applyNumberFormat="0" applyBorder="0" applyAlignment="0" applyProtection="0"/>
    <xf numFmtId="0" fontId="298" fillId="120" borderId="0" applyNumberFormat="0" applyBorder="0" applyAlignment="0" applyProtection="0"/>
    <xf numFmtId="0" fontId="5" fillId="121" borderId="0" applyNumberFormat="0" applyBorder="0" applyAlignment="0" applyProtection="0"/>
    <xf numFmtId="0" fontId="5" fillId="122" borderId="0" applyNumberFormat="0" applyBorder="0" applyAlignment="0" applyProtection="0"/>
    <xf numFmtId="0" fontId="298" fillId="124" borderId="0" applyNumberFormat="0" applyBorder="0" applyAlignment="0" applyProtection="0"/>
    <xf numFmtId="0" fontId="5" fillId="125" borderId="0" applyNumberFormat="0" applyBorder="0" applyAlignment="0" applyProtection="0"/>
    <xf numFmtId="0" fontId="5" fillId="126" borderId="0" applyNumberFormat="0" applyBorder="0" applyAlignment="0" applyProtection="0"/>
    <xf numFmtId="0" fontId="5" fillId="0" borderId="0"/>
    <xf numFmtId="0" fontId="469" fillId="0" borderId="0"/>
    <xf numFmtId="3" fontId="469" fillId="0" borderId="0" applyFont="0" applyFill="0" applyBorder="0" applyAlignment="0" applyProtection="0"/>
    <xf numFmtId="9" fontId="469" fillId="0" borderId="0" applyFont="0" applyFill="0" applyBorder="0" applyAlignment="0" applyProtection="0"/>
    <xf numFmtId="0" fontId="470" fillId="199" borderId="152">
      <alignment horizontal="center" vertical="center"/>
    </xf>
    <xf numFmtId="0" fontId="470" fillId="91" borderId="152">
      <alignment horizontal="center" vertical="center"/>
    </xf>
    <xf numFmtId="0" fontId="470" fillId="89" borderId="152">
      <alignment horizontal="center" vertical="center"/>
    </xf>
    <xf numFmtId="0" fontId="470" fillId="197" borderId="152">
      <alignment horizontal="center" vertical="center"/>
    </xf>
    <xf numFmtId="0" fontId="470" fillId="198" borderId="152">
      <alignment horizontal="center" vertical="center"/>
    </xf>
    <xf numFmtId="0" fontId="470" fillId="196" borderId="152">
      <alignment horizontal="center" vertical="center"/>
    </xf>
    <xf numFmtId="0" fontId="469" fillId="0" borderId="0"/>
    <xf numFmtId="0" fontId="5" fillId="0" borderId="0"/>
    <xf numFmtId="0" fontId="469" fillId="0" borderId="0"/>
    <xf numFmtId="3" fontId="469" fillId="0" borderId="0" applyFont="0" applyFill="0" applyBorder="0" applyAlignment="0" applyProtection="0"/>
    <xf numFmtId="9" fontId="469" fillId="0" borderId="0" applyFont="0" applyFill="0" applyBorder="0" applyAlignment="0" applyProtection="0"/>
    <xf numFmtId="0" fontId="5" fillId="0" borderId="0"/>
    <xf numFmtId="0" fontId="469" fillId="0" borderId="0"/>
    <xf numFmtId="3" fontId="469" fillId="0" borderId="0" applyFont="0" applyFill="0" applyBorder="0" applyAlignment="0" applyProtection="0"/>
    <xf numFmtId="9" fontId="469" fillId="0" borderId="0" applyFont="0" applyFill="0" applyBorder="0" applyAlignment="0" applyProtection="0"/>
    <xf numFmtId="0" fontId="470" fillId="199" borderId="152">
      <alignment horizontal="center" vertical="center"/>
    </xf>
    <xf numFmtId="0" fontId="470" fillId="91" borderId="152">
      <alignment horizontal="center" vertical="center"/>
    </xf>
    <xf numFmtId="0" fontId="470" fillId="89" borderId="152">
      <alignment horizontal="center" vertical="center"/>
    </xf>
    <xf numFmtId="0" fontId="470" fillId="197" borderId="152">
      <alignment horizontal="center" vertical="center"/>
    </xf>
    <xf numFmtId="0" fontId="470" fillId="198" borderId="152">
      <alignment horizontal="center" vertical="center"/>
    </xf>
    <xf numFmtId="0" fontId="470" fillId="196" borderId="152">
      <alignment horizontal="center" vertical="center"/>
    </xf>
    <xf numFmtId="0" fontId="5" fillId="0" borderId="0"/>
    <xf numFmtId="0" fontId="453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103" borderId="94" applyNumberFormat="0" applyFont="0" applyAlignment="0" applyProtection="0"/>
    <xf numFmtId="3" fontId="469" fillId="0" borderId="0" applyFont="0" applyFill="0" applyBorder="0" applyAlignment="0" applyProtection="0"/>
    <xf numFmtId="0" fontId="5" fillId="0" borderId="0"/>
    <xf numFmtId="0" fontId="469" fillId="0" borderId="0"/>
    <xf numFmtId="9" fontId="469" fillId="0" borderId="0" applyFont="0" applyFill="0" applyBorder="0" applyAlignment="0" applyProtection="0"/>
    <xf numFmtId="0" fontId="5" fillId="0" borderId="0"/>
    <xf numFmtId="0" fontId="470" fillId="199" borderId="152">
      <alignment horizontal="center" vertical="center"/>
    </xf>
    <xf numFmtId="0" fontId="470" fillId="91" borderId="152">
      <alignment horizontal="center" vertical="center"/>
    </xf>
    <xf numFmtId="0" fontId="470" fillId="89" borderId="152">
      <alignment horizontal="center" vertical="center"/>
    </xf>
    <xf numFmtId="0" fontId="470" fillId="197" borderId="152">
      <alignment horizontal="center" vertical="center"/>
    </xf>
    <xf numFmtId="0" fontId="470" fillId="198" borderId="152">
      <alignment horizontal="center" vertical="center"/>
    </xf>
    <xf numFmtId="0" fontId="470" fillId="196" borderId="152">
      <alignment horizontal="center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105" borderId="0" applyNumberFormat="0" applyBorder="0" applyAlignment="0" applyProtection="0"/>
    <xf numFmtId="0" fontId="5" fillId="106" borderId="0" applyNumberFormat="0" applyBorder="0" applyAlignment="0" applyProtection="0"/>
    <xf numFmtId="0" fontId="5" fillId="109" borderId="0" applyNumberFormat="0" applyBorder="0" applyAlignment="0" applyProtection="0"/>
    <xf numFmtId="0" fontId="5" fillId="110" borderId="0" applyNumberFormat="0" applyBorder="0" applyAlignment="0" applyProtection="0"/>
    <xf numFmtId="0" fontId="5" fillId="113" borderId="0" applyNumberFormat="0" applyBorder="0" applyAlignment="0" applyProtection="0"/>
    <xf numFmtId="0" fontId="5" fillId="114" borderId="0" applyNumberFormat="0" applyBorder="0" applyAlignment="0" applyProtection="0"/>
    <xf numFmtId="0" fontId="5" fillId="117" borderId="0" applyNumberFormat="0" applyBorder="0" applyAlignment="0" applyProtection="0"/>
    <xf numFmtId="0" fontId="5" fillId="118" borderId="0" applyNumberFormat="0" applyBorder="0" applyAlignment="0" applyProtection="0"/>
    <xf numFmtId="0" fontId="5" fillId="121" borderId="0" applyNumberFormat="0" applyBorder="0" applyAlignment="0" applyProtection="0"/>
    <xf numFmtId="0" fontId="5" fillId="122" borderId="0" applyNumberFormat="0" applyBorder="0" applyAlignment="0" applyProtection="0"/>
    <xf numFmtId="0" fontId="5" fillId="125" borderId="0" applyNumberFormat="0" applyBorder="0" applyAlignment="0" applyProtection="0"/>
    <xf numFmtId="0" fontId="5" fillId="126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103" borderId="94" applyNumberFormat="0" applyFont="0" applyAlignment="0" applyProtection="0"/>
    <xf numFmtId="0" fontId="5" fillId="0" borderId="0"/>
    <xf numFmtId="0" fontId="5" fillId="0" borderId="0"/>
    <xf numFmtId="0" fontId="470" fillId="199" borderId="152">
      <alignment horizontal="center" vertical="center"/>
    </xf>
    <xf numFmtId="0" fontId="470" fillId="91" borderId="152">
      <alignment horizontal="center" vertical="center"/>
    </xf>
    <xf numFmtId="0" fontId="470" fillId="89" borderId="152">
      <alignment horizontal="center" vertical="center"/>
    </xf>
    <xf numFmtId="0" fontId="470" fillId="197" borderId="152">
      <alignment horizontal="center" vertical="center"/>
    </xf>
    <xf numFmtId="0" fontId="470" fillId="198" borderId="152">
      <alignment horizontal="center" vertical="center"/>
    </xf>
    <xf numFmtId="0" fontId="470" fillId="196" borderId="152">
      <alignment horizontal="center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105" borderId="0" applyNumberFormat="0" applyBorder="0" applyAlignment="0" applyProtection="0"/>
    <xf numFmtId="0" fontId="5" fillId="106" borderId="0" applyNumberFormat="0" applyBorder="0" applyAlignment="0" applyProtection="0"/>
    <xf numFmtId="0" fontId="5" fillId="109" borderId="0" applyNumberFormat="0" applyBorder="0" applyAlignment="0" applyProtection="0"/>
    <xf numFmtId="0" fontId="5" fillId="110" borderId="0" applyNumberFormat="0" applyBorder="0" applyAlignment="0" applyProtection="0"/>
    <xf numFmtId="0" fontId="5" fillId="113" borderId="0" applyNumberFormat="0" applyBorder="0" applyAlignment="0" applyProtection="0"/>
    <xf numFmtId="0" fontId="5" fillId="114" borderId="0" applyNumberFormat="0" applyBorder="0" applyAlignment="0" applyProtection="0"/>
    <xf numFmtId="0" fontId="5" fillId="117" borderId="0" applyNumberFormat="0" applyBorder="0" applyAlignment="0" applyProtection="0"/>
    <xf numFmtId="0" fontId="5" fillId="118" borderId="0" applyNumberFormat="0" applyBorder="0" applyAlignment="0" applyProtection="0"/>
    <xf numFmtId="0" fontId="5" fillId="121" borderId="0" applyNumberFormat="0" applyBorder="0" applyAlignment="0" applyProtection="0"/>
    <xf numFmtId="0" fontId="5" fillId="122" borderId="0" applyNumberFormat="0" applyBorder="0" applyAlignment="0" applyProtection="0"/>
    <xf numFmtId="0" fontId="5" fillId="125" borderId="0" applyNumberFormat="0" applyBorder="0" applyAlignment="0" applyProtection="0"/>
    <xf numFmtId="0" fontId="5" fillId="126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103" borderId="94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5" borderId="0" applyNumberFormat="0" applyBorder="0" applyAlignment="0" applyProtection="0"/>
    <xf numFmtId="0" fontId="5" fillId="106" borderId="0" applyNumberFormat="0" applyBorder="0" applyAlignment="0" applyProtection="0"/>
    <xf numFmtId="0" fontId="5" fillId="109" borderId="0" applyNumberFormat="0" applyBorder="0" applyAlignment="0" applyProtection="0"/>
    <xf numFmtId="0" fontId="5" fillId="110" borderId="0" applyNumberFormat="0" applyBorder="0" applyAlignment="0" applyProtection="0"/>
    <xf numFmtId="0" fontId="5" fillId="113" borderId="0" applyNumberFormat="0" applyBorder="0" applyAlignment="0" applyProtection="0"/>
    <xf numFmtId="0" fontId="5" fillId="114" borderId="0" applyNumberFormat="0" applyBorder="0" applyAlignment="0" applyProtection="0"/>
    <xf numFmtId="0" fontId="5" fillId="117" borderId="0" applyNumberFormat="0" applyBorder="0" applyAlignment="0" applyProtection="0"/>
    <xf numFmtId="0" fontId="5" fillId="118" borderId="0" applyNumberFormat="0" applyBorder="0" applyAlignment="0" applyProtection="0"/>
    <xf numFmtId="0" fontId="5" fillId="121" borderId="0" applyNumberFormat="0" applyBorder="0" applyAlignment="0" applyProtection="0"/>
    <xf numFmtId="0" fontId="5" fillId="122" borderId="0" applyNumberFormat="0" applyBorder="0" applyAlignment="0" applyProtection="0"/>
    <xf numFmtId="0" fontId="5" fillId="125" borderId="0" applyNumberFormat="0" applyBorder="0" applyAlignment="0" applyProtection="0"/>
    <xf numFmtId="0" fontId="5" fillId="126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103" borderId="94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23" fillId="0" borderId="0"/>
    <xf numFmtId="219" fontId="5" fillId="0" borderId="0" applyFont="0" applyFill="0" applyBorder="0" applyAlignment="0" applyProtection="0"/>
    <xf numFmtId="0" fontId="260" fillId="0" borderId="0"/>
    <xf numFmtId="267" fontId="260" fillId="0" borderId="0" applyBorder="0" applyProtection="0"/>
    <xf numFmtId="267" fontId="260" fillId="0" borderId="0" applyBorder="0" applyProtection="0"/>
    <xf numFmtId="0" fontId="260" fillId="0" borderId="0"/>
    <xf numFmtId="0" fontId="5" fillId="0" borderId="0"/>
    <xf numFmtId="9" fontId="5" fillId="0" borderId="0" applyFont="0" applyFill="0" applyBorder="0" applyAlignment="0" applyProtection="0"/>
    <xf numFmtId="0" fontId="260" fillId="0" borderId="0"/>
    <xf numFmtId="0" fontId="29" fillId="10" borderId="0" applyNumberFormat="0" applyBorder="0" applyProtection="0"/>
    <xf numFmtId="0" fontId="29" fillId="10" borderId="0" applyNumberFormat="0" applyBorder="0" applyProtection="0"/>
    <xf numFmtId="0" fontId="29" fillId="10" borderId="0" applyNumberFormat="0" applyBorder="0" applyProtection="0"/>
    <xf numFmtId="0" fontId="29" fillId="10" borderId="0" applyNumberFormat="0" applyBorder="0" applyProtection="0"/>
    <xf numFmtId="0" fontId="29" fillId="21" borderId="0" applyNumberFormat="0" applyBorder="0" applyProtection="0"/>
    <xf numFmtId="0" fontId="29" fillId="21" borderId="0" applyNumberFormat="0" applyBorder="0" applyProtection="0"/>
    <xf numFmtId="0" fontId="29" fillId="3" borderId="0" applyNumberFormat="0" applyBorder="0" applyProtection="0"/>
    <xf numFmtId="0" fontId="29" fillId="3" borderId="0" applyNumberFormat="0" applyBorder="0" applyProtection="0"/>
    <xf numFmtId="0" fontId="29" fillId="3" borderId="0" applyNumberFormat="0" applyBorder="0" applyProtection="0"/>
    <xf numFmtId="0" fontId="29" fillId="3" borderId="0" applyNumberFormat="0" applyBorder="0" applyProtection="0"/>
    <xf numFmtId="0" fontId="29" fillId="13" borderId="0" applyNumberFormat="0" applyBorder="0" applyProtection="0"/>
    <xf numFmtId="0" fontId="29" fillId="15" borderId="0" applyNumberFormat="0" applyBorder="0" applyProtection="0"/>
    <xf numFmtId="0" fontId="474" fillId="8" borderId="0"/>
    <xf numFmtId="0" fontId="30" fillId="8" borderId="0" applyNumberFormat="0" applyBorder="0" applyProtection="0"/>
    <xf numFmtId="0" fontId="29" fillId="23" borderId="0" applyNumberFormat="0" applyBorder="0" applyProtection="0"/>
    <xf numFmtId="0" fontId="475" fillId="14" borderId="0"/>
    <xf numFmtId="0" fontId="26" fillId="14" borderId="0" applyNumberFormat="0" applyBorder="0" applyProtection="0"/>
    <xf numFmtId="0" fontId="475" fillId="15" borderId="0"/>
    <xf numFmtId="0" fontId="26" fillId="15" borderId="0" applyNumberFormat="0" applyBorder="0" applyProtection="0"/>
    <xf numFmtId="0" fontId="475" fillId="16" borderId="0"/>
    <xf numFmtId="0" fontId="26" fillId="16" borderId="0" applyNumberFormat="0" applyBorder="0" applyProtection="0"/>
    <xf numFmtId="0" fontId="475" fillId="14" borderId="0"/>
    <xf numFmtId="0" fontId="26" fillId="14" borderId="0" applyNumberFormat="0" applyBorder="0" applyProtection="0"/>
    <xf numFmtId="0" fontId="475" fillId="17" borderId="0"/>
    <xf numFmtId="0" fontId="26" fillId="17" borderId="0" applyNumberFormat="0" applyBorder="0" applyProtection="0"/>
    <xf numFmtId="0" fontId="475" fillId="15" borderId="0"/>
    <xf numFmtId="0" fontId="26" fillId="15" borderId="0" applyNumberFormat="0" applyBorder="0" applyProtection="0"/>
    <xf numFmtId="0" fontId="148" fillId="8" borderId="0"/>
    <xf numFmtId="0" fontId="148" fillId="8" borderId="0"/>
    <xf numFmtId="0" fontId="25" fillId="8" borderId="0" applyNumberFormat="0" applyBorder="0" applyProtection="0"/>
    <xf numFmtId="0" fontId="148" fillId="9" borderId="0"/>
    <xf numFmtId="0" fontId="148" fillId="9" borderId="0"/>
    <xf numFmtId="0" fontId="25" fillId="9" borderId="0" applyNumberFormat="0" applyBorder="0" applyProtection="0"/>
    <xf numFmtId="0" fontId="148" fillId="10" borderId="0"/>
    <xf numFmtId="0" fontId="148" fillId="10" borderId="0"/>
    <xf numFmtId="0" fontId="25" fillId="10" borderId="0" applyNumberFormat="0" applyBorder="0" applyProtection="0"/>
    <xf numFmtId="0" fontId="148" fillId="11" borderId="0"/>
    <xf numFmtId="0" fontId="148" fillId="11" borderId="0"/>
    <xf numFmtId="0" fontId="25" fillId="11" borderId="0" applyNumberFormat="0" applyBorder="0" applyProtection="0"/>
    <xf numFmtId="0" fontId="148" fillId="12" borderId="0"/>
    <xf numFmtId="0" fontId="148" fillId="12" borderId="0"/>
    <xf numFmtId="0" fontId="25" fillId="12" borderId="0" applyNumberFormat="0" applyBorder="0" applyProtection="0"/>
    <xf numFmtId="0" fontId="148" fillId="13" borderId="0"/>
    <xf numFmtId="0" fontId="148" fillId="13" borderId="0"/>
    <xf numFmtId="0" fontId="25" fillId="13" borderId="0" applyNumberFormat="0" applyBorder="0" applyProtection="0"/>
    <xf numFmtId="0" fontId="476" fillId="8" borderId="0"/>
    <xf numFmtId="0" fontId="285" fillId="8" borderId="0" applyNumberFormat="0" applyFont="0" applyBorder="0" applyProtection="0"/>
    <xf numFmtId="0" fontId="285" fillId="8" borderId="0" applyNumberFormat="0" applyFont="0" applyBorder="0" applyProtection="0"/>
    <xf numFmtId="0" fontId="285" fillId="8" borderId="0" applyNumberFormat="0" applyFont="0" applyBorder="0" applyProtection="0"/>
    <xf numFmtId="0" fontId="285" fillId="8" borderId="0" applyNumberFormat="0" applyFont="0" applyBorder="0" applyProtection="0"/>
    <xf numFmtId="0" fontId="285" fillId="8" borderId="0" applyNumberFormat="0" applyFont="0" applyBorder="0" applyProtection="0"/>
    <xf numFmtId="0" fontId="285" fillId="8" borderId="0" applyNumberFormat="0" applyFont="0" applyBorder="0" applyProtection="0"/>
    <xf numFmtId="0" fontId="476" fillId="18" borderId="0"/>
    <xf numFmtId="0" fontId="285" fillId="18" borderId="0" applyNumberFormat="0" applyFont="0" applyBorder="0" applyProtection="0"/>
    <xf numFmtId="0" fontId="285" fillId="18" borderId="0" applyNumberFormat="0" applyFont="0" applyBorder="0" applyProtection="0"/>
    <xf numFmtId="0" fontId="285" fillId="18" borderId="0" applyNumberFormat="0" applyFont="0" applyBorder="0" applyProtection="0"/>
    <xf numFmtId="0" fontId="285" fillId="18" borderId="0" applyNumberFormat="0" applyFont="0" applyBorder="0" applyProtection="0"/>
    <xf numFmtId="0" fontId="285" fillId="18" borderId="0" applyNumberFormat="0" applyFont="0" applyBorder="0" applyProtection="0"/>
    <xf numFmtId="0" fontId="285" fillId="18" borderId="0" applyNumberFormat="0" applyFont="0" applyBorder="0" applyProtection="0"/>
    <xf numFmtId="0" fontId="476" fillId="10" borderId="0"/>
    <xf numFmtId="0" fontId="285" fillId="10" borderId="0" applyNumberFormat="0" applyFont="0" applyBorder="0" applyProtection="0"/>
    <xf numFmtId="0" fontId="285" fillId="10" borderId="0" applyNumberFormat="0" applyFont="0" applyBorder="0" applyProtection="0"/>
    <xf numFmtId="0" fontId="285" fillId="10" borderId="0" applyNumberFormat="0" applyFont="0" applyBorder="0" applyProtection="0"/>
    <xf numFmtId="0" fontId="285" fillId="10" borderId="0" applyNumberFormat="0" applyFont="0" applyBorder="0" applyProtection="0"/>
    <xf numFmtId="0" fontId="285" fillId="10" borderId="0" applyNumberFormat="0" applyFont="0" applyBorder="0" applyProtection="0"/>
    <xf numFmtId="0" fontId="285" fillId="10" borderId="0" applyNumberFormat="0" applyFont="0" applyBorder="0" applyProtection="0"/>
    <xf numFmtId="0" fontId="476" fillId="11" borderId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476" fillId="17" borderId="0"/>
    <xf numFmtId="0" fontId="285" fillId="17" borderId="0" applyNumberFormat="0" applyFont="0" applyBorder="0" applyProtection="0"/>
    <xf numFmtId="0" fontId="285" fillId="17" borderId="0" applyNumberFormat="0" applyFont="0" applyBorder="0" applyProtection="0"/>
    <xf numFmtId="0" fontId="285" fillId="17" borderId="0" applyNumberFormat="0" applyFont="0" applyBorder="0" applyProtection="0"/>
    <xf numFmtId="0" fontId="285" fillId="17" borderId="0" applyNumberFormat="0" applyFont="0" applyBorder="0" applyProtection="0"/>
    <xf numFmtId="0" fontId="285" fillId="17" borderId="0" applyNumberFormat="0" applyFont="0" applyBorder="0" applyProtection="0"/>
    <xf numFmtId="0" fontId="285" fillId="17" borderId="0" applyNumberFormat="0" applyFont="0" applyBorder="0" applyProtection="0"/>
    <xf numFmtId="0" fontId="476" fillId="15" borderId="0"/>
    <xf numFmtId="0" fontId="285" fillId="15" borderId="0" applyNumberFormat="0" applyFont="0" applyBorder="0" applyProtection="0"/>
    <xf numFmtId="0" fontId="285" fillId="15" borderId="0" applyNumberFormat="0" applyFont="0" applyBorder="0" applyProtection="0"/>
    <xf numFmtId="0" fontId="285" fillId="15" borderId="0" applyNumberFormat="0" applyFont="0" applyBorder="0" applyProtection="0"/>
    <xf numFmtId="0" fontId="285" fillId="15" borderId="0" applyNumberFormat="0" applyFont="0" applyBorder="0" applyProtection="0"/>
    <xf numFmtId="0" fontId="285" fillId="15" borderId="0" applyNumberFormat="0" applyFont="0" applyBorder="0" applyProtection="0"/>
    <xf numFmtId="0" fontId="285" fillId="15" borderId="0" applyNumberFormat="0" applyFont="0" applyBorder="0" applyProtection="0"/>
    <xf numFmtId="0" fontId="476" fillId="8" borderId="0"/>
    <xf numFmtId="0" fontId="285" fillId="8" borderId="0" applyNumberFormat="0" applyFont="0" applyBorder="0" applyProtection="0"/>
    <xf numFmtId="0" fontId="285" fillId="8" borderId="0" applyNumberFormat="0" applyFont="0" applyBorder="0" applyProtection="0"/>
    <xf numFmtId="0" fontId="285" fillId="8" borderId="0" applyNumberFormat="0" applyFont="0" applyBorder="0" applyProtection="0"/>
    <xf numFmtId="0" fontId="285" fillId="8" borderId="0" applyNumberFormat="0" applyFont="0" applyBorder="0" applyProtection="0"/>
    <xf numFmtId="0" fontId="285" fillId="8" borderId="0" applyNumberFormat="0" applyFont="0" applyBorder="0" applyProtection="0"/>
    <xf numFmtId="0" fontId="285" fillId="8" borderId="0" applyNumberFormat="0" applyFont="0" applyBorder="0" applyProtection="0"/>
    <xf numFmtId="0" fontId="476" fillId="18" borderId="0"/>
    <xf numFmtId="0" fontId="285" fillId="18" borderId="0" applyNumberFormat="0" applyFont="0" applyBorder="0" applyProtection="0"/>
    <xf numFmtId="0" fontId="285" fillId="18" borderId="0" applyNumberFormat="0" applyFont="0" applyBorder="0" applyProtection="0"/>
    <xf numFmtId="0" fontId="285" fillId="18" borderId="0" applyNumberFormat="0" applyFont="0" applyBorder="0" applyProtection="0"/>
    <xf numFmtId="0" fontId="285" fillId="18" borderId="0" applyNumberFormat="0" applyFont="0" applyBorder="0" applyProtection="0"/>
    <xf numFmtId="0" fontId="285" fillId="18" borderId="0" applyNumberFormat="0" applyFont="0" applyBorder="0" applyProtection="0"/>
    <xf numFmtId="0" fontId="285" fillId="18" borderId="0" applyNumberFormat="0" applyFont="0" applyBorder="0" applyProtection="0"/>
    <xf numFmtId="0" fontId="476" fillId="10" borderId="0"/>
    <xf numFmtId="0" fontId="285" fillId="10" borderId="0" applyNumberFormat="0" applyFont="0" applyBorder="0" applyProtection="0"/>
    <xf numFmtId="0" fontId="285" fillId="10" borderId="0" applyNumberFormat="0" applyFont="0" applyBorder="0" applyProtection="0"/>
    <xf numFmtId="0" fontId="285" fillId="10" borderId="0" applyNumberFormat="0" applyFont="0" applyBorder="0" applyProtection="0"/>
    <xf numFmtId="0" fontId="285" fillId="10" borderId="0" applyNumberFormat="0" applyFont="0" applyBorder="0" applyProtection="0"/>
    <xf numFmtId="0" fontId="285" fillId="10" borderId="0" applyNumberFormat="0" applyFont="0" applyBorder="0" applyProtection="0"/>
    <xf numFmtId="0" fontId="285" fillId="10" borderId="0" applyNumberFormat="0" applyFont="0" applyBorder="0" applyProtection="0"/>
    <xf numFmtId="0" fontId="476" fillId="11" borderId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476" fillId="17" borderId="0"/>
    <xf numFmtId="0" fontId="285" fillId="17" borderId="0" applyNumberFormat="0" applyFont="0" applyBorder="0" applyProtection="0"/>
    <xf numFmtId="0" fontId="285" fillId="17" borderId="0" applyNumberFormat="0" applyFont="0" applyBorder="0" applyProtection="0"/>
    <xf numFmtId="0" fontId="285" fillId="17" borderId="0" applyNumberFormat="0" applyFont="0" applyBorder="0" applyProtection="0"/>
    <xf numFmtId="0" fontId="285" fillId="17" borderId="0" applyNumberFormat="0" applyFont="0" applyBorder="0" applyProtection="0"/>
    <xf numFmtId="0" fontId="285" fillId="17" borderId="0" applyNumberFormat="0" applyFont="0" applyBorder="0" applyProtection="0"/>
    <xf numFmtId="0" fontId="285" fillId="17" borderId="0" applyNumberFormat="0" applyFont="0" applyBorder="0" applyProtection="0"/>
    <xf numFmtId="0" fontId="476" fillId="15" borderId="0"/>
    <xf numFmtId="0" fontId="285" fillId="15" borderId="0" applyNumberFormat="0" applyFont="0" applyBorder="0" applyProtection="0"/>
    <xf numFmtId="0" fontId="285" fillId="15" borderId="0" applyNumberFormat="0" applyFont="0" applyBorder="0" applyProtection="0"/>
    <xf numFmtId="0" fontId="285" fillId="15" borderId="0" applyNumberFormat="0" applyFont="0" applyBorder="0" applyProtection="0"/>
    <xf numFmtId="0" fontId="285" fillId="15" borderId="0" applyNumberFormat="0" applyFont="0" applyBorder="0" applyProtection="0"/>
    <xf numFmtId="0" fontId="285" fillId="15" borderId="0" applyNumberFormat="0" applyFont="0" applyBorder="0" applyProtection="0"/>
    <xf numFmtId="0" fontId="285" fillId="15" borderId="0" applyNumberFormat="0" applyFont="0" applyBorder="0" applyProtection="0"/>
    <xf numFmtId="0" fontId="476" fillId="8" borderId="0"/>
    <xf numFmtId="0" fontId="285" fillId="8" borderId="0" applyNumberFormat="0" applyFont="0" applyBorder="0" applyProtection="0"/>
    <xf numFmtId="0" fontId="285" fillId="8" borderId="0" applyNumberFormat="0" applyFont="0" applyBorder="0" applyProtection="0"/>
    <xf numFmtId="0" fontId="285" fillId="8" borderId="0" applyNumberFormat="0" applyFont="0" applyBorder="0" applyProtection="0"/>
    <xf numFmtId="0" fontId="285" fillId="8" borderId="0" applyNumberFormat="0" applyFont="0" applyBorder="0" applyProtection="0"/>
    <xf numFmtId="0" fontId="285" fillId="8" borderId="0" applyNumberFormat="0" applyFont="0" applyBorder="0" applyProtection="0"/>
    <xf numFmtId="0" fontId="285" fillId="8" borderId="0" applyNumberFormat="0" applyFont="0" applyBorder="0" applyProtection="0"/>
    <xf numFmtId="0" fontId="476" fillId="18" borderId="0"/>
    <xf numFmtId="0" fontId="285" fillId="18" borderId="0" applyNumberFormat="0" applyFont="0" applyBorder="0" applyProtection="0"/>
    <xf numFmtId="0" fontId="285" fillId="18" borderId="0" applyNumberFormat="0" applyFont="0" applyBorder="0" applyProtection="0"/>
    <xf numFmtId="0" fontId="285" fillId="18" borderId="0" applyNumberFormat="0" applyFont="0" applyBorder="0" applyProtection="0"/>
    <xf numFmtId="0" fontId="285" fillId="18" borderId="0" applyNumberFormat="0" applyFont="0" applyBorder="0" applyProtection="0"/>
    <xf numFmtId="0" fontId="285" fillId="18" borderId="0" applyNumberFormat="0" applyFont="0" applyBorder="0" applyProtection="0"/>
    <xf numFmtId="0" fontId="285" fillId="18" borderId="0" applyNumberFormat="0" applyFont="0" applyBorder="0" applyProtection="0"/>
    <xf numFmtId="0" fontId="476" fillId="10" borderId="0"/>
    <xf numFmtId="0" fontId="285" fillId="10" borderId="0" applyNumberFormat="0" applyFont="0" applyBorder="0" applyProtection="0"/>
    <xf numFmtId="0" fontId="285" fillId="10" borderId="0" applyNumberFormat="0" applyFont="0" applyBorder="0" applyProtection="0"/>
    <xf numFmtId="0" fontId="285" fillId="10" borderId="0" applyNumberFormat="0" applyFont="0" applyBorder="0" applyProtection="0"/>
    <xf numFmtId="0" fontId="285" fillId="10" borderId="0" applyNumberFormat="0" applyFont="0" applyBorder="0" applyProtection="0"/>
    <xf numFmtId="0" fontId="285" fillId="10" borderId="0" applyNumberFormat="0" applyFont="0" applyBorder="0" applyProtection="0"/>
    <xf numFmtId="0" fontId="285" fillId="10" borderId="0" applyNumberFormat="0" applyFont="0" applyBorder="0" applyProtection="0"/>
    <xf numFmtId="0" fontId="476" fillId="11" borderId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476" fillId="17" borderId="0"/>
    <xf numFmtId="0" fontId="285" fillId="17" borderId="0" applyNumberFormat="0" applyFont="0" applyBorder="0" applyProtection="0"/>
    <xf numFmtId="0" fontId="285" fillId="17" borderId="0" applyNumberFormat="0" applyFont="0" applyBorder="0" applyProtection="0"/>
    <xf numFmtId="0" fontId="285" fillId="17" borderId="0" applyNumberFormat="0" applyFont="0" applyBorder="0" applyProtection="0"/>
    <xf numFmtId="0" fontId="285" fillId="17" borderId="0" applyNumberFormat="0" applyFont="0" applyBorder="0" applyProtection="0"/>
    <xf numFmtId="0" fontId="285" fillId="17" borderId="0" applyNumberFormat="0" applyFont="0" applyBorder="0" applyProtection="0"/>
    <xf numFmtId="0" fontId="285" fillId="17" borderId="0" applyNumberFormat="0" applyFont="0" applyBorder="0" applyProtection="0"/>
    <xf numFmtId="0" fontId="476" fillId="15" borderId="0"/>
    <xf numFmtId="0" fontId="285" fillId="15" borderId="0" applyNumberFormat="0" applyFont="0" applyBorder="0" applyProtection="0"/>
    <xf numFmtId="0" fontId="285" fillId="15" borderId="0" applyNumberFormat="0" applyFont="0" applyBorder="0" applyProtection="0"/>
    <xf numFmtId="0" fontId="285" fillId="15" borderId="0" applyNumberFormat="0" applyFont="0" applyBorder="0" applyProtection="0"/>
    <xf numFmtId="0" fontId="285" fillId="15" borderId="0" applyNumberFormat="0" applyFont="0" applyBorder="0" applyProtection="0"/>
    <xf numFmtId="0" fontId="285" fillId="15" borderId="0" applyNumberFormat="0" applyFont="0" applyBorder="0" applyProtection="0"/>
    <xf numFmtId="0" fontId="285" fillId="15" borderId="0" applyNumberFormat="0" applyFont="0" applyBorder="0" applyProtection="0"/>
    <xf numFmtId="0" fontId="475" fillId="23" borderId="0"/>
    <xf numFmtId="0" fontId="26" fillId="23" borderId="0" applyNumberFormat="0" applyBorder="0" applyProtection="0"/>
    <xf numFmtId="0" fontId="475" fillId="20" borderId="0"/>
    <xf numFmtId="0" fontId="26" fillId="20" borderId="0" applyNumberFormat="0" applyBorder="0" applyProtection="0"/>
    <xf numFmtId="0" fontId="475" fillId="24" borderId="0"/>
    <xf numFmtId="0" fontId="26" fillId="24" borderId="0" applyNumberFormat="0" applyBorder="0" applyProtection="0"/>
    <xf numFmtId="0" fontId="475" fillId="23" borderId="0"/>
    <xf numFmtId="0" fontId="26" fillId="23" borderId="0" applyNumberFormat="0" applyBorder="0" applyProtection="0"/>
    <xf numFmtId="0" fontId="475" fillId="19" borderId="0"/>
    <xf numFmtId="0" fontId="26" fillId="19" borderId="0" applyNumberFormat="0" applyBorder="0" applyProtection="0"/>
    <xf numFmtId="0" fontId="475" fillId="15" borderId="0"/>
    <xf numFmtId="0" fontId="26" fillId="15" borderId="0" applyNumberFormat="0" applyBorder="0" applyProtection="0"/>
    <xf numFmtId="0" fontId="148" fillId="19" borderId="0"/>
    <xf numFmtId="0" fontId="148" fillId="19" borderId="0"/>
    <xf numFmtId="0" fontId="25" fillId="19" borderId="0" applyNumberFormat="0" applyBorder="0" applyProtection="0"/>
    <xf numFmtId="0" fontId="148" fillId="20" borderId="0"/>
    <xf numFmtId="0" fontId="148" fillId="20" borderId="0"/>
    <xf numFmtId="0" fontId="25" fillId="20" borderId="0" applyNumberFormat="0" applyBorder="0" applyProtection="0"/>
    <xf numFmtId="0" fontId="148" fillId="21" borderId="0"/>
    <xf numFmtId="0" fontId="148" fillId="21" borderId="0"/>
    <xf numFmtId="0" fontId="25" fillId="21" borderId="0" applyNumberFormat="0" applyBorder="0" applyProtection="0"/>
    <xf numFmtId="0" fontId="148" fillId="11" borderId="0"/>
    <xf numFmtId="0" fontId="148" fillId="11" borderId="0"/>
    <xf numFmtId="0" fontId="25" fillId="11" borderId="0" applyNumberFormat="0" applyBorder="0" applyProtection="0"/>
    <xf numFmtId="0" fontId="148" fillId="19" borderId="0"/>
    <xf numFmtId="0" fontId="148" fillId="19" borderId="0"/>
    <xf numFmtId="0" fontId="25" fillId="19" borderId="0" applyNumberFormat="0" applyBorder="0" applyProtection="0"/>
    <xf numFmtId="0" fontId="148" fillId="22" borderId="0"/>
    <xf numFmtId="0" fontId="148" fillId="22" borderId="0"/>
    <xf numFmtId="0" fontId="25" fillId="22" borderId="0" applyNumberFormat="0" applyBorder="0" applyProtection="0"/>
    <xf numFmtId="0" fontId="476" fillId="19" borderId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476" fillId="20" borderId="0"/>
    <xf numFmtId="0" fontId="285" fillId="20" borderId="0" applyNumberFormat="0" applyFont="0" applyBorder="0" applyProtection="0"/>
    <xf numFmtId="0" fontId="285" fillId="20" borderId="0" applyNumberFormat="0" applyFont="0" applyBorder="0" applyProtection="0"/>
    <xf numFmtId="0" fontId="285" fillId="20" borderId="0" applyNumberFormat="0" applyFont="0" applyBorder="0" applyProtection="0"/>
    <xf numFmtId="0" fontId="285" fillId="20" borderId="0" applyNumberFormat="0" applyFont="0" applyBorder="0" applyProtection="0"/>
    <xf numFmtId="0" fontId="285" fillId="20" borderId="0" applyNumberFormat="0" applyFont="0" applyBorder="0" applyProtection="0"/>
    <xf numFmtId="0" fontId="285" fillId="20" borderId="0" applyNumberFormat="0" applyFont="0" applyBorder="0" applyProtection="0"/>
    <xf numFmtId="0" fontId="476" fillId="26" borderId="0"/>
    <xf numFmtId="0" fontId="285" fillId="26" borderId="0" applyNumberFormat="0" applyFont="0" applyBorder="0" applyProtection="0"/>
    <xf numFmtId="0" fontId="285" fillId="26" borderId="0" applyNumberFormat="0" applyFont="0" applyBorder="0" applyProtection="0"/>
    <xf numFmtId="0" fontId="285" fillId="26" borderId="0" applyNumberFormat="0" applyFont="0" applyBorder="0" applyProtection="0"/>
    <xf numFmtId="0" fontId="285" fillId="26" borderId="0" applyNumberFormat="0" applyFont="0" applyBorder="0" applyProtection="0"/>
    <xf numFmtId="0" fontId="285" fillId="26" borderId="0" applyNumberFormat="0" applyFont="0" applyBorder="0" applyProtection="0"/>
    <xf numFmtId="0" fontId="285" fillId="26" borderId="0" applyNumberFormat="0" applyFont="0" applyBorder="0" applyProtection="0"/>
    <xf numFmtId="0" fontId="476" fillId="11" borderId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476" fillId="19" borderId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476" fillId="25" borderId="0"/>
    <xf numFmtId="0" fontId="285" fillId="25" borderId="0" applyNumberFormat="0" applyFont="0" applyBorder="0" applyProtection="0"/>
    <xf numFmtId="0" fontId="285" fillId="25" borderId="0" applyNumberFormat="0" applyFont="0" applyBorder="0" applyProtection="0"/>
    <xf numFmtId="0" fontId="285" fillId="25" borderId="0" applyNumberFormat="0" applyFont="0" applyBorder="0" applyProtection="0"/>
    <xf numFmtId="0" fontId="285" fillId="25" borderId="0" applyNumberFormat="0" applyFont="0" applyBorder="0" applyProtection="0"/>
    <xf numFmtId="0" fontId="285" fillId="25" borderId="0" applyNumberFormat="0" applyFont="0" applyBorder="0" applyProtection="0"/>
    <xf numFmtId="0" fontId="285" fillId="25" borderId="0" applyNumberFormat="0" applyFont="0" applyBorder="0" applyProtection="0"/>
    <xf numFmtId="0" fontId="476" fillId="19" borderId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476" fillId="20" borderId="0"/>
    <xf numFmtId="0" fontId="285" fillId="20" borderId="0" applyNumberFormat="0" applyFont="0" applyBorder="0" applyProtection="0"/>
    <xf numFmtId="0" fontId="285" fillId="20" borderId="0" applyNumberFormat="0" applyFont="0" applyBorder="0" applyProtection="0"/>
    <xf numFmtId="0" fontId="285" fillId="20" borderId="0" applyNumberFormat="0" applyFont="0" applyBorder="0" applyProtection="0"/>
    <xf numFmtId="0" fontId="285" fillId="20" borderId="0" applyNumberFormat="0" applyFont="0" applyBorder="0" applyProtection="0"/>
    <xf numFmtId="0" fontId="285" fillId="20" borderId="0" applyNumberFormat="0" applyFont="0" applyBorder="0" applyProtection="0"/>
    <xf numFmtId="0" fontId="285" fillId="20" borderId="0" applyNumberFormat="0" applyFont="0" applyBorder="0" applyProtection="0"/>
    <xf numFmtId="0" fontId="476" fillId="26" borderId="0"/>
    <xf numFmtId="0" fontId="285" fillId="26" borderId="0" applyNumberFormat="0" applyFont="0" applyBorder="0" applyProtection="0"/>
    <xf numFmtId="0" fontId="285" fillId="26" borderId="0" applyNumberFormat="0" applyFont="0" applyBorder="0" applyProtection="0"/>
    <xf numFmtId="0" fontId="285" fillId="26" borderId="0" applyNumberFormat="0" applyFont="0" applyBorder="0" applyProtection="0"/>
    <xf numFmtId="0" fontId="285" fillId="26" borderId="0" applyNumberFormat="0" applyFont="0" applyBorder="0" applyProtection="0"/>
    <xf numFmtId="0" fontId="285" fillId="26" borderId="0" applyNumberFormat="0" applyFont="0" applyBorder="0" applyProtection="0"/>
    <xf numFmtId="0" fontId="285" fillId="26" borderId="0" applyNumberFormat="0" applyFont="0" applyBorder="0" applyProtection="0"/>
    <xf numFmtId="0" fontId="476" fillId="11" borderId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476" fillId="19" borderId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476" fillId="25" borderId="0"/>
    <xf numFmtId="0" fontId="285" fillId="25" borderId="0" applyNumberFormat="0" applyFont="0" applyBorder="0" applyProtection="0"/>
    <xf numFmtId="0" fontId="285" fillId="25" borderId="0" applyNumberFormat="0" applyFont="0" applyBorder="0" applyProtection="0"/>
    <xf numFmtId="0" fontId="285" fillId="25" borderId="0" applyNumberFormat="0" applyFont="0" applyBorder="0" applyProtection="0"/>
    <xf numFmtId="0" fontId="285" fillId="25" borderId="0" applyNumberFormat="0" applyFont="0" applyBorder="0" applyProtection="0"/>
    <xf numFmtId="0" fontId="285" fillId="25" borderId="0" applyNumberFormat="0" applyFont="0" applyBorder="0" applyProtection="0"/>
    <xf numFmtId="0" fontId="285" fillId="25" borderId="0" applyNumberFormat="0" applyFont="0" applyBorder="0" applyProtection="0"/>
    <xf numFmtId="0" fontId="476" fillId="19" borderId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476" fillId="20" borderId="0"/>
    <xf numFmtId="0" fontId="285" fillId="20" borderId="0" applyNumberFormat="0" applyFont="0" applyBorder="0" applyProtection="0"/>
    <xf numFmtId="0" fontId="285" fillId="20" borderId="0" applyNumberFormat="0" applyFont="0" applyBorder="0" applyProtection="0"/>
    <xf numFmtId="0" fontId="285" fillId="20" borderId="0" applyNumberFormat="0" applyFont="0" applyBorder="0" applyProtection="0"/>
    <xf numFmtId="0" fontId="285" fillId="20" borderId="0" applyNumberFormat="0" applyFont="0" applyBorder="0" applyProtection="0"/>
    <xf numFmtId="0" fontId="285" fillId="20" borderId="0" applyNumberFormat="0" applyFont="0" applyBorder="0" applyProtection="0"/>
    <xf numFmtId="0" fontId="285" fillId="20" borderId="0" applyNumberFormat="0" applyFont="0" applyBorder="0" applyProtection="0"/>
    <xf numFmtId="0" fontId="476" fillId="21" borderId="0"/>
    <xf numFmtId="0" fontId="285" fillId="21" borderId="0" applyNumberFormat="0" applyFont="0" applyBorder="0" applyProtection="0"/>
    <xf numFmtId="0" fontId="285" fillId="21" borderId="0" applyNumberFormat="0" applyFont="0" applyBorder="0" applyProtection="0"/>
    <xf numFmtId="0" fontId="285" fillId="21" borderId="0" applyNumberFormat="0" applyFont="0" applyBorder="0" applyProtection="0"/>
    <xf numFmtId="0" fontId="285" fillId="21" borderId="0" applyNumberFormat="0" applyFont="0" applyBorder="0" applyProtection="0"/>
    <xf numFmtId="0" fontId="285" fillId="21" borderId="0" applyNumberFormat="0" applyFont="0" applyBorder="0" applyProtection="0"/>
    <xf numFmtId="0" fontId="285" fillId="21" borderId="0" applyNumberFormat="0" applyFont="0" applyBorder="0" applyProtection="0"/>
    <xf numFmtId="0" fontId="476" fillId="11" borderId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285" fillId="11" borderId="0" applyNumberFormat="0" applyFont="0" applyBorder="0" applyProtection="0"/>
    <xf numFmtId="0" fontId="476" fillId="19" borderId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285" fillId="19" borderId="0" applyNumberFormat="0" applyFont="0" applyBorder="0" applyProtection="0"/>
    <xf numFmtId="0" fontId="476" fillId="25" borderId="0"/>
    <xf numFmtId="0" fontId="285" fillId="25" borderId="0" applyNumberFormat="0" applyFont="0" applyBorder="0" applyProtection="0"/>
    <xf numFmtId="0" fontId="285" fillId="25" borderId="0" applyNumberFormat="0" applyFont="0" applyBorder="0" applyProtection="0"/>
    <xf numFmtId="0" fontId="285" fillId="25" borderId="0" applyNumberFormat="0" applyFont="0" applyBorder="0" applyProtection="0"/>
    <xf numFmtId="0" fontId="285" fillId="25" borderId="0" applyNumberFormat="0" applyFont="0" applyBorder="0" applyProtection="0"/>
    <xf numFmtId="0" fontId="285" fillId="25" borderId="0" applyNumberFormat="0" applyFont="0" applyBorder="0" applyProtection="0"/>
    <xf numFmtId="0" fontId="285" fillId="25" borderId="0" applyNumberFormat="0" applyFont="0" applyBorder="0" applyProtection="0"/>
    <xf numFmtId="0" fontId="476" fillId="0" borderId="0">
      <alignment horizontal="left" vertical="center" indent="7"/>
    </xf>
    <xf numFmtId="0" fontId="285" fillId="0" borderId="0" applyNumberFormat="0" applyFont="0" applyBorder="0" applyProtection="0">
      <alignment horizontal="left" vertical="center" indent="7"/>
    </xf>
    <xf numFmtId="0" fontId="285" fillId="0" borderId="0" applyNumberFormat="0" applyFont="0" applyBorder="0" applyProtection="0">
      <alignment horizontal="left" vertical="center" indent="7"/>
    </xf>
    <xf numFmtId="0" fontId="285" fillId="0" borderId="0" applyNumberFormat="0" applyFont="0" applyBorder="0" applyProtection="0">
      <alignment horizontal="left" vertical="center" indent="7"/>
    </xf>
    <xf numFmtId="0" fontId="285" fillId="0" borderId="0" applyNumberFormat="0" applyFont="0" applyBorder="0" applyProtection="0">
      <alignment horizontal="left" vertical="center" indent="7"/>
    </xf>
    <xf numFmtId="0" fontId="285" fillId="0" borderId="0" applyNumberFormat="0" applyFont="0" applyBorder="0" applyProtection="0">
      <alignment horizontal="left" vertical="center" indent="7"/>
    </xf>
    <xf numFmtId="0" fontId="285" fillId="0" borderId="0" applyNumberFormat="0" applyFont="0" applyBorder="0" applyProtection="0">
      <alignment horizontal="left" vertical="center" indent="7"/>
    </xf>
    <xf numFmtId="0" fontId="473" fillId="0" borderId="0" applyNumberFormat="0" applyFont="0" applyBorder="0" applyProtection="0">
      <alignment horizontal="left" vertical="center" indent="7"/>
    </xf>
    <xf numFmtId="0" fontId="477" fillId="6" borderId="0"/>
    <xf numFmtId="0" fontId="28" fillId="6" borderId="0" applyNumberFormat="0" applyBorder="0" applyProtection="0"/>
    <xf numFmtId="0" fontId="477" fillId="20" borderId="0"/>
    <xf numFmtId="0" fontId="28" fillId="20" borderId="0" applyNumberFormat="0" applyBorder="0" applyProtection="0"/>
    <xf numFmtId="0" fontId="477" fillId="24" borderId="0"/>
    <xf numFmtId="0" fontId="28" fillId="24" borderId="0" applyNumberFormat="0" applyBorder="0" applyProtection="0"/>
    <xf numFmtId="0" fontId="477" fillId="23" borderId="0"/>
    <xf numFmtId="0" fontId="28" fillId="23" borderId="0" applyNumberFormat="0" applyBorder="0" applyProtection="0"/>
    <xf numFmtId="0" fontId="477" fillId="6" borderId="0"/>
    <xf numFmtId="0" fontId="28" fillId="6" borderId="0" applyNumberFormat="0" applyBorder="0" applyProtection="0"/>
    <xf numFmtId="0" fontId="477" fillId="15" borderId="0"/>
    <xf numFmtId="0" fontId="28" fillId="15" borderId="0" applyNumberFormat="0" applyBorder="0" applyProtection="0"/>
    <xf numFmtId="0" fontId="27" fillId="26" borderId="0" applyNumberFormat="0" applyBorder="0" applyProtection="0"/>
    <xf numFmtId="0" fontId="27" fillId="20" borderId="0" applyNumberFormat="0" applyBorder="0" applyProtection="0"/>
    <xf numFmtId="0" fontId="27" fillId="21" borderId="0" applyNumberFormat="0" applyBorder="0" applyProtection="0"/>
    <xf numFmtId="0" fontId="27" fillId="5" borderId="0" applyNumberFormat="0" applyBorder="0" applyProtection="0"/>
    <xf numFmtId="0" fontId="27" fillId="6" borderId="0" applyNumberFormat="0" applyBorder="0" applyProtection="0"/>
    <xf numFmtId="0" fontId="27" fillId="27" borderId="0" applyNumberFormat="0" applyBorder="0" applyProtection="0"/>
    <xf numFmtId="0" fontId="478" fillId="28" borderId="0"/>
    <xf numFmtId="0" fontId="24" fillId="28" borderId="0" applyNumberFormat="0" applyBorder="0" applyProtection="0"/>
    <xf numFmtId="0" fontId="478" fillId="20" borderId="0"/>
    <xf numFmtId="0" fontId="24" fillId="20" borderId="0" applyNumberFormat="0" applyBorder="0" applyProtection="0"/>
    <xf numFmtId="0" fontId="478" fillId="26" borderId="0"/>
    <xf numFmtId="0" fontId="24" fillId="26" borderId="0" applyNumberFormat="0" applyBorder="0" applyProtection="0"/>
    <xf numFmtId="0" fontId="478" fillId="5" borderId="0"/>
    <xf numFmtId="0" fontId="24" fillId="5" borderId="0" applyNumberFormat="0" applyBorder="0" applyProtection="0"/>
    <xf numFmtId="0" fontId="478" fillId="6" borderId="0"/>
    <xf numFmtId="0" fontId="24" fillId="6" borderId="0" applyNumberFormat="0" applyBorder="0" applyProtection="0"/>
    <xf numFmtId="0" fontId="478" fillId="29" borderId="0"/>
    <xf numFmtId="0" fontId="24" fillId="29" borderId="0" applyNumberFormat="0" applyBorder="0" applyProtection="0"/>
    <xf numFmtId="0" fontId="478" fillId="28" borderId="0"/>
    <xf numFmtId="0" fontId="24" fillId="28" borderId="0" applyNumberFormat="0" applyBorder="0" applyProtection="0"/>
    <xf numFmtId="0" fontId="478" fillId="20" borderId="0"/>
    <xf numFmtId="0" fontId="24" fillId="20" borderId="0" applyNumberFormat="0" applyBorder="0" applyProtection="0"/>
    <xf numFmtId="0" fontId="478" fillId="26" borderId="0"/>
    <xf numFmtId="0" fontId="24" fillId="26" borderId="0" applyNumberFormat="0" applyBorder="0" applyProtection="0"/>
    <xf numFmtId="0" fontId="478" fillId="5" borderId="0"/>
    <xf numFmtId="0" fontId="24" fillId="5" borderId="0" applyNumberFormat="0" applyBorder="0" applyProtection="0"/>
    <xf numFmtId="0" fontId="478" fillId="6" borderId="0"/>
    <xf numFmtId="0" fontId="24" fillId="6" borderId="0" applyNumberFormat="0" applyBorder="0" applyProtection="0"/>
    <xf numFmtId="0" fontId="478" fillId="29" borderId="0"/>
    <xf numFmtId="0" fontId="24" fillId="29" borderId="0" applyNumberFormat="0" applyBorder="0" applyProtection="0"/>
    <xf numFmtId="0" fontId="478" fillId="28" borderId="0"/>
    <xf numFmtId="0" fontId="24" fillId="28" borderId="0" applyNumberFormat="0" applyBorder="0" applyProtection="0"/>
    <xf numFmtId="0" fontId="478" fillId="20" borderId="0"/>
    <xf numFmtId="0" fontId="24" fillId="20" borderId="0" applyNumberFormat="0" applyBorder="0" applyProtection="0"/>
    <xf numFmtId="0" fontId="478" fillId="21" borderId="0"/>
    <xf numFmtId="0" fontId="24" fillId="21" borderId="0" applyNumberFormat="0" applyBorder="0" applyProtection="0"/>
    <xf numFmtId="0" fontId="478" fillId="5" borderId="0"/>
    <xf numFmtId="0" fontId="24" fillId="5" borderId="0" applyNumberFormat="0" applyBorder="0" applyProtection="0"/>
    <xf numFmtId="0" fontId="478" fillId="6" borderId="0"/>
    <xf numFmtId="0" fontId="24" fillId="6" borderId="0" applyNumberFormat="0" applyBorder="0" applyProtection="0"/>
    <xf numFmtId="0" fontId="478" fillId="29" borderId="0"/>
    <xf numFmtId="0" fontId="24" fillId="29" borderId="0" applyNumberFormat="0" applyBorder="0" applyProtection="0"/>
    <xf numFmtId="0" fontId="27" fillId="2" borderId="0" applyNumberFormat="0" applyBorder="0" applyProtection="0"/>
    <xf numFmtId="0" fontId="27" fillId="3" borderId="0" applyNumberFormat="0" applyBorder="0" applyProtection="0"/>
    <xf numFmtId="0" fontId="27" fillId="30" borderId="0" applyNumberFormat="0" applyBorder="0" applyProtection="0"/>
    <xf numFmtId="0" fontId="27" fillId="5" borderId="0" applyNumberFormat="0" applyBorder="0" applyProtection="0"/>
    <xf numFmtId="0" fontId="27" fillId="6" borderId="0" applyNumberFormat="0" applyBorder="0" applyProtection="0"/>
    <xf numFmtId="0" fontId="27" fillId="31" borderId="0" applyNumberFormat="0" applyBorder="0" applyProtection="0"/>
    <xf numFmtId="0" fontId="31" fillId="0" borderId="0" applyNumberFormat="0" applyBorder="0" applyProtection="0"/>
    <xf numFmtId="0" fontId="479" fillId="18" borderId="0"/>
    <xf numFmtId="0" fontId="32" fillId="18" borderId="0" applyNumberFormat="0" applyBorder="0" applyProtection="0"/>
    <xf numFmtId="4" fontId="480" fillId="0" borderId="0">
      <alignment horizontal="right" vertical="center"/>
    </xf>
    <xf numFmtId="4" fontId="33" fillId="0" borderId="0" applyBorder="0" applyProtection="0">
      <alignment horizontal="right" vertical="center"/>
    </xf>
    <xf numFmtId="0" fontId="481" fillId="10" borderId="0"/>
    <xf numFmtId="0" fontId="34" fillId="10" borderId="0" applyNumberFormat="0" applyBorder="0" applyProtection="0"/>
    <xf numFmtId="0" fontId="482" fillId="10" borderId="0"/>
    <xf numFmtId="0" fontId="35" fillId="10" borderId="0" applyNumberFormat="0" applyBorder="0" applyProtection="0"/>
    <xf numFmtId="0" fontId="483" fillId="23" borderId="1"/>
    <xf numFmtId="0" fontId="36" fillId="23" borderId="1" applyNumberFormat="0" applyProtection="0"/>
    <xf numFmtId="0" fontId="37" fillId="23" borderId="1" applyNumberFormat="0" applyProtection="0"/>
    <xf numFmtId="0" fontId="483" fillId="23" borderId="1"/>
    <xf numFmtId="0" fontId="36" fillId="23" borderId="1" applyNumberFormat="0" applyProtection="0"/>
    <xf numFmtId="0" fontId="483" fillId="23" borderId="1"/>
    <xf numFmtId="0" fontId="36" fillId="23" borderId="1" applyNumberFormat="0" applyProtection="0"/>
    <xf numFmtId="0" fontId="484" fillId="32" borderId="153"/>
    <xf numFmtId="0" fontId="38" fillId="32" borderId="153"/>
    <xf numFmtId="0" fontId="38" fillId="32" borderId="2" applyNumberFormat="0" applyProtection="0"/>
    <xf numFmtId="0" fontId="485" fillId="0" borderId="154"/>
    <xf numFmtId="0" fontId="39" fillId="0" borderId="154"/>
    <xf numFmtId="0" fontId="39" fillId="0" borderId="3" applyNumberFormat="0" applyProtection="0"/>
    <xf numFmtId="0" fontId="485" fillId="0" borderId="154"/>
    <xf numFmtId="0" fontId="39" fillId="0" borderId="154"/>
    <xf numFmtId="0" fontId="39" fillId="0" borderId="3" applyNumberFormat="0" applyProtection="0"/>
    <xf numFmtId="0" fontId="484" fillId="32" borderId="153"/>
    <xf numFmtId="0" fontId="38" fillId="32" borderId="153"/>
    <xf numFmtId="0" fontId="38" fillId="32" borderId="2" applyNumberFormat="0" applyProtection="0"/>
    <xf numFmtId="0" fontId="152" fillId="0" borderId="154"/>
    <xf numFmtId="0" fontId="152" fillId="0" borderId="154"/>
    <xf numFmtId="0" fontId="40" fillId="0" borderId="3" applyNumberFormat="0" applyProtection="0"/>
    <xf numFmtId="0" fontId="484" fillId="32" borderId="153"/>
    <xf numFmtId="0" fontId="38" fillId="32" borderId="153"/>
    <xf numFmtId="0" fontId="38" fillId="32" borderId="2" applyNumberFormat="0" applyProtection="0"/>
    <xf numFmtId="0" fontId="41" fillId="23" borderId="1" applyNumberFormat="0" applyProtection="0">
      <alignment horizontal="center" vertical="center"/>
    </xf>
    <xf numFmtId="0" fontId="41" fillId="23" borderId="1" applyNumberFormat="0" applyProtection="0">
      <alignment horizontal="center" vertical="center"/>
    </xf>
    <xf numFmtId="0" fontId="41" fillId="23" borderId="1" applyNumberFormat="0" applyProtection="0">
      <alignment horizontal="center" vertical="center"/>
    </xf>
    <xf numFmtId="0" fontId="41" fillId="23" borderId="1" applyNumberFormat="0" applyProtection="0">
      <alignment horizontal="center" vertical="center"/>
    </xf>
    <xf numFmtId="0" fontId="41" fillId="23" borderId="1" applyNumberFormat="0" applyProtection="0">
      <alignment horizontal="center" vertical="center"/>
    </xf>
    <xf numFmtId="49" fontId="42" fillId="7" borderId="4" applyProtection="0">
      <alignment horizontal="center" vertical="center" wrapText="1"/>
    </xf>
    <xf numFmtId="49" fontId="42" fillId="33" borderId="4" applyProtection="0">
      <alignment horizontal="center" vertical="center" wrapText="1"/>
    </xf>
    <xf numFmtId="49" fontId="42" fillId="11" borderId="4" applyProtection="0">
      <alignment horizontal="center" vertical="center" wrapText="1"/>
    </xf>
    <xf numFmtId="49" fontId="42" fillId="7" borderId="4" applyProtection="0">
      <alignment horizontal="center" vertical="center" wrapText="1"/>
    </xf>
    <xf numFmtId="49" fontId="42" fillId="7" borderId="0" applyBorder="0" applyProtection="0">
      <alignment horizontal="center" vertical="center" wrapText="1"/>
    </xf>
    <xf numFmtId="49" fontId="42" fillId="34" borderId="5" applyProtection="0">
      <alignment horizontal="center" vertical="center" wrapText="1"/>
    </xf>
    <xf numFmtId="49" fontId="42" fillId="18" borderId="5" applyProtection="0">
      <alignment horizontal="center" vertical="center" wrapText="1"/>
    </xf>
    <xf numFmtId="49" fontId="42" fillId="31" borderId="5" applyProtection="0">
      <alignment horizontal="center" vertical="center" wrapText="1"/>
    </xf>
    <xf numFmtId="49" fontId="42" fillId="11" borderId="5" applyProtection="0">
      <alignment horizontal="center" vertical="center" wrapText="1"/>
    </xf>
    <xf numFmtId="49" fontId="42" fillId="30" borderId="0" applyBorder="0" applyProtection="0">
      <alignment horizontal="center" vertical="center" wrapText="1"/>
    </xf>
    <xf numFmtId="49" fontId="42" fillId="33" borderId="5" applyProtection="0">
      <alignment horizontal="center" vertical="center" wrapText="1"/>
    </xf>
    <xf numFmtId="49" fontId="42" fillId="29" borderId="5" applyProtection="0">
      <alignment horizontal="center" vertical="center" wrapText="1"/>
    </xf>
    <xf numFmtId="49" fontId="42" fillId="33" borderId="5" applyProtection="0">
      <alignment horizontal="center" vertical="center" wrapText="1"/>
    </xf>
    <xf numFmtId="49" fontId="42" fillId="7" borderId="5" applyProtection="0">
      <alignment horizontal="center" vertical="center" wrapText="1"/>
    </xf>
    <xf numFmtId="49" fontId="42" fillId="33" borderId="5" applyProtection="0">
      <alignment horizontal="center" vertical="center" wrapText="1"/>
    </xf>
    <xf numFmtId="49" fontId="42" fillId="35" borderId="0" applyBorder="0" applyProtection="0">
      <alignment horizontal="center" vertical="center" wrapText="1"/>
    </xf>
    <xf numFmtId="49" fontId="42" fillId="33" borderId="6" applyProtection="0">
      <alignment horizontal="center" vertical="center" wrapText="1"/>
    </xf>
    <xf numFmtId="49" fontId="42" fillId="29" borderId="6" applyProtection="0">
      <alignment horizontal="center" vertical="center" wrapText="1"/>
    </xf>
    <xf numFmtId="49" fontId="42" fillId="33" borderId="7" applyProtection="0">
      <alignment horizontal="center" vertical="center" wrapText="1"/>
    </xf>
    <xf numFmtId="49" fontId="42" fillId="7" borderId="8" applyProtection="0">
      <alignment horizontal="center" vertical="center" wrapText="1"/>
    </xf>
    <xf numFmtId="49" fontId="42" fillId="33" borderId="6" applyProtection="0">
      <alignment horizontal="center" vertical="center" wrapText="1"/>
    </xf>
    <xf numFmtId="49" fontId="42" fillId="35" borderId="0" applyBorder="0" applyProtection="0">
      <alignment horizontal="center" vertical="center" wrapText="1"/>
    </xf>
    <xf numFmtId="49" fontId="42" fillId="34" borderId="6" applyProtection="0">
      <alignment horizontal="center" vertical="center" wrapText="1"/>
    </xf>
    <xf numFmtId="49" fontId="42" fillId="18" borderId="7" applyProtection="0">
      <alignment horizontal="center" vertical="center" wrapText="1"/>
    </xf>
    <xf numFmtId="49" fontId="42" fillId="31" borderId="8" applyProtection="0">
      <alignment horizontal="center" vertical="center" wrapText="1"/>
    </xf>
    <xf numFmtId="49" fontId="42" fillId="11" borderId="6" applyProtection="0">
      <alignment horizontal="center" vertical="center" wrapText="1"/>
    </xf>
    <xf numFmtId="49" fontId="42" fillId="30" borderId="0" applyBorder="0" applyProtection="0">
      <alignment horizontal="center" vertical="center" wrapText="1"/>
    </xf>
    <xf numFmtId="49" fontId="42" fillId="7" borderId="9" applyProtection="0">
      <alignment horizontal="center" vertical="center" wrapText="1"/>
    </xf>
    <xf numFmtId="49" fontId="42" fillId="33" borderId="9" applyProtection="0">
      <alignment horizontal="center" vertical="center" wrapText="1"/>
    </xf>
    <xf numFmtId="49" fontId="42" fillId="11" borderId="10" applyProtection="0">
      <alignment horizontal="center" vertical="center" wrapText="1"/>
    </xf>
    <xf numFmtId="49" fontId="42" fillId="11" borderId="11" applyProtection="0">
      <alignment horizontal="center" vertical="center" wrapText="1"/>
    </xf>
    <xf numFmtId="49" fontId="42" fillId="7" borderId="9" applyProtection="0">
      <alignment horizontal="center" vertical="center" wrapText="1"/>
    </xf>
    <xf numFmtId="49" fontId="42" fillId="7" borderId="0" applyBorder="0" applyProtection="0">
      <alignment horizontal="center" vertical="center" wrapText="1"/>
    </xf>
    <xf numFmtId="0" fontId="153" fillId="2" borderId="153">
      <alignment horizontal="left" vertical="center"/>
    </xf>
    <xf numFmtId="0" fontId="153" fillId="2" borderId="153">
      <alignment horizontal="left" vertical="center"/>
    </xf>
    <xf numFmtId="0" fontId="153" fillId="2" borderId="153">
      <alignment horizontal="left" vertical="center"/>
    </xf>
    <xf numFmtId="0" fontId="43" fillId="2" borderId="2" applyNumberFormat="0" applyProtection="0">
      <alignment horizontal="left" vertical="center"/>
    </xf>
    <xf numFmtId="0" fontId="153" fillId="2" borderId="153">
      <alignment horizontal="left" vertical="center"/>
    </xf>
    <xf numFmtId="0" fontId="153" fillId="2" borderId="153">
      <alignment horizontal="left" vertical="center"/>
    </xf>
    <xf numFmtId="0" fontId="43" fillId="2" borderId="2" applyNumberFormat="0" applyProtection="0">
      <alignment horizontal="left" vertical="center"/>
    </xf>
    <xf numFmtId="0" fontId="153" fillId="2" borderId="153">
      <alignment horizontal="left" vertical="center"/>
    </xf>
    <xf numFmtId="0" fontId="153" fillId="2" borderId="153">
      <alignment horizontal="left" vertical="center"/>
    </xf>
    <xf numFmtId="0" fontId="43" fillId="2" borderId="2" applyNumberFormat="0" applyProtection="0">
      <alignment horizontal="left" vertical="center"/>
    </xf>
    <xf numFmtId="0" fontId="153" fillId="2" borderId="153">
      <alignment horizontal="left" vertical="center"/>
    </xf>
    <xf numFmtId="0" fontId="153" fillId="2" borderId="153">
      <alignment horizontal="left" vertical="center"/>
    </xf>
    <xf numFmtId="0" fontId="43" fillId="2" borderId="2" applyNumberFormat="0" applyProtection="0">
      <alignment horizontal="left" vertical="center"/>
    </xf>
    <xf numFmtId="0" fontId="153" fillId="2" borderId="153">
      <alignment horizontal="left" vertical="center"/>
    </xf>
    <xf numFmtId="0" fontId="43" fillId="2" borderId="2" applyNumberFormat="0" applyProtection="0">
      <alignment horizontal="left" vertical="center"/>
    </xf>
    <xf numFmtId="0" fontId="44" fillId="36" borderId="12" applyNumberFormat="0" applyProtection="0">
      <alignment horizontal="center" vertical="center"/>
    </xf>
    <xf numFmtId="0" fontId="44" fillId="36" borderId="12" applyNumberFormat="0" applyProtection="0">
      <alignment horizontal="center" vertical="center"/>
    </xf>
    <xf numFmtId="0" fontId="44" fillId="36" borderId="12" applyNumberFormat="0" applyProtection="0">
      <alignment horizontal="center" vertical="center"/>
    </xf>
    <xf numFmtId="0" fontId="44" fillId="36" borderId="12" applyNumberFormat="0" applyProtection="0">
      <alignment horizontal="center" vertical="center"/>
    </xf>
    <xf numFmtId="0" fontId="44" fillId="36" borderId="12" applyNumberFormat="0" applyProtection="0">
      <alignment horizontal="center" vertical="center"/>
    </xf>
    <xf numFmtId="0" fontId="45" fillId="24" borderId="13" applyNumberFormat="0" applyProtection="0">
      <alignment horizontal="left" vertical="top" wrapText="1"/>
    </xf>
    <xf numFmtId="0" fontId="45" fillId="24" borderId="13" applyNumberFormat="0" applyProtection="0">
      <alignment horizontal="left" vertical="top" wrapText="1"/>
    </xf>
    <xf numFmtId="0" fontId="45" fillId="24" borderId="13" applyNumberFormat="0" applyProtection="0">
      <alignment horizontal="left" vertical="top" wrapText="1"/>
    </xf>
    <xf numFmtId="49" fontId="42" fillId="37" borderId="153">
      <alignment vertical="center" wrapText="1"/>
    </xf>
    <xf numFmtId="49" fontId="42" fillId="37" borderId="14" applyProtection="0">
      <alignment vertical="center" wrapText="1"/>
    </xf>
    <xf numFmtId="49" fontId="42" fillId="37" borderId="14" applyProtection="0">
      <alignment vertical="center" wrapText="1"/>
    </xf>
    <xf numFmtId="49" fontId="42" fillId="37" borderId="14" applyProtection="0">
      <alignment vertical="center" wrapText="1"/>
    </xf>
    <xf numFmtId="49" fontId="42" fillId="32" borderId="14" applyProtection="0">
      <alignment vertical="center" wrapText="1"/>
    </xf>
    <xf numFmtId="49" fontId="42" fillId="37" borderId="153">
      <alignment vertical="center" wrapText="1"/>
    </xf>
    <xf numFmtId="49" fontId="42" fillId="37" borderId="2" applyProtection="0">
      <alignment vertical="center" wrapText="1"/>
    </xf>
    <xf numFmtId="49" fontId="42" fillId="38" borderId="153">
      <alignment wrapText="1"/>
    </xf>
    <xf numFmtId="49" fontId="42" fillId="38" borderId="14" applyProtection="0">
      <alignment wrapText="1"/>
    </xf>
    <xf numFmtId="49" fontId="42" fillId="38" borderId="14" applyProtection="0">
      <alignment wrapText="1"/>
    </xf>
    <xf numFmtId="49" fontId="42" fillId="38" borderId="153">
      <alignment wrapText="1"/>
    </xf>
    <xf numFmtId="49" fontId="42" fillId="38" borderId="2" applyProtection="0">
      <alignment wrapText="1"/>
    </xf>
    <xf numFmtId="49" fontId="42" fillId="39" borderId="153">
      <alignment wrapText="1"/>
    </xf>
    <xf numFmtId="49" fontId="42" fillId="39" borderId="153">
      <alignment wrapText="1"/>
    </xf>
    <xf numFmtId="49" fontId="42" fillId="40" borderId="153">
      <alignment wrapText="1"/>
    </xf>
    <xf numFmtId="49" fontId="42" fillId="40" borderId="153">
      <alignment wrapText="1"/>
    </xf>
    <xf numFmtId="49" fontId="42" fillId="40" borderId="2" applyProtection="0">
      <alignment wrapText="1"/>
    </xf>
    <xf numFmtId="49" fontId="42" fillId="39" borderId="153">
      <alignment wrapText="1"/>
    </xf>
    <xf numFmtId="49" fontId="42" fillId="39" borderId="2" applyProtection="0">
      <alignment wrapText="1"/>
    </xf>
    <xf numFmtId="49" fontId="42" fillId="35" borderId="153">
      <alignment wrapText="1"/>
    </xf>
    <xf numFmtId="49" fontId="42" fillId="35" borderId="153">
      <alignment wrapText="1"/>
    </xf>
    <xf numFmtId="49" fontId="42" fillId="35" borderId="2" applyProtection="0">
      <alignment wrapText="1"/>
    </xf>
    <xf numFmtId="49" fontId="42" fillId="39" borderId="153">
      <alignment wrapText="1"/>
    </xf>
    <xf numFmtId="49" fontId="42" fillId="39" borderId="2" applyProtection="0">
      <alignment wrapText="1"/>
    </xf>
    <xf numFmtId="49" fontId="42" fillId="40" borderId="153">
      <alignment vertical="center" wrapText="1"/>
    </xf>
    <xf numFmtId="49" fontId="42" fillId="35" borderId="14" applyProtection="0">
      <alignment vertical="center" wrapText="1"/>
    </xf>
    <xf numFmtId="49" fontId="42" fillId="41" borderId="14" applyProtection="0">
      <alignment vertical="center" wrapText="1"/>
    </xf>
    <xf numFmtId="49" fontId="42" fillId="35" borderId="14" applyProtection="0">
      <alignment vertical="center" wrapText="1"/>
    </xf>
    <xf numFmtId="49" fontId="42" fillId="42" borderId="14" applyProtection="0">
      <alignment vertical="center" wrapText="1"/>
    </xf>
    <xf numFmtId="49" fontId="42" fillId="5" borderId="14" applyProtection="0">
      <alignment vertical="center" wrapText="1"/>
    </xf>
    <xf numFmtId="49" fontId="42" fillId="40" borderId="153">
      <alignment vertical="center" wrapText="1"/>
    </xf>
    <xf numFmtId="49" fontId="42" fillId="40" borderId="2" applyProtection="0">
      <alignment vertical="center" wrapText="1"/>
    </xf>
    <xf numFmtId="49" fontId="42" fillId="39" borderId="153">
      <alignment wrapText="1"/>
    </xf>
    <xf numFmtId="49" fontId="42" fillId="15" borderId="14" applyProtection="0">
      <alignment wrapText="1"/>
    </xf>
    <xf numFmtId="49" fontId="42" fillId="41" borderId="14" applyProtection="0">
      <alignment wrapText="1"/>
    </xf>
    <xf numFmtId="49" fontId="42" fillId="15" borderId="14" applyProtection="0">
      <alignment wrapText="1"/>
    </xf>
    <xf numFmtId="49" fontId="42" fillId="17" borderId="14" applyProtection="0">
      <alignment wrapText="1"/>
    </xf>
    <xf numFmtId="49" fontId="42" fillId="39" borderId="153">
      <alignment wrapText="1"/>
    </xf>
    <xf numFmtId="49" fontId="42" fillId="39" borderId="2" applyProtection="0">
      <alignment wrapText="1"/>
    </xf>
    <xf numFmtId="49" fontId="42" fillId="43" borderId="153">
      <alignment vertical="center" wrapText="1"/>
    </xf>
    <xf numFmtId="49" fontId="42" fillId="44" borderId="14" applyProtection="0">
      <alignment vertical="center" wrapText="1"/>
    </xf>
    <xf numFmtId="49" fontId="42" fillId="30" borderId="14" applyProtection="0">
      <alignment vertical="center" wrapText="1"/>
    </xf>
    <xf numFmtId="49" fontId="42" fillId="37" borderId="14" applyProtection="0">
      <alignment vertical="center" wrapText="1"/>
    </xf>
    <xf numFmtId="49" fontId="42" fillId="43" borderId="153">
      <alignment vertical="center" wrapText="1"/>
    </xf>
    <xf numFmtId="49" fontId="42" fillId="43" borderId="2" applyProtection="0">
      <alignment vertical="center" wrapText="1"/>
    </xf>
    <xf numFmtId="49" fontId="42" fillId="37" borderId="153">
      <alignment vertical="center" wrapText="1"/>
    </xf>
    <xf numFmtId="49" fontId="42" fillId="26" borderId="14" applyProtection="0">
      <alignment vertical="center" wrapText="1"/>
    </xf>
    <xf numFmtId="49" fontId="42" fillId="42" borderId="14" applyProtection="0">
      <alignment vertical="center" wrapText="1"/>
    </xf>
    <xf numFmtId="49" fontId="42" fillId="22" borderId="14" applyProtection="0">
      <alignment vertical="center" wrapText="1"/>
    </xf>
    <xf numFmtId="49" fontId="42" fillId="45" borderId="14" applyProtection="0">
      <alignment vertical="center" wrapText="1"/>
    </xf>
    <xf numFmtId="49" fontId="42" fillId="26" borderId="14" applyProtection="0">
      <alignment vertical="center" wrapText="1"/>
    </xf>
    <xf numFmtId="49" fontId="42" fillId="37" borderId="153">
      <alignment vertical="center" wrapText="1"/>
    </xf>
    <xf numFmtId="49" fontId="42" fillId="37" borderId="2" applyProtection="0">
      <alignment vertical="center" wrapText="1"/>
    </xf>
    <xf numFmtId="49" fontId="42" fillId="12" borderId="15" applyProtection="0">
      <alignment vertical="center" wrapText="1"/>
    </xf>
    <xf numFmtId="49" fontId="42" fillId="41" borderId="15" applyProtection="0">
      <alignment vertical="center" wrapText="1"/>
    </xf>
    <xf numFmtId="49" fontId="42" fillId="12" borderId="15" applyProtection="0">
      <alignment vertical="center" wrapText="1"/>
    </xf>
    <xf numFmtId="49" fontId="42" fillId="12" borderId="15" applyProtection="0">
      <alignment vertical="center" wrapText="1"/>
    </xf>
    <xf numFmtId="49" fontId="42" fillId="12" borderId="15" applyProtection="0">
      <alignment vertical="center" wrapText="1"/>
    </xf>
    <xf numFmtId="49" fontId="42" fillId="12" borderId="0" applyBorder="0" applyProtection="0">
      <alignment vertical="center" wrapText="1"/>
    </xf>
    <xf numFmtId="49" fontId="48" fillId="9" borderId="0" applyBorder="0" applyProtection="0">
      <alignment vertical="center" wrapText="1" shrinkToFit="1"/>
    </xf>
    <xf numFmtId="49" fontId="47" fillId="9" borderId="0" applyBorder="0" applyProtection="0">
      <alignment vertical="center" wrapText="1" shrinkToFit="1"/>
    </xf>
    <xf numFmtId="49" fontId="46" fillId="9" borderId="0" applyBorder="0" applyProtection="0">
      <alignment vertical="center" wrapText="1" shrinkToFit="1"/>
    </xf>
    <xf numFmtId="49" fontId="49" fillId="9" borderId="0" applyBorder="0" applyProtection="0">
      <alignment vertical="center" wrapText="1" shrinkToFit="1"/>
    </xf>
    <xf numFmtId="49" fontId="48" fillId="9" borderId="0" applyBorder="0" applyProtection="0">
      <alignment vertical="center" wrapText="1" shrinkToFit="1"/>
    </xf>
    <xf numFmtId="49" fontId="46" fillId="9" borderId="0" applyBorder="0" applyProtection="0">
      <alignment vertical="center" wrapText="1"/>
    </xf>
    <xf numFmtId="49" fontId="50" fillId="9" borderId="0" applyBorder="0" applyProtection="0">
      <alignment vertical="center" wrapText="1"/>
    </xf>
    <xf numFmtId="49" fontId="50" fillId="9" borderId="0" applyBorder="0" applyProtection="0">
      <alignment vertical="center" wrapText="1"/>
    </xf>
    <xf numFmtId="49" fontId="50" fillId="9" borderId="0" applyBorder="0" applyProtection="0">
      <alignment vertical="center" wrapText="1"/>
    </xf>
    <xf numFmtId="49" fontId="50" fillId="9" borderId="0" applyBorder="0" applyProtection="0">
      <alignment vertical="center" wrapText="1"/>
    </xf>
    <xf numFmtId="49" fontId="42" fillId="33" borderId="0" applyBorder="0" applyProtection="0">
      <alignment vertical="center" wrapText="1"/>
    </xf>
    <xf numFmtId="49" fontId="42" fillId="13" borderId="0" applyBorder="0" applyProtection="0">
      <alignment vertical="center" wrapText="1"/>
    </xf>
    <xf numFmtId="49" fontId="42" fillId="13" borderId="0" applyBorder="0" applyProtection="0">
      <alignment vertical="center" wrapText="1"/>
    </xf>
    <xf numFmtId="49" fontId="42" fillId="13" borderId="0" applyBorder="0" applyProtection="0">
      <alignment vertical="center" wrapText="1"/>
    </xf>
    <xf numFmtId="49" fontId="42" fillId="7" borderId="0" applyBorder="0" applyProtection="0">
      <alignment vertical="center" wrapText="1"/>
    </xf>
    <xf numFmtId="49" fontId="42" fillId="13" borderId="0" applyBorder="0" applyProtection="0">
      <alignment vertical="center" wrapText="1"/>
    </xf>
    <xf numFmtId="49" fontId="50" fillId="46" borderId="0" applyBorder="0" applyProtection="0">
      <alignment vertical="center" wrapText="1" shrinkToFit="1"/>
    </xf>
    <xf numFmtId="49" fontId="50" fillId="47" borderId="0" applyBorder="0" applyProtection="0">
      <alignment vertical="center" wrapText="1" shrinkToFit="1"/>
    </xf>
    <xf numFmtId="49" fontId="50" fillId="46" borderId="0" applyBorder="0" applyProtection="0">
      <alignment vertical="center" wrapText="1" shrinkToFit="1"/>
    </xf>
    <xf numFmtId="49" fontId="50" fillId="46" borderId="0" applyBorder="0" applyProtection="0">
      <alignment vertical="center" wrapText="1"/>
    </xf>
    <xf numFmtId="49" fontId="42" fillId="28" borderId="0" applyBorder="0" applyProtection="0">
      <alignment vertical="center" wrapText="1"/>
    </xf>
    <xf numFmtId="49" fontId="42" fillId="5" borderId="0" applyBorder="0" applyProtection="0">
      <alignment vertical="center" wrapText="1"/>
    </xf>
    <xf numFmtId="49" fontId="42" fillId="28" borderId="0" applyBorder="0" applyProtection="0">
      <alignment vertical="center" wrapText="1"/>
    </xf>
    <xf numFmtId="49" fontId="42" fillId="21" borderId="0" applyBorder="0" applyProtection="0">
      <alignment vertical="center" wrapText="1"/>
    </xf>
    <xf numFmtId="49" fontId="42" fillId="47" borderId="0" applyBorder="0" applyProtection="0">
      <alignment vertical="center" wrapText="1"/>
    </xf>
    <xf numFmtId="49" fontId="486" fillId="5" borderId="155">
      <alignment vertical="center" wrapText="1"/>
    </xf>
    <xf numFmtId="49" fontId="486" fillId="42" borderId="155">
      <alignment vertical="center" wrapText="1"/>
    </xf>
    <xf numFmtId="49" fontId="51" fillId="42" borderId="155">
      <alignment vertical="center" wrapText="1"/>
    </xf>
    <xf numFmtId="49" fontId="51" fillId="42" borderId="16" applyProtection="0">
      <alignment vertical="center" wrapText="1"/>
    </xf>
    <xf numFmtId="49" fontId="486" fillId="42" borderId="155">
      <alignment vertical="center" wrapText="1"/>
    </xf>
    <xf numFmtId="49" fontId="51" fillId="42" borderId="155">
      <alignment vertical="center" wrapText="1"/>
    </xf>
    <xf numFmtId="49" fontId="51" fillId="42" borderId="16" applyProtection="0">
      <alignment vertical="center" wrapText="1"/>
    </xf>
    <xf numFmtId="49" fontId="486" fillId="18" borderId="155">
      <alignment vertical="center" wrapText="1"/>
    </xf>
    <xf numFmtId="49" fontId="51" fillId="18" borderId="155">
      <alignment vertical="center" wrapText="1"/>
    </xf>
    <xf numFmtId="49" fontId="51" fillId="18" borderId="16" applyProtection="0">
      <alignment vertical="center" wrapText="1"/>
    </xf>
    <xf numFmtId="49" fontId="486" fillId="25" borderId="155">
      <alignment vertical="center" wrapText="1"/>
    </xf>
    <xf numFmtId="49" fontId="51" fillId="25" borderId="155">
      <alignment vertical="center" wrapText="1"/>
    </xf>
    <xf numFmtId="49" fontId="51" fillId="25" borderId="16" applyProtection="0">
      <alignment vertical="center" wrapText="1"/>
    </xf>
    <xf numFmtId="49" fontId="51" fillId="5" borderId="155">
      <alignment vertical="center" wrapText="1"/>
    </xf>
    <xf numFmtId="49" fontId="51" fillId="5" borderId="16" applyProtection="0">
      <alignment vertical="center" wrapText="1"/>
    </xf>
    <xf numFmtId="0" fontId="487" fillId="15" borderId="156">
      <alignment horizontal="left" vertical="center" wrapText="1"/>
    </xf>
    <xf numFmtId="0" fontId="487" fillId="5" borderId="156">
      <alignment horizontal="left" vertical="center" wrapText="1"/>
    </xf>
    <xf numFmtId="0" fontId="487" fillId="48" borderId="156">
      <alignment horizontal="left" vertical="center" wrapText="1"/>
    </xf>
    <xf numFmtId="0" fontId="52" fillId="48" borderId="156">
      <alignment horizontal="left" vertical="center" wrapText="1"/>
    </xf>
    <xf numFmtId="0" fontId="52" fillId="48" borderId="17" applyNumberFormat="0" applyProtection="0">
      <alignment horizontal="left" vertical="center" wrapText="1"/>
    </xf>
    <xf numFmtId="0" fontId="52" fillId="5" borderId="156">
      <alignment horizontal="left" vertical="center" wrapText="1"/>
    </xf>
    <xf numFmtId="0" fontId="52" fillId="5" borderId="17" applyNumberFormat="0" applyProtection="0">
      <alignment horizontal="left" vertical="center" wrapText="1"/>
    </xf>
    <xf numFmtId="0" fontId="487" fillId="5" borderId="156">
      <alignment horizontal="left" vertical="center" wrapText="1"/>
    </xf>
    <xf numFmtId="0" fontId="52" fillId="5" borderId="156">
      <alignment horizontal="left" vertical="center" wrapText="1"/>
    </xf>
    <xf numFmtId="0" fontId="52" fillId="5" borderId="17" applyNumberFormat="0" applyProtection="0">
      <alignment horizontal="left" vertical="center" wrapText="1"/>
    </xf>
    <xf numFmtId="0" fontId="487" fillId="48" borderId="156">
      <alignment horizontal="left" vertical="center" wrapText="1"/>
    </xf>
    <xf numFmtId="0" fontId="52" fillId="48" borderId="156">
      <alignment horizontal="left" vertical="center" wrapText="1"/>
    </xf>
    <xf numFmtId="0" fontId="52" fillId="48" borderId="17" applyNumberFormat="0" applyProtection="0">
      <alignment horizontal="left" vertical="center" wrapText="1"/>
    </xf>
    <xf numFmtId="0" fontId="52" fillId="15" borderId="156">
      <alignment horizontal="left" vertical="center" wrapText="1"/>
    </xf>
    <xf numFmtId="0" fontId="52" fillId="15" borderId="17" applyNumberFormat="0" applyProtection="0">
      <alignment horizontal="left" vertical="center" wrapText="1"/>
    </xf>
    <xf numFmtId="49" fontId="42" fillId="27" borderId="18" applyProtection="0">
      <alignment vertical="center" wrapText="1"/>
    </xf>
    <xf numFmtId="49" fontId="42" fillId="7" borderId="18" applyProtection="0">
      <alignment vertical="center" wrapText="1"/>
    </xf>
    <xf numFmtId="49" fontId="42" fillId="49" borderId="18" applyProtection="0">
      <alignment vertical="center" wrapText="1"/>
    </xf>
    <xf numFmtId="49" fontId="42" fillId="27" borderId="18" applyProtection="0">
      <alignment vertical="center" wrapText="1"/>
    </xf>
    <xf numFmtId="49" fontId="42" fillId="29" borderId="18" applyProtection="0">
      <alignment vertical="center" wrapText="1"/>
    </xf>
    <xf numFmtId="49" fontId="42" fillId="5" borderId="18" applyProtection="0">
      <alignment vertical="center" wrapText="1"/>
    </xf>
    <xf numFmtId="49" fontId="42" fillId="29" borderId="18" applyProtection="0">
      <alignment vertical="center" wrapText="1"/>
    </xf>
    <xf numFmtId="49" fontId="42" fillId="13" borderId="18" applyProtection="0">
      <alignment vertical="center" wrapText="1"/>
    </xf>
    <xf numFmtId="49" fontId="42" fillId="27" borderId="18" applyProtection="0">
      <alignment vertical="center" wrapText="1"/>
    </xf>
    <xf numFmtId="49" fontId="42" fillId="22" borderId="18" applyProtection="0">
      <alignment vertical="center" wrapText="1"/>
    </xf>
    <xf numFmtId="49" fontId="42" fillId="32" borderId="18" applyProtection="0">
      <alignment vertical="center" wrapText="1"/>
    </xf>
    <xf numFmtId="49" fontId="42" fillId="25" borderId="18" applyProtection="0">
      <alignment vertical="center" wrapText="1"/>
    </xf>
    <xf numFmtId="49" fontId="42" fillId="16" borderId="18" applyProtection="0">
      <alignment vertical="center" wrapText="1"/>
    </xf>
    <xf numFmtId="49" fontId="42" fillId="27" borderId="18" applyProtection="0">
      <alignment vertical="center" wrapText="1"/>
    </xf>
    <xf numFmtId="49" fontId="42" fillId="22" borderId="18" applyProtection="0">
      <alignment vertical="center" wrapText="1"/>
    </xf>
    <xf numFmtId="49" fontId="42" fillId="16" borderId="18" applyProtection="0">
      <alignment vertical="center" wrapText="1"/>
    </xf>
    <xf numFmtId="49" fontId="42" fillId="22" borderId="18" applyProtection="0">
      <alignment vertical="center" wrapText="1"/>
    </xf>
    <xf numFmtId="49" fontId="42" fillId="16" borderId="18" applyProtection="0">
      <alignment vertical="center" wrapText="1"/>
    </xf>
    <xf numFmtId="49" fontId="42" fillId="16" borderId="18" applyProtection="0">
      <alignment vertical="center" wrapText="1"/>
    </xf>
    <xf numFmtId="49" fontId="42" fillId="16" borderId="18" applyProtection="0">
      <alignment vertical="center" wrapText="1"/>
    </xf>
    <xf numFmtId="49" fontId="29" fillId="19" borderId="19" applyProtection="0">
      <alignment vertical="top" wrapText="1"/>
    </xf>
    <xf numFmtId="49" fontId="29" fillId="19" borderId="20" applyProtection="0">
      <alignment vertical="top" wrapText="1"/>
    </xf>
    <xf numFmtId="49" fontId="29" fillId="17" borderId="19" applyProtection="0">
      <alignment vertical="top" wrapText="1"/>
    </xf>
    <xf numFmtId="0" fontId="478" fillId="2" borderId="0"/>
    <xf numFmtId="0" fontId="24" fillId="2" borderId="0" applyNumberFormat="0" applyBorder="0" applyProtection="0"/>
    <xf numFmtId="0" fontId="478" fillId="3" borderId="0"/>
    <xf numFmtId="0" fontId="24" fillId="3" borderId="0" applyNumberFormat="0" applyBorder="0" applyProtection="0"/>
    <xf numFmtId="0" fontId="478" fillId="4" borderId="0"/>
    <xf numFmtId="0" fontId="24" fillId="4" borderId="0" applyNumberFormat="0" applyBorder="0" applyProtection="0"/>
    <xf numFmtId="0" fontId="478" fillId="5" borderId="0"/>
    <xf numFmtId="0" fontId="24" fillId="5" borderId="0" applyNumberFormat="0" applyBorder="0" applyProtection="0"/>
    <xf numFmtId="0" fontId="478" fillId="6" borderId="0"/>
    <xf numFmtId="0" fontId="24" fillId="6" borderId="0" applyNumberFormat="0" applyBorder="0" applyProtection="0"/>
    <xf numFmtId="0" fontId="478" fillId="7" borderId="0"/>
    <xf numFmtId="0" fontId="24" fillId="7" borderId="0" applyNumberFormat="0" applyBorder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170" fontId="29" fillId="0" borderId="0" applyBorder="0" applyProtection="0"/>
    <xf numFmtId="0" fontId="147" fillId="36" borderId="21"/>
    <xf numFmtId="0" fontId="147" fillId="36" borderId="21"/>
    <xf numFmtId="0" fontId="29" fillId="36" borderId="21" applyNumberFormat="0" applyProtection="0"/>
    <xf numFmtId="171" fontId="29" fillId="0" borderId="0" applyBorder="0" applyProtection="0"/>
    <xf numFmtId="171" fontId="29" fillId="0" borderId="0" applyBorder="0" applyProtection="0"/>
    <xf numFmtId="0" fontId="53" fillId="16" borderId="0" applyNumberFormat="0" applyBorder="0" applyProtection="0">
      <alignment wrapText="1"/>
    </xf>
    <xf numFmtId="0" fontId="53" fillId="18" borderId="0" applyNumberFormat="0" applyBorder="0" applyProtection="0"/>
    <xf numFmtId="167" fontId="54" fillId="0" borderId="23" applyProtection="0"/>
    <xf numFmtId="167" fontId="55" fillId="0" borderId="22" applyProtection="0"/>
    <xf numFmtId="167" fontId="57" fillId="0" borderId="23" applyProtection="0"/>
    <xf numFmtId="167" fontId="56" fillId="0" borderId="22" applyProtection="0"/>
    <xf numFmtId="0" fontId="488" fillId="0" borderId="0"/>
    <xf numFmtId="0" fontId="58" fillId="0" borderId="0" applyNumberFormat="0" applyBorder="0" applyProtection="0"/>
    <xf numFmtId="0" fontId="478" fillId="2" borderId="0"/>
    <xf numFmtId="0" fontId="24" fillId="2" borderId="0" applyNumberFormat="0" applyBorder="0" applyProtection="0"/>
    <xf numFmtId="0" fontId="478" fillId="3" borderId="0"/>
    <xf numFmtId="0" fontId="24" fillId="3" borderId="0" applyNumberFormat="0" applyBorder="0" applyProtection="0"/>
    <xf numFmtId="0" fontId="478" fillId="4" borderId="0"/>
    <xf numFmtId="0" fontId="24" fillId="4" borderId="0" applyNumberFormat="0" applyBorder="0" applyProtection="0"/>
    <xf numFmtId="0" fontId="478" fillId="5" borderId="0"/>
    <xf numFmtId="0" fontId="24" fillId="5" borderId="0" applyNumberFormat="0" applyBorder="0" applyProtection="0"/>
    <xf numFmtId="0" fontId="478" fillId="6" borderId="0"/>
    <xf numFmtId="0" fontId="24" fillId="6" borderId="0" applyNumberFormat="0" applyBorder="0" applyProtection="0"/>
    <xf numFmtId="0" fontId="478" fillId="7" borderId="0"/>
    <xf numFmtId="0" fontId="24" fillId="7" borderId="0" applyNumberFormat="0" applyBorder="0" applyProtection="0"/>
    <xf numFmtId="0" fontId="59" fillId="0" borderId="0" applyNumberFormat="0" applyBorder="0" applyProtection="0"/>
    <xf numFmtId="0" fontId="59" fillId="0" borderId="0" applyNumberFormat="0" applyBorder="0" applyProtection="0"/>
    <xf numFmtId="0" fontId="60" fillId="0" borderId="0" applyNumberFormat="0" applyBorder="0" applyProtection="0"/>
    <xf numFmtId="0" fontId="60" fillId="0" borderId="0" applyNumberFormat="0" applyBorder="0" applyProtection="0"/>
    <xf numFmtId="0" fontId="489" fillId="15" borderId="1"/>
    <xf numFmtId="0" fontId="64" fillId="15" borderId="1" applyNumberFormat="0" applyProtection="0"/>
    <xf numFmtId="0" fontId="63" fillId="13" borderId="1" applyNumberFormat="0" applyProtection="0"/>
    <xf numFmtId="192" fontId="476" fillId="0" borderId="0"/>
    <xf numFmtId="173" fontId="285" fillId="0" borderId="0" applyFont="0" applyBorder="0" applyProtection="0"/>
    <xf numFmtId="173" fontId="285" fillId="0" borderId="0" applyFont="0" applyBorder="0" applyProtection="0"/>
    <xf numFmtId="173" fontId="285" fillId="0" borderId="0" applyFont="0" applyBorder="0" applyProtection="0"/>
    <xf numFmtId="173" fontId="285" fillId="0" borderId="0" applyFont="0" applyBorder="0" applyProtection="0"/>
    <xf numFmtId="173" fontId="285" fillId="0" borderId="0" applyFont="0" applyBorder="0" applyProtection="0"/>
    <xf numFmtId="173" fontId="285" fillId="0" borderId="0" applyFont="0" applyBorder="0" applyProtection="0"/>
    <xf numFmtId="172" fontId="29" fillId="0" borderId="0" applyBorder="0" applyProtection="0"/>
    <xf numFmtId="172" fontId="29" fillId="0" borderId="0" applyBorder="0" applyProtection="0"/>
    <xf numFmtId="174" fontId="29" fillId="0" borderId="0" applyBorder="0" applyProtection="0"/>
    <xf numFmtId="175" fontId="29" fillId="0" borderId="0" applyBorder="0" applyProtection="0"/>
    <xf numFmtId="172" fontId="29" fillId="0" borderId="0" applyBorder="0" applyProtection="0"/>
    <xf numFmtId="175" fontId="29" fillId="0" borderId="0" applyBorder="0" applyProtection="0"/>
    <xf numFmtId="172" fontId="29" fillId="0" borderId="0" applyBorder="0" applyProtection="0"/>
    <xf numFmtId="172" fontId="29" fillId="0" borderId="0" applyBorder="0" applyProtection="0"/>
    <xf numFmtId="174" fontId="29" fillId="0" borderId="0" applyBorder="0" applyProtection="0"/>
    <xf numFmtId="172" fontId="29" fillId="0" borderId="0" applyBorder="0" applyProtection="0"/>
    <xf numFmtId="172" fontId="29" fillId="0" borderId="0" applyBorder="0" applyProtection="0"/>
    <xf numFmtId="176" fontId="29" fillId="0" borderId="0" applyBorder="0" applyProtection="0"/>
    <xf numFmtId="192" fontId="474" fillId="0" borderId="0"/>
    <xf numFmtId="173" fontId="30" fillId="0" borderId="0" applyBorder="0" applyProtection="0"/>
    <xf numFmtId="192" fontId="476" fillId="0" borderId="0"/>
    <xf numFmtId="173" fontId="285" fillId="0" borderId="0" applyFont="0" applyBorder="0" applyProtection="0"/>
    <xf numFmtId="173" fontId="285" fillId="0" borderId="0" applyFont="0" applyBorder="0" applyProtection="0"/>
    <xf numFmtId="173" fontId="285" fillId="0" borderId="0" applyFont="0" applyBorder="0" applyProtection="0"/>
    <xf numFmtId="173" fontId="285" fillId="0" borderId="0" applyFont="0" applyBorder="0" applyProtection="0"/>
    <xf numFmtId="173" fontId="285" fillId="0" borderId="0" applyFont="0" applyBorder="0" applyProtection="0"/>
    <xf numFmtId="173" fontId="285" fillId="0" borderId="0" applyFont="0" applyBorder="0" applyProtection="0"/>
    <xf numFmtId="192" fontId="476" fillId="0" borderId="0"/>
    <xf numFmtId="173" fontId="285" fillId="0" borderId="0" applyFont="0" applyBorder="0" applyProtection="0"/>
    <xf numFmtId="173" fontId="285" fillId="0" borderId="0" applyFont="0" applyBorder="0" applyProtection="0"/>
    <xf numFmtId="173" fontId="285" fillId="0" borderId="0" applyFont="0" applyBorder="0" applyProtection="0"/>
    <xf numFmtId="173" fontId="285" fillId="0" borderId="0" applyFont="0" applyBorder="0" applyProtection="0"/>
    <xf numFmtId="173" fontId="285" fillId="0" borderId="0" applyFont="0" applyBorder="0" applyProtection="0"/>
    <xf numFmtId="173" fontId="285" fillId="0" borderId="0" applyFont="0" applyBorder="0" applyProtection="0"/>
    <xf numFmtId="0" fontId="23" fillId="0" borderId="0"/>
    <xf numFmtId="0" fontId="65" fillId="0" borderId="0" applyNumberFormat="0" applyBorder="0" applyProtection="0"/>
    <xf numFmtId="0" fontId="23" fillId="0" borderId="0" applyNumberFormat="0" applyBorder="0" applyProtection="0"/>
    <xf numFmtId="9" fontId="23" fillId="0" borderId="0" applyBorder="0" applyProtection="0"/>
    <xf numFmtId="0" fontId="29" fillId="0" borderId="0" applyNumberFormat="0" applyBorder="0" applyProtection="0"/>
    <xf numFmtId="0" fontId="490" fillId="0" borderId="0"/>
    <xf numFmtId="0" fontId="66" fillId="0" borderId="0" applyNumberFormat="0" applyBorder="0" applyProtection="0"/>
    <xf numFmtId="2" fontId="474" fillId="0" borderId="0"/>
    <xf numFmtId="2" fontId="30" fillId="0" borderId="0" applyBorder="0" applyProtection="0"/>
    <xf numFmtId="167" fontId="29" fillId="0" borderId="0" applyBorder="0" applyProtection="0"/>
    <xf numFmtId="167" fontId="29" fillId="0" borderId="0" applyBorder="0" applyProtection="0"/>
    <xf numFmtId="3" fontId="29" fillId="0" borderId="0" applyBorder="0" applyProtection="0"/>
    <xf numFmtId="3" fontId="29" fillId="0" borderId="0" applyBorder="0" applyProtection="0"/>
    <xf numFmtId="0" fontId="482" fillId="10" borderId="0"/>
    <xf numFmtId="0" fontId="35" fillId="10" borderId="0" applyNumberFormat="0" applyBorder="0" applyProtection="0"/>
    <xf numFmtId="0" fontId="491" fillId="0" borderId="0">
      <alignment horizontal="center"/>
    </xf>
    <xf numFmtId="0" fontId="68" fillId="0" borderId="0" applyNumberFormat="0" applyBorder="0" applyProtection="0">
      <alignment horizontal="center"/>
    </xf>
    <xf numFmtId="0" fontId="492" fillId="0" borderId="24"/>
    <xf numFmtId="0" fontId="69" fillId="0" borderId="24" applyNumberFormat="0" applyProtection="0"/>
    <xf numFmtId="0" fontId="493" fillId="0" borderId="25"/>
    <xf numFmtId="0" fontId="70" fillId="0" borderId="25" applyNumberFormat="0" applyProtection="0"/>
    <xf numFmtId="0" fontId="488" fillId="0" borderId="26"/>
    <xf numFmtId="0" fontId="58" fillId="0" borderId="26" applyNumberFormat="0" applyProtection="0"/>
    <xf numFmtId="0" fontId="488" fillId="0" borderId="0"/>
    <xf numFmtId="0" fontId="58" fillId="0" borderId="0" applyNumberFormat="0" applyBorder="0" applyProtection="0"/>
    <xf numFmtId="0" fontId="67" fillId="0" borderId="0" applyNumberFormat="0" applyBorder="0" applyProtection="0">
      <alignment horizontal="center"/>
    </xf>
    <xf numFmtId="0" fontId="68" fillId="0" borderId="0" applyNumberFormat="0" applyBorder="0" applyProtection="0">
      <alignment horizontal="center"/>
    </xf>
    <xf numFmtId="0" fontId="491" fillId="0" borderId="0">
      <alignment horizontal="center" textRotation="90"/>
    </xf>
    <xf numFmtId="0" fontId="68" fillId="0" borderId="0" applyNumberFormat="0" applyBorder="0" applyProtection="0">
      <alignment horizontal="center" textRotation="90"/>
    </xf>
    <xf numFmtId="0" fontId="67" fillId="0" borderId="0" applyNumberFormat="0" applyBorder="0" applyProtection="0">
      <alignment horizontal="center" textRotation="90"/>
    </xf>
    <xf numFmtId="0" fontId="68" fillId="0" borderId="0" applyNumberFormat="0" applyBorder="0" applyProtection="0">
      <alignment horizontal="center" textRotation="90"/>
    </xf>
    <xf numFmtId="0" fontId="479" fillId="18" borderId="0"/>
    <xf numFmtId="0" fontId="32" fillId="18" borderId="0" applyNumberFormat="0" applyBorder="0" applyProtection="0"/>
    <xf numFmtId="0" fontId="489" fillId="15" borderId="1"/>
    <xf numFmtId="0" fontId="64" fillId="15" borderId="1" applyNumberFormat="0" applyProtection="0"/>
    <xf numFmtId="0" fontId="71" fillId="9" borderId="0" applyNumberFormat="0" applyBorder="0" applyProtection="0"/>
    <xf numFmtId="0" fontId="164" fillId="0" borderId="0"/>
    <xf numFmtId="0" fontId="73" fillId="0" borderId="0" applyNumberFormat="0" applyBorder="0" applyProtection="0"/>
    <xf numFmtId="0" fontId="72" fillId="0" borderId="0" applyNumberFormat="0" applyBorder="0" applyProtection="0"/>
    <xf numFmtId="0" fontId="72" fillId="0" borderId="0" applyNumberFormat="0" applyBorder="0" applyProtection="0"/>
    <xf numFmtId="0" fontId="494" fillId="0" borderId="0"/>
    <xf numFmtId="0" fontId="74" fillId="0" borderId="0" applyNumberFormat="0" applyBorder="0" applyProtection="0"/>
    <xf numFmtId="0" fontId="495" fillId="0" borderId="0" applyBorder="0" applyProtection="0"/>
    <xf numFmtId="0" fontId="474" fillId="14" borderId="0">
      <alignment horizontal="right"/>
      <protection locked="0"/>
    </xf>
    <xf numFmtId="0" fontId="29" fillId="14" borderId="0" applyNumberFormat="0" applyBorder="0">
      <alignment horizontal="right"/>
      <protection locked="0"/>
    </xf>
    <xf numFmtId="0" fontId="29" fillId="14" borderId="0" applyNumberFormat="0" applyBorder="0">
      <alignment horizontal="right"/>
      <protection locked="0"/>
    </xf>
    <xf numFmtId="0" fontId="29" fillId="14" borderId="0" applyNumberFormat="0" applyBorder="0">
      <alignment horizontal="right"/>
      <protection locked="0"/>
    </xf>
    <xf numFmtId="0" fontId="30" fillId="14" borderId="0" applyNumberFormat="0" applyBorder="0">
      <alignment horizontal="right"/>
      <protection locked="0"/>
    </xf>
    <xf numFmtId="0" fontId="485" fillId="0" borderId="154"/>
    <xf numFmtId="0" fontId="39" fillId="0" borderId="154"/>
    <xf numFmtId="0" fontId="39" fillId="0" borderId="3" applyNumberFormat="0" applyProtection="0"/>
    <xf numFmtId="0" fontId="76" fillId="14" borderId="0" applyNumberFormat="0" applyBorder="0">
      <alignment horizontal="right"/>
      <protection locked="0"/>
    </xf>
    <xf numFmtId="0" fontId="76" fillId="14" borderId="0" applyNumberFormat="0" applyBorder="0">
      <alignment horizontal="right"/>
      <protection locked="0"/>
    </xf>
    <xf numFmtId="0" fontId="76" fillId="14" borderId="0" applyNumberFormat="0" applyBorder="0">
      <alignment horizontal="right"/>
      <protection locked="0"/>
    </xf>
    <xf numFmtId="0" fontId="77" fillId="14" borderId="0" applyNumberFormat="0" applyBorder="0">
      <alignment horizontal="right"/>
      <protection locked="0"/>
    </xf>
    <xf numFmtId="0" fontId="77" fillId="14" borderId="0" applyNumberFormat="0" applyBorder="0">
      <alignment horizontal="right"/>
      <protection locked="0"/>
    </xf>
    <xf numFmtId="0" fontId="77" fillId="14" borderId="0" applyNumberFormat="0" applyBorder="0">
      <alignment horizontal="right"/>
      <protection locked="0"/>
    </xf>
    <xf numFmtId="0" fontId="78" fillId="14" borderId="0" applyNumberFormat="0" applyBorder="0">
      <alignment horizontal="right"/>
      <protection locked="0"/>
    </xf>
    <xf numFmtId="0" fontId="78" fillId="14" borderId="0" applyNumberFormat="0" applyBorder="0">
      <alignment horizontal="right"/>
      <protection locked="0"/>
    </xf>
    <xf numFmtId="0" fontId="78" fillId="14" borderId="0" applyNumberFormat="0" applyBorder="0">
      <alignment horizontal="right"/>
      <protection locked="0"/>
    </xf>
    <xf numFmtId="0" fontId="79" fillId="24" borderId="0" applyNumberFormat="0" applyBorder="0">
      <alignment horizontal="right" vertical="center"/>
      <protection locked="0"/>
    </xf>
    <xf numFmtId="0" fontId="79" fillId="14" borderId="0" applyNumberFormat="0" applyBorder="0">
      <alignment horizontal="right" vertical="center"/>
      <protection locked="0"/>
    </xf>
    <xf numFmtId="43" fontId="285" fillId="0" borderId="0" applyFont="0" applyFill="0" applyBorder="0" applyAlignment="0" applyProtection="0"/>
    <xf numFmtId="178" fontId="80" fillId="0" borderId="0" applyBorder="0" applyProtection="0"/>
    <xf numFmtId="177" fontId="285" fillId="0" borderId="0" applyFont="0" applyFill="0" applyBorder="0" applyAlignment="0" applyProtection="0"/>
    <xf numFmtId="177" fontId="285" fillId="0" borderId="0" applyFont="0" applyFill="0" applyBorder="0" applyAlignment="0" applyProtection="0"/>
    <xf numFmtId="177" fontId="285" fillId="0" borderId="0" applyFont="0" applyFill="0" applyBorder="0" applyAlignment="0" applyProtection="0"/>
    <xf numFmtId="177" fontId="285" fillId="0" borderId="0" applyFont="0" applyFill="0" applyBorder="0" applyAlignment="0" applyProtection="0"/>
    <xf numFmtId="177" fontId="285" fillId="0" borderId="0" applyFont="0" applyFill="0" applyBorder="0" applyAlignment="0" applyProtection="0"/>
    <xf numFmtId="177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267" fontId="260" fillId="0" borderId="0" applyBorder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179" fontId="29" fillId="0" borderId="0" applyBorder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179" fontId="29" fillId="0" borderId="0" applyBorder="0" applyProtection="0"/>
    <xf numFmtId="179" fontId="29" fillId="0" borderId="0" applyBorder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179" fontId="147" fillId="0" borderId="0"/>
    <xf numFmtId="179" fontId="29" fillId="0" borderId="0" applyBorder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179" fontId="147" fillId="0" borderId="0"/>
    <xf numFmtId="179" fontId="29" fillId="0" borderId="0" applyBorder="0" applyProtection="0"/>
    <xf numFmtId="179" fontId="147" fillId="0" borderId="0"/>
    <xf numFmtId="179" fontId="29" fillId="0" borderId="0" applyBorder="0" applyProtection="0"/>
    <xf numFmtId="179" fontId="29" fillId="0" borderId="0" applyBorder="0" applyProtection="0"/>
    <xf numFmtId="178" fontId="80" fillId="0" borderId="0" applyBorder="0" applyProtection="0"/>
    <xf numFmtId="178" fontId="80" fillId="0" borderId="0" applyBorder="0" applyProtection="0"/>
    <xf numFmtId="178" fontId="80" fillId="0" borderId="0" applyBorder="0" applyProtection="0"/>
    <xf numFmtId="172" fontId="29" fillId="0" borderId="0" applyBorder="0" applyProtection="0"/>
    <xf numFmtId="172" fontId="29" fillId="0" borderId="0" applyBorder="0" applyProtection="0"/>
    <xf numFmtId="180" fontId="29" fillId="0" borderId="0" applyBorder="0" applyProtection="0"/>
    <xf numFmtId="180" fontId="29" fillId="0" borderId="0" applyBorder="0" applyProtection="0"/>
    <xf numFmtId="0" fontId="496" fillId="24" borderId="0"/>
    <xf numFmtId="0" fontId="82" fillId="24" borderId="0" applyNumberFormat="0" applyBorder="0" applyProtection="0"/>
    <xf numFmtId="0" fontId="496" fillId="24" borderId="0"/>
    <xf numFmtId="0" fontId="82" fillId="24" borderId="0" applyNumberFormat="0" applyBorder="0" applyProtection="0"/>
    <xf numFmtId="0" fontId="83" fillId="24" borderId="0" applyNumberFormat="0" applyBorder="0" applyProtection="0"/>
    <xf numFmtId="181" fontId="84" fillId="0" borderId="0" applyBorder="0" applyProtection="0"/>
    <xf numFmtId="0" fontId="147" fillId="0" borderId="0"/>
    <xf numFmtId="0" fontId="29" fillId="0" borderId="0" applyNumberFormat="0" applyBorder="0" applyProtection="0"/>
    <xf numFmtId="0" fontId="147" fillId="0" borderId="0"/>
    <xf numFmtId="0" fontId="29" fillId="0" borderId="0" applyNumberFormat="0" applyBorder="0" applyProtection="0"/>
    <xf numFmtId="0" fontId="29" fillId="0" borderId="0" applyNumberFormat="0" applyBorder="0" applyProtection="0"/>
    <xf numFmtId="0" fontId="29" fillId="0" borderId="0" applyNumberFormat="0" applyBorder="0" applyProtection="0"/>
    <xf numFmtId="0" fontId="80" fillId="0" borderId="0" applyNumberFormat="0" applyBorder="0" applyProtection="0"/>
    <xf numFmtId="0" fontId="476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476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476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476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476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476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9" fillId="0" borderId="0" applyNumberFormat="0" applyBorder="0" applyProtection="0"/>
    <xf numFmtId="0" fontId="339" fillId="0" borderId="0"/>
    <xf numFmtId="0" fontId="29" fillId="0" borderId="0" applyNumberFormat="0" applyBorder="0" applyProtection="0"/>
    <xf numFmtId="0" fontId="148" fillId="0" borderId="0"/>
    <xf numFmtId="0" fontId="147" fillId="0" borderId="0"/>
    <xf numFmtId="0" fontId="29" fillId="0" borderId="0" applyNumberFormat="0" applyBorder="0" applyProtection="0"/>
    <xf numFmtId="0" fontId="25" fillId="0" borderId="0" applyNumberFormat="0" applyBorder="0" applyProtection="0"/>
    <xf numFmtId="0" fontId="147" fillId="0" borderId="0"/>
    <xf numFmtId="0" fontId="29" fillId="0" borderId="0" applyNumberFormat="0" applyBorder="0" applyProtection="0"/>
    <xf numFmtId="0" fontId="476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80" fillId="0" borderId="0" applyNumberFormat="0" applyBorder="0" applyProtection="0"/>
    <xf numFmtId="0" fontId="472" fillId="0" borderId="0"/>
    <xf numFmtId="0" fontId="471" fillId="0" borderId="0"/>
    <xf numFmtId="0" fontId="29" fillId="0" borderId="0" applyNumberFormat="0" applyBorder="0" applyProtection="0"/>
    <xf numFmtId="0" fontId="85" fillId="0" borderId="0" applyNumberFormat="0" applyBorder="0" applyProtection="0"/>
    <xf numFmtId="0" fontId="85" fillId="0" borderId="0" applyNumberFormat="0" applyBorder="0" applyProtection="0"/>
    <xf numFmtId="0" fontId="474" fillId="0" borderId="0"/>
    <xf numFmtId="0" fontId="30" fillId="0" borderId="0" applyNumberFormat="0" applyBorder="0" applyProtection="0"/>
    <xf numFmtId="0" fontId="29" fillId="0" borderId="0" applyNumberFormat="0" applyBorder="0" applyProtection="0"/>
    <xf numFmtId="0" fontId="29" fillId="0" borderId="0" applyNumberFormat="0" applyBorder="0" applyProtection="0"/>
    <xf numFmtId="0" fontId="29" fillId="0" borderId="0" applyNumberFormat="0" applyBorder="0" applyProtection="0"/>
    <xf numFmtId="0" fontId="29" fillId="0" borderId="0" applyNumberFormat="0" applyBorder="0" applyProtection="0"/>
    <xf numFmtId="0" fontId="29" fillId="0" borderId="0" applyNumberFormat="0" applyBorder="0" applyProtection="0"/>
    <xf numFmtId="0" fontId="476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23" fillId="0" borderId="0"/>
    <xf numFmtId="0" fontId="147" fillId="0" borderId="0">
      <alignment wrapText="1"/>
    </xf>
    <xf numFmtId="0" fontId="29" fillId="0" borderId="0" applyNumberFormat="0" applyBorder="0" applyProtection="0">
      <alignment wrapText="1"/>
    </xf>
    <xf numFmtId="0" fontId="86" fillId="0" borderId="0"/>
    <xf numFmtId="0" fontId="86" fillId="0" borderId="0" applyNumberFormat="0" applyBorder="0" applyProtection="0"/>
    <xf numFmtId="0" fontId="147" fillId="0" borderId="0"/>
    <xf numFmtId="0" fontId="29" fillId="0" borderId="0" applyNumberFormat="0" applyBorder="0" applyProtection="0"/>
    <xf numFmtId="0" fontId="474" fillId="0" borderId="0"/>
    <xf numFmtId="0" fontId="30" fillId="0" borderId="0" applyNumberFormat="0" applyBorder="0" applyProtection="0"/>
    <xf numFmtId="0" fontId="29" fillId="0" borderId="0" applyNumberFormat="0" applyBorder="0" applyProtection="0">
      <alignment wrapText="1"/>
    </xf>
    <xf numFmtId="0" fontId="476" fillId="0" borderId="0"/>
    <xf numFmtId="0" fontId="23" fillId="0" borderId="0"/>
    <xf numFmtId="0" fontId="85" fillId="0" borderId="0"/>
    <xf numFmtId="0" fontId="260" fillId="0" borderId="0"/>
    <xf numFmtId="0" fontId="147" fillId="0" borderId="0"/>
    <xf numFmtId="0" fontId="147" fillId="0" borderId="0"/>
    <xf numFmtId="0" fontId="29" fillId="0" borderId="0" applyNumberFormat="0" applyBorder="0" applyProtection="0"/>
    <xf numFmtId="0" fontId="147" fillId="0" borderId="0">
      <alignment wrapText="1"/>
    </xf>
    <xf numFmtId="0" fontId="147" fillId="0" borderId="0">
      <alignment wrapText="1"/>
    </xf>
    <xf numFmtId="0" fontId="29" fillId="0" borderId="0" applyNumberFormat="0" applyBorder="0" applyProtection="0">
      <alignment wrapText="1"/>
    </xf>
    <xf numFmtId="0" fontId="147" fillId="0" borderId="0"/>
    <xf numFmtId="0" fontId="147" fillId="0" borderId="0"/>
    <xf numFmtId="0" fontId="29" fillId="0" borderId="0" applyNumberFormat="0" applyBorder="0" applyProtection="0"/>
    <xf numFmtId="0" fontId="476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9" fillId="0" borderId="0" applyNumberFormat="0" applyBorder="0" applyProtection="0">
      <alignment wrapText="1"/>
    </xf>
    <xf numFmtId="0" fontId="147" fillId="0" borderId="0">
      <alignment wrapText="1"/>
    </xf>
    <xf numFmtId="0" fontId="29" fillId="0" borderId="0" applyNumberFormat="0" applyBorder="0" applyProtection="0">
      <alignment wrapText="1"/>
    </xf>
    <xf numFmtId="0" fontId="476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9" fillId="0" borderId="0" applyNumberFormat="0" applyBorder="0" applyProtection="0"/>
    <xf numFmtId="0" fontId="29" fillId="0" borderId="0" applyNumberFormat="0" applyBorder="0" applyProtection="0">
      <alignment wrapText="1"/>
    </xf>
    <xf numFmtId="0" fontId="476" fillId="0" borderId="0"/>
    <xf numFmtId="0" fontId="87" fillId="0" borderId="0"/>
    <xf numFmtId="0" fontId="87" fillId="0" borderId="0"/>
    <xf numFmtId="0" fontId="87" fillId="0" borderId="0" applyNumberFormat="0" applyBorder="0" applyProtection="0"/>
    <xf numFmtId="0" fontId="476" fillId="0" borderId="0"/>
    <xf numFmtId="0" fontId="23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476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147" fillId="0" borderId="0"/>
    <xf numFmtId="0" fontId="29" fillId="0" borderId="0" applyNumberFormat="0" applyBorder="0" applyProtection="0"/>
    <xf numFmtId="0" fontId="147" fillId="0" borderId="0"/>
    <xf numFmtId="0" fontId="147" fillId="0" borderId="0"/>
    <xf numFmtId="0" fontId="29" fillId="0" borderId="0" applyNumberFormat="0" applyBorder="0" applyProtection="0"/>
    <xf numFmtId="0" fontId="476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4" fontId="497" fillId="0" borderId="0">
      <alignment horizontal="right" vertical="center"/>
    </xf>
    <xf numFmtId="4" fontId="88" fillId="0" borderId="0" applyBorder="0" applyProtection="0">
      <alignment horizontal="right" vertical="center"/>
    </xf>
    <xf numFmtId="0" fontId="223" fillId="0" borderId="0" applyNumberFormat="0" applyFill="0" applyBorder="0" applyAlignment="0" applyProtection="0"/>
    <xf numFmtId="2" fontId="30" fillId="0" borderId="0"/>
    <xf numFmtId="2" fontId="474" fillId="0" borderId="0"/>
    <xf numFmtId="2" fontId="30" fillId="0" borderId="0" applyBorder="0" applyProtection="0"/>
    <xf numFmtId="0" fontId="29" fillId="16" borderId="21" applyNumberFormat="0" applyProtection="0"/>
    <xf numFmtId="0" fontId="29" fillId="16" borderId="21" applyNumberFormat="0" applyProtection="0"/>
    <xf numFmtId="0" fontId="171" fillId="0" borderId="0">
      <alignment vertical="top"/>
    </xf>
    <xf numFmtId="0" fontId="89" fillId="0" borderId="0" applyNumberFormat="0" applyBorder="0" applyProtection="0">
      <alignment vertical="top"/>
    </xf>
    <xf numFmtId="0" fontId="29" fillId="16" borderId="21" applyNumberFormat="0" applyProtection="0"/>
    <xf numFmtId="0" fontId="89" fillId="0" borderId="0" applyNumberFormat="0" applyBorder="0" applyProtection="0">
      <alignment vertical="top"/>
    </xf>
    <xf numFmtId="0" fontId="498" fillId="23" borderId="27"/>
    <xf numFmtId="0" fontId="91" fillId="23" borderId="27" applyNumberFormat="0" applyProtection="0"/>
    <xf numFmtId="9" fontId="223" fillId="0" borderId="0" applyFont="0" applyFill="0" applyBorder="0" applyAlignment="0" applyProtection="0"/>
    <xf numFmtId="9" fontId="285" fillId="0" borderId="0" applyFont="0" applyFill="0" applyBorder="0" applyAlignment="0" applyProtection="0"/>
    <xf numFmtId="169" fontId="474" fillId="0" borderId="0"/>
    <xf numFmtId="169" fontId="30" fillId="0" borderId="0" applyBorder="0" applyProtection="0"/>
    <xf numFmtId="9" fontId="285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285" fillId="0" borderId="0" applyFont="0" applyFill="0" applyBorder="0" applyAlignment="0" applyProtection="0"/>
    <xf numFmtId="9" fontId="285" fillId="0" borderId="0" applyFont="0" applyFill="0" applyBorder="0" applyAlignment="0" applyProtection="0"/>
    <xf numFmtId="210" fontId="260" fillId="0" borderId="0" applyBorder="0" applyProtection="0"/>
    <xf numFmtId="169" fontId="147" fillId="0" borderId="0"/>
    <xf numFmtId="169" fontId="476" fillId="0" borderId="0"/>
    <xf numFmtId="169" fontId="285" fillId="0" borderId="0" applyFont="0" applyBorder="0" applyProtection="0"/>
    <xf numFmtId="169" fontId="285" fillId="0" borderId="0" applyFont="0" applyBorder="0" applyProtection="0"/>
    <xf numFmtId="169" fontId="285" fillId="0" borderId="0" applyFont="0" applyBorder="0" applyProtection="0"/>
    <xf numFmtId="169" fontId="285" fillId="0" borderId="0" applyFont="0" applyBorder="0" applyProtection="0"/>
    <xf numFmtId="169" fontId="285" fillId="0" borderId="0" applyFont="0" applyBorder="0" applyProtection="0"/>
    <xf numFmtId="169" fontId="285" fillId="0" borderId="0" applyFont="0" applyBorder="0" applyProtection="0"/>
    <xf numFmtId="169" fontId="29" fillId="0" borderId="0" applyBorder="0" applyProtection="0"/>
    <xf numFmtId="169" fontId="147" fillId="0" borderId="0"/>
    <xf numFmtId="169" fontId="29" fillId="0" borderId="0" applyBorder="0" applyProtection="0"/>
    <xf numFmtId="169" fontId="476" fillId="0" borderId="0"/>
    <xf numFmtId="169" fontId="29" fillId="0" borderId="0" applyBorder="0" applyProtection="0"/>
    <xf numFmtId="169" fontId="285" fillId="0" borderId="0" applyFont="0" applyBorder="0" applyProtection="0"/>
    <xf numFmtId="169" fontId="285" fillId="0" borderId="0" applyFont="0" applyBorder="0" applyProtection="0"/>
    <xf numFmtId="169" fontId="285" fillId="0" borderId="0" applyFont="0" applyBorder="0" applyProtection="0"/>
    <xf numFmtId="169" fontId="285" fillId="0" borderId="0" applyFont="0" applyBorder="0" applyProtection="0"/>
    <xf numFmtId="169" fontId="285" fillId="0" borderId="0" applyFont="0" applyBorder="0" applyProtection="0"/>
    <xf numFmtId="169" fontId="285" fillId="0" borderId="0" applyFont="0" applyBorder="0" applyProtection="0"/>
    <xf numFmtId="169" fontId="147" fillId="0" borderId="0"/>
    <xf numFmtId="169" fontId="147" fillId="0" borderId="0"/>
    <xf numFmtId="169" fontId="29" fillId="0" borderId="0" applyBorder="0" applyProtection="0"/>
    <xf numFmtId="169" fontId="147" fillId="0" borderId="0"/>
    <xf numFmtId="169" fontId="29" fillId="0" borderId="0" applyBorder="0" applyProtection="0"/>
    <xf numFmtId="169" fontId="29" fillId="0" borderId="0" applyBorder="0" applyProtection="0"/>
    <xf numFmtId="169" fontId="147" fillId="0" borderId="0"/>
    <xf numFmtId="169" fontId="29" fillId="0" borderId="0" applyBorder="0" applyProtection="0"/>
    <xf numFmtId="169" fontId="29" fillId="0" borderId="0" applyBorder="0" applyProtection="0"/>
    <xf numFmtId="0" fontId="474" fillId="36" borderId="21"/>
    <xf numFmtId="0" fontId="30" fillId="36" borderId="21" applyNumberFormat="0" applyProtection="0"/>
    <xf numFmtId="0" fontId="29" fillId="16" borderId="21" applyNumberFormat="0" applyProtection="0"/>
    <xf numFmtId="0" fontId="499" fillId="0" borderId="0"/>
    <xf numFmtId="0" fontId="93" fillId="0" borderId="0" applyNumberFormat="0" applyBorder="0" applyProtection="0"/>
    <xf numFmtId="0" fontId="92" fillId="0" borderId="0" applyNumberFormat="0" applyBorder="0" applyProtection="0"/>
    <xf numFmtId="0" fontId="93" fillId="0" borderId="0" applyNumberFormat="0" applyBorder="0" applyProtection="0"/>
    <xf numFmtId="183" fontId="499" fillId="0" borderId="0"/>
    <xf numFmtId="183" fontId="93" fillId="0" borderId="0" applyBorder="0" applyProtection="0"/>
    <xf numFmtId="183" fontId="92" fillId="0" borderId="0" applyBorder="0" applyProtection="0"/>
    <xf numFmtId="183" fontId="93" fillId="0" borderId="0" applyBorder="0" applyProtection="0"/>
    <xf numFmtId="0" fontId="498" fillId="23" borderId="27"/>
    <xf numFmtId="0" fontId="91" fillId="23" borderId="27" applyNumberFormat="0" applyProtection="0"/>
    <xf numFmtId="0" fontId="94" fillId="10" borderId="0" applyNumberFormat="0" applyBorder="0" applyProtection="0"/>
    <xf numFmtId="0" fontId="95" fillId="23" borderId="28" applyNumberFormat="0" applyProtection="0"/>
    <xf numFmtId="0" fontId="96" fillId="0" borderId="0" applyNumberFormat="0" applyBorder="0" applyProtection="0">
      <alignment vertical="top" wrapText="1"/>
    </xf>
    <xf numFmtId="0" fontId="29" fillId="0" borderId="0" applyNumberFormat="0" applyBorder="0" applyProtection="0">
      <alignment horizontal="left"/>
    </xf>
    <xf numFmtId="0" fontId="29" fillId="0" borderId="0" applyNumberFormat="0" applyBorder="0" applyProtection="0"/>
    <xf numFmtId="0" fontId="29" fillId="0" borderId="0" applyNumberFormat="0" applyBorder="0" applyProtection="0"/>
    <xf numFmtId="0" fontId="61" fillId="0" borderId="0" applyNumberFormat="0" applyBorder="0" applyProtection="0"/>
    <xf numFmtId="0" fontId="61" fillId="0" borderId="0" applyNumberFormat="0" applyBorder="0" applyProtection="0">
      <alignment horizontal="left"/>
    </xf>
    <xf numFmtId="0" fontId="29" fillId="0" borderId="0" applyNumberFormat="0" applyBorder="0" applyProtection="0"/>
    <xf numFmtId="167" fontId="98" fillId="5" borderId="29" applyProtection="0">
      <alignment vertical="center"/>
    </xf>
    <xf numFmtId="167" fontId="98" fillId="7" borderId="29" applyProtection="0">
      <alignment vertical="center"/>
    </xf>
    <xf numFmtId="167" fontId="98" fillId="33" borderId="29" applyProtection="0">
      <alignment vertical="center"/>
    </xf>
    <xf numFmtId="167" fontId="98" fillId="33" borderId="29" applyProtection="0">
      <alignment vertical="center"/>
    </xf>
    <xf numFmtId="167" fontId="98" fillId="33" borderId="29" applyProtection="0">
      <alignment vertical="center"/>
    </xf>
    <xf numFmtId="167" fontId="98" fillId="33" borderId="29" applyProtection="0">
      <alignment vertical="center"/>
    </xf>
    <xf numFmtId="4" fontId="98" fillId="5" borderId="29" applyProtection="0">
      <alignment vertical="center"/>
    </xf>
    <xf numFmtId="4" fontId="98" fillId="7" borderId="29" applyProtection="0">
      <alignment vertical="center"/>
    </xf>
    <xf numFmtId="4" fontId="98" fillId="33" borderId="29" applyProtection="0">
      <alignment vertical="center"/>
    </xf>
    <xf numFmtId="4" fontId="98" fillId="33" borderId="29" applyProtection="0">
      <alignment vertical="center"/>
    </xf>
    <xf numFmtId="4" fontId="98" fillId="33" borderId="29" applyProtection="0">
      <alignment vertical="center"/>
    </xf>
    <xf numFmtId="4" fontId="98" fillId="33" borderId="29" applyProtection="0">
      <alignment vertical="center"/>
    </xf>
    <xf numFmtId="168" fontId="98" fillId="5" borderId="29" applyProtection="0">
      <alignment vertical="center"/>
    </xf>
    <xf numFmtId="168" fontId="98" fillId="7" borderId="29" applyProtection="0">
      <alignment vertical="center"/>
    </xf>
    <xf numFmtId="168" fontId="98" fillId="33" borderId="29" applyProtection="0">
      <alignment vertical="center"/>
    </xf>
    <xf numFmtId="168" fontId="98" fillId="33" borderId="29" applyProtection="0">
      <alignment vertical="center"/>
    </xf>
    <xf numFmtId="168" fontId="98" fillId="33" borderId="29" applyProtection="0">
      <alignment vertical="center"/>
    </xf>
    <xf numFmtId="168" fontId="98" fillId="33" borderId="29" applyProtection="0">
      <alignment vertical="center"/>
    </xf>
    <xf numFmtId="184" fontId="98" fillId="5" borderId="29" applyProtection="0">
      <alignment vertical="center"/>
    </xf>
    <xf numFmtId="184" fontId="98" fillId="7" borderId="29" applyProtection="0">
      <alignment vertical="center"/>
    </xf>
    <xf numFmtId="184" fontId="98" fillId="33" borderId="29" applyProtection="0">
      <alignment vertical="center"/>
    </xf>
    <xf numFmtId="184" fontId="98" fillId="33" borderId="29" applyProtection="0">
      <alignment vertical="center"/>
    </xf>
    <xf numFmtId="184" fontId="98" fillId="33" borderId="29" applyProtection="0">
      <alignment vertical="center"/>
    </xf>
    <xf numFmtId="184" fontId="98" fillId="33" borderId="29" applyProtection="0">
      <alignment vertical="center"/>
    </xf>
    <xf numFmtId="3" fontId="98" fillId="5" borderId="29" applyProtection="0">
      <alignment vertical="center"/>
    </xf>
    <xf numFmtId="3" fontId="98" fillId="7" borderId="29" applyProtection="0">
      <alignment vertical="center"/>
    </xf>
    <xf numFmtId="3" fontId="98" fillId="33" borderId="29" applyProtection="0">
      <alignment vertical="center"/>
    </xf>
    <xf numFmtId="3" fontId="98" fillId="33" borderId="29" applyProtection="0">
      <alignment vertical="center"/>
    </xf>
    <xf numFmtId="3" fontId="98" fillId="33" borderId="29" applyProtection="0">
      <alignment vertical="center"/>
    </xf>
    <xf numFmtId="3" fontId="98" fillId="33" borderId="29" applyProtection="0">
      <alignment vertical="center"/>
    </xf>
    <xf numFmtId="268" fontId="99" fillId="7" borderId="29">
      <alignment vertical="center"/>
    </xf>
    <xf numFmtId="268" fontId="100" fillId="5" borderId="29">
      <alignment vertical="center"/>
    </xf>
    <xf numFmtId="185" fontId="100" fillId="5" borderId="29" applyProtection="0">
      <alignment vertical="center"/>
    </xf>
    <xf numFmtId="185" fontId="99" fillId="7" borderId="29" applyProtection="0">
      <alignment vertical="center"/>
    </xf>
    <xf numFmtId="268" fontId="99" fillId="33" borderId="29">
      <alignment vertical="center"/>
    </xf>
    <xf numFmtId="185" fontId="99" fillId="33" borderId="29" applyProtection="0">
      <alignment vertical="center"/>
    </xf>
    <xf numFmtId="268" fontId="99" fillId="33" borderId="29">
      <alignment vertical="center"/>
    </xf>
    <xf numFmtId="185" fontId="99" fillId="33" borderId="29" applyProtection="0">
      <alignment vertical="center"/>
    </xf>
    <xf numFmtId="268" fontId="100" fillId="33" borderId="29">
      <alignment vertical="center"/>
    </xf>
    <xf numFmtId="185" fontId="100" fillId="33" borderId="29" applyProtection="0">
      <alignment vertical="center"/>
    </xf>
    <xf numFmtId="0" fontId="99" fillId="33" borderId="29" applyNumberFormat="0" applyProtection="0">
      <alignment vertical="center"/>
    </xf>
    <xf numFmtId="269" fontId="99" fillId="7" borderId="29">
      <alignment vertical="center"/>
    </xf>
    <xf numFmtId="269" fontId="100" fillId="5" borderId="29">
      <alignment vertical="center"/>
    </xf>
    <xf numFmtId="186" fontId="100" fillId="5" borderId="29" applyProtection="0">
      <alignment vertical="center"/>
    </xf>
    <xf numFmtId="186" fontId="99" fillId="7" borderId="29" applyProtection="0">
      <alignment vertical="center"/>
    </xf>
    <xf numFmtId="269" fontId="99" fillId="33" borderId="29">
      <alignment vertical="center"/>
    </xf>
    <xf numFmtId="186" fontId="99" fillId="33" borderId="29" applyProtection="0">
      <alignment vertical="center"/>
    </xf>
    <xf numFmtId="269" fontId="99" fillId="33" borderId="29">
      <alignment vertical="center"/>
    </xf>
    <xf numFmtId="186" fontId="99" fillId="33" borderId="29" applyProtection="0">
      <alignment vertical="center"/>
    </xf>
    <xf numFmtId="269" fontId="100" fillId="33" borderId="29">
      <alignment vertical="center"/>
    </xf>
    <xf numFmtId="186" fontId="100" fillId="33" borderId="29" applyProtection="0">
      <alignment vertical="center"/>
    </xf>
    <xf numFmtId="0" fontId="99" fillId="33" borderId="29" applyNumberFormat="0" applyProtection="0">
      <alignment vertical="center"/>
    </xf>
    <xf numFmtId="270" fontId="99" fillId="7" borderId="29">
      <alignment vertical="center"/>
    </xf>
    <xf numFmtId="270" fontId="100" fillId="5" borderId="29">
      <alignment vertical="center"/>
    </xf>
    <xf numFmtId="187" fontId="100" fillId="5" borderId="29" applyProtection="0">
      <alignment vertical="center"/>
    </xf>
    <xf numFmtId="187" fontId="99" fillId="7" borderId="29" applyProtection="0">
      <alignment vertical="center"/>
    </xf>
    <xf numFmtId="270" fontId="99" fillId="33" borderId="29">
      <alignment vertical="center"/>
    </xf>
    <xf numFmtId="187" fontId="99" fillId="33" borderId="29" applyProtection="0">
      <alignment vertical="center"/>
    </xf>
    <xf numFmtId="270" fontId="99" fillId="33" borderId="29">
      <alignment vertical="center"/>
    </xf>
    <xf numFmtId="187" fontId="99" fillId="33" borderId="29" applyProtection="0">
      <alignment vertical="center"/>
    </xf>
    <xf numFmtId="270" fontId="100" fillId="33" borderId="29">
      <alignment vertical="center"/>
    </xf>
    <xf numFmtId="187" fontId="100" fillId="33" borderId="29" applyProtection="0">
      <alignment vertical="center"/>
    </xf>
    <xf numFmtId="0" fontId="99" fillId="33" borderId="29" applyNumberFormat="0" applyProtection="0">
      <alignment vertical="center"/>
    </xf>
    <xf numFmtId="188" fontId="101" fillId="5" borderId="29" applyProtection="0">
      <alignment vertical="center"/>
    </xf>
    <xf numFmtId="188" fontId="101" fillId="7" borderId="29" applyProtection="0">
      <alignment vertical="center"/>
    </xf>
    <xf numFmtId="188" fontId="101" fillId="33" borderId="29" applyProtection="0">
      <alignment vertical="center"/>
    </xf>
    <xf numFmtId="188" fontId="101" fillId="33" borderId="29" applyProtection="0">
      <alignment vertical="center"/>
    </xf>
    <xf numFmtId="188" fontId="101" fillId="33" borderId="29" applyProtection="0">
      <alignment vertical="center"/>
    </xf>
    <xf numFmtId="188" fontId="101" fillId="33" borderId="29" applyProtection="0">
      <alignment vertical="center"/>
    </xf>
    <xf numFmtId="189" fontId="101" fillId="5" borderId="29" applyProtection="0">
      <alignment vertical="center"/>
    </xf>
    <xf numFmtId="189" fontId="101" fillId="7" borderId="29" applyProtection="0">
      <alignment vertical="center"/>
    </xf>
    <xf numFmtId="189" fontId="101" fillId="33" borderId="29" applyProtection="0">
      <alignment vertical="center"/>
    </xf>
    <xf numFmtId="189" fontId="101" fillId="33" borderId="29" applyProtection="0">
      <alignment vertical="center"/>
    </xf>
    <xf numFmtId="189" fontId="101" fillId="33" borderId="29" applyProtection="0">
      <alignment vertical="center"/>
    </xf>
    <xf numFmtId="189" fontId="101" fillId="33" borderId="29" applyProtection="0">
      <alignment vertical="center"/>
    </xf>
    <xf numFmtId="190" fontId="101" fillId="5" borderId="29" applyProtection="0">
      <alignment vertical="center"/>
    </xf>
    <xf numFmtId="190" fontId="101" fillId="7" borderId="29" applyProtection="0">
      <alignment vertical="center"/>
    </xf>
    <xf numFmtId="190" fontId="101" fillId="33" borderId="29" applyProtection="0">
      <alignment vertical="center"/>
    </xf>
    <xf numFmtId="190" fontId="101" fillId="33" borderId="29" applyProtection="0">
      <alignment vertical="center"/>
    </xf>
    <xf numFmtId="190" fontId="101" fillId="33" borderId="29" applyProtection="0">
      <alignment vertical="center"/>
    </xf>
    <xf numFmtId="190" fontId="101" fillId="33" borderId="29" applyProtection="0">
      <alignment vertical="center"/>
    </xf>
    <xf numFmtId="165" fontId="104" fillId="5" borderId="29" applyProtection="0">
      <alignment vertical="center"/>
    </xf>
    <xf numFmtId="165" fontId="103" fillId="7" borderId="29" applyProtection="0">
      <alignment vertical="center"/>
    </xf>
    <xf numFmtId="165" fontId="102" fillId="33" borderId="29" applyProtection="0">
      <alignment vertical="center"/>
    </xf>
    <xf numFmtId="165" fontId="105" fillId="33" borderId="29" applyProtection="0">
      <alignment vertical="center"/>
    </xf>
    <xf numFmtId="165" fontId="104" fillId="33" borderId="29" applyProtection="0">
      <alignment vertical="center"/>
    </xf>
    <xf numFmtId="165" fontId="102" fillId="33" borderId="29" applyProtection="0">
      <alignment vertical="center"/>
    </xf>
    <xf numFmtId="191" fontId="104" fillId="5" borderId="29" applyProtection="0">
      <alignment vertical="center"/>
    </xf>
    <xf numFmtId="191" fontId="103" fillId="7" borderId="29" applyProtection="0">
      <alignment vertical="center"/>
    </xf>
    <xf numFmtId="191" fontId="102" fillId="33" borderId="29" applyProtection="0">
      <alignment vertical="center"/>
    </xf>
    <xf numFmtId="191" fontId="105" fillId="33" borderId="29" applyProtection="0">
      <alignment vertical="center"/>
    </xf>
    <xf numFmtId="191" fontId="104" fillId="33" borderId="29" applyProtection="0">
      <alignment vertical="center"/>
    </xf>
    <xf numFmtId="191" fontId="102" fillId="33" borderId="29" applyProtection="0">
      <alignment vertical="center"/>
    </xf>
    <xf numFmtId="169" fontId="104" fillId="5" borderId="29" applyProtection="0">
      <alignment vertical="center"/>
    </xf>
    <xf numFmtId="169" fontId="103" fillId="7" borderId="29" applyProtection="0">
      <alignment vertical="center"/>
    </xf>
    <xf numFmtId="169" fontId="102" fillId="33" borderId="29" applyProtection="0">
      <alignment vertical="center"/>
    </xf>
    <xf numFmtId="169" fontId="105" fillId="33" borderId="29" applyProtection="0">
      <alignment vertical="center"/>
    </xf>
    <xf numFmtId="169" fontId="104" fillId="33" borderId="29" applyProtection="0">
      <alignment vertical="center"/>
    </xf>
    <xf numFmtId="169" fontId="102" fillId="33" borderId="29" applyProtection="0">
      <alignment vertical="center"/>
    </xf>
    <xf numFmtId="0" fontId="107" fillId="5" borderId="29" applyNumberFormat="0" applyProtection="0">
      <alignment vertical="center"/>
    </xf>
    <xf numFmtId="0" fontId="107" fillId="7" borderId="29" applyNumberFormat="0" applyProtection="0">
      <alignment vertical="center"/>
    </xf>
    <xf numFmtId="0" fontId="107" fillId="33" borderId="29" applyNumberFormat="0" applyProtection="0">
      <alignment vertical="center"/>
    </xf>
    <xf numFmtId="0" fontId="107" fillId="33" borderId="29" applyNumberFormat="0" applyProtection="0">
      <alignment vertical="center"/>
    </xf>
    <xf numFmtId="0" fontId="107" fillId="33" borderId="29" applyNumberFormat="0" applyProtection="0">
      <alignment vertical="center"/>
    </xf>
    <xf numFmtId="0" fontId="106" fillId="33" borderId="29" applyNumberFormat="0" applyProtection="0">
      <alignment vertical="center"/>
    </xf>
    <xf numFmtId="0" fontId="106" fillId="5" borderId="29" applyNumberFormat="0" applyProtection="0">
      <alignment horizontal="left" vertical="center"/>
    </xf>
    <xf numFmtId="0" fontId="106" fillId="7" borderId="29" applyNumberFormat="0" applyProtection="0">
      <alignment horizontal="left" vertical="center"/>
    </xf>
    <xf numFmtId="0" fontId="106" fillId="33" borderId="29" applyNumberFormat="0" applyProtection="0">
      <alignment horizontal="left" vertical="center"/>
    </xf>
    <xf numFmtId="0" fontId="106" fillId="33" borderId="29" applyNumberFormat="0" applyProtection="0">
      <alignment horizontal="left" vertical="center"/>
    </xf>
    <xf numFmtId="0" fontId="106" fillId="33" borderId="29" applyNumberFormat="0" applyProtection="0">
      <alignment horizontal="left" vertical="center"/>
    </xf>
    <xf numFmtId="0" fontId="106" fillId="33" borderId="29" applyNumberFormat="0" applyProtection="0">
      <alignment horizontal="left" vertical="center"/>
    </xf>
    <xf numFmtId="167" fontId="108" fillId="17" borderId="29" applyProtection="0">
      <alignment vertical="center"/>
    </xf>
    <xf numFmtId="167" fontId="108" fillId="40" borderId="29" applyProtection="0">
      <alignment vertical="center"/>
    </xf>
    <xf numFmtId="167" fontId="108" fillId="47" borderId="29" applyProtection="0">
      <alignment vertical="center"/>
    </xf>
    <xf numFmtId="167" fontId="108" fillId="46" borderId="29" applyProtection="0">
      <alignment vertical="center"/>
    </xf>
    <xf numFmtId="167" fontId="108" fillId="46" borderId="29" applyProtection="0">
      <alignment vertical="center"/>
    </xf>
    <xf numFmtId="4" fontId="108" fillId="17" borderId="29" applyProtection="0">
      <alignment vertical="center"/>
    </xf>
    <xf numFmtId="4" fontId="108" fillId="40" borderId="29" applyProtection="0">
      <alignment vertical="center"/>
    </xf>
    <xf numFmtId="4" fontId="108" fillId="47" borderId="29" applyProtection="0">
      <alignment vertical="center"/>
    </xf>
    <xf numFmtId="4" fontId="108" fillId="46" borderId="29" applyProtection="0">
      <alignment vertical="center"/>
    </xf>
    <xf numFmtId="4" fontId="108" fillId="46" borderId="29" applyProtection="0">
      <alignment vertical="center"/>
    </xf>
    <xf numFmtId="168" fontId="108" fillId="17" borderId="29" applyProtection="0">
      <alignment vertical="center"/>
    </xf>
    <xf numFmtId="168" fontId="108" fillId="40" borderId="29" applyProtection="0">
      <alignment vertical="center"/>
    </xf>
    <xf numFmtId="168" fontId="108" fillId="47" borderId="29" applyProtection="0">
      <alignment vertical="center"/>
    </xf>
    <xf numFmtId="168" fontId="108" fillId="46" borderId="29" applyProtection="0">
      <alignment vertical="center"/>
    </xf>
    <xf numFmtId="168" fontId="108" fillId="46" borderId="29" applyProtection="0">
      <alignment vertical="center"/>
    </xf>
    <xf numFmtId="184" fontId="108" fillId="17" borderId="29" applyProtection="0">
      <alignment vertical="center"/>
    </xf>
    <xf numFmtId="184" fontId="108" fillId="40" borderId="29" applyProtection="0">
      <alignment vertical="center"/>
    </xf>
    <xf numFmtId="184" fontId="108" fillId="47" borderId="29" applyProtection="0">
      <alignment vertical="center"/>
    </xf>
    <xf numFmtId="184" fontId="108" fillId="46" borderId="29" applyProtection="0">
      <alignment vertical="center"/>
    </xf>
    <xf numFmtId="184" fontId="108" fillId="46" borderId="29" applyProtection="0">
      <alignment vertical="center"/>
    </xf>
    <xf numFmtId="3" fontId="108" fillId="17" borderId="29" applyProtection="0">
      <alignment vertical="center"/>
    </xf>
    <xf numFmtId="3" fontId="108" fillId="40" borderId="29" applyProtection="0">
      <alignment vertical="center"/>
    </xf>
    <xf numFmtId="3" fontId="108" fillId="47" borderId="29" applyProtection="0">
      <alignment vertical="center"/>
    </xf>
    <xf numFmtId="3" fontId="108" fillId="46" borderId="29" applyProtection="0">
      <alignment vertical="center"/>
    </xf>
    <xf numFmtId="3" fontId="108" fillId="46" borderId="29" applyProtection="0">
      <alignment vertical="center"/>
    </xf>
    <xf numFmtId="268" fontId="109" fillId="17" borderId="29">
      <alignment vertical="center"/>
    </xf>
    <xf numFmtId="185" fontId="109" fillId="17" borderId="29" applyProtection="0">
      <alignment vertical="center"/>
    </xf>
    <xf numFmtId="268" fontId="109" fillId="40" borderId="29">
      <alignment vertical="center"/>
    </xf>
    <xf numFmtId="185" fontId="109" fillId="40" borderId="29" applyProtection="0">
      <alignment vertical="center"/>
    </xf>
    <xf numFmtId="268" fontId="109" fillId="47" borderId="29">
      <alignment vertical="center"/>
    </xf>
    <xf numFmtId="185" fontId="109" fillId="47" borderId="29" applyProtection="0">
      <alignment vertical="center"/>
    </xf>
    <xf numFmtId="268" fontId="110" fillId="46" borderId="29">
      <alignment vertical="center"/>
    </xf>
    <xf numFmtId="185" fontId="110" fillId="46" borderId="29" applyProtection="0">
      <alignment vertical="center"/>
    </xf>
    <xf numFmtId="0" fontId="109" fillId="46" borderId="29" applyNumberFormat="0" applyProtection="0">
      <alignment vertical="center"/>
    </xf>
    <xf numFmtId="269" fontId="109" fillId="17" borderId="29">
      <alignment vertical="center"/>
    </xf>
    <xf numFmtId="186" fontId="109" fillId="17" borderId="29" applyProtection="0">
      <alignment vertical="center"/>
    </xf>
    <xf numFmtId="269" fontId="109" fillId="40" borderId="29">
      <alignment vertical="center"/>
    </xf>
    <xf numFmtId="186" fontId="109" fillId="40" borderId="29" applyProtection="0">
      <alignment vertical="center"/>
    </xf>
    <xf numFmtId="269" fontId="109" fillId="47" borderId="29">
      <alignment vertical="center"/>
    </xf>
    <xf numFmtId="186" fontId="109" fillId="47" borderId="29" applyProtection="0">
      <alignment vertical="center"/>
    </xf>
    <xf numFmtId="269" fontId="110" fillId="46" borderId="29">
      <alignment vertical="center"/>
    </xf>
    <xf numFmtId="186" fontId="110" fillId="46" borderId="29" applyProtection="0">
      <alignment vertical="center"/>
    </xf>
    <xf numFmtId="0" fontId="109" fillId="46" borderId="29" applyNumberFormat="0" applyProtection="0">
      <alignment vertical="center"/>
    </xf>
    <xf numFmtId="270" fontId="109" fillId="17" borderId="29">
      <alignment vertical="center"/>
    </xf>
    <xf numFmtId="187" fontId="109" fillId="17" borderId="29" applyProtection="0">
      <alignment vertical="center"/>
    </xf>
    <xf numFmtId="270" fontId="109" fillId="40" borderId="29">
      <alignment vertical="center"/>
    </xf>
    <xf numFmtId="187" fontId="109" fillId="40" borderId="29" applyProtection="0">
      <alignment vertical="center"/>
    </xf>
    <xf numFmtId="270" fontId="109" fillId="47" borderId="29">
      <alignment vertical="center"/>
    </xf>
    <xf numFmtId="187" fontId="109" fillId="47" borderId="29" applyProtection="0">
      <alignment vertical="center"/>
    </xf>
    <xf numFmtId="270" fontId="110" fillId="46" borderId="29">
      <alignment vertical="center"/>
    </xf>
    <xf numFmtId="187" fontId="110" fillId="46" borderId="29" applyProtection="0">
      <alignment vertical="center"/>
    </xf>
    <xf numFmtId="0" fontId="109" fillId="46" borderId="29" applyNumberFormat="0" applyProtection="0">
      <alignment vertical="center"/>
    </xf>
    <xf numFmtId="188" fontId="111" fillId="17" borderId="29" applyProtection="0">
      <alignment vertical="center"/>
    </xf>
    <xf numFmtId="188" fontId="111" fillId="40" borderId="29" applyProtection="0">
      <alignment vertical="center"/>
    </xf>
    <xf numFmtId="188" fontId="111" fillId="47" borderId="29" applyProtection="0">
      <alignment vertical="center"/>
    </xf>
    <xf numFmtId="188" fontId="111" fillId="46" borderId="29" applyProtection="0">
      <alignment vertical="center"/>
    </xf>
    <xf numFmtId="188" fontId="111" fillId="46" borderId="29" applyProtection="0">
      <alignment vertical="center"/>
    </xf>
    <xf numFmtId="189" fontId="111" fillId="17" borderId="29" applyProtection="0">
      <alignment vertical="center"/>
    </xf>
    <xf numFmtId="189" fontId="111" fillId="40" borderId="29" applyProtection="0">
      <alignment vertical="center"/>
    </xf>
    <xf numFmtId="189" fontId="111" fillId="47" borderId="29" applyProtection="0">
      <alignment vertical="center"/>
    </xf>
    <xf numFmtId="189" fontId="111" fillId="46" borderId="29" applyProtection="0">
      <alignment vertical="center"/>
    </xf>
    <xf numFmtId="189" fontId="111" fillId="46" borderId="29" applyProtection="0">
      <alignment vertical="center"/>
    </xf>
    <xf numFmtId="190" fontId="111" fillId="17" borderId="29" applyProtection="0">
      <alignment vertical="center"/>
    </xf>
    <xf numFmtId="190" fontId="111" fillId="40" borderId="29" applyProtection="0">
      <alignment vertical="center"/>
    </xf>
    <xf numFmtId="190" fontId="111" fillId="47" borderId="29" applyProtection="0">
      <alignment vertical="center"/>
    </xf>
    <xf numFmtId="190" fontId="111" fillId="46" borderId="29" applyProtection="0">
      <alignment vertical="center"/>
    </xf>
    <xf numFmtId="190" fontId="111" fillId="46" borderId="29" applyProtection="0">
      <alignment vertical="center"/>
    </xf>
    <xf numFmtId="165" fontId="113" fillId="17" borderId="29" applyProtection="0">
      <alignment vertical="center"/>
    </xf>
    <xf numFmtId="165" fontId="112" fillId="40" borderId="29" applyProtection="0">
      <alignment vertical="center"/>
    </xf>
    <xf numFmtId="165" fontId="114" fillId="47" borderId="29" applyProtection="0">
      <alignment vertical="center"/>
    </xf>
    <xf numFmtId="165" fontId="115" fillId="46" borderId="29" applyProtection="0">
      <alignment vertical="center"/>
    </xf>
    <xf numFmtId="165" fontId="112" fillId="46" borderId="29" applyProtection="0">
      <alignment vertical="center"/>
    </xf>
    <xf numFmtId="191" fontId="113" fillId="17" borderId="29" applyProtection="0">
      <alignment vertical="center"/>
    </xf>
    <xf numFmtId="191" fontId="112" fillId="40" borderId="29" applyProtection="0">
      <alignment vertical="center"/>
    </xf>
    <xf numFmtId="191" fontId="114" fillId="47" borderId="29" applyProtection="0">
      <alignment vertical="center"/>
    </xf>
    <xf numFmtId="191" fontId="115" fillId="46" borderId="29" applyProtection="0">
      <alignment vertical="center"/>
    </xf>
    <xf numFmtId="191" fontId="112" fillId="46" borderId="29" applyProtection="0">
      <alignment vertical="center"/>
    </xf>
    <xf numFmtId="169" fontId="113" fillId="17" borderId="29" applyProtection="0">
      <alignment vertical="center"/>
    </xf>
    <xf numFmtId="169" fontId="112" fillId="40" borderId="29" applyProtection="0">
      <alignment vertical="center"/>
    </xf>
    <xf numFmtId="169" fontId="114" fillId="47" borderId="29" applyProtection="0">
      <alignment vertical="center"/>
    </xf>
    <xf numFmtId="169" fontId="115" fillId="46" borderId="29" applyProtection="0">
      <alignment vertical="center"/>
    </xf>
    <xf numFmtId="169" fontId="112" fillId="46" borderId="29" applyProtection="0">
      <alignment vertical="center"/>
    </xf>
    <xf numFmtId="0" fontId="117" fillId="17" borderId="29" applyNumberFormat="0" applyProtection="0">
      <alignment vertical="center"/>
    </xf>
    <xf numFmtId="0" fontId="117" fillId="40" borderId="29" applyNumberFormat="0" applyProtection="0">
      <alignment vertical="center"/>
    </xf>
    <xf numFmtId="0" fontId="117" fillId="47" borderId="29" applyNumberFormat="0" applyProtection="0">
      <alignment vertical="center"/>
    </xf>
    <xf numFmtId="0" fontId="117" fillId="46" borderId="29" applyNumberFormat="0" applyProtection="0">
      <alignment vertical="center"/>
    </xf>
    <xf numFmtId="0" fontId="116" fillId="46" borderId="29" applyNumberFormat="0" applyProtection="0">
      <alignment vertical="center"/>
    </xf>
    <xf numFmtId="0" fontId="116" fillId="17" borderId="29" applyNumberFormat="0" applyProtection="0">
      <alignment horizontal="left" vertical="center"/>
    </xf>
    <xf numFmtId="0" fontId="116" fillId="40" borderId="29" applyNumberFormat="0" applyProtection="0">
      <alignment horizontal="left" vertical="center"/>
    </xf>
    <xf numFmtId="0" fontId="116" fillId="47" borderId="29" applyNumberFormat="0" applyProtection="0">
      <alignment horizontal="left" vertical="center"/>
    </xf>
    <xf numFmtId="0" fontId="116" fillId="46" borderId="29" applyNumberFormat="0" applyProtection="0">
      <alignment horizontal="left" vertical="center"/>
    </xf>
    <xf numFmtId="0" fontId="116" fillId="46" borderId="29" applyNumberFormat="0" applyProtection="0">
      <alignment horizontal="left" vertical="center"/>
    </xf>
    <xf numFmtId="167" fontId="98" fillId="35" borderId="30" applyProtection="0">
      <alignment vertical="center"/>
    </xf>
    <xf numFmtId="167" fontId="98" fillId="5" borderId="30" applyProtection="0">
      <alignment vertical="center"/>
    </xf>
    <xf numFmtId="167" fontId="98" fillId="41" borderId="30" applyProtection="0">
      <alignment vertical="center"/>
    </xf>
    <xf numFmtId="167" fontId="98" fillId="50" borderId="30" applyProtection="0">
      <alignment vertical="center"/>
    </xf>
    <xf numFmtId="167" fontId="98" fillId="15" borderId="30" applyProtection="0">
      <alignment vertical="center"/>
    </xf>
    <xf numFmtId="167" fontId="98" fillId="35" borderId="30" applyProtection="0">
      <alignment vertical="center"/>
    </xf>
    <xf numFmtId="167" fontId="98" fillId="5" borderId="30" applyProtection="0">
      <alignment vertical="center"/>
    </xf>
    <xf numFmtId="167" fontId="98" fillId="50" borderId="30" applyProtection="0">
      <alignment vertical="center"/>
    </xf>
    <xf numFmtId="4" fontId="98" fillId="5" borderId="30" applyProtection="0">
      <alignment vertical="center"/>
    </xf>
    <xf numFmtId="4" fontId="98" fillId="35" borderId="30" applyProtection="0">
      <alignment vertical="center"/>
    </xf>
    <xf numFmtId="4" fontId="98" fillId="15" borderId="30" applyProtection="0">
      <alignment vertical="center"/>
    </xf>
    <xf numFmtId="4" fontId="98" fillId="35" borderId="30" applyProtection="0">
      <alignment vertical="center"/>
    </xf>
    <xf numFmtId="4" fontId="98" fillId="5" borderId="30" applyProtection="0">
      <alignment vertical="center"/>
    </xf>
    <xf numFmtId="4" fontId="98" fillId="41" borderId="30" applyProtection="0">
      <alignment vertical="center"/>
    </xf>
    <xf numFmtId="168" fontId="98" fillId="5" borderId="30" applyProtection="0">
      <alignment vertical="center"/>
    </xf>
    <xf numFmtId="168" fontId="98" fillId="35" borderId="30" applyProtection="0">
      <alignment vertical="center"/>
    </xf>
    <xf numFmtId="168" fontId="98" fillId="15" borderId="30" applyProtection="0">
      <alignment vertical="center"/>
    </xf>
    <xf numFmtId="168" fontId="98" fillId="35" borderId="30" applyProtection="0">
      <alignment vertical="center"/>
    </xf>
    <xf numFmtId="168" fontId="98" fillId="5" borderId="30" applyProtection="0">
      <alignment vertical="center"/>
    </xf>
    <xf numFmtId="168" fontId="98" fillId="41" borderId="30" applyProtection="0">
      <alignment vertical="center"/>
    </xf>
    <xf numFmtId="184" fontId="98" fillId="5" borderId="30" applyProtection="0">
      <alignment vertical="center"/>
    </xf>
    <xf numFmtId="184" fontId="98" fillId="35" borderId="30" applyProtection="0">
      <alignment vertical="center"/>
    </xf>
    <xf numFmtId="184" fontId="98" fillId="15" borderId="30" applyProtection="0">
      <alignment vertical="center"/>
    </xf>
    <xf numFmtId="184" fontId="98" fillId="35" borderId="30" applyProtection="0">
      <alignment vertical="center"/>
    </xf>
    <xf numFmtId="184" fontId="98" fillId="5" borderId="30" applyProtection="0">
      <alignment vertical="center"/>
    </xf>
    <xf numFmtId="184" fontId="98" fillId="41" borderId="30" applyProtection="0">
      <alignment vertical="center"/>
    </xf>
    <xf numFmtId="3" fontId="98" fillId="5" borderId="30" applyProtection="0">
      <alignment vertical="center"/>
    </xf>
    <xf numFmtId="3" fontId="98" fillId="35" borderId="30" applyProtection="0">
      <alignment vertical="center"/>
    </xf>
    <xf numFmtId="3" fontId="98" fillId="15" borderId="30" applyProtection="0">
      <alignment vertical="center"/>
    </xf>
    <xf numFmtId="3" fontId="98" fillId="35" borderId="30" applyProtection="0">
      <alignment vertical="center"/>
    </xf>
    <xf numFmtId="3" fontId="98" fillId="5" borderId="30" applyProtection="0">
      <alignment vertical="center"/>
    </xf>
    <xf numFmtId="3" fontId="98" fillId="41" borderId="30" applyProtection="0">
      <alignment vertical="center"/>
    </xf>
    <xf numFmtId="268" fontId="99" fillId="35" borderId="30">
      <alignment vertical="center"/>
    </xf>
    <xf numFmtId="268" fontId="100" fillId="5" borderId="30">
      <alignment vertical="center"/>
    </xf>
    <xf numFmtId="185" fontId="100" fillId="5" borderId="30" applyProtection="0">
      <alignment vertical="center"/>
    </xf>
    <xf numFmtId="185" fontId="99" fillId="35" borderId="30" applyProtection="0">
      <alignment vertical="center"/>
    </xf>
    <xf numFmtId="268" fontId="99" fillId="15" borderId="30">
      <alignment vertical="center"/>
    </xf>
    <xf numFmtId="185" fontId="99" fillId="15" borderId="30" applyProtection="0">
      <alignment vertical="center"/>
    </xf>
    <xf numFmtId="268" fontId="99" fillId="35" borderId="30">
      <alignment vertical="center"/>
    </xf>
    <xf numFmtId="185" fontId="99" fillId="35" borderId="30" applyProtection="0">
      <alignment vertical="center"/>
    </xf>
    <xf numFmtId="268" fontId="100" fillId="5" borderId="30">
      <alignment vertical="center"/>
    </xf>
    <xf numFmtId="185" fontId="100" fillId="5" borderId="30" applyProtection="0">
      <alignment vertical="center"/>
    </xf>
    <xf numFmtId="0" fontId="99" fillId="41" borderId="30" applyNumberFormat="0" applyProtection="0">
      <alignment vertical="center"/>
    </xf>
    <xf numFmtId="269" fontId="99" fillId="35" borderId="30">
      <alignment vertical="center"/>
    </xf>
    <xf numFmtId="269" fontId="100" fillId="5" borderId="30">
      <alignment vertical="center"/>
    </xf>
    <xf numFmtId="186" fontId="100" fillId="5" borderId="30" applyProtection="0">
      <alignment vertical="center"/>
    </xf>
    <xf numFmtId="186" fontId="99" fillId="35" borderId="30" applyProtection="0">
      <alignment vertical="center"/>
    </xf>
    <xf numFmtId="269" fontId="99" fillId="15" borderId="30">
      <alignment vertical="center"/>
    </xf>
    <xf numFmtId="186" fontId="99" fillId="15" borderId="30" applyProtection="0">
      <alignment vertical="center"/>
    </xf>
    <xf numFmtId="269" fontId="99" fillId="35" borderId="30">
      <alignment vertical="center"/>
    </xf>
    <xf numFmtId="186" fontId="99" fillId="35" borderId="30" applyProtection="0">
      <alignment vertical="center"/>
    </xf>
    <xf numFmtId="269" fontId="100" fillId="5" borderId="30">
      <alignment vertical="center"/>
    </xf>
    <xf numFmtId="186" fontId="100" fillId="5" borderId="30" applyProtection="0">
      <alignment vertical="center"/>
    </xf>
    <xf numFmtId="0" fontId="99" fillId="41" borderId="30" applyNumberFormat="0" applyProtection="0">
      <alignment vertical="center"/>
    </xf>
    <xf numFmtId="270" fontId="99" fillId="35" borderId="30">
      <alignment vertical="center"/>
    </xf>
    <xf numFmtId="270" fontId="100" fillId="5" borderId="30">
      <alignment vertical="center"/>
    </xf>
    <xf numFmtId="187" fontId="100" fillId="5" borderId="30" applyProtection="0">
      <alignment vertical="center"/>
    </xf>
    <xf numFmtId="187" fontId="99" fillId="35" borderId="30" applyProtection="0">
      <alignment vertical="center"/>
    </xf>
    <xf numFmtId="270" fontId="99" fillId="15" borderId="30">
      <alignment vertical="center"/>
    </xf>
    <xf numFmtId="187" fontId="99" fillId="15" borderId="30" applyProtection="0">
      <alignment vertical="center"/>
    </xf>
    <xf numFmtId="270" fontId="99" fillId="35" borderId="30">
      <alignment vertical="center"/>
    </xf>
    <xf numFmtId="187" fontId="99" fillId="35" borderId="30" applyProtection="0">
      <alignment vertical="center"/>
    </xf>
    <xf numFmtId="270" fontId="100" fillId="5" borderId="30">
      <alignment vertical="center"/>
    </xf>
    <xf numFmtId="187" fontId="100" fillId="5" borderId="30" applyProtection="0">
      <alignment vertical="center"/>
    </xf>
    <xf numFmtId="0" fontId="99" fillId="41" borderId="30" applyNumberFormat="0" applyProtection="0">
      <alignment vertical="center"/>
    </xf>
    <xf numFmtId="188" fontId="101" fillId="5" borderId="30" applyProtection="0">
      <alignment vertical="center"/>
    </xf>
    <xf numFmtId="188" fontId="101" fillId="35" borderId="30" applyProtection="0">
      <alignment vertical="center"/>
    </xf>
    <xf numFmtId="188" fontId="101" fillId="15" borderId="30" applyProtection="0">
      <alignment vertical="center"/>
    </xf>
    <xf numFmtId="188" fontId="101" fillId="35" borderId="30" applyProtection="0">
      <alignment vertical="center"/>
    </xf>
    <xf numFmtId="188" fontId="101" fillId="5" borderId="30" applyProtection="0">
      <alignment vertical="center"/>
    </xf>
    <xf numFmtId="188" fontId="101" fillId="41" borderId="30" applyProtection="0">
      <alignment vertical="center"/>
    </xf>
    <xf numFmtId="189" fontId="101" fillId="5" borderId="30" applyProtection="0">
      <alignment vertical="center"/>
    </xf>
    <xf numFmtId="189" fontId="101" fillId="35" borderId="30" applyProtection="0">
      <alignment vertical="center"/>
    </xf>
    <xf numFmtId="189" fontId="101" fillId="15" borderId="30" applyProtection="0">
      <alignment vertical="center"/>
    </xf>
    <xf numFmtId="189" fontId="101" fillId="35" borderId="30" applyProtection="0">
      <alignment vertical="center"/>
    </xf>
    <xf numFmtId="189" fontId="101" fillId="5" borderId="30" applyProtection="0">
      <alignment vertical="center"/>
    </xf>
    <xf numFmtId="189" fontId="101" fillId="41" borderId="30" applyProtection="0">
      <alignment vertical="center"/>
    </xf>
    <xf numFmtId="190" fontId="101" fillId="5" borderId="30" applyProtection="0">
      <alignment vertical="center"/>
    </xf>
    <xf numFmtId="190" fontId="101" fillId="35" borderId="30" applyProtection="0">
      <alignment vertical="center"/>
    </xf>
    <xf numFmtId="190" fontId="101" fillId="15" borderId="30" applyProtection="0">
      <alignment vertical="center"/>
    </xf>
    <xf numFmtId="190" fontId="101" fillId="35" borderId="30" applyProtection="0">
      <alignment vertical="center"/>
    </xf>
    <xf numFmtId="190" fontId="101" fillId="5" borderId="30" applyProtection="0">
      <alignment vertical="center"/>
    </xf>
    <xf numFmtId="190" fontId="101" fillId="41" borderId="30" applyProtection="0">
      <alignment vertical="center"/>
    </xf>
    <xf numFmtId="165" fontId="104" fillId="5" borderId="30" applyProtection="0">
      <alignment vertical="center"/>
    </xf>
    <xf numFmtId="165" fontId="103" fillId="35" borderId="30" applyProtection="0">
      <alignment vertical="center"/>
    </xf>
    <xf numFmtId="165" fontId="102" fillId="15" borderId="30" applyProtection="0">
      <alignment vertical="center"/>
    </xf>
    <xf numFmtId="165" fontId="105" fillId="35" borderId="30" applyProtection="0">
      <alignment vertical="center"/>
    </xf>
    <xf numFmtId="165" fontId="104" fillId="5" borderId="30" applyProtection="0">
      <alignment vertical="center"/>
    </xf>
    <xf numFmtId="165" fontId="102" fillId="41" borderId="30" applyProtection="0">
      <alignment vertical="center"/>
    </xf>
    <xf numFmtId="191" fontId="104" fillId="5" borderId="30" applyProtection="0">
      <alignment vertical="center"/>
    </xf>
    <xf numFmtId="191" fontId="103" fillId="35" borderId="30" applyProtection="0">
      <alignment vertical="center"/>
    </xf>
    <xf numFmtId="191" fontId="102" fillId="15" borderId="30" applyProtection="0">
      <alignment vertical="center"/>
    </xf>
    <xf numFmtId="191" fontId="105" fillId="35" borderId="30" applyProtection="0">
      <alignment vertical="center"/>
    </xf>
    <xf numFmtId="191" fontId="104" fillId="5" borderId="30" applyProtection="0">
      <alignment vertical="center"/>
    </xf>
    <xf numFmtId="191" fontId="102" fillId="41" borderId="30" applyProtection="0">
      <alignment vertical="center"/>
    </xf>
    <xf numFmtId="169" fontId="104" fillId="5" borderId="30" applyProtection="0">
      <alignment vertical="center"/>
    </xf>
    <xf numFmtId="169" fontId="103" fillId="35" borderId="30" applyProtection="0">
      <alignment vertical="center"/>
    </xf>
    <xf numFmtId="169" fontId="102" fillId="15" borderId="30" applyProtection="0">
      <alignment vertical="center"/>
    </xf>
    <xf numFmtId="169" fontId="105" fillId="35" borderId="30" applyProtection="0">
      <alignment vertical="center"/>
    </xf>
    <xf numFmtId="169" fontId="104" fillId="5" borderId="30" applyProtection="0">
      <alignment vertical="center"/>
    </xf>
    <xf numFmtId="169" fontId="102" fillId="41" borderId="30" applyProtection="0">
      <alignment vertical="center"/>
    </xf>
    <xf numFmtId="0" fontId="107" fillId="5" borderId="30" applyNumberFormat="0" applyProtection="0">
      <alignment vertical="center"/>
    </xf>
    <xf numFmtId="0" fontId="107" fillId="35" borderId="30" applyNumberFormat="0" applyProtection="0">
      <alignment vertical="center"/>
    </xf>
    <xf numFmtId="0" fontId="107" fillId="15" borderId="30" applyNumberFormat="0" applyProtection="0">
      <alignment vertical="center"/>
    </xf>
    <xf numFmtId="0" fontId="107" fillId="35" borderId="30" applyNumberFormat="0" applyProtection="0">
      <alignment vertical="center"/>
    </xf>
    <xf numFmtId="0" fontId="107" fillId="5" borderId="30" applyNumberFormat="0" applyProtection="0">
      <alignment vertical="center"/>
    </xf>
    <xf numFmtId="0" fontId="106" fillId="41" borderId="30" applyNumberFormat="0" applyProtection="0">
      <alignment vertical="center"/>
    </xf>
    <xf numFmtId="0" fontId="106" fillId="5" borderId="30" applyNumberFormat="0" applyProtection="0">
      <alignment horizontal="left" vertical="center"/>
    </xf>
    <xf numFmtId="0" fontId="106" fillId="35" borderId="30" applyNumberFormat="0" applyProtection="0">
      <alignment horizontal="left" vertical="center"/>
    </xf>
    <xf numFmtId="0" fontId="106" fillId="15" borderId="30" applyNumberFormat="0" applyProtection="0">
      <alignment horizontal="left" vertical="center"/>
    </xf>
    <xf numFmtId="0" fontId="106" fillId="35" borderId="30" applyNumberFormat="0" applyProtection="0">
      <alignment horizontal="left" vertical="center"/>
    </xf>
    <xf numFmtId="0" fontId="106" fillId="5" borderId="30" applyNumberFormat="0" applyProtection="0">
      <alignment horizontal="left" vertical="center"/>
    </xf>
    <xf numFmtId="0" fontId="106" fillId="41" borderId="30" applyNumberFormat="0" applyProtection="0">
      <alignment horizontal="left" vertical="center"/>
    </xf>
    <xf numFmtId="167" fontId="108" fillId="12" borderId="30" applyProtection="0">
      <alignment vertical="center"/>
    </xf>
    <xf numFmtId="167" fontId="108" fillId="26" borderId="30" applyProtection="0">
      <alignment vertical="center"/>
    </xf>
    <xf numFmtId="167" fontId="108" fillId="12" borderId="30" applyProtection="0">
      <alignment vertical="center"/>
    </xf>
    <xf numFmtId="167" fontId="108" fillId="51" borderId="30" applyProtection="0">
      <alignment vertical="center"/>
    </xf>
    <xf numFmtId="167" fontId="108" fillId="12" borderId="30" applyProtection="0">
      <alignment vertical="center"/>
    </xf>
    <xf numFmtId="167" fontId="108" fillId="40" borderId="30" applyProtection="0">
      <alignment vertical="center"/>
    </xf>
    <xf numFmtId="167" fontId="108" fillId="26" borderId="30" applyProtection="0">
      <alignment vertical="center"/>
    </xf>
    <xf numFmtId="167" fontId="108" fillId="51" borderId="30" applyProtection="0">
      <alignment vertical="center"/>
    </xf>
    <xf numFmtId="4" fontId="108" fillId="26" borderId="30" applyProtection="0">
      <alignment vertical="center"/>
    </xf>
    <xf numFmtId="4" fontId="108" fillId="12" borderId="30" applyProtection="0">
      <alignment vertical="center"/>
    </xf>
    <xf numFmtId="4" fontId="108" fillId="12" borderId="30" applyProtection="0">
      <alignment vertical="center"/>
    </xf>
    <xf numFmtId="4" fontId="108" fillId="40" borderId="30" applyProtection="0">
      <alignment vertical="center"/>
    </xf>
    <xf numFmtId="4" fontId="108" fillId="26" borderId="30" applyProtection="0">
      <alignment vertical="center"/>
    </xf>
    <xf numFmtId="4" fontId="108" fillId="12" borderId="30" applyProtection="0">
      <alignment vertical="center"/>
    </xf>
    <xf numFmtId="168" fontId="108" fillId="26" borderId="30" applyProtection="0">
      <alignment vertical="center"/>
    </xf>
    <xf numFmtId="168" fontId="108" fillId="12" borderId="30" applyProtection="0">
      <alignment vertical="center"/>
    </xf>
    <xf numFmtId="168" fontId="108" fillId="12" borderId="30" applyProtection="0">
      <alignment vertical="center"/>
    </xf>
    <xf numFmtId="168" fontId="108" fillId="40" borderId="30" applyProtection="0">
      <alignment vertical="center"/>
    </xf>
    <xf numFmtId="168" fontId="108" fillId="26" borderId="30" applyProtection="0">
      <alignment vertical="center"/>
    </xf>
    <xf numFmtId="168" fontId="108" fillId="12" borderId="30" applyProtection="0">
      <alignment vertical="center"/>
    </xf>
    <xf numFmtId="184" fontId="108" fillId="26" borderId="30" applyProtection="0">
      <alignment vertical="center"/>
    </xf>
    <xf numFmtId="184" fontId="108" fillId="12" borderId="30" applyProtection="0">
      <alignment vertical="center"/>
    </xf>
    <xf numFmtId="184" fontId="108" fillId="12" borderId="30" applyProtection="0">
      <alignment vertical="center"/>
    </xf>
    <xf numFmtId="184" fontId="108" fillId="40" borderId="30" applyProtection="0">
      <alignment vertical="center"/>
    </xf>
    <xf numFmtId="184" fontId="108" fillId="26" borderId="30" applyProtection="0">
      <alignment vertical="center"/>
    </xf>
    <xf numFmtId="184" fontId="108" fillId="12" borderId="30" applyProtection="0">
      <alignment vertical="center"/>
    </xf>
    <xf numFmtId="3" fontId="108" fillId="26" borderId="30" applyProtection="0">
      <alignment vertical="center"/>
    </xf>
    <xf numFmtId="3" fontId="108" fillId="12" borderId="30" applyProtection="0">
      <alignment vertical="center"/>
    </xf>
    <xf numFmtId="3" fontId="108" fillId="12" borderId="30" applyProtection="0">
      <alignment vertical="center"/>
    </xf>
    <xf numFmtId="3" fontId="108" fillId="40" borderId="30" applyProtection="0">
      <alignment vertical="center"/>
    </xf>
    <xf numFmtId="3" fontId="108" fillId="26" borderId="30" applyProtection="0">
      <alignment vertical="center"/>
    </xf>
    <xf numFmtId="3" fontId="108" fillId="12" borderId="30" applyProtection="0">
      <alignment vertical="center"/>
    </xf>
    <xf numFmtId="268" fontId="109" fillId="12" borderId="30">
      <alignment vertical="center"/>
    </xf>
    <xf numFmtId="268" fontId="110" fillId="26" borderId="30">
      <alignment vertical="center"/>
    </xf>
    <xf numFmtId="185" fontId="110" fillId="26" borderId="30" applyProtection="0">
      <alignment vertical="center"/>
    </xf>
    <xf numFmtId="185" fontId="109" fillId="12" borderId="30" applyProtection="0">
      <alignment vertical="center"/>
    </xf>
    <xf numFmtId="268" fontId="109" fillId="12" borderId="30">
      <alignment vertical="center"/>
    </xf>
    <xf numFmtId="185" fontId="109" fillId="12" borderId="30" applyProtection="0">
      <alignment vertical="center"/>
    </xf>
    <xf numFmtId="268" fontId="109" fillId="40" borderId="30">
      <alignment vertical="center"/>
    </xf>
    <xf numFmtId="185" fontId="109" fillId="40" borderId="30" applyProtection="0">
      <alignment vertical="center"/>
    </xf>
    <xf numFmtId="268" fontId="110" fillId="26" borderId="30">
      <alignment vertical="center"/>
    </xf>
    <xf numFmtId="185" fontId="110" fillId="26" borderId="30" applyProtection="0">
      <alignment vertical="center"/>
    </xf>
    <xf numFmtId="0" fontId="109" fillId="12" borderId="30" applyNumberFormat="0" applyProtection="0">
      <alignment vertical="center"/>
    </xf>
    <xf numFmtId="269" fontId="109" fillId="12" borderId="30">
      <alignment vertical="center"/>
    </xf>
    <xf numFmtId="269" fontId="110" fillId="26" borderId="30">
      <alignment vertical="center"/>
    </xf>
    <xf numFmtId="186" fontId="110" fillId="26" borderId="30" applyProtection="0">
      <alignment vertical="center"/>
    </xf>
    <xf numFmtId="186" fontId="109" fillId="12" borderId="30" applyProtection="0">
      <alignment vertical="center"/>
    </xf>
    <xf numFmtId="269" fontId="109" fillId="12" borderId="30">
      <alignment vertical="center"/>
    </xf>
    <xf numFmtId="186" fontId="109" fillId="12" borderId="30" applyProtection="0">
      <alignment vertical="center"/>
    </xf>
    <xf numFmtId="269" fontId="109" fillId="40" borderId="30">
      <alignment vertical="center"/>
    </xf>
    <xf numFmtId="186" fontId="109" fillId="40" borderId="30" applyProtection="0">
      <alignment vertical="center"/>
    </xf>
    <xf numFmtId="269" fontId="110" fillId="26" borderId="30">
      <alignment vertical="center"/>
    </xf>
    <xf numFmtId="186" fontId="110" fillId="26" borderId="30" applyProtection="0">
      <alignment vertical="center"/>
    </xf>
    <xf numFmtId="0" fontId="109" fillId="12" borderId="30" applyNumberFormat="0" applyProtection="0">
      <alignment vertical="center"/>
    </xf>
    <xf numFmtId="270" fontId="109" fillId="12" borderId="30">
      <alignment vertical="center"/>
    </xf>
    <xf numFmtId="270" fontId="110" fillId="26" borderId="30">
      <alignment vertical="center"/>
    </xf>
    <xf numFmtId="187" fontId="110" fillId="26" borderId="30" applyProtection="0">
      <alignment vertical="center"/>
    </xf>
    <xf numFmtId="187" fontId="109" fillId="12" borderId="30" applyProtection="0">
      <alignment vertical="center"/>
    </xf>
    <xf numFmtId="270" fontId="109" fillId="12" borderId="30">
      <alignment vertical="center"/>
    </xf>
    <xf numFmtId="187" fontId="109" fillId="12" borderId="30" applyProtection="0">
      <alignment vertical="center"/>
    </xf>
    <xf numFmtId="270" fontId="109" fillId="40" borderId="30">
      <alignment vertical="center"/>
    </xf>
    <xf numFmtId="187" fontId="109" fillId="40" borderId="30" applyProtection="0">
      <alignment vertical="center"/>
    </xf>
    <xf numFmtId="270" fontId="110" fillId="26" borderId="30">
      <alignment vertical="center"/>
    </xf>
    <xf numFmtId="187" fontId="110" fillId="26" borderId="30" applyProtection="0">
      <alignment vertical="center"/>
    </xf>
    <xf numFmtId="0" fontId="109" fillId="12" borderId="30" applyNumberFormat="0" applyProtection="0">
      <alignment vertical="center"/>
    </xf>
    <xf numFmtId="188" fontId="111" fillId="26" borderId="30" applyProtection="0">
      <alignment vertical="center"/>
    </xf>
    <xf numFmtId="188" fontId="111" fillId="12" borderId="30" applyProtection="0">
      <alignment vertical="center"/>
    </xf>
    <xf numFmtId="188" fontId="111" fillId="12" borderId="30" applyProtection="0">
      <alignment vertical="center"/>
    </xf>
    <xf numFmtId="188" fontId="111" fillId="40" borderId="30" applyProtection="0">
      <alignment vertical="center"/>
    </xf>
    <xf numFmtId="188" fontId="111" fillId="26" borderId="30" applyProtection="0">
      <alignment vertical="center"/>
    </xf>
    <xf numFmtId="188" fontId="111" fillId="12" borderId="30" applyProtection="0">
      <alignment vertical="center"/>
    </xf>
    <xf numFmtId="189" fontId="111" fillId="26" borderId="30" applyProtection="0">
      <alignment vertical="center"/>
    </xf>
    <xf numFmtId="189" fontId="111" fillId="12" borderId="30" applyProtection="0">
      <alignment vertical="center"/>
    </xf>
    <xf numFmtId="189" fontId="111" fillId="12" borderId="30" applyProtection="0">
      <alignment vertical="center"/>
    </xf>
    <xf numFmtId="189" fontId="111" fillId="40" borderId="30" applyProtection="0">
      <alignment vertical="center"/>
    </xf>
    <xf numFmtId="189" fontId="111" fillId="26" borderId="30" applyProtection="0">
      <alignment vertical="center"/>
    </xf>
    <xf numFmtId="189" fontId="111" fillId="12" borderId="30" applyProtection="0">
      <alignment vertical="center"/>
    </xf>
    <xf numFmtId="190" fontId="111" fillId="26" borderId="30" applyProtection="0">
      <alignment vertical="center"/>
    </xf>
    <xf numFmtId="190" fontId="111" fillId="12" borderId="30" applyProtection="0">
      <alignment vertical="center"/>
    </xf>
    <xf numFmtId="190" fontId="111" fillId="12" borderId="30" applyProtection="0">
      <alignment vertical="center"/>
    </xf>
    <xf numFmtId="190" fontId="111" fillId="40" borderId="30" applyProtection="0">
      <alignment vertical="center"/>
    </xf>
    <xf numFmtId="190" fontId="111" fillId="26" borderId="30" applyProtection="0">
      <alignment vertical="center"/>
    </xf>
    <xf numFmtId="190" fontId="111" fillId="12" borderId="30" applyProtection="0">
      <alignment vertical="center"/>
    </xf>
    <xf numFmtId="165" fontId="115" fillId="26" borderId="30" applyProtection="0">
      <alignment vertical="center"/>
    </xf>
    <xf numFmtId="165" fontId="113" fillId="12" borderId="30" applyProtection="0">
      <alignment vertical="center"/>
    </xf>
    <xf numFmtId="165" fontId="112" fillId="12" borderId="30" applyProtection="0">
      <alignment vertical="center"/>
    </xf>
    <xf numFmtId="165" fontId="114" fillId="40" borderId="30" applyProtection="0">
      <alignment vertical="center"/>
    </xf>
    <xf numFmtId="165" fontId="115" fillId="26" borderId="30" applyProtection="0">
      <alignment vertical="center"/>
    </xf>
    <xf numFmtId="165" fontId="112" fillId="12" borderId="30" applyProtection="0">
      <alignment vertical="center"/>
    </xf>
    <xf numFmtId="191" fontId="115" fillId="26" borderId="30" applyProtection="0">
      <alignment vertical="center"/>
    </xf>
    <xf numFmtId="191" fontId="113" fillId="12" borderId="30" applyProtection="0">
      <alignment vertical="center"/>
    </xf>
    <xf numFmtId="191" fontId="112" fillId="12" borderId="30" applyProtection="0">
      <alignment vertical="center"/>
    </xf>
    <xf numFmtId="191" fontId="114" fillId="40" borderId="30" applyProtection="0">
      <alignment vertical="center"/>
    </xf>
    <xf numFmtId="191" fontId="115" fillId="26" borderId="30" applyProtection="0">
      <alignment vertical="center"/>
    </xf>
    <xf numFmtId="191" fontId="112" fillId="12" borderId="30" applyProtection="0">
      <alignment vertical="center"/>
    </xf>
    <xf numFmtId="169" fontId="115" fillId="26" borderId="30" applyProtection="0">
      <alignment vertical="center"/>
    </xf>
    <xf numFmtId="169" fontId="113" fillId="12" borderId="30" applyProtection="0">
      <alignment vertical="center"/>
    </xf>
    <xf numFmtId="169" fontId="112" fillId="12" borderId="30" applyProtection="0">
      <alignment vertical="center"/>
    </xf>
    <xf numFmtId="169" fontId="114" fillId="40" borderId="30" applyProtection="0">
      <alignment vertical="center"/>
    </xf>
    <xf numFmtId="169" fontId="115" fillId="26" borderId="30" applyProtection="0">
      <alignment vertical="center"/>
    </xf>
    <xf numFmtId="169" fontId="112" fillId="12" borderId="30" applyProtection="0">
      <alignment vertical="center"/>
    </xf>
    <xf numFmtId="0" fontId="117" fillId="26" borderId="30" applyNumberFormat="0" applyProtection="0">
      <alignment vertical="center"/>
    </xf>
    <xf numFmtId="0" fontId="117" fillId="12" borderId="30" applyNumberFormat="0" applyProtection="0">
      <alignment vertical="center"/>
    </xf>
    <xf numFmtId="0" fontId="117" fillId="12" borderId="30" applyNumberFormat="0" applyProtection="0">
      <alignment vertical="center"/>
    </xf>
    <xf numFmtId="0" fontId="117" fillId="40" borderId="30" applyNumberFormat="0" applyProtection="0">
      <alignment vertical="center"/>
    </xf>
    <xf numFmtId="0" fontId="117" fillId="26" borderId="30" applyNumberFormat="0" applyProtection="0">
      <alignment vertical="center"/>
    </xf>
    <xf numFmtId="0" fontId="116" fillId="12" borderId="30" applyNumberFormat="0" applyProtection="0">
      <alignment vertical="center"/>
    </xf>
    <xf numFmtId="0" fontId="116" fillId="26" borderId="30" applyNumberFormat="0" applyProtection="0">
      <alignment horizontal="left" vertical="center"/>
    </xf>
    <xf numFmtId="0" fontId="116" fillId="12" borderId="30" applyNumberFormat="0" applyProtection="0">
      <alignment horizontal="left" vertical="center"/>
    </xf>
    <xf numFmtId="0" fontId="116" fillId="12" borderId="30" applyNumberFormat="0" applyProtection="0">
      <alignment horizontal="left" vertical="center"/>
    </xf>
    <xf numFmtId="0" fontId="116" fillId="40" borderId="30" applyNumberFormat="0" applyProtection="0">
      <alignment horizontal="left" vertical="center"/>
    </xf>
    <xf numFmtId="0" fontId="116" fillId="26" borderId="30" applyNumberFormat="0" applyProtection="0">
      <alignment horizontal="left" vertical="center"/>
    </xf>
    <xf numFmtId="0" fontId="116" fillId="12" borderId="30" applyNumberFormat="0" applyProtection="0">
      <alignment horizontal="left" vertical="center"/>
    </xf>
    <xf numFmtId="0" fontId="29" fillId="30" borderId="0" applyNumberFormat="0" applyBorder="0" applyProtection="0">
      <alignment horizontal="left" vertical="center"/>
    </xf>
    <xf numFmtId="0" fontId="29" fillId="26" borderId="0" applyNumberFormat="0" applyBorder="0" applyProtection="0">
      <alignment horizontal="left" vertical="center"/>
    </xf>
    <xf numFmtId="0" fontId="29" fillId="4" borderId="0" applyNumberFormat="0" applyBorder="0" applyProtection="0">
      <alignment horizontal="left" vertical="center"/>
    </xf>
    <xf numFmtId="0" fontId="29" fillId="30" borderId="0" applyNumberFormat="0" applyBorder="0" applyProtection="0">
      <alignment horizontal="left" vertical="center"/>
    </xf>
    <xf numFmtId="0" fontId="29" fillId="4" borderId="0" applyNumberFormat="0" applyBorder="0" applyProtection="0">
      <alignment horizontal="left" vertical="center"/>
    </xf>
    <xf numFmtId="49" fontId="29" fillId="13" borderId="18" applyProtection="0">
      <alignment vertical="center" wrapText="1"/>
    </xf>
    <xf numFmtId="49" fontId="29" fillId="33" borderId="18" applyProtection="0">
      <alignment vertical="center" wrapText="1"/>
    </xf>
    <xf numFmtId="49" fontId="29" fillId="13" borderId="18" applyProtection="0">
      <alignment vertical="center" wrapText="1"/>
    </xf>
    <xf numFmtId="49" fontId="29" fillId="52" borderId="18" applyProtection="0">
      <alignment vertical="center" wrapText="1"/>
    </xf>
    <xf numFmtId="49" fontId="29" fillId="13" borderId="18" applyProtection="0">
      <alignment vertical="center" wrapText="1"/>
    </xf>
    <xf numFmtId="49" fontId="29" fillId="13" borderId="18" applyProtection="0">
      <alignment vertical="center" wrapText="1"/>
    </xf>
    <xf numFmtId="49" fontId="29" fillId="7" borderId="18" applyProtection="0">
      <alignment vertical="center" wrapText="1"/>
    </xf>
    <xf numFmtId="49" fontId="29" fillId="52" borderId="18" applyProtection="0">
      <alignment vertical="center" wrapText="1"/>
    </xf>
    <xf numFmtId="0" fontId="29" fillId="6" borderId="18" applyNumberFormat="0" applyProtection="0">
      <alignment horizontal="left" vertical="center" wrapText="1"/>
    </xf>
    <xf numFmtId="0" fontId="29" fillId="6" borderId="18" applyNumberFormat="0" applyProtection="0">
      <alignment horizontal="left" vertical="center" wrapText="1"/>
    </xf>
    <xf numFmtId="0" fontId="29" fillId="6" borderId="18" applyNumberFormat="0" applyProtection="0">
      <alignment horizontal="left" vertical="center" wrapText="1"/>
    </xf>
    <xf numFmtId="0" fontId="29" fillId="6" borderId="18" applyNumberFormat="0" applyProtection="0">
      <alignment horizontal="left" vertical="center" wrapText="1"/>
    </xf>
    <xf numFmtId="0" fontId="61" fillId="6" borderId="18" applyNumberFormat="0" applyProtection="0">
      <alignment horizontal="left" vertical="center" wrapText="1"/>
    </xf>
    <xf numFmtId="0" fontId="61" fillId="6" borderId="18" applyNumberFormat="0" applyProtection="0">
      <alignment horizontal="left" vertical="center" wrapText="1"/>
    </xf>
    <xf numFmtId="0" fontId="61" fillId="6" borderId="18" applyNumberFormat="0" applyProtection="0">
      <alignment horizontal="left" vertical="center" wrapText="1"/>
    </xf>
    <xf numFmtId="0" fontId="61" fillId="6" borderId="18" applyNumberFormat="0" applyProtection="0">
      <alignment horizontal="left" vertical="center" wrapText="1"/>
    </xf>
    <xf numFmtId="0" fontId="29" fillId="53" borderId="18" applyNumberFormat="0" applyProtection="0">
      <alignment horizontal="left" vertical="center" wrapText="1"/>
    </xf>
    <xf numFmtId="0" fontId="29" fillId="7" borderId="18" applyNumberFormat="0" applyProtection="0">
      <alignment horizontal="left" vertical="center" wrapText="1"/>
    </xf>
    <xf numFmtId="0" fontId="29" fillId="53" borderId="18" applyNumberFormat="0" applyProtection="0">
      <alignment horizontal="left" vertical="center" wrapText="1"/>
    </xf>
    <xf numFmtId="0" fontId="29" fillId="31" borderId="18" applyNumberFormat="0" applyProtection="0">
      <alignment horizontal="left" vertical="center" wrapText="1"/>
    </xf>
    <xf numFmtId="0" fontId="29" fillId="33" borderId="31" applyNumberFormat="0" applyProtection="0">
      <alignment horizontal="left" vertical="center" wrapText="1"/>
    </xf>
    <xf numFmtId="0" fontId="118" fillId="26" borderId="18" applyNumberFormat="0" applyProtection="0">
      <alignment horizontal="left" vertical="center" wrapText="1"/>
    </xf>
    <xf numFmtId="0" fontId="118" fillId="25" borderId="18" applyNumberFormat="0" applyProtection="0">
      <alignment horizontal="left" vertical="center" wrapText="1"/>
    </xf>
    <xf numFmtId="0" fontId="118" fillId="54" borderId="18" applyNumberFormat="0" applyProtection="0">
      <alignment horizontal="left" vertical="center" wrapText="1"/>
    </xf>
    <xf numFmtId="0" fontId="118" fillId="19" borderId="18" applyNumberFormat="0" applyProtection="0">
      <alignment horizontal="left" vertical="center" wrapText="1"/>
    </xf>
    <xf numFmtId="0" fontId="118" fillId="26" borderId="18" applyNumberFormat="0" applyProtection="0">
      <alignment horizontal="left" vertical="center" wrapText="1"/>
    </xf>
    <xf numFmtId="49" fontId="120" fillId="46" borderId="15" applyProtection="0">
      <alignment vertical="center"/>
    </xf>
    <xf numFmtId="49" fontId="121" fillId="46" borderId="15" applyProtection="0">
      <alignment vertical="center"/>
    </xf>
    <xf numFmtId="49" fontId="121" fillId="46" borderId="15" applyProtection="0">
      <alignment vertical="center"/>
    </xf>
    <xf numFmtId="49" fontId="120" fillId="46" borderId="15" applyProtection="0">
      <alignment vertical="center"/>
    </xf>
    <xf numFmtId="49" fontId="119" fillId="46" borderId="32" applyProtection="0">
      <alignment vertical="center"/>
    </xf>
    <xf numFmtId="0" fontId="122" fillId="46" borderId="0" applyNumberFormat="0" applyBorder="0" applyProtection="0">
      <alignment horizontal="left" vertical="center" wrapText="1"/>
    </xf>
    <xf numFmtId="0" fontId="122" fillId="46" borderId="0" applyNumberFormat="0" applyBorder="0" applyProtection="0">
      <alignment horizontal="left" vertical="center" wrapText="1"/>
    </xf>
    <xf numFmtId="0" fontId="122" fillId="46" borderId="0" applyNumberFormat="0" applyBorder="0" applyProtection="0">
      <alignment horizontal="left" vertical="center" wrapText="1"/>
    </xf>
    <xf numFmtId="0" fontId="122" fillId="46" borderId="0" applyNumberFormat="0" applyBorder="0" applyProtection="0">
      <alignment horizontal="left" vertical="center" wrapText="1"/>
    </xf>
    <xf numFmtId="0" fontId="122" fillId="46" borderId="33" applyNumberFormat="0" applyProtection="0">
      <alignment horizontal="left" vertical="center" wrapText="1"/>
    </xf>
    <xf numFmtId="49" fontId="29" fillId="48" borderId="15" applyProtection="0">
      <alignment vertical="center" wrapText="1"/>
    </xf>
    <xf numFmtId="49" fontId="29" fillId="5" borderId="15" applyProtection="0">
      <alignment vertical="center" wrapText="1"/>
    </xf>
    <xf numFmtId="49" fontId="29" fillId="5" borderId="15" applyProtection="0">
      <alignment vertical="center" wrapText="1"/>
    </xf>
    <xf numFmtId="49" fontId="29" fillId="48" borderId="15" applyProtection="0">
      <alignment vertical="center" wrapText="1"/>
    </xf>
    <xf numFmtId="49" fontId="29" fillId="15" borderId="0" applyBorder="0" applyProtection="0">
      <alignment vertical="center" wrapText="1"/>
    </xf>
    <xf numFmtId="0" fontId="29" fillId="27" borderId="18" applyNumberFormat="0" applyProtection="0">
      <alignment horizontal="left" vertical="center" wrapText="1"/>
    </xf>
    <xf numFmtId="0" fontId="29" fillId="7" borderId="18" applyNumberFormat="0" applyProtection="0">
      <alignment horizontal="left" vertical="center" wrapText="1"/>
    </xf>
    <xf numFmtId="0" fontId="29" fillId="49" borderId="18" applyNumberFormat="0" applyProtection="0">
      <alignment horizontal="left" vertical="center" wrapText="1"/>
    </xf>
    <xf numFmtId="0" fontId="29" fillId="27" borderId="18" applyNumberFormat="0" applyProtection="0">
      <alignment horizontal="left" vertical="center" wrapText="1"/>
    </xf>
    <xf numFmtId="0" fontId="29" fillId="29" borderId="18" applyNumberFormat="0" applyProtection="0">
      <alignment horizontal="left" vertical="center" wrapText="1"/>
    </xf>
    <xf numFmtId="0" fontId="29" fillId="5" borderId="18" applyNumberFormat="0" applyProtection="0">
      <alignment horizontal="left" vertical="center" wrapText="1"/>
    </xf>
    <xf numFmtId="0" fontId="29" fillId="29" borderId="18" applyNumberFormat="0" applyProtection="0">
      <alignment horizontal="left" vertical="center" wrapText="1"/>
    </xf>
    <xf numFmtId="0" fontId="29" fillId="13" borderId="18" applyNumberFormat="0" applyProtection="0">
      <alignment horizontal="left" vertical="center" wrapText="1"/>
    </xf>
    <xf numFmtId="0" fontId="29" fillId="27" borderId="18" applyNumberFormat="0" applyProtection="0">
      <alignment horizontal="left" vertical="center" wrapText="1"/>
    </xf>
    <xf numFmtId="0" fontId="29" fillId="22" borderId="18" applyNumberFormat="0" applyProtection="0">
      <alignment horizontal="left" vertical="center" wrapText="1"/>
    </xf>
    <xf numFmtId="0" fontId="29" fillId="32" borderId="18" applyNumberFormat="0" applyProtection="0">
      <alignment horizontal="left" vertical="center" wrapText="1"/>
    </xf>
    <xf numFmtId="0" fontId="29" fillId="25" borderId="18" applyNumberFormat="0" applyProtection="0">
      <alignment horizontal="left" vertical="center" wrapText="1"/>
    </xf>
    <xf numFmtId="0" fontId="29" fillId="16" borderId="18" applyNumberFormat="0" applyProtection="0">
      <alignment horizontal="left" vertical="center" wrapText="1"/>
    </xf>
    <xf numFmtId="0" fontId="29" fillId="27" borderId="18" applyNumberFormat="0" applyProtection="0">
      <alignment horizontal="left" vertical="center" wrapText="1"/>
    </xf>
    <xf numFmtId="0" fontId="29" fillId="22" borderId="18" applyNumberFormat="0" applyProtection="0">
      <alignment horizontal="left" vertical="center" wrapText="1"/>
    </xf>
    <xf numFmtId="0" fontId="29" fillId="16" borderId="18" applyNumberFormat="0" applyProtection="0">
      <alignment horizontal="left" vertical="center" wrapText="1"/>
    </xf>
    <xf numFmtId="0" fontId="29" fillId="22" borderId="18" applyNumberFormat="0" applyProtection="0">
      <alignment horizontal="left" vertical="center" wrapText="1"/>
    </xf>
    <xf numFmtId="0" fontId="29" fillId="16" borderId="18" applyNumberFormat="0" applyProtection="0">
      <alignment horizontal="left" vertical="center" wrapText="1"/>
    </xf>
    <xf numFmtId="0" fontId="29" fillId="16" borderId="18" applyNumberFormat="0" applyProtection="0">
      <alignment horizontal="left" vertical="center" wrapText="1"/>
    </xf>
    <xf numFmtId="0" fontId="29" fillId="16" borderId="18" applyNumberFormat="0" applyProtection="0">
      <alignment horizontal="left" vertical="center" wrapText="1"/>
    </xf>
    <xf numFmtId="49" fontId="123" fillId="10" borderId="15" applyProtection="0">
      <alignment vertical="center"/>
    </xf>
    <xf numFmtId="49" fontId="123" fillId="10" borderId="15" applyProtection="0">
      <alignment vertical="center"/>
    </xf>
    <xf numFmtId="49" fontId="123" fillId="10" borderId="15" applyProtection="0">
      <alignment vertical="center"/>
    </xf>
    <xf numFmtId="49" fontId="123" fillId="10" borderId="15" applyProtection="0">
      <alignment vertical="center"/>
    </xf>
    <xf numFmtId="49" fontId="120" fillId="10" borderId="32" applyProtection="0">
      <alignment vertical="center"/>
    </xf>
    <xf numFmtId="0" fontId="122" fillId="10" borderId="0" applyNumberFormat="0" applyBorder="0" applyProtection="0">
      <alignment horizontal="left" vertical="center" wrapText="1"/>
    </xf>
    <xf numFmtId="0" fontId="122" fillId="10" borderId="0" applyNumberFormat="0" applyBorder="0" applyProtection="0">
      <alignment horizontal="left" vertical="center" wrapText="1"/>
    </xf>
    <xf numFmtId="0" fontId="122" fillId="10" borderId="0" applyNumberFormat="0" applyBorder="0" applyProtection="0">
      <alignment horizontal="left" vertical="center" wrapText="1"/>
    </xf>
    <xf numFmtId="0" fontId="122" fillId="10" borderId="0" applyNumberFormat="0" applyBorder="0" applyProtection="0">
      <alignment horizontal="left" vertical="center" wrapText="1"/>
    </xf>
    <xf numFmtId="0" fontId="122" fillId="10" borderId="33" applyNumberFormat="0" applyProtection="0">
      <alignment horizontal="left" vertical="center" wrapText="1"/>
    </xf>
    <xf numFmtId="49" fontId="120" fillId="12" borderId="15" applyProtection="0">
      <alignment vertical="center"/>
    </xf>
    <xf numFmtId="49" fontId="121" fillId="19" borderId="15" applyProtection="0">
      <alignment vertical="center"/>
    </xf>
    <xf numFmtId="49" fontId="121" fillId="19" borderId="15" applyProtection="0">
      <alignment vertical="center"/>
    </xf>
    <xf numFmtId="49" fontId="120" fillId="12" borderId="15" applyProtection="0">
      <alignment vertical="center"/>
    </xf>
    <xf numFmtId="49" fontId="119" fillId="17" borderId="32" applyProtection="0">
      <alignment vertical="center"/>
    </xf>
    <xf numFmtId="0" fontId="122" fillId="12" borderId="0" applyNumberFormat="0" applyBorder="0" applyProtection="0">
      <alignment horizontal="left" vertical="center" wrapText="1"/>
    </xf>
    <xf numFmtId="0" fontId="122" fillId="19" borderId="0" applyNumberFormat="0" applyBorder="0" applyProtection="0">
      <alignment horizontal="left" vertical="center" wrapText="1"/>
    </xf>
    <xf numFmtId="0" fontId="122" fillId="19" borderId="0" applyNumberFormat="0" applyBorder="0" applyProtection="0">
      <alignment horizontal="left" vertical="center" wrapText="1"/>
    </xf>
    <xf numFmtId="0" fontId="122" fillId="12" borderId="0" applyNumberFormat="0" applyBorder="0" applyProtection="0">
      <alignment horizontal="left" vertical="center" wrapText="1"/>
    </xf>
    <xf numFmtId="0" fontId="122" fillId="17" borderId="33" applyNumberFormat="0" applyProtection="0">
      <alignment horizontal="left" vertical="center" wrapText="1"/>
    </xf>
    <xf numFmtId="0" fontId="29" fillId="24" borderId="0" applyNumberFormat="0" applyBorder="0" applyProtection="0"/>
    <xf numFmtId="0" fontId="500" fillId="0" borderId="0"/>
    <xf numFmtId="0" fontId="124" fillId="0" borderId="0" applyNumberFormat="0" applyBorder="0" applyProtection="0"/>
    <xf numFmtId="0" fontId="490" fillId="0" borderId="0"/>
    <xf numFmtId="0" fontId="66" fillId="0" borderId="0" applyNumberFormat="0" applyBorder="0" applyProtection="0"/>
    <xf numFmtId="0" fontId="125" fillId="0" borderId="0" applyNumberFormat="0" applyBorder="0" applyProtection="0"/>
    <xf numFmtId="0" fontId="500" fillId="0" borderId="0"/>
    <xf numFmtId="0" fontId="124" fillId="0" borderId="0" applyNumberFormat="0" applyBorder="0" applyProtection="0"/>
    <xf numFmtId="0" fontId="490" fillId="0" borderId="0"/>
    <xf numFmtId="0" fontId="66" fillId="0" borderId="0" applyNumberFormat="0" applyBorder="0" applyProtection="0"/>
    <xf numFmtId="0" fontId="97" fillId="0" borderId="0" applyNumberFormat="0" applyBorder="0" applyProtection="0"/>
    <xf numFmtId="0" fontId="492" fillId="0" borderId="24"/>
    <xf numFmtId="0" fontId="69" fillId="0" borderId="24" applyNumberFormat="0" applyProtection="0"/>
    <xf numFmtId="0" fontId="493" fillId="0" borderId="25"/>
    <xf numFmtId="0" fontId="70" fillId="0" borderId="25" applyNumberFormat="0" applyProtection="0"/>
    <xf numFmtId="0" fontId="488" fillId="0" borderId="26"/>
    <xf numFmtId="0" fontId="58" fillId="0" borderId="26" applyNumberFormat="0" applyProtection="0"/>
    <xf numFmtId="0" fontId="488" fillId="0" borderId="0"/>
    <xf numFmtId="0" fontId="58" fillId="0" borderId="0" applyNumberFormat="0" applyBorder="0" applyProtection="0"/>
    <xf numFmtId="0" fontId="97" fillId="0" borderId="0" applyNumberFormat="0" applyBorder="0" applyProtection="0"/>
    <xf numFmtId="0" fontId="501" fillId="0" borderId="35"/>
    <xf numFmtId="0" fontId="126" fillId="0" borderId="0" applyNumberFormat="0" applyBorder="0" applyProtection="0"/>
    <xf numFmtId="0" fontId="132" fillId="0" borderId="0" applyNumberFormat="0" applyBorder="0" applyProtection="0"/>
    <xf numFmtId="0" fontId="131" fillId="0" borderId="35" applyNumberFormat="0" applyProtection="0"/>
    <xf numFmtId="0" fontId="502" fillId="0" borderId="25"/>
    <xf numFmtId="0" fontId="134" fillId="0" borderId="0" applyNumberFormat="0" applyBorder="0" applyProtection="0"/>
    <xf numFmtId="0" fontId="503" fillId="0" borderId="25"/>
    <xf numFmtId="0" fontId="135" fillId="0" borderId="25" applyNumberFormat="0" applyProtection="0"/>
    <xf numFmtId="0" fontId="133" fillId="0" borderId="25" applyNumberFormat="0" applyProtection="0"/>
    <xf numFmtId="0" fontId="504" fillId="0" borderId="36"/>
    <xf numFmtId="0" fontId="505" fillId="0" borderId="36"/>
    <xf numFmtId="0" fontId="137" fillId="0" borderId="36" applyNumberFormat="0" applyProtection="0"/>
    <xf numFmtId="0" fontId="136" fillId="0" borderId="36" applyNumberFormat="0" applyProtection="0"/>
    <xf numFmtId="0" fontId="504" fillId="0" borderId="0"/>
    <xf numFmtId="0" fontId="505" fillId="0" borderId="0"/>
    <xf numFmtId="0" fontId="137" fillId="0" borderId="0" applyNumberFormat="0" applyBorder="0" applyProtection="0"/>
    <xf numFmtId="0" fontId="136" fillId="0" borderId="0" applyNumberFormat="0" applyBorder="0" applyProtection="0"/>
    <xf numFmtId="0" fontId="126" fillId="0" borderId="0" applyNumberFormat="0" applyBorder="0" applyProtection="0"/>
    <xf numFmtId="0" fontId="97" fillId="0" borderId="0" applyNumberFormat="0" applyBorder="0" applyProtection="0"/>
    <xf numFmtId="0" fontId="506" fillId="17" borderId="0">
      <alignment horizontal="left" vertical="center"/>
      <protection locked="0"/>
    </xf>
    <xf numFmtId="0" fontId="29" fillId="14" borderId="0" applyNumberFormat="0" applyBorder="0">
      <alignment horizontal="center"/>
      <protection locked="0"/>
    </xf>
    <xf numFmtId="0" fontId="29" fillId="14" borderId="0" applyNumberFormat="0" applyBorder="0">
      <alignment horizontal="center"/>
      <protection locked="0"/>
    </xf>
    <xf numFmtId="0" fontId="29" fillId="14" borderId="0" applyNumberFormat="0" applyBorder="0">
      <alignment horizontal="center"/>
      <protection locked="0"/>
    </xf>
    <xf numFmtId="0" fontId="138" fillId="17" borderId="0" applyNumberFormat="0" applyBorder="0">
      <alignment horizontal="left" vertical="center"/>
      <protection locked="0"/>
    </xf>
    <xf numFmtId="0" fontId="60" fillId="14" borderId="0" applyNumberFormat="0" applyBorder="0">
      <alignment horizontal="center"/>
      <protection locked="0"/>
    </xf>
    <xf numFmtId="0" fontId="60" fillId="14" borderId="0" applyNumberFormat="0" applyBorder="0">
      <alignment horizontal="center"/>
      <protection locked="0"/>
    </xf>
    <xf numFmtId="0" fontId="60" fillId="14" borderId="0" applyNumberFormat="0" applyBorder="0">
      <alignment horizontal="center"/>
      <protection locked="0"/>
    </xf>
    <xf numFmtId="0" fontId="507" fillId="14" borderId="0">
      <alignment horizontal="left"/>
      <protection locked="0"/>
    </xf>
    <xf numFmtId="0" fontId="29" fillId="14" borderId="0" applyNumberFormat="0" applyBorder="0">
      <alignment horizontal="left"/>
      <protection locked="0"/>
    </xf>
    <xf numFmtId="0" fontId="29" fillId="14" borderId="0" applyNumberFormat="0" applyBorder="0">
      <alignment horizontal="left"/>
      <protection locked="0"/>
    </xf>
    <xf numFmtId="0" fontId="29" fillId="14" borderId="0" applyNumberFormat="0" applyBorder="0">
      <alignment horizontal="left"/>
      <protection locked="0"/>
    </xf>
    <xf numFmtId="0" fontId="29" fillId="14" borderId="0" applyNumberFormat="0" applyBorder="0">
      <alignment horizontal="left"/>
      <protection locked="0"/>
    </xf>
    <xf numFmtId="0" fontId="139" fillId="14" borderId="0" applyNumberFormat="0" applyBorder="0">
      <alignment horizontal="left"/>
      <protection locked="0"/>
    </xf>
    <xf numFmtId="0" fontId="140" fillId="14" borderId="0" applyNumberFormat="0" applyBorder="0">
      <alignment horizontal="left"/>
      <protection locked="0"/>
    </xf>
    <xf numFmtId="0" fontId="140" fillId="14" borderId="0" applyNumberFormat="0" applyBorder="0">
      <alignment horizontal="left"/>
      <protection locked="0"/>
    </xf>
    <xf numFmtId="0" fontId="140" fillId="14" borderId="0" applyNumberFormat="0" applyBorder="0">
      <alignment horizontal="left"/>
      <protection locked="0"/>
    </xf>
    <xf numFmtId="0" fontId="127" fillId="0" borderId="0" applyNumberFormat="0" applyBorder="0" applyProtection="0"/>
    <xf numFmtId="0" fontId="126" fillId="0" borderId="0" applyNumberFormat="0" applyBorder="0" applyProtection="0"/>
    <xf numFmtId="0" fontId="128" fillId="0" borderId="24" applyNumberFormat="0" applyProtection="0"/>
    <xf numFmtId="0" fontId="129" fillId="0" borderId="25" applyNumberFormat="0" applyProtection="0"/>
    <xf numFmtId="0" fontId="130" fillId="0" borderId="34" applyNumberFormat="0" applyProtection="0"/>
    <xf numFmtId="0" fontId="130" fillId="0" borderId="0" applyNumberFormat="0" applyBorder="0" applyProtection="0"/>
    <xf numFmtId="0" fontId="492" fillId="0" borderId="24"/>
    <xf numFmtId="0" fontId="69" fillId="0" borderId="24" applyNumberFormat="0" applyProtection="0"/>
    <xf numFmtId="0" fontId="493" fillId="0" borderId="25"/>
    <xf numFmtId="0" fontId="70" fillId="0" borderId="25" applyNumberFormat="0" applyProtection="0"/>
    <xf numFmtId="0" fontId="488" fillId="0" borderId="26"/>
    <xf numFmtId="0" fontId="58" fillId="0" borderId="26" applyNumberFormat="0" applyProtection="0"/>
    <xf numFmtId="0" fontId="97" fillId="0" borderId="0" applyNumberFormat="0" applyBorder="0" applyProtection="0"/>
    <xf numFmtId="0" fontId="61" fillId="14" borderId="0" applyNumberFormat="0" applyBorder="0">
      <protection locked="0"/>
    </xf>
    <xf numFmtId="0" fontId="147" fillId="0" borderId="157"/>
    <xf numFmtId="0" fontId="147" fillId="0" borderId="157"/>
    <xf numFmtId="0" fontId="29" fillId="0" borderId="37" applyNumberFormat="0" applyProtection="0"/>
    <xf numFmtId="0" fontId="508" fillId="0" borderId="58"/>
    <xf numFmtId="0" fontId="141" fillId="0" borderId="38" applyNumberFormat="0" applyProtection="0"/>
    <xf numFmtId="0" fontId="479" fillId="18" borderId="0"/>
    <xf numFmtId="0" fontId="32" fillId="18" borderId="0" applyNumberFormat="0" applyBorder="0" applyProtection="0"/>
    <xf numFmtId="0" fontId="482" fillId="10" borderId="0"/>
    <xf numFmtId="0" fontId="35" fillId="10" borderId="0" applyNumberFormat="0" applyBorder="0" applyProtection="0"/>
    <xf numFmtId="0" fontId="186" fillId="37" borderId="153"/>
    <xf numFmtId="0" fontId="186" fillId="37" borderId="153"/>
    <xf numFmtId="0" fontId="142" fillId="37" borderId="2" applyNumberFormat="0" applyProtection="0"/>
    <xf numFmtId="0" fontId="509" fillId="32" borderId="153"/>
    <xf numFmtId="0" fontId="509" fillId="32" borderId="153"/>
    <xf numFmtId="0" fontId="143" fillId="32" borderId="153"/>
    <xf numFmtId="0" fontId="143" fillId="32" borderId="2" applyNumberFormat="0" applyProtection="0"/>
    <xf numFmtId="0" fontId="143" fillId="32" borderId="153"/>
    <xf numFmtId="0" fontId="143" fillId="32" borderId="2" applyNumberFormat="0" applyProtection="0"/>
    <xf numFmtId="2" fontId="29" fillId="0" borderId="0" applyBorder="0" applyProtection="0"/>
    <xf numFmtId="2" fontId="29" fillId="0" borderId="0" applyBorder="0" applyProtection="0"/>
    <xf numFmtId="0" fontId="500" fillId="0" borderId="0"/>
    <xf numFmtId="0" fontId="124" fillId="0" borderId="0" applyNumberFormat="0" applyBorder="0" applyProtection="0"/>
    <xf numFmtId="21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44" fillId="0" borderId="0"/>
    <xf numFmtId="219" fontId="5" fillId="0" borderId="0" applyFont="0" applyFill="0" applyBorder="0" applyAlignment="0" applyProtection="0"/>
    <xf numFmtId="0" fontId="510" fillId="0" borderId="0" applyNumberFormat="0" applyFill="0" applyBorder="0" applyProtection="0">
      <alignment horizontal="center"/>
    </xf>
    <xf numFmtId="271" fontId="223" fillId="0" borderId="0" applyFill="0" applyBorder="0" applyAlignment="0" applyProtection="0"/>
    <xf numFmtId="0" fontId="511" fillId="0" borderId="0" applyNumberFormat="0" applyFill="0" applyBorder="0" applyAlignment="0" applyProtection="0"/>
    <xf numFmtId="272" fontId="511" fillId="0" borderId="0" applyFill="0" applyBorder="0" applyAlignment="0" applyProtection="0"/>
    <xf numFmtId="0" fontId="510" fillId="0" borderId="0" applyNumberFormat="0" applyFill="0" applyBorder="0" applyProtection="0">
      <alignment horizontal="center" textRotation="90"/>
    </xf>
    <xf numFmtId="271" fontId="223" fillId="0" borderId="0" applyFill="0" applyBorder="0" applyAlignment="0" applyProtection="0"/>
    <xf numFmtId="271" fontId="223" fillId="0" borderId="0" applyFill="0" applyBorder="0" applyAlignment="0" applyProtection="0"/>
    <xf numFmtId="271" fontId="223" fillId="0" borderId="0" applyFill="0" applyBorder="0" applyAlignment="0" applyProtection="0"/>
    <xf numFmtId="0" fontId="468" fillId="99" borderId="0" applyNumberFormat="0" applyBorder="0" applyAlignment="0" applyProtection="0"/>
    <xf numFmtId="43" fontId="5" fillId="0" borderId="0" applyFont="0" applyFill="0" applyBorder="0" applyAlignment="0" applyProtection="0"/>
    <xf numFmtId="0" fontId="223" fillId="0" borderId="0"/>
    <xf numFmtId="43" fontId="5" fillId="0" borderId="0" applyFont="0" applyFill="0" applyBorder="0" applyAlignment="0" applyProtection="0"/>
    <xf numFmtId="0" fontId="260" fillId="0" borderId="0"/>
    <xf numFmtId="219" fontId="5" fillId="0" borderId="0" applyFont="0" applyFill="0" applyBorder="0" applyAlignment="0" applyProtection="0"/>
    <xf numFmtId="0" fontId="4" fillId="0" borderId="0"/>
    <xf numFmtId="0" fontId="470" fillId="196" borderId="49">
      <alignment horizontal="center" vertical="center"/>
    </xf>
    <xf numFmtId="0" fontId="470" fillId="91" borderId="49">
      <alignment horizontal="center" vertical="center"/>
    </xf>
    <xf numFmtId="0" fontId="469" fillId="0" borderId="0"/>
    <xf numFmtId="0" fontId="469" fillId="0" borderId="0"/>
    <xf numFmtId="0" fontId="4" fillId="105" borderId="0" applyNumberFormat="0" applyBorder="0" applyAlignment="0" applyProtection="0"/>
    <xf numFmtId="0" fontId="4" fillId="106" borderId="0" applyNumberFormat="0" applyBorder="0" applyAlignment="0" applyProtection="0"/>
    <xf numFmtId="0" fontId="4" fillId="109" borderId="0" applyNumberFormat="0" applyBorder="0" applyAlignment="0" applyProtection="0"/>
    <xf numFmtId="0" fontId="4" fillId="110" borderId="0" applyNumberFormat="0" applyBorder="0" applyAlignment="0" applyProtection="0"/>
    <xf numFmtId="0" fontId="4" fillId="113" borderId="0" applyNumberFormat="0" applyBorder="0" applyAlignment="0" applyProtection="0"/>
    <xf numFmtId="0" fontId="4" fillId="114" borderId="0" applyNumberFormat="0" applyBorder="0" applyAlignment="0" applyProtection="0"/>
    <xf numFmtId="0" fontId="4" fillId="117" borderId="0" applyNumberFormat="0" applyBorder="0" applyAlignment="0" applyProtection="0"/>
    <xf numFmtId="0" fontId="4" fillId="118" borderId="0" applyNumberFormat="0" applyBorder="0" applyAlignment="0" applyProtection="0"/>
    <xf numFmtId="0" fontId="4" fillId="121" borderId="0" applyNumberFormat="0" applyBorder="0" applyAlignment="0" applyProtection="0"/>
    <xf numFmtId="0" fontId="4" fillId="122" borderId="0" applyNumberFormat="0" applyBorder="0" applyAlignment="0" applyProtection="0"/>
    <xf numFmtId="0" fontId="4" fillId="125" borderId="0" applyNumberFormat="0" applyBorder="0" applyAlignment="0" applyProtection="0"/>
    <xf numFmtId="0" fontId="4" fillId="126" borderId="0" applyNumberFormat="0" applyBorder="0" applyAlignment="0" applyProtection="0"/>
    <xf numFmtId="0" fontId="469" fillId="0" borderId="0"/>
    <xf numFmtId="0" fontId="25" fillId="0" borderId="0" applyNumberFormat="0" applyBorder="0" applyProtection="0"/>
    <xf numFmtId="0" fontId="285" fillId="0" borderId="0" applyNumberFormat="0" applyFont="0" applyBorder="0" applyProtection="0"/>
    <xf numFmtId="0" fontId="469" fillId="0" borderId="0"/>
    <xf numFmtId="0" fontId="4" fillId="0" borderId="0"/>
    <xf numFmtId="0" fontId="469" fillId="0" borderId="0"/>
    <xf numFmtId="0" fontId="4" fillId="0" borderId="0"/>
    <xf numFmtId="0" fontId="469" fillId="0" borderId="0"/>
    <xf numFmtId="0" fontId="285" fillId="0" borderId="0" applyNumberFormat="0" applyFont="0" applyBorder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103" borderId="94" applyNumberFormat="0" applyFont="0" applyAlignment="0" applyProtection="0"/>
    <xf numFmtId="0" fontId="4" fillId="0" borderId="0"/>
    <xf numFmtId="0" fontId="4" fillId="0" borderId="0"/>
    <xf numFmtId="0" fontId="147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5" borderId="0" applyNumberFormat="0" applyBorder="0" applyAlignment="0" applyProtection="0"/>
    <xf numFmtId="0" fontId="4" fillId="106" borderId="0" applyNumberFormat="0" applyBorder="0" applyAlignment="0" applyProtection="0"/>
    <xf numFmtId="0" fontId="4" fillId="109" borderId="0" applyNumberFormat="0" applyBorder="0" applyAlignment="0" applyProtection="0"/>
    <xf numFmtId="0" fontId="4" fillId="110" borderId="0" applyNumberFormat="0" applyBorder="0" applyAlignment="0" applyProtection="0"/>
    <xf numFmtId="0" fontId="4" fillId="113" borderId="0" applyNumberFormat="0" applyBorder="0" applyAlignment="0" applyProtection="0"/>
    <xf numFmtId="0" fontId="4" fillId="114" borderId="0" applyNumberFormat="0" applyBorder="0" applyAlignment="0" applyProtection="0"/>
    <xf numFmtId="0" fontId="4" fillId="117" borderId="0" applyNumberFormat="0" applyBorder="0" applyAlignment="0" applyProtection="0"/>
    <xf numFmtId="0" fontId="4" fillId="118" borderId="0" applyNumberFormat="0" applyBorder="0" applyAlignment="0" applyProtection="0"/>
    <xf numFmtId="0" fontId="4" fillId="121" borderId="0" applyNumberFormat="0" applyBorder="0" applyAlignment="0" applyProtection="0"/>
    <xf numFmtId="0" fontId="4" fillId="122" borderId="0" applyNumberFormat="0" applyBorder="0" applyAlignment="0" applyProtection="0"/>
    <xf numFmtId="0" fontId="4" fillId="125" borderId="0" applyNumberFormat="0" applyBorder="0" applyAlignment="0" applyProtection="0"/>
    <xf numFmtId="0" fontId="4" fillId="126" borderId="0" applyNumberFormat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103" borderId="94" applyNumberFormat="0" applyFont="0" applyAlignment="0" applyProtection="0"/>
    <xf numFmtId="0" fontId="4" fillId="0" borderId="0"/>
    <xf numFmtId="0" fontId="4" fillId="0" borderId="0"/>
    <xf numFmtId="0" fontId="476" fillId="0" borderId="0"/>
    <xf numFmtId="0" fontId="285" fillId="0" borderId="0" applyNumberFormat="0" applyFont="0" applyBorder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5" borderId="0" applyNumberFormat="0" applyBorder="0" applyAlignment="0" applyProtection="0"/>
    <xf numFmtId="0" fontId="4" fillId="106" borderId="0" applyNumberFormat="0" applyBorder="0" applyAlignment="0" applyProtection="0"/>
    <xf numFmtId="0" fontId="4" fillId="109" borderId="0" applyNumberFormat="0" applyBorder="0" applyAlignment="0" applyProtection="0"/>
    <xf numFmtId="0" fontId="4" fillId="110" borderId="0" applyNumberFormat="0" applyBorder="0" applyAlignment="0" applyProtection="0"/>
    <xf numFmtId="0" fontId="4" fillId="113" borderId="0" applyNumberFormat="0" applyBorder="0" applyAlignment="0" applyProtection="0"/>
    <xf numFmtId="0" fontId="4" fillId="114" borderId="0" applyNumberFormat="0" applyBorder="0" applyAlignment="0" applyProtection="0"/>
    <xf numFmtId="0" fontId="4" fillId="117" borderId="0" applyNumberFormat="0" applyBorder="0" applyAlignment="0" applyProtection="0"/>
    <xf numFmtId="0" fontId="4" fillId="118" borderId="0" applyNumberFormat="0" applyBorder="0" applyAlignment="0" applyProtection="0"/>
    <xf numFmtId="0" fontId="4" fillId="121" borderId="0" applyNumberFormat="0" applyBorder="0" applyAlignment="0" applyProtection="0"/>
    <xf numFmtId="0" fontId="4" fillId="122" borderId="0" applyNumberFormat="0" applyBorder="0" applyAlignment="0" applyProtection="0"/>
    <xf numFmtId="0" fontId="4" fillId="125" borderId="0" applyNumberFormat="0" applyBorder="0" applyAlignment="0" applyProtection="0"/>
    <xf numFmtId="0" fontId="4" fillId="126" borderId="0" applyNumberFormat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103" borderId="9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5" borderId="0" applyNumberFormat="0" applyBorder="0" applyAlignment="0" applyProtection="0"/>
    <xf numFmtId="0" fontId="4" fillId="106" borderId="0" applyNumberFormat="0" applyBorder="0" applyAlignment="0" applyProtection="0"/>
    <xf numFmtId="0" fontId="4" fillId="109" borderId="0" applyNumberFormat="0" applyBorder="0" applyAlignment="0" applyProtection="0"/>
    <xf numFmtId="0" fontId="4" fillId="110" borderId="0" applyNumberFormat="0" applyBorder="0" applyAlignment="0" applyProtection="0"/>
    <xf numFmtId="0" fontId="4" fillId="113" borderId="0" applyNumberFormat="0" applyBorder="0" applyAlignment="0" applyProtection="0"/>
    <xf numFmtId="0" fontId="4" fillId="114" borderId="0" applyNumberFormat="0" applyBorder="0" applyAlignment="0" applyProtection="0"/>
    <xf numFmtId="0" fontId="4" fillId="117" borderId="0" applyNumberFormat="0" applyBorder="0" applyAlignment="0" applyProtection="0"/>
    <xf numFmtId="0" fontId="4" fillId="118" borderId="0" applyNumberFormat="0" applyBorder="0" applyAlignment="0" applyProtection="0"/>
    <xf numFmtId="0" fontId="4" fillId="121" borderId="0" applyNumberFormat="0" applyBorder="0" applyAlignment="0" applyProtection="0"/>
    <xf numFmtId="0" fontId="4" fillId="122" borderId="0" applyNumberFormat="0" applyBorder="0" applyAlignment="0" applyProtection="0"/>
    <xf numFmtId="0" fontId="4" fillId="125" borderId="0" applyNumberFormat="0" applyBorder="0" applyAlignment="0" applyProtection="0"/>
    <xf numFmtId="0" fontId="4" fillId="126" borderId="0" applyNumberFormat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103" borderId="9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3" fillId="0" borderId="0"/>
    <xf numFmtId="219" fontId="4" fillId="0" borderId="0" applyFont="0" applyFill="0" applyBorder="0" applyAlignment="0" applyProtection="0"/>
    <xf numFmtId="0" fontId="260" fillId="0" borderId="0"/>
    <xf numFmtId="0" fontId="260" fillId="0" borderId="0"/>
    <xf numFmtId="0" fontId="4" fillId="0" borderId="0"/>
    <xf numFmtId="9" fontId="4" fillId="0" borderId="0" applyFont="0" applyFill="0" applyBorder="0" applyAlignment="0" applyProtection="0"/>
    <xf numFmtId="0" fontId="144" fillId="0" borderId="0"/>
    <xf numFmtId="0" fontId="490" fillId="0" borderId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0" fontId="491" fillId="0" borderId="0">
      <alignment horizontal="center"/>
    </xf>
    <xf numFmtId="0" fontId="491" fillId="0" borderId="0">
      <alignment horizontal="center" textRotation="90"/>
    </xf>
    <xf numFmtId="0" fontId="491" fillId="0" borderId="0">
      <alignment horizontal="center"/>
    </xf>
    <xf numFmtId="0" fontId="491" fillId="0" borderId="0">
      <alignment horizontal="center" textRotation="90"/>
    </xf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183" fontId="499" fillId="0" borderId="0"/>
    <xf numFmtId="0" fontId="499" fillId="0" borderId="0"/>
    <xf numFmtId="183" fontId="499" fillId="0" borderId="0"/>
    <xf numFmtId="0" fontId="339" fillId="0" borderId="0"/>
    <xf numFmtId="0" fontId="29" fillId="0" borderId="0" applyNumberFormat="0" applyBorder="0" applyProtection="0"/>
    <xf numFmtId="0" fontId="148" fillId="0" borderId="0"/>
    <xf numFmtId="0" fontId="29" fillId="0" borderId="0" applyNumberFormat="0" applyBorder="0" applyProtection="0"/>
    <xf numFmtId="0" fontId="147" fillId="0" borderId="0"/>
    <xf numFmtId="0" fontId="25" fillId="0" borderId="0" applyNumberFormat="0" applyBorder="0" applyProtection="0"/>
    <xf numFmtId="0" fontId="29" fillId="0" borderId="0" applyNumberFormat="0" applyBorder="0" applyProtection="0"/>
    <xf numFmtId="0" fontId="476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339" fillId="0" borderId="0"/>
    <xf numFmtId="0" fontId="285" fillId="0" borderId="0" applyNumberFormat="0" applyFont="0" applyBorder="0" applyProtection="0"/>
    <xf numFmtId="0" fontId="29" fillId="0" borderId="0" applyNumberFormat="0" applyBorder="0" applyProtection="0"/>
    <xf numFmtId="0" fontId="148" fillId="0" borderId="0"/>
    <xf numFmtId="0" fontId="147" fillId="0" borderId="0"/>
    <xf numFmtId="0" fontId="147" fillId="0" borderId="0"/>
    <xf numFmtId="0" fontId="472" fillId="0" borderId="0"/>
    <xf numFmtId="0" fontId="29" fillId="0" borderId="0" applyNumberFormat="0" applyBorder="0" applyProtection="0"/>
    <xf numFmtId="0" fontId="25" fillId="0" borderId="0" applyNumberFormat="0" applyBorder="0" applyProtection="0"/>
    <xf numFmtId="0" fontId="147" fillId="0" borderId="0"/>
    <xf numFmtId="0" fontId="29" fillId="0" borderId="0" applyNumberFormat="0" applyBorder="0" applyProtection="0"/>
    <xf numFmtId="0" fontId="476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80" fillId="0" borderId="0" applyNumberFormat="0" applyBorder="0" applyProtection="0"/>
    <xf numFmtId="0" fontId="472" fillId="0" borderId="0"/>
    <xf numFmtId="0" fontId="80" fillId="0" borderId="0" applyNumberFormat="0" applyBorder="0" applyProtection="0"/>
    <xf numFmtId="0" fontId="89" fillId="0" borderId="0" applyNumberFormat="0" applyBorder="0" applyProtection="0">
      <alignment vertical="top"/>
    </xf>
    <xf numFmtId="0" fontId="223" fillId="0" borderId="0"/>
    <xf numFmtId="0" fontId="147" fillId="0" borderId="0">
      <alignment wrapText="1"/>
    </xf>
    <xf numFmtId="0" fontId="29" fillId="0" borderId="0" applyNumberFormat="0" applyBorder="0" applyProtection="0">
      <alignment wrapText="1"/>
    </xf>
    <xf numFmtId="0" fontId="223" fillId="0" borderId="0"/>
    <xf numFmtId="0" fontId="147" fillId="0" borderId="0">
      <alignment wrapText="1"/>
    </xf>
    <xf numFmtId="0" fontId="86" fillId="0" borderId="0"/>
    <xf numFmtId="0" fontId="29" fillId="0" borderId="0" applyNumberFormat="0" applyBorder="0" applyProtection="0">
      <alignment wrapText="1"/>
    </xf>
    <xf numFmtId="0" fontId="86" fillId="0" borderId="0"/>
    <xf numFmtId="0" fontId="86" fillId="0" borderId="0" applyNumberFormat="0" applyBorder="0" applyProtection="0"/>
    <xf numFmtId="0" fontId="86" fillId="0" borderId="0" applyNumberFormat="0" applyBorder="0" applyProtection="0"/>
    <xf numFmtId="0" fontId="147" fillId="0" borderId="0"/>
    <xf numFmtId="0" fontId="29" fillId="0" borderId="0" applyNumberFormat="0" applyBorder="0" applyProtection="0"/>
    <xf numFmtId="0" fontId="474" fillId="0" borderId="0"/>
    <xf numFmtId="0" fontId="30" fillId="0" borderId="0" applyNumberFormat="0" applyBorder="0" applyProtection="0"/>
    <xf numFmtId="0" fontId="30" fillId="0" borderId="0" applyNumberFormat="0" applyBorder="0" applyProtection="0"/>
    <xf numFmtId="0" fontId="29" fillId="0" borderId="0" applyNumberFormat="0" applyBorder="0" applyProtection="0">
      <alignment wrapText="1"/>
    </xf>
    <xf numFmtId="0" fontId="29" fillId="0" borderId="0" applyNumberFormat="0" applyBorder="0" applyProtection="0">
      <alignment wrapText="1"/>
    </xf>
    <xf numFmtId="0" fontId="29" fillId="0" borderId="0" applyNumberFormat="0" applyBorder="0" applyProtection="0"/>
    <xf numFmtId="0" fontId="89" fillId="0" borderId="0" applyNumberFormat="0" applyBorder="0" applyProtection="0">
      <alignment vertical="top"/>
    </xf>
    <xf numFmtId="0" fontId="86" fillId="0" borderId="0"/>
    <xf numFmtId="0" fontId="474" fillId="0" borderId="0"/>
    <xf numFmtId="0" fontId="147" fillId="0" borderId="0"/>
    <xf numFmtId="0" fontId="89" fillId="0" borderId="0" applyNumberFormat="0" applyBorder="0" applyProtection="0">
      <alignment vertical="top"/>
    </xf>
    <xf numFmtId="0" fontId="29" fillId="0" borderId="0" applyNumberFormat="0" applyBorder="0" applyProtection="0">
      <alignment wrapText="1"/>
    </xf>
    <xf numFmtId="0" fontId="30" fillId="0" borderId="0" applyNumberFormat="0" applyBorder="0" applyProtection="0"/>
    <xf numFmtId="0" fontId="474" fillId="0" borderId="0"/>
    <xf numFmtId="0" fontId="29" fillId="0" borderId="0" applyNumberFormat="0" applyBorder="0" applyProtection="0"/>
    <xf numFmtId="0" fontId="147" fillId="0" borderId="0"/>
    <xf numFmtId="0" fontId="86" fillId="0" borderId="0" applyNumberFormat="0" applyBorder="0" applyProtection="0"/>
    <xf numFmtId="0" fontId="86" fillId="0" borderId="0"/>
    <xf numFmtId="0" fontId="29" fillId="0" borderId="0" applyNumberFormat="0" applyBorder="0" applyProtection="0">
      <alignment wrapText="1"/>
    </xf>
    <xf numFmtId="0" fontId="147" fillId="0" borderId="0">
      <alignment wrapText="1"/>
    </xf>
    <xf numFmtId="0" fontId="223" fillId="0" borderId="0"/>
    <xf numFmtId="0" fontId="89" fillId="0" borderId="0" applyNumberFormat="0" applyBorder="0" applyProtection="0">
      <alignment vertical="top"/>
    </xf>
    <xf numFmtId="0" fontId="472" fillId="0" borderId="0"/>
    <xf numFmtId="0" fontId="80" fillId="0" borderId="0" applyNumberFormat="0" applyBorder="0" applyProtection="0"/>
    <xf numFmtId="0" fontId="285" fillId="0" borderId="0" applyNumberFormat="0" applyFont="0" applyBorder="0" applyProtection="0"/>
    <xf numFmtId="0" fontId="29" fillId="0" borderId="0" applyNumberFormat="0" applyBorder="0" applyProtection="0"/>
    <xf numFmtId="0" fontId="147" fillId="0" borderId="0"/>
    <xf numFmtId="0" fontId="148" fillId="0" borderId="0"/>
    <xf numFmtId="0" fontId="29" fillId="0" borderId="0" applyNumberFormat="0" applyBorder="0" applyProtection="0"/>
    <xf numFmtId="0" fontId="472" fillId="0" borderId="0"/>
    <xf numFmtId="0" fontId="80" fillId="0" borderId="0" applyNumberFormat="0" applyBorder="0" applyProtection="0"/>
    <xf numFmtId="0" fontId="339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148" fillId="0" borderId="0"/>
    <xf numFmtId="0" fontId="476" fillId="0" borderId="0"/>
    <xf numFmtId="0" fontId="29" fillId="0" borderId="0" applyNumberFormat="0" applyBorder="0" applyProtection="0"/>
    <xf numFmtId="0" fontId="147" fillId="0" borderId="0"/>
    <xf numFmtId="0" fontId="25" fillId="0" borderId="0" applyNumberFormat="0" applyBorder="0" applyProtection="0"/>
    <xf numFmtId="0" fontId="29" fillId="0" borderId="0" applyNumberFormat="0" applyBorder="0" applyProtection="0"/>
    <xf numFmtId="0" fontId="147" fillId="0" borderId="0"/>
    <xf numFmtId="0" fontId="29" fillId="0" borderId="0" applyNumberFormat="0" applyBorder="0" applyProtection="0"/>
    <xf numFmtId="0" fontId="339" fillId="0" borderId="0"/>
    <xf numFmtId="0" fontId="499" fillId="0" borderId="0"/>
    <xf numFmtId="183" fontId="499" fillId="0" borderId="0"/>
    <xf numFmtId="0" fontId="499" fillId="0" borderId="0"/>
    <xf numFmtId="183" fontId="499" fillId="0" borderId="0"/>
    <xf numFmtId="0" fontId="491" fillId="0" borderId="0">
      <alignment horizontal="center"/>
    </xf>
    <xf numFmtId="0" fontId="485" fillId="0" borderId="52"/>
    <xf numFmtId="0" fontId="491" fillId="0" borderId="0">
      <alignment horizontal="center" textRotation="90"/>
    </xf>
    <xf numFmtId="0" fontId="491" fillId="0" borderId="0">
      <alignment horizontal="center"/>
    </xf>
    <xf numFmtId="0" fontId="485" fillId="0" borderId="52"/>
    <xf numFmtId="0" fontId="485" fillId="0" borderId="52"/>
    <xf numFmtId="0" fontId="490" fillId="0" borderId="0"/>
    <xf numFmtId="0" fontId="260" fillId="0" borderId="0"/>
    <xf numFmtId="0" fontId="260" fillId="0" borderId="0"/>
    <xf numFmtId="0" fontId="223" fillId="0" borderId="0"/>
    <xf numFmtId="0" fontId="469" fillId="0" borderId="0"/>
    <xf numFmtId="0" fontId="469" fillId="0" borderId="0"/>
    <xf numFmtId="0" fontId="4" fillId="0" borderId="0"/>
    <xf numFmtId="0" fontId="144" fillId="0" borderId="0"/>
    <xf numFmtId="0" fontId="490" fillId="0" borderId="0"/>
    <xf numFmtId="0" fontId="86" fillId="0" borderId="0" applyNumberFormat="0" applyBorder="0" applyProtection="0"/>
    <xf numFmtId="0" fontId="260" fillId="0" borderId="0"/>
    <xf numFmtId="0" fontId="260" fillId="0" borderId="0"/>
    <xf numFmtId="0" fontId="223" fillId="0" borderId="0"/>
    <xf numFmtId="0" fontId="30" fillId="0" borderId="0" applyNumberFormat="0" applyBorder="0" applyProtection="0"/>
    <xf numFmtId="0" fontId="470" fillId="196" borderId="49">
      <alignment horizontal="center" vertical="center"/>
    </xf>
    <xf numFmtId="0" fontId="470" fillId="198" borderId="49">
      <alignment horizontal="center" vertical="center"/>
    </xf>
    <xf numFmtId="0" fontId="470" fillId="197" borderId="49">
      <alignment horizontal="center" vertical="center"/>
    </xf>
    <xf numFmtId="0" fontId="470" fillId="89" borderId="49">
      <alignment horizontal="center" vertical="center"/>
    </xf>
    <xf numFmtId="0" fontId="470" fillId="91" borderId="49">
      <alignment horizontal="center" vertical="center"/>
    </xf>
    <xf numFmtId="0" fontId="470" fillId="199" borderId="49">
      <alignment horizontal="center" vertical="center"/>
    </xf>
    <xf numFmtId="0" fontId="469" fillId="0" borderId="0"/>
    <xf numFmtId="0" fontId="29" fillId="0" borderId="0" applyNumberFormat="0" applyBorder="0" applyProtection="0">
      <alignment wrapText="1"/>
    </xf>
    <xf numFmtId="0" fontId="470" fillId="196" borderId="49">
      <alignment horizontal="center" vertical="center"/>
    </xf>
    <xf numFmtId="0" fontId="470" fillId="198" borderId="49">
      <alignment horizontal="center" vertical="center"/>
    </xf>
    <xf numFmtId="0" fontId="470" fillId="197" borderId="49">
      <alignment horizontal="center" vertical="center"/>
    </xf>
    <xf numFmtId="0" fontId="470" fillId="89" borderId="49">
      <alignment horizontal="center" vertical="center"/>
    </xf>
    <xf numFmtId="0" fontId="470" fillId="91" borderId="49">
      <alignment horizontal="center" vertical="center"/>
    </xf>
    <xf numFmtId="0" fontId="470" fillId="199" borderId="49">
      <alignment horizontal="center" vertical="center"/>
    </xf>
    <xf numFmtId="0" fontId="470" fillId="198" borderId="49">
      <alignment horizontal="center" vertical="center"/>
    </xf>
    <xf numFmtId="0" fontId="470" fillId="197" borderId="49">
      <alignment horizontal="center" vertical="center"/>
    </xf>
    <xf numFmtId="0" fontId="470" fillId="89" borderId="49">
      <alignment horizontal="center" vertical="center"/>
    </xf>
    <xf numFmtId="0" fontId="470" fillId="199" borderId="49">
      <alignment horizontal="center" vertical="center"/>
    </xf>
    <xf numFmtId="0" fontId="499" fillId="0" borderId="0"/>
    <xf numFmtId="0" fontId="469" fillId="0" borderId="0"/>
    <xf numFmtId="0" fontId="470" fillId="196" borderId="49">
      <alignment horizontal="center" vertical="center"/>
    </xf>
    <xf numFmtId="0" fontId="470" fillId="197" borderId="49">
      <alignment horizontal="center" vertical="center"/>
    </xf>
    <xf numFmtId="0" fontId="470" fillId="89" borderId="49">
      <alignment horizontal="center" vertical="center"/>
    </xf>
    <xf numFmtId="0" fontId="470" fillId="91" borderId="49">
      <alignment horizontal="center" vertical="center"/>
    </xf>
    <xf numFmtId="0" fontId="470" fillId="199" borderId="49">
      <alignment horizontal="center" vertical="center"/>
    </xf>
    <xf numFmtId="0" fontId="469" fillId="0" borderId="0"/>
    <xf numFmtId="0" fontId="469" fillId="0" borderId="0"/>
    <xf numFmtId="0" fontId="4" fillId="0" borderId="0"/>
    <xf numFmtId="21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4" fillId="0" borderId="0"/>
    <xf numFmtId="219" fontId="4" fillId="0" borderId="0" applyFont="0" applyFill="0" applyBorder="0" applyAlignment="0" applyProtection="0"/>
    <xf numFmtId="0" fontId="470" fillId="198" borderId="49">
      <alignment horizontal="center" vertical="center"/>
    </xf>
    <xf numFmtId="0" fontId="474" fillId="0" borderId="0"/>
    <xf numFmtId="0" fontId="14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0" fontId="490" fillId="0" borderId="0"/>
    <xf numFmtId="0" fontId="29" fillId="0" borderId="0" applyNumberFormat="0" applyBorder="0" applyProtection="0"/>
    <xf numFmtId="0" fontId="260" fillId="0" borderId="0"/>
    <xf numFmtId="0" fontId="260" fillId="0" borderId="0"/>
    <xf numFmtId="0" fontId="223" fillId="0" borderId="0"/>
    <xf numFmtId="0" fontId="223" fillId="0" borderId="0"/>
    <xf numFmtId="0" fontId="147" fillId="0" borderId="0">
      <alignment wrapText="1"/>
    </xf>
    <xf numFmtId="0" fontId="29" fillId="0" borderId="0" applyNumberFormat="0" applyBorder="0" applyProtection="0"/>
    <xf numFmtId="0" fontId="469" fillId="0" borderId="0"/>
    <xf numFmtId="0" fontId="469" fillId="0" borderId="0"/>
    <xf numFmtId="0" fontId="469" fillId="0" borderId="0"/>
    <xf numFmtId="0" fontId="29" fillId="0" borderId="0" applyNumberFormat="0" applyBorder="0" applyProtection="0">
      <alignment wrapText="1"/>
    </xf>
    <xf numFmtId="0" fontId="469" fillId="0" borderId="0"/>
    <xf numFmtId="0" fontId="4" fillId="0" borderId="0"/>
    <xf numFmtId="0" fontId="144" fillId="0" borderId="0"/>
    <xf numFmtId="0" fontId="491" fillId="0" borderId="0">
      <alignment horizontal="center" textRotation="90"/>
    </xf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17" fillId="0" borderId="0"/>
    <xf numFmtId="9" fontId="517" fillId="0" borderId="0" applyFont="0" applyFill="0" applyBorder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21" fillId="0" borderId="0" applyNumberFormat="0" applyFill="0" applyBorder="0" applyAlignment="0" applyProtection="0"/>
    <xf numFmtId="0" fontId="1" fillId="0" borderId="0"/>
    <xf numFmtId="0" fontId="1" fillId="105" borderId="0" applyNumberFormat="0" applyBorder="0" applyAlignment="0" applyProtection="0"/>
    <xf numFmtId="0" fontId="1" fillId="106" borderId="0" applyNumberFormat="0" applyBorder="0" applyAlignment="0" applyProtection="0"/>
    <xf numFmtId="0" fontId="1" fillId="109" borderId="0" applyNumberFormat="0" applyBorder="0" applyAlignment="0" applyProtection="0"/>
    <xf numFmtId="0" fontId="1" fillId="110" borderId="0" applyNumberFormat="0" applyBorder="0" applyAlignment="0" applyProtection="0"/>
    <xf numFmtId="0" fontId="1" fillId="113" borderId="0" applyNumberFormat="0" applyBorder="0" applyAlignment="0" applyProtection="0"/>
    <xf numFmtId="0" fontId="1" fillId="114" borderId="0" applyNumberFormat="0" applyBorder="0" applyAlignment="0" applyProtection="0"/>
    <xf numFmtId="0" fontId="1" fillId="117" borderId="0" applyNumberFormat="0" applyBorder="0" applyAlignment="0" applyProtection="0"/>
    <xf numFmtId="0" fontId="1" fillId="118" borderId="0" applyNumberFormat="0" applyBorder="0" applyAlignment="0" applyProtection="0"/>
    <xf numFmtId="0" fontId="1" fillId="121" borderId="0" applyNumberFormat="0" applyBorder="0" applyAlignment="0" applyProtection="0"/>
    <xf numFmtId="0" fontId="1" fillId="122" borderId="0" applyNumberFormat="0" applyBorder="0" applyAlignment="0" applyProtection="0"/>
    <xf numFmtId="0" fontId="1" fillId="125" borderId="0" applyNumberFormat="0" applyBorder="0" applyAlignment="0" applyProtection="0"/>
    <xf numFmtId="0" fontId="1" fillId="126" borderId="0" applyNumberFormat="0" applyBorder="0" applyAlignment="0" applyProtection="0"/>
    <xf numFmtId="0" fontId="469" fillId="0" borderId="0"/>
    <xf numFmtId="0" fontId="470" fillId="199" borderId="169">
      <alignment horizontal="center" vertical="center"/>
    </xf>
    <xf numFmtId="0" fontId="470" fillId="91" borderId="169">
      <alignment horizontal="center" vertical="center"/>
    </xf>
    <xf numFmtId="0" fontId="470" fillId="89" borderId="169">
      <alignment horizontal="center" vertical="center"/>
    </xf>
    <xf numFmtId="0" fontId="470" fillId="197" borderId="169">
      <alignment horizontal="center" vertical="center"/>
    </xf>
    <xf numFmtId="0" fontId="470" fillId="198" borderId="169">
      <alignment horizontal="center" vertical="center"/>
    </xf>
    <xf numFmtId="0" fontId="470" fillId="196" borderId="169">
      <alignment horizontal="center" vertical="center"/>
    </xf>
    <xf numFmtId="0" fontId="469" fillId="0" borderId="0"/>
    <xf numFmtId="0" fontId="1" fillId="0" borderId="0"/>
    <xf numFmtId="0" fontId="469" fillId="0" borderId="0"/>
    <xf numFmtId="0" fontId="1" fillId="0" borderId="0"/>
    <xf numFmtId="0" fontId="469" fillId="0" borderId="0"/>
    <xf numFmtId="0" fontId="470" fillId="199" borderId="169">
      <alignment horizontal="center" vertical="center"/>
    </xf>
    <xf numFmtId="0" fontId="470" fillId="91" borderId="169">
      <alignment horizontal="center" vertical="center"/>
    </xf>
    <xf numFmtId="0" fontId="470" fillId="89" borderId="169">
      <alignment horizontal="center" vertical="center"/>
    </xf>
    <xf numFmtId="0" fontId="470" fillId="197" borderId="169">
      <alignment horizontal="center" vertical="center"/>
    </xf>
    <xf numFmtId="0" fontId="470" fillId="198" borderId="169">
      <alignment horizontal="center" vertical="center"/>
    </xf>
    <xf numFmtId="0" fontId="470" fillId="196" borderId="169">
      <alignment horizontal="center"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3" borderId="94" applyNumberFormat="0" applyFont="0" applyAlignment="0" applyProtection="0"/>
    <xf numFmtId="0" fontId="1" fillId="0" borderId="0"/>
    <xf numFmtId="0" fontId="1" fillId="0" borderId="0"/>
    <xf numFmtId="0" fontId="470" fillId="199" borderId="169">
      <alignment horizontal="center" vertical="center"/>
    </xf>
    <xf numFmtId="0" fontId="470" fillId="91" borderId="169">
      <alignment horizontal="center" vertical="center"/>
    </xf>
    <xf numFmtId="0" fontId="470" fillId="89" borderId="169">
      <alignment horizontal="center" vertical="center"/>
    </xf>
    <xf numFmtId="0" fontId="470" fillId="197" borderId="169">
      <alignment horizontal="center" vertical="center"/>
    </xf>
    <xf numFmtId="0" fontId="470" fillId="198" borderId="169">
      <alignment horizontal="center" vertical="center"/>
    </xf>
    <xf numFmtId="0" fontId="470" fillId="196" borderId="169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105" borderId="0" applyNumberFormat="0" applyBorder="0" applyAlignment="0" applyProtection="0"/>
    <xf numFmtId="0" fontId="1" fillId="106" borderId="0" applyNumberFormat="0" applyBorder="0" applyAlignment="0" applyProtection="0"/>
    <xf numFmtId="0" fontId="1" fillId="109" borderId="0" applyNumberFormat="0" applyBorder="0" applyAlignment="0" applyProtection="0"/>
    <xf numFmtId="0" fontId="1" fillId="110" borderId="0" applyNumberFormat="0" applyBorder="0" applyAlignment="0" applyProtection="0"/>
    <xf numFmtId="0" fontId="1" fillId="113" borderId="0" applyNumberFormat="0" applyBorder="0" applyAlignment="0" applyProtection="0"/>
    <xf numFmtId="0" fontId="1" fillId="114" borderId="0" applyNumberFormat="0" applyBorder="0" applyAlignment="0" applyProtection="0"/>
    <xf numFmtId="0" fontId="1" fillId="117" borderId="0" applyNumberFormat="0" applyBorder="0" applyAlignment="0" applyProtection="0"/>
    <xf numFmtId="0" fontId="1" fillId="118" borderId="0" applyNumberFormat="0" applyBorder="0" applyAlignment="0" applyProtection="0"/>
    <xf numFmtId="0" fontId="1" fillId="121" borderId="0" applyNumberFormat="0" applyBorder="0" applyAlignment="0" applyProtection="0"/>
    <xf numFmtId="0" fontId="1" fillId="122" borderId="0" applyNumberFormat="0" applyBorder="0" applyAlignment="0" applyProtection="0"/>
    <xf numFmtId="0" fontId="1" fillId="125" borderId="0" applyNumberFormat="0" applyBorder="0" applyAlignment="0" applyProtection="0"/>
    <xf numFmtId="0" fontId="1" fillId="126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03" borderId="94" applyNumberFormat="0" applyFont="0" applyAlignment="0" applyProtection="0"/>
    <xf numFmtId="0" fontId="1" fillId="0" borderId="0"/>
    <xf numFmtId="0" fontId="1" fillId="0" borderId="0"/>
    <xf numFmtId="0" fontId="470" fillId="199" borderId="169">
      <alignment horizontal="center" vertical="center"/>
    </xf>
    <xf numFmtId="0" fontId="470" fillId="91" borderId="169">
      <alignment horizontal="center" vertical="center"/>
    </xf>
    <xf numFmtId="0" fontId="470" fillId="89" borderId="169">
      <alignment horizontal="center" vertical="center"/>
    </xf>
    <xf numFmtId="0" fontId="470" fillId="197" borderId="169">
      <alignment horizontal="center" vertical="center"/>
    </xf>
    <xf numFmtId="0" fontId="470" fillId="198" borderId="169">
      <alignment horizontal="center" vertical="center"/>
    </xf>
    <xf numFmtId="0" fontId="470" fillId="196" borderId="169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105" borderId="0" applyNumberFormat="0" applyBorder="0" applyAlignment="0" applyProtection="0"/>
    <xf numFmtId="0" fontId="1" fillId="106" borderId="0" applyNumberFormat="0" applyBorder="0" applyAlignment="0" applyProtection="0"/>
    <xf numFmtId="0" fontId="1" fillId="109" borderId="0" applyNumberFormat="0" applyBorder="0" applyAlignment="0" applyProtection="0"/>
    <xf numFmtId="0" fontId="1" fillId="110" borderId="0" applyNumberFormat="0" applyBorder="0" applyAlignment="0" applyProtection="0"/>
    <xf numFmtId="0" fontId="1" fillId="113" borderId="0" applyNumberFormat="0" applyBorder="0" applyAlignment="0" applyProtection="0"/>
    <xf numFmtId="0" fontId="1" fillId="114" borderId="0" applyNumberFormat="0" applyBorder="0" applyAlignment="0" applyProtection="0"/>
    <xf numFmtId="0" fontId="1" fillId="117" borderId="0" applyNumberFormat="0" applyBorder="0" applyAlignment="0" applyProtection="0"/>
    <xf numFmtId="0" fontId="1" fillId="118" borderId="0" applyNumberFormat="0" applyBorder="0" applyAlignment="0" applyProtection="0"/>
    <xf numFmtId="0" fontId="1" fillId="121" borderId="0" applyNumberFormat="0" applyBorder="0" applyAlignment="0" applyProtection="0"/>
    <xf numFmtId="0" fontId="1" fillId="122" borderId="0" applyNumberFormat="0" applyBorder="0" applyAlignment="0" applyProtection="0"/>
    <xf numFmtId="0" fontId="1" fillId="125" borderId="0" applyNumberFormat="0" applyBorder="0" applyAlignment="0" applyProtection="0"/>
    <xf numFmtId="0" fontId="1" fillId="126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03" borderId="9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5" borderId="0" applyNumberFormat="0" applyBorder="0" applyAlignment="0" applyProtection="0"/>
    <xf numFmtId="0" fontId="1" fillId="106" borderId="0" applyNumberFormat="0" applyBorder="0" applyAlignment="0" applyProtection="0"/>
    <xf numFmtId="0" fontId="1" fillId="109" borderId="0" applyNumberFormat="0" applyBorder="0" applyAlignment="0" applyProtection="0"/>
    <xf numFmtId="0" fontId="1" fillId="110" borderId="0" applyNumberFormat="0" applyBorder="0" applyAlignment="0" applyProtection="0"/>
    <xf numFmtId="0" fontId="1" fillId="113" borderId="0" applyNumberFormat="0" applyBorder="0" applyAlignment="0" applyProtection="0"/>
    <xf numFmtId="0" fontId="1" fillId="114" borderId="0" applyNumberFormat="0" applyBorder="0" applyAlignment="0" applyProtection="0"/>
    <xf numFmtId="0" fontId="1" fillId="117" borderId="0" applyNumberFormat="0" applyBorder="0" applyAlignment="0" applyProtection="0"/>
    <xf numFmtId="0" fontId="1" fillId="118" borderId="0" applyNumberFormat="0" applyBorder="0" applyAlignment="0" applyProtection="0"/>
    <xf numFmtId="0" fontId="1" fillId="121" borderId="0" applyNumberFormat="0" applyBorder="0" applyAlignment="0" applyProtection="0"/>
    <xf numFmtId="0" fontId="1" fillId="122" borderId="0" applyNumberFormat="0" applyBorder="0" applyAlignment="0" applyProtection="0"/>
    <xf numFmtId="0" fontId="1" fillId="125" borderId="0" applyNumberFormat="0" applyBorder="0" applyAlignment="0" applyProtection="0"/>
    <xf numFmtId="0" fontId="1" fillId="126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03" borderId="9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3" fillId="0" borderId="0"/>
    <xf numFmtId="219" fontId="1" fillId="0" borderId="0" applyFont="0" applyFill="0" applyBorder="0" applyAlignment="0" applyProtection="0"/>
    <xf numFmtId="0" fontId="260" fillId="0" borderId="0"/>
    <xf numFmtId="0" fontId="260" fillId="0" borderId="0"/>
    <xf numFmtId="0" fontId="1" fillId="0" borderId="0"/>
    <xf numFmtId="9" fontId="1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41" fontId="223" fillId="0" borderId="0" applyFont="0" applyFill="0" applyBorder="0" applyAlignment="0" applyProtection="0"/>
    <xf numFmtId="0" fontId="491" fillId="0" borderId="0">
      <alignment horizontal="center"/>
    </xf>
    <xf numFmtId="0" fontId="491" fillId="0" borderId="0">
      <alignment horizontal="center" textRotation="90"/>
    </xf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43" fontId="285" fillId="0" borderId="0" applyFont="0" applyFill="0" applyBorder="0" applyAlignment="0" applyProtection="0"/>
    <xf numFmtId="0" fontId="339" fillId="0" borderId="0"/>
    <xf numFmtId="0" fontId="29" fillId="0" borderId="0" applyNumberFormat="0" applyBorder="0" applyProtection="0"/>
    <xf numFmtId="0" fontId="148" fillId="0" borderId="0"/>
    <xf numFmtId="0" fontId="147" fillId="0" borderId="0"/>
    <xf numFmtId="0" fontId="29" fillId="0" borderId="0" applyNumberFormat="0" applyBorder="0" applyProtection="0"/>
    <xf numFmtId="0" fontId="25" fillId="0" borderId="0" applyNumberFormat="0" applyBorder="0" applyProtection="0"/>
    <xf numFmtId="0" fontId="147" fillId="0" borderId="0"/>
    <xf numFmtId="0" fontId="29" fillId="0" borderId="0" applyNumberFormat="0" applyBorder="0" applyProtection="0"/>
    <xf numFmtId="0" fontId="476" fillId="0" borderId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285" fillId="0" borderId="0" applyNumberFormat="0" applyFont="0" applyBorder="0" applyProtection="0"/>
    <xf numFmtId="0" fontId="80" fillId="0" borderId="0" applyNumberFormat="0" applyBorder="0" applyProtection="0"/>
    <xf numFmtId="0" fontId="472" fillId="0" borderId="0"/>
    <xf numFmtId="0" fontId="223" fillId="0" borderId="0"/>
    <xf numFmtId="0" fontId="147" fillId="0" borderId="0">
      <alignment wrapText="1"/>
    </xf>
    <xf numFmtId="0" fontId="29" fillId="0" borderId="0" applyNumberFormat="0" applyBorder="0" applyProtection="0">
      <alignment wrapText="1"/>
    </xf>
    <xf numFmtId="0" fontId="86" fillId="0" borderId="0"/>
    <xf numFmtId="0" fontId="86" fillId="0" borderId="0" applyNumberFormat="0" applyBorder="0" applyProtection="0"/>
    <xf numFmtId="0" fontId="147" fillId="0" borderId="0"/>
    <xf numFmtId="0" fontId="29" fillId="0" borderId="0" applyNumberFormat="0" applyBorder="0" applyProtection="0"/>
    <xf numFmtId="0" fontId="474" fillId="0" borderId="0"/>
    <xf numFmtId="0" fontId="30" fillId="0" borderId="0" applyNumberFormat="0" applyBorder="0" applyProtection="0"/>
    <xf numFmtId="0" fontId="29" fillId="0" borderId="0" applyNumberFormat="0" applyBorder="0" applyProtection="0">
      <alignment wrapText="1"/>
    </xf>
    <xf numFmtId="0" fontId="89" fillId="0" borderId="0" applyNumberFormat="0" applyBorder="0" applyProtection="0">
      <alignment vertical="top"/>
    </xf>
    <xf numFmtId="0" fontId="499" fillId="0" borderId="0"/>
    <xf numFmtId="183" fontId="499" fillId="0" borderId="0"/>
    <xf numFmtId="0" fontId="490" fillId="0" borderId="0"/>
    <xf numFmtId="21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4" fillId="0" borderId="0"/>
    <xf numFmtId="21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03" borderId="9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31" fillId="0" borderId="0"/>
  </cellStyleXfs>
  <cellXfs count="1622">
    <xf numFmtId="0" fontId="0" fillId="0" borderId="0" xfId="0"/>
    <xf numFmtId="0" fontId="144" fillId="0" borderId="0" xfId="0" applyFont="1"/>
    <xf numFmtId="0" fontId="144" fillId="0" borderId="0" xfId="0" applyFont="1" applyAlignment="1">
      <alignment horizontal="center"/>
    </xf>
    <xf numFmtId="0" fontId="145" fillId="0" borderId="0" xfId="0" applyFont="1"/>
    <xf numFmtId="0" fontId="145" fillId="0" borderId="0" xfId="0" applyFont="1" applyAlignment="1">
      <alignment horizontal="center"/>
    </xf>
    <xf numFmtId="0" fontId="144" fillId="0" borderId="0" xfId="0" applyFont="1" applyAlignment="1">
      <alignment horizontal="left"/>
    </xf>
    <xf numFmtId="0" fontId="144" fillId="0" borderId="0" xfId="0" applyFont="1" applyAlignment="1">
      <alignment horizontal="center" wrapText="1"/>
    </xf>
    <xf numFmtId="0" fontId="144" fillId="55" borderId="18" xfId="0" applyFont="1" applyFill="1" applyBorder="1"/>
    <xf numFmtId="0" fontId="144" fillId="55" borderId="18" xfId="0" applyFont="1" applyFill="1" applyBorder="1" applyAlignment="1">
      <alignment horizontal="center"/>
    </xf>
    <xf numFmtId="164" fontId="144" fillId="55" borderId="18" xfId="0" applyNumberFormat="1" applyFont="1" applyFill="1" applyBorder="1" applyAlignment="1">
      <alignment horizontal="center"/>
    </xf>
    <xf numFmtId="0" fontId="144" fillId="0" borderId="18" xfId="0" applyFont="1" applyBorder="1"/>
    <xf numFmtId="0" fontId="144" fillId="0" borderId="18" xfId="0" applyFont="1" applyBorder="1" applyAlignment="1">
      <alignment horizontal="center"/>
    </xf>
    <xf numFmtId="0" fontId="146" fillId="0" borderId="0" xfId="0" applyFont="1"/>
    <xf numFmtId="165" fontId="144" fillId="0" borderId="18" xfId="2" applyNumberFormat="1" applyFont="1" applyBorder="1" applyAlignment="1">
      <alignment horizontal="center"/>
    </xf>
    <xf numFmtId="0" fontId="144" fillId="0" borderId="39" xfId="0" applyFont="1" applyBorder="1" applyAlignment="1">
      <alignment horizontal="center"/>
    </xf>
    <xf numFmtId="0" fontId="144" fillId="0" borderId="31" xfId="0" applyFont="1" applyBorder="1"/>
    <xf numFmtId="0" fontId="141" fillId="0" borderId="0" xfId="0" applyFont="1"/>
    <xf numFmtId="0" fontId="187" fillId="0" borderId="0" xfId="329" applyFont="1"/>
    <xf numFmtId="0" fontId="187" fillId="0" borderId="0" xfId="329" applyFont="1" applyAlignment="1">
      <alignment horizontal="center"/>
    </xf>
    <xf numFmtId="0" fontId="187" fillId="0" borderId="0" xfId="0" applyFont="1"/>
    <xf numFmtId="0" fontId="187" fillId="16" borderId="0" xfId="0" applyFont="1" applyFill="1"/>
    <xf numFmtId="0" fontId="187" fillId="16" borderId="0" xfId="0" applyFont="1" applyFill="1" applyAlignment="1">
      <alignment horizontal="center"/>
    </xf>
    <xf numFmtId="0" fontId="187" fillId="0" borderId="0" xfId="0" applyFont="1" applyAlignment="1">
      <alignment horizontal="center"/>
    </xf>
    <xf numFmtId="0" fontId="187" fillId="24" borderId="0" xfId="0" applyFont="1" applyFill="1"/>
    <xf numFmtId="0" fontId="187" fillId="24" borderId="0" xfId="0" applyFont="1" applyFill="1" applyAlignment="1">
      <alignment horizontal="center"/>
    </xf>
    <xf numFmtId="0" fontId="188" fillId="0" borderId="0" xfId="329" applyFont="1"/>
    <xf numFmtId="0" fontId="188" fillId="14" borderId="0" xfId="329" applyFont="1" applyFill="1" applyAlignment="1">
      <alignment horizontal="left"/>
    </xf>
    <xf numFmtId="0" fontId="189" fillId="57" borderId="40" xfId="329" applyFont="1" applyFill="1" applyBorder="1" applyAlignment="1">
      <alignment horizontal="center" vertical="center" wrapText="1"/>
    </xf>
    <xf numFmtId="0" fontId="189" fillId="57" borderId="41" xfId="329" applyFont="1" applyFill="1" applyBorder="1" applyAlignment="1">
      <alignment horizontal="center" vertical="center" wrapText="1"/>
    </xf>
    <xf numFmtId="0" fontId="188" fillId="0" borderId="0" xfId="329" applyFont="1" applyAlignment="1">
      <alignment horizontal="left" vertical="center"/>
    </xf>
    <xf numFmtId="0" fontId="190" fillId="0" borderId="0" xfId="0" applyFont="1"/>
    <xf numFmtId="0" fontId="188" fillId="0" borderId="18" xfId="329" applyFont="1" applyBorder="1" applyAlignment="1">
      <alignment horizontal="left" vertical="center"/>
    </xf>
    <xf numFmtId="0" fontId="187" fillId="0" borderId="18" xfId="0" applyFont="1" applyBorder="1"/>
    <xf numFmtId="9" fontId="187" fillId="0" borderId="0" xfId="2" applyFont="1"/>
    <xf numFmtId="0" fontId="187" fillId="0" borderId="49" xfId="0" applyFont="1" applyBorder="1" applyAlignment="1">
      <alignment horizontal="center"/>
    </xf>
    <xf numFmtId="9" fontId="187" fillId="0" borderId="0" xfId="0" applyNumberFormat="1" applyFont="1" applyAlignment="1">
      <alignment horizontal="center"/>
    </xf>
    <xf numFmtId="0" fontId="187" fillId="0" borderId="39" xfId="0" applyFont="1" applyBorder="1"/>
    <xf numFmtId="1" fontId="187" fillId="0" borderId="49" xfId="0" applyNumberFormat="1" applyFont="1" applyBorder="1" applyAlignment="1">
      <alignment horizontal="center"/>
    </xf>
    <xf numFmtId="0" fontId="187" fillId="0" borderId="50" xfId="0" applyFont="1" applyBorder="1" applyAlignment="1">
      <alignment horizontal="center"/>
    </xf>
    <xf numFmtId="0" fontId="187" fillId="0" borderId="49" xfId="0" applyFont="1" applyBorder="1"/>
    <xf numFmtId="0" fontId="192" fillId="0" borderId="0" xfId="329" applyFont="1"/>
    <xf numFmtId="1" fontId="187" fillId="0" borderId="18" xfId="0" applyNumberFormat="1" applyFont="1" applyBorder="1" applyAlignment="1">
      <alignment horizontal="center"/>
    </xf>
    <xf numFmtId="0" fontId="193" fillId="0" borderId="0" xfId="329" applyFont="1" applyAlignment="1">
      <alignment horizontal="left"/>
    </xf>
    <xf numFmtId="0" fontId="187" fillId="55" borderId="18" xfId="0" applyFont="1" applyFill="1" applyBorder="1"/>
    <xf numFmtId="0" fontId="192" fillId="0" borderId="0" xfId="0" applyFont="1"/>
    <xf numFmtId="166" fontId="187" fillId="55" borderId="18" xfId="0" applyNumberFormat="1" applyFont="1" applyFill="1" applyBorder="1" applyAlignment="1">
      <alignment horizontal="center"/>
    </xf>
    <xf numFmtId="0" fontId="188" fillId="0" borderId="18" xfId="0" applyFont="1" applyBorder="1"/>
    <xf numFmtId="165" fontId="187" fillId="0" borderId="0" xfId="2" applyNumberFormat="1" applyFont="1" applyAlignment="1">
      <alignment horizontal="center"/>
    </xf>
    <xf numFmtId="1" fontId="187" fillId="0" borderId="0" xfId="0" applyNumberFormat="1" applyFont="1" applyAlignment="1">
      <alignment horizontal="center"/>
    </xf>
    <xf numFmtId="0" fontId="187" fillId="0" borderId="18" xfId="0" applyFont="1" applyBorder="1" applyAlignment="1">
      <alignment horizontal="center"/>
    </xf>
    <xf numFmtId="165" fontId="187" fillId="0" borderId="0" xfId="2" applyNumberFormat="1" applyFont="1" applyAlignment="1">
      <alignment horizontal="left"/>
    </xf>
    <xf numFmtId="0" fontId="188" fillId="0" borderId="0" xfId="0" applyFont="1"/>
    <xf numFmtId="0" fontId="188" fillId="55" borderId="18" xfId="0" applyFont="1" applyFill="1" applyBorder="1"/>
    <xf numFmtId="0" fontId="187" fillId="55" borderId="18" xfId="0" applyFont="1" applyFill="1" applyBorder="1" applyAlignment="1">
      <alignment horizontal="center"/>
    </xf>
    <xf numFmtId="164" fontId="187" fillId="55" borderId="18" xfId="0" applyNumberFormat="1" applyFont="1" applyFill="1" applyBorder="1" applyAlignment="1">
      <alignment horizontal="center"/>
    </xf>
    <xf numFmtId="0" fontId="188" fillId="56" borderId="18" xfId="0" applyFont="1" applyFill="1" applyBorder="1"/>
    <xf numFmtId="0" fontId="187" fillId="56" borderId="18" xfId="0" applyFont="1" applyFill="1" applyBorder="1"/>
    <xf numFmtId="164" fontId="187" fillId="56" borderId="18" xfId="0" applyNumberFormat="1" applyFont="1" applyFill="1" applyBorder="1" applyAlignment="1">
      <alignment horizontal="center"/>
    </xf>
    <xf numFmtId="0" fontId="196" fillId="16" borderId="0" xfId="0" applyFont="1" applyFill="1"/>
    <xf numFmtId="0" fontId="196" fillId="16" borderId="0" xfId="329" applyFont="1" applyFill="1" applyAlignment="1">
      <alignment horizontal="left"/>
    </xf>
    <xf numFmtId="0" fontId="191" fillId="16" borderId="0" xfId="0" applyFont="1" applyFill="1" applyAlignment="1">
      <alignment horizontal="center"/>
    </xf>
    <xf numFmtId="0" fontId="196" fillId="24" borderId="0" xfId="329" applyFont="1" applyFill="1" applyAlignment="1">
      <alignment horizontal="left"/>
    </xf>
    <xf numFmtId="0" fontId="187" fillId="0" borderId="0" xfId="0" applyFont="1" applyAlignment="1">
      <alignment horizontal="left"/>
    </xf>
    <xf numFmtId="0" fontId="189" fillId="57" borderId="42" xfId="329" applyFont="1" applyFill="1" applyBorder="1" applyAlignment="1">
      <alignment horizontal="left" vertical="center"/>
    </xf>
    <xf numFmtId="4" fontId="187" fillId="0" borderId="0" xfId="0" applyNumberFormat="1" applyFont="1"/>
    <xf numFmtId="0" fontId="187" fillId="24" borderId="0" xfId="0" applyFont="1" applyFill="1" applyAlignment="1">
      <alignment horizontal="left"/>
    </xf>
    <xf numFmtId="0" fontId="194" fillId="0" borderId="0" xfId="0" applyFont="1"/>
    <xf numFmtId="0" fontId="197" fillId="0" borderId="0" xfId="329" applyFont="1"/>
    <xf numFmtId="167" fontId="187" fillId="0" borderId="18" xfId="0" applyNumberFormat="1" applyFont="1" applyBorder="1" applyAlignment="1">
      <alignment horizontal="center"/>
    </xf>
    <xf numFmtId="167" fontId="187" fillId="0" borderId="0" xfId="0" applyNumberFormat="1" applyFont="1" applyAlignment="1">
      <alignment horizontal="center"/>
    </xf>
    <xf numFmtId="0" fontId="188" fillId="0" borderId="0" xfId="329" applyFont="1" applyBorder="1" applyAlignment="1">
      <alignment horizontal="left" vertical="center"/>
    </xf>
    <xf numFmtId="4" fontId="187" fillId="0" borderId="0" xfId="0" applyNumberFormat="1" applyFont="1" applyAlignment="1">
      <alignment horizontal="center"/>
    </xf>
    <xf numFmtId="0" fontId="188" fillId="0" borderId="18" xfId="0" applyFont="1" applyBorder="1" applyAlignment="1">
      <alignment horizontal="center"/>
    </xf>
    <xf numFmtId="0" fontId="187" fillId="24" borderId="0" xfId="329" applyFont="1" applyFill="1"/>
    <xf numFmtId="0" fontId="187" fillId="24" borderId="0" xfId="329" applyFont="1" applyFill="1" applyAlignment="1">
      <alignment horizontal="center"/>
    </xf>
    <xf numFmtId="0" fontId="188" fillId="0" borderId="0" xfId="329" applyFont="1" applyAlignment="1">
      <alignment horizontal="left"/>
    </xf>
    <xf numFmtId="0" fontId="188" fillId="0" borderId="18" xfId="329" applyFont="1" applyBorder="1" applyAlignment="1">
      <alignment horizontal="center" vertical="center" wrapText="1"/>
    </xf>
    <xf numFmtId="3" fontId="187" fillId="0" borderId="18" xfId="0" applyNumberFormat="1" applyFont="1" applyBorder="1" applyAlignment="1">
      <alignment horizontal="center"/>
    </xf>
    <xf numFmtId="0" fontId="187" fillId="0" borderId="0" xfId="329" applyFont="1" applyAlignment="1">
      <alignment horizontal="left"/>
    </xf>
    <xf numFmtId="0" fontId="196" fillId="0" borderId="0" xfId="0" applyFont="1"/>
    <xf numFmtId="3" fontId="187" fillId="0" borderId="18" xfId="329" applyNumberFormat="1" applyFont="1" applyBorder="1" applyAlignment="1">
      <alignment horizontal="center"/>
    </xf>
    <xf numFmtId="9" fontId="187" fillId="0" borderId="0" xfId="2" applyFont="1" applyAlignment="1">
      <alignment horizontal="center"/>
    </xf>
    <xf numFmtId="0" fontId="193" fillId="0" borderId="0" xfId="0" applyFont="1"/>
    <xf numFmtId="0" fontId="189" fillId="26" borderId="48" xfId="329" applyFont="1" applyFill="1" applyBorder="1" applyAlignment="1">
      <alignment horizontal="left" vertical="center" wrapText="1"/>
    </xf>
    <xf numFmtId="166" fontId="193" fillId="0" borderId="18" xfId="0" applyNumberFormat="1" applyFont="1" applyBorder="1" applyAlignment="1">
      <alignment horizontal="center"/>
    </xf>
    <xf numFmtId="0" fontId="189" fillId="57" borderId="43" xfId="329" applyFont="1" applyFill="1" applyBorder="1" applyAlignment="1">
      <alignment horizontal="center" vertical="center" wrapText="1"/>
    </xf>
    <xf numFmtId="0" fontId="189" fillId="57" borderId="44" xfId="329" applyFont="1" applyFill="1" applyBorder="1" applyAlignment="1">
      <alignment horizontal="center" vertical="center" wrapText="1"/>
    </xf>
    <xf numFmtId="0" fontId="188" fillId="0" borderId="31" xfId="329" applyFont="1" applyBorder="1" applyAlignment="1">
      <alignment horizontal="left" vertical="center"/>
    </xf>
    <xf numFmtId="0" fontId="189" fillId="57" borderId="46" xfId="329" applyFont="1" applyFill="1" applyBorder="1" applyAlignment="1">
      <alignment horizontal="left" vertical="center"/>
    </xf>
    <xf numFmtId="0" fontId="188" fillId="0" borderId="39" xfId="0" applyFont="1" applyBorder="1" applyAlignment="1">
      <alignment horizontal="center"/>
    </xf>
    <xf numFmtId="0" fontId="188" fillId="0" borderId="47" xfId="329" applyFont="1" applyBorder="1" applyAlignment="1">
      <alignment horizontal="left" vertical="center"/>
    </xf>
    <xf numFmtId="0" fontId="188" fillId="0" borderId="49" xfId="329" applyFont="1" applyBorder="1" applyAlignment="1">
      <alignment horizontal="left" vertical="center"/>
    </xf>
    <xf numFmtId="0" fontId="188" fillId="0" borderId="49" xfId="0" applyFont="1" applyBorder="1" applyAlignment="1">
      <alignment horizontal="center"/>
    </xf>
    <xf numFmtId="0" fontId="187" fillId="16" borderId="0" xfId="0" applyFont="1" applyFill="1" applyAlignment="1">
      <alignment horizontal="left"/>
    </xf>
    <xf numFmtId="0" fontId="200" fillId="0" borderId="18" xfId="329" applyFont="1" applyBorder="1" applyAlignment="1">
      <alignment horizontal="left" vertical="center"/>
    </xf>
    <xf numFmtId="1" fontId="193" fillId="0" borderId="18" xfId="329" applyNumberFormat="1" applyFont="1" applyBorder="1" applyAlignment="1">
      <alignment horizontal="center" vertical="center" wrapText="1"/>
    </xf>
    <xf numFmtId="0" fontId="202" fillId="0" borderId="0" xfId="329" applyFont="1" applyBorder="1" applyAlignment="1">
      <alignment horizontal="left" vertical="center"/>
    </xf>
    <xf numFmtId="166" fontId="201" fillId="0" borderId="0" xfId="0" applyNumberFormat="1" applyFont="1" applyAlignment="1">
      <alignment horizontal="center"/>
    </xf>
    <xf numFmtId="0" fontId="200" fillId="0" borderId="31" xfId="329" applyFont="1" applyBorder="1" applyAlignment="1">
      <alignment horizontal="left" vertical="center"/>
    </xf>
    <xf numFmtId="0" fontId="187" fillId="63" borderId="0" xfId="329" applyFont="1" applyFill="1" applyAlignment="1">
      <alignment horizontal="center"/>
    </xf>
    <xf numFmtId="0" fontId="187" fillId="0" borderId="18" xfId="329" applyFont="1" applyBorder="1" applyAlignment="1">
      <alignment horizontal="left" vertical="center"/>
    </xf>
    <xf numFmtId="0" fontId="187" fillId="0" borderId="0" xfId="329" applyFont="1" applyAlignment="1">
      <alignment horizontal="left" vertical="center"/>
    </xf>
    <xf numFmtId="0" fontId="205" fillId="64" borderId="0" xfId="1987" applyFont="1" applyFill="1"/>
    <xf numFmtId="0" fontId="206" fillId="64" borderId="0" xfId="1987" applyFont="1" applyFill="1" applyAlignment="1">
      <alignment horizontal="center"/>
    </xf>
    <xf numFmtId="0" fontId="207" fillId="64" borderId="0" xfId="1987" applyFont="1" applyFill="1" applyAlignment="1">
      <alignment horizontal="center"/>
    </xf>
    <xf numFmtId="0" fontId="208" fillId="65" borderId="0" xfId="1987" applyFont="1" applyFill="1"/>
    <xf numFmtId="0" fontId="209" fillId="65" borderId="0" xfId="1987" applyFont="1" applyFill="1" applyAlignment="1">
      <alignment horizontal="center"/>
    </xf>
    <xf numFmtId="2" fontId="209" fillId="65" borderId="0" xfId="1987" applyNumberFormat="1" applyFont="1" applyFill="1" applyAlignment="1">
      <alignment horizontal="center"/>
    </xf>
    <xf numFmtId="0" fontId="199" fillId="65" borderId="0" xfId="1987" applyFont="1" applyFill="1" applyAlignment="1">
      <alignment horizontal="center"/>
    </xf>
    <xf numFmtId="0" fontId="210" fillId="66" borderId="0" xfId="1987" applyFont="1" applyFill="1"/>
    <xf numFmtId="0" fontId="209" fillId="66" borderId="0" xfId="1987" applyFont="1" applyFill="1" applyAlignment="1">
      <alignment horizontal="center"/>
    </xf>
    <xf numFmtId="0" fontId="199" fillId="66" borderId="0" xfId="1987" applyFont="1" applyFill="1" applyAlignment="1">
      <alignment horizontal="center"/>
    </xf>
    <xf numFmtId="0" fontId="199" fillId="65" borderId="59" xfId="1987" applyFont="1" applyFill="1" applyBorder="1"/>
    <xf numFmtId="0" fontId="198" fillId="65" borderId="60" xfId="1987" applyFont="1" applyFill="1" applyBorder="1" applyAlignment="1">
      <alignment horizontal="center"/>
    </xf>
    <xf numFmtId="0" fontId="198" fillId="65" borderId="61" xfId="1987" applyFont="1" applyFill="1" applyBorder="1"/>
    <xf numFmtId="167" fontId="199" fillId="65" borderId="0" xfId="1987" applyNumberFormat="1" applyFont="1" applyFill="1" applyAlignment="1">
      <alignment horizontal="center"/>
    </xf>
    <xf numFmtId="0" fontId="199" fillId="65" borderId="61" xfId="1987" applyFont="1" applyFill="1" applyBorder="1"/>
    <xf numFmtId="1" fontId="211" fillId="65" borderId="0" xfId="1987" applyNumberFormat="1" applyFont="1" applyFill="1" applyAlignment="1">
      <alignment horizontal="center"/>
    </xf>
    <xf numFmtId="167" fontId="212" fillId="65" borderId="0" xfId="1987" applyNumberFormat="1" applyFont="1" applyFill="1" applyAlignment="1">
      <alignment horizontal="center"/>
    </xf>
    <xf numFmtId="0" fontId="198" fillId="65" borderId="62" xfId="1987" applyFont="1" applyFill="1" applyBorder="1"/>
    <xf numFmtId="1" fontId="199" fillId="65" borderId="63" xfId="1987" applyNumberFormat="1" applyFont="1" applyFill="1" applyBorder="1" applyAlignment="1">
      <alignment horizontal="center"/>
    </xf>
    <xf numFmtId="14" fontId="199" fillId="65" borderId="0" xfId="1987" applyNumberFormat="1" applyFont="1" applyFill="1"/>
    <xf numFmtId="3" fontId="199" fillId="65" borderId="0" xfId="1987" applyNumberFormat="1" applyFont="1" applyFill="1" applyAlignment="1">
      <alignment horizontal="center"/>
    </xf>
    <xf numFmtId="9" fontId="199" fillId="65" borderId="0" xfId="2" applyFont="1" applyFill="1" applyAlignment="1">
      <alignment horizontal="center"/>
    </xf>
    <xf numFmtId="166" fontId="211" fillId="65" borderId="0" xfId="1987" applyNumberFormat="1" applyFont="1" applyFill="1" applyAlignment="1">
      <alignment horizontal="center"/>
    </xf>
    <xf numFmtId="166" fontId="199" fillId="65" borderId="0" xfId="1987" applyNumberFormat="1" applyFont="1" applyFill="1" applyAlignment="1">
      <alignment horizontal="center"/>
    </xf>
    <xf numFmtId="2" fontId="199" fillId="65" borderId="0" xfId="1987" applyNumberFormat="1" applyFont="1" applyFill="1" applyAlignment="1">
      <alignment horizontal="center"/>
    </xf>
    <xf numFmtId="2" fontId="211" fillId="65" borderId="0" xfId="1987" applyNumberFormat="1" applyFont="1" applyFill="1" applyAlignment="1">
      <alignment horizontal="center"/>
    </xf>
    <xf numFmtId="0" fontId="199" fillId="65" borderId="62" xfId="1987" applyFont="1" applyFill="1" applyBorder="1"/>
    <xf numFmtId="166" fontId="199" fillId="65" borderId="63" xfId="1987" applyNumberFormat="1" applyFont="1" applyFill="1" applyBorder="1" applyAlignment="1">
      <alignment horizontal="center"/>
    </xf>
    <xf numFmtId="3" fontId="199" fillId="66" borderId="0" xfId="1987" applyNumberFormat="1" applyFont="1" applyFill="1" applyAlignment="1">
      <alignment horizontal="center"/>
    </xf>
    <xf numFmtId="0" fontId="187" fillId="60" borderId="0" xfId="0" applyFont="1" applyFill="1"/>
    <xf numFmtId="3" fontId="193" fillId="0" borderId="18" xfId="0" applyNumberFormat="1" applyFont="1" applyBorder="1" applyAlignment="1">
      <alignment horizontal="center"/>
    </xf>
    <xf numFmtId="0" fontId="188" fillId="16" borderId="0" xfId="0" applyFont="1" applyFill="1"/>
    <xf numFmtId="1" fontId="187" fillId="0" borderId="18" xfId="329" applyNumberFormat="1" applyFont="1" applyBorder="1" applyAlignment="1">
      <alignment horizontal="center" vertical="center"/>
    </xf>
    <xf numFmtId="0" fontId="187" fillId="0" borderId="0" xfId="329" applyFont="1" applyBorder="1" applyAlignment="1">
      <alignment horizontal="left" vertical="center"/>
    </xf>
    <xf numFmtId="0" fontId="196" fillId="24" borderId="0" xfId="329" applyFont="1" applyFill="1"/>
    <xf numFmtId="0" fontId="189" fillId="57" borderId="40" xfId="329" applyFont="1" applyFill="1" applyBorder="1" applyAlignment="1">
      <alignment horizontal="center" vertical="center"/>
    </xf>
    <xf numFmtId="0" fontId="189" fillId="57" borderId="41" xfId="329" applyFont="1" applyFill="1" applyBorder="1" applyAlignment="1">
      <alignment horizontal="center" vertical="center"/>
    </xf>
    <xf numFmtId="0" fontId="191" fillId="0" borderId="0" xfId="0" applyFont="1"/>
    <xf numFmtId="168" fontId="187" fillId="0" borderId="0" xfId="0" applyNumberFormat="1" applyFont="1" applyAlignment="1">
      <alignment horizontal="left"/>
    </xf>
    <xf numFmtId="168" fontId="187" fillId="0" borderId="0" xfId="0" applyNumberFormat="1" applyFont="1" applyAlignment="1">
      <alignment horizontal="center"/>
    </xf>
    <xf numFmtId="0" fontId="196" fillId="0" borderId="0" xfId="0" applyFont="1" applyAlignment="1">
      <alignment horizontal="left"/>
    </xf>
    <xf numFmtId="0" fontId="187" fillId="0" borderId="0" xfId="0" applyFont="1" applyAlignment="1">
      <alignment vertical="center"/>
    </xf>
    <xf numFmtId="0" fontId="196" fillId="14" borderId="0" xfId="329" applyFont="1" applyFill="1" applyAlignment="1">
      <alignment horizontal="left"/>
    </xf>
    <xf numFmtId="0" fontId="201" fillId="0" borderId="0" xfId="329" applyFont="1" applyBorder="1" applyAlignment="1">
      <alignment horizontal="left" vertical="center"/>
    </xf>
    <xf numFmtId="9" fontId="201" fillId="0" borderId="0" xfId="0" applyNumberFormat="1" applyFont="1" applyAlignment="1">
      <alignment horizontal="center"/>
    </xf>
    <xf numFmtId="167" fontId="187" fillId="69" borderId="49" xfId="0" applyNumberFormat="1" applyFont="1" applyFill="1" applyBorder="1" applyAlignment="1">
      <alignment horizontal="center"/>
    </xf>
    <xf numFmtId="166" fontId="187" fillId="69" borderId="49" xfId="0" applyNumberFormat="1" applyFont="1" applyFill="1" applyBorder="1" applyAlignment="1">
      <alignment horizontal="center"/>
    </xf>
    <xf numFmtId="0" fontId="188" fillId="69" borderId="49" xfId="329" applyFont="1" applyFill="1" applyBorder="1" applyAlignment="1">
      <alignment horizontal="left" vertical="center"/>
    </xf>
    <xf numFmtId="0" fontId="200" fillId="69" borderId="49" xfId="329" applyFont="1" applyFill="1" applyBorder="1" applyAlignment="1">
      <alignment horizontal="left" vertical="center"/>
    </xf>
    <xf numFmtId="166" fontId="198" fillId="65" borderId="0" xfId="1987" applyNumberFormat="1" applyFont="1" applyFill="1" applyAlignment="1">
      <alignment horizontal="center"/>
    </xf>
    <xf numFmtId="2" fontId="198" fillId="65" borderId="0" xfId="1987" applyNumberFormat="1" applyFont="1" applyFill="1" applyAlignment="1">
      <alignment horizontal="center"/>
    </xf>
    <xf numFmtId="0" fontId="187" fillId="59" borderId="0" xfId="0" applyFont="1" applyFill="1"/>
    <xf numFmtId="9" fontId="193" fillId="0" borderId="0" xfId="2" applyFont="1" applyAlignment="1">
      <alignment horizontal="center"/>
    </xf>
    <xf numFmtId="0" fontId="200" fillId="68" borderId="49" xfId="1990" applyFont="1" applyFill="1" applyBorder="1" applyAlignment="1">
      <alignment horizontal="center" vertical="center"/>
    </xf>
    <xf numFmtId="0" fontId="193" fillId="68" borderId="49" xfId="1989" applyFont="1" applyFill="1" applyBorder="1" applyAlignment="1">
      <alignment vertical="center"/>
    </xf>
    <xf numFmtId="0" fontId="188" fillId="59" borderId="0" xfId="0" applyFont="1" applyFill="1"/>
    <xf numFmtId="0" fontId="188" fillId="59" borderId="0" xfId="0" applyFont="1" applyFill="1" applyAlignment="1">
      <alignment horizontal="center"/>
    </xf>
    <xf numFmtId="166" fontId="187" fillId="0" borderId="18" xfId="329" applyNumberFormat="1" applyFont="1" applyBorder="1" applyAlignment="1">
      <alignment horizontal="center"/>
    </xf>
    <xf numFmtId="0" fontId="188" fillId="24" borderId="49" xfId="0" applyFont="1" applyFill="1" applyBorder="1" applyAlignment="1">
      <alignment horizontal="center" vertical="center" wrapText="1"/>
    </xf>
    <xf numFmtId="2" fontId="187" fillId="0" borderId="49" xfId="0" applyNumberFormat="1" applyFont="1" applyBorder="1" applyAlignment="1">
      <alignment horizontal="center"/>
    </xf>
    <xf numFmtId="0" fontId="203" fillId="24" borderId="49" xfId="0" applyFont="1" applyFill="1" applyBorder="1" applyAlignment="1">
      <alignment horizontal="center" vertical="center" wrapText="1"/>
    </xf>
    <xf numFmtId="167" fontId="215" fillId="71" borderId="49" xfId="0" applyNumberFormat="1" applyFont="1" applyFill="1" applyBorder="1"/>
    <xf numFmtId="14" fontId="216" fillId="65" borderId="0" xfId="1987" applyNumberFormat="1" applyFont="1" applyFill="1"/>
    <xf numFmtId="9" fontId="216" fillId="65" borderId="0" xfId="2" applyFont="1" applyFill="1" applyAlignment="1">
      <alignment horizontal="center"/>
    </xf>
    <xf numFmtId="167" fontId="215" fillId="71" borderId="0" xfId="0" applyNumberFormat="1" applyFont="1" applyFill="1"/>
    <xf numFmtId="165" fontId="187" fillId="0" borderId="49" xfId="0" applyNumberFormat="1" applyFont="1" applyBorder="1"/>
    <xf numFmtId="2" fontId="187" fillId="0" borderId="0" xfId="0" applyNumberFormat="1" applyFont="1"/>
    <xf numFmtId="167" fontId="214" fillId="71" borderId="0" xfId="0" applyNumberFormat="1" applyFont="1" applyFill="1"/>
    <xf numFmtId="2" fontId="213" fillId="65" borderId="0" xfId="1987" applyNumberFormat="1" applyFont="1" applyFill="1" applyAlignment="1">
      <alignment horizontal="center"/>
    </xf>
    <xf numFmtId="198" fontId="216" fillId="65" borderId="0" xfId="1" applyNumberFormat="1" applyFont="1" applyFill="1" applyAlignment="1">
      <alignment horizontal="center"/>
    </xf>
    <xf numFmtId="0" fontId="188" fillId="16" borderId="0" xfId="0" applyFont="1" applyFill="1" applyAlignment="1">
      <alignment horizontal="center"/>
    </xf>
    <xf numFmtId="164" fontId="144" fillId="0" borderId="18" xfId="0" applyNumberFormat="1" applyFont="1" applyBorder="1" applyAlignment="1">
      <alignment horizontal="center"/>
    </xf>
    <xf numFmtId="0" fontId="141" fillId="72" borderId="49" xfId="0" applyFont="1" applyFill="1" applyBorder="1"/>
    <xf numFmtId="0" fontId="0" fillId="0" borderId="49" xfId="0" applyBorder="1"/>
    <xf numFmtId="0" fontId="0" fillId="59" borderId="49" xfId="0" applyFill="1" applyBorder="1"/>
    <xf numFmtId="198" fontId="0" fillId="59" borderId="49" xfId="1" applyNumberFormat="1" applyFont="1" applyFill="1" applyBorder="1" applyAlignment="1">
      <alignment horizontal="center"/>
    </xf>
    <xf numFmtId="166" fontId="0" fillId="59" borderId="49" xfId="0" applyNumberFormat="1" applyFill="1" applyBorder="1" applyAlignment="1">
      <alignment horizontal="center"/>
    </xf>
    <xf numFmtId="177" fontId="0" fillId="59" borderId="49" xfId="1" applyFont="1" applyFill="1" applyBorder="1" applyAlignment="1">
      <alignment horizontal="center"/>
    </xf>
    <xf numFmtId="2" fontId="211" fillId="65" borderId="49" xfId="1987" applyNumberFormat="1" applyFont="1" applyFill="1" applyBorder="1" applyAlignment="1">
      <alignment horizontal="center"/>
    </xf>
    <xf numFmtId="0" fontId="217" fillId="65" borderId="61" xfId="1987" applyFont="1" applyFill="1" applyBorder="1"/>
    <xf numFmtId="166" fontId="217" fillId="65" borderId="0" xfId="1987" applyNumberFormat="1" applyFont="1" applyFill="1" applyAlignment="1">
      <alignment horizontal="center"/>
    </xf>
    <xf numFmtId="0" fontId="124" fillId="0" borderId="0" xfId="0" applyFont="1"/>
    <xf numFmtId="0" fontId="210" fillId="65" borderId="0" xfId="1987" applyFont="1" applyFill="1"/>
    <xf numFmtId="168" fontId="0" fillId="0" borderId="0" xfId="0" applyNumberFormat="1"/>
    <xf numFmtId="0" fontId="199" fillId="66" borderId="0" xfId="1987" applyFont="1" applyFill="1" applyAlignment="1">
      <alignment horizontal="left"/>
    </xf>
    <xf numFmtId="198" fontId="0" fillId="59" borderId="49" xfId="0" applyNumberFormat="1" applyFill="1" applyBorder="1" applyAlignment="1">
      <alignment horizontal="center"/>
    </xf>
    <xf numFmtId="0" fontId="144" fillId="62" borderId="18" xfId="0" applyFont="1" applyFill="1" applyBorder="1"/>
    <xf numFmtId="0" fontId="144" fillId="62" borderId="18" xfId="0" applyFont="1" applyFill="1" applyBorder="1" applyAlignment="1">
      <alignment horizontal="center"/>
    </xf>
    <xf numFmtId="0" fontId="193" fillId="0" borderId="0" xfId="0" applyFont="1" applyAlignment="1">
      <alignment horizontal="center"/>
    </xf>
    <xf numFmtId="0" fontId="200" fillId="55" borderId="18" xfId="0" applyFont="1" applyFill="1" applyBorder="1"/>
    <xf numFmtId="0" fontId="193" fillId="55" borderId="18" xfId="0" applyFont="1" applyFill="1" applyBorder="1" applyAlignment="1">
      <alignment horizontal="center"/>
    </xf>
    <xf numFmtId="0" fontId="193" fillId="55" borderId="18" xfId="0" applyFont="1" applyFill="1" applyBorder="1"/>
    <xf numFmtId="164" fontId="193" fillId="55" borderId="18" xfId="0" applyNumberFormat="1" applyFont="1" applyFill="1" applyBorder="1" applyAlignment="1">
      <alignment horizontal="center"/>
    </xf>
    <xf numFmtId="2" fontId="193" fillId="55" borderId="18" xfId="0" applyNumberFormat="1" applyFont="1" applyFill="1" applyBorder="1" applyAlignment="1">
      <alignment horizontal="center"/>
    </xf>
    <xf numFmtId="166" fontId="193" fillId="55" borderId="18" xfId="0" applyNumberFormat="1" applyFont="1" applyFill="1" applyBorder="1" applyAlignment="1">
      <alignment horizontal="center"/>
    </xf>
    <xf numFmtId="0" fontId="193" fillId="56" borderId="18" xfId="0" applyFont="1" applyFill="1" applyBorder="1"/>
    <xf numFmtId="164" fontId="193" fillId="56" borderId="18" xfId="0" applyNumberFormat="1" applyFont="1" applyFill="1" applyBorder="1" applyAlignment="1">
      <alignment horizontal="center"/>
    </xf>
    <xf numFmtId="0" fontId="193" fillId="16" borderId="0" xfId="0" applyFont="1" applyFill="1"/>
    <xf numFmtId="0" fontId="218" fillId="16" borderId="0" xfId="329" applyFont="1" applyFill="1" applyAlignment="1">
      <alignment horizontal="left"/>
    </xf>
    <xf numFmtId="0" fontId="193" fillId="16" borderId="0" xfId="0" applyFont="1" applyFill="1" applyAlignment="1">
      <alignment horizontal="center"/>
    </xf>
    <xf numFmtId="0" fontId="195" fillId="16" borderId="0" xfId="0" applyFont="1" applyFill="1" applyAlignment="1">
      <alignment horizontal="center"/>
    </xf>
    <xf numFmtId="0" fontId="218" fillId="24" borderId="0" xfId="329" applyFont="1" applyFill="1" applyAlignment="1">
      <alignment horizontal="left"/>
    </xf>
    <xf numFmtId="0" fontId="193" fillId="24" borderId="0" xfId="0" applyFont="1" applyFill="1" applyAlignment="1">
      <alignment horizontal="center"/>
    </xf>
    <xf numFmtId="0" fontId="200" fillId="0" borderId="0" xfId="329" applyFont="1" applyProtection="1"/>
    <xf numFmtId="0" fontId="200" fillId="57" borderId="42" xfId="329" applyFont="1" applyFill="1" applyBorder="1" applyAlignment="1" applyProtection="1">
      <alignment horizontal="left" vertical="center"/>
    </xf>
    <xf numFmtId="0" fontId="193" fillId="0" borderId="0" xfId="0" applyFont="1" applyAlignment="1">
      <alignment horizontal="left"/>
    </xf>
    <xf numFmtId="0" fontId="200" fillId="14" borderId="0" xfId="329" applyFont="1" applyFill="1" applyAlignment="1">
      <alignment horizontal="left"/>
    </xf>
    <xf numFmtId="0" fontId="193" fillId="0" borderId="0" xfId="329" applyFont="1" applyAlignment="1">
      <alignment horizontal="center"/>
    </xf>
    <xf numFmtId="0" fontId="200" fillId="70" borderId="49" xfId="329" applyFont="1" applyFill="1" applyBorder="1" applyAlignment="1">
      <alignment horizontal="left" vertical="center"/>
    </xf>
    <xf numFmtId="9" fontId="193" fillId="0" borderId="0" xfId="2" applyFont="1"/>
    <xf numFmtId="0" fontId="193" fillId="0" borderId="0" xfId="329" applyFont="1"/>
    <xf numFmtId="0" fontId="200" fillId="57" borderId="46" xfId="329" applyFont="1" applyFill="1" applyBorder="1" applyAlignment="1">
      <alignment horizontal="left" vertical="center"/>
    </xf>
    <xf numFmtId="2" fontId="193" fillId="0" borderId="18" xfId="0" applyNumberFormat="1" applyFont="1" applyBorder="1" applyAlignment="1">
      <alignment horizontal="center"/>
    </xf>
    <xf numFmtId="166" fontId="193" fillId="0" borderId="18" xfId="329" applyNumberFormat="1" applyFont="1" applyBorder="1" applyAlignment="1">
      <alignment horizontal="center" vertical="center" wrapText="1"/>
    </xf>
    <xf numFmtId="9" fontId="193" fillId="0" borderId="0" xfId="0" applyNumberFormat="1" applyFont="1"/>
    <xf numFmtId="0" fontId="200" fillId="0" borderId="0" xfId="0" applyFont="1"/>
    <xf numFmtId="0" fontId="200" fillId="0" borderId="49" xfId="329" applyFont="1" applyBorder="1" applyAlignment="1">
      <alignment horizontal="left" vertical="center"/>
    </xf>
    <xf numFmtId="177" fontId="193" fillId="0" borderId="0" xfId="1" applyFont="1" applyAlignment="1">
      <alignment horizontal="center"/>
    </xf>
    <xf numFmtId="0" fontId="193" fillId="24" borderId="0" xfId="0" applyFont="1" applyFill="1"/>
    <xf numFmtId="0" fontId="200" fillId="0" borderId="0" xfId="329" applyFont="1" applyAlignment="1">
      <alignment horizontal="left" vertical="center"/>
    </xf>
    <xf numFmtId="1" fontId="193" fillId="0" borderId="0" xfId="0" applyNumberFormat="1" applyFont="1"/>
    <xf numFmtId="0" fontId="193" fillId="16" borderId="0" xfId="0" applyFont="1" applyFill="1" applyAlignment="1">
      <alignment horizontal="left"/>
    </xf>
    <xf numFmtId="0" fontId="218" fillId="0" borderId="0" xfId="329" applyFont="1" applyAlignment="1">
      <alignment horizontal="left"/>
    </xf>
    <xf numFmtId="0" fontId="195" fillId="0" borderId="0" xfId="0" applyFont="1" applyAlignment="1">
      <alignment horizontal="center"/>
    </xf>
    <xf numFmtId="1" fontId="193" fillId="0" borderId="18" xfId="0" applyNumberFormat="1" applyFont="1" applyBorder="1" applyAlignment="1">
      <alignment horizontal="center"/>
    </xf>
    <xf numFmtId="177" fontId="193" fillId="0" borderId="0" xfId="1" applyFont="1"/>
    <xf numFmtId="0" fontId="200" fillId="26" borderId="48" xfId="329" applyFont="1" applyFill="1" applyBorder="1" applyAlignment="1">
      <alignment horizontal="left" vertical="center" wrapText="1"/>
    </xf>
    <xf numFmtId="0" fontId="193" fillId="0" borderId="18" xfId="0" applyFont="1" applyBorder="1"/>
    <xf numFmtId="167" fontId="193" fillId="0" borderId="18" xfId="0" applyNumberFormat="1" applyFont="1" applyBorder="1" applyAlignment="1">
      <alignment horizontal="center"/>
    </xf>
    <xf numFmtId="167" fontId="193" fillId="69" borderId="49" xfId="0" applyNumberFormat="1" applyFont="1" applyFill="1" applyBorder="1" applyAlignment="1">
      <alignment horizontal="center"/>
    </xf>
    <xf numFmtId="166" fontId="193" fillId="69" borderId="49" xfId="0" applyNumberFormat="1" applyFont="1" applyFill="1" applyBorder="1" applyAlignment="1">
      <alignment horizontal="center"/>
    </xf>
    <xf numFmtId="0" fontId="200" fillId="0" borderId="0" xfId="329" applyFont="1" applyBorder="1" applyAlignment="1">
      <alignment horizontal="left" vertical="center"/>
    </xf>
    <xf numFmtId="166" fontId="193" fillId="0" borderId="0" xfId="0" applyNumberFormat="1" applyFont="1" applyAlignment="1">
      <alignment horizontal="center"/>
    </xf>
    <xf numFmtId="0" fontId="193" fillId="0" borderId="0" xfId="0" applyFont="1" applyAlignment="1">
      <alignment vertical="center"/>
    </xf>
    <xf numFmtId="165" fontId="195" fillId="70" borderId="49" xfId="2" applyNumberFormat="1" applyFont="1" applyFill="1" applyBorder="1"/>
    <xf numFmtId="165" fontId="193" fillId="58" borderId="18" xfId="2" applyNumberFormat="1" applyFont="1" applyFill="1" applyBorder="1"/>
    <xf numFmtId="0" fontId="219" fillId="0" borderId="0" xfId="0" applyFont="1"/>
    <xf numFmtId="9" fontId="219" fillId="0" borderId="0" xfId="2" applyFont="1"/>
    <xf numFmtId="2" fontId="144" fillId="0" borderId="18" xfId="0" applyNumberFormat="1" applyFont="1" applyBorder="1" applyAlignment="1">
      <alignment horizontal="center"/>
    </xf>
    <xf numFmtId="0" fontId="221" fillId="57" borderId="43" xfId="329" applyFont="1" applyFill="1" applyBorder="1" applyAlignment="1">
      <alignment horizontal="center" vertical="center" wrapText="1"/>
    </xf>
    <xf numFmtId="0" fontId="221" fillId="57" borderId="44" xfId="329" applyFont="1" applyFill="1" applyBorder="1" applyAlignment="1">
      <alignment horizontal="center" vertical="center" wrapText="1"/>
    </xf>
    <xf numFmtId="166" fontId="193" fillId="58" borderId="49" xfId="329" applyNumberFormat="1" applyFont="1" applyFill="1" applyBorder="1" applyAlignment="1" applyProtection="1">
      <alignment horizontal="center"/>
    </xf>
    <xf numFmtId="177" fontId="193" fillId="58" borderId="49" xfId="1" applyFont="1" applyFill="1" applyBorder="1" applyAlignment="1">
      <alignment horizontal="center"/>
    </xf>
    <xf numFmtId="0" fontId="221" fillId="57" borderId="43" xfId="329" applyFont="1" applyFill="1" applyBorder="1" applyAlignment="1">
      <alignment horizontal="left" vertical="center" wrapText="1"/>
    </xf>
    <xf numFmtId="0" fontId="224" fillId="73" borderId="49" xfId="0" applyFont="1" applyFill="1" applyBorder="1" applyAlignment="1">
      <alignment horizontal="right" vertical="center"/>
    </xf>
    <xf numFmtId="1" fontId="225" fillId="73" borderId="49" xfId="2018" applyNumberFormat="1" applyFont="1" applyFill="1" applyBorder="1" applyAlignment="1">
      <alignment horizontal="right" vertical="center"/>
    </xf>
    <xf numFmtId="9" fontId="219" fillId="0" borderId="0" xfId="329" applyNumberFormat="1" applyFont="1" applyBorder="1" applyAlignment="1">
      <alignment horizontal="center"/>
    </xf>
    <xf numFmtId="0" fontId="187" fillId="0" borderId="0" xfId="329" applyFont="1" applyBorder="1"/>
    <xf numFmtId="202" fontId="227" fillId="73" borderId="49" xfId="0" applyNumberFormat="1" applyFont="1" applyFill="1" applyBorder="1"/>
    <xf numFmtId="202" fontId="224" fillId="73" borderId="49" xfId="0" applyNumberFormat="1" applyFont="1" applyFill="1" applyBorder="1" applyAlignment="1">
      <alignment horizontal="right"/>
    </xf>
    <xf numFmtId="165" fontId="219" fillId="0" borderId="0" xfId="329" applyNumberFormat="1" applyFont="1"/>
    <xf numFmtId="165" fontId="193" fillId="0" borderId="18" xfId="329" applyNumberFormat="1" applyFont="1" applyBorder="1" applyAlignment="1">
      <alignment horizontal="center" vertical="center" wrapText="1"/>
    </xf>
    <xf numFmtId="0" fontId="187" fillId="0" borderId="31" xfId="329" applyFont="1" applyBorder="1" applyAlignment="1">
      <alignment horizontal="left" vertical="center"/>
    </xf>
    <xf numFmtId="0" fontId="221" fillId="57" borderId="43" xfId="329" applyFont="1" applyFill="1" applyBorder="1" applyAlignment="1">
      <alignment horizontal="left" vertical="center"/>
    </xf>
    <xf numFmtId="9" fontId="193" fillId="0" borderId="49" xfId="2" applyFont="1" applyBorder="1" applyAlignment="1">
      <alignment horizontal="center"/>
    </xf>
    <xf numFmtId="166" fontId="193" fillId="0" borderId="49" xfId="329" applyNumberFormat="1" applyFont="1" applyBorder="1" applyAlignment="1" applyProtection="1">
      <alignment horizontal="left"/>
    </xf>
    <xf numFmtId="9" fontId="193" fillId="0" borderId="18" xfId="329" applyNumberFormat="1" applyFont="1" applyBorder="1" applyAlignment="1">
      <alignment horizontal="center"/>
    </xf>
    <xf numFmtId="0" fontId="221" fillId="57" borderId="46" xfId="329" applyFont="1" applyFill="1" applyBorder="1" applyAlignment="1">
      <alignment horizontal="left" vertical="center"/>
    </xf>
    <xf numFmtId="0" fontId="200" fillId="0" borderId="31" xfId="329" applyFont="1" applyBorder="1" applyAlignment="1">
      <alignment horizontal="left" vertical="center" indent="2"/>
    </xf>
    <xf numFmtId="177" fontId="187" fillId="0" borderId="0" xfId="1" applyFont="1"/>
    <xf numFmtId="2" fontId="187" fillId="55" borderId="18" xfId="0" applyNumberFormat="1" applyFont="1" applyFill="1" applyBorder="1" applyAlignment="1">
      <alignment horizontal="center"/>
    </xf>
    <xf numFmtId="201" fontId="187" fillId="0" borderId="0" xfId="1" applyNumberFormat="1" applyFont="1"/>
    <xf numFmtId="205" fontId="187" fillId="0" borderId="0" xfId="1" applyNumberFormat="1" applyFont="1" applyAlignment="1">
      <alignment horizontal="center"/>
    </xf>
    <xf numFmtId="1" fontId="187" fillId="0" borderId="0" xfId="0" applyNumberFormat="1" applyFont="1"/>
    <xf numFmtId="167" fontId="193" fillId="81" borderId="18" xfId="0" applyNumberFormat="1" applyFont="1" applyFill="1" applyBorder="1" applyAlignment="1">
      <alignment horizontal="center"/>
    </xf>
    <xf numFmtId="0" fontId="193" fillId="81" borderId="18" xfId="0" applyFont="1" applyFill="1" applyBorder="1" applyAlignment="1">
      <alignment horizontal="center"/>
    </xf>
    <xf numFmtId="2" fontId="193" fillId="0" borderId="0" xfId="0" applyNumberFormat="1" applyFont="1" applyAlignment="1">
      <alignment horizontal="center"/>
    </xf>
    <xf numFmtId="165" fontId="187" fillId="0" borderId="0" xfId="2" applyNumberFormat="1" applyFont="1" applyFill="1" applyAlignment="1">
      <alignment horizontal="center"/>
    </xf>
    <xf numFmtId="165" fontId="187" fillId="58" borderId="49" xfId="0" applyNumberFormat="1" applyFont="1" applyFill="1" applyBorder="1"/>
    <xf numFmtId="9" fontId="187" fillId="0" borderId="49" xfId="0" applyNumberFormat="1" applyFont="1" applyBorder="1"/>
    <xf numFmtId="0" fontId="0" fillId="83" borderId="65" xfId="0" applyFill="1" applyBorder="1"/>
    <xf numFmtId="0" fontId="0" fillId="83" borderId="49" xfId="0" applyFill="1" applyBorder="1"/>
    <xf numFmtId="0" fontId="0" fillId="83" borderId="66" xfId="0" applyFill="1" applyBorder="1"/>
    <xf numFmtId="4" fontId="0" fillId="83" borderId="49" xfId="0" applyNumberFormat="1" applyFill="1" applyBorder="1"/>
    <xf numFmtId="4" fontId="0" fillId="83" borderId="66" xfId="0" applyNumberFormat="1" applyFill="1" applyBorder="1"/>
    <xf numFmtId="0" fontId="244" fillId="83" borderId="65" xfId="0" applyFont="1" applyFill="1" applyBorder="1" applyAlignment="1">
      <alignment horizontal="right"/>
    </xf>
    <xf numFmtId="0" fontId="243" fillId="83" borderId="67" xfId="0" applyFont="1" applyFill="1" applyBorder="1"/>
    <xf numFmtId="0" fontId="243" fillId="83" borderId="68" xfId="0" applyFont="1" applyFill="1" applyBorder="1"/>
    <xf numFmtId="0" fontId="243" fillId="83" borderId="69" xfId="0" applyFont="1" applyFill="1" applyBorder="1"/>
    <xf numFmtId="0" fontId="193" fillId="68" borderId="0" xfId="1989" applyFont="1" applyFill="1" applyAlignment="1">
      <alignment vertical="center"/>
    </xf>
    <xf numFmtId="0" fontId="200" fillId="68" borderId="70" xfId="1990" applyFont="1" applyFill="1" applyBorder="1" applyAlignment="1">
      <alignment horizontal="center" vertical="center"/>
    </xf>
    <xf numFmtId="165" fontId="187" fillId="58" borderId="70" xfId="0" applyNumberFormat="1" applyFont="1" applyFill="1" applyBorder="1"/>
    <xf numFmtId="165" fontId="187" fillId="0" borderId="70" xfId="0" applyNumberFormat="1" applyFont="1" applyBorder="1"/>
    <xf numFmtId="166" fontId="193" fillId="68" borderId="49" xfId="1990" applyNumberFormat="1" applyFont="1" applyFill="1" applyBorder="1" applyAlignment="1">
      <alignment horizontal="center"/>
    </xf>
    <xf numFmtId="201" fontId="193" fillId="60" borderId="49" xfId="1" applyNumberFormat="1" applyFont="1" applyFill="1" applyBorder="1"/>
    <xf numFmtId="4" fontId="193" fillId="0" borderId="49" xfId="0" applyNumberFormat="1" applyFont="1" applyBorder="1" applyAlignment="1">
      <alignment horizontal="center"/>
    </xf>
    <xf numFmtId="9" fontId="187" fillId="0" borderId="0" xfId="2" applyFont="1" applyFill="1"/>
    <xf numFmtId="168" fontId="193" fillId="60" borderId="49" xfId="0" applyNumberFormat="1" applyFont="1" applyFill="1" applyBorder="1" applyAlignment="1">
      <alignment horizontal="center"/>
    </xf>
    <xf numFmtId="165" fontId="144" fillId="0" borderId="0" xfId="2" applyNumberFormat="1" applyFont="1" applyBorder="1" applyAlignment="1">
      <alignment horizontal="center"/>
    </xf>
    <xf numFmtId="177" fontId="144" fillId="62" borderId="18" xfId="1" applyFont="1" applyFill="1" applyBorder="1" applyAlignment="1">
      <alignment horizontal="center"/>
    </xf>
    <xf numFmtId="166" fontId="0" fillId="0" borderId="0" xfId="0" applyNumberFormat="1"/>
    <xf numFmtId="0" fontId="247" fillId="65" borderId="73" xfId="2042" applyFont="1" applyFill="1" applyBorder="1"/>
    <xf numFmtId="0" fontId="198" fillId="65" borderId="74" xfId="1987" applyFont="1" applyFill="1" applyBorder="1" applyAlignment="1">
      <alignment horizontal="center"/>
    </xf>
    <xf numFmtId="2" fontId="0" fillId="0" borderId="0" xfId="0" applyNumberFormat="1"/>
    <xf numFmtId="166" fontId="144" fillId="0" borderId="0" xfId="0" applyNumberFormat="1" applyFont="1"/>
    <xf numFmtId="2" fontId="144" fillId="0" borderId="0" xfId="0" applyNumberFormat="1" applyFont="1"/>
    <xf numFmtId="0" fontId="198" fillId="58" borderId="61" xfId="1987" applyFont="1" applyFill="1" applyBorder="1"/>
    <xf numFmtId="166" fontId="146" fillId="58" borderId="0" xfId="0" applyNumberFormat="1" applyFont="1" applyFill="1"/>
    <xf numFmtId="207" fontId="251" fillId="85" borderId="0" xfId="2050" applyFont="1" applyFill="1"/>
    <xf numFmtId="166" fontId="246" fillId="0" borderId="49" xfId="2050" applyNumberFormat="1" applyFont="1" applyBorder="1"/>
    <xf numFmtId="167" fontId="250" fillId="85" borderId="49" xfId="2050" applyNumberFormat="1" applyFont="1" applyFill="1" applyBorder="1"/>
    <xf numFmtId="165" fontId="0" fillId="0" borderId="0" xfId="2" applyNumberFormat="1" applyFont="1"/>
    <xf numFmtId="167" fontId="193" fillId="0" borderId="0" xfId="0" applyNumberFormat="1" applyFont="1"/>
    <xf numFmtId="166" fontId="249" fillId="81" borderId="49" xfId="2050" applyNumberFormat="1" applyFont="1" applyFill="1" applyBorder="1"/>
    <xf numFmtId="0" fontId="247" fillId="0" borderId="70" xfId="2062" applyNumberFormat="1" applyFont="1" applyBorder="1" applyAlignment="1">
      <alignment horizontal="center"/>
    </xf>
    <xf numFmtId="0" fontId="247" fillId="0" borderId="70" xfId="2062" applyNumberFormat="1" applyFont="1" applyBorder="1" applyAlignment="1">
      <alignment horizontal="center" wrapText="1"/>
    </xf>
    <xf numFmtId="0" fontId="0" fillId="0" borderId="70" xfId="0" applyBorder="1"/>
    <xf numFmtId="0" fontId="252" fillId="61" borderId="0" xfId="0" applyFont="1" applyFill="1" applyAlignment="1">
      <alignment wrapText="1"/>
    </xf>
    <xf numFmtId="0" fontId="0" fillId="74" borderId="49" xfId="0" applyFill="1" applyBorder="1"/>
    <xf numFmtId="200" fontId="0" fillId="74" borderId="49" xfId="1" applyNumberFormat="1" applyFont="1" applyFill="1" applyBorder="1" applyAlignment="1">
      <alignment horizontal="center"/>
    </xf>
    <xf numFmtId="198" fontId="0" fillId="74" borderId="49" xfId="1" applyNumberFormat="1" applyFont="1" applyFill="1" applyBorder="1" applyAlignment="1">
      <alignment horizontal="center"/>
    </xf>
    <xf numFmtId="2" fontId="0" fillId="74" borderId="49" xfId="0" applyNumberFormat="1" applyFill="1" applyBorder="1"/>
    <xf numFmtId="198" fontId="0" fillId="0" borderId="70" xfId="1" applyNumberFormat="1" applyFont="1" applyBorder="1"/>
    <xf numFmtId="0" fontId="0" fillId="59" borderId="70" xfId="0" applyFill="1" applyBorder="1"/>
    <xf numFmtId="0" fontId="0" fillId="0" borderId="75" xfId="0" applyBorder="1"/>
    <xf numFmtId="0" fontId="193" fillId="82" borderId="0" xfId="0" applyFont="1" applyFill="1"/>
    <xf numFmtId="166" fontId="193" fillId="82" borderId="0" xfId="0" applyNumberFormat="1" applyFont="1" applyFill="1" applyAlignment="1">
      <alignment horizontal="center"/>
    </xf>
    <xf numFmtId="0" fontId="199" fillId="68" borderId="70" xfId="1989" applyFont="1" applyFill="1" applyBorder="1" applyAlignment="1">
      <alignment vertical="top"/>
    </xf>
    <xf numFmtId="0" fontId="198" fillId="68" borderId="70" xfId="1990" applyFont="1" applyFill="1" applyBorder="1" applyAlignment="1">
      <alignment horizontal="center" vertical="top"/>
    </xf>
    <xf numFmtId="0" fontId="198" fillId="24" borderId="70" xfId="0" applyFont="1" applyFill="1" applyBorder="1" applyAlignment="1">
      <alignment horizontal="center" vertical="top" wrapText="1"/>
    </xf>
    <xf numFmtId="0" fontId="253" fillId="24" borderId="70" xfId="0" applyFont="1" applyFill="1" applyBorder="1" applyAlignment="1">
      <alignment horizontal="center" vertical="top" wrapText="1"/>
    </xf>
    <xf numFmtId="0" fontId="199" fillId="87" borderId="61" xfId="1987" applyFont="1" applyFill="1" applyBorder="1"/>
    <xf numFmtId="166" fontId="211" fillId="87" borderId="0" xfId="1987" applyNumberFormat="1" applyFont="1" applyFill="1" applyAlignment="1">
      <alignment horizontal="center"/>
    </xf>
    <xf numFmtId="0" fontId="0" fillId="87" borderId="0" xfId="0" applyFill="1"/>
    <xf numFmtId="166" fontId="144" fillId="87" borderId="0" xfId="0" applyNumberFormat="1" applyFont="1" applyFill="1"/>
    <xf numFmtId="166" fontId="246" fillId="87" borderId="49" xfId="2050" applyNumberFormat="1" applyFont="1" applyFill="1" applyBorder="1"/>
    <xf numFmtId="166" fontId="0" fillId="87" borderId="0" xfId="0" applyNumberFormat="1" applyFill="1"/>
    <xf numFmtId="0" fontId="144" fillId="62" borderId="39" xfId="0" applyFont="1" applyFill="1" applyBorder="1"/>
    <xf numFmtId="177" fontId="144" fillId="62" borderId="39" xfId="1" applyFont="1" applyFill="1" applyBorder="1" applyAlignment="1">
      <alignment horizontal="center"/>
    </xf>
    <xf numFmtId="0" fontId="199" fillId="0" borderId="0" xfId="1987" applyFont="1"/>
    <xf numFmtId="2" fontId="144" fillId="87" borderId="0" xfId="0" applyNumberFormat="1" applyFont="1" applyFill="1"/>
    <xf numFmtId="2" fontId="211" fillId="87" borderId="0" xfId="1987" applyNumberFormat="1" applyFont="1" applyFill="1" applyAlignment="1">
      <alignment horizontal="center"/>
    </xf>
    <xf numFmtId="2" fontId="199" fillId="65" borderId="63" xfId="1987" applyNumberFormat="1" applyFont="1" applyFill="1" applyBorder="1" applyAlignment="1">
      <alignment horizontal="center"/>
    </xf>
    <xf numFmtId="1" fontId="0" fillId="0" borderId="0" xfId="0" applyNumberFormat="1"/>
    <xf numFmtId="0" fontId="255" fillId="0" borderId="0" xfId="0" applyFont="1"/>
    <xf numFmtId="166" fontId="213" fillId="65" borderId="0" xfId="1987" applyNumberFormat="1" applyFont="1" applyFill="1" applyAlignment="1">
      <alignment horizontal="center"/>
    </xf>
    <xf numFmtId="0" fontId="256" fillId="0" borderId="0" xfId="0" applyFont="1"/>
    <xf numFmtId="166" fontId="257" fillId="0" borderId="0" xfId="0" applyNumberFormat="1" applyFont="1"/>
    <xf numFmtId="2" fontId="257" fillId="0" borderId="0" xfId="0" applyNumberFormat="1" applyFont="1"/>
    <xf numFmtId="0" fontId="198" fillId="58" borderId="71" xfId="1987" applyFont="1" applyFill="1" applyBorder="1"/>
    <xf numFmtId="0" fontId="0" fillId="67" borderId="70" xfId="0" applyFill="1" applyBorder="1"/>
    <xf numFmtId="166" fontId="0" fillId="67" borderId="70" xfId="0" applyNumberFormat="1" applyFill="1" applyBorder="1" applyAlignment="1">
      <alignment horizontal="center"/>
    </xf>
    <xf numFmtId="9" fontId="0" fillId="0" borderId="0" xfId="2" applyFont="1"/>
    <xf numFmtId="198" fontId="0" fillId="59" borderId="70" xfId="1" applyNumberFormat="1" applyFont="1" applyFill="1" applyBorder="1"/>
    <xf numFmtId="9" fontId="0" fillId="0" borderId="0" xfId="0" applyNumberFormat="1"/>
    <xf numFmtId="0" fontId="255" fillId="0" borderId="75" xfId="0" applyFont="1" applyBorder="1"/>
    <xf numFmtId="9" fontId="255" fillId="0" borderId="0" xfId="2" applyFont="1"/>
    <xf numFmtId="0" fontId="141" fillId="80" borderId="0" xfId="0" applyFont="1" applyFill="1"/>
    <xf numFmtId="0" fontId="0" fillId="80" borderId="0" xfId="0" applyFill="1"/>
    <xf numFmtId="0" fontId="258" fillId="64" borderId="0" xfId="1987" applyFont="1" applyFill="1" applyAlignment="1">
      <alignment horizontal="center"/>
    </xf>
    <xf numFmtId="0" fontId="258" fillId="64" borderId="0" xfId="1987" applyFont="1" applyFill="1" applyAlignment="1">
      <alignment horizontal="left"/>
    </xf>
    <xf numFmtId="0" fontId="207" fillId="66" borderId="0" xfId="1987" applyFont="1" applyFill="1" applyAlignment="1">
      <alignment horizontal="left"/>
    </xf>
    <xf numFmtId="0" fontId="207" fillId="66" borderId="0" xfId="1987" applyFont="1" applyFill="1" applyAlignment="1">
      <alignment horizontal="center"/>
    </xf>
    <xf numFmtId="9" fontId="144" fillId="58" borderId="0" xfId="2" applyFont="1" applyFill="1"/>
    <xf numFmtId="0" fontId="195" fillId="0" borderId="0" xfId="329" applyFont="1" applyBorder="1" applyAlignment="1">
      <alignment horizontal="left" vertical="center"/>
    </xf>
    <xf numFmtId="165" fontId="193" fillId="0" borderId="0" xfId="2" applyNumberFormat="1" applyFont="1"/>
    <xf numFmtId="201" fontId="193" fillId="0" borderId="0" xfId="1" applyNumberFormat="1" applyFont="1"/>
    <xf numFmtId="2" fontId="193" fillId="0" borderId="0" xfId="0" applyNumberFormat="1" applyFont="1"/>
    <xf numFmtId="164" fontId="0" fillId="0" borderId="0" xfId="0" applyNumberFormat="1"/>
    <xf numFmtId="0" fontId="141" fillId="82" borderId="0" xfId="0" applyFont="1" applyFill="1"/>
    <xf numFmtId="0" fontId="198" fillId="82" borderId="61" xfId="1987" applyFont="1" applyFill="1" applyBorder="1"/>
    <xf numFmtId="166" fontId="213" fillId="82" borderId="0" xfId="1987" applyNumberFormat="1" applyFont="1" applyFill="1" applyAlignment="1">
      <alignment horizontal="center"/>
    </xf>
    <xf numFmtId="0" fontId="0" fillId="82" borderId="0" xfId="0" applyFill="1"/>
    <xf numFmtId="0" fontId="199" fillId="82" borderId="61" xfId="1987" applyFont="1" applyFill="1" applyBorder="1"/>
    <xf numFmtId="166" fontId="211" fillId="82" borderId="0" xfId="1987" applyNumberFormat="1" applyFont="1" applyFill="1" applyAlignment="1">
      <alignment horizontal="center"/>
    </xf>
    <xf numFmtId="0" fontId="0" fillId="67" borderId="49" xfId="0" applyFill="1" applyBorder="1"/>
    <xf numFmtId="2" fontId="211" fillId="67" borderId="49" xfId="1987" applyNumberFormat="1" applyFont="1" applyFill="1" applyBorder="1" applyAlignment="1">
      <alignment horizontal="center"/>
    </xf>
    <xf numFmtId="200" fontId="0" fillId="59" borderId="49" xfId="0" applyNumberFormat="1" applyFill="1" applyBorder="1" applyAlignment="1">
      <alignment horizontal="center"/>
    </xf>
    <xf numFmtId="2" fontId="146" fillId="58" borderId="0" xfId="0" applyNumberFormat="1" applyFont="1" applyFill="1"/>
    <xf numFmtId="200" fontId="0" fillId="59" borderId="70" xfId="1" applyNumberFormat="1" applyFont="1" applyFill="1" applyBorder="1"/>
    <xf numFmtId="200" fontId="0" fillId="0" borderId="0" xfId="0" applyNumberFormat="1"/>
    <xf numFmtId="0" fontId="260" fillId="0" borderId="0" xfId="0" applyFont="1"/>
    <xf numFmtId="0" fontId="261" fillId="0" borderId="0" xfId="0" applyFont="1"/>
    <xf numFmtId="0" fontId="262" fillId="0" borderId="0" xfId="0" applyFont="1"/>
    <xf numFmtId="0" fontId="0" fillId="59" borderId="0" xfId="0" applyFill="1"/>
    <xf numFmtId="0" fontId="199" fillId="59" borderId="61" xfId="1987" applyFont="1" applyFill="1" applyBorder="1"/>
    <xf numFmtId="166" fontId="199" fillId="59" borderId="0" xfId="1987" applyNumberFormat="1" applyFont="1" applyFill="1" applyAlignment="1">
      <alignment horizontal="center"/>
    </xf>
    <xf numFmtId="164" fontId="198" fillId="65" borderId="0" xfId="1987" applyNumberFormat="1" applyFont="1" applyFill="1" applyAlignment="1">
      <alignment horizontal="center"/>
    </xf>
    <xf numFmtId="164" fontId="199" fillId="65" borderId="0" xfId="1987" applyNumberFormat="1" applyFont="1" applyFill="1" applyAlignment="1">
      <alignment horizontal="center"/>
    </xf>
    <xf numFmtId="164" fontId="199" fillId="59" borderId="0" xfId="1987" applyNumberFormat="1" applyFont="1" applyFill="1" applyAlignment="1">
      <alignment horizontal="center"/>
    </xf>
    <xf numFmtId="164" fontId="0" fillId="67" borderId="70" xfId="0" applyNumberFormat="1" applyFill="1" applyBorder="1" applyAlignment="1">
      <alignment horizontal="center"/>
    </xf>
    <xf numFmtId="0" fontId="144" fillId="81" borderId="0" xfId="0" applyFont="1" applyFill="1"/>
    <xf numFmtId="168" fontId="144" fillId="81" borderId="0" xfId="0" applyNumberFormat="1" applyFont="1" applyFill="1"/>
    <xf numFmtId="2" fontId="198" fillId="74" borderId="0" xfId="1987" applyNumberFormat="1" applyFont="1" applyFill="1" applyAlignment="1">
      <alignment horizontal="center"/>
    </xf>
    <xf numFmtId="165" fontId="193" fillId="59" borderId="0" xfId="0" applyNumberFormat="1" applyFont="1" applyFill="1"/>
    <xf numFmtId="0" fontId="199" fillId="74" borderId="61" xfId="1987" applyFont="1" applyFill="1" applyBorder="1"/>
    <xf numFmtId="166" fontId="211" fillId="74" borderId="0" xfId="1987" applyNumberFormat="1" applyFont="1" applyFill="1" applyAlignment="1">
      <alignment horizontal="center"/>
    </xf>
    <xf numFmtId="0" fontId="0" fillId="74" borderId="0" xfId="0" applyFill="1"/>
    <xf numFmtId="166" fontId="199" fillId="74" borderId="0" xfId="1987" applyNumberFormat="1" applyFont="1" applyFill="1" applyAlignment="1">
      <alignment horizontal="center"/>
    </xf>
    <xf numFmtId="0" fontId="255" fillId="74" borderId="0" xfId="0" applyFont="1" applyFill="1"/>
    <xf numFmtId="164" fontId="199" fillId="74" borderId="0" xfId="1987" applyNumberFormat="1" applyFont="1" applyFill="1" applyAlignment="1">
      <alignment horizontal="center"/>
    </xf>
    <xf numFmtId="166" fontId="211" fillId="59" borderId="0" xfId="1987" applyNumberFormat="1" applyFont="1" applyFill="1" applyAlignment="1">
      <alignment horizontal="center"/>
    </xf>
    <xf numFmtId="0" fontId="259" fillId="0" borderId="0" xfId="0" applyFont="1"/>
    <xf numFmtId="0" fontId="255" fillId="59" borderId="0" xfId="0" applyFont="1" applyFill="1"/>
    <xf numFmtId="0" fontId="199" fillId="65" borderId="78" xfId="1987" applyFont="1" applyFill="1" applyBorder="1"/>
    <xf numFmtId="0" fontId="198" fillId="65" borderId="79" xfId="1987" applyFont="1" applyFill="1" applyBorder="1" applyAlignment="1">
      <alignment horizontal="center"/>
    </xf>
    <xf numFmtId="0" fontId="0" fillId="0" borderId="76" xfId="0" applyBorder="1"/>
    <xf numFmtId="177" fontId="0" fillId="0" borderId="76" xfId="1" applyFont="1" applyBorder="1"/>
    <xf numFmtId="0" fontId="0" fillId="69" borderId="76" xfId="0" applyFill="1" applyBorder="1"/>
    <xf numFmtId="177" fontId="0" fillId="69" borderId="76" xfId="1" applyFont="1" applyFill="1" applyBorder="1"/>
    <xf numFmtId="4" fontId="0" fillId="0" borderId="0" xfId="0" applyNumberFormat="1"/>
    <xf numFmtId="199" fontId="141" fillId="69" borderId="76" xfId="1" applyNumberFormat="1" applyFont="1" applyFill="1" applyBorder="1"/>
    <xf numFmtId="199" fontId="141" fillId="88" borderId="76" xfId="1" applyNumberFormat="1" applyFont="1" applyFill="1" applyBorder="1"/>
    <xf numFmtId="199" fontId="0" fillId="0" borderId="76" xfId="1" applyNumberFormat="1" applyFont="1" applyBorder="1"/>
    <xf numFmtId="0" fontId="198" fillId="88" borderId="79" xfId="1987" applyFont="1" applyFill="1" applyBorder="1" applyAlignment="1">
      <alignment horizontal="center"/>
    </xf>
    <xf numFmtId="0" fontId="193" fillId="59" borderId="0" xfId="0" applyFont="1" applyFill="1"/>
    <xf numFmtId="0" fontId="200" fillId="59" borderId="49" xfId="329" applyFont="1" applyFill="1" applyBorder="1" applyAlignment="1">
      <alignment horizontal="left" vertical="center"/>
    </xf>
    <xf numFmtId="166" fontId="193" fillId="59" borderId="49" xfId="0" applyNumberFormat="1" applyFont="1" applyFill="1" applyBorder="1" applyAlignment="1">
      <alignment horizontal="center"/>
    </xf>
    <xf numFmtId="166" fontId="187" fillId="0" borderId="18" xfId="0" applyNumberFormat="1" applyFont="1" applyBorder="1" applyAlignment="1">
      <alignment horizontal="center"/>
    </xf>
    <xf numFmtId="166" fontId="187" fillId="0" borderId="0" xfId="0" applyNumberFormat="1" applyFont="1" applyAlignment="1">
      <alignment horizontal="center"/>
    </xf>
    <xf numFmtId="0" fontId="188" fillId="0" borderId="45" xfId="329" applyFont="1" applyBorder="1" applyAlignment="1">
      <alignment horizontal="left" vertical="center"/>
    </xf>
    <xf numFmtId="1" fontId="187" fillId="0" borderId="81" xfId="0" applyNumberFormat="1" applyFont="1" applyBorder="1" applyAlignment="1">
      <alignment horizontal="center"/>
    </xf>
    <xf numFmtId="0" fontId="187" fillId="0" borderId="80" xfId="0" applyFont="1" applyBorder="1"/>
    <xf numFmtId="0" fontId="188" fillId="0" borderId="80" xfId="0" applyFont="1" applyBorder="1" applyAlignment="1">
      <alignment horizontal="center"/>
    </xf>
    <xf numFmtId="166" fontId="187" fillId="0" borderId="18" xfId="329" applyNumberFormat="1" applyFont="1" applyBorder="1"/>
    <xf numFmtId="166" fontId="187" fillId="0" borderId="18" xfId="0" applyNumberFormat="1" applyFont="1" applyBorder="1"/>
    <xf numFmtId="166" fontId="187" fillId="0" borderId="31" xfId="0" applyNumberFormat="1" applyFont="1" applyBorder="1"/>
    <xf numFmtId="166" fontId="187" fillId="0" borderId="31" xfId="329" applyNumberFormat="1" applyFont="1" applyBorder="1"/>
    <xf numFmtId="166" fontId="0" fillId="0" borderId="65" xfId="0" applyNumberFormat="1" applyBorder="1"/>
    <xf numFmtId="166" fontId="0" fillId="0" borderId="80" xfId="0" applyNumberFormat="1" applyBorder="1"/>
    <xf numFmtId="166" fontId="187" fillId="89" borderId="18" xfId="0" applyNumberFormat="1" applyFont="1" applyFill="1" applyBorder="1" applyAlignment="1">
      <alignment horizontal="center"/>
    </xf>
    <xf numFmtId="166" fontId="187" fillId="89" borderId="18" xfId="329" applyNumberFormat="1" applyFont="1" applyFill="1" applyBorder="1" applyAlignment="1">
      <alignment horizontal="center"/>
    </xf>
    <xf numFmtId="166" fontId="187" fillId="89" borderId="49" xfId="0" applyNumberFormat="1" applyFont="1" applyFill="1" applyBorder="1" applyAlignment="1">
      <alignment horizontal="center"/>
    </xf>
    <xf numFmtId="1" fontId="187" fillId="89" borderId="49" xfId="0" applyNumberFormat="1" applyFont="1" applyFill="1" applyBorder="1" applyAlignment="1">
      <alignment horizontal="center"/>
    </xf>
    <xf numFmtId="1" fontId="187" fillId="90" borderId="49" xfId="0" applyNumberFormat="1" applyFont="1" applyFill="1" applyBorder="1" applyAlignment="1">
      <alignment horizontal="center"/>
    </xf>
    <xf numFmtId="1" fontId="187" fillId="91" borderId="49" xfId="0" applyNumberFormat="1" applyFont="1" applyFill="1" applyBorder="1" applyAlignment="1">
      <alignment horizontal="center"/>
    </xf>
    <xf numFmtId="166" fontId="187" fillId="89" borderId="18" xfId="329" applyNumberFormat="1" applyFont="1" applyFill="1" applyBorder="1" applyAlignment="1">
      <alignment horizontal="center" vertical="center" wrapText="1"/>
    </xf>
    <xf numFmtId="166" fontId="187" fillId="89" borderId="49" xfId="0" applyNumberFormat="1" applyFont="1" applyFill="1" applyBorder="1"/>
    <xf numFmtId="166" fontId="187" fillId="89" borderId="49" xfId="2" applyNumberFormat="1" applyFont="1" applyFill="1" applyBorder="1"/>
    <xf numFmtId="166" fontId="187" fillId="89" borderId="49" xfId="2" applyNumberFormat="1" applyFont="1" applyFill="1" applyBorder="1" applyAlignment="1">
      <alignment horizontal="center"/>
    </xf>
    <xf numFmtId="166" fontId="187" fillId="89" borderId="80" xfId="2" applyNumberFormat="1" applyFont="1" applyFill="1" applyBorder="1"/>
    <xf numFmtId="166" fontId="187" fillId="89" borderId="80" xfId="2" applyNumberFormat="1" applyFont="1" applyFill="1" applyBorder="1" applyAlignment="1">
      <alignment horizontal="center"/>
    </xf>
    <xf numFmtId="166" fontId="0" fillId="89" borderId="65" xfId="0" applyNumberFormat="1" applyFill="1" applyBorder="1"/>
    <xf numFmtId="1" fontId="187" fillId="61" borderId="81" xfId="0" applyNumberFormat="1" applyFont="1" applyFill="1" applyBorder="1" applyAlignment="1">
      <alignment horizontal="center"/>
    </xf>
    <xf numFmtId="166" fontId="187" fillId="61" borderId="18" xfId="329" applyNumberFormat="1" applyFont="1" applyFill="1" applyBorder="1"/>
    <xf numFmtId="166" fontId="187" fillId="61" borderId="18" xfId="329" applyNumberFormat="1" applyFont="1" applyFill="1" applyBorder="1" applyAlignment="1">
      <alignment vertical="center" wrapText="1"/>
    </xf>
    <xf numFmtId="166" fontId="187" fillId="61" borderId="18" xfId="0" applyNumberFormat="1" applyFont="1" applyFill="1" applyBorder="1"/>
    <xf numFmtId="166" fontId="187" fillId="61" borderId="49" xfId="0" applyNumberFormat="1" applyFont="1" applyFill="1" applyBorder="1"/>
    <xf numFmtId="166" fontId="187" fillId="61" borderId="49" xfId="2" applyNumberFormat="1" applyFont="1" applyFill="1" applyBorder="1" applyAlignment="1"/>
    <xf numFmtId="166" fontId="187" fillId="61" borderId="80" xfId="2" applyNumberFormat="1" applyFont="1" applyFill="1" applyBorder="1" applyAlignment="1"/>
    <xf numFmtId="0" fontId="267" fillId="0" borderId="0" xfId="2127"/>
    <xf numFmtId="0" fontId="267" fillId="0" borderId="0" xfId="2127" applyAlignment="1">
      <alignment wrapText="1"/>
    </xf>
    <xf numFmtId="0" fontId="268" fillId="92" borderId="82" xfId="2127" applyFont="1" applyFill="1" applyBorder="1" applyAlignment="1">
      <alignment horizontal="left" wrapText="1"/>
    </xf>
    <xf numFmtId="0" fontId="269" fillId="92" borderId="82" xfId="2127" applyFont="1" applyFill="1" applyBorder="1" applyAlignment="1">
      <alignment horizontal="left" wrapText="1"/>
    </xf>
    <xf numFmtId="3" fontId="269" fillId="92" borderId="82" xfId="2127" applyNumberFormat="1" applyFont="1" applyFill="1" applyBorder="1" applyAlignment="1">
      <alignment horizontal="right" wrapText="1"/>
    </xf>
    <xf numFmtId="3" fontId="269" fillId="92" borderId="82" xfId="2127" applyNumberFormat="1" applyFont="1" applyFill="1" applyBorder="1" applyAlignment="1">
      <alignment horizontal="center" wrapText="1"/>
    </xf>
    <xf numFmtId="0" fontId="270" fillId="0" borderId="0" xfId="2127" applyFont="1"/>
    <xf numFmtId="0" fontId="271" fillId="0" borderId="0" xfId="2127" applyFont="1" applyAlignment="1">
      <alignment horizontal="left" vertical="center"/>
    </xf>
    <xf numFmtId="0" fontId="272" fillId="0" borderId="0" xfId="2127" applyFont="1"/>
    <xf numFmtId="0" fontId="272" fillId="0" borderId="0" xfId="2127" applyFont="1" applyAlignment="1">
      <alignment wrapText="1"/>
    </xf>
    <xf numFmtId="0" fontId="273" fillId="92" borderId="82" xfId="2127" applyFont="1" applyFill="1" applyBorder="1" applyAlignment="1">
      <alignment horizontal="left" wrapText="1"/>
    </xf>
    <xf numFmtId="0" fontId="274" fillId="92" borderId="82" xfId="2127" applyFont="1" applyFill="1" applyBorder="1" applyAlignment="1">
      <alignment horizontal="left" wrapText="1"/>
    </xf>
    <xf numFmtId="0" fontId="274" fillId="92" borderId="82" xfId="2127" applyFont="1" applyFill="1" applyBorder="1" applyAlignment="1">
      <alignment horizontal="center" wrapText="1"/>
    </xf>
    <xf numFmtId="3" fontId="274" fillId="92" borderId="82" xfId="2127" applyNumberFormat="1" applyFont="1" applyFill="1" applyBorder="1" applyAlignment="1">
      <alignment horizontal="right" wrapText="1"/>
    </xf>
    <xf numFmtId="3" fontId="274" fillId="92" borderId="82" xfId="2127" applyNumberFormat="1" applyFont="1" applyFill="1" applyBorder="1" applyAlignment="1">
      <alignment horizontal="center" wrapText="1"/>
    </xf>
    <xf numFmtId="0" fontId="275" fillId="93" borderId="0" xfId="2127" applyFont="1" applyFill="1" applyAlignment="1">
      <alignment horizontal="left" wrapText="1"/>
    </xf>
    <xf numFmtId="2" fontId="276" fillId="93" borderId="0" xfId="2128" applyNumberFormat="1" applyFont="1" applyFill="1" applyAlignment="1">
      <alignment horizontal="right"/>
    </xf>
    <xf numFmtId="199" fontId="0" fillId="0" borderId="0" xfId="1" applyNumberFormat="1" applyFont="1"/>
    <xf numFmtId="199" fontId="0" fillId="0" borderId="0" xfId="0" applyNumberFormat="1"/>
    <xf numFmtId="0" fontId="14" fillId="0" borderId="0" xfId="2129"/>
    <xf numFmtId="0" fontId="193" fillId="0" borderId="0" xfId="1399" applyFont="1"/>
    <xf numFmtId="0" fontId="193" fillId="0" borderId="0" xfId="1399" applyFont="1" applyAlignment="1">
      <alignment vertical="center"/>
    </xf>
    <xf numFmtId="0" fontId="193" fillId="0" borderId="0" xfId="1399" applyFont="1" applyAlignment="1">
      <alignment horizontal="center" vertical="center"/>
    </xf>
    <xf numFmtId="165" fontId="193" fillId="0" borderId="0" xfId="2086" applyNumberFormat="1" applyFont="1"/>
    <xf numFmtId="0" fontId="193" fillId="59" borderId="0" xfId="1399" applyFont="1" applyFill="1" applyAlignment="1">
      <alignment vertical="center"/>
    </xf>
    <xf numFmtId="0" fontId="218" fillId="59" borderId="0" xfId="1399" applyFont="1" applyFill="1" applyAlignment="1">
      <alignment vertical="center"/>
    </xf>
    <xf numFmtId="0" fontId="200" fillId="0" borderId="0" xfId="1399" applyFont="1"/>
    <xf numFmtId="0" fontId="193" fillId="0" borderId="18" xfId="1399" applyFont="1" applyBorder="1" applyAlignment="1">
      <alignment horizontal="left" vertical="center"/>
    </xf>
    <xf numFmtId="2" fontId="193" fillId="0" borderId="18" xfId="1399" applyNumberFormat="1" applyFont="1" applyBorder="1" applyAlignment="1">
      <alignment horizontal="center" vertical="center"/>
    </xf>
    <xf numFmtId="0" fontId="193" fillId="0" borderId="18" xfId="1399" applyFont="1" applyBorder="1" applyAlignment="1">
      <alignment vertical="center"/>
    </xf>
    <xf numFmtId="0" fontId="255" fillId="0" borderId="80" xfId="1399" applyFont="1" applyBorder="1"/>
    <xf numFmtId="208" fontId="193" fillId="0" borderId="80" xfId="2087" applyNumberFormat="1" applyFont="1" applyFill="1" applyBorder="1"/>
    <xf numFmtId="0" fontId="23" fillId="0" borderId="0" xfId="1399"/>
    <xf numFmtId="2" fontId="23" fillId="0" borderId="0" xfId="1399" applyNumberFormat="1" applyAlignment="1">
      <alignment horizontal="left"/>
    </xf>
    <xf numFmtId="0" fontId="23" fillId="0" borderId="0" xfId="1399" applyAlignment="1">
      <alignment horizontal="left"/>
    </xf>
    <xf numFmtId="1" fontId="23" fillId="0" borderId="0" xfId="1399" applyNumberFormat="1"/>
    <xf numFmtId="0" fontId="193" fillId="82" borderId="0" xfId="1399" applyFont="1" applyFill="1"/>
    <xf numFmtId="0" fontId="23" fillId="82" borderId="0" xfId="1399" applyFill="1"/>
    <xf numFmtId="0" fontId="193" fillId="0" borderId="0" xfId="1399" applyFont="1" applyAlignment="1">
      <alignment horizontal="left" vertical="center"/>
    </xf>
    <xf numFmtId="0" fontId="23" fillId="80" borderId="71" xfId="1399" applyFill="1" applyBorder="1" applyAlignment="1">
      <alignment horizontal="center"/>
    </xf>
    <xf numFmtId="2" fontId="23" fillId="0" borderId="0" xfId="1399" applyNumberFormat="1"/>
    <xf numFmtId="0" fontId="193" fillId="82" borderId="0" xfId="1399" applyFont="1" applyFill="1" applyAlignment="1">
      <alignment vertical="center"/>
    </xf>
    <xf numFmtId="167" fontId="195" fillId="82" borderId="0" xfId="1399" applyNumberFormat="1" applyFont="1" applyFill="1" applyAlignment="1">
      <alignment horizontal="center" vertical="center"/>
    </xf>
    <xf numFmtId="167" fontId="265" fillId="82" borderId="0" xfId="1399" applyNumberFormat="1" applyFont="1" applyFill="1" applyAlignment="1">
      <alignment horizontal="center" vertical="center"/>
    </xf>
    <xf numFmtId="0" fontId="0" fillId="80" borderId="71" xfId="1399" applyFont="1" applyFill="1" applyBorder="1" applyAlignment="1">
      <alignment horizontal="center"/>
    </xf>
    <xf numFmtId="167" fontId="195" fillId="82" borderId="0" xfId="1399" applyNumberFormat="1" applyFont="1" applyFill="1" applyAlignment="1">
      <alignment horizontal="left" vertical="center"/>
    </xf>
    <xf numFmtId="0" fontId="278" fillId="59" borderId="0" xfId="1399" applyFont="1" applyFill="1" applyAlignment="1">
      <alignment vertical="center"/>
    </xf>
    <xf numFmtId="0" fontId="278" fillId="0" borderId="0" xfId="1399" applyFont="1" applyAlignment="1">
      <alignment vertical="center"/>
    </xf>
    <xf numFmtId="0" fontId="278" fillId="0" borderId="0" xfId="1399" applyFont="1" applyAlignment="1">
      <alignment horizontal="center" vertical="center"/>
    </xf>
    <xf numFmtId="0" fontId="278" fillId="0" borderId="0" xfId="1399" applyFont="1"/>
    <xf numFmtId="208" fontId="278" fillId="0" borderId="80" xfId="2087" applyNumberFormat="1" applyFont="1" applyFill="1" applyBorder="1"/>
    <xf numFmtId="2" fontId="278" fillId="0" borderId="18" xfId="1399" applyNumberFormat="1" applyFont="1" applyBorder="1" applyAlignment="1">
      <alignment horizontal="center" vertical="center"/>
    </xf>
    <xf numFmtId="167" fontId="277" fillId="82" borderId="0" xfId="1399" applyNumberFormat="1" applyFont="1" applyFill="1" applyAlignment="1">
      <alignment horizontal="center" vertical="center"/>
    </xf>
    <xf numFmtId="0" fontId="280" fillId="0" borderId="0" xfId="1399" applyFont="1"/>
    <xf numFmtId="1" fontId="280" fillId="0" borderId="0" xfId="1399" applyNumberFormat="1" applyFont="1"/>
    <xf numFmtId="0" fontId="280" fillId="0" borderId="0" xfId="0" applyFont="1"/>
    <xf numFmtId="2" fontId="23" fillId="60" borderId="0" xfId="1399" applyNumberFormat="1" applyFill="1" applyAlignment="1">
      <alignment horizontal="left"/>
    </xf>
    <xf numFmtId="1" fontId="23" fillId="60" borderId="0" xfId="1399" applyNumberFormat="1" applyFill="1"/>
    <xf numFmtId="0" fontId="23" fillId="60" borderId="0" xfId="1399" applyFill="1" applyAlignment="1">
      <alignment horizontal="left"/>
    </xf>
    <xf numFmtId="1" fontId="213" fillId="65" borderId="0" xfId="1987" applyNumberFormat="1" applyFont="1" applyFill="1" applyAlignment="1">
      <alignment horizontal="center"/>
    </xf>
    <xf numFmtId="1" fontId="211" fillId="74" borderId="0" xfId="1987" applyNumberFormat="1" applyFont="1" applyFill="1" applyAlignment="1">
      <alignment horizontal="center"/>
    </xf>
    <xf numFmtId="1" fontId="198" fillId="65" borderId="0" xfId="1987" applyNumberFormat="1" applyFont="1" applyFill="1" applyAlignment="1">
      <alignment horizontal="center"/>
    </xf>
    <xf numFmtId="1" fontId="199" fillId="65" borderId="0" xfId="1987" applyNumberFormat="1" applyFont="1" applyFill="1" applyAlignment="1">
      <alignment horizontal="center"/>
    </xf>
    <xf numFmtId="1" fontId="199" fillId="74" borderId="0" xfId="1987" applyNumberFormat="1" applyFont="1" applyFill="1" applyAlignment="1">
      <alignment horizontal="center"/>
    </xf>
    <xf numFmtId="1" fontId="199" fillId="59" borderId="0" xfId="1987" applyNumberFormat="1" applyFont="1" applyFill="1" applyAlignment="1">
      <alignment horizontal="center"/>
    </xf>
    <xf numFmtId="1" fontId="211" fillId="87" borderId="0" xfId="1987" applyNumberFormat="1" applyFont="1" applyFill="1" applyAlignment="1">
      <alignment horizontal="center"/>
    </xf>
    <xf numFmtId="1" fontId="144" fillId="0" borderId="0" xfId="0" applyNumberFormat="1" applyFont="1" applyAlignment="1">
      <alignment horizontal="center"/>
    </xf>
    <xf numFmtId="1" fontId="144" fillId="87" borderId="0" xfId="0" applyNumberFormat="1" applyFont="1" applyFill="1" applyAlignment="1">
      <alignment horizontal="center"/>
    </xf>
    <xf numFmtId="1" fontId="146" fillId="58" borderId="0" xfId="0" applyNumberFormat="1" applyFont="1" applyFill="1" applyAlignment="1">
      <alignment horizontal="center"/>
    </xf>
    <xf numFmtId="1" fontId="213" fillId="82" borderId="0" xfId="1987" applyNumberFormat="1" applyFont="1" applyFill="1" applyAlignment="1">
      <alignment horizontal="center"/>
    </xf>
    <xf numFmtId="1" fontId="211" fillId="82" borderId="0" xfId="1987" applyNumberFormat="1" applyFont="1" applyFill="1" applyAlignment="1">
      <alignment horizontal="center"/>
    </xf>
    <xf numFmtId="1" fontId="211" fillId="59" borderId="0" xfId="1987" applyNumberFormat="1" applyFont="1" applyFill="1" applyAlignment="1">
      <alignment horizontal="center"/>
    </xf>
    <xf numFmtId="199" fontId="0" fillId="59" borderId="49" xfId="1" applyNumberFormat="1" applyFont="1" applyFill="1" applyBorder="1" applyAlignment="1">
      <alignment horizontal="center"/>
    </xf>
    <xf numFmtId="199" fontId="0" fillId="0" borderId="49" xfId="0" applyNumberFormat="1" applyBorder="1"/>
    <xf numFmtId="199" fontId="0" fillId="59" borderId="49" xfId="0" applyNumberFormat="1" applyFill="1" applyBorder="1" applyAlignment="1">
      <alignment horizontal="center"/>
    </xf>
    <xf numFmtId="199" fontId="0" fillId="67" borderId="70" xfId="0" applyNumberFormat="1" applyFill="1" applyBorder="1" applyAlignment="1">
      <alignment horizontal="center"/>
    </xf>
    <xf numFmtId="199" fontId="0" fillId="74" borderId="49" xfId="1" applyNumberFormat="1" applyFont="1" applyFill="1" applyBorder="1" applyAlignment="1">
      <alignment horizontal="center"/>
    </xf>
    <xf numFmtId="199" fontId="144" fillId="81" borderId="0" xfId="0" applyNumberFormat="1" applyFont="1" applyFill="1"/>
    <xf numFmtId="199" fontId="0" fillId="0" borderId="70" xfId="1" applyNumberFormat="1" applyFont="1" applyBorder="1"/>
    <xf numFmtId="199" fontId="0" fillId="59" borderId="70" xfId="1" applyNumberFormat="1" applyFont="1" applyFill="1" applyBorder="1"/>
    <xf numFmtId="199" fontId="0" fillId="59" borderId="70" xfId="0" applyNumberFormat="1" applyFill="1" applyBorder="1"/>
    <xf numFmtId="199" fontId="0" fillId="67" borderId="76" xfId="1" applyNumberFormat="1" applyFont="1" applyFill="1" applyBorder="1"/>
    <xf numFmtId="199" fontId="0" fillId="88" borderId="76" xfId="1" applyNumberFormat="1" applyFont="1" applyFill="1" applyBorder="1"/>
    <xf numFmtId="0" fontId="0" fillId="59" borderId="76" xfId="0" applyFill="1" applyBorder="1"/>
    <xf numFmtId="199" fontId="0" fillId="59" borderId="76" xfId="1" applyNumberFormat="1" applyFont="1" applyFill="1" applyBorder="1"/>
    <xf numFmtId="3" fontId="193" fillId="0" borderId="49" xfId="0" applyNumberFormat="1" applyFont="1" applyBorder="1" applyAlignment="1">
      <alignment horizontal="center"/>
    </xf>
    <xf numFmtId="199" fontId="195" fillId="0" borderId="0" xfId="1" applyNumberFormat="1" applyFont="1" applyBorder="1" applyAlignment="1">
      <alignment horizontal="center"/>
    </xf>
    <xf numFmtId="0" fontId="221" fillId="26" borderId="48" xfId="329" applyFont="1" applyFill="1" applyBorder="1" applyAlignment="1">
      <alignment horizontal="left" vertical="center" wrapText="1"/>
    </xf>
    <xf numFmtId="9" fontId="187" fillId="0" borderId="0" xfId="0" applyNumberFormat="1" applyFont="1"/>
    <xf numFmtId="164" fontId="193" fillId="0" borderId="0" xfId="0" applyNumberFormat="1" applyFont="1"/>
    <xf numFmtId="0" fontId="0" fillId="60" borderId="0" xfId="0" applyFill="1" applyAlignment="1">
      <alignment horizontal="left"/>
    </xf>
    <xf numFmtId="208" fontId="0" fillId="60" borderId="0" xfId="1" applyNumberFormat="1" applyFont="1" applyFill="1" applyBorder="1"/>
    <xf numFmtId="9" fontId="193" fillId="0" borderId="0" xfId="2086" applyFont="1"/>
    <xf numFmtId="166" fontId="144" fillId="59" borderId="0" xfId="0" applyNumberFormat="1" applyFont="1" applyFill="1"/>
    <xf numFmtId="0" fontId="279" fillId="0" borderId="39" xfId="1399" applyFont="1" applyBorder="1" applyAlignment="1">
      <alignment horizontal="center" vertical="center" wrapText="1"/>
    </xf>
    <xf numFmtId="0" fontId="200" fillId="0" borderId="39" xfId="1399" applyFont="1" applyBorder="1" applyAlignment="1">
      <alignment horizontal="center" vertical="center" wrapText="1"/>
    </xf>
    <xf numFmtId="9" fontId="211" fillId="58" borderId="49" xfId="2" applyFont="1" applyFill="1" applyBorder="1" applyAlignment="1">
      <alignment horizontal="center"/>
    </xf>
    <xf numFmtId="9" fontId="211" fillId="0" borderId="49" xfId="2" applyFont="1" applyFill="1" applyBorder="1" applyAlignment="1">
      <alignment horizontal="center"/>
    </xf>
    <xf numFmtId="9" fontId="211" fillId="0" borderId="0" xfId="2" applyFont="1" applyAlignment="1">
      <alignment horizontal="center"/>
    </xf>
    <xf numFmtId="9" fontId="199" fillId="0" borderId="49" xfId="2" applyFont="1" applyFill="1" applyBorder="1" applyAlignment="1">
      <alignment horizontal="center"/>
    </xf>
    <xf numFmtId="166" fontId="0" fillId="0" borderId="49" xfId="0" applyNumberFormat="1" applyBorder="1"/>
    <xf numFmtId="166" fontId="23" fillId="0" borderId="0" xfId="1399" applyNumberFormat="1"/>
    <xf numFmtId="2" fontId="0" fillId="0" borderId="0" xfId="0" applyNumberFormat="1" applyAlignment="1">
      <alignment horizontal="center"/>
    </xf>
    <xf numFmtId="0" fontId="0" fillId="83" borderId="80" xfId="0" applyFill="1" applyBorder="1"/>
    <xf numFmtId="0" fontId="195" fillId="0" borderId="0" xfId="1399" applyFont="1"/>
    <xf numFmtId="212" fontId="0" fillId="59" borderId="49" xfId="0" applyNumberFormat="1" applyFill="1" applyBorder="1" applyAlignment="1">
      <alignment horizontal="center"/>
    </xf>
    <xf numFmtId="0" fontId="282" fillId="0" borderId="0" xfId="329" applyFont="1" applyBorder="1" applyAlignment="1">
      <alignment horizontal="left" vertical="center"/>
    </xf>
    <xf numFmtId="166" fontId="282" fillId="0" borderId="0" xfId="0" applyNumberFormat="1" applyFont="1" applyAlignment="1">
      <alignment horizontal="center"/>
    </xf>
    <xf numFmtId="165" fontId="282" fillId="0" borderId="0" xfId="2" applyNumberFormat="1" applyFont="1"/>
    <xf numFmtId="2" fontId="219" fillId="0" borderId="0" xfId="0" applyNumberFormat="1" applyFont="1" applyAlignment="1">
      <alignment horizontal="center"/>
    </xf>
    <xf numFmtId="0" fontId="144" fillId="58" borderId="18" xfId="0" applyFont="1" applyFill="1" applyBorder="1"/>
    <xf numFmtId="164" fontId="144" fillId="58" borderId="18" xfId="0" applyNumberFormat="1" applyFont="1" applyFill="1" applyBorder="1" applyAlignment="1">
      <alignment horizontal="center"/>
    </xf>
    <xf numFmtId="0" fontId="144" fillId="58" borderId="18" xfId="0" applyFont="1" applyFill="1" applyBorder="1" applyAlignment="1">
      <alignment horizontal="center"/>
    </xf>
    <xf numFmtId="2" fontId="144" fillId="58" borderId="18" xfId="0" applyNumberFormat="1" applyFont="1" applyFill="1" applyBorder="1" applyAlignment="1">
      <alignment horizontal="center"/>
    </xf>
    <xf numFmtId="165" fontId="144" fillId="0" borderId="18" xfId="2" applyNumberFormat="1" applyFont="1" applyFill="1" applyBorder="1" applyAlignment="1">
      <alignment horizontal="center"/>
    </xf>
    <xf numFmtId="0" fontId="144" fillId="0" borderId="0" xfId="0" applyFont="1" applyAlignment="1">
      <alignment horizontal="right"/>
    </xf>
    <xf numFmtId="165" fontId="144" fillId="0" borderId="0" xfId="2" applyNumberFormat="1" applyFont="1" applyFill="1" applyBorder="1" applyAlignment="1">
      <alignment horizontal="center"/>
    </xf>
    <xf numFmtId="0" fontId="144" fillId="0" borderId="80" xfId="0" applyFont="1" applyBorder="1"/>
    <xf numFmtId="0" fontId="144" fillId="0" borderId="80" xfId="0" applyFont="1" applyBorder="1" applyAlignment="1">
      <alignment wrapText="1"/>
    </xf>
    <xf numFmtId="0" fontId="144" fillId="0" borderId="80" xfId="0" applyFont="1" applyBorder="1" applyAlignment="1">
      <alignment horizontal="center" wrapText="1"/>
    </xf>
    <xf numFmtId="166" fontId="144" fillId="0" borderId="80" xfId="1" applyNumberFormat="1" applyFont="1" applyFill="1" applyBorder="1" applyAlignment="1">
      <alignment horizontal="center"/>
    </xf>
    <xf numFmtId="0" fontId="144" fillId="0" borderId="80" xfId="0" applyFont="1" applyBorder="1" applyAlignment="1">
      <alignment horizontal="center"/>
    </xf>
    <xf numFmtId="166" fontId="144" fillId="0" borderId="80" xfId="0" applyNumberFormat="1" applyFont="1" applyBorder="1"/>
    <xf numFmtId="2" fontId="144" fillId="0" borderId="80" xfId="0" applyNumberFormat="1" applyFont="1" applyBorder="1" applyAlignment="1">
      <alignment horizontal="center"/>
    </xf>
    <xf numFmtId="164" fontId="144" fillId="0" borderId="80" xfId="0" applyNumberFormat="1" applyFont="1" applyBorder="1" applyAlignment="1">
      <alignment horizontal="center"/>
    </xf>
    <xf numFmtId="164" fontId="144" fillId="0" borderId="0" xfId="0" applyNumberFormat="1" applyFont="1"/>
    <xf numFmtId="166" fontId="144" fillId="0" borderId="0" xfId="1" applyNumberFormat="1" applyFont="1" applyFill="1" applyBorder="1" applyAlignment="1">
      <alignment horizontal="center"/>
    </xf>
    <xf numFmtId="2" fontId="144" fillId="0" borderId="0" xfId="0" applyNumberFormat="1" applyFont="1" applyAlignment="1">
      <alignment horizontal="center"/>
    </xf>
    <xf numFmtId="164" fontId="144" fillId="0" borderId="0" xfId="0" applyNumberFormat="1" applyFont="1" applyAlignment="1">
      <alignment horizontal="center"/>
    </xf>
    <xf numFmtId="213" fontId="144" fillId="0" borderId="80" xfId="1" applyNumberFormat="1" applyFont="1" applyBorder="1" applyAlignment="1">
      <alignment horizontal="center"/>
    </xf>
    <xf numFmtId="213" fontId="144" fillId="0" borderId="80" xfId="1" applyNumberFormat="1" applyFont="1" applyBorder="1"/>
    <xf numFmtId="0" fontId="283" fillId="0" borderId="0" xfId="0" applyFont="1" applyAlignment="1">
      <alignment horizontal="center"/>
    </xf>
    <xf numFmtId="0" fontId="283" fillId="0" borderId="0" xfId="0" applyFont="1"/>
    <xf numFmtId="211" fontId="283" fillId="0" borderId="0" xfId="0" applyNumberFormat="1" applyFont="1"/>
    <xf numFmtId="0" fontId="198" fillId="58" borderId="60" xfId="1987" applyFont="1" applyFill="1" applyBorder="1" applyAlignment="1">
      <alignment horizontal="center"/>
    </xf>
    <xf numFmtId="166" fontId="198" fillId="58" borderId="0" xfId="1987" applyNumberFormat="1" applyFont="1" applyFill="1" applyAlignment="1">
      <alignment horizontal="center"/>
    </xf>
    <xf numFmtId="166" fontId="211" fillId="58" borderId="0" xfId="1987" applyNumberFormat="1" applyFont="1" applyFill="1" applyAlignment="1">
      <alignment horizontal="center"/>
    </xf>
    <xf numFmtId="166" fontId="199" fillId="58" borderId="0" xfId="1987" applyNumberFormat="1" applyFont="1" applyFill="1" applyAlignment="1">
      <alignment horizontal="center"/>
    </xf>
    <xf numFmtId="3" fontId="193" fillId="0" borderId="0" xfId="0" applyNumberFormat="1" applyFont="1"/>
    <xf numFmtId="167" fontId="187" fillId="0" borderId="0" xfId="0" applyNumberFormat="1" applyFont="1"/>
    <xf numFmtId="9" fontId="193" fillId="67" borderId="0" xfId="0" applyNumberFormat="1" applyFont="1" applyFill="1"/>
    <xf numFmtId="165" fontId="144" fillId="0" borderId="0" xfId="0" applyNumberFormat="1" applyFont="1"/>
    <xf numFmtId="9" fontId="144" fillId="0" borderId="80" xfId="0" applyNumberFormat="1" applyFont="1" applyBorder="1" applyAlignment="1">
      <alignment horizontal="center"/>
    </xf>
    <xf numFmtId="4" fontId="0" fillId="83" borderId="80" xfId="0" applyNumberFormat="1" applyFill="1" applyBorder="1"/>
    <xf numFmtId="166" fontId="193" fillId="58" borderId="80" xfId="329" applyNumberFormat="1" applyFont="1" applyFill="1" applyBorder="1" applyAlignment="1" applyProtection="1">
      <alignment horizontal="center"/>
    </xf>
    <xf numFmtId="177" fontId="193" fillId="58" borderId="80" xfId="1" applyFont="1" applyFill="1" applyBorder="1" applyAlignment="1">
      <alignment horizontal="center"/>
    </xf>
    <xf numFmtId="165" fontId="193" fillId="58" borderId="45" xfId="2" applyNumberFormat="1" applyFont="1" applyFill="1" applyBorder="1"/>
    <xf numFmtId="0" fontId="221" fillId="56" borderId="18" xfId="0" applyFont="1" applyFill="1" applyBorder="1"/>
    <xf numFmtId="0" fontId="200" fillId="0" borderId="77" xfId="329" applyFont="1" applyBorder="1" applyAlignment="1">
      <alignment horizontal="left" vertical="center"/>
    </xf>
    <xf numFmtId="165" fontId="193" fillId="0" borderId="80" xfId="2" applyNumberFormat="1" applyFont="1" applyBorder="1"/>
    <xf numFmtId="1" fontId="0" fillId="0" borderId="0" xfId="0" applyNumberFormat="1" applyAlignment="1">
      <alignment horizontal="center"/>
    </xf>
    <xf numFmtId="1" fontId="255" fillId="0" borderId="0" xfId="0" applyNumberFormat="1" applyFont="1" applyAlignment="1">
      <alignment horizontal="center"/>
    </xf>
    <xf numFmtId="212" fontId="193" fillId="0" borderId="0" xfId="1" applyNumberFormat="1" applyFont="1" applyAlignment="1">
      <alignment horizontal="center"/>
    </xf>
    <xf numFmtId="165" fontId="193" fillId="62" borderId="80" xfId="2" applyNumberFormat="1" applyFont="1" applyFill="1" applyBorder="1"/>
    <xf numFmtId="9" fontId="193" fillId="62" borderId="80" xfId="2" applyFont="1" applyFill="1" applyBorder="1" applyAlignment="1">
      <alignment horizontal="center"/>
    </xf>
    <xf numFmtId="165" fontId="0" fillId="62" borderId="80" xfId="2" applyNumberFormat="1" applyFont="1" applyFill="1" applyBorder="1"/>
    <xf numFmtId="166" fontId="193" fillId="0" borderId="80" xfId="329" applyNumberFormat="1" applyFont="1" applyBorder="1" applyAlignment="1">
      <alignment horizontal="center" vertical="center" wrapText="1"/>
    </xf>
    <xf numFmtId="0" fontId="193" fillId="0" borderId="80" xfId="329" applyFont="1" applyBorder="1" applyAlignment="1">
      <alignment horizontal="center" vertical="center" wrapText="1"/>
    </xf>
    <xf numFmtId="1" fontId="187" fillId="0" borderId="80" xfId="0" applyNumberFormat="1" applyFont="1" applyBorder="1" applyAlignment="1">
      <alignment horizontal="center"/>
    </xf>
    <xf numFmtId="166" fontId="187" fillId="0" borderId="0" xfId="329" applyNumberFormat="1" applyFont="1" applyBorder="1"/>
    <xf numFmtId="166" fontId="187" fillId="0" borderId="0" xfId="0" applyNumberFormat="1" applyFont="1"/>
    <xf numFmtId="166" fontId="187" fillId="0" borderId="80" xfId="0" applyNumberFormat="1" applyFont="1" applyBorder="1" applyAlignment="1">
      <alignment horizontal="center"/>
    </xf>
    <xf numFmtId="1" fontId="187" fillId="0" borderId="80" xfId="329" applyNumberFormat="1" applyFont="1" applyBorder="1" applyAlignment="1">
      <alignment horizontal="center"/>
    </xf>
    <xf numFmtId="166" fontId="187" fillId="0" borderId="80" xfId="329" applyNumberFormat="1" applyFont="1" applyBorder="1" applyAlignment="1">
      <alignment horizontal="center"/>
    </xf>
    <xf numFmtId="203" fontId="225" fillId="62" borderId="84" xfId="2137" applyNumberFormat="1" applyFont="1" applyFill="1" applyBorder="1" applyAlignment="1">
      <alignment horizontal="right"/>
    </xf>
    <xf numFmtId="203" fontId="225" fillId="62" borderId="83" xfId="2137" applyNumberFormat="1" applyFont="1" applyFill="1" applyBorder="1" applyAlignment="1">
      <alignment horizontal="right"/>
    </xf>
    <xf numFmtId="165" fontId="193" fillId="62" borderId="18" xfId="329" applyNumberFormat="1" applyFont="1" applyFill="1" applyBorder="1" applyAlignment="1">
      <alignment horizontal="center"/>
    </xf>
    <xf numFmtId="165" fontId="193" fillId="62" borderId="31" xfId="329" applyNumberFormat="1" applyFont="1" applyFill="1" applyBorder="1" applyAlignment="1">
      <alignment horizontal="center"/>
    </xf>
    <xf numFmtId="165" fontId="193" fillId="62" borderId="80" xfId="329" applyNumberFormat="1" applyFont="1" applyFill="1" applyBorder="1" applyAlignment="1">
      <alignment horizontal="center"/>
    </xf>
    <xf numFmtId="1" fontId="187" fillId="62" borderId="18" xfId="329" applyNumberFormat="1" applyFont="1" applyFill="1" applyBorder="1" applyAlignment="1">
      <alignment horizontal="center" vertical="center"/>
    </xf>
    <xf numFmtId="10" fontId="193" fillId="62" borderId="80" xfId="329" applyNumberFormat="1" applyFont="1" applyFill="1" applyBorder="1" applyAlignment="1">
      <alignment horizontal="center" vertical="center" wrapText="1"/>
    </xf>
    <xf numFmtId="165" fontId="193" fillId="62" borderId="80" xfId="329" applyNumberFormat="1" applyFont="1" applyFill="1" applyBorder="1" applyAlignment="1">
      <alignment horizontal="center" vertical="center" wrapText="1"/>
    </xf>
    <xf numFmtId="0" fontId="193" fillId="0" borderId="0" xfId="329" applyFont="1" applyBorder="1" applyAlignment="1">
      <alignment horizontal="left" vertical="center"/>
    </xf>
    <xf numFmtId="166" fontId="187" fillId="0" borderId="18" xfId="329" applyNumberFormat="1" applyFont="1" applyBorder="1" applyAlignment="1">
      <alignment horizontal="center" vertical="center"/>
    </xf>
    <xf numFmtId="0" fontId="188" fillId="0" borderId="31" xfId="0" applyFont="1" applyBorder="1"/>
    <xf numFmtId="166" fontId="193" fillId="0" borderId="80" xfId="0" applyNumberFormat="1" applyFont="1" applyBorder="1" applyAlignment="1">
      <alignment horizontal="center" vertical="center"/>
    </xf>
    <xf numFmtId="0" fontId="189" fillId="57" borderId="43" xfId="329" applyFont="1" applyFill="1" applyBorder="1" applyAlignment="1">
      <alignment horizontal="center" vertical="center"/>
    </xf>
    <xf numFmtId="0" fontId="189" fillId="57" borderId="44" xfId="329" applyFont="1" applyFill="1" applyBorder="1" applyAlignment="1">
      <alignment horizontal="center" vertical="center"/>
    </xf>
    <xf numFmtId="0" fontId="203" fillId="24" borderId="80" xfId="0" applyFont="1" applyFill="1" applyBorder="1" applyAlignment="1">
      <alignment horizontal="center" vertical="center" wrapText="1"/>
    </xf>
    <xf numFmtId="0" fontId="198" fillId="24" borderId="80" xfId="0" applyFont="1" applyFill="1" applyBorder="1" applyAlignment="1">
      <alignment horizontal="center" vertical="top" wrapText="1"/>
    </xf>
    <xf numFmtId="166" fontId="187" fillId="0" borderId="45" xfId="0" applyNumberFormat="1" applyFont="1" applyBorder="1" applyAlignment="1">
      <alignment horizontal="center"/>
    </xf>
    <xf numFmtId="4" fontId="193" fillId="62" borderId="80" xfId="2137" applyNumberFormat="1" applyFont="1" applyFill="1" applyBorder="1" applyAlignment="1">
      <alignment horizontal="center"/>
    </xf>
    <xf numFmtId="165" fontId="193" fillId="58" borderId="80" xfId="329" applyNumberFormat="1" applyFont="1" applyFill="1" applyBorder="1" applyAlignment="1">
      <alignment horizontal="center" vertical="center" wrapText="1"/>
    </xf>
    <xf numFmtId="9" fontId="193" fillId="95" borderId="85" xfId="1988" applyFont="1" applyFill="1" applyBorder="1" applyAlignment="1">
      <alignment horizontal="center"/>
    </xf>
    <xf numFmtId="203" fontId="193" fillId="62" borderId="80" xfId="2137" applyNumberFormat="1" applyFont="1" applyFill="1" applyBorder="1" applyAlignment="1">
      <alignment horizontal="right"/>
    </xf>
    <xf numFmtId="165" fontId="193" fillId="95" borderId="85" xfId="1988" applyNumberFormat="1" applyFont="1" applyFill="1" applyBorder="1" applyAlignment="1">
      <alignment horizontal="center"/>
    </xf>
    <xf numFmtId="1" fontId="193" fillId="62" borderId="80" xfId="329" applyNumberFormat="1" applyFont="1" applyFill="1" applyBorder="1" applyAlignment="1">
      <alignment horizontal="center"/>
    </xf>
    <xf numFmtId="203" fontId="224" fillId="95" borderId="0" xfId="0" applyNumberFormat="1" applyFont="1" applyFill="1"/>
    <xf numFmtId="203" fontId="224" fillId="95" borderId="86" xfId="0" applyNumberFormat="1" applyFont="1" applyFill="1" applyBorder="1"/>
    <xf numFmtId="0" fontId="222" fillId="73" borderId="80" xfId="0" applyFont="1" applyFill="1" applyBorder="1" applyAlignment="1">
      <alignment horizontal="right" vertical="center"/>
    </xf>
    <xf numFmtId="166" fontId="193" fillId="58" borderId="80" xfId="329" applyNumberFormat="1" applyFont="1" applyFill="1" applyBorder="1" applyProtection="1"/>
    <xf numFmtId="1" fontId="193" fillId="95" borderId="80" xfId="2137" applyNumberFormat="1" applyFont="1" applyFill="1" applyBorder="1" applyAlignment="1">
      <alignment horizontal="right" vertical="center"/>
    </xf>
    <xf numFmtId="203" fontId="193" fillId="62" borderId="80" xfId="2138" applyNumberFormat="1" applyFont="1" applyFill="1" applyBorder="1" applyAlignment="1">
      <alignment horizontal="right"/>
    </xf>
    <xf numFmtId="203" fontId="215" fillId="95" borderId="80" xfId="0" applyNumberFormat="1" applyFont="1" applyFill="1" applyBorder="1"/>
    <xf numFmtId="9" fontId="193" fillId="95" borderId="80" xfId="1988" applyFont="1" applyFill="1" applyBorder="1" applyAlignment="1">
      <alignment horizontal="center"/>
    </xf>
    <xf numFmtId="1" fontId="193" fillId="58" borderId="31" xfId="329" applyNumberFormat="1" applyFont="1" applyFill="1" applyBorder="1" applyAlignment="1">
      <alignment horizontal="left"/>
    </xf>
    <xf numFmtId="1" fontId="225" fillId="73" borderId="72" xfId="2018" applyNumberFormat="1" applyFont="1" applyFill="1" applyBorder="1" applyAlignment="1">
      <alignment horizontal="right" vertical="center"/>
    </xf>
    <xf numFmtId="0" fontId="269" fillId="96" borderId="82" xfId="2127" applyFont="1" applyFill="1" applyBorder="1" applyAlignment="1">
      <alignment horizontal="left" wrapText="1"/>
    </xf>
    <xf numFmtId="3" fontId="269" fillId="96" borderId="82" xfId="2127" applyNumberFormat="1" applyFont="1" applyFill="1" applyBorder="1" applyAlignment="1">
      <alignment horizontal="right" wrapText="1"/>
    </xf>
    <xf numFmtId="9" fontId="0" fillId="59" borderId="0" xfId="2" applyFont="1" applyFill="1"/>
    <xf numFmtId="165" fontId="193" fillId="0" borderId="64" xfId="329" applyNumberFormat="1" applyFont="1" applyBorder="1" applyAlignment="1">
      <alignment horizontal="center" vertical="center" wrapText="1"/>
    </xf>
    <xf numFmtId="165" fontId="193" fillId="67" borderId="64" xfId="0" applyNumberFormat="1" applyFont="1" applyFill="1" applyBorder="1" applyAlignment="1">
      <alignment horizontal="center"/>
    </xf>
    <xf numFmtId="165" fontId="193" fillId="67" borderId="18" xfId="0" applyNumberFormat="1" applyFont="1" applyFill="1" applyBorder="1" applyAlignment="1">
      <alignment horizontal="center"/>
    </xf>
    <xf numFmtId="166" fontId="193" fillId="0" borderId="80" xfId="329" applyNumberFormat="1" applyFont="1" applyBorder="1" applyAlignment="1" applyProtection="1">
      <alignment horizontal="left"/>
    </xf>
    <xf numFmtId="9" fontId="193" fillId="0" borderId="0" xfId="2" applyFont="1" applyAlignment="1">
      <alignment vertical="center"/>
    </xf>
    <xf numFmtId="0" fontId="0" fillId="0" borderId="80" xfId="0" applyBorder="1"/>
    <xf numFmtId="1" fontId="0" fillId="58" borderId="0" xfId="0" applyNumberFormat="1" applyFill="1" applyAlignment="1">
      <alignment horizontal="center"/>
    </xf>
    <xf numFmtId="164" fontId="193" fillId="0" borderId="0" xfId="0" applyNumberFormat="1" applyFont="1" applyAlignment="1">
      <alignment horizontal="center"/>
    </xf>
    <xf numFmtId="1" fontId="0" fillId="0" borderId="80" xfId="0" applyNumberFormat="1" applyBorder="1" applyAlignment="1">
      <alignment horizontal="center"/>
    </xf>
    <xf numFmtId="177" fontId="187" fillId="0" borderId="0" xfId="1" applyFont="1" applyAlignment="1">
      <alignment horizontal="center"/>
    </xf>
    <xf numFmtId="2" fontId="144" fillId="0" borderId="80" xfId="1" applyNumberFormat="1" applyFont="1" applyFill="1" applyBorder="1" applyAlignment="1">
      <alignment horizontal="center"/>
    </xf>
    <xf numFmtId="165" fontId="193" fillId="0" borderId="0" xfId="2" applyNumberFormat="1" applyFont="1" applyAlignment="1">
      <alignment vertical="center"/>
    </xf>
    <xf numFmtId="10" fontId="193" fillId="0" borderId="0" xfId="2" applyNumberFormat="1" applyFont="1" applyAlignment="1">
      <alignment vertical="center"/>
    </xf>
    <xf numFmtId="0" fontId="141" fillId="72" borderId="80" xfId="0" applyFont="1" applyFill="1" applyBorder="1"/>
    <xf numFmtId="201" fontId="144" fillId="62" borderId="18" xfId="1" applyNumberFormat="1" applyFont="1" applyFill="1" applyBorder="1" applyAlignment="1">
      <alignment horizontal="center"/>
    </xf>
    <xf numFmtId="0" fontId="247" fillId="0" borderId="80" xfId="2062" applyNumberFormat="1" applyFont="1" applyBorder="1" applyAlignment="1">
      <alignment horizontal="center" wrapText="1"/>
    </xf>
    <xf numFmtId="0" fontId="286" fillId="0" borderId="0" xfId="0" applyFont="1"/>
    <xf numFmtId="4" fontId="193" fillId="74" borderId="80" xfId="2138" applyNumberFormat="1" applyFont="1" applyFill="1" applyBorder="1" applyAlignment="1">
      <alignment horizontal="center"/>
    </xf>
    <xf numFmtId="4" fontId="193" fillId="74" borderId="80" xfId="2137" applyNumberFormat="1" applyFont="1" applyFill="1" applyBorder="1" applyAlignment="1">
      <alignment horizontal="center"/>
    </xf>
    <xf numFmtId="165" fontId="187" fillId="94" borderId="49" xfId="0" applyNumberFormat="1" applyFont="1" applyFill="1" applyBorder="1"/>
    <xf numFmtId="3" fontId="0" fillId="0" borderId="0" xfId="0" applyNumberFormat="1"/>
    <xf numFmtId="212" fontId="0" fillId="59" borderId="49" xfId="1" applyNumberFormat="1" applyFont="1" applyFill="1" applyBorder="1" applyAlignment="1">
      <alignment horizontal="center"/>
    </xf>
    <xf numFmtId="212" fontId="0" fillId="0" borderId="49" xfId="0" applyNumberFormat="1" applyBorder="1"/>
    <xf numFmtId="212" fontId="0" fillId="67" borderId="70" xfId="0" applyNumberFormat="1" applyFill="1" applyBorder="1" applyAlignment="1">
      <alignment horizontal="center"/>
    </xf>
    <xf numFmtId="212" fontId="0" fillId="74" borderId="49" xfId="1" applyNumberFormat="1" applyFont="1" applyFill="1" applyBorder="1" applyAlignment="1">
      <alignment horizontal="center"/>
    </xf>
    <xf numFmtId="212" fontId="144" fillId="81" borderId="0" xfId="0" applyNumberFormat="1" applyFont="1" applyFill="1"/>
    <xf numFmtId="198" fontId="144" fillId="81" borderId="0" xfId="0" applyNumberFormat="1" applyFont="1" applyFill="1"/>
    <xf numFmtId="198" fontId="0" fillId="0" borderId="0" xfId="0" applyNumberFormat="1"/>
    <xf numFmtId="214" fontId="0" fillId="59" borderId="49" xfId="0" applyNumberFormat="1" applyFill="1" applyBorder="1" applyAlignment="1">
      <alignment horizontal="center"/>
    </xf>
    <xf numFmtId="177" fontId="0" fillId="59" borderId="70" xfId="1" applyFont="1" applyFill="1" applyBorder="1"/>
    <xf numFmtId="1" fontId="461" fillId="0" borderId="0" xfId="0" applyNumberFormat="1" applyFont="1"/>
    <xf numFmtId="9" fontId="144" fillId="0" borderId="0" xfId="2" applyFont="1"/>
    <xf numFmtId="9" fontId="254" fillId="0" borderId="0" xfId="0" applyNumberFormat="1" applyFont="1"/>
    <xf numFmtId="0" fontId="198" fillId="68" borderId="49" xfId="1990" applyFont="1" applyFill="1" applyBorder="1" applyAlignment="1">
      <alignment horizontal="center" vertical="center"/>
    </xf>
    <xf numFmtId="2" fontId="199" fillId="68" borderId="49" xfId="1990" applyNumberFormat="1" applyFont="1" applyFill="1" applyBorder="1" applyAlignment="1">
      <alignment horizontal="center"/>
    </xf>
    <xf numFmtId="2" fontId="254" fillId="0" borderId="49" xfId="0" applyNumberFormat="1" applyFont="1" applyBorder="1" applyAlignment="1">
      <alignment horizontal="center"/>
    </xf>
    <xf numFmtId="2" fontId="254" fillId="0" borderId="0" xfId="0" applyNumberFormat="1" applyFont="1" applyAlignment="1">
      <alignment horizontal="center"/>
    </xf>
    <xf numFmtId="200" fontId="254" fillId="0" borderId="49" xfId="1" applyNumberFormat="1" applyFont="1" applyFill="1" applyBorder="1" applyAlignment="1">
      <alignment horizontal="center"/>
    </xf>
    <xf numFmtId="9" fontId="254" fillId="0" borderId="49" xfId="2" applyFont="1" applyFill="1" applyBorder="1" applyAlignment="1">
      <alignment horizontal="center"/>
    </xf>
    <xf numFmtId="0" fontId="254" fillId="59" borderId="0" xfId="0" applyFont="1" applyFill="1"/>
    <xf numFmtId="2" fontId="217" fillId="68" borderId="80" xfId="1990" applyNumberFormat="1" applyFont="1" applyFill="1" applyBorder="1" applyAlignment="1">
      <alignment horizontal="center"/>
    </xf>
    <xf numFmtId="2" fontId="254" fillId="59" borderId="80" xfId="1" applyNumberFormat="1" applyFont="1" applyFill="1" applyBorder="1" applyAlignment="1">
      <alignment horizontal="center" vertical="top"/>
    </xf>
    <xf numFmtId="166" fontId="254" fillId="59" borderId="70" xfId="1" applyNumberFormat="1" applyFont="1" applyFill="1" applyBorder="1" applyAlignment="1">
      <alignment horizontal="center" vertical="top"/>
    </xf>
    <xf numFmtId="1" fontId="254" fillId="0" borderId="49" xfId="1" applyNumberFormat="1" applyFont="1" applyBorder="1" applyAlignment="1">
      <alignment horizontal="center" vertical="top"/>
    </xf>
    <xf numFmtId="1" fontId="254" fillId="59" borderId="70" xfId="1" applyNumberFormat="1" applyFont="1" applyFill="1" applyBorder="1" applyAlignment="1">
      <alignment horizontal="center" vertical="top"/>
    </xf>
    <xf numFmtId="0" fontId="464" fillId="0" borderId="0" xfId="0" applyFont="1" applyAlignment="1">
      <alignment vertical="top"/>
    </xf>
    <xf numFmtId="0" fontId="253" fillId="59" borderId="0" xfId="0" applyFont="1" applyFill="1"/>
    <xf numFmtId="0" fontId="199" fillId="68" borderId="49" xfId="1989" applyFont="1" applyFill="1" applyBorder="1"/>
    <xf numFmtId="0" fontId="463" fillId="57" borderId="39" xfId="329" applyFont="1" applyFill="1" applyBorder="1" applyAlignment="1">
      <alignment vertical="center"/>
    </xf>
    <xf numFmtId="0" fontId="254" fillId="0" borderId="75" xfId="0" applyFont="1" applyBorder="1"/>
    <xf numFmtId="4" fontId="462" fillId="0" borderId="0" xfId="0" applyNumberFormat="1" applyFont="1" applyAlignment="1">
      <alignment horizontal="center"/>
    </xf>
    <xf numFmtId="0" fontId="254" fillId="0" borderId="0" xfId="0" applyFont="1"/>
    <xf numFmtId="0" fontId="199" fillId="68" borderId="49" xfId="1989" applyFont="1" applyFill="1" applyBorder="1" applyAlignment="1">
      <alignment vertical="center"/>
    </xf>
    <xf numFmtId="0" fontId="253" fillId="24" borderId="49" xfId="0" applyFont="1" applyFill="1" applyBorder="1" applyAlignment="1">
      <alignment horizontal="center" vertical="center" wrapText="1"/>
    </xf>
    <xf numFmtId="2" fontId="198" fillId="0" borderId="49" xfId="1990" applyNumberFormat="1" applyFont="1" applyBorder="1" applyAlignment="1">
      <alignment horizontal="center"/>
    </xf>
    <xf numFmtId="2" fontId="198" fillId="0" borderId="49" xfId="0" applyNumberFormat="1" applyFont="1" applyBorder="1" applyAlignment="1">
      <alignment horizontal="center"/>
    </xf>
    <xf numFmtId="2" fontId="217" fillId="68" borderId="49" xfId="1990" applyNumberFormat="1" applyFont="1" applyFill="1" applyBorder="1" applyAlignment="1">
      <alignment horizontal="center"/>
    </xf>
    <xf numFmtId="0" fontId="199" fillId="0" borderId="0" xfId="0" applyFont="1"/>
    <xf numFmtId="2" fontId="254" fillId="0" borderId="70" xfId="1" applyNumberFormat="1" applyFont="1" applyBorder="1" applyAlignment="1">
      <alignment horizontal="center" vertical="top"/>
    </xf>
    <xf numFmtId="2" fontId="254" fillId="0" borderId="76" xfId="1" applyNumberFormat="1" applyFont="1" applyFill="1" applyBorder="1" applyAlignment="1">
      <alignment horizontal="center" vertical="top"/>
    </xf>
    <xf numFmtId="1" fontId="254" fillId="0" borderId="70" xfId="1" applyNumberFormat="1" applyFont="1" applyBorder="1" applyAlignment="1">
      <alignment horizontal="center" vertical="top"/>
    </xf>
    <xf numFmtId="0" fontId="213" fillId="24" borderId="80" xfId="0" applyFont="1" applyFill="1" applyBorder="1" applyAlignment="1">
      <alignment horizontal="center" vertical="center" wrapText="1"/>
    </xf>
    <xf numFmtId="164" fontId="199" fillId="87" borderId="49" xfId="1990" applyNumberFormat="1" applyFont="1" applyFill="1" applyBorder="1" applyAlignment="1">
      <alignment horizontal="center"/>
    </xf>
    <xf numFmtId="166" fontId="254" fillId="0" borderId="49" xfId="1" applyNumberFormat="1" applyFont="1" applyBorder="1" applyAlignment="1">
      <alignment horizontal="center" vertical="top"/>
    </xf>
    <xf numFmtId="9" fontId="254" fillId="74" borderId="49" xfId="2" applyFont="1" applyFill="1" applyBorder="1" applyAlignment="1">
      <alignment horizontal="center" vertical="top"/>
    </xf>
    <xf numFmtId="0" fontId="229" fillId="0" borderId="0" xfId="0" applyFont="1" applyAlignment="1">
      <alignment horizontal="center" vertical="top"/>
    </xf>
    <xf numFmtId="0" fontId="254" fillId="0" borderId="49" xfId="0" applyFont="1" applyBorder="1"/>
    <xf numFmtId="0" fontId="229" fillId="0" borderId="0" xfId="0" applyFont="1"/>
    <xf numFmtId="0" fontId="463" fillId="57" borderId="39" xfId="329" applyFont="1" applyFill="1" applyBorder="1" applyAlignment="1">
      <alignment horizontal="center" vertical="center" wrapText="1"/>
    </xf>
    <xf numFmtId="0" fontId="198" fillId="24" borderId="49" xfId="0" applyFont="1" applyFill="1" applyBorder="1" applyAlignment="1">
      <alignment horizontal="center" vertical="center" wrapText="1"/>
    </xf>
    <xf numFmtId="2" fontId="198" fillId="68" borderId="49" xfId="1990" applyNumberFormat="1" applyFont="1" applyFill="1" applyBorder="1" applyAlignment="1">
      <alignment horizontal="center"/>
    </xf>
    <xf numFmtId="2" fontId="198" fillId="59" borderId="49" xfId="0" applyNumberFormat="1" applyFont="1" applyFill="1" applyBorder="1" applyAlignment="1">
      <alignment horizontal="center"/>
    </xf>
    <xf numFmtId="2" fontId="199" fillId="0" borderId="49" xfId="0" applyNumberFormat="1" applyFont="1" applyBorder="1" applyAlignment="1">
      <alignment horizontal="center"/>
    </xf>
    <xf numFmtId="2" fontId="254" fillId="0" borderId="80" xfId="1" applyNumberFormat="1" applyFont="1" applyFill="1" applyBorder="1" applyAlignment="1">
      <alignment horizontal="center" vertical="top"/>
    </xf>
    <xf numFmtId="2" fontId="254" fillId="59" borderId="76" xfId="1" applyNumberFormat="1" applyFont="1" applyFill="1" applyBorder="1" applyAlignment="1">
      <alignment horizontal="center" vertical="top"/>
    </xf>
    <xf numFmtId="2" fontId="254" fillId="0" borderId="80" xfId="0" applyNumberFormat="1" applyFont="1" applyBorder="1" applyAlignment="1">
      <alignment horizontal="center"/>
    </xf>
    <xf numFmtId="9" fontId="254" fillId="0" borderId="70" xfId="2" applyFont="1" applyFill="1" applyBorder="1" applyAlignment="1">
      <alignment horizontal="center"/>
    </xf>
    <xf numFmtId="2" fontId="199" fillId="68" borderId="80" xfId="1990" applyNumberFormat="1" applyFont="1" applyFill="1" applyBorder="1" applyAlignment="1">
      <alignment horizontal="center"/>
    </xf>
    <xf numFmtId="165" fontId="254" fillId="0" borderId="0" xfId="0" applyNumberFormat="1" applyFont="1"/>
    <xf numFmtId="2" fontId="254" fillId="0" borderId="70" xfId="1" applyNumberFormat="1" applyFont="1" applyFill="1" applyBorder="1" applyAlignment="1">
      <alignment horizontal="center" vertical="top"/>
    </xf>
    <xf numFmtId="9" fontId="254" fillId="0" borderId="0" xfId="2" applyFont="1" applyFill="1" applyAlignment="1">
      <alignment horizontal="center"/>
    </xf>
    <xf numFmtId="0" fontId="253" fillId="0" borderId="0" xfId="0" applyFont="1"/>
    <xf numFmtId="0" fontId="266" fillId="0" borderId="0" xfId="0" applyFont="1"/>
    <xf numFmtId="0" fontId="211" fillId="0" borderId="0" xfId="0" applyFont="1"/>
    <xf numFmtId="0" fontId="198" fillId="24" borderId="80" xfId="0" applyFont="1" applyFill="1" applyBorder="1" applyAlignment="1">
      <alignment horizontal="center" vertical="center" wrapText="1"/>
    </xf>
    <xf numFmtId="2" fontId="199" fillId="0" borderId="49" xfId="1990" applyNumberFormat="1" applyFont="1" applyBorder="1" applyAlignment="1">
      <alignment horizontal="center"/>
    </xf>
    <xf numFmtId="4" fontId="254" fillId="0" borderId="0" xfId="0" applyNumberFormat="1" applyFont="1"/>
    <xf numFmtId="0" fontId="254" fillId="59" borderId="0" xfId="0" applyFont="1" applyFill="1" applyAlignment="1">
      <alignment horizontal="center"/>
    </xf>
    <xf numFmtId="0" fontId="254" fillId="0" borderId="0" xfId="0" applyFont="1" applyAlignment="1">
      <alignment horizontal="center" vertical="top"/>
    </xf>
    <xf numFmtId="2" fontId="254" fillId="59" borderId="70" xfId="1" applyNumberFormat="1" applyFont="1" applyFill="1" applyBorder="1" applyAlignment="1">
      <alignment horizontal="center" vertical="top"/>
    </xf>
    <xf numFmtId="2" fontId="254" fillId="0" borderId="70" xfId="0" applyNumberFormat="1" applyFont="1" applyBorder="1" applyAlignment="1">
      <alignment horizontal="center"/>
    </xf>
    <xf numFmtId="166" fontId="254" fillId="0" borderId="70" xfId="1" applyNumberFormat="1" applyFont="1" applyBorder="1" applyAlignment="1">
      <alignment horizontal="center" vertical="top"/>
    </xf>
    <xf numFmtId="9" fontId="254" fillId="0" borderId="49" xfId="2" applyFont="1" applyBorder="1" applyAlignment="1">
      <alignment horizontal="center" vertical="top"/>
    </xf>
    <xf numFmtId="0" fontId="229" fillId="0" borderId="0" xfId="0" applyFont="1" applyAlignment="1">
      <alignment horizontal="center"/>
    </xf>
    <xf numFmtId="0" fontId="199" fillId="0" borderId="49" xfId="1987" applyFont="1" applyBorder="1"/>
    <xf numFmtId="0" fontId="198" fillId="68" borderId="49" xfId="1989" applyFont="1" applyFill="1" applyBorder="1"/>
    <xf numFmtId="0" fontId="199" fillId="68" borderId="70" xfId="1989" applyFont="1" applyFill="1" applyBorder="1"/>
    <xf numFmtId="0" fontId="254" fillId="58" borderId="49" xfId="0" applyFont="1" applyFill="1" applyBorder="1"/>
    <xf numFmtId="198" fontId="254" fillId="0" borderId="49" xfId="1" applyNumberFormat="1" applyFont="1" applyFill="1" applyBorder="1" applyAlignment="1">
      <alignment horizontal="center"/>
    </xf>
    <xf numFmtId="0" fontId="213" fillId="24" borderId="49" xfId="0" applyFont="1" applyFill="1" applyBorder="1" applyAlignment="1">
      <alignment horizontal="center" vertical="center" wrapText="1"/>
    </xf>
    <xf numFmtId="166" fontId="199" fillId="0" borderId="49" xfId="1990" applyNumberFormat="1" applyFont="1" applyBorder="1" applyAlignment="1">
      <alignment horizontal="center"/>
    </xf>
    <xf numFmtId="0" fontId="253" fillId="0" borderId="0" xfId="0" applyFont="1" applyAlignment="1">
      <alignment vertical="top"/>
    </xf>
    <xf numFmtId="0" fontId="254" fillId="0" borderId="0" xfId="0" applyFont="1" applyAlignment="1">
      <alignment vertical="top"/>
    </xf>
    <xf numFmtId="0" fontId="254" fillId="0" borderId="0" xfId="0" applyFont="1" applyAlignment="1">
      <alignment horizontal="center"/>
    </xf>
    <xf numFmtId="0" fontId="253" fillId="59" borderId="0" xfId="0" applyFont="1" applyFill="1" applyAlignment="1">
      <alignment horizontal="center"/>
    </xf>
    <xf numFmtId="2" fontId="23" fillId="59" borderId="0" xfId="1399" applyNumberFormat="1" applyFill="1" applyAlignment="1">
      <alignment horizontal="left"/>
    </xf>
    <xf numFmtId="1" fontId="23" fillId="59" borderId="0" xfId="1399" applyNumberFormat="1" applyFill="1"/>
    <xf numFmtId="0" fontId="23" fillId="59" borderId="0" xfId="1399" applyFill="1" applyAlignment="1">
      <alignment horizontal="left"/>
    </xf>
    <xf numFmtId="0" fontId="254" fillId="0" borderId="0" xfId="0" applyFont="1" applyAlignment="1">
      <alignment vertical="center"/>
    </xf>
    <xf numFmtId="166" fontId="465" fillId="0" borderId="49" xfId="2050" applyNumberFormat="1" applyFont="1" applyBorder="1"/>
    <xf numFmtId="166" fontId="466" fillId="81" borderId="49" xfId="2050" applyNumberFormat="1" applyFont="1" applyFill="1" applyBorder="1"/>
    <xf numFmtId="165" fontId="286" fillId="0" borderId="0" xfId="2" applyNumberFormat="1" applyFont="1" applyFill="1" applyAlignment="1">
      <alignment horizontal="center"/>
    </xf>
    <xf numFmtId="166" fontId="246" fillId="60" borderId="49" xfId="2050" applyNumberFormat="1" applyFont="1" applyFill="1" applyBorder="1"/>
    <xf numFmtId="166" fontId="465" fillId="60" borderId="49" xfId="2050" applyNumberFormat="1" applyFont="1" applyFill="1" applyBorder="1"/>
    <xf numFmtId="166" fontId="193" fillId="0" borderId="132" xfId="329" applyNumberFormat="1" applyFont="1" applyBorder="1" applyAlignment="1" applyProtection="1">
      <alignment horizontal="center"/>
    </xf>
    <xf numFmtId="2" fontId="193" fillId="0" borderId="132" xfId="329" applyNumberFormat="1" applyFont="1" applyBorder="1" applyAlignment="1" applyProtection="1">
      <alignment horizontal="center"/>
    </xf>
    <xf numFmtId="9" fontId="193" fillId="0" borderId="132" xfId="2" applyFont="1" applyFill="1" applyBorder="1"/>
    <xf numFmtId="165" fontId="193" fillId="0" borderId="18" xfId="2" applyNumberFormat="1" applyFont="1" applyFill="1" applyBorder="1"/>
    <xf numFmtId="1" fontId="193" fillId="0" borderId="18" xfId="329" applyNumberFormat="1" applyFont="1" applyBorder="1" applyAlignment="1">
      <alignment horizontal="center"/>
    </xf>
    <xf numFmtId="166" fontId="187" fillId="81" borderId="18" xfId="329" applyNumberFormat="1" applyFont="1" applyFill="1" applyBorder="1" applyAlignment="1">
      <alignment horizontal="center"/>
    </xf>
    <xf numFmtId="166" fontId="187" fillId="81" borderId="18" xfId="0" applyNumberFormat="1" applyFont="1" applyFill="1" applyBorder="1" applyAlignment="1">
      <alignment horizontal="center"/>
    </xf>
    <xf numFmtId="166" fontId="187" fillId="81" borderId="132" xfId="2" applyNumberFormat="1" applyFont="1" applyFill="1" applyBorder="1" applyAlignment="1">
      <alignment horizontal="center"/>
    </xf>
    <xf numFmtId="0" fontId="200" fillId="0" borderId="97" xfId="435" applyFont="1" applyBorder="1" applyAlignment="1">
      <alignment horizontal="center"/>
    </xf>
    <xf numFmtId="2" fontId="193" fillId="0" borderId="132" xfId="1399" applyNumberFormat="1" applyFont="1" applyBorder="1" applyAlignment="1">
      <alignment horizontal="center" vertical="center"/>
    </xf>
    <xf numFmtId="2" fontId="0" fillId="0" borderId="132" xfId="0" applyNumberFormat="1" applyBorder="1" applyAlignment="1">
      <alignment horizontal="center"/>
    </xf>
    <xf numFmtId="3" fontId="0" fillId="59" borderId="0" xfId="0" applyNumberFormat="1" applyFill="1"/>
    <xf numFmtId="0" fontId="213" fillId="193" borderId="59" xfId="0" applyFont="1" applyFill="1" applyBorder="1" applyAlignment="1">
      <alignment horizontal="center" vertical="center" wrapText="1"/>
    </xf>
    <xf numFmtId="0" fontId="187" fillId="193" borderId="74" xfId="0" applyFont="1" applyFill="1" applyBorder="1" applyAlignment="1">
      <alignment horizontal="center" vertical="center"/>
    </xf>
    <xf numFmtId="0" fontId="211" fillId="59" borderId="62" xfId="0" applyFont="1" applyFill="1" applyBorder="1" applyAlignment="1">
      <alignment vertical="center"/>
    </xf>
    <xf numFmtId="0" fontId="211" fillId="59" borderId="133" xfId="0" applyFont="1" applyFill="1" applyBorder="1" applyAlignment="1">
      <alignment horizontal="center" vertical="center"/>
    </xf>
    <xf numFmtId="0" fontId="211" fillId="0" borderId="62" xfId="0" applyFont="1" applyBorder="1" applyAlignment="1">
      <alignment vertical="center"/>
    </xf>
    <xf numFmtId="0" fontId="211" fillId="0" borderId="133" xfId="0" applyFont="1" applyBorder="1" applyAlignment="1">
      <alignment horizontal="center" vertical="center"/>
    </xf>
    <xf numFmtId="0" fontId="213" fillId="193" borderId="62" xfId="0" applyFont="1" applyFill="1" applyBorder="1" applyAlignment="1">
      <alignment vertical="center"/>
    </xf>
    <xf numFmtId="0" fontId="213" fillId="193" borderId="133" xfId="0" applyFont="1" applyFill="1" applyBorder="1" applyAlignment="1">
      <alignment horizontal="center" vertical="center"/>
    </xf>
    <xf numFmtId="0" fontId="213" fillId="59" borderId="0" xfId="0" applyFont="1" applyFill="1" applyAlignment="1">
      <alignment vertical="center"/>
    </xf>
    <xf numFmtId="0" fontId="213" fillId="59" borderId="0" xfId="0" applyFont="1" applyFill="1" applyAlignment="1">
      <alignment horizontal="center" vertical="center"/>
    </xf>
    <xf numFmtId="0" fontId="213" fillId="193" borderId="132" xfId="0" applyFont="1" applyFill="1" applyBorder="1" applyAlignment="1">
      <alignment horizontal="left" vertical="center" wrapText="1"/>
    </xf>
    <xf numFmtId="0" fontId="254" fillId="193" borderId="132" xfId="0" applyFont="1" applyFill="1" applyBorder="1" applyAlignment="1">
      <alignment horizontal="center" vertical="center"/>
    </xf>
    <xf numFmtId="0" fontId="211" fillId="0" borderId="132" xfId="0" applyFont="1" applyBorder="1"/>
    <xf numFmtId="0" fontId="0" fillId="0" borderId="132" xfId="0" applyBorder="1" applyAlignment="1">
      <alignment horizontal="center"/>
    </xf>
    <xf numFmtId="0" fontId="213" fillId="0" borderId="132" xfId="0" applyFont="1" applyBorder="1"/>
    <xf numFmtId="1" fontId="203" fillId="0" borderId="132" xfId="0" applyNumberFormat="1" applyFont="1" applyBorder="1" applyAlignment="1">
      <alignment horizontal="center"/>
    </xf>
    <xf numFmtId="0" fontId="0" fillId="0" borderId="132" xfId="0" applyBorder="1"/>
    <xf numFmtId="199" fontId="0" fillId="0" borderId="132" xfId="0" applyNumberFormat="1" applyBorder="1"/>
    <xf numFmtId="199" fontId="0" fillId="59" borderId="132" xfId="0" applyNumberFormat="1" applyFill="1" applyBorder="1"/>
    <xf numFmtId="2" fontId="254" fillId="59" borderId="49" xfId="1" applyNumberFormat="1" applyFont="1" applyFill="1" applyBorder="1" applyAlignment="1">
      <alignment horizontal="center" vertical="top"/>
    </xf>
    <xf numFmtId="0" fontId="0" fillId="74" borderId="132" xfId="0" applyFill="1" applyBorder="1"/>
    <xf numFmtId="199" fontId="0" fillId="74" borderId="132" xfId="0" applyNumberFormat="1" applyFill="1" applyBorder="1"/>
    <xf numFmtId="0" fontId="198" fillId="58" borderId="79" xfId="1987" applyFont="1" applyFill="1" applyBorder="1" applyAlignment="1">
      <alignment horizontal="center"/>
    </xf>
    <xf numFmtId="199" fontId="0" fillId="58" borderId="76" xfId="1" applyNumberFormat="1" applyFont="1" applyFill="1" applyBorder="1"/>
    <xf numFmtId="9" fontId="193" fillId="0" borderId="18" xfId="329" applyNumberFormat="1" applyFont="1" applyBorder="1" applyAlignment="1">
      <alignment horizontal="center" vertical="center" wrapText="1"/>
    </xf>
    <xf numFmtId="199" fontId="141" fillId="58" borderId="76" xfId="1" applyNumberFormat="1" applyFont="1" applyFill="1" applyBorder="1"/>
    <xf numFmtId="0" fontId="0" fillId="0" borderId="79" xfId="0" applyBorder="1" applyAlignment="1">
      <alignment horizontal="center"/>
    </xf>
    <xf numFmtId="0" fontId="198" fillId="0" borderId="134" xfId="1987" applyFont="1" applyBorder="1" applyAlignment="1">
      <alignment horizontal="center"/>
    </xf>
    <xf numFmtId="0" fontId="198" fillId="0" borderId="79" xfId="1987" applyFont="1" applyBorder="1" applyAlignment="1">
      <alignment horizontal="center"/>
    </xf>
    <xf numFmtId="0" fontId="198" fillId="0" borderId="135" xfId="1987" applyFont="1" applyBorder="1" applyAlignment="1">
      <alignment horizontal="center"/>
    </xf>
    <xf numFmtId="0" fontId="203" fillId="0" borderId="134" xfId="0" applyFont="1" applyBorder="1"/>
    <xf numFmtId="0" fontId="0" fillId="0" borderId="79" xfId="0" applyBorder="1"/>
    <xf numFmtId="166" fontId="0" fillId="0" borderId="79" xfId="0" applyNumberFormat="1" applyBorder="1" applyAlignment="1">
      <alignment horizontal="center"/>
    </xf>
    <xf numFmtId="166" fontId="199" fillId="0" borderId="134" xfId="1987" applyNumberFormat="1" applyFont="1" applyBorder="1" applyAlignment="1">
      <alignment horizontal="center"/>
    </xf>
    <xf numFmtId="166" fontId="199" fillId="0" borderId="79" xfId="1987" applyNumberFormat="1" applyFont="1" applyBorder="1" applyAlignment="1">
      <alignment horizontal="center"/>
    </xf>
    <xf numFmtId="166" fontId="199" fillId="0" borderId="135" xfId="1987" applyNumberFormat="1" applyFont="1" applyBorder="1" applyAlignment="1">
      <alignment horizontal="center"/>
    </xf>
    <xf numFmtId="0" fontId="203" fillId="0" borderId="71" xfId="0" applyFont="1" applyBorder="1"/>
    <xf numFmtId="166" fontId="0" fillId="0" borderId="0" xfId="0" applyNumberFormat="1" applyAlignment="1">
      <alignment horizontal="center"/>
    </xf>
    <xf numFmtId="166" fontId="199" fillId="0" borderId="71" xfId="1987" applyNumberFormat="1" applyFont="1" applyBorder="1" applyAlignment="1">
      <alignment horizontal="center"/>
    </xf>
    <xf numFmtId="166" fontId="199" fillId="0" borderId="0" xfId="1987" applyNumberFormat="1" applyFont="1" applyAlignment="1">
      <alignment horizontal="center"/>
    </xf>
    <xf numFmtId="166" fontId="199" fillId="0" borderId="136" xfId="1987" applyNumberFormat="1" applyFont="1" applyBorder="1" applyAlignment="1">
      <alignment horizontal="center"/>
    </xf>
    <xf numFmtId="0" fontId="203" fillId="0" borderId="137" xfId="0" applyFont="1" applyBorder="1"/>
    <xf numFmtId="0" fontId="0" fillId="0" borderId="99" xfId="0" applyBorder="1"/>
    <xf numFmtId="9" fontId="0" fillId="0" borderId="99" xfId="2" applyFont="1" applyBorder="1" applyAlignment="1">
      <alignment horizontal="center"/>
    </xf>
    <xf numFmtId="9" fontId="0" fillId="0" borderId="137" xfId="2" applyFont="1" applyBorder="1" applyAlignment="1">
      <alignment horizontal="center"/>
    </xf>
    <xf numFmtId="9" fontId="0" fillId="0" borderId="138" xfId="2" applyFont="1" applyBorder="1" applyAlignment="1">
      <alignment horizontal="center"/>
    </xf>
    <xf numFmtId="0" fontId="203" fillId="0" borderId="139" xfId="0" applyFont="1" applyBorder="1"/>
    <xf numFmtId="0" fontId="0" fillId="0" borderId="96" xfId="0" applyBorder="1"/>
    <xf numFmtId="9" fontId="0" fillId="0" borderId="96" xfId="2" applyFont="1" applyBorder="1" applyAlignment="1">
      <alignment horizontal="center"/>
    </xf>
    <xf numFmtId="9" fontId="0" fillId="0" borderId="139" xfId="2" applyFont="1" applyBorder="1" applyAlignment="1">
      <alignment horizontal="center"/>
    </xf>
    <xf numFmtId="9" fontId="0" fillId="0" borderId="140" xfId="2" applyFon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71" xfId="0" applyNumberFormat="1" applyBorder="1" applyAlignment="1">
      <alignment horizontal="center"/>
    </xf>
    <xf numFmtId="166" fontId="0" fillId="0" borderId="136" xfId="0" applyNumberFormat="1" applyBorder="1" applyAlignment="1">
      <alignment horizontal="center"/>
    </xf>
    <xf numFmtId="0" fontId="0" fillId="0" borderId="99" xfId="0" applyBorder="1" applyAlignment="1">
      <alignment horizontal="center"/>
    </xf>
    <xf numFmtId="9" fontId="0" fillId="0" borderId="71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0" fillId="0" borderId="96" xfId="0" applyBorder="1" applyAlignment="1">
      <alignment horizontal="center"/>
    </xf>
    <xf numFmtId="0" fontId="203" fillId="0" borderId="141" xfId="0" applyFont="1" applyBorder="1"/>
    <xf numFmtId="0" fontId="0" fillId="0" borderId="142" xfId="0" applyBorder="1"/>
    <xf numFmtId="9" fontId="0" fillId="0" borderId="142" xfId="0" applyNumberFormat="1" applyBorder="1" applyAlignment="1">
      <alignment horizontal="center"/>
    </xf>
    <xf numFmtId="9" fontId="0" fillId="0" borderId="141" xfId="0" applyNumberFormat="1" applyBorder="1" applyAlignment="1">
      <alignment horizontal="center"/>
    </xf>
    <xf numFmtId="9" fontId="0" fillId="0" borderId="143" xfId="0" applyNumberFormat="1" applyBorder="1" applyAlignment="1">
      <alignment horizontal="center"/>
    </xf>
    <xf numFmtId="9" fontId="0" fillId="59" borderId="138" xfId="2" applyFont="1" applyFill="1" applyBorder="1" applyAlignment="1">
      <alignment horizontal="center"/>
    </xf>
    <xf numFmtId="9" fontId="0" fillId="59" borderId="136" xfId="2" applyFont="1" applyFill="1" applyBorder="1" applyAlignment="1">
      <alignment horizontal="center"/>
    </xf>
    <xf numFmtId="9" fontId="0" fillId="59" borderId="140" xfId="2" applyFont="1" applyFill="1" applyBorder="1" applyAlignment="1">
      <alignment horizontal="center"/>
    </xf>
    <xf numFmtId="9" fontId="0" fillId="59" borderId="139" xfId="2" applyFont="1" applyFill="1" applyBorder="1" applyAlignment="1">
      <alignment horizontal="center"/>
    </xf>
    <xf numFmtId="9" fontId="0" fillId="59" borderId="96" xfId="2" applyFont="1" applyFill="1" applyBorder="1" applyAlignment="1">
      <alignment horizontal="center"/>
    </xf>
    <xf numFmtId="0" fontId="0" fillId="0" borderId="134" xfId="0" applyBorder="1"/>
    <xf numFmtId="0" fontId="0" fillId="0" borderId="135" xfId="0" applyBorder="1"/>
    <xf numFmtId="0" fontId="0" fillId="0" borderId="71" xfId="0" applyBorder="1"/>
    <xf numFmtId="0" fontId="0" fillId="0" borderId="136" xfId="0" applyBorder="1"/>
    <xf numFmtId="0" fontId="0" fillId="0" borderId="144" xfId="0" applyBorder="1"/>
    <xf numFmtId="0" fontId="0" fillId="0" borderId="63" xfId="0" applyBorder="1"/>
    <xf numFmtId="0" fontId="0" fillId="0" borderId="133" xfId="0" applyBorder="1"/>
    <xf numFmtId="0" fontId="0" fillId="0" borderId="73" xfId="0" applyBorder="1"/>
    <xf numFmtId="0" fontId="0" fillId="0" borderId="74" xfId="0" applyBorder="1"/>
    <xf numFmtId="0" fontId="0" fillId="61" borderId="144" xfId="0" applyFill="1" applyBorder="1"/>
    <xf numFmtId="0" fontId="0" fillId="61" borderId="63" xfId="0" applyFill="1" applyBorder="1"/>
    <xf numFmtId="0" fontId="0" fillId="61" borderId="133" xfId="0" applyFill="1" applyBorder="1"/>
    <xf numFmtId="166" fontId="0" fillId="61" borderId="0" xfId="0" applyNumberFormat="1" applyFill="1" applyAlignment="1">
      <alignment horizontal="center"/>
    </xf>
    <xf numFmtId="0" fontId="0" fillId="61" borderId="0" xfId="0" applyFill="1" applyAlignment="1">
      <alignment horizontal="center"/>
    </xf>
    <xf numFmtId="1" fontId="0" fillId="61" borderId="0" xfId="0" applyNumberFormat="1" applyFill="1" applyAlignment="1">
      <alignment horizontal="center"/>
    </xf>
    <xf numFmtId="166" fontId="254" fillId="61" borderId="49" xfId="1" applyNumberFormat="1" applyFont="1" applyFill="1" applyBorder="1" applyAlignment="1">
      <alignment horizontal="center" vertical="top"/>
    </xf>
    <xf numFmtId="0" fontId="0" fillId="0" borderId="0" xfId="0" applyAlignment="1">
      <alignment horizontal="right"/>
    </xf>
    <xf numFmtId="199" fontId="0" fillId="0" borderId="145" xfId="1" applyNumberFormat="1" applyFont="1" applyFill="1" applyBorder="1" applyAlignment="1">
      <alignment horizontal="right"/>
    </xf>
    <xf numFmtId="166" fontId="0" fillId="192" borderId="0" xfId="0" applyNumberFormat="1" applyFill="1"/>
    <xf numFmtId="0" fontId="200" fillId="0" borderId="132" xfId="329" applyFont="1" applyBorder="1" applyAlignment="1">
      <alignment horizontal="left" vertical="center" wrapText="1"/>
    </xf>
    <xf numFmtId="0" fontId="255" fillId="0" borderId="132" xfId="1399" applyFont="1" applyBorder="1"/>
    <xf numFmtId="164" fontId="278" fillId="0" borderId="132" xfId="1399" applyNumberFormat="1" applyFont="1" applyBorder="1" applyAlignment="1">
      <alignment horizontal="center" vertical="center"/>
    </xf>
    <xf numFmtId="0" fontId="280" fillId="0" borderId="132" xfId="0" applyFont="1" applyBorder="1"/>
    <xf numFmtId="167" fontId="0" fillId="0" borderId="0" xfId="0" applyNumberFormat="1"/>
    <xf numFmtId="165" fontId="144" fillId="59" borderId="18" xfId="2" applyNumberFormat="1" applyFont="1" applyFill="1" applyBorder="1" applyAlignment="1">
      <alignment horizontal="center"/>
    </xf>
    <xf numFmtId="9" fontId="144" fillId="59" borderId="18" xfId="2" applyFont="1" applyFill="1" applyBorder="1" applyAlignment="1">
      <alignment horizontal="center"/>
    </xf>
    <xf numFmtId="177" fontId="144" fillId="0" borderId="0" xfId="1" applyFont="1"/>
    <xf numFmtId="9" fontId="0" fillId="59" borderId="75" xfId="2" applyFont="1" applyFill="1" applyBorder="1"/>
    <xf numFmtId="2" fontId="193" fillId="59" borderId="132" xfId="329" applyNumberFormat="1" applyFont="1" applyFill="1" applyBorder="1" applyAlignment="1" applyProtection="1">
      <alignment horizontal="center"/>
    </xf>
    <xf numFmtId="166" fontId="193" fillId="0" borderId="49" xfId="329" applyNumberFormat="1" applyFont="1" applyBorder="1" applyAlignment="1" applyProtection="1">
      <alignment horizontal="center"/>
    </xf>
    <xf numFmtId="9" fontId="144" fillId="0" borderId="18" xfId="2" applyFont="1" applyBorder="1" applyAlignment="1">
      <alignment horizontal="center"/>
    </xf>
    <xf numFmtId="0" fontId="144" fillId="0" borderId="31" xfId="0" applyFont="1" applyBorder="1" applyAlignment="1">
      <alignment wrapText="1"/>
    </xf>
    <xf numFmtId="10" fontId="144" fillId="0" borderId="0" xfId="0" applyNumberFormat="1" applyFont="1"/>
    <xf numFmtId="10" fontId="0" fillId="0" borderId="0" xfId="0" applyNumberFormat="1"/>
    <xf numFmtId="9" fontId="198" fillId="65" borderId="0" xfId="2" applyFont="1" applyFill="1" applyAlignment="1">
      <alignment horizontal="center"/>
    </xf>
    <xf numFmtId="0" fontId="210" fillId="59" borderId="61" xfId="1987" applyFont="1" applyFill="1" applyBorder="1"/>
    <xf numFmtId="1" fontId="467" fillId="59" borderId="72" xfId="1" applyNumberFormat="1" applyFont="1" applyFill="1" applyBorder="1" applyAlignment="1">
      <alignment horizontal="center" vertical="top"/>
    </xf>
    <xf numFmtId="166" fontId="467" fillId="59" borderId="72" xfId="1" applyNumberFormat="1" applyFont="1" applyFill="1" applyBorder="1" applyAlignment="1">
      <alignment horizontal="center" vertical="top"/>
    </xf>
    <xf numFmtId="165" fontId="246" fillId="0" borderId="75" xfId="2" applyNumberFormat="1" applyFont="1" applyFill="1" applyBorder="1"/>
    <xf numFmtId="166" fontId="249" fillId="59" borderId="49" xfId="2050" applyNumberFormat="1" applyFont="1" applyFill="1" applyBorder="1"/>
    <xf numFmtId="199" fontId="0" fillId="194" borderId="49" xfId="0" applyNumberFormat="1" applyFill="1" applyBorder="1" applyAlignment="1">
      <alignment horizontal="center"/>
    </xf>
    <xf numFmtId="199" fontId="0" fillId="194" borderId="49" xfId="1" applyNumberFormat="1" applyFont="1" applyFill="1" applyBorder="1" applyAlignment="1">
      <alignment horizontal="center"/>
    </xf>
    <xf numFmtId="0" fontId="14" fillId="59" borderId="0" xfId="2129" applyFill="1"/>
    <xf numFmtId="0" fontId="193" fillId="59" borderId="0" xfId="1399" applyFont="1" applyFill="1"/>
    <xf numFmtId="177" fontId="216" fillId="65" borderId="0" xfId="1" applyFont="1" applyFill="1" applyAlignment="1">
      <alignment horizontal="center"/>
    </xf>
    <xf numFmtId="0" fontId="14" fillId="0" borderId="0" xfId="2129" applyAlignment="1">
      <alignment horizontal="left"/>
    </xf>
    <xf numFmtId="0" fontId="14" fillId="62" borderId="0" xfId="2129" applyFill="1" applyAlignment="1">
      <alignment horizontal="left"/>
    </xf>
    <xf numFmtId="0" fontId="193" fillId="62" borderId="0" xfId="0" applyFont="1" applyFill="1" applyAlignment="1">
      <alignment horizontal="left"/>
    </xf>
    <xf numFmtId="0" fontId="193" fillId="82" borderId="0" xfId="1399" applyFont="1" applyFill="1" applyAlignment="1">
      <alignment horizontal="left"/>
    </xf>
    <xf numFmtId="0" fontId="193" fillId="60" borderId="0" xfId="0" applyFont="1" applyFill="1" applyAlignment="1">
      <alignment horizontal="left"/>
    </xf>
    <xf numFmtId="0" fontId="0" fillId="61" borderId="77" xfId="0" applyFill="1" applyBorder="1"/>
    <xf numFmtId="0" fontId="0" fillId="61" borderId="84" xfId="0" applyFill="1" applyBorder="1"/>
    <xf numFmtId="166" fontId="254" fillId="67" borderId="70" xfId="1" applyNumberFormat="1" applyFont="1" applyFill="1" applyBorder="1" applyAlignment="1">
      <alignment horizontal="center" vertical="top"/>
    </xf>
    <xf numFmtId="167" fontId="0" fillId="59" borderId="0" xfId="0" applyNumberFormat="1" applyFill="1"/>
    <xf numFmtId="0" fontId="210" fillId="82" borderId="61" xfId="1987" applyFont="1" applyFill="1" applyBorder="1"/>
    <xf numFmtId="1" fontId="467" fillId="0" borderId="70" xfId="1" applyNumberFormat="1" applyFont="1" applyBorder="1" applyAlignment="1">
      <alignment horizontal="center" vertical="top"/>
    </xf>
    <xf numFmtId="166" fontId="467" fillId="0" borderId="70" xfId="1" applyNumberFormat="1" applyFont="1" applyBorder="1" applyAlignment="1">
      <alignment horizontal="center" vertical="top"/>
    </xf>
    <xf numFmtId="0" fontId="254" fillId="0" borderId="132" xfId="0" applyFont="1" applyBorder="1"/>
    <xf numFmtId="0" fontId="254" fillId="0" borderId="132" xfId="0" applyFont="1" applyBorder="1" applyAlignment="1">
      <alignment horizontal="center"/>
    </xf>
    <xf numFmtId="0" fontId="199" fillId="0" borderId="132" xfId="1987" applyFont="1" applyBorder="1"/>
    <xf numFmtId="199" fontId="0" fillId="192" borderId="49" xfId="1" applyNumberFormat="1" applyFont="1" applyFill="1" applyBorder="1" applyAlignment="1">
      <alignment horizontal="center"/>
    </xf>
    <xf numFmtId="3" fontId="0" fillId="192" borderId="0" xfId="0" applyNumberFormat="1" applyFill="1"/>
    <xf numFmtId="212" fontId="193" fillId="192" borderId="0" xfId="1" applyNumberFormat="1" applyFont="1" applyFill="1" applyAlignment="1">
      <alignment horizontal="center"/>
    </xf>
    <xf numFmtId="1" fontId="193" fillId="192" borderId="0" xfId="0" applyNumberFormat="1" applyFont="1" applyFill="1"/>
    <xf numFmtId="0" fontId="193" fillId="192" borderId="0" xfId="0" applyFont="1" applyFill="1"/>
    <xf numFmtId="0" fontId="200" fillId="192" borderId="0" xfId="329" applyFont="1" applyFill="1" applyBorder="1" applyAlignment="1">
      <alignment horizontal="left" vertical="center"/>
    </xf>
    <xf numFmtId="1" fontId="0" fillId="192" borderId="0" xfId="0" applyNumberFormat="1" applyFill="1" applyAlignment="1">
      <alignment horizontal="center"/>
    </xf>
    <xf numFmtId="9" fontId="193" fillId="59" borderId="132" xfId="2" applyFont="1" applyFill="1" applyBorder="1"/>
    <xf numFmtId="9" fontId="193" fillId="0" borderId="0" xfId="329" applyNumberFormat="1" applyFont="1" applyAlignment="1">
      <alignment horizontal="left" vertical="center"/>
    </xf>
    <xf numFmtId="0" fontId="254" fillId="0" borderId="0" xfId="0" applyFont="1" applyAlignment="1">
      <alignment wrapText="1"/>
    </xf>
    <xf numFmtId="4" fontId="199" fillId="0" borderId="0" xfId="0" applyNumberFormat="1" applyFont="1" applyAlignment="1">
      <alignment horizontal="center"/>
    </xf>
    <xf numFmtId="10" fontId="284" fillId="0" borderId="0" xfId="0" applyNumberFormat="1" applyFont="1"/>
    <xf numFmtId="214" fontId="195" fillId="0" borderId="0" xfId="1" applyNumberFormat="1" applyFont="1" applyBorder="1" applyAlignment="1">
      <alignment horizontal="center"/>
    </xf>
    <xf numFmtId="9" fontId="199" fillId="0" borderId="0" xfId="2" applyFont="1" applyAlignment="1">
      <alignment horizontal="center"/>
    </xf>
    <xf numFmtId="165" fontId="255" fillId="0" borderId="0" xfId="2" applyNumberFormat="1" applyFont="1"/>
    <xf numFmtId="0" fontId="513" fillId="0" borderId="0" xfId="0" applyFont="1"/>
    <xf numFmtId="0" fontId="0" fillId="200" borderId="159" xfId="0" applyFill="1" applyBorder="1"/>
    <xf numFmtId="0" fontId="0" fillId="200" borderId="160" xfId="0" applyFill="1" applyBorder="1" applyAlignment="1">
      <alignment horizontal="center" vertical="center"/>
    </xf>
    <xf numFmtId="0" fontId="0" fillId="200" borderId="161" xfId="0" applyFill="1" applyBorder="1" applyAlignment="1">
      <alignment horizontal="center" vertical="center"/>
    </xf>
    <xf numFmtId="0" fontId="0" fillId="200" borderId="162" xfId="0" applyFill="1" applyBorder="1"/>
    <xf numFmtId="1" fontId="0" fillId="200" borderId="163" xfId="2" applyNumberFormat="1" applyFont="1" applyFill="1" applyBorder="1" applyAlignment="1">
      <alignment horizontal="center" vertical="center"/>
    </xf>
    <xf numFmtId="1" fontId="0" fillId="87" borderId="163" xfId="2" applyNumberFormat="1" applyFont="1" applyFill="1" applyBorder="1" applyAlignment="1">
      <alignment horizontal="center" vertical="center"/>
    </xf>
    <xf numFmtId="0" fontId="203" fillId="200" borderId="162" xfId="0" applyFont="1" applyFill="1" applyBorder="1"/>
    <xf numFmtId="1" fontId="203" fillId="200" borderId="163" xfId="2" applyNumberFormat="1" applyFont="1" applyFill="1" applyBorder="1" applyAlignment="1">
      <alignment horizontal="center" vertical="center"/>
    </xf>
    <xf numFmtId="1" fontId="203" fillId="87" borderId="163" xfId="2" applyNumberFormat="1" applyFont="1" applyFill="1" applyBorder="1" applyAlignment="1">
      <alignment horizontal="center" vertical="center"/>
    </xf>
    <xf numFmtId="9" fontId="193" fillId="59" borderId="0" xfId="2" applyFont="1" applyFill="1" applyAlignment="1">
      <alignment vertical="center"/>
    </xf>
    <xf numFmtId="166" fontId="0" fillId="87" borderId="163" xfId="2" applyNumberFormat="1" applyFont="1" applyFill="1" applyBorder="1" applyAlignment="1">
      <alignment horizontal="center" vertical="center"/>
    </xf>
    <xf numFmtId="9" fontId="23" fillId="60" borderId="0" xfId="2" applyFill="1"/>
    <xf numFmtId="9" fontId="0" fillId="200" borderId="163" xfId="2" applyFont="1" applyFill="1" applyBorder="1" applyAlignment="1">
      <alignment horizontal="center" vertical="center"/>
    </xf>
    <xf numFmtId="9" fontId="0" fillId="87" borderId="163" xfId="2" applyFont="1" applyFill="1" applyBorder="1" applyAlignment="1">
      <alignment horizontal="center" vertical="center"/>
    </xf>
    <xf numFmtId="9" fontId="3" fillId="200" borderId="163" xfId="2" applyFont="1" applyFill="1" applyBorder="1" applyAlignment="1">
      <alignment horizontal="center" vertical="center"/>
    </xf>
    <xf numFmtId="9" fontId="0" fillId="87" borderId="164" xfId="2" applyFont="1" applyFill="1" applyBorder="1" applyAlignment="1">
      <alignment horizontal="center" vertical="center"/>
    </xf>
    <xf numFmtId="0" fontId="0" fillId="200" borderId="165" xfId="0" applyFill="1" applyBorder="1"/>
    <xf numFmtId="9" fontId="0" fillId="200" borderId="166" xfId="2" applyFont="1" applyFill="1" applyBorder="1" applyAlignment="1">
      <alignment horizontal="center" vertical="center"/>
    </xf>
    <xf numFmtId="9" fontId="0" fillId="87" borderId="166" xfId="2" applyFont="1" applyFill="1" applyBorder="1" applyAlignment="1">
      <alignment horizontal="center" vertical="center"/>
    </xf>
    <xf numFmtId="9" fontId="0" fillId="87" borderId="167" xfId="2" applyFont="1" applyFill="1" applyBorder="1" applyAlignment="1">
      <alignment horizontal="center" vertical="center"/>
    </xf>
    <xf numFmtId="9" fontId="193" fillId="201" borderId="132" xfId="2" applyFont="1" applyFill="1" applyBorder="1" applyAlignment="1">
      <alignment horizontal="center"/>
    </xf>
    <xf numFmtId="9" fontId="187" fillId="201" borderId="18" xfId="329" applyNumberFormat="1" applyFont="1" applyFill="1" applyBorder="1" applyAlignment="1">
      <alignment horizontal="center"/>
    </xf>
    <xf numFmtId="9" fontId="187" fillId="201" borderId="18" xfId="2" applyFont="1" applyFill="1" applyBorder="1" applyAlignment="1">
      <alignment horizontal="center"/>
    </xf>
    <xf numFmtId="9" fontId="0" fillId="201" borderId="132" xfId="0" applyNumberFormat="1" applyFill="1" applyBorder="1" applyAlignment="1">
      <alignment horizontal="center"/>
    </xf>
    <xf numFmtId="9" fontId="187" fillId="201" borderId="132" xfId="2" applyFont="1" applyFill="1" applyBorder="1"/>
    <xf numFmtId="0" fontId="200" fillId="0" borderId="0" xfId="329" applyFont="1" applyAlignment="1">
      <alignment horizontal="left"/>
    </xf>
    <xf numFmtId="199" fontId="193" fillId="0" borderId="0" xfId="1" applyNumberFormat="1" applyFont="1" applyAlignment="1">
      <alignment horizontal="center"/>
    </xf>
    <xf numFmtId="199" fontId="193" fillId="0" borderId="0" xfId="1" applyNumberFormat="1" applyFont="1" applyFill="1" applyAlignment="1">
      <alignment horizontal="center"/>
    </xf>
    <xf numFmtId="166" fontId="0" fillId="200" borderId="163" xfId="2" applyNumberFormat="1" applyFont="1" applyFill="1" applyBorder="1" applyAlignment="1">
      <alignment horizontal="center" vertical="center"/>
    </xf>
    <xf numFmtId="166" fontId="0" fillId="87" borderId="164" xfId="2" applyNumberFormat="1" applyFont="1" applyFill="1" applyBorder="1" applyAlignment="1">
      <alignment horizontal="center" vertical="center"/>
    </xf>
    <xf numFmtId="2" fontId="193" fillId="87" borderId="18" xfId="329" applyNumberFormat="1" applyFont="1" applyFill="1" applyBorder="1" applyAlignment="1">
      <alignment horizontal="center"/>
    </xf>
    <xf numFmtId="2" fontId="220" fillId="87" borderId="18" xfId="329" applyNumberFormat="1" applyFont="1" applyFill="1" applyBorder="1" applyAlignment="1">
      <alignment horizontal="center"/>
    </xf>
    <xf numFmtId="2" fontId="193" fillId="87" borderId="18" xfId="329" applyNumberFormat="1" applyFont="1" applyFill="1" applyBorder="1" applyAlignment="1">
      <alignment horizontal="center" vertical="center" wrapText="1"/>
    </xf>
    <xf numFmtId="166" fontId="193" fillId="87" borderId="18" xfId="329" applyNumberFormat="1" applyFont="1" applyFill="1" applyBorder="1" applyAlignment="1">
      <alignment horizontal="center"/>
    </xf>
    <xf numFmtId="166" fontId="193" fillId="87" borderId="18" xfId="329" applyNumberFormat="1" applyFont="1" applyFill="1" applyBorder="1" applyAlignment="1">
      <alignment horizontal="center" vertical="center" wrapText="1"/>
    </xf>
    <xf numFmtId="166" fontId="193" fillId="0" borderId="18" xfId="329" applyNumberFormat="1" applyFont="1" applyBorder="1" applyAlignment="1">
      <alignment horizontal="center"/>
    </xf>
    <xf numFmtId="0" fontId="515" fillId="0" borderId="0" xfId="0" applyFont="1"/>
    <xf numFmtId="15" fontId="515" fillId="0" borderId="0" xfId="0" applyNumberFormat="1" applyFont="1"/>
    <xf numFmtId="2" fontId="0" fillId="200" borderId="163" xfId="2" applyNumberFormat="1" applyFont="1" applyFill="1" applyBorder="1" applyAlignment="1">
      <alignment horizontal="center" vertical="center"/>
    </xf>
    <xf numFmtId="2" fontId="0" fillId="87" borderId="163" xfId="2" applyNumberFormat="1" applyFont="1" applyFill="1" applyBorder="1" applyAlignment="1">
      <alignment horizontal="center" vertical="center"/>
    </xf>
    <xf numFmtId="2" fontId="0" fillId="87" borderId="164" xfId="2" applyNumberFormat="1" applyFont="1" applyFill="1" applyBorder="1" applyAlignment="1">
      <alignment horizontal="center" vertical="center"/>
    </xf>
    <xf numFmtId="2" fontId="0" fillId="87" borderId="167" xfId="2" applyNumberFormat="1" applyFont="1" applyFill="1" applyBorder="1" applyAlignment="1">
      <alignment horizontal="center" vertical="center"/>
    </xf>
    <xf numFmtId="0" fontId="193" fillId="203" borderId="0" xfId="0" applyFont="1" applyFill="1"/>
    <xf numFmtId="166" fontId="193" fillId="87" borderId="18" xfId="0" applyNumberFormat="1" applyFont="1" applyFill="1" applyBorder="1" applyAlignment="1">
      <alignment horizontal="center" vertical="center"/>
    </xf>
    <xf numFmtId="167" fontId="193" fillId="87" borderId="18" xfId="0" applyNumberFormat="1" applyFont="1" applyFill="1" applyBorder="1" applyAlignment="1">
      <alignment horizontal="center"/>
    </xf>
    <xf numFmtId="166" fontId="193" fillId="87" borderId="18" xfId="0" applyNumberFormat="1" applyFont="1" applyFill="1" applyBorder="1" applyAlignment="1">
      <alignment horizontal="center"/>
    </xf>
    <xf numFmtId="167" fontId="144" fillId="204" borderId="18" xfId="329" applyNumberFormat="1" applyFont="1" applyFill="1" applyBorder="1" applyAlignment="1">
      <alignment horizontal="center"/>
    </xf>
    <xf numFmtId="0" fontId="0" fillId="83" borderId="152" xfId="0" applyFill="1" applyBorder="1"/>
    <xf numFmtId="4" fontId="0" fillId="83" borderId="152" xfId="0" applyNumberFormat="1" applyFill="1" applyBorder="1"/>
    <xf numFmtId="0" fontId="203" fillId="24" borderId="152" xfId="0" applyFont="1" applyFill="1" applyBorder="1" applyAlignment="1">
      <alignment horizontal="center" vertical="center" wrapText="1"/>
    </xf>
    <xf numFmtId="165" fontId="187" fillId="0" borderId="152" xfId="0" applyNumberFormat="1" applyFont="1" applyBorder="1"/>
    <xf numFmtId="9" fontId="187" fillId="0" borderId="152" xfId="0" applyNumberFormat="1" applyFont="1" applyBorder="1"/>
    <xf numFmtId="1" fontId="225" fillId="73" borderId="0" xfId="2018" applyNumberFormat="1" applyFont="1" applyFill="1" applyAlignment="1">
      <alignment horizontal="right" vertical="center"/>
    </xf>
    <xf numFmtId="203" fontId="225" fillId="62" borderId="0" xfId="2137" applyNumberFormat="1" applyFont="1" applyFill="1" applyAlignment="1">
      <alignment horizontal="right"/>
    </xf>
    <xf numFmtId="9" fontId="193" fillId="95" borderId="152" xfId="1988" applyFont="1" applyFill="1" applyBorder="1" applyAlignment="1">
      <alignment horizontal="center"/>
    </xf>
    <xf numFmtId="165" fontId="193" fillId="62" borderId="152" xfId="329" applyNumberFormat="1" applyFont="1" applyFill="1" applyBorder="1" applyAlignment="1">
      <alignment horizontal="center" vertical="center" wrapText="1"/>
    </xf>
    <xf numFmtId="1" fontId="187" fillId="0" borderId="152" xfId="0" applyNumberFormat="1" applyFont="1" applyBorder="1" applyAlignment="1">
      <alignment horizontal="center"/>
    </xf>
    <xf numFmtId="166" fontId="0" fillId="0" borderId="152" xfId="0" applyNumberFormat="1" applyBorder="1"/>
    <xf numFmtId="166" fontId="0" fillId="0" borderId="168" xfId="0" applyNumberFormat="1" applyBorder="1"/>
    <xf numFmtId="203" fontId="193" fillId="62" borderId="0" xfId="2137" applyNumberFormat="1" applyFont="1" applyFill="1" applyAlignment="1">
      <alignment horizontal="right"/>
    </xf>
    <xf numFmtId="1" fontId="193" fillId="62" borderId="0" xfId="329" applyNumberFormat="1" applyFont="1" applyFill="1" applyBorder="1" applyAlignment="1">
      <alignment horizontal="center"/>
    </xf>
    <xf numFmtId="1" fontId="0" fillId="0" borderId="152" xfId="0" applyNumberFormat="1" applyBorder="1" applyAlignment="1">
      <alignment horizontal="center"/>
    </xf>
    <xf numFmtId="165" fontId="193" fillId="62" borderId="152" xfId="329" applyNumberFormat="1" applyFont="1" applyFill="1" applyBorder="1" applyAlignment="1">
      <alignment horizontal="center"/>
    </xf>
    <xf numFmtId="166" fontId="193" fillId="58" borderId="152" xfId="329" applyNumberFormat="1" applyFont="1" applyFill="1" applyBorder="1" applyAlignment="1" applyProtection="1">
      <alignment horizontal="center"/>
    </xf>
    <xf numFmtId="177" fontId="193" fillId="58" borderId="152" xfId="1" applyFont="1" applyFill="1" applyBorder="1" applyAlignment="1">
      <alignment horizontal="center"/>
    </xf>
    <xf numFmtId="1" fontId="193" fillId="95" borderId="0" xfId="2137" applyNumberFormat="1" applyFont="1" applyFill="1" applyAlignment="1">
      <alignment horizontal="right" vertical="center"/>
    </xf>
    <xf numFmtId="203" fontId="193" fillId="62" borderId="0" xfId="2138" applyNumberFormat="1" applyFont="1" applyFill="1" applyAlignment="1">
      <alignment horizontal="right"/>
    </xf>
    <xf numFmtId="165" fontId="195" fillId="70" borderId="152" xfId="2" applyNumberFormat="1" applyFont="1" applyFill="1" applyBorder="1"/>
    <xf numFmtId="9" fontId="193" fillId="0" borderId="152" xfId="2" applyFont="1" applyBorder="1" applyAlignment="1">
      <alignment horizontal="center"/>
    </xf>
    <xf numFmtId="9" fontId="193" fillId="62" borderId="152" xfId="2" applyFont="1" applyFill="1" applyBorder="1"/>
    <xf numFmtId="165" fontId="193" fillId="62" borderId="152" xfId="2" applyNumberFormat="1" applyFont="1" applyFill="1" applyBorder="1"/>
    <xf numFmtId="165" fontId="23" fillId="62" borderId="152" xfId="2" applyNumberFormat="1" applyFill="1" applyBorder="1" applyAlignment="1">
      <alignment horizontal="right"/>
    </xf>
    <xf numFmtId="0" fontId="247" fillId="0" borderId="152" xfId="2062" applyNumberFormat="1" applyFont="1" applyBorder="1" applyAlignment="1">
      <alignment horizontal="center" wrapText="1"/>
    </xf>
    <xf numFmtId="167" fontId="250" fillId="85" borderId="152" xfId="2050" applyNumberFormat="1" applyFont="1" applyFill="1" applyBorder="1"/>
    <xf numFmtId="0" fontId="141" fillId="72" borderId="152" xfId="0" applyFont="1" applyFill="1" applyBorder="1"/>
    <xf numFmtId="0" fontId="0" fillId="0" borderId="152" xfId="0" applyBorder="1"/>
    <xf numFmtId="9" fontId="187" fillId="201" borderId="64" xfId="329" applyNumberFormat="1" applyFont="1" applyFill="1" applyBorder="1" applyAlignment="1">
      <alignment horizontal="center"/>
    </xf>
    <xf numFmtId="165" fontId="193" fillId="58" borderId="77" xfId="329" applyNumberFormat="1" applyFont="1" applyFill="1" applyBorder="1" applyAlignment="1">
      <alignment horizontal="center" vertical="center" wrapText="1"/>
    </xf>
    <xf numFmtId="165" fontId="193" fillId="58" borderId="152" xfId="329" applyNumberFormat="1" applyFont="1" applyFill="1" applyBorder="1" applyAlignment="1">
      <alignment horizontal="center" vertical="center" wrapText="1"/>
    </xf>
    <xf numFmtId="165" fontId="193" fillId="95" borderId="152" xfId="1988" applyNumberFormat="1" applyFont="1" applyFill="1" applyBorder="1" applyAlignment="1">
      <alignment horizontal="center"/>
    </xf>
    <xf numFmtId="166" fontId="193" fillId="87" borderId="64" xfId="329" applyNumberFormat="1" applyFont="1" applyFill="1" applyBorder="1" applyAlignment="1">
      <alignment horizontal="center" vertical="center" wrapText="1"/>
    </xf>
    <xf numFmtId="166" fontId="193" fillId="87" borderId="64" xfId="0" applyNumberFormat="1" applyFont="1" applyFill="1" applyBorder="1" applyAlignment="1">
      <alignment horizontal="center" vertical="center"/>
    </xf>
    <xf numFmtId="166" fontId="193" fillId="0" borderId="152" xfId="0" applyNumberFormat="1" applyFont="1" applyBorder="1" applyAlignment="1">
      <alignment horizontal="center" vertical="center"/>
    </xf>
    <xf numFmtId="1" fontId="193" fillId="0" borderId="64" xfId="329" applyNumberFormat="1" applyFont="1" applyBorder="1" applyAlignment="1">
      <alignment horizontal="center"/>
    </xf>
    <xf numFmtId="203" fontId="193" fillId="62" borderId="152" xfId="2137" applyNumberFormat="1" applyFont="1" applyFill="1" applyBorder="1" applyAlignment="1">
      <alignment horizontal="right"/>
    </xf>
    <xf numFmtId="9" fontId="219" fillId="0" borderId="0" xfId="329" applyNumberFormat="1" applyFont="1"/>
    <xf numFmtId="4" fontId="193" fillId="74" borderId="152" xfId="2138" applyNumberFormat="1" applyFont="1" applyFill="1" applyBorder="1" applyAlignment="1">
      <alignment horizontal="center"/>
    </xf>
    <xf numFmtId="4" fontId="193" fillId="74" borderId="152" xfId="2137" applyNumberFormat="1" applyFont="1" applyFill="1" applyBorder="1" applyAlignment="1">
      <alignment horizontal="center"/>
    </xf>
    <xf numFmtId="0" fontId="193" fillId="0" borderId="152" xfId="329" applyFont="1" applyBorder="1" applyAlignment="1">
      <alignment horizontal="center" vertical="center" wrapText="1"/>
    </xf>
    <xf numFmtId="165" fontId="282" fillId="0" borderId="0" xfId="329" applyNumberFormat="1" applyFont="1"/>
    <xf numFmtId="164" fontId="187" fillId="0" borderId="0" xfId="0" applyNumberFormat="1" applyFont="1"/>
    <xf numFmtId="4" fontId="193" fillId="62" borderId="77" xfId="2137" applyNumberFormat="1" applyFont="1" applyFill="1" applyBorder="1" applyAlignment="1">
      <alignment horizontal="center"/>
    </xf>
    <xf numFmtId="167" fontId="144" fillId="204" borderId="64" xfId="329" applyNumberFormat="1" applyFont="1" applyFill="1" applyBorder="1" applyAlignment="1">
      <alignment horizontal="center"/>
    </xf>
    <xf numFmtId="4" fontId="193" fillId="62" borderId="152" xfId="2137" applyNumberFormat="1" applyFont="1" applyFill="1" applyBorder="1" applyAlignment="1">
      <alignment horizontal="center"/>
    </xf>
    <xf numFmtId="167" fontId="11" fillId="0" borderId="152" xfId="0" applyNumberFormat="1" applyFont="1" applyBorder="1" applyAlignment="1">
      <alignment horizontal="center"/>
    </xf>
    <xf numFmtId="0" fontId="187" fillId="0" borderId="75" xfId="329" applyFont="1" applyBorder="1" applyAlignment="1">
      <alignment horizontal="left" vertical="center"/>
    </xf>
    <xf numFmtId="9" fontId="187" fillId="0" borderId="0" xfId="2" applyFont="1" applyFill="1" applyBorder="1" applyAlignment="1">
      <alignment horizontal="center"/>
    </xf>
    <xf numFmtId="199" fontId="0" fillId="67" borderId="49" xfId="1" applyNumberFormat="1" applyFont="1" applyFill="1" applyBorder="1" applyAlignment="1">
      <alignment horizontal="center"/>
    </xf>
    <xf numFmtId="167" fontId="0" fillId="67" borderId="0" xfId="0" applyNumberFormat="1" applyFill="1"/>
    <xf numFmtId="199" fontId="516" fillId="0" borderId="0" xfId="0" applyNumberFormat="1" applyFont="1"/>
    <xf numFmtId="9" fontId="254" fillId="0" borderId="0" xfId="0" applyNumberFormat="1" applyFont="1" applyAlignment="1">
      <alignment horizontal="center"/>
    </xf>
    <xf numFmtId="9" fontId="254" fillId="0" borderId="0" xfId="0" applyNumberFormat="1" applyFont="1" applyAlignment="1">
      <alignment horizontal="center" vertical="top"/>
    </xf>
    <xf numFmtId="177" fontId="217" fillId="0" borderId="132" xfId="1" applyFont="1" applyFill="1" applyBorder="1" applyAlignment="1">
      <alignment horizontal="center"/>
    </xf>
    <xf numFmtId="0" fontId="266" fillId="0" borderId="0" xfId="0" applyFont="1" applyAlignment="1">
      <alignment horizontal="center"/>
    </xf>
    <xf numFmtId="165" fontId="254" fillId="0" borderId="0" xfId="0" applyNumberFormat="1" applyFont="1" applyAlignment="1">
      <alignment horizontal="center"/>
    </xf>
    <xf numFmtId="0" fontId="217" fillId="0" borderId="0" xfId="0" applyFont="1" applyAlignment="1">
      <alignment horizontal="center"/>
    </xf>
    <xf numFmtId="2" fontId="144" fillId="0" borderId="132" xfId="0" applyNumberFormat="1" applyFont="1" applyBorder="1" applyAlignment="1">
      <alignment horizontal="center"/>
    </xf>
    <xf numFmtId="177" fontId="199" fillId="0" borderId="132" xfId="1" applyFont="1" applyFill="1" applyBorder="1" applyAlignment="1">
      <alignment horizontal="center"/>
    </xf>
    <xf numFmtId="9" fontId="229" fillId="0" borderId="0" xfId="2" applyFont="1" applyFill="1" applyAlignment="1">
      <alignment horizontal="center"/>
    </xf>
    <xf numFmtId="9" fontId="254" fillId="59" borderId="0" xfId="0" applyNumberFormat="1" applyFont="1" applyFill="1" applyAlignment="1">
      <alignment horizontal="center"/>
    </xf>
    <xf numFmtId="0" fontId="286" fillId="68" borderId="49" xfId="1989" applyFont="1" applyFill="1" applyBorder="1" applyAlignment="1">
      <alignment wrapText="1"/>
    </xf>
    <xf numFmtId="0" fontId="198" fillId="68" borderId="152" xfId="1990" applyFont="1" applyFill="1" applyBorder="1" applyAlignment="1">
      <alignment horizontal="center"/>
    </xf>
    <xf numFmtId="0" fontId="213" fillId="24" borderId="152" xfId="0" applyFont="1" applyFill="1" applyBorder="1" applyAlignment="1">
      <alignment horizontal="center" wrapText="1"/>
    </xf>
    <xf numFmtId="2" fontId="199" fillId="191" borderId="49" xfId="1990" applyNumberFormat="1" applyFont="1" applyFill="1" applyBorder="1" applyAlignment="1">
      <alignment horizontal="center"/>
    </xf>
    <xf numFmtId="10" fontId="254" fillId="0" borderId="0" xfId="2" applyNumberFormat="1" applyFont="1" applyFill="1" applyAlignment="1"/>
    <xf numFmtId="0" fontId="199" fillId="68" borderId="132" xfId="1989" applyFont="1" applyFill="1" applyBorder="1"/>
    <xf numFmtId="1" fontId="187" fillId="59" borderId="152" xfId="0" applyNumberFormat="1" applyFont="1" applyFill="1" applyBorder="1" applyAlignment="1">
      <alignment horizontal="center"/>
    </xf>
    <xf numFmtId="166" fontId="187" fillId="59" borderId="80" xfId="329" applyNumberFormat="1" applyFont="1" applyFill="1" applyBorder="1" applyAlignment="1">
      <alignment horizontal="center"/>
    </xf>
    <xf numFmtId="166" fontId="187" fillId="81" borderId="132" xfId="0" applyNumberFormat="1" applyFont="1" applyFill="1" applyBorder="1" applyAlignment="1">
      <alignment horizontal="center"/>
    </xf>
    <xf numFmtId="165" fontId="255" fillId="59" borderId="0" xfId="2" applyNumberFormat="1" applyFont="1" applyFill="1"/>
    <xf numFmtId="9" fontId="193" fillId="94" borderId="18" xfId="2" applyFont="1" applyFill="1" applyBorder="1" applyAlignment="1">
      <alignment horizontal="center"/>
    </xf>
    <xf numFmtId="2" fontId="193" fillId="94" borderId="18" xfId="329" applyNumberFormat="1" applyFont="1" applyFill="1" applyBorder="1" applyAlignment="1">
      <alignment horizontal="center" vertical="center" wrapText="1"/>
    </xf>
    <xf numFmtId="166" fontId="193" fillId="94" borderId="18" xfId="329" applyNumberFormat="1" applyFont="1" applyFill="1" applyBorder="1" applyAlignment="1">
      <alignment horizontal="center"/>
    </xf>
    <xf numFmtId="166" fontId="193" fillId="94" borderId="18" xfId="329" applyNumberFormat="1" applyFont="1" applyFill="1" applyBorder="1" applyAlignment="1">
      <alignment horizontal="center" vertical="center" wrapText="1"/>
    </xf>
    <xf numFmtId="9" fontId="193" fillId="94" borderId="45" xfId="2" applyFont="1" applyFill="1" applyBorder="1" applyAlignment="1">
      <alignment horizontal="center"/>
    </xf>
    <xf numFmtId="2" fontId="193" fillId="94" borderId="18" xfId="329" applyNumberFormat="1" applyFont="1" applyFill="1" applyBorder="1" applyAlignment="1">
      <alignment horizontal="center"/>
    </xf>
    <xf numFmtId="198" fontId="193" fillId="82" borderId="0" xfId="1" applyNumberFormat="1" applyFont="1" applyFill="1" applyAlignment="1">
      <alignment horizontal="center"/>
    </xf>
    <xf numFmtId="166" fontId="0" fillId="192" borderId="0" xfId="0" applyNumberFormat="1" applyFill="1" applyAlignment="1">
      <alignment horizontal="center"/>
    </xf>
    <xf numFmtId="212" fontId="0" fillId="59" borderId="70" xfId="1" applyNumberFormat="1" applyFont="1" applyFill="1" applyBorder="1"/>
    <xf numFmtId="166" fontId="193" fillId="0" borderId="64" xfId="329" applyNumberFormat="1" applyFont="1" applyBorder="1" applyAlignment="1">
      <alignment horizontal="center" vertical="center" wrapText="1"/>
    </xf>
    <xf numFmtId="166" fontId="193" fillId="94" borderId="64" xfId="329" applyNumberFormat="1" applyFont="1" applyFill="1" applyBorder="1" applyAlignment="1">
      <alignment horizontal="center" vertical="center" wrapText="1"/>
    </xf>
    <xf numFmtId="273" fontId="193" fillId="82" borderId="0" xfId="1" applyNumberFormat="1" applyFont="1" applyFill="1" applyAlignment="1">
      <alignment horizontal="center"/>
    </xf>
    <xf numFmtId="3" fontId="193" fillId="59" borderId="49" xfId="0" applyNumberFormat="1" applyFont="1" applyFill="1" applyBorder="1" applyAlignment="1">
      <alignment horizontal="center"/>
    </xf>
    <xf numFmtId="3" fontId="193" fillId="59" borderId="152" xfId="0" applyNumberFormat="1" applyFont="1" applyFill="1" applyBorder="1" applyAlignment="1">
      <alignment horizontal="center"/>
    </xf>
    <xf numFmtId="167" fontId="193" fillId="59" borderId="0" xfId="0" applyNumberFormat="1" applyFont="1" applyFill="1" applyAlignment="1">
      <alignment horizontal="center"/>
    </xf>
    <xf numFmtId="9" fontId="144" fillId="202" borderId="64" xfId="329" applyNumberFormat="1" applyFont="1" applyFill="1" applyBorder="1" applyAlignment="1">
      <alignment horizontal="center"/>
    </xf>
    <xf numFmtId="165" fontId="518" fillId="0" borderId="0" xfId="0" applyNumberFormat="1" applyFont="1"/>
    <xf numFmtId="9" fontId="144" fillId="202" borderId="18" xfId="329" applyNumberFormat="1" applyFont="1" applyFill="1" applyBorder="1" applyAlignment="1">
      <alignment horizontal="center"/>
    </xf>
    <xf numFmtId="3" fontId="193" fillId="59" borderId="0" xfId="0" applyNumberFormat="1" applyFont="1" applyFill="1" applyAlignment="1">
      <alignment horizontal="center"/>
    </xf>
    <xf numFmtId="0" fontId="200" fillId="0" borderId="152" xfId="329" applyFont="1" applyBorder="1" applyAlignment="1">
      <alignment horizontal="left" vertical="center"/>
    </xf>
    <xf numFmtId="3" fontId="193" fillId="0" borderId="0" xfId="0" applyNumberFormat="1" applyFont="1" applyAlignment="1">
      <alignment horizontal="center"/>
    </xf>
    <xf numFmtId="3" fontId="193" fillId="0" borderId="152" xfId="0" applyNumberFormat="1" applyFont="1" applyBorder="1" applyAlignment="1">
      <alignment horizontal="center"/>
    </xf>
    <xf numFmtId="165" fontId="144" fillId="0" borderId="0" xfId="2" applyNumberFormat="1" applyFont="1" applyAlignment="1">
      <alignment horizontal="center"/>
    </xf>
    <xf numFmtId="165" fontId="144" fillId="0" borderId="0" xfId="2" applyNumberFormat="1" applyFont="1"/>
    <xf numFmtId="0" fontId="519" fillId="205" borderId="48" xfId="329" applyFont="1" applyFill="1" applyBorder="1" applyAlignment="1">
      <alignment horizontal="left" vertical="center" wrapText="1"/>
    </xf>
    <xf numFmtId="0" fontId="519" fillId="206" borderId="43" xfId="329" applyFont="1" applyFill="1" applyBorder="1" applyAlignment="1">
      <alignment horizontal="center" vertical="center" wrapText="1"/>
    </xf>
    <xf numFmtId="0" fontId="519" fillId="206" borderId="44" xfId="329" applyFont="1" applyFill="1" applyBorder="1" applyAlignment="1">
      <alignment horizontal="center" vertical="center" wrapText="1"/>
    </xf>
    <xf numFmtId="0" fontId="195" fillId="61" borderId="0" xfId="0" applyFont="1" applyFill="1"/>
    <xf numFmtId="0" fontId="519" fillId="61" borderId="49" xfId="329" applyFont="1" applyFill="1" applyBorder="1" applyAlignment="1">
      <alignment horizontal="left" vertical="center"/>
    </xf>
    <xf numFmtId="3" fontId="195" fillId="61" borderId="49" xfId="0" applyNumberFormat="1" applyFont="1" applyFill="1" applyBorder="1" applyAlignment="1">
      <alignment horizontal="center"/>
    </xf>
    <xf numFmtId="0" fontId="519" fillId="61" borderId="152" xfId="329" applyFont="1" applyFill="1" applyBorder="1" applyAlignment="1">
      <alignment horizontal="left" vertical="center"/>
    </xf>
    <xf numFmtId="167" fontId="193" fillId="59" borderId="49" xfId="0" applyNumberFormat="1" applyFont="1" applyFill="1" applyBorder="1" applyAlignment="1">
      <alignment horizontal="center"/>
    </xf>
    <xf numFmtId="167" fontId="193" fillId="0" borderId="49" xfId="0" applyNumberFormat="1" applyFont="1" applyBorder="1" applyAlignment="1">
      <alignment horizontal="center"/>
    </xf>
    <xf numFmtId="1" fontId="255" fillId="0" borderId="152" xfId="0" applyNumberFormat="1" applyFont="1" applyBorder="1" applyAlignment="1">
      <alignment horizontal="center"/>
    </xf>
    <xf numFmtId="1" fontId="520" fillId="0" borderId="80" xfId="0" applyNumberFormat="1" applyFont="1" applyBorder="1" applyAlignment="1">
      <alignment horizontal="center"/>
    </xf>
    <xf numFmtId="1" fontId="281" fillId="0" borderId="80" xfId="0" applyNumberFormat="1" applyFont="1" applyBorder="1" applyAlignment="1">
      <alignment horizontal="center"/>
    </xf>
    <xf numFmtId="1" fontId="520" fillId="0" borderId="152" xfId="0" applyNumberFormat="1" applyFont="1" applyBorder="1" applyAlignment="1">
      <alignment horizontal="center"/>
    </xf>
    <xf numFmtId="2" fontId="193" fillId="81" borderId="18" xfId="0" applyNumberFormat="1" applyFont="1" applyFill="1" applyBorder="1" applyAlignment="1">
      <alignment horizontal="center"/>
    </xf>
    <xf numFmtId="4" fontId="193" fillId="0" borderId="18" xfId="0" applyNumberFormat="1" applyFont="1" applyBorder="1" applyAlignment="1">
      <alignment horizontal="center"/>
    </xf>
    <xf numFmtId="0" fontId="522" fillId="0" borderId="0" xfId="0" applyFont="1"/>
    <xf numFmtId="0" fontId="522" fillId="0" borderId="0" xfId="0" applyFont="1" applyAlignment="1">
      <alignment horizontal="left"/>
    </xf>
    <xf numFmtId="0" fontId="522" fillId="0" borderId="0" xfId="0" applyFont="1" applyAlignment="1">
      <alignment vertical="center"/>
    </xf>
    <xf numFmtId="9" fontId="193" fillId="0" borderId="64" xfId="329" applyNumberFormat="1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167" fontId="187" fillId="0" borderId="80" xfId="329" applyNumberFormat="1" applyFont="1" applyBorder="1" applyAlignment="1">
      <alignment horizontal="center" vertical="center"/>
    </xf>
    <xf numFmtId="0" fontId="215" fillId="73" borderId="49" xfId="0" applyFont="1" applyFill="1" applyBorder="1" applyAlignment="1">
      <alignment horizontal="left" vertical="center"/>
    </xf>
    <xf numFmtId="202" fontId="214" fillId="73" borderId="49" xfId="0" applyNumberFormat="1" applyFont="1" applyFill="1" applyBorder="1" applyAlignment="1">
      <alignment horizontal="left"/>
    </xf>
    <xf numFmtId="0" fontId="187" fillId="0" borderId="47" xfId="329" applyFont="1" applyBorder="1" applyAlignment="1">
      <alignment horizontal="left" vertical="center"/>
    </xf>
    <xf numFmtId="0" fontId="187" fillId="0" borderId="49" xfId="329" applyFont="1" applyBorder="1" applyAlignment="1">
      <alignment horizontal="left" vertical="center"/>
    </xf>
    <xf numFmtId="0" fontId="522" fillId="0" borderId="49" xfId="329" applyFont="1" applyBorder="1" applyAlignment="1">
      <alignment horizontal="left" vertical="center"/>
    </xf>
    <xf numFmtId="165" fontId="201" fillId="0" borderId="0" xfId="0" applyNumberFormat="1" applyFont="1" applyAlignment="1">
      <alignment horizontal="center"/>
    </xf>
    <xf numFmtId="9" fontId="187" fillId="0" borderId="31" xfId="1988" applyFont="1" applyFill="1" applyBorder="1" applyAlignment="1">
      <alignment horizontal="center" vertical="center"/>
    </xf>
    <xf numFmtId="9" fontId="201" fillId="0" borderId="0" xfId="2" applyFont="1" applyAlignment="1">
      <alignment horizontal="center"/>
    </xf>
    <xf numFmtId="0" fontId="193" fillId="0" borderId="43" xfId="329" applyFont="1" applyBorder="1" applyAlignment="1">
      <alignment horizontal="left" vertical="center"/>
    </xf>
    <xf numFmtId="0" fontId="193" fillId="0" borderId="43" xfId="329" applyFont="1" applyBorder="1" applyAlignment="1">
      <alignment horizontal="center" vertical="center"/>
    </xf>
    <xf numFmtId="0" fontId="193" fillId="0" borderId="49" xfId="329" applyFont="1" applyBorder="1" applyAlignment="1">
      <alignment horizontal="left" vertical="center" wrapText="1"/>
    </xf>
    <xf numFmtId="167" fontId="1" fillId="0" borderId="49" xfId="329" applyNumberFormat="1" applyFont="1" applyBorder="1" applyAlignment="1">
      <alignment horizontal="center" vertical="center" wrapText="1"/>
    </xf>
    <xf numFmtId="0" fontId="193" fillId="0" borderId="44" xfId="329" applyFont="1" applyBorder="1" applyAlignment="1">
      <alignment horizontal="center" vertical="center"/>
    </xf>
    <xf numFmtId="167" fontId="1" fillId="0" borderId="49" xfId="329" applyNumberFormat="1" applyFont="1" applyBorder="1" applyAlignment="1">
      <alignment horizontal="left" vertical="center" wrapText="1"/>
    </xf>
    <xf numFmtId="3" fontId="1" fillId="0" borderId="49" xfId="329" applyNumberFormat="1" applyFont="1" applyBorder="1" applyAlignment="1">
      <alignment horizontal="center" vertical="center" wrapText="1"/>
    </xf>
    <xf numFmtId="0" fontId="193" fillId="0" borderId="0" xfId="329" applyFont="1" applyBorder="1" applyAlignment="1">
      <alignment horizontal="left" vertical="center" wrapText="1"/>
    </xf>
    <xf numFmtId="167" fontId="193" fillId="0" borderId="0" xfId="329" applyNumberFormat="1" applyFont="1" applyBorder="1" applyAlignment="1">
      <alignment horizontal="center" vertical="center" wrapText="1"/>
    </xf>
    <xf numFmtId="167" fontId="187" fillId="60" borderId="18" xfId="0" applyNumberFormat="1" applyFont="1" applyFill="1" applyBorder="1" applyAlignment="1">
      <alignment horizontal="center"/>
    </xf>
    <xf numFmtId="0" fontId="187" fillId="69" borderId="49" xfId="329" applyFont="1" applyFill="1" applyBorder="1" applyAlignment="1">
      <alignment horizontal="left" vertical="center"/>
    </xf>
    <xf numFmtId="2" fontId="187" fillId="69" borderId="49" xfId="0" applyNumberFormat="1" applyFont="1" applyFill="1" applyBorder="1" applyAlignment="1">
      <alignment horizontal="center"/>
    </xf>
    <xf numFmtId="0" fontId="193" fillId="69" borderId="49" xfId="329" applyFont="1" applyFill="1" applyBorder="1" applyAlignment="1">
      <alignment horizontal="left" vertical="center"/>
    </xf>
    <xf numFmtId="166" fontId="187" fillId="0" borderId="49" xfId="0" applyNumberFormat="1" applyFont="1" applyBorder="1" applyAlignment="1">
      <alignment horizontal="center"/>
    </xf>
    <xf numFmtId="0" fontId="193" fillId="0" borderId="49" xfId="329" applyFont="1" applyBorder="1" applyAlignment="1">
      <alignment horizontal="left" vertical="center"/>
    </xf>
    <xf numFmtId="0" fontId="196" fillId="16" borderId="0" xfId="0" applyFont="1" applyFill="1" applyAlignment="1">
      <alignment horizontal="center"/>
    </xf>
    <xf numFmtId="0" fontId="196" fillId="0" borderId="0" xfId="0" applyFont="1" applyAlignment="1">
      <alignment horizontal="center"/>
    </xf>
    <xf numFmtId="1" fontId="193" fillId="73" borderId="49" xfId="2018" applyNumberFormat="1" applyFont="1" applyFill="1" applyBorder="1" applyAlignment="1">
      <alignment horizontal="center" vertical="center"/>
    </xf>
    <xf numFmtId="203" fontId="200" fillId="58" borderId="49" xfId="2018" applyNumberFormat="1" applyFont="1" applyFill="1" applyBorder="1" applyAlignment="1">
      <alignment horizontal="center"/>
    </xf>
    <xf numFmtId="0" fontId="196" fillId="24" borderId="0" xfId="0" applyFont="1" applyFill="1" applyAlignment="1">
      <alignment horizontal="center"/>
    </xf>
    <xf numFmtId="0" fontId="188" fillId="0" borderId="0" xfId="329" applyFont="1" applyAlignment="1">
      <alignment horizontal="center" vertical="center"/>
    </xf>
    <xf numFmtId="9" fontId="193" fillId="0" borderId="132" xfId="2" applyFont="1" applyFill="1" applyBorder="1" applyAlignment="1">
      <alignment horizontal="center"/>
    </xf>
    <xf numFmtId="0" fontId="193" fillId="59" borderId="0" xfId="0" applyFont="1" applyFill="1" applyAlignment="1">
      <alignment horizontal="center"/>
    </xf>
    <xf numFmtId="3" fontId="187" fillId="60" borderId="80" xfId="329" applyNumberFormat="1" applyFont="1" applyFill="1" applyBorder="1" applyAlignment="1">
      <alignment horizontal="center" vertical="center"/>
    </xf>
    <xf numFmtId="3" fontId="187" fillId="60" borderId="152" xfId="329" applyNumberFormat="1" applyFont="1" applyFill="1" applyBorder="1" applyAlignment="1">
      <alignment horizontal="center" vertical="center"/>
    </xf>
    <xf numFmtId="167" fontId="187" fillId="60" borderId="80" xfId="329" applyNumberFormat="1" applyFont="1" applyFill="1" applyBorder="1" applyAlignment="1">
      <alignment horizontal="center" vertical="center"/>
    </xf>
    <xf numFmtId="167" fontId="187" fillId="60" borderId="152" xfId="329" applyNumberFormat="1" applyFont="1" applyFill="1" applyBorder="1" applyAlignment="1">
      <alignment horizontal="center" vertical="center"/>
    </xf>
    <xf numFmtId="3" fontId="187" fillId="0" borderId="80" xfId="329" applyNumberFormat="1" applyFont="1" applyBorder="1" applyAlignment="1">
      <alignment horizontal="center" vertical="center"/>
    </xf>
    <xf numFmtId="9" fontId="193" fillId="0" borderId="64" xfId="329" applyNumberFormat="1" applyFont="1" applyBorder="1" applyAlignment="1">
      <alignment horizontal="center" vertical="center"/>
    </xf>
    <xf numFmtId="9" fontId="187" fillId="0" borderId="171" xfId="2" applyFont="1" applyFill="1" applyBorder="1" applyAlignment="1">
      <alignment horizontal="center" vertical="center"/>
    </xf>
    <xf numFmtId="9" fontId="187" fillId="0" borderId="132" xfId="2" applyFont="1" applyFill="1" applyBorder="1" applyAlignment="1">
      <alignment horizontal="center" vertical="center"/>
    </xf>
    <xf numFmtId="9" fontId="522" fillId="0" borderId="171" xfId="2" applyFont="1" applyFill="1" applyBorder="1" applyAlignment="1">
      <alignment horizontal="center" vertical="center"/>
    </xf>
    <xf numFmtId="9" fontId="522" fillId="0" borderId="132" xfId="2" applyFont="1" applyFill="1" applyBorder="1" applyAlignment="1">
      <alignment horizontal="center" vertical="center"/>
    </xf>
    <xf numFmtId="9" fontId="193" fillId="60" borderId="132" xfId="2" applyFont="1" applyFill="1" applyBorder="1" applyAlignment="1">
      <alignment horizontal="center"/>
    </xf>
    <xf numFmtId="9" fontId="187" fillId="60" borderId="18" xfId="2" applyFont="1" applyFill="1" applyBorder="1" applyAlignment="1">
      <alignment horizontal="center" vertical="center"/>
    </xf>
    <xf numFmtId="9" fontId="187" fillId="60" borderId="31" xfId="2" applyFont="1" applyFill="1" applyBorder="1" applyAlignment="1">
      <alignment horizontal="center" vertical="center"/>
    </xf>
    <xf numFmtId="9" fontId="187" fillId="60" borderId="80" xfId="2" applyFont="1" applyFill="1" applyBorder="1" applyAlignment="1">
      <alignment horizontal="center" vertical="center"/>
    </xf>
    <xf numFmtId="9" fontId="193" fillId="208" borderId="169" xfId="39376" applyFont="1" applyFill="1" applyBorder="1" applyAlignment="1">
      <alignment horizontal="center"/>
    </xf>
    <xf numFmtId="9" fontId="193" fillId="60" borderId="49" xfId="2" applyFont="1" applyFill="1" applyBorder="1" applyAlignment="1">
      <alignment horizontal="center" vertical="center"/>
    </xf>
    <xf numFmtId="9" fontId="193" fillId="60" borderId="77" xfId="2" applyFont="1" applyFill="1" applyBorder="1" applyAlignment="1">
      <alignment horizontal="center" vertical="center"/>
    </xf>
    <xf numFmtId="9" fontId="193" fillId="60" borderId="80" xfId="2" applyFont="1" applyFill="1" applyBorder="1" applyAlignment="1">
      <alignment horizontal="center" vertical="center"/>
    </xf>
    <xf numFmtId="9" fontId="193" fillId="60" borderId="169" xfId="2" applyFont="1" applyFill="1" applyBorder="1" applyAlignment="1">
      <alignment horizontal="center" vertical="center"/>
    </xf>
    <xf numFmtId="9" fontId="519" fillId="60" borderId="49" xfId="2" applyFont="1" applyFill="1" applyBorder="1" applyAlignment="1">
      <alignment horizontal="center" vertical="center"/>
    </xf>
    <xf numFmtId="9" fontId="519" fillId="60" borderId="77" xfId="2" applyFont="1" applyFill="1" applyBorder="1" applyAlignment="1">
      <alignment horizontal="center" vertical="center"/>
    </xf>
    <xf numFmtId="9" fontId="519" fillId="60" borderId="80" xfId="2" applyFont="1" applyFill="1" applyBorder="1" applyAlignment="1">
      <alignment horizontal="center" vertical="center"/>
    </xf>
    <xf numFmtId="9" fontId="519" fillId="60" borderId="169" xfId="2" applyFont="1" applyFill="1" applyBorder="1" applyAlignment="1">
      <alignment horizontal="center" vertical="center"/>
    </xf>
    <xf numFmtId="9" fontId="187" fillId="60" borderId="31" xfId="1988" applyFont="1" applyFill="1" applyBorder="1" applyAlignment="1">
      <alignment horizontal="center" vertical="center"/>
    </xf>
    <xf numFmtId="165" fontId="1" fillId="60" borderId="49" xfId="2" applyNumberFormat="1" applyFont="1" applyFill="1" applyBorder="1" applyAlignment="1">
      <alignment horizontal="center"/>
    </xf>
    <xf numFmtId="165" fontId="1" fillId="60" borderId="169" xfId="2" applyNumberFormat="1" applyFont="1" applyFill="1" applyBorder="1" applyAlignment="1">
      <alignment horizontal="center"/>
    </xf>
    <xf numFmtId="165" fontId="1" fillId="60" borderId="77" xfId="2" applyNumberFormat="1" applyFont="1" applyFill="1" applyBorder="1" applyAlignment="1">
      <alignment horizontal="center"/>
    </xf>
    <xf numFmtId="9" fontId="187" fillId="60" borderId="45" xfId="2" applyFont="1" applyFill="1" applyBorder="1" applyAlignment="1">
      <alignment horizontal="center" vertical="center"/>
    </xf>
    <xf numFmtId="0" fontId="0" fillId="0" borderId="169" xfId="0" applyBorder="1"/>
    <xf numFmtId="166" fontId="198" fillId="59" borderId="0" xfId="1987" applyNumberFormat="1" applyFont="1" applyFill="1" applyAlignment="1">
      <alignment horizontal="center"/>
    </xf>
    <xf numFmtId="166" fontId="217" fillId="59" borderId="0" xfId="1987" applyNumberFormat="1" applyFont="1" applyFill="1" applyAlignment="1">
      <alignment horizontal="center"/>
    </xf>
    <xf numFmtId="1" fontId="193" fillId="94" borderId="18" xfId="329" applyNumberFormat="1" applyFont="1" applyFill="1" applyBorder="1" applyAlignment="1">
      <alignment horizontal="center"/>
    </xf>
    <xf numFmtId="203" fontId="193" fillId="94" borderId="152" xfId="2137" applyNumberFormat="1" applyFont="1" applyFill="1" applyBorder="1" applyAlignment="1">
      <alignment horizontal="right"/>
    </xf>
    <xf numFmtId="9" fontId="514" fillId="200" borderId="177" xfId="52784" applyFont="1" applyFill="1" applyBorder="1" applyAlignment="1">
      <alignment horizontal="left"/>
    </xf>
    <xf numFmtId="0" fontId="203" fillId="200" borderId="158" xfId="52670" applyFont="1" applyFill="1" applyBorder="1" applyAlignment="1">
      <alignment horizontal="left" vertical="center"/>
    </xf>
    <xf numFmtId="0" fontId="1" fillId="200" borderId="0" xfId="52670" applyFill="1"/>
    <xf numFmtId="166" fontId="1" fillId="200" borderId="163" xfId="52670" applyNumberFormat="1" applyFill="1" applyBorder="1" applyAlignment="1">
      <alignment horizontal="center" vertical="center"/>
    </xf>
    <xf numFmtId="166" fontId="1" fillId="87" borderId="163" xfId="52670" applyNumberFormat="1" applyFill="1" applyBorder="1" applyAlignment="1">
      <alignment horizontal="center" vertical="center"/>
    </xf>
    <xf numFmtId="0" fontId="1" fillId="200" borderId="172" xfId="52670" applyFill="1" applyBorder="1"/>
    <xf numFmtId="0" fontId="193" fillId="200" borderId="174" xfId="52670" applyFont="1" applyFill="1" applyBorder="1"/>
    <xf numFmtId="0" fontId="193" fillId="200" borderId="175" xfId="52670" applyFont="1" applyFill="1" applyBorder="1" applyAlignment="1">
      <alignment horizontal="center" vertical="center"/>
    </xf>
    <xf numFmtId="0" fontId="193" fillId="200" borderId="176" xfId="52670" applyFont="1" applyFill="1" applyBorder="1" applyAlignment="1">
      <alignment horizontal="center" vertical="center"/>
    </xf>
    <xf numFmtId="166" fontId="1" fillId="87" borderId="173" xfId="52670" applyNumberFormat="1" applyFill="1" applyBorder="1" applyAlignment="1">
      <alignment horizontal="center" vertical="center"/>
    </xf>
    <xf numFmtId="2" fontId="1" fillId="200" borderId="163" xfId="52670" applyNumberFormat="1" applyFill="1" applyBorder="1" applyAlignment="1">
      <alignment horizontal="center" vertical="center"/>
    </xf>
    <xf numFmtId="2" fontId="1" fillId="87" borderId="163" xfId="52670" applyNumberFormat="1" applyFill="1" applyBorder="1" applyAlignment="1">
      <alignment horizontal="center" vertical="center"/>
    </xf>
    <xf numFmtId="2" fontId="1" fillId="87" borderId="173" xfId="52670" applyNumberFormat="1" applyFill="1" applyBorder="1" applyAlignment="1">
      <alignment horizontal="center" vertical="center"/>
    </xf>
    <xf numFmtId="0" fontId="203" fillId="200" borderId="158" xfId="52670" applyFont="1" applyFill="1" applyBorder="1" applyAlignment="1">
      <alignment horizontal="center" vertical="center"/>
    </xf>
    <xf numFmtId="9" fontId="514" fillId="200" borderId="177" xfId="52784" applyFont="1" applyFill="1" applyBorder="1" applyAlignment="1">
      <alignment horizontal="center"/>
    </xf>
    <xf numFmtId="2" fontId="144" fillId="59" borderId="0" xfId="0" applyNumberFormat="1" applyFont="1" applyFill="1"/>
    <xf numFmtId="166" fontId="246" fillId="0" borderId="178" xfId="2050" applyNumberFormat="1" applyFont="1" applyBorder="1"/>
    <xf numFmtId="166" fontId="246" fillId="87" borderId="178" xfId="2050" applyNumberFormat="1" applyFont="1" applyFill="1" applyBorder="1"/>
    <xf numFmtId="0" fontId="247" fillId="0" borderId="169" xfId="2062" applyNumberFormat="1" applyFont="1" applyBorder="1" applyAlignment="1">
      <alignment horizontal="center"/>
    </xf>
    <xf numFmtId="0" fontId="247" fillId="0" borderId="169" xfId="2062" applyNumberFormat="1" applyFont="1" applyBorder="1" applyAlignment="1">
      <alignment horizontal="center" wrapText="1"/>
    </xf>
    <xf numFmtId="166" fontId="465" fillId="0" borderId="169" xfId="2050" applyNumberFormat="1" applyFont="1" applyBorder="1"/>
    <xf numFmtId="166" fontId="0" fillId="0" borderId="169" xfId="0" applyNumberFormat="1" applyBorder="1"/>
    <xf numFmtId="166" fontId="0" fillId="59" borderId="169" xfId="0" applyNumberFormat="1" applyFill="1" applyBorder="1"/>
    <xf numFmtId="166" fontId="465" fillId="87" borderId="169" xfId="2050" applyNumberFormat="1" applyFont="1" applyFill="1" applyBorder="1"/>
    <xf numFmtId="166" fontId="0" fillId="87" borderId="169" xfId="0" applyNumberFormat="1" applyFill="1" applyBorder="1"/>
    <xf numFmtId="0" fontId="199" fillId="0" borderId="61" xfId="1987" applyFont="1" applyBorder="1"/>
    <xf numFmtId="166" fontId="144" fillId="94" borderId="0" xfId="0" applyNumberFormat="1" applyFont="1" applyFill="1"/>
    <xf numFmtId="165" fontId="0" fillId="201" borderId="83" xfId="0" applyNumberFormat="1" applyFill="1" applyBorder="1" applyAlignment="1">
      <alignment horizontal="center"/>
    </xf>
    <xf numFmtId="207" fontId="523" fillId="209" borderId="0" xfId="2050" applyFont="1" applyFill="1"/>
    <xf numFmtId="167" fontId="524" fillId="209" borderId="169" xfId="2050" applyNumberFormat="1" applyFont="1" applyFill="1" applyBorder="1"/>
    <xf numFmtId="0" fontId="144" fillId="0" borderId="169" xfId="0" applyFont="1" applyBorder="1"/>
    <xf numFmtId="166" fontId="144" fillId="0" borderId="169" xfId="0" applyNumberFormat="1" applyFont="1" applyBorder="1" applyAlignment="1">
      <alignment horizontal="center"/>
    </xf>
    <xf numFmtId="166" fontId="246" fillId="0" borderId="169" xfId="2050" applyNumberFormat="1" applyFont="1" applyBorder="1"/>
    <xf numFmtId="166" fontId="246" fillId="210" borderId="169" xfId="2050" applyNumberFormat="1" applyFont="1" applyFill="1" applyBorder="1"/>
    <xf numFmtId="0" fontId="146" fillId="0" borderId="169" xfId="0" applyFont="1" applyBorder="1"/>
    <xf numFmtId="166" fontId="146" fillId="0" borderId="169" xfId="0" applyNumberFormat="1" applyFont="1" applyBorder="1" applyAlignment="1">
      <alignment horizontal="center"/>
    </xf>
    <xf numFmtId="166" fontId="249" fillId="211" borderId="169" xfId="2050" applyNumberFormat="1" applyFont="1" applyFill="1" applyBorder="1"/>
    <xf numFmtId="166" fontId="525" fillId="210" borderId="169" xfId="2050" applyNumberFormat="1" applyFont="1" applyFill="1" applyBorder="1"/>
    <xf numFmtId="166" fontId="246" fillId="59" borderId="49" xfId="2050" applyNumberFormat="1" applyFont="1" applyFill="1" applyBorder="1"/>
    <xf numFmtId="165" fontId="252" fillId="0" borderId="0" xfId="2" applyNumberFormat="1" applyFont="1"/>
    <xf numFmtId="2" fontId="246" fillId="0" borderId="49" xfId="2050" applyNumberFormat="1" applyFont="1" applyBorder="1"/>
    <xf numFmtId="2" fontId="246" fillId="59" borderId="49" xfId="2050" applyNumberFormat="1" applyFont="1" applyFill="1" applyBorder="1"/>
    <xf numFmtId="2" fontId="246" fillId="60" borderId="49" xfId="2050" applyNumberFormat="1" applyFont="1" applyFill="1" applyBorder="1"/>
    <xf numFmtId="2" fontId="465" fillId="60" borderId="49" xfId="2050" applyNumberFormat="1" applyFont="1" applyFill="1" applyBorder="1"/>
    <xf numFmtId="165" fontId="199" fillId="0" borderId="18" xfId="330" applyNumberFormat="1" applyFont="1" applyBorder="1" applyAlignment="1">
      <alignment horizontal="center"/>
    </xf>
    <xf numFmtId="165" fontId="199" fillId="59" borderId="18" xfId="330" applyNumberFormat="1" applyFont="1" applyFill="1" applyBorder="1" applyAlignment="1">
      <alignment horizontal="center"/>
    </xf>
    <xf numFmtId="165" fontId="199" fillId="0" borderId="0" xfId="2" applyNumberFormat="1" applyFont="1" applyAlignment="1">
      <alignment horizontal="center"/>
    </xf>
    <xf numFmtId="165" fontId="199" fillId="59" borderId="0" xfId="2" applyNumberFormat="1" applyFont="1" applyFill="1" applyAlignment="1">
      <alignment horizontal="center"/>
    </xf>
    <xf numFmtId="166" fontId="254" fillId="60" borderId="80" xfId="0" applyNumberFormat="1" applyFont="1" applyFill="1" applyBorder="1" applyAlignment="1">
      <alignment horizontal="center" vertical="top"/>
    </xf>
    <xf numFmtId="166" fontId="254" fillId="60" borderId="152" xfId="0" applyNumberFormat="1" applyFont="1" applyFill="1" applyBorder="1" applyAlignment="1">
      <alignment horizontal="center" vertical="top"/>
    </xf>
    <xf numFmtId="1" fontId="199" fillId="0" borderId="80" xfId="0" applyNumberFormat="1" applyFont="1" applyBorder="1" applyAlignment="1">
      <alignment horizontal="center"/>
    </xf>
    <xf numFmtId="166" fontId="199" fillId="192" borderId="80" xfId="0" applyNumberFormat="1" applyFont="1" applyFill="1" applyBorder="1" applyAlignment="1">
      <alignment horizontal="center"/>
    </xf>
    <xf numFmtId="166" fontId="199" fillId="0" borderId="80" xfId="0" applyNumberFormat="1" applyFont="1" applyBorder="1" applyAlignment="1">
      <alignment horizontal="center"/>
    </xf>
    <xf numFmtId="1" fontId="199" fillId="192" borderId="80" xfId="0" applyNumberFormat="1" applyFont="1" applyFill="1" applyBorder="1" applyAlignment="1">
      <alignment horizontal="center"/>
    </xf>
    <xf numFmtId="166" fontId="199" fillId="60" borderId="80" xfId="0" applyNumberFormat="1" applyFont="1" applyFill="1" applyBorder="1" applyAlignment="1">
      <alignment horizontal="center" vertical="top"/>
    </xf>
    <xf numFmtId="166" fontId="199" fillId="58" borderId="80" xfId="0" applyNumberFormat="1" applyFont="1" applyFill="1" applyBorder="1" applyAlignment="1">
      <alignment horizontal="center" vertical="top"/>
    </xf>
    <xf numFmtId="166" fontId="209" fillId="58" borderId="80" xfId="0" applyNumberFormat="1" applyFont="1" applyFill="1" applyBorder="1" applyAlignment="1">
      <alignment horizontal="center" vertical="top"/>
    </xf>
    <xf numFmtId="166" fontId="209" fillId="0" borderId="80" xfId="0" applyNumberFormat="1" applyFont="1" applyBorder="1" applyAlignment="1">
      <alignment horizontal="center" vertical="top"/>
    </xf>
    <xf numFmtId="166" fontId="209" fillId="192" borderId="80" xfId="0" applyNumberFormat="1" applyFont="1" applyFill="1" applyBorder="1" applyAlignment="1">
      <alignment horizontal="center" vertical="top"/>
    </xf>
    <xf numFmtId="166" fontId="209" fillId="59" borderId="80" xfId="0" applyNumberFormat="1" applyFont="1" applyFill="1" applyBorder="1" applyAlignment="1">
      <alignment horizontal="center" vertical="top"/>
    </xf>
    <xf numFmtId="0" fontId="199" fillId="0" borderId="0" xfId="0" applyFont="1" applyAlignment="1">
      <alignment horizontal="center"/>
    </xf>
    <xf numFmtId="165" fontId="199" fillId="0" borderId="0" xfId="0" applyNumberFormat="1" applyFont="1"/>
    <xf numFmtId="165" fontId="199" fillId="0" borderId="0" xfId="0" applyNumberFormat="1" applyFont="1" applyAlignment="1">
      <alignment horizontal="center"/>
    </xf>
    <xf numFmtId="165" fontId="199" fillId="59" borderId="0" xfId="0" applyNumberFormat="1" applyFont="1" applyFill="1"/>
    <xf numFmtId="165" fontId="199" fillId="67" borderId="0" xfId="0" applyNumberFormat="1" applyFont="1" applyFill="1" applyAlignment="1">
      <alignment horizontal="center"/>
    </xf>
    <xf numFmtId="0" fontId="198" fillId="0" borderId="0" xfId="0" applyFont="1"/>
    <xf numFmtId="201" fontId="199" fillId="0" borderId="0" xfId="1" applyNumberFormat="1" applyFont="1"/>
    <xf numFmtId="201" fontId="199" fillId="59" borderId="0" xfId="1" applyNumberFormat="1" applyFont="1" applyFill="1"/>
    <xf numFmtId="2" fontId="199" fillId="0" borderId="0" xfId="0" applyNumberFormat="1" applyFont="1"/>
    <xf numFmtId="0" fontId="217" fillId="0" borderId="0" xfId="0" applyFont="1"/>
    <xf numFmtId="0" fontId="199" fillId="0" borderId="0" xfId="0" applyFont="1" applyAlignment="1">
      <alignment vertical="top"/>
    </xf>
    <xf numFmtId="0" fontId="526" fillId="26" borderId="48" xfId="329" applyFont="1" applyFill="1" applyBorder="1" applyAlignment="1">
      <alignment horizontal="center" vertical="center" wrapText="1"/>
    </xf>
    <xf numFmtId="0" fontId="199" fillId="0" borderId="31" xfId="0" applyFont="1" applyBorder="1" applyAlignment="1">
      <alignment vertical="top"/>
    </xf>
    <xf numFmtId="166" fontId="254" fillId="58" borderId="80" xfId="0" applyNumberFormat="1" applyFont="1" applyFill="1" applyBorder="1" applyAlignment="1">
      <alignment horizontal="center" vertical="top"/>
    </xf>
    <xf numFmtId="166" fontId="254" fillId="59" borderId="80" xfId="0" applyNumberFormat="1" applyFont="1" applyFill="1" applyBorder="1" applyAlignment="1">
      <alignment horizontal="center" vertical="top"/>
    </xf>
    <xf numFmtId="0" fontId="209" fillId="0" borderId="31" xfId="0" applyFont="1" applyBorder="1" applyAlignment="1">
      <alignment vertical="top"/>
    </xf>
    <xf numFmtId="9" fontId="199" fillId="0" borderId="0" xfId="2" applyFont="1"/>
    <xf numFmtId="9" fontId="199" fillId="67" borderId="0" xfId="2" applyFont="1" applyFill="1"/>
    <xf numFmtId="9" fontId="199" fillId="59" borderId="0" xfId="2" applyFont="1" applyFill="1"/>
    <xf numFmtId="9" fontId="199" fillId="59" borderId="0" xfId="2" applyFont="1" applyFill="1" applyAlignment="1">
      <alignment horizontal="center"/>
    </xf>
    <xf numFmtId="9" fontId="199" fillId="0" borderId="0" xfId="0" applyNumberFormat="1" applyFont="1"/>
    <xf numFmtId="165" fontId="199" fillId="59" borderId="0" xfId="2" applyNumberFormat="1" applyFont="1" applyFill="1"/>
    <xf numFmtId="166" fontId="527" fillId="0" borderId="0" xfId="0" applyNumberFormat="1" applyFont="1" applyAlignment="1">
      <alignment horizontal="center"/>
    </xf>
    <xf numFmtId="166" fontId="527" fillId="67" borderId="0" xfId="0" applyNumberFormat="1" applyFont="1" applyFill="1" applyAlignment="1">
      <alignment horizontal="center"/>
    </xf>
    <xf numFmtId="0" fontId="199" fillId="0" borderId="49" xfId="0" applyFont="1" applyBorder="1"/>
    <xf numFmtId="177" fontId="199" fillId="60" borderId="49" xfId="1" applyFont="1" applyFill="1" applyBorder="1" applyAlignment="1">
      <alignment horizontal="center"/>
    </xf>
    <xf numFmtId="201" fontId="199" fillId="60" borderId="49" xfId="1" applyNumberFormat="1" applyFont="1" applyFill="1" applyBorder="1" applyAlignment="1">
      <alignment horizontal="center"/>
    </xf>
    <xf numFmtId="201" fontId="199" fillId="60" borderId="152" xfId="1" applyNumberFormat="1" applyFont="1" applyFill="1" applyBorder="1" applyAlignment="1">
      <alignment horizontal="center"/>
    </xf>
    <xf numFmtId="201" fontId="199" fillId="0" borderId="49" xfId="1" applyNumberFormat="1" applyFont="1" applyFill="1" applyBorder="1" applyAlignment="1">
      <alignment horizontal="center"/>
    </xf>
    <xf numFmtId="201" fontId="199" fillId="59" borderId="49" xfId="1" applyNumberFormat="1" applyFont="1" applyFill="1" applyBorder="1" applyAlignment="1">
      <alignment horizontal="center"/>
    </xf>
    <xf numFmtId="177" fontId="199" fillId="0" borderId="49" xfId="1" applyFont="1" applyBorder="1" applyAlignment="1">
      <alignment horizontal="center"/>
    </xf>
    <xf numFmtId="201" fontId="199" fillId="59" borderId="152" xfId="1" applyNumberFormat="1" applyFont="1" applyFill="1" applyBorder="1" applyAlignment="1">
      <alignment horizontal="center"/>
    </xf>
    <xf numFmtId="177" fontId="199" fillId="0" borderId="0" xfId="1" applyFont="1"/>
    <xf numFmtId="0" fontId="198" fillId="58" borderId="0" xfId="0" applyFont="1" applyFill="1"/>
    <xf numFmtId="0" fontId="199" fillId="0" borderId="80" xfId="0" applyFont="1" applyBorder="1" applyAlignment="1">
      <alignment vertical="top"/>
    </xf>
    <xf numFmtId="165" fontId="199" fillId="60" borderId="80" xfId="330" applyNumberFormat="1" applyFont="1" applyFill="1" applyBorder="1" applyAlignment="1">
      <alignment vertical="top"/>
    </xf>
    <xf numFmtId="165" fontId="199" fillId="60" borderId="152" xfId="330" applyNumberFormat="1" applyFont="1" applyFill="1" applyBorder="1" applyAlignment="1">
      <alignment vertical="top"/>
    </xf>
    <xf numFmtId="165" fontId="199" fillId="0" borderId="80" xfId="2" applyNumberFormat="1" applyFont="1" applyFill="1" applyBorder="1" applyAlignment="1">
      <alignment vertical="top"/>
    </xf>
    <xf numFmtId="165" fontId="199" fillId="59" borderId="80" xfId="2" applyNumberFormat="1" applyFont="1" applyFill="1" applyBorder="1" applyAlignment="1">
      <alignment vertical="top"/>
    </xf>
    <xf numFmtId="165" fontId="199" fillId="59" borderId="80" xfId="330" applyNumberFormat="1" applyFont="1" applyFill="1" applyBorder="1" applyAlignment="1">
      <alignment vertical="top"/>
    </xf>
    <xf numFmtId="165" fontId="199" fillId="0" borderId="49" xfId="2" applyNumberFormat="1" applyFont="1" applyFill="1" applyBorder="1" applyAlignment="1">
      <alignment horizontal="center"/>
    </xf>
    <xf numFmtId="0" fontId="209" fillId="0" borderId="80" xfId="0" applyFont="1" applyBorder="1" applyAlignment="1">
      <alignment vertical="top"/>
    </xf>
    <xf numFmtId="165" fontId="199" fillId="192" borderId="80" xfId="2" applyNumberFormat="1" applyFont="1" applyFill="1" applyBorder="1" applyAlignment="1">
      <alignment vertical="top"/>
    </xf>
    <xf numFmtId="10" fontId="199" fillId="0" borderId="0" xfId="0" applyNumberFormat="1" applyFont="1"/>
    <xf numFmtId="165" fontId="199" fillId="0" borderId="0" xfId="0" applyNumberFormat="1" applyFont="1" applyAlignment="1">
      <alignment vertical="top"/>
    </xf>
    <xf numFmtId="0" fontId="199" fillId="0" borderId="18" xfId="0" applyFont="1" applyBorder="1"/>
    <xf numFmtId="167" fontId="199" fillId="60" borderId="18" xfId="0" applyNumberFormat="1" applyFont="1" applyFill="1" applyBorder="1" applyAlignment="1">
      <alignment horizontal="center"/>
    </xf>
    <xf numFmtId="167" fontId="199" fillId="59" borderId="18" xfId="0" applyNumberFormat="1" applyFont="1" applyFill="1" applyBorder="1" applyAlignment="1">
      <alignment horizontal="center"/>
    </xf>
    <xf numFmtId="167" fontId="199" fillId="0" borderId="18" xfId="0" applyNumberFormat="1" applyFont="1" applyBorder="1" applyAlignment="1">
      <alignment horizontal="center"/>
    </xf>
    <xf numFmtId="165" fontId="199" fillId="0" borderId="0" xfId="2" applyNumberFormat="1" applyFont="1"/>
    <xf numFmtId="0" fontId="198" fillId="0" borderId="18" xfId="0" applyFont="1" applyBorder="1"/>
    <xf numFmtId="167" fontId="198" fillId="60" borderId="18" xfId="0" applyNumberFormat="1" applyFont="1" applyFill="1" applyBorder="1" applyAlignment="1">
      <alignment horizontal="center"/>
    </xf>
    <xf numFmtId="167" fontId="198" fillId="59" borderId="18" xfId="0" applyNumberFormat="1" applyFont="1" applyFill="1" applyBorder="1" applyAlignment="1">
      <alignment horizontal="center"/>
    </xf>
    <xf numFmtId="0" fontId="209" fillId="0" borderId="18" xfId="0" applyFont="1" applyBorder="1"/>
    <xf numFmtId="167" fontId="209" fillId="60" borderId="18" xfId="0" applyNumberFormat="1" applyFont="1" applyFill="1" applyBorder="1" applyAlignment="1">
      <alignment horizontal="center"/>
    </xf>
    <xf numFmtId="3" fontId="199" fillId="0" borderId="0" xfId="0" applyNumberFormat="1" applyFont="1" applyAlignment="1">
      <alignment horizontal="center"/>
    </xf>
    <xf numFmtId="3" fontId="199" fillId="0" borderId="0" xfId="0" applyNumberFormat="1" applyFont="1" applyAlignment="1">
      <alignment horizontal="left"/>
    </xf>
    <xf numFmtId="177" fontId="199" fillId="59" borderId="49" xfId="1" applyFont="1" applyFill="1" applyBorder="1" applyAlignment="1">
      <alignment horizontal="center"/>
    </xf>
    <xf numFmtId="165" fontId="199" fillId="60" borderId="18" xfId="330" applyNumberFormat="1" applyFont="1" applyFill="1" applyBorder="1" applyAlignment="1">
      <alignment horizontal="center"/>
    </xf>
    <xf numFmtId="165" fontId="199" fillId="0" borderId="18" xfId="2" applyNumberFormat="1" applyFont="1" applyBorder="1" applyAlignment="1">
      <alignment vertical="top"/>
    </xf>
    <xf numFmtId="0" fontId="199" fillId="0" borderId="70" xfId="0" applyFont="1" applyBorder="1"/>
    <xf numFmtId="177" fontId="199" fillId="60" borderId="70" xfId="1" applyFont="1" applyFill="1" applyBorder="1" applyAlignment="1">
      <alignment horizontal="center"/>
    </xf>
    <xf numFmtId="177" fontId="199" fillId="60" borderId="152" xfId="1" applyFont="1" applyFill="1" applyBorder="1" applyAlignment="1">
      <alignment horizontal="center"/>
    </xf>
    <xf numFmtId="177" fontId="199" fillId="0" borderId="70" xfId="1" applyFont="1" applyBorder="1"/>
    <xf numFmtId="201" fontId="199" fillId="59" borderId="70" xfId="1" applyNumberFormat="1" applyFont="1" applyFill="1" applyBorder="1"/>
    <xf numFmtId="205" fontId="199" fillId="59" borderId="70" xfId="1" applyNumberFormat="1" applyFont="1" applyFill="1" applyBorder="1"/>
    <xf numFmtId="198" fontId="199" fillId="0" borderId="70" xfId="1" applyNumberFormat="1" applyFont="1" applyBorder="1" applyAlignment="1">
      <alignment horizontal="center"/>
    </xf>
    <xf numFmtId="200" fontId="199" fillId="0" borderId="70" xfId="1" applyNumberFormat="1" applyFont="1" applyBorder="1" applyAlignment="1">
      <alignment horizontal="center"/>
    </xf>
    <xf numFmtId="200" fontId="199" fillId="0" borderId="80" xfId="1" applyNumberFormat="1" applyFont="1" applyBorder="1" applyAlignment="1">
      <alignment horizontal="center"/>
    </xf>
    <xf numFmtId="200" fontId="199" fillId="0" borderId="152" xfId="1" applyNumberFormat="1" applyFont="1" applyBorder="1" applyAlignment="1">
      <alignment horizontal="center"/>
    </xf>
    <xf numFmtId="177" fontId="199" fillId="0" borderId="49" xfId="1" applyFont="1" applyFill="1" applyBorder="1" applyAlignment="1">
      <alignment horizontal="center"/>
    </xf>
    <xf numFmtId="200" fontId="199" fillId="0" borderId="132" xfId="1" applyNumberFormat="1" applyFont="1" applyBorder="1" applyAlignment="1">
      <alignment horizontal="center"/>
    </xf>
    <xf numFmtId="177" fontId="199" fillId="59" borderId="70" xfId="1" applyFont="1" applyFill="1" applyBorder="1" applyAlignment="1">
      <alignment horizontal="center"/>
    </xf>
    <xf numFmtId="2" fontId="199" fillId="59" borderId="49" xfId="0" applyNumberFormat="1" applyFont="1" applyFill="1" applyBorder="1" applyAlignment="1">
      <alignment horizontal="center"/>
    </xf>
    <xf numFmtId="200" fontId="199" fillId="60" borderId="49" xfId="1" applyNumberFormat="1" applyFont="1" applyFill="1" applyBorder="1" applyAlignment="1">
      <alignment horizontal="center"/>
    </xf>
    <xf numFmtId="200" fontId="199" fillId="59" borderId="49" xfId="0" applyNumberFormat="1" applyFont="1" applyFill="1" applyBorder="1" applyAlignment="1">
      <alignment horizontal="center"/>
    </xf>
    <xf numFmtId="198" fontId="199" fillId="60" borderId="49" xfId="1" applyNumberFormat="1" applyFont="1" applyFill="1" applyBorder="1" applyAlignment="1">
      <alignment horizontal="center"/>
    </xf>
    <xf numFmtId="0" fontId="199" fillId="59" borderId="0" xfId="0" applyFont="1" applyFill="1"/>
    <xf numFmtId="0" fontId="199" fillId="62" borderId="80" xfId="0" applyFont="1" applyFill="1" applyBorder="1"/>
    <xf numFmtId="167" fontId="199" fillId="0" borderId="64" xfId="0" applyNumberFormat="1" applyFont="1" applyBorder="1" applyAlignment="1">
      <alignment horizontal="center"/>
    </xf>
    <xf numFmtId="167" fontId="199" fillId="0" borderId="0" xfId="0" applyNumberFormat="1" applyFont="1"/>
    <xf numFmtId="0" fontId="199" fillId="62" borderId="152" xfId="0" applyFont="1" applyFill="1" applyBorder="1"/>
    <xf numFmtId="167" fontId="199" fillId="0" borderId="169" xfId="0" applyNumberFormat="1" applyFont="1" applyBorder="1"/>
    <xf numFmtId="0" fontId="199" fillId="0" borderId="0" xfId="0" applyFont="1" applyAlignment="1">
      <alignment horizontal="center" wrapText="1"/>
    </xf>
    <xf numFmtId="200" fontId="199" fillId="0" borderId="49" xfId="1" applyNumberFormat="1" applyFont="1" applyFill="1" applyBorder="1" applyAlignment="1">
      <alignment horizontal="center"/>
    </xf>
    <xf numFmtId="165" fontId="199" fillId="0" borderId="0" xfId="2" applyNumberFormat="1" applyFont="1" applyFill="1" applyAlignment="1">
      <alignment horizontal="center"/>
    </xf>
    <xf numFmtId="0" fontId="199" fillId="62" borderId="169" xfId="0" applyFont="1" applyFill="1" applyBorder="1"/>
    <xf numFmtId="165" fontId="199" fillId="60" borderId="18" xfId="2" applyNumberFormat="1" applyFont="1" applyFill="1" applyBorder="1" applyAlignment="1">
      <alignment horizontal="center"/>
    </xf>
    <xf numFmtId="4" fontId="198" fillId="60" borderId="18" xfId="0" applyNumberFormat="1" applyFont="1" applyFill="1" applyBorder="1" applyAlignment="1">
      <alignment horizontal="center"/>
    </xf>
    <xf numFmtId="9" fontId="199" fillId="60" borderId="18" xfId="2" applyFont="1" applyFill="1" applyBorder="1" applyAlignment="1">
      <alignment horizontal="center"/>
    </xf>
    <xf numFmtId="4" fontId="199" fillId="0" borderId="0" xfId="0" applyNumberFormat="1" applyFont="1"/>
    <xf numFmtId="208" fontId="526" fillId="26" borderId="48" xfId="1" applyNumberFormat="1" applyFont="1" applyFill="1" applyBorder="1" applyAlignment="1">
      <alignment horizontal="center" vertical="center" wrapText="1"/>
    </xf>
    <xf numFmtId="166" fontId="254" fillId="58" borderId="169" xfId="0" applyNumberFormat="1" applyFont="1" applyFill="1" applyBorder="1" applyAlignment="1">
      <alignment horizontal="center" vertical="top"/>
    </xf>
    <xf numFmtId="166" fontId="254" fillId="59" borderId="169" xfId="0" applyNumberFormat="1" applyFont="1" applyFill="1" applyBorder="1" applyAlignment="1">
      <alignment horizontal="center" vertical="top"/>
    </xf>
    <xf numFmtId="166" fontId="199" fillId="58" borderId="169" xfId="0" applyNumberFormat="1" applyFont="1" applyFill="1" applyBorder="1" applyAlignment="1">
      <alignment horizontal="center" vertical="top"/>
    </xf>
    <xf numFmtId="166" fontId="209" fillId="58" borderId="169" xfId="0" applyNumberFormat="1" applyFont="1" applyFill="1" applyBorder="1" applyAlignment="1">
      <alignment horizontal="center" vertical="top"/>
    </xf>
    <xf numFmtId="9" fontId="199" fillId="67" borderId="0" xfId="2" applyFont="1" applyFill="1" applyAlignment="1">
      <alignment horizontal="center"/>
    </xf>
    <xf numFmtId="165" fontId="199" fillId="67" borderId="0" xfId="2" applyNumberFormat="1" applyFont="1" applyFill="1" applyAlignment="1">
      <alignment horizontal="center"/>
    </xf>
    <xf numFmtId="166" fontId="193" fillId="67" borderId="18" xfId="329" applyNumberFormat="1" applyFont="1" applyFill="1" applyBorder="1" applyAlignment="1">
      <alignment horizontal="center" vertical="center" wrapText="1"/>
    </xf>
    <xf numFmtId="166" fontId="193" fillId="67" borderId="18" xfId="0" applyNumberFormat="1" applyFont="1" applyFill="1" applyBorder="1" applyAlignment="1">
      <alignment horizontal="center" vertical="center"/>
    </xf>
    <xf numFmtId="166" fontId="0" fillId="67" borderId="163" xfId="2" applyNumberFormat="1" applyFont="1" applyFill="1" applyBorder="1" applyAlignment="1">
      <alignment horizontal="center" vertical="center"/>
    </xf>
    <xf numFmtId="165" fontId="0" fillId="94" borderId="132" xfId="0" applyNumberFormat="1" applyFill="1" applyBorder="1" applyAlignment="1">
      <alignment horizontal="center"/>
    </xf>
    <xf numFmtId="167" fontId="195" fillId="0" borderId="18" xfId="0" applyNumberFormat="1" applyFont="1" applyBorder="1" applyAlignment="1">
      <alignment horizontal="center"/>
    </xf>
    <xf numFmtId="1" fontId="144" fillId="0" borderId="0" xfId="0" applyNumberFormat="1" applyFont="1"/>
    <xf numFmtId="0" fontId="253" fillId="83" borderId="67" xfId="0" applyFont="1" applyFill="1" applyBorder="1"/>
    <xf numFmtId="0" fontId="253" fillId="83" borderId="68" xfId="0" applyFont="1" applyFill="1" applyBorder="1"/>
    <xf numFmtId="0" fontId="253" fillId="83" borderId="69" xfId="0" applyFont="1" applyFill="1" applyBorder="1"/>
    <xf numFmtId="0" fontId="254" fillId="83" borderId="65" xfId="0" applyFont="1" applyFill="1" applyBorder="1"/>
    <xf numFmtId="0" fontId="254" fillId="83" borderId="49" xfId="0" applyFont="1" applyFill="1" applyBorder="1"/>
    <xf numFmtId="0" fontId="254" fillId="83" borderId="80" xfId="0" applyFont="1" applyFill="1" applyBorder="1"/>
    <xf numFmtId="0" fontId="254" fillId="83" borderId="152" xfId="0" applyFont="1" applyFill="1" applyBorder="1"/>
    <xf numFmtId="0" fontId="254" fillId="83" borderId="66" xfId="0" applyFont="1" applyFill="1" applyBorder="1"/>
    <xf numFmtId="4" fontId="254" fillId="83" borderId="49" xfId="0" applyNumberFormat="1" applyFont="1" applyFill="1" applyBorder="1"/>
    <xf numFmtId="4" fontId="254" fillId="83" borderId="80" xfId="0" applyNumberFormat="1" applyFont="1" applyFill="1" applyBorder="1"/>
    <xf numFmtId="4" fontId="254" fillId="83" borderId="152" xfId="0" applyNumberFormat="1" applyFont="1" applyFill="1" applyBorder="1"/>
    <xf numFmtId="4" fontId="254" fillId="83" borderId="66" xfId="0" applyNumberFormat="1" applyFont="1" applyFill="1" applyBorder="1"/>
    <xf numFmtId="0" fontId="528" fillId="83" borderId="65" xfId="0" applyFont="1" applyFill="1" applyBorder="1" applyAlignment="1">
      <alignment horizontal="right"/>
    </xf>
    <xf numFmtId="0" fontId="253" fillId="83" borderId="80" xfId="0" applyFont="1" applyFill="1" applyBorder="1"/>
    <xf numFmtId="0" fontId="253" fillId="83" borderId="152" xfId="0" applyFont="1" applyFill="1" applyBorder="1"/>
    <xf numFmtId="2" fontId="254" fillId="83" borderId="80" xfId="0" applyNumberFormat="1" applyFont="1" applyFill="1" applyBorder="1"/>
    <xf numFmtId="2" fontId="254" fillId="83" borderId="152" xfId="0" applyNumberFormat="1" applyFont="1" applyFill="1" applyBorder="1"/>
    <xf numFmtId="164" fontId="254" fillId="86" borderId="80" xfId="0" applyNumberFormat="1" applyFont="1" applyFill="1" applyBorder="1"/>
    <xf numFmtId="2" fontId="254" fillId="86" borderId="80" xfId="0" applyNumberFormat="1" applyFont="1" applyFill="1" applyBorder="1"/>
    <xf numFmtId="1" fontId="199" fillId="59" borderId="18" xfId="0" applyNumberFormat="1" applyFont="1" applyFill="1" applyBorder="1" applyAlignment="1">
      <alignment horizontal="center" vertical="top"/>
    </xf>
    <xf numFmtId="1" fontId="199" fillId="59" borderId="18" xfId="0" applyNumberFormat="1" applyFont="1" applyFill="1" applyBorder="1" applyAlignment="1">
      <alignment horizontal="center"/>
    </xf>
    <xf numFmtId="1" fontId="199" fillId="59" borderId="39" xfId="0" applyNumberFormat="1" applyFont="1" applyFill="1" applyBorder="1" applyAlignment="1">
      <alignment horizontal="center"/>
    </xf>
    <xf numFmtId="209" fontId="254" fillId="192" borderId="80" xfId="1" applyNumberFormat="1" applyFont="1" applyFill="1" applyBorder="1"/>
    <xf numFmtId="0" fontId="199" fillId="59" borderId="0" xfId="0" applyFont="1" applyFill="1" applyAlignment="1">
      <alignment vertical="center"/>
    </xf>
    <xf numFmtId="1" fontId="199" fillId="94" borderId="18" xfId="0" applyNumberFormat="1" applyFont="1" applyFill="1" applyBorder="1" applyAlignment="1">
      <alignment horizontal="center" vertical="top"/>
    </xf>
    <xf numFmtId="1" fontId="199" fillId="94" borderId="18" xfId="0" applyNumberFormat="1" applyFont="1" applyFill="1" applyBorder="1" applyAlignment="1">
      <alignment horizontal="center"/>
    </xf>
    <xf numFmtId="1" fontId="199" fillId="94" borderId="39" xfId="0" applyNumberFormat="1" applyFont="1" applyFill="1" applyBorder="1" applyAlignment="1">
      <alignment horizontal="center"/>
    </xf>
    <xf numFmtId="209" fontId="254" fillId="192" borderId="80" xfId="1" applyNumberFormat="1" applyFont="1" applyFill="1" applyBorder="1" applyAlignment="1">
      <alignment horizontal="center"/>
    </xf>
    <xf numFmtId="274" fontId="199" fillId="0" borderId="0" xfId="2123" applyNumberFormat="1" applyFont="1"/>
    <xf numFmtId="167" fontId="254" fillId="62" borderId="80" xfId="0" applyNumberFormat="1" applyFont="1" applyFill="1" applyBorder="1"/>
    <xf numFmtId="167" fontId="254" fillId="67" borderId="80" xfId="0" applyNumberFormat="1" applyFont="1" applyFill="1" applyBorder="1"/>
    <xf numFmtId="167" fontId="254" fillId="94" borderId="80" xfId="0" applyNumberFormat="1" applyFont="1" applyFill="1" applyBorder="1"/>
    <xf numFmtId="167" fontId="254" fillId="62" borderId="0" xfId="0" applyNumberFormat="1" applyFont="1" applyFill="1"/>
    <xf numFmtId="167" fontId="254" fillId="0" borderId="83" xfId="0" applyNumberFormat="1" applyFont="1" applyBorder="1"/>
    <xf numFmtId="0" fontId="529" fillId="71" borderId="0" xfId="0" applyFont="1" applyFill="1" applyAlignment="1">
      <alignment horizontal="left"/>
    </xf>
    <xf numFmtId="167" fontId="254" fillId="62" borderId="152" xfId="0" applyNumberFormat="1" applyFont="1" applyFill="1" applyBorder="1"/>
    <xf numFmtId="167" fontId="254" fillId="62" borderId="178" xfId="0" applyNumberFormat="1" applyFont="1" applyFill="1" applyBorder="1"/>
    <xf numFmtId="167" fontId="254" fillId="0" borderId="169" xfId="0" applyNumberFormat="1" applyFont="1" applyBorder="1"/>
    <xf numFmtId="0" fontId="199" fillId="71" borderId="0" xfId="0" applyFont="1" applyFill="1"/>
    <xf numFmtId="0" fontId="209" fillId="71" borderId="0" xfId="0" applyFont="1" applyFill="1"/>
    <xf numFmtId="0" fontId="530" fillId="71" borderId="0" xfId="0" applyFont="1" applyFill="1" applyAlignment="1">
      <alignment horizontal="right" vertical="center"/>
    </xf>
    <xf numFmtId="1" fontId="198" fillId="71" borderId="146" xfId="2137" applyNumberFormat="1" applyFont="1" applyFill="1" applyBorder="1" applyAlignment="1">
      <alignment horizontal="right" vertical="center"/>
    </xf>
    <xf numFmtId="1" fontId="198" fillId="71" borderId="147" xfId="2137" applyNumberFormat="1" applyFont="1" applyFill="1" applyBorder="1" applyAlignment="1">
      <alignment horizontal="right" vertical="center"/>
    </xf>
    <xf numFmtId="1" fontId="198" fillId="71" borderId="0" xfId="2137" applyNumberFormat="1" applyFont="1" applyFill="1" applyAlignment="1">
      <alignment horizontal="right" vertical="center"/>
    </xf>
    <xf numFmtId="202" fontId="529" fillId="195" borderId="132" xfId="0" applyNumberFormat="1" applyFont="1" applyFill="1" applyBorder="1"/>
    <xf numFmtId="167" fontId="198" fillId="59" borderId="84" xfId="2138" applyNumberFormat="1" applyFont="1" applyFill="1" applyBorder="1" applyAlignment="1">
      <alignment horizontal="right"/>
    </xf>
    <xf numFmtId="167" fontId="198" fillId="59" borderId="83" xfId="2138" applyNumberFormat="1" applyFont="1" applyFill="1" applyBorder="1" applyAlignment="1">
      <alignment horizontal="right"/>
    </xf>
    <xf numFmtId="167" fontId="198" fillId="59" borderId="0" xfId="2138" applyNumberFormat="1" applyFont="1" applyFill="1" applyAlignment="1">
      <alignment horizontal="right"/>
    </xf>
    <xf numFmtId="165" fontId="254" fillId="0" borderId="0" xfId="39376" applyNumberFormat="1" applyFont="1"/>
    <xf numFmtId="167" fontId="198" fillId="59" borderId="84" xfId="2137" applyNumberFormat="1" applyFont="1" applyFill="1" applyBorder="1" applyAlignment="1">
      <alignment horizontal="right"/>
    </xf>
    <xf numFmtId="167" fontId="198" fillId="59" borderId="83" xfId="2137" applyNumberFormat="1" applyFont="1" applyFill="1" applyBorder="1" applyAlignment="1">
      <alignment horizontal="right"/>
    </xf>
    <xf numFmtId="167" fontId="198" fillId="59" borderId="0" xfId="2137" applyNumberFormat="1" applyFont="1" applyFill="1" applyAlignment="1">
      <alignment horizontal="right"/>
    </xf>
    <xf numFmtId="202" fontId="529" fillId="71" borderId="132" xfId="0" applyNumberFormat="1" applyFont="1" applyFill="1" applyBorder="1"/>
    <xf numFmtId="167" fontId="198" fillId="0" borderId="84" xfId="2137" applyNumberFormat="1" applyFont="1" applyBorder="1" applyAlignment="1">
      <alignment horizontal="right"/>
    </xf>
    <xf numFmtId="167" fontId="198" fillId="0" borderId="83" xfId="2137" applyNumberFormat="1" applyFont="1" applyBorder="1" applyAlignment="1">
      <alignment horizontal="right"/>
    </xf>
    <xf numFmtId="167" fontId="198" fillId="0" borderId="0" xfId="2137" applyNumberFormat="1" applyFont="1" applyAlignment="1">
      <alignment horizontal="right"/>
    </xf>
    <xf numFmtId="165" fontId="254" fillId="59" borderId="0" xfId="39376" applyNumberFormat="1" applyFont="1" applyFill="1"/>
    <xf numFmtId="165" fontId="254" fillId="192" borderId="0" xfId="39376" applyNumberFormat="1" applyFont="1" applyFill="1"/>
    <xf numFmtId="167" fontId="198" fillId="195" borderId="84" xfId="2137" applyNumberFormat="1" applyFont="1" applyFill="1" applyBorder="1" applyAlignment="1">
      <alignment horizontal="right"/>
    </xf>
    <xf numFmtId="167" fontId="198" fillId="195" borderId="83" xfId="2137" applyNumberFormat="1" applyFont="1" applyFill="1" applyBorder="1" applyAlignment="1">
      <alignment horizontal="right"/>
    </xf>
    <xf numFmtId="167" fontId="198" fillId="195" borderId="0" xfId="2137" applyNumberFormat="1" applyFont="1" applyFill="1" applyAlignment="1">
      <alignment horizontal="right"/>
    </xf>
    <xf numFmtId="167" fontId="198" fillId="71" borderId="84" xfId="2137" applyNumberFormat="1" applyFont="1" applyFill="1" applyBorder="1" applyAlignment="1">
      <alignment horizontal="right"/>
    </xf>
    <xf numFmtId="167" fontId="198" fillId="71" borderId="83" xfId="2137" applyNumberFormat="1" applyFont="1" applyFill="1" applyBorder="1" applyAlignment="1">
      <alignment horizontal="right"/>
    </xf>
    <xf numFmtId="167" fontId="198" fillId="71" borderId="0" xfId="2137" applyNumberFormat="1" applyFont="1" applyFill="1" applyAlignment="1">
      <alignment horizontal="right"/>
    </xf>
    <xf numFmtId="202" fontId="529" fillId="71" borderId="75" xfId="0" applyNumberFormat="1" applyFont="1" applyFill="1" applyBorder="1"/>
    <xf numFmtId="167" fontId="199" fillId="71" borderId="99" xfId="2137" applyNumberFormat="1" applyFont="1" applyFill="1" applyBorder="1" applyAlignment="1">
      <alignment horizontal="right"/>
    </xf>
    <xf numFmtId="167" fontId="199" fillId="71" borderId="148" xfId="2137" applyNumberFormat="1" applyFont="1" applyFill="1" applyBorder="1" applyAlignment="1">
      <alignment horizontal="right"/>
    </xf>
    <xf numFmtId="167" fontId="199" fillId="71" borderId="0" xfId="2137" applyNumberFormat="1" applyFont="1" applyFill="1" applyAlignment="1">
      <alignment horizontal="right"/>
    </xf>
    <xf numFmtId="167" fontId="199" fillId="71" borderId="96" xfId="2137" applyNumberFormat="1" applyFont="1" applyFill="1" applyBorder="1" applyAlignment="1">
      <alignment horizontal="right"/>
    </xf>
    <xf numFmtId="167" fontId="199" fillId="71" borderId="149" xfId="2137" applyNumberFormat="1" applyFont="1" applyFill="1" applyBorder="1" applyAlignment="1">
      <alignment horizontal="right"/>
    </xf>
    <xf numFmtId="167" fontId="198" fillId="0" borderId="150" xfId="2137" applyNumberFormat="1" applyFont="1" applyBorder="1" applyAlignment="1">
      <alignment horizontal="right"/>
    </xf>
    <xf numFmtId="167" fontId="198" fillId="0" borderId="151" xfId="2137" applyNumberFormat="1" applyFont="1" applyBorder="1" applyAlignment="1">
      <alignment horizontal="right"/>
    </xf>
    <xf numFmtId="167" fontId="198" fillId="0" borderId="84" xfId="2138" applyNumberFormat="1" applyFont="1" applyBorder="1" applyAlignment="1">
      <alignment horizontal="right"/>
    </xf>
    <xf numFmtId="167" fontId="198" fillId="0" borderId="83" xfId="2138" applyNumberFormat="1" applyFont="1" applyBorder="1" applyAlignment="1">
      <alignment horizontal="right"/>
    </xf>
    <xf numFmtId="167" fontId="198" fillId="0" borderId="0" xfId="2138" applyNumberFormat="1" applyFont="1" applyAlignment="1">
      <alignment horizontal="right"/>
    </xf>
    <xf numFmtId="167" fontId="254" fillId="59" borderId="0" xfId="0" applyNumberFormat="1" applyFont="1" applyFill="1"/>
    <xf numFmtId="167" fontId="254" fillId="0" borderId="0" xfId="0" applyNumberFormat="1" applyFont="1"/>
    <xf numFmtId="165" fontId="254" fillId="0" borderId="0" xfId="39376" applyNumberFormat="1" applyFont="1" applyFill="1" applyBorder="1"/>
    <xf numFmtId="167" fontId="254" fillId="62" borderId="169" xfId="0" applyNumberFormat="1" applyFont="1" applyFill="1" applyBorder="1"/>
    <xf numFmtId="1" fontId="198" fillId="0" borderId="179" xfId="18661" applyNumberFormat="1" applyFont="1" applyBorder="1" applyAlignment="1">
      <alignment horizontal="center" vertical="center"/>
    </xf>
    <xf numFmtId="1" fontId="198" fillId="0" borderId="180" xfId="18661" applyNumberFormat="1" applyFont="1" applyBorder="1" applyAlignment="1">
      <alignment horizontal="center" vertical="center"/>
    </xf>
    <xf numFmtId="0" fontId="199" fillId="0" borderId="0" xfId="18661" applyFont="1"/>
    <xf numFmtId="1" fontId="198" fillId="0" borderId="179" xfId="18661" applyNumberFormat="1" applyFont="1" applyBorder="1" applyAlignment="1">
      <alignment horizontal="right" vertical="center"/>
    </xf>
    <xf numFmtId="1" fontId="198" fillId="0" borderId="180" xfId="18661" applyNumberFormat="1" applyFont="1" applyBorder="1" applyAlignment="1">
      <alignment horizontal="right" vertical="center"/>
    </xf>
    <xf numFmtId="0" fontId="199" fillId="0" borderId="81" xfId="18661" applyFont="1" applyBorder="1" applyAlignment="1">
      <alignment horizontal="left" indent="1"/>
    </xf>
    <xf numFmtId="167" fontId="199" fillId="0" borderId="0" xfId="18661" applyNumberFormat="1" applyFont="1" applyAlignment="1">
      <alignment horizontal="center"/>
    </xf>
    <xf numFmtId="0" fontId="199" fillId="59" borderId="81" xfId="18661" applyFont="1" applyFill="1" applyBorder="1" applyAlignment="1">
      <alignment horizontal="left" indent="1"/>
    </xf>
    <xf numFmtId="167" fontId="199" fillId="59" borderId="0" xfId="18661" applyNumberFormat="1" applyFont="1" applyFill="1" applyAlignment="1">
      <alignment horizontal="center"/>
    </xf>
    <xf numFmtId="165" fontId="199" fillId="0" borderId="0" xfId="2" applyNumberFormat="1" applyFont="1" applyFill="1" applyAlignment="1">
      <alignment vertical="center"/>
    </xf>
    <xf numFmtId="0" fontId="199" fillId="0" borderId="0" xfId="0" applyFont="1" applyAlignment="1">
      <alignment vertical="center"/>
    </xf>
    <xf numFmtId="165" fontId="199" fillId="59" borderId="0" xfId="2" applyNumberFormat="1" applyFont="1" applyFill="1" applyAlignment="1">
      <alignment vertical="center"/>
    </xf>
    <xf numFmtId="165" fontId="199" fillId="0" borderId="0" xfId="2" applyNumberFormat="1" applyFont="1" applyFill="1" applyBorder="1" applyAlignment="1">
      <alignment vertical="center"/>
    </xf>
    <xf numFmtId="275" fontId="463" fillId="26" borderId="48" xfId="329" applyNumberFormat="1" applyFont="1" applyFill="1" applyBorder="1" applyAlignment="1">
      <alignment horizontal="center" vertical="center" wrapText="1"/>
    </xf>
    <xf numFmtId="208" fontId="463" fillId="26" borderId="48" xfId="1" applyNumberFormat="1" applyFont="1" applyFill="1" applyBorder="1" applyAlignment="1">
      <alignment horizontal="center" vertical="center" wrapText="1"/>
    </xf>
    <xf numFmtId="165" fontId="254" fillId="212" borderId="169" xfId="2" applyNumberFormat="1" applyFont="1" applyFill="1" applyBorder="1" applyAlignment="1">
      <alignment horizontal="center" vertical="top"/>
    </xf>
    <xf numFmtId="165" fontId="254" fillId="210" borderId="169" xfId="2" applyNumberFormat="1" applyFont="1" applyFill="1" applyBorder="1" applyAlignment="1">
      <alignment horizontal="center" vertical="top"/>
    </xf>
    <xf numFmtId="165" fontId="199" fillId="210" borderId="0" xfId="2" applyNumberFormat="1" applyFont="1" applyFill="1" applyBorder="1" applyAlignment="1">
      <alignment vertical="center"/>
    </xf>
    <xf numFmtId="165" fontId="199" fillId="59" borderId="0" xfId="2" applyNumberFormat="1" applyFont="1" applyFill="1" applyAlignment="1">
      <alignment horizontal="center" vertical="center"/>
    </xf>
    <xf numFmtId="166" fontId="253" fillId="58" borderId="169" xfId="0" applyNumberFormat="1" applyFont="1" applyFill="1" applyBorder="1" applyAlignment="1">
      <alignment horizontal="center" vertical="top"/>
    </xf>
    <xf numFmtId="199" fontId="0" fillId="67" borderId="49" xfId="0" applyNumberFormat="1" applyFill="1" applyBorder="1" applyAlignment="1">
      <alignment horizontal="center"/>
    </xf>
    <xf numFmtId="9" fontId="199" fillId="58" borderId="0" xfId="2" applyFont="1" applyFill="1" applyAlignment="1">
      <alignment horizontal="center"/>
    </xf>
    <xf numFmtId="166" fontId="1" fillId="67" borderId="163" xfId="52670" applyNumberFormat="1" applyFill="1" applyBorder="1" applyAlignment="1">
      <alignment horizontal="center" vertical="center"/>
    </xf>
    <xf numFmtId="0" fontId="187" fillId="61" borderId="0" xfId="0" applyFont="1" applyFill="1"/>
    <xf numFmtId="0" fontId="188" fillId="61" borderId="49" xfId="329" applyFont="1" applyFill="1" applyBorder="1" applyAlignment="1">
      <alignment horizontal="left" vertical="center"/>
    </xf>
    <xf numFmtId="1" fontId="187" fillId="61" borderId="49" xfId="0" applyNumberFormat="1" applyFont="1" applyFill="1" applyBorder="1" applyAlignment="1">
      <alignment horizontal="center"/>
    </xf>
    <xf numFmtId="1" fontId="187" fillId="61" borderId="152" xfId="0" applyNumberFormat="1" applyFont="1" applyFill="1" applyBorder="1" applyAlignment="1">
      <alignment horizontal="center"/>
    </xf>
    <xf numFmtId="0" fontId="200" fillId="61" borderId="49" xfId="329" applyFont="1" applyFill="1" applyBorder="1" applyAlignment="1">
      <alignment horizontal="left" vertical="center"/>
    </xf>
    <xf numFmtId="0" fontId="187" fillId="61" borderId="75" xfId="329" applyFont="1" applyFill="1" applyBorder="1" applyAlignment="1">
      <alignment horizontal="left" vertical="center"/>
    </xf>
    <xf numFmtId="9" fontId="187" fillId="61" borderId="0" xfId="2" applyFont="1" applyFill="1" applyBorder="1" applyAlignment="1">
      <alignment horizontal="center"/>
    </xf>
    <xf numFmtId="0" fontId="193" fillId="61" borderId="0" xfId="329" applyFont="1" applyFill="1"/>
    <xf numFmtId="0" fontId="200" fillId="205" borderId="48" xfId="329" applyFont="1" applyFill="1" applyBorder="1" applyAlignment="1">
      <alignment horizontal="left" vertical="center" wrapText="1"/>
    </xf>
    <xf numFmtId="0" fontId="200" fillId="206" borderId="43" xfId="329" applyFont="1" applyFill="1" applyBorder="1" applyAlignment="1">
      <alignment horizontal="center" vertical="center" wrapText="1"/>
    </xf>
    <xf numFmtId="0" fontId="200" fillId="206" borderId="44" xfId="329" applyFont="1" applyFill="1" applyBorder="1" applyAlignment="1">
      <alignment horizontal="center" vertical="center" wrapText="1"/>
    </xf>
    <xf numFmtId="0" fontId="193" fillId="61" borderId="0" xfId="0" applyFont="1" applyFill="1"/>
    <xf numFmtId="166" fontId="0" fillId="59" borderId="163" xfId="2" applyNumberFormat="1" applyFont="1" applyFill="1" applyBorder="1" applyAlignment="1">
      <alignment horizontal="center" vertical="center"/>
    </xf>
    <xf numFmtId="166" fontId="187" fillId="59" borderId="18" xfId="329" applyNumberFormat="1" applyFont="1" applyFill="1" applyBorder="1" applyAlignment="1">
      <alignment horizontal="center"/>
    </xf>
    <xf numFmtId="166" fontId="187" fillId="59" borderId="18" xfId="329" applyNumberFormat="1" applyFont="1" applyFill="1" applyBorder="1" applyAlignment="1">
      <alignment horizontal="center" vertical="center" wrapText="1"/>
    </xf>
    <xf numFmtId="9" fontId="193" fillId="0" borderId="170" xfId="329" applyNumberFormat="1" applyFont="1" applyBorder="1" applyAlignment="1">
      <alignment horizontal="center" vertical="center"/>
    </xf>
    <xf numFmtId="9" fontId="193" fillId="0" borderId="39" xfId="329" applyNumberFormat="1" applyFont="1" applyBorder="1" applyAlignment="1">
      <alignment horizontal="center" vertical="center"/>
    </xf>
    <xf numFmtId="0" fontId="193" fillId="200" borderId="174" xfId="0" applyFont="1" applyFill="1" applyBorder="1"/>
    <xf numFmtId="0" fontId="193" fillId="200" borderId="175" xfId="0" applyFont="1" applyFill="1" applyBorder="1" applyAlignment="1">
      <alignment horizontal="center" vertical="center"/>
    </xf>
    <xf numFmtId="0" fontId="193" fillId="200" borderId="176" xfId="0" applyFont="1" applyFill="1" applyBorder="1" applyAlignment="1">
      <alignment horizontal="center" vertical="center"/>
    </xf>
    <xf numFmtId="0" fontId="0" fillId="200" borderId="172" xfId="0" applyFill="1" applyBorder="1"/>
    <xf numFmtId="2" fontId="0" fillId="200" borderId="163" xfId="0" applyNumberFormat="1" applyFill="1" applyBorder="1" applyAlignment="1">
      <alignment horizontal="center" vertical="center"/>
    </xf>
    <xf numFmtId="2" fontId="0" fillId="87" borderId="163" xfId="0" applyNumberFormat="1" applyFill="1" applyBorder="1" applyAlignment="1">
      <alignment horizontal="center" vertical="center"/>
    </xf>
    <xf numFmtId="2" fontId="0" fillId="87" borderId="173" xfId="0" applyNumberFormat="1" applyFill="1" applyBorder="1" applyAlignment="1">
      <alignment horizontal="center" vertical="center"/>
    </xf>
    <xf numFmtId="0" fontId="0" fillId="200" borderId="0" xfId="0" applyFill="1"/>
    <xf numFmtId="166" fontId="0" fillId="200" borderId="163" xfId="0" applyNumberFormat="1" applyFill="1" applyBorder="1" applyAlignment="1">
      <alignment horizontal="center" vertical="center"/>
    </xf>
    <xf numFmtId="166" fontId="0" fillId="87" borderId="163" xfId="0" applyNumberFormat="1" applyFill="1" applyBorder="1" applyAlignment="1">
      <alignment horizontal="center" vertical="center"/>
    </xf>
    <xf numFmtId="166" fontId="0" fillId="87" borderId="173" xfId="0" applyNumberFormat="1" applyFill="1" applyBorder="1" applyAlignment="1">
      <alignment horizontal="center" vertical="center"/>
    </xf>
    <xf numFmtId="164" fontId="0" fillId="200" borderId="163" xfId="0" applyNumberFormat="1" applyFill="1" applyBorder="1" applyAlignment="1">
      <alignment horizontal="center" vertical="center"/>
    </xf>
    <xf numFmtId="164" fontId="0" fillId="87" borderId="163" xfId="0" applyNumberFormat="1" applyFill="1" applyBorder="1" applyAlignment="1">
      <alignment horizontal="center" vertical="center"/>
    </xf>
    <xf numFmtId="2" fontId="199" fillId="213" borderId="49" xfId="1990" applyNumberFormat="1" applyFont="1" applyFill="1" applyBorder="1" applyAlignment="1">
      <alignment horizontal="center"/>
    </xf>
    <xf numFmtId="0" fontId="199" fillId="214" borderId="49" xfId="1989" applyFont="1" applyFill="1" applyBorder="1" applyAlignment="1">
      <alignment vertical="center"/>
    </xf>
    <xf numFmtId="0" fontId="198" fillId="214" borderId="49" xfId="1990" applyFont="1" applyFill="1" applyBorder="1" applyAlignment="1">
      <alignment horizontal="center" vertical="center"/>
    </xf>
    <xf numFmtId="0" fontId="213" fillId="215" borderId="49" xfId="0" applyFont="1" applyFill="1" applyBorder="1" applyAlignment="1">
      <alignment horizontal="center" vertical="center" wrapText="1"/>
    </xf>
    <xf numFmtId="0" fontId="213" fillId="215" borderId="80" xfId="0" applyFont="1" applyFill="1" applyBorder="1" applyAlignment="1">
      <alignment horizontal="center" vertical="center" wrapText="1"/>
    </xf>
    <xf numFmtId="0" fontId="253" fillId="215" borderId="49" xfId="0" applyFont="1" applyFill="1" applyBorder="1" applyAlignment="1">
      <alignment horizontal="center" vertical="center" wrapText="1"/>
    </xf>
    <xf numFmtId="0" fontId="199" fillId="0" borderId="49" xfId="1989" applyFont="1" applyBorder="1" applyAlignment="1">
      <alignment wrapText="1"/>
    </xf>
    <xf numFmtId="0" fontId="199" fillId="0" borderId="49" xfId="1989" applyFont="1" applyBorder="1" applyAlignment="1">
      <alignment vertical="center" wrapText="1"/>
    </xf>
    <xf numFmtId="166" fontId="199" fillId="0" borderId="49" xfId="1990" applyNumberFormat="1" applyFont="1" applyBorder="1" applyAlignment="1">
      <alignment horizontal="center" vertical="center"/>
    </xf>
    <xf numFmtId="165" fontId="199" fillId="0" borderId="49" xfId="2" applyNumberFormat="1" applyFont="1" applyFill="1" applyBorder="1" applyAlignment="1">
      <alignment horizontal="center" vertical="center"/>
    </xf>
    <xf numFmtId="166" fontId="144" fillId="0" borderId="132" xfId="0" applyNumberFormat="1" applyFont="1" applyBorder="1" applyAlignment="1">
      <alignment horizontal="center"/>
    </xf>
    <xf numFmtId="0" fontId="254" fillId="58" borderId="49" xfId="0" applyFont="1" applyFill="1" applyBorder="1" applyAlignment="1">
      <alignment vertical="center"/>
    </xf>
    <xf numFmtId="9" fontId="254" fillId="58" borderId="80" xfId="0" applyNumberFormat="1" applyFont="1" applyFill="1" applyBorder="1" applyAlignment="1">
      <alignment horizontal="center" vertical="center"/>
    </xf>
    <xf numFmtId="9" fontId="199" fillId="94" borderId="49" xfId="2" applyFont="1" applyFill="1" applyBorder="1" applyAlignment="1">
      <alignment horizontal="center" vertical="center"/>
    </xf>
    <xf numFmtId="0" fontId="254" fillId="0" borderId="49" xfId="0" applyFont="1" applyBorder="1" applyAlignment="1">
      <alignment vertical="center"/>
    </xf>
    <xf numFmtId="9" fontId="254" fillId="0" borderId="80" xfId="0" applyNumberFormat="1" applyFont="1" applyBorder="1" applyAlignment="1">
      <alignment horizontal="center" vertical="center"/>
    </xf>
    <xf numFmtId="9" fontId="199" fillId="0" borderId="49" xfId="2" applyFont="1" applyFill="1" applyBorder="1" applyAlignment="1">
      <alignment horizontal="center" vertical="center"/>
    </xf>
    <xf numFmtId="9" fontId="211" fillId="0" borderId="132" xfId="2" applyFont="1" applyFill="1" applyBorder="1" applyAlignment="1">
      <alignment horizontal="center" vertical="center"/>
    </xf>
    <xf numFmtId="9" fontId="199" fillId="59" borderId="132" xfId="2" applyFont="1" applyFill="1" applyBorder="1" applyAlignment="1">
      <alignment horizontal="center" vertical="center"/>
    </xf>
    <xf numFmtId="9" fontId="199" fillId="0" borderId="132" xfId="2" applyFont="1" applyFill="1" applyBorder="1" applyAlignment="1">
      <alignment horizontal="center" vertical="center"/>
    </xf>
    <xf numFmtId="9" fontId="199" fillId="58" borderId="132" xfId="2" applyFont="1" applyFill="1" applyBorder="1" applyAlignment="1">
      <alignment horizontal="center" vertical="center"/>
    </xf>
    <xf numFmtId="9" fontId="211" fillId="58" borderId="132" xfId="2" applyFont="1" applyFill="1" applyBorder="1" applyAlignment="1">
      <alignment horizontal="center" vertical="center"/>
    </xf>
    <xf numFmtId="0" fontId="199" fillId="0" borderId="49" xfId="1987" applyFont="1" applyBorder="1" applyAlignment="1">
      <alignment vertical="center"/>
    </xf>
    <xf numFmtId="9" fontId="199" fillId="0" borderId="80" xfId="0" applyNumberFormat="1" applyFont="1" applyBorder="1" applyAlignment="1">
      <alignment horizontal="center" vertical="center"/>
    </xf>
    <xf numFmtId="165" fontId="254" fillId="67" borderId="0" xfId="0" applyNumberFormat="1" applyFont="1" applyFill="1" applyAlignment="1">
      <alignment horizontal="center"/>
    </xf>
    <xf numFmtId="165" fontId="528" fillId="59" borderId="0" xfId="0" applyNumberFormat="1" applyFont="1" applyFill="1" applyAlignment="1">
      <alignment horizontal="center"/>
    </xf>
    <xf numFmtId="10" fontId="254" fillId="0" borderId="0" xfId="0" applyNumberFormat="1" applyFont="1" applyAlignment="1">
      <alignment horizontal="center"/>
    </xf>
    <xf numFmtId="9" fontId="254" fillId="0" borderId="0" xfId="2" applyFont="1" applyFill="1"/>
    <xf numFmtId="166" fontId="144" fillId="59" borderId="132" xfId="0" applyNumberFormat="1" applyFont="1" applyFill="1" applyBorder="1" applyAlignment="1">
      <alignment horizontal="center"/>
    </xf>
    <xf numFmtId="165" fontId="199" fillId="59" borderId="49" xfId="2" applyNumberFormat="1" applyFont="1" applyFill="1" applyBorder="1" applyAlignment="1">
      <alignment horizontal="center" vertical="center"/>
    </xf>
    <xf numFmtId="9" fontId="0" fillId="59" borderId="163" xfId="2" applyFont="1" applyFill="1" applyBorder="1" applyAlignment="1">
      <alignment horizontal="center" vertical="center"/>
    </xf>
    <xf numFmtId="166" fontId="144" fillId="216" borderId="132" xfId="0" applyNumberFormat="1" applyFont="1" applyFill="1" applyBorder="1" applyAlignment="1">
      <alignment horizontal="center"/>
    </xf>
    <xf numFmtId="166" fontId="199" fillId="216" borderId="49" xfId="1990" applyNumberFormat="1" applyFont="1" applyFill="1" applyBorder="1" applyAlignment="1">
      <alignment horizontal="center" vertical="center"/>
    </xf>
    <xf numFmtId="166" fontId="199" fillId="216" borderId="152" xfId="1990" applyNumberFormat="1" applyFont="1" applyFill="1" applyBorder="1" applyAlignment="1">
      <alignment horizontal="center" vertical="center"/>
    </xf>
    <xf numFmtId="166" fontId="254" fillId="0" borderId="0" xfId="0" applyNumberFormat="1" applyFont="1" applyAlignment="1">
      <alignment horizontal="center"/>
    </xf>
    <xf numFmtId="2" fontId="199" fillId="217" borderId="49" xfId="1990" applyNumberFormat="1" applyFont="1" applyFill="1" applyBorder="1" applyAlignment="1">
      <alignment horizontal="center"/>
    </xf>
    <xf numFmtId="0" fontId="144" fillId="67" borderId="0" xfId="0" applyFont="1" applyFill="1"/>
    <xf numFmtId="167" fontId="144" fillId="0" borderId="0" xfId="0" applyNumberFormat="1" applyFont="1" applyAlignment="1">
      <alignment horizontal="center"/>
    </xf>
    <xf numFmtId="165" fontId="199" fillId="84" borderId="70" xfId="2" applyNumberFormat="1" applyFont="1" applyFill="1" applyBorder="1" applyAlignment="1">
      <alignment horizontal="center" vertical="top"/>
    </xf>
    <xf numFmtId="4" fontId="144" fillId="67" borderId="0" xfId="0" applyNumberFormat="1" applyFont="1" applyFill="1" applyAlignment="1">
      <alignment horizontal="center"/>
    </xf>
    <xf numFmtId="2" fontId="228" fillId="67" borderId="0" xfId="1990" applyNumberFormat="1" applyFont="1" applyFill="1" applyAlignment="1">
      <alignment horizontal="right"/>
    </xf>
    <xf numFmtId="2" fontId="228" fillId="67" borderId="86" xfId="1990" applyNumberFormat="1" applyFont="1" applyFill="1" applyBorder="1" applyAlignment="1">
      <alignment horizontal="right"/>
    </xf>
    <xf numFmtId="2" fontId="198" fillId="81" borderId="49" xfId="1990" applyNumberFormat="1" applyFont="1" applyFill="1" applyBorder="1" applyAlignment="1">
      <alignment horizontal="center"/>
    </xf>
    <xf numFmtId="2" fontId="199" fillId="81" borderId="49" xfId="1990" applyNumberFormat="1" applyFont="1" applyFill="1" applyBorder="1" applyAlignment="1">
      <alignment horizontal="center"/>
    </xf>
    <xf numFmtId="2" fontId="199" fillId="218" borderId="49" xfId="1990" applyNumberFormat="1" applyFont="1" applyFill="1" applyBorder="1" applyAlignment="1">
      <alignment horizontal="center"/>
    </xf>
    <xf numFmtId="2" fontId="198" fillId="218" borderId="49" xfId="1990" applyNumberFormat="1" applyFont="1" applyFill="1" applyBorder="1" applyAlignment="1">
      <alignment horizontal="center"/>
    </xf>
    <xf numFmtId="2" fontId="254" fillId="81" borderId="49" xfId="0" applyNumberFormat="1" applyFont="1" applyFill="1" applyBorder="1" applyAlignment="1">
      <alignment horizontal="center"/>
    </xf>
    <xf numFmtId="9" fontId="187" fillId="94" borderId="132" xfId="2" applyFont="1" applyFill="1" applyBorder="1"/>
    <xf numFmtId="0" fontId="199" fillId="0" borderId="0" xfId="1987" applyFont="1" applyAlignment="1">
      <alignment horizontal="center"/>
    </xf>
    <xf numFmtId="0" fontId="199" fillId="0" borderId="169" xfId="1987" applyFont="1" applyBorder="1" applyAlignment="1">
      <alignment horizontal="left" wrapText="1"/>
    </xf>
    <xf numFmtId="166" fontId="144" fillId="0" borderId="169" xfId="0" applyNumberFormat="1" applyFont="1" applyBorder="1" applyAlignment="1">
      <alignment horizontal="center" vertical="center"/>
    </xf>
    <xf numFmtId="166" fontId="199" fillId="0" borderId="169" xfId="1987" applyNumberFormat="1" applyFont="1" applyBorder="1" applyAlignment="1">
      <alignment horizontal="center" vertical="center"/>
    </xf>
    <xf numFmtId="166" fontId="254" fillId="0" borderId="169" xfId="0" applyNumberFormat="1" applyFont="1" applyBorder="1" applyAlignment="1">
      <alignment horizontal="center" vertical="center"/>
    </xf>
    <xf numFmtId="0" fontId="254" fillId="69" borderId="169" xfId="0" applyFont="1" applyFill="1" applyBorder="1" applyAlignment="1">
      <alignment horizontal="center"/>
    </xf>
    <xf numFmtId="0" fontId="199" fillId="69" borderId="169" xfId="1987" applyFont="1" applyFill="1" applyBorder="1" applyAlignment="1">
      <alignment horizontal="left"/>
    </xf>
    <xf numFmtId="166" fontId="144" fillId="69" borderId="169" xfId="0" applyNumberFormat="1" applyFont="1" applyFill="1" applyBorder="1" applyAlignment="1">
      <alignment horizontal="center" vertical="center"/>
    </xf>
    <xf numFmtId="166" fontId="199" fillId="69" borderId="169" xfId="1987" applyNumberFormat="1" applyFont="1" applyFill="1" applyBorder="1" applyAlignment="1">
      <alignment horizontal="center" vertical="center"/>
    </xf>
    <xf numFmtId="0" fontId="254" fillId="69" borderId="169" xfId="0" applyFont="1" applyFill="1" applyBorder="1" applyAlignment="1">
      <alignment horizontal="left"/>
    </xf>
    <xf numFmtId="0" fontId="532" fillId="219" borderId="181" xfId="52888" applyFont="1" applyFill="1" applyBorder="1" applyAlignment="1">
      <alignment horizontal="left" vertical="center" indent="2"/>
    </xf>
    <xf numFmtId="4" fontId="532" fillId="219" borderId="169" xfId="52888" applyNumberFormat="1" applyFont="1" applyFill="1" applyBorder="1" applyAlignment="1">
      <alignment horizontal="right" vertical="center" shrinkToFit="1"/>
    </xf>
    <xf numFmtId="4" fontId="532" fillId="0" borderId="169" xfId="52888" applyNumberFormat="1" applyFont="1" applyBorder="1" applyAlignment="1">
      <alignment horizontal="right" vertical="center" shrinkToFit="1"/>
    </xf>
    <xf numFmtId="0" fontId="532" fillId="219" borderId="181" xfId="69" applyNumberFormat="1" applyFont="1" applyFill="1" applyBorder="1" applyAlignment="1">
      <alignment vertical="center"/>
    </xf>
    <xf numFmtId="0" fontId="532" fillId="0" borderId="182" xfId="2202" applyFont="1" applyBorder="1" applyAlignment="1">
      <alignment vertical="center" wrapText="1"/>
    </xf>
    <xf numFmtId="4" fontId="532" fillId="0" borderId="183" xfId="52888" applyNumberFormat="1" applyFont="1" applyBorder="1" applyAlignment="1">
      <alignment horizontal="right" vertical="center" shrinkToFit="1"/>
    </xf>
    <xf numFmtId="0" fontId="532" fillId="0" borderId="181" xfId="2202" applyFont="1" applyBorder="1" applyAlignment="1">
      <alignment vertical="center" wrapText="1"/>
    </xf>
    <xf numFmtId="0" fontId="532" fillId="0" borderId="102" xfId="2202" applyFont="1" applyBorder="1" applyAlignment="1">
      <alignment vertical="center" wrapText="1"/>
    </xf>
    <xf numFmtId="177" fontId="254" fillId="0" borderId="0" xfId="1" applyFont="1" applyFill="1"/>
    <xf numFmtId="0" fontId="198" fillId="69" borderId="0" xfId="1987" applyFont="1" applyFill="1"/>
    <xf numFmtId="2" fontId="144" fillId="69" borderId="0" xfId="0" applyNumberFormat="1" applyFont="1" applyFill="1" applyAlignment="1">
      <alignment horizontal="center"/>
    </xf>
    <xf numFmtId="0" fontId="254" fillId="69" borderId="0" xfId="0" applyFont="1" applyFill="1" applyAlignment="1">
      <alignment horizontal="center"/>
    </xf>
    <xf numFmtId="0" fontId="199" fillId="69" borderId="0" xfId="1987" applyFont="1" applyFill="1" applyAlignment="1">
      <alignment horizontal="center"/>
    </xf>
    <xf numFmtId="2" fontId="199" fillId="68" borderId="70" xfId="1989" applyNumberFormat="1" applyFont="1" applyFill="1" applyBorder="1" applyAlignment="1">
      <alignment vertical="top"/>
    </xf>
    <xf numFmtId="4" fontId="199" fillId="68" borderId="70" xfId="1989" applyNumberFormat="1" applyFont="1" applyFill="1" applyBorder="1" applyAlignment="1">
      <alignment horizontal="center" vertical="top"/>
    </xf>
    <xf numFmtId="177" fontId="199" fillId="68" borderId="70" xfId="1" applyFont="1" applyFill="1" applyBorder="1" applyAlignment="1">
      <alignment vertical="top"/>
    </xf>
    <xf numFmtId="0" fontId="0" fillId="220" borderId="184" xfId="0" applyFill="1" applyBorder="1"/>
    <xf numFmtId="0" fontId="0" fillId="220" borderId="185" xfId="0" applyFill="1" applyBorder="1" applyAlignment="1">
      <alignment horizontal="center" vertical="center"/>
    </xf>
    <xf numFmtId="0" fontId="0" fillId="220" borderId="186" xfId="0" applyFill="1" applyBorder="1" applyAlignment="1">
      <alignment horizontal="center" vertical="center"/>
    </xf>
    <xf numFmtId="0" fontId="0" fillId="220" borderId="187" xfId="0" applyFill="1" applyBorder="1"/>
    <xf numFmtId="9" fontId="23" fillId="207" borderId="18" xfId="2" applyFont="1" applyFill="1" applyBorder="1" applyAlignment="1">
      <alignment horizontal="center" vertical="center"/>
    </xf>
    <xf numFmtId="9" fontId="23" fillId="221" borderId="18" xfId="2" applyFont="1" applyFill="1" applyBorder="1" applyAlignment="1">
      <alignment horizontal="center" vertical="center"/>
    </xf>
    <xf numFmtId="9" fontId="23" fillId="221" borderId="188" xfId="2" applyFont="1" applyFill="1" applyBorder="1" applyAlignment="1">
      <alignment horizontal="center" vertical="center"/>
    </xf>
    <xf numFmtId="9" fontId="0" fillId="220" borderId="18" xfId="2" applyFont="1" applyFill="1" applyBorder="1" applyAlignment="1">
      <alignment horizontal="center" vertical="center"/>
    </xf>
    <xf numFmtId="9" fontId="0" fillId="207" borderId="18" xfId="2" applyFont="1" applyFill="1" applyBorder="1" applyAlignment="1">
      <alignment horizontal="center" vertical="center"/>
    </xf>
    <xf numFmtId="9" fontId="0" fillId="221" borderId="18" xfId="2" applyFont="1" applyFill="1" applyBorder="1" applyAlignment="1">
      <alignment horizontal="center" vertical="center"/>
    </xf>
    <xf numFmtId="9" fontId="0" fillId="221" borderId="188" xfId="2" applyFont="1" applyFill="1" applyBorder="1" applyAlignment="1">
      <alignment horizontal="center" vertical="center"/>
    </xf>
    <xf numFmtId="0" fontId="0" fillId="220" borderId="189" xfId="0" applyFill="1" applyBorder="1"/>
    <xf numFmtId="9" fontId="0" fillId="220" borderId="190" xfId="2" applyFont="1" applyFill="1" applyBorder="1" applyAlignment="1">
      <alignment horizontal="center" vertical="center"/>
    </xf>
    <xf numFmtId="9" fontId="0" fillId="221" borderId="190" xfId="2" applyFont="1" applyFill="1" applyBorder="1" applyAlignment="1">
      <alignment horizontal="center" vertical="center"/>
    </xf>
    <xf numFmtId="9" fontId="0" fillId="221" borderId="191" xfId="2" applyFont="1" applyFill="1" applyBorder="1" applyAlignment="1">
      <alignment horizontal="center" vertical="center"/>
    </xf>
    <xf numFmtId="9" fontId="0" fillId="207" borderId="188" xfId="2" applyFont="1" applyFill="1" applyBorder="1" applyAlignment="1">
      <alignment horizontal="center" vertical="center"/>
    </xf>
    <xf numFmtId="9" fontId="0" fillId="207" borderId="190" xfId="2" applyFont="1" applyFill="1" applyBorder="1" applyAlignment="1">
      <alignment horizontal="center" vertical="center"/>
    </xf>
    <xf numFmtId="9" fontId="0" fillId="207" borderId="191" xfId="2" applyFont="1" applyFill="1" applyBorder="1" applyAlignment="1">
      <alignment horizontal="center" vertical="center"/>
    </xf>
    <xf numFmtId="9" fontId="0" fillId="67" borderId="166" xfId="2" applyFont="1" applyFill="1" applyBorder="1" applyAlignment="1">
      <alignment horizontal="center" vertical="center"/>
    </xf>
    <xf numFmtId="9" fontId="0" fillId="67" borderId="167" xfId="2" applyFont="1" applyFill="1" applyBorder="1" applyAlignment="1">
      <alignment horizontal="center" vertical="center"/>
    </xf>
    <xf numFmtId="9" fontId="0" fillId="89" borderId="163" xfId="2" applyFont="1" applyFill="1" applyBorder="1" applyAlignment="1">
      <alignment horizontal="center" vertical="center"/>
    </xf>
    <xf numFmtId="9" fontId="0" fillId="89" borderId="164" xfId="2" applyFont="1" applyFill="1" applyBorder="1" applyAlignment="1">
      <alignment horizontal="center" vertical="center"/>
    </xf>
    <xf numFmtId="9" fontId="0" fillId="89" borderId="166" xfId="2" applyFont="1" applyFill="1" applyBorder="1" applyAlignment="1">
      <alignment horizontal="center" vertical="center"/>
    </xf>
    <xf numFmtId="9" fontId="0" fillId="89" borderId="167" xfId="2" applyFont="1" applyFill="1" applyBorder="1" applyAlignment="1">
      <alignment horizontal="center" vertical="center"/>
    </xf>
    <xf numFmtId="166" fontId="0" fillId="89" borderId="163" xfId="2" applyNumberFormat="1" applyFont="1" applyFill="1" applyBorder="1" applyAlignment="1">
      <alignment horizontal="center" vertical="center"/>
    </xf>
    <xf numFmtId="166" fontId="0" fillId="67" borderId="167" xfId="2" applyNumberFormat="1" applyFont="1" applyFill="1" applyBorder="1" applyAlignment="1">
      <alignment horizontal="center" vertical="center"/>
    </xf>
    <xf numFmtId="166" fontId="0" fillId="89" borderId="164" xfId="2" applyNumberFormat="1" applyFont="1" applyFill="1" applyBorder="1" applyAlignment="1">
      <alignment horizontal="center" vertical="center"/>
    </xf>
    <xf numFmtId="9" fontId="193" fillId="62" borderId="152" xfId="2" applyFont="1" applyFill="1" applyBorder="1" applyAlignment="1">
      <alignment horizontal="center"/>
    </xf>
    <xf numFmtId="9" fontId="23" fillId="62" borderId="80" xfId="2" applyFill="1" applyBorder="1" applyAlignment="1">
      <alignment horizontal="center"/>
    </xf>
    <xf numFmtId="9" fontId="23" fillId="62" borderId="152" xfId="2" applyFill="1" applyBorder="1" applyAlignment="1">
      <alignment horizontal="center"/>
    </xf>
    <xf numFmtId="9" fontId="193" fillId="67" borderId="18" xfId="329" applyNumberFormat="1" applyFont="1" applyFill="1" applyBorder="1" applyAlignment="1">
      <alignment horizontal="center"/>
    </xf>
    <xf numFmtId="165" fontId="535" fillId="0" borderId="0" xfId="0" applyNumberFormat="1" applyFont="1"/>
    <xf numFmtId="165" fontId="193" fillId="59" borderId="0" xfId="2" applyNumberFormat="1" applyFont="1" applyFill="1" applyAlignment="1">
      <alignment horizontal="center"/>
    </xf>
    <xf numFmtId="2" fontId="193" fillId="67" borderId="18" xfId="0" applyNumberFormat="1" applyFont="1" applyFill="1" applyBorder="1" applyAlignment="1">
      <alignment horizontal="center"/>
    </xf>
    <xf numFmtId="165" fontId="193" fillId="0" borderId="0" xfId="2" applyNumberFormat="1" applyFont="1" applyAlignment="1">
      <alignment horizontal="center"/>
    </xf>
    <xf numFmtId="1" fontId="229" fillId="0" borderId="18" xfId="0" applyNumberFormat="1" applyFont="1" applyBorder="1" applyAlignment="1">
      <alignment horizontal="center"/>
    </xf>
    <xf numFmtId="0" fontId="229" fillId="0" borderId="18" xfId="0" applyFont="1" applyBorder="1" applyAlignment="1">
      <alignment horizontal="center"/>
    </xf>
    <xf numFmtId="165" fontId="229" fillId="0" borderId="0" xfId="0" applyNumberFormat="1" applyFont="1"/>
    <xf numFmtId="0" fontId="232" fillId="57" borderId="18" xfId="329" applyFont="1" applyFill="1" applyBorder="1" applyAlignment="1">
      <alignment horizontal="left" vertical="center"/>
    </xf>
    <xf numFmtId="0" fontId="232" fillId="57" borderId="18" xfId="329" applyFont="1" applyFill="1" applyBorder="1" applyAlignment="1">
      <alignment horizontal="center" vertical="center" wrapText="1"/>
    </xf>
    <xf numFmtId="0" fontId="146" fillId="24" borderId="18" xfId="329" applyFont="1" applyFill="1" applyBorder="1" applyAlignment="1">
      <alignment horizontal="left" vertical="center"/>
    </xf>
    <xf numFmtId="167" fontId="144" fillId="24" borderId="18" xfId="329" applyNumberFormat="1" applyFont="1" applyFill="1" applyBorder="1" applyAlignment="1">
      <alignment horizontal="center"/>
    </xf>
    <xf numFmtId="167" fontId="144" fillId="222" borderId="18" xfId="329" applyNumberFormat="1" applyFont="1" applyFill="1" applyBorder="1" applyAlignment="1">
      <alignment horizontal="center"/>
    </xf>
    <xf numFmtId="3" fontId="144" fillId="204" borderId="64" xfId="329" applyNumberFormat="1" applyFont="1" applyFill="1" applyBorder="1" applyAlignment="1">
      <alignment horizontal="center"/>
    </xf>
    <xf numFmtId="3" fontId="144" fillId="204" borderId="18" xfId="329" applyNumberFormat="1" applyFont="1" applyFill="1" applyBorder="1" applyAlignment="1">
      <alignment horizontal="center"/>
    </xf>
    <xf numFmtId="0" fontId="146" fillId="61" borderId="0" xfId="0" applyFont="1" applyFill="1"/>
    <xf numFmtId="0" fontId="144" fillId="61" borderId="0" xfId="0" applyFont="1" applyFill="1" applyAlignment="1">
      <alignment horizontal="center"/>
    </xf>
    <xf numFmtId="0" fontId="144" fillId="61" borderId="0" xfId="0" applyFont="1" applyFill="1"/>
    <xf numFmtId="0" fontId="257" fillId="0" borderId="18" xfId="0" applyFont="1" applyBorder="1" applyAlignment="1">
      <alignment horizontal="center"/>
    </xf>
    <xf numFmtId="165" fontId="257" fillId="0" borderId="18" xfId="2" applyNumberFormat="1" applyFont="1" applyFill="1" applyBorder="1" applyAlignment="1">
      <alignment horizontal="center"/>
    </xf>
    <xf numFmtId="165" fontId="144" fillId="61" borderId="0" xfId="2" applyNumberFormat="1" applyFont="1" applyFill="1" applyAlignment="1">
      <alignment horizontal="center"/>
    </xf>
    <xf numFmtId="0" fontId="536" fillId="0" borderId="0" xfId="0" applyFont="1"/>
    <xf numFmtId="0" fontId="536" fillId="0" borderId="0" xfId="0" applyFont="1" applyAlignment="1">
      <alignment horizontal="center"/>
    </xf>
    <xf numFmtId="165" fontId="536" fillId="0" borderId="0" xfId="2" applyNumberFormat="1" applyFont="1" applyAlignment="1">
      <alignment horizontal="center"/>
    </xf>
    <xf numFmtId="165" fontId="144" fillId="80" borderId="18" xfId="2" applyNumberFormat="1" applyFont="1" applyFill="1" applyBorder="1" applyAlignment="1">
      <alignment horizontal="center"/>
    </xf>
    <xf numFmtId="165" fontId="144" fillId="0" borderId="0" xfId="2" applyNumberFormat="1" applyFont="1" applyFill="1" applyAlignment="1">
      <alignment horizontal="center"/>
    </xf>
    <xf numFmtId="201" fontId="144" fillId="0" borderId="0" xfId="1" applyNumberFormat="1" applyFont="1" applyFill="1" applyAlignment="1">
      <alignment horizontal="center"/>
    </xf>
    <xf numFmtId="166" fontId="537" fillId="94" borderId="49" xfId="2050" applyNumberFormat="1" applyFont="1" applyFill="1" applyBorder="1"/>
    <xf numFmtId="166" fontId="146" fillId="82" borderId="0" xfId="0" applyNumberFormat="1" applyFont="1" applyFill="1"/>
    <xf numFmtId="166" fontId="249" fillId="82" borderId="49" xfId="2050" applyNumberFormat="1" applyFont="1" applyFill="1" applyBorder="1"/>
    <xf numFmtId="166" fontId="0" fillId="203" borderId="0" xfId="0" applyNumberFormat="1" applyFill="1"/>
    <xf numFmtId="3" fontId="193" fillId="81" borderId="18" xfId="0" applyNumberFormat="1" applyFont="1" applyFill="1" applyBorder="1" applyAlignment="1">
      <alignment horizontal="center"/>
    </xf>
    <xf numFmtId="3" fontId="193" fillId="67" borderId="18" xfId="0" applyNumberFormat="1" applyFont="1" applyFill="1" applyBorder="1" applyAlignment="1">
      <alignment horizontal="center"/>
    </xf>
    <xf numFmtId="199" fontId="516" fillId="201" borderId="0" xfId="0" applyNumberFormat="1" applyFont="1" applyFill="1"/>
    <xf numFmtId="0" fontId="247" fillId="0" borderId="97" xfId="2062" applyNumberFormat="1" applyFont="1" applyBorder="1" applyAlignment="1">
      <alignment horizontal="center"/>
    </xf>
    <xf numFmtId="0" fontId="247" fillId="0" borderId="97" xfId="2062" applyNumberFormat="1" applyFont="1" applyBorder="1" applyAlignment="1">
      <alignment horizontal="center" wrapText="1"/>
    </xf>
    <xf numFmtId="0" fontId="0" fillId="0" borderId="97" xfId="0" applyBorder="1"/>
    <xf numFmtId="0" fontId="0" fillId="0" borderId="192" xfId="0" applyBorder="1"/>
    <xf numFmtId="166" fontId="144" fillId="0" borderId="192" xfId="0" applyNumberFormat="1" applyFont="1" applyBorder="1" applyAlignment="1">
      <alignment horizontal="center"/>
    </xf>
    <xf numFmtId="0" fontId="199" fillId="67" borderId="0" xfId="0" applyFont="1" applyFill="1"/>
    <xf numFmtId="165" fontId="199" fillId="67" borderId="0" xfId="2" applyNumberFormat="1" applyFont="1" applyFill="1"/>
    <xf numFmtId="165" fontId="199" fillId="223" borderId="0" xfId="2" applyNumberFormat="1" applyFont="1" applyFill="1"/>
    <xf numFmtId="9" fontId="199" fillId="0" borderId="0" xfId="2" applyFont="1" applyBorder="1"/>
    <xf numFmtId="165" fontId="199" fillId="0" borderId="0" xfId="2" applyNumberFormat="1" applyFont="1" applyBorder="1"/>
    <xf numFmtId="166" fontId="199" fillId="0" borderId="0" xfId="0" applyNumberFormat="1" applyFont="1"/>
    <xf numFmtId="2" fontId="278" fillId="0" borderId="0" xfId="1399" applyNumberFormat="1" applyFont="1" applyAlignment="1">
      <alignment horizontal="center" vertical="center"/>
    </xf>
    <xf numFmtId="2" fontId="193" fillId="0" borderId="0" xfId="1399" applyNumberFormat="1" applyFont="1" applyAlignment="1">
      <alignment horizontal="center" vertical="center"/>
    </xf>
    <xf numFmtId="209" fontId="193" fillId="0" borderId="80" xfId="2087" applyNumberFormat="1" applyFont="1" applyFill="1" applyBorder="1"/>
    <xf numFmtId="166" fontId="195" fillId="0" borderId="0" xfId="1399" applyNumberFormat="1" applyFont="1"/>
    <xf numFmtId="166" fontId="278" fillId="0" borderId="0" xfId="1399" applyNumberFormat="1" applyFont="1"/>
    <xf numFmtId="209" fontId="193" fillId="59" borderId="80" xfId="2087" applyNumberFormat="1" applyFont="1" applyFill="1" applyBorder="1"/>
    <xf numFmtId="208" fontId="193" fillId="59" borderId="80" xfId="2087" applyNumberFormat="1" applyFont="1" applyFill="1" applyBorder="1"/>
    <xf numFmtId="1" fontId="0" fillId="59" borderId="163" xfId="2" applyNumberFormat="1" applyFont="1" applyFill="1" applyBorder="1" applyAlignment="1">
      <alignment horizontal="center" vertical="center"/>
    </xf>
    <xf numFmtId="1" fontId="203" fillId="59" borderId="163" xfId="2" applyNumberFormat="1" applyFont="1" applyFill="1" applyBorder="1" applyAlignment="1">
      <alignment horizontal="center" vertical="center"/>
    </xf>
    <xf numFmtId="2" fontId="0" fillId="192" borderId="0" xfId="0" applyNumberFormat="1" applyFill="1" applyAlignment="1">
      <alignment horizontal="center"/>
    </xf>
    <xf numFmtId="2" fontId="193" fillId="0" borderId="18" xfId="329" applyNumberFormat="1" applyFont="1" applyBorder="1" applyAlignment="1">
      <alignment horizontal="center"/>
    </xf>
    <xf numFmtId="0" fontId="23" fillId="80" borderId="71" xfId="1399" applyFill="1" applyBorder="1" applyAlignment="1">
      <alignment horizontal="left"/>
    </xf>
    <xf numFmtId="165" fontId="144" fillId="224" borderId="18" xfId="329" applyNumberFormat="1" applyFont="1" applyFill="1" applyBorder="1" applyAlignment="1">
      <alignment horizontal="center"/>
    </xf>
    <xf numFmtId="0" fontId="144" fillId="0" borderId="0" xfId="329" applyFont="1"/>
    <xf numFmtId="0" fontId="146" fillId="0" borderId="18" xfId="329" applyFont="1" applyBorder="1" applyAlignment="1">
      <alignment horizontal="left" vertical="center"/>
    </xf>
    <xf numFmtId="9" fontId="144" fillId="24" borderId="18" xfId="329" applyNumberFormat="1" applyFont="1" applyFill="1" applyBorder="1" applyAlignment="1">
      <alignment horizontal="center"/>
    </xf>
    <xf numFmtId="0" fontId="144" fillId="0" borderId="18" xfId="329" applyFont="1" applyBorder="1"/>
    <xf numFmtId="165" fontId="252" fillId="0" borderId="18" xfId="329" applyNumberFormat="1" applyFont="1" applyBorder="1"/>
    <xf numFmtId="9" fontId="144" fillId="225" borderId="18" xfId="329" applyNumberFormat="1" applyFont="1" applyFill="1" applyBorder="1" applyAlignment="1">
      <alignment horizontal="center"/>
    </xf>
    <xf numFmtId="199" fontId="144" fillId="0" borderId="0" xfId="1" applyNumberFormat="1" applyFont="1"/>
    <xf numFmtId="9" fontId="199" fillId="0" borderId="70" xfId="2" applyFont="1" applyFill="1" applyBorder="1" applyAlignment="1">
      <alignment horizontal="center" vertical="top"/>
    </xf>
    <xf numFmtId="165" fontId="254" fillId="0" borderId="0" xfId="0" applyNumberFormat="1" applyFont="1" applyAlignment="1">
      <alignment horizontal="center" vertical="top"/>
    </xf>
    <xf numFmtId="165" fontId="187" fillId="0" borderId="0" xfId="0" applyNumberFormat="1" applyFont="1"/>
    <xf numFmtId="166" fontId="193" fillId="0" borderId="0" xfId="1399" applyNumberFormat="1" applyFont="1"/>
    <xf numFmtId="166" fontId="538" fillId="0" borderId="0" xfId="1399" applyNumberFormat="1" applyFont="1"/>
    <xf numFmtId="9" fontId="0" fillId="0" borderId="192" xfId="2" applyFont="1" applyBorder="1"/>
    <xf numFmtId="0" fontId="203" fillId="200" borderId="158" xfId="0" applyFont="1" applyFill="1" applyBorder="1" applyAlignment="1">
      <alignment horizontal="center" vertical="center"/>
    </xf>
    <xf numFmtId="0" fontId="203" fillId="200" borderId="158" xfId="0" applyFont="1" applyFill="1" applyBorder="1" applyAlignment="1">
      <alignment horizontal="left" vertical="center"/>
    </xf>
    <xf numFmtId="9" fontId="514" fillId="200" borderId="0" xfId="2" applyFont="1" applyFill="1" applyBorder="1" applyAlignment="1">
      <alignment horizontal="center"/>
    </xf>
    <xf numFmtId="9" fontId="514" fillId="200" borderId="177" xfId="2" applyFont="1" applyFill="1" applyBorder="1" applyAlignment="1">
      <alignment horizontal="center"/>
    </xf>
    <xf numFmtId="0" fontId="203" fillId="80" borderId="78" xfId="0" applyFont="1" applyFill="1" applyBorder="1" applyAlignment="1">
      <alignment horizontal="center" wrapText="1"/>
    </xf>
    <xf numFmtId="0" fontId="203" fillId="80" borderId="61" xfId="0" applyFont="1" applyFill="1" applyBorder="1" applyAlignment="1">
      <alignment horizontal="center" wrapText="1"/>
    </xf>
    <xf numFmtId="0" fontId="203" fillId="58" borderId="61" xfId="0" applyFont="1" applyFill="1" applyBorder="1" applyAlignment="1">
      <alignment horizontal="center" wrapText="1"/>
    </xf>
    <xf numFmtId="0" fontId="203" fillId="0" borderId="61" xfId="0" applyFont="1" applyBorder="1" applyAlignment="1">
      <alignment horizontal="center" vertical="center"/>
    </xf>
    <xf numFmtId="0" fontId="203" fillId="58" borderId="61" xfId="0" applyFont="1" applyFill="1" applyBorder="1" applyAlignment="1">
      <alignment horizontal="center" vertical="center" wrapText="1"/>
    </xf>
    <xf numFmtId="0" fontId="203" fillId="58" borderId="62" xfId="0" applyFont="1" applyFill="1" applyBorder="1" applyAlignment="1">
      <alignment horizontal="center" vertical="center" wrapText="1"/>
    </xf>
  </cellXfs>
  <cellStyles count="52889">
    <cellStyle name="(min) Duizend,0" xfId="2412" xr:uid="{00000000-0005-0000-0000-000000000000}"/>
    <cellStyle name="???????????" xfId="2413" xr:uid="{00000000-0005-0000-0000-000001000000}"/>
    <cellStyle name="???????_2++" xfId="2414" xr:uid="{00000000-0005-0000-0000-000002000000}"/>
    <cellStyle name="€ : (converti en EURO)" xfId="100" xr:uid="{00000000-0005-0000-0000-000003000000}"/>
    <cellStyle name="€ : (converti en EURO) 2" xfId="101" xr:uid="{00000000-0005-0000-0000-000004000000}"/>
    <cellStyle name="€ : (converti en EURO) 2 2" xfId="1005" xr:uid="{00000000-0005-0000-0000-000005000000}"/>
    <cellStyle name="€ : (converti en EURO) 2 3" xfId="50455" xr:uid="{9B988091-DD57-4ECF-A705-73BFE58DE7FE}"/>
    <cellStyle name="€ : (converti en EURO) 3" xfId="102" xr:uid="{00000000-0005-0000-0000-000006000000}"/>
    <cellStyle name="€ : (converti en EURO) 3 2" xfId="1006" xr:uid="{00000000-0005-0000-0000-000007000000}"/>
    <cellStyle name="€ : (converti en EURO) 3 3" xfId="50456" xr:uid="{FBAFA0B0-F915-42BD-935E-CEBD9E9D1A0A}"/>
    <cellStyle name="€ : (converti en EURO) 4" xfId="103" xr:uid="{00000000-0005-0000-0000-000008000000}"/>
    <cellStyle name="€ : (converti en EURO) 4 2" xfId="1007" xr:uid="{00000000-0005-0000-0000-000009000000}"/>
    <cellStyle name="€ : (converti en EURO) 4 3" xfId="50457" xr:uid="{8507D96B-EA2A-4869-A001-44A4A5E8F164}"/>
    <cellStyle name="€ : (converti en EURO) 5" xfId="1004" xr:uid="{00000000-0005-0000-0000-00000A000000}"/>
    <cellStyle name="€ : (converti en EURO) 6" xfId="50458" xr:uid="{B65E478B-2033-4D60-83E9-DA02E778D887}"/>
    <cellStyle name="€ : (formule ECRASEE)" xfId="104" xr:uid="{00000000-0005-0000-0000-00000B000000}"/>
    <cellStyle name="€ : (formule ECRASEE) 2" xfId="105" xr:uid="{00000000-0005-0000-0000-00000C000000}"/>
    <cellStyle name="€ : (formule ECRASEE) 2 2" xfId="1009" xr:uid="{00000000-0005-0000-0000-00000D000000}"/>
    <cellStyle name="€ : (formule ECRASEE) 2 3" xfId="50459" xr:uid="{7EC0241D-36AA-44BE-A2FD-E3F5A7833994}"/>
    <cellStyle name="€ : (formule ECRASEE) 3" xfId="1008" xr:uid="{00000000-0005-0000-0000-00000E000000}"/>
    <cellStyle name="€ : (formule ECRASEE) 4" xfId="50460" xr:uid="{DD1AE042-4468-4690-BC5D-67A06BCD742C}"/>
    <cellStyle name="€ : (NON converti)" xfId="106" xr:uid="{00000000-0005-0000-0000-00000F000000}"/>
    <cellStyle name="€ : (NON converti) 2" xfId="107" xr:uid="{00000000-0005-0000-0000-000010000000}"/>
    <cellStyle name="€ : (NON converti) 2 2" xfId="1011" xr:uid="{00000000-0005-0000-0000-000011000000}"/>
    <cellStyle name="€ : (NON converti) 2 3" xfId="50461" xr:uid="{BA1DB163-3FD4-49E9-BC4A-1E2182044030}"/>
    <cellStyle name="€ : (NON converti) 3" xfId="108" xr:uid="{00000000-0005-0000-0000-000012000000}"/>
    <cellStyle name="€ : (NON converti) 3 2" xfId="1012" xr:uid="{00000000-0005-0000-0000-000013000000}"/>
    <cellStyle name="€ : (NON converti) 3 3" xfId="50462" xr:uid="{3097F8FB-E262-48C3-9B6C-4761EBF912EB}"/>
    <cellStyle name="€ : (NON converti) 4" xfId="109" xr:uid="{00000000-0005-0000-0000-000014000000}"/>
    <cellStyle name="€ : (NON converti) 4 2" xfId="1013" xr:uid="{00000000-0005-0000-0000-000015000000}"/>
    <cellStyle name="€ : (NON converti) 4 3" xfId="50463" xr:uid="{F3A917F7-3BB7-4959-8206-21BF467FCDAB}"/>
    <cellStyle name="€ : (NON converti) 5" xfId="1010" xr:uid="{00000000-0005-0000-0000-000016000000}"/>
    <cellStyle name="€ : (NON converti) 6" xfId="50464" xr:uid="{1E42B106-1D8A-4D8A-B333-E303552C2F25}"/>
    <cellStyle name="€ : (passage a l'EURO)" xfId="110" xr:uid="{00000000-0005-0000-0000-000017000000}"/>
    <cellStyle name="€ : (passage a l'EURO) 2" xfId="111" xr:uid="{00000000-0005-0000-0000-000018000000}"/>
    <cellStyle name="€ : (passage a l'EURO) 2 2" xfId="1015" xr:uid="{00000000-0005-0000-0000-000019000000}"/>
    <cellStyle name="€ : (passage a l'EURO) 2 2 2" xfId="2417" xr:uid="{00000000-0005-0000-0000-00001A000000}"/>
    <cellStyle name="€ : (passage a l'EURO) 2 3" xfId="2416" xr:uid="{00000000-0005-0000-0000-00001B000000}"/>
    <cellStyle name="€ : (passage a l'EURO) 2 3 2" xfId="50465" xr:uid="{3B8356A9-F337-428E-BD3C-26D96D1482F0}"/>
    <cellStyle name="€ : (passage a l'EURO) 3" xfId="112" xr:uid="{00000000-0005-0000-0000-00001C000000}"/>
    <cellStyle name="€ : (passage a l'EURO) 3 2" xfId="1016" xr:uid="{00000000-0005-0000-0000-00001D000000}"/>
    <cellStyle name="€ : (passage a l'EURO) 3 3" xfId="2418" xr:uid="{00000000-0005-0000-0000-00001E000000}"/>
    <cellStyle name="€ : (passage a l'EURO) 3 3 2" xfId="50466" xr:uid="{F05256EB-6C2D-474C-A827-56BA1DF7AB64}"/>
    <cellStyle name="€ : (passage a l'EURO) 4" xfId="113" xr:uid="{00000000-0005-0000-0000-00001F000000}"/>
    <cellStyle name="€ : (passage a l'EURO) 4 2" xfId="1017" xr:uid="{00000000-0005-0000-0000-000020000000}"/>
    <cellStyle name="€ : (passage a l'EURO) 4 3" xfId="50468" xr:uid="{3EAFB799-5CFA-4E2B-9F36-AB5DE665C789}"/>
    <cellStyle name="€ : (passage a l'EURO) 4 4" xfId="50467" xr:uid="{D53F538A-9C9B-4D55-9197-6E1711A5494E}"/>
    <cellStyle name="€ : (passage a l'EURO) 5" xfId="1014" xr:uid="{00000000-0005-0000-0000-000021000000}"/>
    <cellStyle name="€ : (passage a l'EURO) 6" xfId="2415" xr:uid="{00000000-0005-0000-0000-000022000000}"/>
    <cellStyle name="€ : (passage a l'EURO) 6 2" xfId="50469" xr:uid="{5F93C8DB-AD43-4468-AB52-AA01F234B094}"/>
    <cellStyle name="=C:\WINNT35\SYSTEM32\COMMAND.COM" xfId="2419" xr:uid="{00000000-0005-0000-0000-000023000000}"/>
    <cellStyle name="=C:\WINNT35\SYSTEM32\COMMAND.COM 2" xfId="2420" xr:uid="{00000000-0005-0000-0000-000024000000}"/>
    <cellStyle name="0mitP" xfId="2421" xr:uid="{00000000-0005-0000-0000-000025000000}"/>
    <cellStyle name="0mitP 2" xfId="2422" xr:uid="{00000000-0005-0000-0000-000026000000}"/>
    <cellStyle name="0ohneP" xfId="2423" xr:uid="{00000000-0005-0000-0000-000027000000}"/>
    <cellStyle name="0ohneP 2" xfId="2424" xr:uid="{00000000-0005-0000-0000-000028000000}"/>
    <cellStyle name="10mitP" xfId="2425" xr:uid="{00000000-0005-0000-0000-000029000000}"/>
    <cellStyle name="10mitP 2" xfId="2426" xr:uid="{00000000-0005-0000-0000-00002A000000}"/>
    <cellStyle name="12mitP" xfId="2427" xr:uid="{00000000-0005-0000-0000-00002B000000}"/>
    <cellStyle name="12mitP 2" xfId="2428" xr:uid="{00000000-0005-0000-0000-00002C000000}"/>
    <cellStyle name="12ohneP" xfId="2429" xr:uid="{00000000-0005-0000-0000-00002D000000}"/>
    <cellStyle name="12ohneP 2" xfId="2430" xr:uid="{00000000-0005-0000-0000-00002E000000}"/>
    <cellStyle name="13mitP" xfId="2431" xr:uid="{00000000-0005-0000-0000-00002F000000}"/>
    <cellStyle name="13mitP 2" xfId="2432" xr:uid="{00000000-0005-0000-0000-000030000000}"/>
    <cellStyle name="1mitP" xfId="2433" xr:uid="{00000000-0005-0000-0000-000031000000}"/>
    <cellStyle name="1mitP 2" xfId="2434" xr:uid="{00000000-0005-0000-0000-000032000000}"/>
    <cellStyle name="1ohneP" xfId="2435" xr:uid="{00000000-0005-0000-0000-000033000000}"/>
    <cellStyle name="20 % - Accent1" xfId="15" xr:uid="{00000000-0005-0000-0000-000034000000}"/>
    <cellStyle name="20 % - Accent1 2" xfId="1018" xr:uid="{00000000-0005-0000-0000-000035000000}"/>
    <cellStyle name="20 % - Accent1 2 2" xfId="1991" xr:uid="{00000000-0005-0000-0000-000036000000}"/>
    <cellStyle name="20 % - Accent1 3" xfId="50471" xr:uid="{16C0FCDC-3FCE-4FF7-905B-687F4B6D361D}"/>
    <cellStyle name="20 % - Accent1 4" xfId="50470" xr:uid="{91581F28-5A7D-4A19-ACF7-91BFBE704771}"/>
    <cellStyle name="20 % - Accent2" xfId="16" xr:uid="{00000000-0005-0000-0000-000037000000}"/>
    <cellStyle name="20 % - Accent2 2" xfId="1019" xr:uid="{00000000-0005-0000-0000-000038000000}"/>
    <cellStyle name="20 % - Accent2 2 2" xfId="1992" xr:uid="{00000000-0005-0000-0000-000039000000}"/>
    <cellStyle name="20 % - Accent2 3" xfId="50473" xr:uid="{27F782C5-58FD-47DF-A802-4EAD1317ABB0}"/>
    <cellStyle name="20 % - Accent2 4" xfId="50472" xr:uid="{073971EA-0ACC-401E-B9E5-0E1703D90C6D}"/>
    <cellStyle name="20 % - Accent3" xfId="17" xr:uid="{00000000-0005-0000-0000-00003A000000}"/>
    <cellStyle name="20 % - Accent3 2" xfId="1020" xr:uid="{00000000-0005-0000-0000-00003B000000}"/>
    <cellStyle name="20 % - Accent3 2 2" xfId="1993" xr:uid="{00000000-0005-0000-0000-00003C000000}"/>
    <cellStyle name="20 % - Accent3 3" xfId="50475" xr:uid="{D3F8518F-B27B-47C5-B2E1-7E63FD8B07D9}"/>
    <cellStyle name="20 % - Accent3 4" xfId="50474" xr:uid="{CD1EAA28-7F0E-449C-B255-90F4A67658AD}"/>
    <cellStyle name="20 % - Accent4" xfId="18" xr:uid="{00000000-0005-0000-0000-00003D000000}"/>
    <cellStyle name="20 % - Accent4 2" xfId="1021" xr:uid="{00000000-0005-0000-0000-00003E000000}"/>
    <cellStyle name="20 % - Accent4 2 2" xfId="1994" xr:uid="{00000000-0005-0000-0000-00003F000000}"/>
    <cellStyle name="20 % - Accent4 3" xfId="50477" xr:uid="{E11544C7-30B1-49B1-B3C0-12CC3097DCF5}"/>
    <cellStyle name="20 % - Accent4 4" xfId="50476" xr:uid="{3180D373-F606-4A63-8E14-C9644F1EA4F4}"/>
    <cellStyle name="20 % - Accent5" xfId="19" xr:uid="{00000000-0005-0000-0000-000040000000}"/>
    <cellStyle name="20 % - Accent5 2" xfId="1022" xr:uid="{00000000-0005-0000-0000-000041000000}"/>
    <cellStyle name="20 % - Accent5 2 2" xfId="1995" xr:uid="{00000000-0005-0000-0000-000042000000}"/>
    <cellStyle name="20 % - Accent5 3" xfId="50479" xr:uid="{112DA18A-74AC-4A5C-9084-63AE174EA2EB}"/>
    <cellStyle name="20 % - Accent5 4" xfId="50478" xr:uid="{416C8F20-8A24-463B-AC1A-B9904CD12737}"/>
    <cellStyle name="20 % - Accent6" xfId="20" xr:uid="{00000000-0005-0000-0000-000043000000}"/>
    <cellStyle name="20 % - Accent6 2" xfId="1023" xr:uid="{00000000-0005-0000-0000-000044000000}"/>
    <cellStyle name="20 % - Accent6 2 2" xfId="1996" xr:uid="{00000000-0005-0000-0000-000045000000}"/>
    <cellStyle name="20 % - Accent6 3" xfId="50481" xr:uid="{5A8A6985-3C99-464C-A469-B3E3AF5A43E6}"/>
    <cellStyle name="20 % - Accent6 4" xfId="50480" xr:uid="{BAC0E7F5-6620-49AE-BA94-E81D76CB43C1}"/>
    <cellStyle name="20 % - Akzent1" xfId="2436" xr:uid="{00000000-0005-0000-0000-000046000000}"/>
    <cellStyle name="20 % - Akzent1 2" xfId="2437" xr:uid="{00000000-0005-0000-0000-000047000000}"/>
    <cellStyle name="20 % - Akzent1 3" xfId="2438" xr:uid="{00000000-0005-0000-0000-000048000000}"/>
    <cellStyle name="20 % - Akzent2" xfId="2439" xr:uid="{00000000-0005-0000-0000-000049000000}"/>
    <cellStyle name="20 % - Akzent2 2" xfId="2440" xr:uid="{00000000-0005-0000-0000-00004A000000}"/>
    <cellStyle name="20 % - Akzent2 3" xfId="2441" xr:uid="{00000000-0005-0000-0000-00004B000000}"/>
    <cellStyle name="20 % - Akzent3" xfId="2442" xr:uid="{00000000-0005-0000-0000-00004C000000}"/>
    <cellStyle name="20 % - Akzent3 2" xfId="2443" xr:uid="{00000000-0005-0000-0000-00004D000000}"/>
    <cellStyle name="20 % - Akzent3 3" xfId="2444" xr:uid="{00000000-0005-0000-0000-00004E000000}"/>
    <cellStyle name="20 % - Akzent4" xfId="2445" xr:uid="{00000000-0005-0000-0000-00004F000000}"/>
    <cellStyle name="20 % - Akzent4 2" xfId="2446" xr:uid="{00000000-0005-0000-0000-000050000000}"/>
    <cellStyle name="20 % - Akzent4 3" xfId="2447" xr:uid="{00000000-0005-0000-0000-000051000000}"/>
    <cellStyle name="20 % - Akzent5" xfId="2448" xr:uid="{00000000-0005-0000-0000-000052000000}"/>
    <cellStyle name="20 % - Akzent5 2" xfId="2449" xr:uid="{00000000-0005-0000-0000-000053000000}"/>
    <cellStyle name="20 % - Akzent5 3" xfId="2450" xr:uid="{00000000-0005-0000-0000-000054000000}"/>
    <cellStyle name="20 % - Akzent6" xfId="2451" xr:uid="{00000000-0005-0000-0000-000055000000}"/>
    <cellStyle name="20 % - Akzent6 2" xfId="2452" xr:uid="{00000000-0005-0000-0000-000056000000}"/>
    <cellStyle name="20 % - Akzent6 3" xfId="2453" xr:uid="{00000000-0005-0000-0000-000057000000}"/>
    <cellStyle name="20 % - Accent1" xfId="50315" builtinId="30" customBuiltin="1"/>
    <cellStyle name="20 % - Accent1 10" xfId="2454" xr:uid="{00000000-0005-0000-0000-000058000000}"/>
    <cellStyle name="20 % - Accent1 10 2" xfId="2455" xr:uid="{00000000-0005-0000-0000-000059000000}"/>
    <cellStyle name="20 % - Accent1 10 2 2" xfId="2456" xr:uid="{00000000-0005-0000-0000-00005A000000}"/>
    <cellStyle name="20 % - Accent1 11" xfId="2457" xr:uid="{00000000-0005-0000-0000-00005B000000}"/>
    <cellStyle name="20 % - Accent1 11 2" xfId="2458" xr:uid="{00000000-0005-0000-0000-00005C000000}"/>
    <cellStyle name="20 % - Accent1 11 2 2" xfId="2459" xr:uid="{00000000-0005-0000-0000-00005D000000}"/>
    <cellStyle name="20 % - Accent1 11 2 3" xfId="2460" xr:uid="{00000000-0005-0000-0000-00005E000000}"/>
    <cellStyle name="20 % - Accent1 11 3" xfId="2461" xr:uid="{00000000-0005-0000-0000-00005F000000}"/>
    <cellStyle name="20 % - Accent1 11 4" xfId="2462" xr:uid="{00000000-0005-0000-0000-000060000000}"/>
    <cellStyle name="20 % - Accent1 11 5" xfId="2463" xr:uid="{00000000-0005-0000-0000-000061000000}"/>
    <cellStyle name="20 % - Accent1 12" xfId="2464" xr:uid="{00000000-0005-0000-0000-000062000000}"/>
    <cellStyle name="20 % - Accent1 12 2" xfId="2465" xr:uid="{00000000-0005-0000-0000-000063000000}"/>
    <cellStyle name="20 % - Accent1 12 3" xfId="2466" xr:uid="{00000000-0005-0000-0000-000064000000}"/>
    <cellStyle name="20 % - Accent1 12 4" xfId="2467" xr:uid="{00000000-0005-0000-0000-000065000000}"/>
    <cellStyle name="20 % - Accent1 13" xfId="2468" xr:uid="{00000000-0005-0000-0000-000066000000}"/>
    <cellStyle name="20 % - Accent1 13 2" xfId="2469" xr:uid="{00000000-0005-0000-0000-000067000000}"/>
    <cellStyle name="20 % - Accent1 13 2 2" xfId="2470" xr:uid="{00000000-0005-0000-0000-000068000000}"/>
    <cellStyle name="20 % - Accent1 13 2 2 2" xfId="2471" xr:uid="{00000000-0005-0000-0000-000069000000}"/>
    <cellStyle name="20 % - Accent1 13 2 3" xfId="2472" xr:uid="{00000000-0005-0000-0000-00006A000000}"/>
    <cellStyle name="20 % - Accent1 13 2 4" xfId="2473" xr:uid="{00000000-0005-0000-0000-00006B000000}"/>
    <cellStyle name="20 % - Accent1 13 2 5" xfId="2474" xr:uid="{00000000-0005-0000-0000-00006C000000}"/>
    <cellStyle name="20 % - Accent1 13 3" xfId="2475" xr:uid="{00000000-0005-0000-0000-00006D000000}"/>
    <cellStyle name="20 % - Accent1 13 3 2" xfId="2476" xr:uid="{00000000-0005-0000-0000-00006E000000}"/>
    <cellStyle name="20 % - Accent1 13 3 2 2" xfId="2477" xr:uid="{00000000-0005-0000-0000-00006F000000}"/>
    <cellStyle name="20 % - Accent1 13 3 3" xfId="2478" xr:uid="{00000000-0005-0000-0000-000070000000}"/>
    <cellStyle name="20 % - Accent1 13 3 4" xfId="2479" xr:uid="{00000000-0005-0000-0000-000071000000}"/>
    <cellStyle name="20 % - Accent1 13 3 5" xfId="2480" xr:uid="{00000000-0005-0000-0000-000072000000}"/>
    <cellStyle name="20 % - Accent1 13 4" xfId="2481" xr:uid="{00000000-0005-0000-0000-000073000000}"/>
    <cellStyle name="20 % - Accent1 13 4 2" xfId="2482" xr:uid="{00000000-0005-0000-0000-000074000000}"/>
    <cellStyle name="20 % - Accent1 13 4 3" xfId="2483" xr:uid="{00000000-0005-0000-0000-000075000000}"/>
    <cellStyle name="20 % - Accent1 13 5" xfId="2484" xr:uid="{00000000-0005-0000-0000-000076000000}"/>
    <cellStyle name="20 % - Accent1 13 5 2" xfId="2485" xr:uid="{00000000-0005-0000-0000-000077000000}"/>
    <cellStyle name="20 % - Accent1 13 6" xfId="2486" xr:uid="{00000000-0005-0000-0000-000078000000}"/>
    <cellStyle name="20 % - Accent1 13 7" xfId="2487" xr:uid="{00000000-0005-0000-0000-000079000000}"/>
    <cellStyle name="20 % - Accent1 13 8" xfId="2488" xr:uid="{00000000-0005-0000-0000-00007A000000}"/>
    <cellStyle name="20 % - Accent1 14" xfId="2489" xr:uid="{00000000-0005-0000-0000-00007B000000}"/>
    <cellStyle name="20 % - Accent1 14 2" xfId="2490" xr:uid="{00000000-0005-0000-0000-00007C000000}"/>
    <cellStyle name="20 % - Accent1 14 2 2" xfId="2491" xr:uid="{00000000-0005-0000-0000-00007D000000}"/>
    <cellStyle name="20 % - Accent1 14 2 2 2" xfId="2492" xr:uid="{00000000-0005-0000-0000-00007E000000}"/>
    <cellStyle name="20 % - Accent1 14 2 3" xfId="2493" xr:uid="{00000000-0005-0000-0000-00007F000000}"/>
    <cellStyle name="20 % - Accent1 14 2 4" xfId="2494" xr:uid="{00000000-0005-0000-0000-000080000000}"/>
    <cellStyle name="20 % - Accent1 14 2 5" xfId="2495" xr:uid="{00000000-0005-0000-0000-000081000000}"/>
    <cellStyle name="20 % - Accent1 14 3" xfId="2496" xr:uid="{00000000-0005-0000-0000-000082000000}"/>
    <cellStyle name="20 % - Accent1 14 3 2" xfId="2497" xr:uid="{00000000-0005-0000-0000-000083000000}"/>
    <cellStyle name="20 % - Accent1 14 3 2 2" xfId="2498" xr:uid="{00000000-0005-0000-0000-000084000000}"/>
    <cellStyle name="20 % - Accent1 14 3 3" xfId="2499" xr:uid="{00000000-0005-0000-0000-000085000000}"/>
    <cellStyle name="20 % - Accent1 14 3 4" xfId="2500" xr:uid="{00000000-0005-0000-0000-000086000000}"/>
    <cellStyle name="20 % - Accent1 14 3 5" xfId="2501" xr:uid="{00000000-0005-0000-0000-000087000000}"/>
    <cellStyle name="20 % - Accent1 14 4" xfId="2502" xr:uid="{00000000-0005-0000-0000-000088000000}"/>
    <cellStyle name="20 % - Accent1 14 4 2" xfId="2503" xr:uid="{00000000-0005-0000-0000-000089000000}"/>
    <cellStyle name="20 % - Accent1 14 4 3" xfId="2504" xr:uid="{00000000-0005-0000-0000-00008A000000}"/>
    <cellStyle name="20 % - Accent1 14 5" xfId="2505" xr:uid="{00000000-0005-0000-0000-00008B000000}"/>
    <cellStyle name="20 % - Accent1 14 5 2" xfId="2506" xr:uid="{00000000-0005-0000-0000-00008C000000}"/>
    <cellStyle name="20 % - Accent1 14 6" xfId="2507" xr:uid="{00000000-0005-0000-0000-00008D000000}"/>
    <cellStyle name="20 % - Accent1 14 7" xfId="2508" xr:uid="{00000000-0005-0000-0000-00008E000000}"/>
    <cellStyle name="20 % - Accent1 14 8" xfId="2509" xr:uid="{00000000-0005-0000-0000-00008F000000}"/>
    <cellStyle name="20 % - Accent1 15" xfId="2510" xr:uid="{00000000-0005-0000-0000-000090000000}"/>
    <cellStyle name="20 % - Accent1 15 2" xfId="2511" xr:uid="{00000000-0005-0000-0000-000091000000}"/>
    <cellStyle name="20 % - Accent1 15 2 2" xfId="2512" xr:uid="{00000000-0005-0000-0000-000092000000}"/>
    <cellStyle name="20 % - Accent1 15 2 2 2" xfId="2513" xr:uid="{00000000-0005-0000-0000-000093000000}"/>
    <cellStyle name="20 % - Accent1 15 2 3" xfId="2514" xr:uid="{00000000-0005-0000-0000-000094000000}"/>
    <cellStyle name="20 % - Accent1 15 2 4" xfId="2515" xr:uid="{00000000-0005-0000-0000-000095000000}"/>
    <cellStyle name="20 % - Accent1 15 2 5" xfId="2516" xr:uid="{00000000-0005-0000-0000-000096000000}"/>
    <cellStyle name="20 % - Accent1 15 3" xfId="2517" xr:uid="{00000000-0005-0000-0000-000097000000}"/>
    <cellStyle name="20 % - Accent1 15 3 2" xfId="2518" xr:uid="{00000000-0005-0000-0000-000098000000}"/>
    <cellStyle name="20 % - Accent1 15 3 2 2" xfId="2519" xr:uid="{00000000-0005-0000-0000-000099000000}"/>
    <cellStyle name="20 % - Accent1 15 3 3" xfId="2520" xr:uid="{00000000-0005-0000-0000-00009A000000}"/>
    <cellStyle name="20 % - Accent1 15 3 4" xfId="2521" xr:uid="{00000000-0005-0000-0000-00009B000000}"/>
    <cellStyle name="20 % - Accent1 15 3 5" xfId="2522" xr:uid="{00000000-0005-0000-0000-00009C000000}"/>
    <cellStyle name="20 % - Accent1 15 4" xfId="2523" xr:uid="{00000000-0005-0000-0000-00009D000000}"/>
    <cellStyle name="20 % - Accent1 15 4 2" xfId="2524" xr:uid="{00000000-0005-0000-0000-00009E000000}"/>
    <cellStyle name="20 % - Accent1 15 4 3" xfId="2525" xr:uid="{00000000-0005-0000-0000-00009F000000}"/>
    <cellStyle name="20 % - Accent1 15 5" xfId="2526" xr:uid="{00000000-0005-0000-0000-0000A0000000}"/>
    <cellStyle name="20 % - Accent1 15 5 2" xfId="2527" xr:uid="{00000000-0005-0000-0000-0000A1000000}"/>
    <cellStyle name="20 % - Accent1 15 6" xfId="2528" xr:uid="{00000000-0005-0000-0000-0000A2000000}"/>
    <cellStyle name="20 % - Accent1 15 7" xfId="2529" xr:uid="{00000000-0005-0000-0000-0000A3000000}"/>
    <cellStyle name="20 % - Accent1 15 8" xfId="2530" xr:uid="{00000000-0005-0000-0000-0000A4000000}"/>
    <cellStyle name="20 % - Accent1 16" xfId="2531" xr:uid="{00000000-0005-0000-0000-0000A5000000}"/>
    <cellStyle name="20 % - Accent1 16 2" xfId="2532" xr:uid="{00000000-0005-0000-0000-0000A6000000}"/>
    <cellStyle name="20 % - Accent1 16 2 2" xfId="2533" xr:uid="{00000000-0005-0000-0000-0000A7000000}"/>
    <cellStyle name="20 % - Accent1 16 3" xfId="2534" xr:uid="{00000000-0005-0000-0000-0000A8000000}"/>
    <cellStyle name="20 % - Accent1 17" xfId="2535" xr:uid="{00000000-0005-0000-0000-0000A9000000}"/>
    <cellStyle name="20 % - Accent1 17 2" xfId="2536" xr:uid="{00000000-0005-0000-0000-0000AA000000}"/>
    <cellStyle name="20 % - Accent1 18" xfId="2537" xr:uid="{00000000-0005-0000-0000-0000AB000000}"/>
    <cellStyle name="20 % - Accent1 19" xfId="2538" xr:uid="{00000000-0005-0000-0000-0000AC000000}"/>
    <cellStyle name="20 % - Accent1 2" xfId="9" xr:uid="{00000000-0005-0000-0000-0000AD000000}"/>
    <cellStyle name="20 % - Accent1 2 10" xfId="52204" xr:uid="{842B6954-EA6B-4225-9815-357687F05559}"/>
    <cellStyle name="20 % - Accent1 2 11" xfId="52717" xr:uid="{111667F9-AF98-46DB-BE11-B2659434B98D}"/>
    <cellStyle name="20 % - Accent1 2 2" xfId="1042" xr:uid="{00000000-0005-0000-0000-0000AE000000}"/>
    <cellStyle name="20 % - Accent1 2 2 2" xfId="2540" xr:uid="{00000000-0005-0000-0000-0000AF000000}"/>
    <cellStyle name="20 % - Accent1 2 2 2 2" xfId="50483" xr:uid="{69C45C69-7870-49B0-8886-0939064F6F0B}"/>
    <cellStyle name="20 % - Accent1 2 2 3" xfId="2541" xr:uid="{00000000-0005-0000-0000-0000B0000000}"/>
    <cellStyle name="20 % - Accent1 2 2 4" xfId="2539" xr:uid="{00000000-0005-0000-0000-0000B1000000}"/>
    <cellStyle name="20 % - Accent1 2 2 5" xfId="50425" xr:uid="{0E1807C4-8ABF-4845-91E5-C9ECACE9B136}"/>
    <cellStyle name="20 % - Accent1 2 2 6" xfId="52248" xr:uid="{A6D46C2F-5D9C-46A2-BFF5-07D2515ECECD}"/>
    <cellStyle name="20 % - Accent1 2 2 7" xfId="52765" xr:uid="{9C9BA3FB-66B5-4B1B-B641-6FA065AEEB69}"/>
    <cellStyle name="20 % - Accent1 2 3" xfId="2542" xr:uid="{00000000-0005-0000-0000-0000B2000000}"/>
    <cellStyle name="20 % - Accent1 2 3 2" xfId="2543" xr:uid="{00000000-0005-0000-0000-0000B3000000}"/>
    <cellStyle name="20 % - Accent1 2 3 3" xfId="50484" xr:uid="{B47E5C46-D11A-4B76-8F36-AA45F7BC2457}"/>
    <cellStyle name="20 % - Accent1 2 4" xfId="2544" xr:uid="{00000000-0005-0000-0000-0000B4000000}"/>
    <cellStyle name="20 % - Accent1 2 4 2" xfId="2545" xr:uid="{00000000-0005-0000-0000-0000B5000000}"/>
    <cellStyle name="20 % - Accent1 2 4 3" xfId="50482" xr:uid="{70081B08-EC0E-49F7-8174-133A87E12E3A}"/>
    <cellStyle name="20 % - Accent1 2 5" xfId="2546" xr:uid="{00000000-0005-0000-0000-0000B6000000}"/>
    <cellStyle name="20 % - Accent1 2 6" xfId="2547" xr:uid="{00000000-0005-0000-0000-0000B7000000}"/>
    <cellStyle name="20 % - Accent1 2 7" xfId="2548" xr:uid="{00000000-0005-0000-0000-0000B8000000}"/>
    <cellStyle name="20 % - Accent1 2 8" xfId="2158" xr:uid="{00000000-0005-0000-0000-0000B9000000}"/>
    <cellStyle name="20 % - Accent1 2 9" xfId="50377" xr:uid="{CCBA3BB4-54FD-45E5-BA3C-35C1839978A6}"/>
    <cellStyle name="20 % - Accent1 20" xfId="52170" xr:uid="{55959E1D-DD14-4832-B94B-BF14D6430D8A}"/>
    <cellStyle name="20 % - Accent1 21" xfId="52671" xr:uid="{B2585067-543B-47E9-B373-DA5D161FC120}"/>
    <cellStyle name="20 % - Accent1 3" xfId="2549" xr:uid="{00000000-0005-0000-0000-0000BA000000}"/>
    <cellStyle name="20 % - Accent1 3 10" xfId="52744" xr:uid="{121E3986-9DAA-4917-8C38-70DFDC4954B0}"/>
    <cellStyle name="20 % - Accent1 3 2" xfId="2550" xr:uid="{00000000-0005-0000-0000-0000BB000000}"/>
    <cellStyle name="20 % - Accent1 3 2 2" xfId="2551" xr:uid="{00000000-0005-0000-0000-0000BC000000}"/>
    <cellStyle name="20 % - Accent1 3 2 3" xfId="2552" xr:uid="{00000000-0005-0000-0000-0000BD000000}"/>
    <cellStyle name="20 % - Accent1 3 3" xfId="2553" xr:uid="{00000000-0005-0000-0000-0000BE000000}"/>
    <cellStyle name="20 % - Accent1 3 4" xfId="2554" xr:uid="{00000000-0005-0000-0000-0000BF000000}"/>
    <cellStyle name="20 % - Accent1 3 5" xfId="2555" xr:uid="{00000000-0005-0000-0000-0000C0000000}"/>
    <cellStyle name="20 % - Accent1 3 6" xfId="2556" xr:uid="{00000000-0005-0000-0000-0000C1000000}"/>
    <cellStyle name="20 % - Accent1 3 7" xfId="2557" xr:uid="{00000000-0005-0000-0000-0000C2000000}"/>
    <cellStyle name="20 % - Accent1 3 8" xfId="50404" xr:uid="{14ACF691-C7D9-4080-A044-F8830BA894B2}"/>
    <cellStyle name="20 % - Accent1 3 9" xfId="52227" xr:uid="{B360746E-F383-4567-B343-1C270279CBA9}"/>
    <cellStyle name="20 % - Accent1 4" xfId="2558" xr:uid="{00000000-0005-0000-0000-0000C3000000}"/>
    <cellStyle name="20 % - Accent1 4 2" xfId="2559" xr:uid="{00000000-0005-0000-0000-0000C4000000}"/>
    <cellStyle name="20 % - Accent1 4 2 2" xfId="2560" xr:uid="{00000000-0005-0000-0000-0000C5000000}"/>
    <cellStyle name="20 % - Accent1 4 2 3" xfId="2561" xr:uid="{00000000-0005-0000-0000-0000C6000000}"/>
    <cellStyle name="20 % - Accent1 4 3" xfId="2562" xr:uid="{00000000-0005-0000-0000-0000C7000000}"/>
    <cellStyle name="20 % - Accent1 4 4" xfId="2563" xr:uid="{00000000-0005-0000-0000-0000C8000000}"/>
    <cellStyle name="20 % - Accent1 5" xfId="2564" xr:uid="{00000000-0005-0000-0000-0000C9000000}"/>
    <cellStyle name="20 % - Accent1 5 2" xfId="2565" xr:uid="{00000000-0005-0000-0000-0000CA000000}"/>
    <cellStyle name="20 % - Accent1 6" xfId="2566" xr:uid="{00000000-0005-0000-0000-0000CB000000}"/>
    <cellStyle name="20 % - Accent1 6 2" xfId="2567" xr:uid="{00000000-0005-0000-0000-0000CC000000}"/>
    <cellStyle name="20 % - Accent1 6 3" xfId="2568" xr:uid="{00000000-0005-0000-0000-0000CD000000}"/>
    <cellStyle name="20 % - Accent1 6 3 2" xfId="2569" xr:uid="{00000000-0005-0000-0000-0000CE000000}"/>
    <cellStyle name="20 % - Accent1 6 3 3" xfId="2570" xr:uid="{00000000-0005-0000-0000-0000CF000000}"/>
    <cellStyle name="20 % - Accent1 7" xfId="2571" xr:uid="{00000000-0005-0000-0000-0000D0000000}"/>
    <cellStyle name="20 % - Accent1 7 10" xfId="2572" xr:uid="{00000000-0005-0000-0000-0000D1000000}"/>
    <cellStyle name="20 % - Accent1 7 11" xfId="2573" xr:uid="{00000000-0005-0000-0000-0000D2000000}"/>
    <cellStyle name="20 % - Accent1 7 2" xfId="2574" xr:uid="{00000000-0005-0000-0000-0000D3000000}"/>
    <cellStyle name="20 % - Accent1 7 2 10" xfId="2575" xr:uid="{00000000-0005-0000-0000-0000D4000000}"/>
    <cellStyle name="20 % - Accent1 7 2 11" xfId="2576" xr:uid="{00000000-0005-0000-0000-0000D5000000}"/>
    <cellStyle name="20 % - Accent1 7 2 12" xfId="2577" xr:uid="{00000000-0005-0000-0000-0000D6000000}"/>
    <cellStyle name="20 % - Accent1 7 2 2" xfId="2578" xr:uid="{00000000-0005-0000-0000-0000D7000000}"/>
    <cellStyle name="20 % - Accent1 7 2 2 2" xfId="2579" xr:uid="{00000000-0005-0000-0000-0000D8000000}"/>
    <cellStyle name="20 % - Accent1 7 2 2 2 2" xfId="2580" xr:uid="{00000000-0005-0000-0000-0000D9000000}"/>
    <cellStyle name="20 % - Accent1 7 2 2 3" xfId="2581" xr:uid="{00000000-0005-0000-0000-0000DA000000}"/>
    <cellStyle name="20 % - Accent1 7 2 2 4" xfId="2582" xr:uid="{00000000-0005-0000-0000-0000DB000000}"/>
    <cellStyle name="20 % - Accent1 7 2 2 5" xfId="2583" xr:uid="{00000000-0005-0000-0000-0000DC000000}"/>
    <cellStyle name="20 % - Accent1 7 2 2 6" xfId="2584" xr:uid="{00000000-0005-0000-0000-0000DD000000}"/>
    <cellStyle name="20 % - Accent1 7 2 2 7" xfId="2585" xr:uid="{00000000-0005-0000-0000-0000DE000000}"/>
    <cellStyle name="20 % - Accent1 7 2 2 8" xfId="2586" xr:uid="{00000000-0005-0000-0000-0000DF000000}"/>
    <cellStyle name="20 % - Accent1 7 2 2 9" xfId="2587" xr:uid="{00000000-0005-0000-0000-0000E0000000}"/>
    <cellStyle name="20 % - Accent1 7 2 3" xfId="2588" xr:uid="{00000000-0005-0000-0000-0000E1000000}"/>
    <cellStyle name="20 % - Accent1 7 2 3 2" xfId="2589" xr:uid="{00000000-0005-0000-0000-0000E2000000}"/>
    <cellStyle name="20 % - Accent1 7 2 4" xfId="2590" xr:uid="{00000000-0005-0000-0000-0000E3000000}"/>
    <cellStyle name="20 % - Accent1 7 2 4 2" xfId="2591" xr:uid="{00000000-0005-0000-0000-0000E4000000}"/>
    <cellStyle name="20 % - Accent1 7 2 5" xfId="2592" xr:uid="{00000000-0005-0000-0000-0000E5000000}"/>
    <cellStyle name="20 % - Accent1 7 2 5 2" xfId="2593" xr:uid="{00000000-0005-0000-0000-0000E6000000}"/>
    <cellStyle name="20 % - Accent1 7 2 6" xfId="2594" xr:uid="{00000000-0005-0000-0000-0000E7000000}"/>
    <cellStyle name="20 % - Accent1 7 2 7" xfId="2595" xr:uid="{00000000-0005-0000-0000-0000E8000000}"/>
    <cellStyle name="20 % - Accent1 7 2 8" xfId="2596" xr:uid="{00000000-0005-0000-0000-0000E9000000}"/>
    <cellStyle name="20 % - Accent1 7 2 9" xfId="2597" xr:uid="{00000000-0005-0000-0000-0000EA000000}"/>
    <cellStyle name="20 % - Accent1 7 3" xfId="2598" xr:uid="{00000000-0005-0000-0000-0000EB000000}"/>
    <cellStyle name="20 % - Accent1 7 3 10" xfId="2599" xr:uid="{00000000-0005-0000-0000-0000EC000000}"/>
    <cellStyle name="20 % - Accent1 7 3 2" xfId="2600" xr:uid="{00000000-0005-0000-0000-0000ED000000}"/>
    <cellStyle name="20 % - Accent1 7 3 2 2" xfId="2601" xr:uid="{00000000-0005-0000-0000-0000EE000000}"/>
    <cellStyle name="20 % - Accent1 7 3 3" xfId="2602" xr:uid="{00000000-0005-0000-0000-0000EF000000}"/>
    <cellStyle name="20 % - Accent1 7 3 3 2" xfId="2603" xr:uid="{00000000-0005-0000-0000-0000F0000000}"/>
    <cellStyle name="20 % - Accent1 7 3 4" xfId="2604" xr:uid="{00000000-0005-0000-0000-0000F1000000}"/>
    <cellStyle name="20 % - Accent1 7 3 4 2" xfId="2605" xr:uid="{00000000-0005-0000-0000-0000F2000000}"/>
    <cellStyle name="20 % - Accent1 7 3 5" xfId="2606" xr:uid="{00000000-0005-0000-0000-0000F3000000}"/>
    <cellStyle name="20 % - Accent1 7 3 6" xfId="2607" xr:uid="{00000000-0005-0000-0000-0000F4000000}"/>
    <cellStyle name="20 % - Accent1 7 3 7" xfId="2608" xr:uid="{00000000-0005-0000-0000-0000F5000000}"/>
    <cellStyle name="20 % - Accent1 7 3 8" xfId="2609" xr:uid="{00000000-0005-0000-0000-0000F6000000}"/>
    <cellStyle name="20 % - Accent1 7 3 9" xfId="2610" xr:uid="{00000000-0005-0000-0000-0000F7000000}"/>
    <cellStyle name="20 % - Accent1 7 4" xfId="2611" xr:uid="{00000000-0005-0000-0000-0000F8000000}"/>
    <cellStyle name="20 % - Accent1 7 4 2" xfId="2612" xr:uid="{00000000-0005-0000-0000-0000F9000000}"/>
    <cellStyle name="20 % - Accent1 7 5" xfId="2613" xr:uid="{00000000-0005-0000-0000-0000FA000000}"/>
    <cellStyle name="20 % - Accent1 7 5 2" xfId="2614" xr:uid="{00000000-0005-0000-0000-0000FB000000}"/>
    <cellStyle name="20 % - Accent1 7 6" xfId="2615" xr:uid="{00000000-0005-0000-0000-0000FC000000}"/>
    <cellStyle name="20 % - Accent1 7 7" xfId="2616" xr:uid="{00000000-0005-0000-0000-0000FD000000}"/>
    <cellStyle name="20 % - Accent1 7 8" xfId="2617" xr:uid="{00000000-0005-0000-0000-0000FE000000}"/>
    <cellStyle name="20 % - Accent1 7 9" xfId="2618" xr:uid="{00000000-0005-0000-0000-0000FF000000}"/>
    <cellStyle name="20 % - Accent1 8" xfId="2619" xr:uid="{00000000-0005-0000-0000-000000010000}"/>
    <cellStyle name="20 % - Accent1 8 10" xfId="2620" xr:uid="{00000000-0005-0000-0000-000001010000}"/>
    <cellStyle name="20 % - Accent1 8 2" xfId="2621" xr:uid="{00000000-0005-0000-0000-000002010000}"/>
    <cellStyle name="20 % - Accent1 8 2 10" xfId="2622" xr:uid="{00000000-0005-0000-0000-000003010000}"/>
    <cellStyle name="20 % - Accent1 8 2 11" xfId="2623" xr:uid="{00000000-0005-0000-0000-000004010000}"/>
    <cellStyle name="20 % - Accent1 8 2 2" xfId="2624" xr:uid="{00000000-0005-0000-0000-000005010000}"/>
    <cellStyle name="20 % - Accent1 8 2 2 2" xfId="2625" xr:uid="{00000000-0005-0000-0000-000006010000}"/>
    <cellStyle name="20 % - Accent1 8 2 3" xfId="2626" xr:uid="{00000000-0005-0000-0000-000007010000}"/>
    <cellStyle name="20 % - Accent1 8 2 3 2" xfId="2627" xr:uid="{00000000-0005-0000-0000-000008010000}"/>
    <cellStyle name="20 % - Accent1 8 2 4" xfId="2628" xr:uid="{00000000-0005-0000-0000-000009010000}"/>
    <cellStyle name="20 % - Accent1 8 2 4 2" xfId="2629" xr:uid="{00000000-0005-0000-0000-00000A010000}"/>
    <cellStyle name="20 % - Accent1 8 2 5" xfId="2630" xr:uid="{00000000-0005-0000-0000-00000B010000}"/>
    <cellStyle name="20 % - Accent1 8 2 6" xfId="2631" xr:uid="{00000000-0005-0000-0000-00000C010000}"/>
    <cellStyle name="20 % - Accent1 8 2 7" xfId="2632" xr:uid="{00000000-0005-0000-0000-00000D010000}"/>
    <cellStyle name="20 % - Accent1 8 2 8" xfId="2633" xr:uid="{00000000-0005-0000-0000-00000E010000}"/>
    <cellStyle name="20 % - Accent1 8 2 9" xfId="2634" xr:uid="{00000000-0005-0000-0000-00000F010000}"/>
    <cellStyle name="20 % - Accent1 8 3" xfId="2635" xr:uid="{00000000-0005-0000-0000-000010010000}"/>
    <cellStyle name="20 % - Accent1 8 3 2" xfId="2636" xr:uid="{00000000-0005-0000-0000-000011010000}"/>
    <cellStyle name="20 % - Accent1 8 4" xfId="2637" xr:uid="{00000000-0005-0000-0000-000012010000}"/>
    <cellStyle name="20 % - Accent1 8 4 2" xfId="2638" xr:uid="{00000000-0005-0000-0000-000013010000}"/>
    <cellStyle name="20 % - Accent1 8 5" xfId="2639" xr:uid="{00000000-0005-0000-0000-000014010000}"/>
    <cellStyle name="20 % - Accent1 8 6" xfId="2640" xr:uid="{00000000-0005-0000-0000-000015010000}"/>
    <cellStyle name="20 % - Accent1 8 7" xfId="2641" xr:uid="{00000000-0005-0000-0000-000016010000}"/>
    <cellStyle name="20 % - Accent1 8 8" xfId="2642" xr:uid="{00000000-0005-0000-0000-000017010000}"/>
    <cellStyle name="20 % - Accent1 8 9" xfId="2643" xr:uid="{00000000-0005-0000-0000-000018010000}"/>
    <cellStyle name="20 % - Accent1 9" xfId="2644" xr:uid="{00000000-0005-0000-0000-000019010000}"/>
    <cellStyle name="20 % - Accent1 9 2" xfId="2645" xr:uid="{00000000-0005-0000-0000-00001A010000}"/>
    <cellStyle name="20 % - Accent1 9 2 2" xfId="2646" xr:uid="{00000000-0005-0000-0000-00001B010000}"/>
    <cellStyle name="20 % - Accent1 9 3" xfId="2647" xr:uid="{00000000-0005-0000-0000-00001C010000}"/>
    <cellStyle name="20 % - Accent1 9 4" xfId="2648" xr:uid="{00000000-0005-0000-0000-00001D010000}"/>
    <cellStyle name="20 % - Accent2" xfId="50318" builtinId="34" customBuiltin="1"/>
    <cellStyle name="20 % - Accent2 10" xfId="2649" xr:uid="{00000000-0005-0000-0000-00001E010000}"/>
    <cellStyle name="20 % - Accent2 10 2" xfId="2650" xr:uid="{00000000-0005-0000-0000-00001F010000}"/>
    <cellStyle name="20 % - Accent2 10 2 2" xfId="2651" xr:uid="{00000000-0005-0000-0000-000020010000}"/>
    <cellStyle name="20 % - Accent2 11" xfId="2652" xr:uid="{00000000-0005-0000-0000-000021010000}"/>
    <cellStyle name="20 % - Accent2 11 2" xfId="2653" xr:uid="{00000000-0005-0000-0000-000022010000}"/>
    <cellStyle name="20 % - Accent2 11 2 2" xfId="2654" xr:uid="{00000000-0005-0000-0000-000023010000}"/>
    <cellStyle name="20 % - Accent2 11 2 3" xfId="2655" xr:uid="{00000000-0005-0000-0000-000024010000}"/>
    <cellStyle name="20 % - Accent2 11 3" xfId="2656" xr:uid="{00000000-0005-0000-0000-000025010000}"/>
    <cellStyle name="20 % - Accent2 11 4" xfId="2657" xr:uid="{00000000-0005-0000-0000-000026010000}"/>
    <cellStyle name="20 % - Accent2 11 5" xfId="2658" xr:uid="{00000000-0005-0000-0000-000027010000}"/>
    <cellStyle name="20 % - Accent2 12" xfId="2659" xr:uid="{00000000-0005-0000-0000-000028010000}"/>
    <cellStyle name="20 % - Accent2 12 2" xfId="2660" xr:uid="{00000000-0005-0000-0000-000029010000}"/>
    <cellStyle name="20 % - Accent2 12 3" xfId="2661" xr:uid="{00000000-0005-0000-0000-00002A010000}"/>
    <cellStyle name="20 % - Accent2 12 4" xfId="2662" xr:uid="{00000000-0005-0000-0000-00002B010000}"/>
    <cellStyle name="20 % - Accent2 13" xfId="2663" xr:uid="{00000000-0005-0000-0000-00002C010000}"/>
    <cellStyle name="20 % - Accent2 13 2" xfId="2664" xr:uid="{00000000-0005-0000-0000-00002D010000}"/>
    <cellStyle name="20 % - Accent2 13 2 2" xfId="2665" xr:uid="{00000000-0005-0000-0000-00002E010000}"/>
    <cellStyle name="20 % - Accent2 13 2 2 2" xfId="2666" xr:uid="{00000000-0005-0000-0000-00002F010000}"/>
    <cellStyle name="20 % - Accent2 13 2 3" xfId="2667" xr:uid="{00000000-0005-0000-0000-000030010000}"/>
    <cellStyle name="20 % - Accent2 13 2 4" xfId="2668" xr:uid="{00000000-0005-0000-0000-000031010000}"/>
    <cellStyle name="20 % - Accent2 13 2 5" xfId="2669" xr:uid="{00000000-0005-0000-0000-000032010000}"/>
    <cellStyle name="20 % - Accent2 13 3" xfId="2670" xr:uid="{00000000-0005-0000-0000-000033010000}"/>
    <cellStyle name="20 % - Accent2 13 3 2" xfId="2671" xr:uid="{00000000-0005-0000-0000-000034010000}"/>
    <cellStyle name="20 % - Accent2 13 3 2 2" xfId="2672" xr:uid="{00000000-0005-0000-0000-000035010000}"/>
    <cellStyle name="20 % - Accent2 13 3 3" xfId="2673" xr:uid="{00000000-0005-0000-0000-000036010000}"/>
    <cellStyle name="20 % - Accent2 13 3 4" xfId="2674" xr:uid="{00000000-0005-0000-0000-000037010000}"/>
    <cellStyle name="20 % - Accent2 13 3 5" xfId="2675" xr:uid="{00000000-0005-0000-0000-000038010000}"/>
    <cellStyle name="20 % - Accent2 13 4" xfId="2676" xr:uid="{00000000-0005-0000-0000-000039010000}"/>
    <cellStyle name="20 % - Accent2 13 4 2" xfId="2677" xr:uid="{00000000-0005-0000-0000-00003A010000}"/>
    <cellStyle name="20 % - Accent2 13 4 3" xfId="2678" xr:uid="{00000000-0005-0000-0000-00003B010000}"/>
    <cellStyle name="20 % - Accent2 13 5" xfId="2679" xr:uid="{00000000-0005-0000-0000-00003C010000}"/>
    <cellStyle name="20 % - Accent2 13 5 2" xfId="2680" xr:uid="{00000000-0005-0000-0000-00003D010000}"/>
    <cellStyle name="20 % - Accent2 13 6" xfId="2681" xr:uid="{00000000-0005-0000-0000-00003E010000}"/>
    <cellStyle name="20 % - Accent2 13 7" xfId="2682" xr:uid="{00000000-0005-0000-0000-00003F010000}"/>
    <cellStyle name="20 % - Accent2 13 8" xfId="2683" xr:uid="{00000000-0005-0000-0000-000040010000}"/>
    <cellStyle name="20 % - Accent2 14" xfId="2684" xr:uid="{00000000-0005-0000-0000-000041010000}"/>
    <cellStyle name="20 % - Accent2 14 2" xfId="2685" xr:uid="{00000000-0005-0000-0000-000042010000}"/>
    <cellStyle name="20 % - Accent2 14 2 2" xfId="2686" xr:uid="{00000000-0005-0000-0000-000043010000}"/>
    <cellStyle name="20 % - Accent2 14 2 2 2" xfId="2687" xr:uid="{00000000-0005-0000-0000-000044010000}"/>
    <cellStyle name="20 % - Accent2 14 2 3" xfId="2688" xr:uid="{00000000-0005-0000-0000-000045010000}"/>
    <cellStyle name="20 % - Accent2 14 2 4" xfId="2689" xr:uid="{00000000-0005-0000-0000-000046010000}"/>
    <cellStyle name="20 % - Accent2 14 2 5" xfId="2690" xr:uid="{00000000-0005-0000-0000-000047010000}"/>
    <cellStyle name="20 % - Accent2 14 3" xfId="2691" xr:uid="{00000000-0005-0000-0000-000048010000}"/>
    <cellStyle name="20 % - Accent2 14 3 2" xfId="2692" xr:uid="{00000000-0005-0000-0000-000049010000}"/>
    <cellStyle name="20 % - Accent2 14 3 2 2" xfId="2693" xr:uid="{00000000-0005-0000-0000-00004A010000}"/>
    <cellStyle name="20 % - Accent2 14 3 3" xfId="2694" xr:uid="{00000000-0005-0000-0000-00004B010000}"/>
    <cellStyle name="20 % - Accent2 14 3 4" xfId="2695" xr:uid="{00000000-0005-0000-0000-00004C010000}"/>
    <cellStyle name="20 % - Accent2 14 3 5" xfId="2696" xr:uid="{00000000-0005-0000-0000-00004D010000}"/>
    <cellStyle name="20 % - Accent2 14 4" xfId="2697" xr:uid="{00000000-0005-0000-0000-00004E010000}"/>
    <cellStyle name="20 % - Accent2 14 4 2" xfId="2698" xr:uid="{00000000-0005-0000-0000-00004F010000}"/>
    <cellStyle name="20 % - Accent2 14 4 3" xfId="2699" xr:uid="{00000000-0005-0000-0000-000050010000}"/>
    <cellStyle name="20 % - Accent2 14 5" xfId="2700" xr:uid="{00000000-0005-0000-0000-000051010000}"/>
    <cellStyle name="20 % - Accent2 14 5 2" xfId="2701" xr:uid="{00000000-0005-0000-0000-000052010000}"/>
    <cellStyle name="20 % - Accent2 14 6" xfId="2702" xr:uid="{00000000-0005-0000-0000-000053010000}"/>
    <cellStyle name="20 % - Accent2 14 7" xfId="2703" xr:uid="{00000000-0005-0000-0000-000054010000}"/>
    <cellStyle name="20 % - Accent2 14 8" xfId="2704" xr:uid="{00000000-0005-0000-0000-000055010000}"/>
    <cellStyle name="20 % - Accent2 15" xfId="2705" xr:uid="{00000000-0005-0000-0000-000056010000}"/>
    <cellStyle name="20 % - Accent2 15 2" xfId="2706" xr:uid="{00000000-0005-0000-0000-000057010000}"/>
    <cellStyle name="20 % - Accent2 15 2 2" xfId="2707" xr:uid="{00000000-0005-0000-0000-000058010000}"/>
    <cellStyle name="20 % - Accent2 15 2 2 2" xfId="2708" xr:uid="{00000000-0005-0000-0000-000059010000}"/>
    <cellStyle name="20 % - Accent2 15 2 3" xfId="2709" xr:uid="{00000000-0005-0000-0000-00005A010000}"/>
    <cellStyle name="20 % - Accent2 15 2 4" xfId="2710" xr:uid="{00000000-0005-0000-0000-00005B010000}"/>
    <cellStyle name="20 % - Accent2 15 2 5" xfId="2711" xr:uid="{00000000-0005-0000-0000-00005C010000}"/>
    <cellStyle name="20 % - Accent2 15 3" xfId="2712" xr:uid="{00000000-0005-0000-0000-00005D010000}"/>
    <cellStyle name="20 % - Accent2 15 3 2" xfId="2713" xr:uid="{00000000-0005-0000-0000-00005E010000}"/>
    <cellStyle name="20 % - Accent2 15 3 2 2" xfId="2714" xr:uid="{00000000-0005-0000-0000-00005F010000}"/>
    <cellStyle name="20 % - Accent2 15 3 3" xfId="2715" xr:uid="{00000000-0005-0000-0000-000060010000}"/>
    <cellStyle name="20 % - Accent2 15 3 4" xfId="2716" xr:uid="{00000000-0005-0000-0000-000061010000}"/>
    <cellStyle name="20 % - Accent2 15 3 5" xfId="2717" xr:uid="{00000000-0005-0000-0000-000062010000}"/>
    <cellStyle name="20 % - Accent2 15 4" xfId="2718" xr:uid="{00000000-0005-0000-0000-000063010000}"/>
    <cellStyle name="20 % - Accent2 15 4 2" xfId="2719" xr:uid="{00000000-0005-0000-0000-000064010000}"/>
    <cellStyle name="20 % - Accent2 15 4 3" xfId="2720" xr:uid="{00000000-0005-0000-0000-000065010000}"/>
    <cellStyle name="20 % - Accent2 15 5" xfId="2721" xr:uid="{00000000-0005-0000-0000-000066010000}"/>
    <cellStyle name="20 % - Accent2 15 5 2" xfId="2722" xr:uid="{00000000-0005-0000-0000-000067010000}"/>
    <cellStyle name="20 % - Accent2 15 6" xfId="2723" xr:uid="{00000000-0005-0000-0000-000068010000}"/>
    <cellStyle name="20 % - Accent2 15 7" xfId="2724" xr:uid="{00000000-0005-0000-0000-000069010000}"/>
    <cellStyle name="20 % - Accent2 15 8" xfId="2725" xr:uid="{00000000-0005-0000-0000-00006A010000}"/>
    <cellStyle name="20 % - Accent2 16" xfId="2726" xr:uid="{00000000-0005-0000-0000-00006B010000}"/>
    <cellStyle name="20 % - Accent2 16 2" xfId="2727" xr:uid="{00000000-0005-0000-0000-00006C010000}"/>
    <cellStyle name="20 % - Accent2 16 2 2" xfId="2728" xr:uid="{00000000-0005-0000-0000-00006D010000}"/>
    <cellStyle name="20 % - Accent2 16 3" xfId="2729" xr:uid="{00000000-0005-0000-0000-00006E010000}"/>
    <cellStyle name="20 % - Accent2 17" xfId="2730" xr:uid="{00000000-0005-0000-0000-00006F010000}"/>
    <cellStyle name="20 % - Accent2 17 2" xfId="2731" xr:uid="{00000000-0005-0000-0000-000070010000}"/>
    <cellStyle name="20 % - Accent2 18" xfId="2732" xr:uid="{00000000-0005-0000-0000-000071010000}"/>
    <cellStyle name="20 % - Accent2 19" xfId="2733" xr:uid="{00000000-0005-0000-0000-000072010000}"/>
    <cellStyle name="20 % - Accent2 2" xfId="10" xr:uid="{00000000-0005-0000-0000-000073010000}"/>
    <cellStyle name="20 % - Accent2 2 10" xfId="52206" xr:uid="{9695993E-AD79-4808-9D5B-487D582E6F74}"/>
    <cellStyle name="20 % - Accent2 2 11" xfId="52719" xr:uid="{EA0C860A-2ED6-47BC-AD16-30FCCC7A5BD9}"/>
    <cellStyle name="20 % - Accent2 2 2" xfId="1043" xr:uid="{00000000-0005-0000-0000-000074010000}"/>
    <cellStyle name="20 % - Accent2 2 2 2" xfId="2735" xr:uid="{00000000-0005-0000-0000-000075010000}"/>
    <cellStyle name="20 % - Accent2 2 2 2 2" xfId="50486" xr:uid="{2D648B71-CBB1-4805-A377-29662377552F}"/>
    <cellStyle name="20 % - Accent2 2 2 3" xfId="2736" xr:uid="{00000000-0005-0000-0000-000076010000}"/>
    <cellStyle name="20 % - Accent2 2 2 4" xfId="2734" xr:uid="{00000000-0005-0000-0000-000077010000}"/>
    <cellStyle name="20 % - Accent2 2 2 5" xfId="50427" xr:uid="{FA5DCA90-9D72-4EB8-963B-E12FC0080456}"/>
    <cellStyle name="20 % - Accent2 2 2 6" xfId="52250" xr:uid="{42EBFD97-C59F-4508-B0D8-08EE0C4E194E}"/>
    <cellStyle name="20 % - Accent2 2 2 7" xfId="52767" xr:uid="{0ACAEC22-B0B3-4EBE-9049-8EEE5F2E371B}"/>
    <cellStyle name="20 % - Accent2 2 3" xfId="2737" xr:uid="{00000000-0005-0000-0000-000078010000}"/>
    <cellStyle name="20 % - Accent2 2 3 2" xfId="2738" xr:uid="{00000000-0005-0000-0000-000079010000}"/>
    <cellStyle name="20 % - Accent2 2 3 3" xfId="50487" xr:uid="{BEB68294-402E-4DA8-AF73-63266AF061F4}"/>
    <cellStyle name="20 % - Accent2 2 4" xfId="2739" xr:uid="{00000000-0005-0000-0000-00007A010000}"/>
    <cellStyle name="20 % - Accent2 2 4 2" xfId="2740" xr:uid="{00000000-0005-0000-0000-00007B010000}"/>
    <cellStyle name="20 % - Accent2 2 4 3" xfId="50485" xr:uid="{9EB0462F-5DDC-42A1-A3F6-FC0C173423A4}"/>
    <cellStyle name="20 % - Accent2 2 5" xfId="2741" xr:uid="{00000000-0005-0000-0000-00007C010000}"/>
    <cellStyle name="20 % - Accent2 2 6" xfId="2742" xr:uid="{00000000-0005-0000-0000-00007D010000}"/>
    <cellStyle name="20 % - Accent2 2 7" xfId="2743" xr:uid="{00000000-0005-0000-0000-00007E010000}"/>
    <cellStyle name="20 % - Accent2 2 8" xfId="2159" xr:uid="{00000000-0005-0000-0000-00007F010000}"/>
    <cellStyle name="20 % - Accent2 2 9" xfId="50379" xr:uid="{AB1124C8-A738-4D54-84FD-91A8879C36A5}"/>
    <cellStyle name="20 % - Accent2 20" xfId="52172" xr:uid="{35338B7A-E060-4390-AB22-BCB4B778F26D}"/>
    <cellStyle name="20 % - Accent2 21" xfId="52673" xr:uid="{F5D5C51E-DDAB-4FEE-896C-0918340EEFE3}"/>
    <cellStyle name="20 % - Accent2 3" xfId="2744" xr:uid="{00000000-0005-0000-0000-000080010000}"/>
    <cellStyle name="20 % - Accent2 3 10" xfId="52746" xr:uid="{784796F7-5CDE-4FFC-9834-7A25C5917F22}"/>
    <cellStyle name="20 % - Accent2 3 2" xfId="2745" xr:uid="{00000000-0005-0000-0000-000081010000}"/>
    <cellStyle name="20 % - Accent2 3 2 2" xfId="2746" xr:uid="{00000000-0005-0000-0000-000082010000}"/>
    <cellStyle name="20 % - Accent2 3 2 3" xfId="2747" xr:uid="{00000000-0005-0000-0000-000083010000}"/>
    <cellStyle name="20 % - Accent2 3 3" xfId="2748" xr:uid="{00000000-0005-0000-0000-000084010000}"/>
    <cellStyle name="20 % - Accent2 3 4" xfId="2749" xr:uid="{00000000-0005-0000-0000-000085010000}"/>
    <cellStyle name="20 % - Accent2 3 5" xfId="2750" xr:uid="{00000000-0005-0000-0000-000086010000}"/>
    <cellStyle name="20 % - Accent2 3 6" xfId="2751" xr:uid="{00000000-0005-0000-0000-000087010000}"/>
    <cellStyle name="20 % - Accent2 3 7" xfId="2752" xr:uid="{00000000-0005-0000-0000-000088010000}"/>
    <cellStyle name="20 % - Accent2 3 8" xfId="50406" xr:uid="{EAC0B151-EAEE-4518-93B4-864426A52C24}"/>
    <cellStyle name="20 % - Accent2 3 9" xfId="52229" xr:uid="{ABC96151-6FB7-4645-AE31-702F3BD7D075}"/>
    <cellStyle name="20 % - Accent2 4" xfId="2753" xr:uid="{00000000-0005-0000-0000-000089010000}"/>
    <cellStyle name="20 % - Accent2 4 2" xfId="2754" xr:uid="{00000000-0005-0000-0000-00008A010000}"/>
    <cellStyle name="20 % - Accent2 4 2 2" xfId="2755" xr:uid="{00000000-0005-0000-0000-00008B010000}"/>
    <cellStyle name="20 % - Accent2 4 2 3" xfId="2756" xr:uid="{00000000-0005-0000-0000-00008C010000}"/>
    <cellStyle name="20 % - Accent2 4 3" xfId="2757" xr:uid="{00000000-0005-0000-0000-00008D010000}"/>
    <cellStyle name="20 % - Accent2 4 4" xfId="2758" xr:uid="{00000000-0005-0000-0000-00008E010000}"/>
    <cellStyle name="20 % - Accent2 5" xfId="2759" xr:uid="{00000000-0005-0000-0000-00008F010000}"/>
    <cellStyle name="20 % - Accent2 5 2" xfId="2760" xr:uid="{00000000-0005-0000-0000-000090010000}"/>
    <cellStyle name="20 % - Accent2 6" xfId="2761" xr:uid="{00000000-0005-0000-0000-000091010000}"/>
    <cellStyle name="20 % - Accent2 6 2" xfId="2762" xr:uid="{00000000-0005-0000-0000-000092010000}"/>
    <cellStyle name="20 % - Accent2 6 3" xfId="2763" xr:uid="{00000000-0005-0000-0000-000093010000}"/>
    <cellStyle name="20 % - Accent2 6 3 2" xfId="2764" xr:uid="{00000000-0005-0000-0000-000094010000}"/>
    <cellStyle name="20 % - Accent2 6 3 3" xfId="2765" xr:uid="{00000000-0005-0000-0000-000095010000}"/>
    <cellStyle name="20 % - Accent2 7" xfId="2766" xr:uid="{00000000-0005-0000-0000-000096010000}"/>
    <cellStyle name="20 % - Accent2 7 10" xfId="2767" xr:uid="{00000000-0005-0000-0000-000097010000}"/>
    <cellStyle name="20 % - Accent2 7 11" xfId="2768" xr:uid="{00000000-0005-0000-0000-000098010000}"/>
    <cellStyle name="20 % - Accent2 7 2" xfId="2769" xr:uid="{00000000-0005-0000-0000-000099010000}"/>
    <cellStyle name="20 % - Accent2 7 2 10" xfId="2770" xr:uid="{00000000-0005-0000-0000-00009A010000}"/>
    <cellStyle name="20 % - Accent2 7 2 11" xfId="2771" xr:uid="{00000000-0005-0000-0000-00009B010000}"/>
    <cellStyle name="20 % - Accent2 7 2 12" xfId="2772" xr:uid="{00000000-0005-0000-0000-00009C010000}"/>
    <cellStyle name="20 % - Accent2 7 2 2" xfId="2773" xr:uid="{00000000-0005-0000-0000-00009D010000}"/>
    <cellStyle name="20 % - Accent2 7 2 2 2" xfId="2774" xr:uid="{00000000-0005-0000-0000-00009E010000}"/>
    <cellStyle name="20 % - Accent2 7 2 2 2 2" xfId="2775" xr:uid="{00000000-0005-0000-0000-00009F010000}"/>
    <cellStyle name="20 % - Accent2 7 2 2 3" xfId="2776" xr:uid="{00000000-0005-0000-0000-0000A0010000}"/>
    <cellStyle name="20 % - Accent2 7 2 2 4" xfId="2777" xr:uid="{00000000-0005-0000-0000-0000A1010000}"/>
    <cellStyle name="20 % - Accent2 7 2 2 5" xfId="2778" xr:uid="{00000000-0005-0000-0000-0000A2010000}"/>
    <cellStyle name="20 % - Accent2 7 2 2 6" xfId="2779" xr:uid="{00000000-0005-0000-0000-0000A3010000}"/>
    <cellStyle name="20 % - Accent2 7 2 2 7" xfId="2780" xr:uid="{00000000-0005-0000-0000-0000A4010000}"/>
    <cellStyle name="20 % - Accent2 7 2 2 8" xfId="2781" xr:uid="{00000000-0005-0000-0000-0000A5010000}"/>
    <cellStyle name="20 % - Accent2 7 2 2 9" xfId="2782" xr:uid="{00000000-0005-0000-0000-0000A6010000}"/>
    <cellStyle name="20 % - Accent2 7 2 3" xfId="2783" xr:uid="{00000000-0005-0000-0000-0000A7010000}"/>
    <cellStyle name="20 % - Accent2 7 2 3 2" xfId="2784" xr:uid="{00000000-0005-0000-0000-0000A8010000}"/>
    <cellStyle name="20 % - Accent2 7 2 4" xfId="2785" xr:uid="{00000000-0005-0000-0000-0000A9010000}"/>
    <cellStyle name="20 % - Accent2 7 2 4 2" xfId="2786" xr:uid="{00000000-0005-0000-0000-0000AA010000}"/>
    <cellStyle name="20 % - Accent2 7 2 5" xfId="2787" xr:uid="{00000000-0005-0000-0000-0000AB010000}"/>
    <cellStyle name="20 % - Accent2 7 2 5 2" xfId="2788" xr:uid="{00000000-0005-0000-0000-0000AC010000}"/>
    <cellStyle name="20 % - Accent2 7 2 6" xfId="2789" xr:uid="{00000000-0005-0000-0000-0000AD010000}"/>
    <cellStyle name="20 % - Accent2 7 2 7" xfId="2790" xr:uid="{00000000-0005-0000-0000-0000AE010000}"/>
    <cellStyle name="20 % - Accent2 7 2 8" xfId="2791" xr:uid="{00000000-0005-0000-0000-0000AF010000}"/>
    <cellStyle name="20 % - Accent2 7 2 9" xfId="2792" xr:uid="{00000000-0005-0000-0000-0000B0010000}"/>
    <cellStyle name="20 % - Accent2 7 3" xfId="2793" xr:uid="{00000000-0005-0000-0000-0000B1010000}"/>
    <cellStyle name="20 % - Accent2 7 3 10" xfId="2794" xr:uid="{00000000-0005-0000-0000-0000B2010000}"/>
    <cellStyle name="20 % - Accent2 7 3 2" xfId="2795" xr:uid="{00000000-0005-0000-0000-0000B3010000}"/>
    <cellStyle name="20 % - Accent2 7 3 2 2" xfId="2796" xr:uid="{00000000-0005-0000-0000-0000B4010000}"/>
    <cellStyle name="20 % - Accent2 7 3 3" xfId="2797" xr:uid="{00000000-0005-0000-0000-0000B5010000}"/>
    <cellStyle name="20 % - Accent2 7 3 3 2" xfId="2798" xr:uid="{00000000-0005-0000-0000-0000B6010000}"/>
    <cellStyle name="20 % - Accent2 7 3 4" xfId="2799" xr:uid="{00000000-0005-0000-0000-0000B7010000}"/>
    <cellStyle name="20 % - Accent2 7 3 4 2" xfId="2800" xr:uid="{00000000-0005-0000-0000-0000B8010000}"/>
    <cellStyle name="20 % - Accent2 7 3 5" xfId="2801" xr:uid="{00000000-0005-0000-0000-0000B9010000}"/>
    <cellStyle name="20 % - Accent2 7 3 6" xfId="2802" xr:uid="{00000000-0005-0000-0000-0000BA010000}"/>
    <cellStyle name="20 % - Accent2 7 3 7" xfId="2803" xr:uid="{00000000-0005-0000-0000-0000BB010000}"/>
    <cellStyle name="20 % - Accent2 7 3 8" xfId="2804" xr:uid="{00000000-0005-0000-0000-0000BC010000}"/>
    <cellStyle name="20 % - Accent2 7 3 9" xfId="2805" xr:uid="{00000000-0005-0000-0000-0000BD010000}"/>
    <cellStyle name="20 % - Accent2 7 4" xfId="2806" xr:uid="{00000000-0005-0000-0000-0000BE010000}"/>
    <cellStyle name="20 % - Accent2 7 4 2" xfId="2807" xr:uid="{00000000-0005-0000-0000-0000BF010000}"/>
    <cellStyle name="20 % - Accent2 7 5" xfId="2808" xr:uid="{00000000-0005-0000-0000-0000C0010000}"/>
    <cellStyle name="20 % - Accent2 7 5 2" xfId="2809" xr:uid="{00000000-0005-0000-0000-0000C1010000}"/>
    <cellStyle name="20 % - Accent2 7 6" xfId="2810" xr:uid="{00000000-0005-0000-0000-0000C2010000}"/>
    <cellStyle name="20 % - Accent2 7 7" xfId="2811" xr:uid="{00000000-0005-0000-0000-0000C3010000}"/>
    <cellStyle name="20 % - Accent2 7 8" xfId="2812" xr:uid="{00000000-0005-0000-0000-0000C4010000}"/>
    <cellStyle name="20 % - Accent2 7 9" xfId="2813" xr:uid="{00000000-0005-0000-0000-0000C5010000}"/>
    <cellStyle name="20 % - Accent2 8" xfId="2814" xr:uid="{00000000-0005-0000-0000-0000C6010000}"/>
    <cellStyle name="20 % - Accent2 8 10" xfId="2815" xr:uid="{00000000-0005-0000-0000-0000C7010000}"/>
    <cellStyle name="20 % - Accent2 8 2" xfId="2816" xr:uid="{00000000-0005-0000-0000-0000C8010000}"/>
    <cellStyle name="20 % - Accent2 8 2 10" xfId="2817" xr:uid="{00000000-0005-0000-0000-0000C9010000}"/>
    <cellStyle name="20 % - Accent2 8 2 11" xfId="2818" xr:uid="{00000000-0005-0000-0000-0000CA010000}"/>
    <cellStyle name="20 % - Accent2 8 2 2" xfId="2819" xr:uid="{00000000-0005-0000-0000-0000CB010000}"/>
    <cellStyle name="20 % - Accent2 8 2 2 2" xfId="2820" xr:uid="{00000000-0005-0000-0000-0000CC010000}"/>
    <cellStyle name="20 % - Accent2 8 2 3" xfId="2821" xr:uid="{00000000-0005-0000-0000-0000CD010000}"/>
    <cellStyle name="20 % - Accent2 8 2 3 2" xfId="2822" xr:uid="{00000000-0005-0000-0000-0000CE010000}"/>
    <cellStyle name="20 % - Accent2 8 2 4" xfId="2823" xr:uid="{00000000-0005-0000-0000-0000CF010000}"/>
    <cellStyle name="20 % - Accent2 8 2 4 2" xfId="2824" xr:uid="{00000000-0005-0000-0000-0000D0010000}"/>
    <cellStyle name="20 % - Accent2 8 2 5" xfId="2825" xr:uid="{00000000-0005-0000-0000-0000D1010000}"/>
    <cellStyle name="20 % - Accent2 8 2 6" xfId="2826" xr:uid="{00000000-0005-0000-0000-0000D2010000}"/>
    <cellStyle name="20 % - Accent2 8 2 7" xfId="2827" xr:uid="{00000000-0005-0000-0000-0000D3010000}"/>
    <cellStyle name="20 % - Accent2 8 2 8" xfId="2828" xr:uid="{00000000-0005-0000-0000-0000D4010000}"/>
    <cellStyle name="20 % - Accent2 8 2 9" xfId="2829" xr:uid="{00000000-0005-0000-0000-0000D5010000}"/>
    <cellStyle name="20 % - Accent2 8 3" xfId="2830" xr:uid="{00000000-0005-0000-0000-0000D6010000}"/>
    <cellStyle name="20 % - Accent2 8 3 2" xfId="2831" xr:uid="{00000000-0005-0000-0000-0000D7010000}"/>
    <cellStyle name="20 % - Accent2 8 4" xfId="2832" xr:uid="{00000000-0005-0000-0000-0000D8010000}"/>
    <cellStyle name="20 % - Accent2 8 4 2" xfId="2833" xr:uid="{00000000-0005-0000-0000-0000D9010000}"/>
    <cellStyle name="20 % - Accent2 8 5" xfId="2834" xr:uid="{00000000-0005-0000-0000-0000DA010000}"/>
    <cellStyle name="20 % - Accent2 8 6" xfId="2835" xr:uid="{00000000-0005-0000-0000-0000DB010000}"/>
    <cellStyle name="20 % - Accent2 8 7" xfId="2836" xr:uid="{00000000-0005-0000-0000-0000DC010000}"/>
    <cellStyle name="20 % - Accent2 8 8" xfId="2837" xr:uid="{00000000-0005-0000-0000-0000DD010000}"/>
    <cellStyle name="20 % - Accent2 8 9" xfId="2838" xr:uid="{00000000-0005-0000-0000-0000DE010000}"/>
    <cellStyle name="20 % - Accent2 9" xfId="2839" xr:uid="{00000000-0005-0000-0000-0000DF010000}"/>
    <cellStyle name="20 % - Accent2 9 2" xfId="2840" xr:uid="{00000000-0005-0000-0000-0000E0010000}"/>
    <cellStyle name="20 % - Accent2 9 2 2" xfId="2841" xr:uid="{00000000-0005-0000-0000-0000E1010000}"/>
    <cellStyle name="20 % - Accent2 9 3" xfId="2842" xr:uid="{00000000-0005-0000-0000-0000E2010000}"/>
    <cellStyle name="20 % - Accent2 9 4" xfId="2843" xr:uid="{00000000-0005-0000-0000-0000E3010000}"/>
    <cellStyle name="20 % - Accent3" xfId="50321" builtinId="38" customBuiltin="1"/>
    <cellStyle name="20 % - Accent3 10" xfId="2844" xr:uid="{00000000-0005-0000-0000-0000E4010000}"/>
    <cellStyle name="20 % - Accent3 10 2" xfId="2845" xr:uid="{00000000-0005-0000-0000-0000E5010000}"/>
    <cellStyle name="20 % - Accent3 10 2 2" xfId="2846" xr:uid="{00000000-0005-0000-0000-0000E6010000}"/>
    <cellStyle name="20 % - Accent3 11" xfId="2847" xr:uid="{00000000-0005-0000-0000-0000E7010000}"/>
    <cellStyle name="20 % - Accent3 11 2" xfId="2848" xr:uid="{00000000-0005-0000-0000-0000E8010000}"/>
    <cellStyle name="20 % - Accent3 11 2 2" xfId="2849" xr:uid="{00000000-0005-0000-0000-0000E9010000}"/>
    <cellStyle name="20 % - Accent3 11 2 3" xfId="2850" xr:uid="{00000000-0005-0000-0000-0000EA010000}"/>
    <cellStyle name="20 % - Accent3 11 3" xfId="2851" xr:uid="{00000000-0005-0000-0000-0000EB010000}"/>
    <cellStyle name="20 % - Accent3 11 4" xfId="2852" xr:uid="{00000000-0005-0000-0000-0000EC010000}"/>
    <cellStyle name="20 % - Accent3 11 5" xfId="2853" xr:uid="{00000000-0005-0000-0000-0000ED010000}"/>
    <cellStyle name="20 % - Accent3 12" xfId="2854" xr:uid="{00000000-0005-0000-0000-0000EE010000}"/>
    <cellStyle name="20 % - Accent3 12 2" xfId="2855" xr:uid="{00000000-0005-0000-0000-0000EF010000}"/>
    <cellStyle name="20 % - Accent3 12 3" xfId="2856" xr:uid="{00000000-0005-0000-0000-0000F0010000}"/>
    <cellStyle name="20 % - Accent3 12 4" xfId="2857" xr:uid="{00000000-0005-0000-0000-0000F1010000}"/>
    <cellStyle name="20 % - Accent3 13" xfId="2858" xr:uid="{00000000-0005-0000-0000-0000F2010000}"/>
    <cellStyle name="20 % - Accent3 13 2" xfId="2859" xr:uid="{00000000-0005-0000-0000-0000F3010000}"/>
    <cellStyle name="20 % - Accent3 13 2 2" xfId="2860" xr:uid="{00000000-0005-0000-0000-0000F4010000}"/>
    <cellStyle name="20 % - Accent3 13 2 2 2" xfId="2861" xr:uid="{00000000-0005-0000-0000-0000F5010000}"/>
    <cellStyle name="20 % - Accent3 13 2 3" xfId="2862" xr:uid="{00000000-0005-0000-0000-0000F6010000}"/>
    <cellStyle name="20 % - Accent3 13 2 4" xfId="2863" xr:uid="{00000000-0005-0000-0000-0000F7010000}"/>
    <cellStyle name="20 % - Accent3 13 2 5" xfId="2864" xr:uid="{00000000-0005-0000-0000-0000F8010000}"/>
    <cellStyle name="20 % - Accent3 13 3" xfId="2865" xr:uid="{00000000-0005-0000-0000-0000F9010000}"/>
    <cellStyle name="20 % - Accent3 13 3 2" xfId="2866" xr:uid="{00000000-0005-0000-0000-0000FA010000}"/>
    <cellStyle name="20 % - Accent3 13 3 2 2" xfId="2867" xr:uid="{00000000-0005-0000-0000-0000FB010000}"/>
    <cellStyle name="20 % - Accent3 13 3 3" xfId="2868" xr:uid="{00000000-0005-0000-0000-0000FC010000}"/>
    <cellStyle name="20 % - Accent3 13 3 4" xfId="2869" xr:uid="{00000000-0005-0000-0000-0000FD010000}"/>
    <cellStyle name="20 % - Accent3 13 3 5" xfId="2870" xr:uid="{00000000-0005-0000-0000-0000FE010000}"/>
    <cellStyle name="20 % - Accent3 13 4" xfId="2871" xr:uid="{00000000-0005-0000-0000-0000FF010000}"/>
    <cellStyle name="20 % - Accent3 13 4 2" xfId="2872" xr:uid="{00000000-0005-0000-0000-000000020000}"/>
    <cellStyle name="20 % - Accent3 13 4 3" xfId="2873" xr:uid="{00000000-0005-0000-0000-000001020000}"/>
    <cellStyle name="20 % - Accent3 13 5" xfId="2874" xr:uid="{00000000-0005-0000-0000-000002020000}"/>
    <cellStyle name="20 % - Accent3 13 5 2" xfId="2875" xr:uid="{00000000-0005-0000-0000-000003020000}"/>
    <cellStyle name="20 % - Accent3 13 6" xfId="2876" xr:uid="{00000000-0005-0000-0000-000004020000}"/>
    <cellStyle name="20 % - Accent3 13 7" xfId="2877" xr:uid="{00000000-0005-0000-0000-000005020000}"/>
    <cellStyle name="20 % - Accent3 13 8" xfId="2878" xr:uid="{00000000-0005-0000-0000-000006020000}"/>
    <cellStyle name="20 % - Accent3 14" xfId="2879" xr:uid="{00000000-0005-0000-0000-000007020000}"/>
    <cellStyle name="20 % - Accent3 14 2" xfId="2880" xr:uid="{00000000-0005-0000-0000-000008020000}"/>
    <cellStyle name="20 % - Accent3 14 2 2" xfId="2881" xr:uid="{00000000-0005-0000-0000-000009020000}"/>
    <cellStyle name="20 % - Accent3 14 2 2 2" xfId="2882" xr:uid="{00000000-0005-0000-0000-00000A020000}"/>
    <cellStyle name="20 % - Accent3 14 2 3" xfId="2883" xr:uid="{00000000-0005-0000-0000-00000B020000}"/>
    <cellStyle name="20 % - Accent3 14 2 4" xfId="2884" xr:uid="{00000000-0005-0000-0000-00000C020000}"/>
    <cellStyle name="20 % - Accent3 14 2 5" xfId="2885" xr:uid="{00000000-0005-0000-0000-00000D020000}"/>
    <cellStyle name="20 % - Accent3 14 3" xfId="2886" xr:uid="{00000000-0005-0000-0000-00000E020000}"/>
    <cellStyle name="20 % - Accent3 14 3 2" xfId="2887" xr:uid="{00000000-0005-0000-0000-00000F020000}"/>
    <cellStyle name="20 % - Accent3 14 3 2 2" xfId="2888" xr:uid="{00000000-0005-0000-0000-000010020000}"/>
    <cellStyle name="20 % - Accent3 14 3 3" xfId="2889" xr:uid="{00000000-0005-0000-0000-000011020000}"/>
    <cellStyle name="20 % - Accent3 14 3 4" xfId="2890" xr:uid="{00000000-0005-0000-0000-000012020000}"/>
    <cellStyle name="20 % - Accent3 14 3 5" xfId="2891" xr:uid="{00000000-0005-0000-0000-000013020000}"/>
    <cellStyle name="20 % - Accent3 14 4" xfId="2892" xr:uid="{00000000-0005-0000-0000-000014020000}"/>
    <cellStyle name="20 % - Accent3 14 4 2" xfId="2893" xr:uid="{00000000-0005-0000-0000-000015020000}"/>
    <cellStyle name="20 % - Accent3 14 4 3" xfId="2894" xr:uid="{00000000-0005-0000-0000-000016020000}"/>
    <cellStyle name="20 % - Accent3 14 5" xfId="2895" xr:uid="{00000000-0005-0000-0000-000017020000}"/>
    <cellStyle name="20 % - Accent3 14 5 2" xfId="2896" xr:uid="{00000000-0005-0000-0000-000018020000}"/>
    <cellStyle name="20 % - Accent3 14 6" xfId="2897" xr:uid="{00000000-0005-0000-0000-000019020000}"/>
    <cellStyle name="20 % - Accent3 14 7" xfId="2898" xr:uid="{00000000-0005-0000-0000-00001A020000}"/>
    <cellStyle name="20 % - Accent3 14 8" xfId="2899" xr:uid="{00000000-0005-0000-0000-00001B020000}"/>
    <cellStyle name="20 % - Accent3 15" xfId="2900" xr:uid="{00000000-0005-0000-0000-00001C020000}"/>
    <cellStyle name="20 % - Accent3 15 2" xfId="2901" xr:uid="{00000000-0005-0000-0000-00001D020000}"/>
    <cellStyle name="20 % - Accent3 15 2 2" xfId="2902" xr:uid="{00000000-0005-0000-0000-00001E020000}"/>
    <cellStyle name="20 % - Accent3 15 2 2 2" xfId="2903" xr:uid="{00000000-0005-0000-0000-00001F020000}"/>
    <cellStyle name="20 % - Accent3 15 2 3" xfId="2904" xr:uid="{00000000-0005-0000-0000-000020020000}"/>
    <cellStyle name="20 % - Accent3 15 2 4" xfId="2905" xr:uid="{00000000-0005-0000-0000-000021020000}"/>
    <cellStyle name="20 % - Accent3 15 2 5" xfId="2906" xr:uid="{00000000-0005-0000-0000-000022020000}"/>
    <cellStyle name="20 % - Accent3 15 3" xfId="2907" xr:uid="{00000000-0005-0000-0000-000023020000}"/>
    <cellStyle name="20 % - Accent3 15 3 2" xfId="2908" xr:uid="{00000000-0005-0000-0000-000024020000}"/>
    <cellStyle name="20 % - Accent3 15 3 2 2" xfId="2909" xr:uid="{00000000-0005-0000-0000-000025020000}"/>
    <cellStyle name="20 % - Accent3 15 3 3" xfId="2910" xr:uid="{00000000-0005-0000-0000-000026020000}"/>
    <cellStyle name="20 % - Accent3 15 3 4" xfId="2911" xr:uid="{00000000-0005-0000-0000-000027020000}"/>
    <cellStyle name="20 % - Accent3 15 3 5" xfId="2912" xr:uid="{00000000-0005-0000-0000-000028020000}"/>
    <cellStyle name="20 % - Accent3 15 4" xfId="2913" xr:uid="{00000000-0005-0000-0000-000029020000}"/>
    <cellStyle name="20 % - Accent3 15 4 2" xfId="2914" xr:uid="{00000000-0005-0000-0000-00002A020000}"/>
    <cellStyle name="20 % - Accent3 15 4 3" xfId="2915" xr:uid="{00000000-0005-0000-0000-00002B020000}"/>
    <cellStyle name="20 % - Accent3 15 5" xfId="2916" xr:uid="{00000000-0005-0000-0000-00002C020000}"/>
    <cellStyle name="20 % - Accent3 15 5 2" xfId="2917" xr:uid="{00000000-0005-0000-0000-00002D020000}"/>
    <cellStyle name="20 % - Accent3 15 6" xfId="2918" xr:uid="{00000000-0005-0000-0000-00002E020000}"/>
    <cellStyle name="20 % - Accent3 15 7" xfId="2919" xr:uid="{00000000-0005-0000-0000-00002F020000}"/>
    <cellStyle name="20 % - Accent3 15 8" xfId="2920" xr:uid="{00000000-0005-0000-0000-000030020000}"/>
    <cellStyle name="20 % - Accent3 16" xfId="2921" xr:uid="{00000000-0005-0000-0000-000031020000}"/>
    <cellStyle name="20 % - Accent3 16 2" xfId="2922" xr:uid="{00000000-0005-0000-0000-000032020000}"/>
    <cellStyle name="20 % - Accent3 16 2 2" xfId="2923" xr:uid="{00000000-0005-0000-0000-000033020000}"/>
    <cellStyle name="20 % - Accent3 16 3" xfId="2924" xr:uid="{00000000-0005-0000-0000-000034020000}"/>
    <cellStyle name="20 % - Accent3 17" xfId="2925" xr:uid="{00000000-0005-0000-0000-000035020000}"/>
    <cellStyle name="20 % - Accent3 17 2" xfId="2926" xr:uid="{00000000-0005-0000-0000-000036020000}"/>
    <cellStyle name="20 % - Accent3 18" xfId="2927" xr:uid="{00000000-0005-0000-0000-000037020000}"/>
    <cellStyle name="20 % - Accent3 19" xfId="2928" xr:uid="{00000000-0005-0000-0000-000038020000}"/>
    <cellStyle name="20 % - Accent3 2" xfId="11" xr:uid="{00000000-0005-0000-0000-000039020000}"/>
    <cellStyle name="20 % - Accent3 2 10" xfId="52208" xr:uid="{F2406928-2DD1-4854-A690-3086CD095DC3}"/>
    <cellStyle name="20 % - Accent3 2 11" xfId="52721" xr:uid="{2F587B1F-930C-4DF4-A15E-578E4672ED44}"/>
    <cellStyle name="20 % - Accent3 2 2" xfId="1044" xr:uid="{00000000-0005-0000-0000-00003A020000}"/>
    <cellStyle name="20 % - Accent3 2 2 2" xfId="2930" xr:uid="{00000000-0005-0000-0000-00003B020000}"/>
    <cellStyle name="20 % - Accent3 2 2 2 2" xfId="50489" xr:uid="{8810EC7B-069F-41FE-AE1A-E9454D6AD248}"/>
    <cellStyle name="20 % - Accent3 2 2 3" xfId="2931" xr:uid="{00000000-0005-0000-0000-00003C020000}"/>
    <cellStyle name="20 % - Accent3 2 2 4" xfId="2929" xr:uid="{00000000-0005-0000-0000-00003D020000}"/>
    <cellStyle name="20 % - Accent3 2 2 5" xfId="50429" xr:uid="{6D8E794E-9B1C-4DAC-9394-C57F4EDA79E9}"/>
    <cellStyle name="20 % - Accent3 2 2 6" xfId="52252" xr:uid="{1D1393FE-34DD-4019-A50D-EA5728053F4C}"/>
    <cellStyle name="20 % - Accent3 2 2 7" xfId="52769" xr:uid="{69C41D16-9ECB-4C96-9C08-325728FDAE64}"/>
    <cellStyle name="20 % - Accent3 2 3" xfId="2932" xr:uid="{00000000-0005-0000-0000-00003E020000}"/>
    <cellStyle name="20 % - Accent3 2 3 2" xfId="2933" xr:uid="{00000000-0005-0000-0000-00003F020000}"/>
    <cellStyle name="20 % - Accent3 2 3 2 2" xfId="2934" xr:uid="{00000000-0005-0000-0000-000040020000}"/>
    <cellStyle name="20 % - Accent3 2 3 3" xfId="2935" xr:uid="{00000000-0005-0000-0000-000041020000}"/>
    <cellStyle name="20 % - Accent3 2 3 4" xfId="50490" xr:uid="{A35F34C6-18FC-4E65-BC4C-E4FCD0CD9886}"/>
    <cellStyle name="20 % - Accent3 2 4" xfId="2936" xr:uid="{00000000-0005-0000-0000-000042020000}"/>
    <cellStyle name="20 % - Accent3 2 4 2" xfId="2937" xr:uid="{00000000-0005-0000-0000-000043020000}"/>
    <cellStyle name="20 % - Accent3 2 4 3" xfId="50488" xr:uid="{FEE4441C-24A8-48D5-913B-BFC9F2581D7F}"/>
    <cellStyle name="20 % - Accent3 2 5" xfId="2938" xr:uid="{00000000-0005-0000-0000-000044020000}"/>
    <cellStyle name="20 % - Accent3 2 6" xfId="2939" xr:uid="{00000000-0005-0000-0000-000045020000}"/>
    <cellStyle name="20 % - Accent3 2 7" xfId="2940" xr:uid="{00000000-0005-0000-0000-000046020000}"/>
    <cellStyle name="20 % - Accent3 2 8" xfId="2160" xr:uid="{00000000-0005-0000-0000-000047020000}"/>
    <cellStyle name="20 % - Accent3 2 9" xfId="50381" xr:uid="{5AF2E04B-A759-40E8-9EBE-AD5956F7E874}"/>
    <cellStyle name="20 % - Accent3 20" xfId="52174" xr:uid="{C8C7AB80-3B99-4E79-ACCA-0804EE064C72}"/>
    <cellStyle name="20 % - Accent3 21" xfId="52675" xr:uid="{91003B85-8BCD-48F9-AF2C-2177205F03B1}"/>
    <cellStyle name="20 % - Accent3 3" xfId="2941" xr:uid="{00000000-0005-0000-0000-000048020000}"/>
    <cellStyle name="20 % - Accent3 3 10" xfId="52748" xr:uid="{B6F11E4D-8E5A-4D02-BE2C-A8E9CF65D658}"/>
    <cellStyle name="20 % - Accent3 3 2" xfId="2942" xr:uid="{00000000-0005-0000-0000-000049020000}"/>
    <cellStyle name="20 % - Accent3 3 2 2" xfId="2943" xr:uid="{00000000-0005-0000-0000-00004A020000}"/>
    <cellStyle name="20 % - Accent3 3 2 3" xfId="2944" xr:uid="{00000000-0005-0000-0000-00004B020000}"/>
    <cellStyle name="20 % - Accent3 3 3" xfId="2945" xr:uid="{00000000-0005-0000-0000-00004C020000}"/>
    <cellStyle name="20 % - Accent3 3 4" xfId="2946" xr:uid="{00000000-0005-0000-0000-00004D020000}"/>
    <cellStyle name="20 % - Accent3 3 5" xfId="2947" xr:uid="{00000000-0005-0000-0000-00004E020000}"/>
    <cellStyle name="20 % - Accent3 3 6" xfId="2948" xr:uid="{00000000-0005-0000-0000-00004F020000}"/>
    <cellStyle name="20 % - Accent3 3 7" xfId="2949" xr:uid="{00000000-0005-0000-0000-000050020000}"/>
    <cellStyle name="20 % - Accent3 3 8" xfId="50408" xr:uid="{CA58FB0E-40C0-46E6-A6C7-75B3FB98075E}"/>
    <cellStyle name="20 % - Accent3 3 9" xfId="52231" xr:uid="{B6FE8CE2-391B-49A8-A260-29DFB1109F7F}"/>
    <cellStyle name="20 % - Accent3 4" xfId="2950" xr:uid="{00000000-0005-0000-0000-000051020000}"/>
    <cellStyle name="20 % - Accent3 4 2" xfId="2951" xr:uid="{00000000-0005-0000-0000-000052020000}"/>
    <cellStyle name="20 % - Accent3 4 2 2" xfId="2952" xr:uid="{00000000-0005-0000-0000-000053020000}"/>
    <cellStyle name="20 % - Accent3 4 2 3" xfId="2953" xr:uid="{00000000-0005-0000-0000-000054020000}"/>
    <cellStyle name="20 % - Accent3 4 3" xfId="2954" xr:uid="{00000000-0005-0000-0000-000055020000}"/>
    <cellStyle name="20 % - Accent3 4 4" xfId="2955" xr:uid="{00000000-0005-0000-0000-000056020000}"/>
    <cellStyle name="20 % - Accent3 5" xfId="2956" xr:uid="{00000000-0005-0000-0000-000057020000}"/>
    <cellStyle name="20 % - Accent3 5 2" xfId="2957" xr:uid="{00000000-0005-0000-0000-000058020000}"/>
    <cellStyle name="20 % - Accent3 6" xfId="2958" xr:uid="{00000000-0005-0000-0000-000059020000}"/>
    <cellStyle name="20 % - Accent3 6 2" xfId="2959" xr:uid="{00000000-0005-0000-0000-00005A020000}"/>
    <cellStyle name="20 % - Accent3 6 3" xfId="2960" xr:uid="{00000000-0005-0000-0000-00005B020000}"/>
    <cellStyle name="20 % - Accent3 6 3 2" xfId="2961" xr:uid="{00000000-0005-0000-0000-00005C020000}"/>
    <cellStyle name="20 % - Accent3 6 3 3" xfId="2962" xr:uid="{00000000-0005-0000-0000-00005D020000}"/>
    <cellStyle name="20 % - Accent3 6 3 4" xfId="2963" xr:uid="{00000000-0005-0000-0000-00005E020000}"/>
    <cellStyle name="20 % - Accent3 7" xfId="2964" xr:uid="{00000000-0005-0000-0000-00005F020000}"/>
    <cellStyle name="20 % - Accent3 7 10" xfId="2965" xr:uid="{00000000-0005-0000-0000-000060020000}"/>
    <cellStyle name="20 % - Accent3 7 11" xfId="2966" xr:uid="{00000000-0005-0000-0000-000061020000}"/>
    <cellStyle name="20 % - Accent3 7 2" xfId="2967" xr:uid="{00000000-0005-0000-0000-000062020000}"/>
    <cellStyle name="20 % - Accent3 7 2 10" xfId="2968" xr:uid="{00000000-0005-0000-0000-000063020000}"/>
    <cellStyle name="20 % - Accent3 7 2 11" xfId="2969" xr:uid="{00000000-0005-0000-0000-000064020000}"/>
    <cellStyle name="20 % - Accent3 7 2 12" xfId="2970" xr:uid="{00000000-0005-0000-0000-000065020000}"/>
    <cellStyle name="20 % - Accent3 7 2 2" xfId="2971" xr:uid="{00000000-0005-0000-0000-000066020000}"/>
    <cellStyle name="20 % - Accent3 7 2 2 2" xfId="2972" xr:uid="{00000000-0005-0000-0000-000067020000}"/>
    <cellStyle name="20 % - Accent3 7 2 2 2 2" xfId="2973" xr:uid="{00000000-0005-0000-0000-000068020000}"/>
    <cellStyle name="20 % - Accent3 7 2 2 3" xfId="2974" xr:uid="{00000000-0005-0000-0000-000069020000}"/>
    <cellStyle name="20 % - Accent3 7 2 2 4" xfId="2975" xr:uid="{00000000-0005-0000-0000-00006A020000}"/>
    <cellStyle name="20 % - Accent3 7 2 2 5" xfId="2976" xr:uid="{00000000-0005-0000-0000-00006B020000}"/>
    <cellStyle name="20 % - Accent3 7 2 2 6" xfId="2977" xr:uid="{00000000-0005-0000-0000-00006C020000}"/>
    <cellStyle name="20 % - Accent3 7 2 2 7" xfId="2978" xr:uid="{00000000-0005-0000-0000-00006D020000}"/>
    <cellStyle name="20 % - Accent3 7 2 2 8" xfId="2979" xr:uid="{00000000-0005-0000-0000-00006E020000}"/>
    <cellStyle name="20 % - Accent3 7 2 2 9" xfId="2980" xr:uid="{00000000-0005-0000-0000-00006F020000}"/>
    <cellStyle name="20 % - Accent3 7 2 3" xfId="2981" xr:uid="{00000000-0005-0000-0000-000070020000}"/>
    <cellStyle name="20 % - Accent3 7 2 3 2" xfId="2982" xr:uid="{00000000-0005-0000-0000-000071020000}"/>
    <cellStyle name="20 % - Accent3 7 2 4" xfId="2983" xr:uid="{00000000-0005-0000-0000-000072020000}"/>
    <cellStyle name="20 % - Accent3 7 2 4 2" xfId="2984" xr:uid="{00000000-0005-0000-0000-000073020000}"/>
    <cellStyle name="20 % - Accent3 7 2 5" xfId="2985" xr:uid="{00000000-0005-0000-0000-000074020000}"/>
    <cellStyle name="20 % - Accent3 7 2 5 2" xfId="2986" xr:uid="{00000000-0005-0000-0000-000075020000}"/>
    <cellStyle name="20 % - Accent3 7 2 6" xfId="2987" xr:uid="{00000000-0005-0000-0000-000076020000}"/>
    <cellStyle name="20 % - Accent3 7 2 7" xfId="2988" xr:uid="{00000000-0005-0000-0000-000077020000}"/>
    <cellStyle name="20 % - Accent3 7 2 8" xfId="2989" xr:uid="{00000000-0005-0000-0000-000078020000}"/>
    <cellStyle name="20 % - Accent3 7 2 9" xfId="2990" xr:uid="{00000000-0005-0000-0000-000079020000}"/>
    <cellStyle name="20 % - Accent3 7 3" xfId="2991" xr:uid="{00000000-0005-0000-0000-00007A020000}"/>
    <cellStyle name="20 % - Accent3 7 3 10" xfId="2992" xr:uid="{00000000-0005-0000-0000-00007B020000}"/>
    <cellStyle name="20 % - Accent3 7 3 2" xfId="2993" xr:uid="{00000000-0005-0000-0000-00007C020000}"/>
    <cellStyle name="20 % - Accent3 7 3 2 2" xfId="2994" xr:uid="{00000000-0005-0000-0000-00007D020000}"/>
    <cellStyle name="20 % - Accent3 7 3 3" xfId="2995" xr:uid="{00000000-0005-0000-0000-00007E020000}"/>
    <cellStyle name="20 % - Accent3 7 3 3 2" xfId="2996" xr:uid="{00000000-0005-0000-0000-00007F020000}"/>
    <cellStyle name="20 % - Accent3 7 3 4" xfId="2997" xr:uid="{00000000-0005-0000-0000-000080020000}"/>
    <cellStyle name="20 % - Accent3 7 3 4 2" xfId="2998" xr:uid="{00000000-0005-0000-0000-000081020000}"/>
    <cellStyle name="20 % - Accent3 7 3 5" xfId="2999" xr:uid="{00000000-0005-0000-0000-000082020000}"/>
    <cellStyle name="20 % - Accent3 7 3 6" xfId="3000" xr:uid="{00000000-0005-0000-0000-000083020000}"/>
    <cellStyle name="20 % - Accent3 7 3 7" xfId="3001" xr:uid="{00000000-0005-0000-0000-000084020000}"/>
    <cellStyle name="20 % - Accent3 7 3 8" xfId="3002" xr:uid="{00000000-0005-0000-0000-000085020000}"/>
    <cellStyle name="20 % - Accent3 7 3 9" xfId="3003" xr:uid="{00000000-0005-0000-0000-000086020000}"/>
    <cellStyle name="20 % - Accent3 7 4" xfId="3004" xr:uid="{00000000-0005-0000-0000-000087020000}"/>
    <cellStyle name="20 % - Accent3 7 4 2" xfId="3005" xr:uid="{00000000-0005-0000-0000-000088020000}"/>
    <cellStyle name="20 % - Accent3 7 5" xfId="3006" xr:uid="{00000000-0005-0000-0000-000089020000}"/>
    <cellStyle name="20 % - Accent3 7 5 2" xfId="3007" xr:uid="{00000000-0005-0000-0000-00008A020000}"/>
    <cellStyle name="20 % - Accent3 7 6" xfId="3008" xr:uid="{00000000-0005-0000-0000-00008B020000}"/>
    <cellStyle name="20 % - Accent3 7 7" xfId="3009" xr:uid="{00000000-0005-0000-0000-00008C020000}"/>
    <cellStyle name="20 % - Accent3 7 8" xfId="3010" xr:uid="{00000000-0005-0000-0000-00008D020000}"/>
    <cellStyle name="20 % - Accent3 7 9" xfId="3011" xr:uid="{00000000-0005-0000-0000-00008E020000}"/>
    <cellStyle name="20 % - Accent3 8" xfId="3012" xr:uid="{00000000-0005-0000-0000-00008F020000}"/>
    <cellStyle name="20 % - Accent3 8 10" xfId="3013" xr:uid="{00000000-0005-0000-0000-000090020000}"/>
    <cellStyle name="20 % - Accent3 8 2" xfId="3014" xr:uid="{00000000-0005-0000-0000-000091020000}"/>
    <cellStyle name="20 % - Accent3 8 2 10" xfId="3015" xr:uid="{00000000-0005-0000-0000-000092020000}"/>
    <cellStyle name="20 % - Accent3 8 2 11" xfId="3016" xr:uid="{00000000-0005-0000-0000-000093020000}"/>
    <cellStyle name="20 % - Accent3 8 2 2" xfId="3017" xr:uid="{00000000-0005-0000-0000-000094020000}"/>
    <cellStyle name="20 % - Accent3 8 2 2 2" xfId="3018" xr:uid="{00000000-0005-0000-0000-000095020000}"/>
    <cellStyle name="20 % - Accent3 8 2 3" xfId="3019" xr:uid="{00000000-0005-0000-0000-000096020000}"/>
    <cellStyle name="20 % - Accent3 8 2 3 2" xfId="3020" xr:uid="{00000000-0005-0000-0000-000097020000}"/>
    <cellStyle name="20 % - Accent3 8 2 4" xfId="3021" xr:uid="{00000000-0005-0000-0000-000098020000}"/>
    <cellStyle name="20 % - Accent3 8 2 4 2" xfId="3022" xr:uid="{00000000-0005-0000-0000-000099020000}"/>
    <cellStyle name="20 % - Accent3 8 2 5" xfId="3023" xr:uid="{00000000-0005-0000-0000-00009A020000}"/>
    <cellStyle name="20 % - Accent3 8 2 6" xfId="3024" xr:uid="{00000000-0005-0000-0000-00009B020000}"/>
    <cellStyle name="20 % - Accent3 8 2 7" xfId="3025" xr:uid="{00000000-0005-0000-0000-00009C020000}"/>
    <cellStyle name="20 % - Accent3 8 2 8" xfId="3026" xr:uid="{00000000-0005-0000-0000-00009D020000}"/>
    <cellStyle name="20 % - Accent3 8 2 9" xfId="3027" xr:uid="{00000000-0005-0000-0000-00009E020000}"/>
    <cellStyle name="20 % - Accent3 8 3" xfId="3028" xr:uid="{00000000-0005-0000-0000-00009F020000}"/>
    <cellStyle name="20 % - Accent3 8 3 2" xfId="3029" xr:uid="{00000000-0005-0000-0000-0000A0020000}"/>
    <cellStyle name="20 % - Accent3 8 4" xfId="3030" xr:uid="{00000000-0005-0000-0000-0000A1020000}"/>
    <cellStyle name="20 % - Accent3 8 4 2" xfId="3031" xr:uid="{00000000-0005-0000-0000-0000A2020000}"/>
    <cellStyle name="20 % - Accent3 8 5" xfId="3032" xr:uid="{00000000-0005-0000-0000-0000A3020000}"/>
    <cellStyle name="20 % - Accent3 8 6" xfId="3033" xr:uid="{00000000-0005-0000-0000-0000A4020000}"/>
    <cellStyle name="20 % - Accent3 8 7" xfId="3034" xr:uid="{00000000-0005-0000-0000-0000A5020000}"/>
    <cellStyle name="20 % - Accent3 8 8" xfId="3035" xr:uid="{00000000-0005-0000-0000-0000A6020000}"/>
    <cellStyle name="20 % - Accent3 8 9" xfId="3036" xr:uid="{00000000-0005-0000-0000-0000A7020000}"/>
    <cellStyle name="20 % - Accent3 9" xfId="3037" xr:uid="{00000000-0005-0000-0000-0000A8020000}"/>
    <cellStyle name="20 % - Accent3 9 2" xfId="3038" xr:uid="{00000000-0005-0000-0000-0000A9020000}"/>
    <cellStyle name="20 % - Accent3 9 2 2" xfId="3039" xr:uid="{00000000-0005-0000-0000-0000AA020000}"/>
    <cellStyle name="20 % - Accent3 9 3" xfId="3040" xr:uid="{00000000-0005-0000-0000-0000AB020000}"/>
    <cellStyle name="20 % - Accent3 9 4" xfId="3041" xr:uid="{00000000-0005-0000-0000-0000AC020000}"/>
    <cellStyle name="20 % - Accent4" xfId="50324" builtinId="42" customBuiltin="1"/>
    <cellStyle name="20 % - Accent4 10" xfId="3042" xr:uid="{00000000-0005-0000-0000-0000AD020000}"/>
    <cellStyle name="20 % - Accent4 10 2" xfId="3043" xr:uid="{00000000-0005-0000-0000-0000AE020000}"/>
    <cellStyle name="20 % - Accent4 10 2 2" xfId="3044" xr:uid="{00000000-0005-0000-0000-0000AF020000}"/>
    <cellStyle name="20 % - Accent4 11" xfId="3045" xr:uid="{00000000-0005-0000-0000-0000B0020000}"/>
    <cellStyle name="20 % - Accent4 11 2" xfId="3046" xr:uid="{00000000-0005-0000-0000-0000B1020000}"/>
    <cellStyle name="20 % - Accent4 11 2 2" xfId="3047" xr:uid="{00000000-0005-0000-0000-0000B2020000}"/>
    <cellStyle name="20 % - Accent4 11 2 3" xfId="3048" xr:uid="{00000000-0005-0000-0000-0000B3020000}"/>
    <cellStyle name="20 % - Accent4 11 3" xfId="3049" xr:uid="{00000000-0005-0000-0000-0000B4020000}"/>
    <cellStyle name="20 % - Accent4 11 4" xfId="3050" xr:uid="{00000000-0005-0000-0000-0000B5020000}"/>
    <cellStyle name="20 % - Accent4 11 5" xfId="3051" xr:uid="{00000000-0005-0000-0000-0000B6020000}"/>
    <cellStyle name="20 % - Accent4 12" xfId="3052" xr:uid="{00000000-0005-0000-0000-0000B7020000}"/>
    <cellStyle name="20 % - Accent4 12 2" xfId="3053" xr:uid="{00000000-0005-0000-0000-0000B8020000}"/>
    <cellStyle name="20 % - Accent4 12 3" xfId="3054" xr:uid="{00000000-0005-0000-0000-0000B9020000}"/>
    <cellStyle name="20 % - Accent4 12 4" xfId="3055" xr:uid="{00000000-0005-0000-0000-0000BA020000}"/>
    <cellStyle name="20 % - Accent4 13" xfId="3056" xr:uid="{00000000-0005-0000-0000-0000BB020000}"/>
    <cellStyle name="20 % - Accent4 13 2" xfId="3057" xr:uid="{00000000-0005-0000-0000-0000BC020000}"/>
    <cellStyle name="20 % - Accent4 13 2 2" xfId="3058" xr:uid="{00000000-0005-0000-0000-0000BD020000}"/>
    <cellStyle name="20 % - Accent4 13 2 2 2" xfId="3059" xr:uid="{00000000-0005-0000-0000-0000BE020000}"/>
    <cellStyle name="20 % - Accent4 13 2 3" xfId="3060" xr:uid="{00000000-0005-0000-0000-0000BF020000}"/>
    <cellStyle name="20 % - Accent4 13 2 4" xfId="3061" xr:uid="{00000000-0005-0000-0000-0000C0020000}"/>
    <cellStyle name="20 % - Accent4 13 2 5" xfId="3062" xr:uid="{00000000-0005-0000-0000-0000C1020000}"/>
    <cellStyle name="20 % - Accent4 13 3" xfId="3063" xr:uid="{00000000-0005-0000-0000-0000C2020000}"/>
    <cellStyle name="20 % - Accent4 13 3 2" xfId="3064" xr:uid="{00000000-0005-0000-0000-0000C3020000}"/>
    <cellStyle name="20 % - Accent4 13 3 2 2" xfId="3065" xr:uid="{00000000-0005-0000-0000-0000C4020000}"/>
    <cellStyle name="20 % - Accent4 13 3 3" xfId="3066" xr:uid="{00000000-0005-0000-0000-0000C5020000}"/>
    <cellStyle name="20 % - Accent4 13 3 4" xfId="3067" xr:uid="{00000000-0005-0000-0000-0000C6020000}"/>
    <cellStyle name="20 % - Accent4 13 3 5" xfId="3068" xr:uid="{00000000-0005-0000-0000-0000C7020000}"/>
    <cellStyle name="20 % - Accent4 13 4" xfId="3069" xr:uid="{00000000-0005-0000-0000-0000C8020000}"/>
    <cellStyle name="20 % - Accent4 13 4 2" xfId="3070" xr:uid="{00000000-0005-0000-0000-0000C9020000}"/>
    <cellStyle name="20 % - Accent4 13 4 3" xfId="3071" xr:uid="{00000000-0005-0000-0000-0000CA020000}"/>
    <cellStyle name="20 % - Accent4 13 5" xfId="3072" xr:uid="{00000000-0005-0000-0000-0000CB020000}"/>
    <cellStyle name="20 % - Accent4 13 5 2" xfId="3073" xr:uid="{00000000-0005-0000-0000-0000CC020000}"/>
    <cellStyle name="20 % - Accent4 13 6" xfId="3074" xr:uid="{00000000-0005-0000-0000-0000CD020000}"/>
    <cellStyle name="20 % - Accent4 13 7" xfId="3075" xr:uid="{00000000-0005-0000-0000-0000CE020000}"/>
    <cellStyle name="20 % - Accent4 13 8" xfId="3076" xr:uid="{00000000-0005-0000-0000-0000CF020000}"/>
    <cellStyle name="20 % - Accent4 14" xfId="3077" xr:uid="{00000000-0005-0000-0000-0000D0020000}"/>
    <cellStyle name="20 % - Accent4 14 2" xfId="3078" xr:uid="{00000000-0005-0000-0000-0000D1020000}"/>
    <cellStyle name="20 % - Accent4 14 2 2" xfId="3079" xr:uid="{00000000-0005-0000-0000-0000D2020000}"/>
    <cellStyle name="20 % - Accent4 14 2 2 2" xfId="3080" xr:uid="{00000000-0005-0000-0000-0000D3020000}"/>
    <cellStyle name="20 % - Accent4 14 2 3" xfId="3081" xr:uid="{00000000-0005-0000-0000-0000D4020000}"/>
    <cellStyle name="20 % - Accent4 14 2 4" xfId="3082" xr:uid="{00000000-0005-0000-0000-0000D5020000}"/>
    <cellStyle name="20 % - Accent4 14 2 5" xfId="3083" xr:uid="{00000000-0005-0000-0000-0000D6020000}"/>
    <cellStyle name="20 % - Accent4 14 3" xfId="3084" xr:uid="{00000000-0005-0000-0000-0000D7020000}"/>
    <cellStyle name="20 % - Accent4 14 3 2" xfId="3085" xr:uid="{00000000-0005-0000-0000-0000D8020000}"/>
    <cellStyle name="20 % - Accent4 14 3 2 2" xfId="3086" xr:uid="{00000000-0005-0000-0000-0000D9020000}"/>
    <cellStyle name="20 % - Accent4 14 3 3" xfId="3087" xr:uid="{00000000-0005-0000-0000-0000DA020000}"/>
    <cellStyle name="20 % - Accent4 14 3 4" xfId="3088" xr:uid="{00000000-0005-0000-0000-0000DB020000}"/>
    <cellStyle name="20 % - Accent4 14 3 5" xfId="3089" xr:uid="{00000000-0005-0000-0000-0000DC020000}"/>
    <cellStyle name="20 % - Accent4 14 4" xfId="3090" xr:uid="{00000000-0005-0000-0000-0000DD020000}"/>
    <cellStyle name="20 % - Accent4 14 4 2" xfId="3091" xr:uid="{00000000-0005-0000-0000-0000DE020000}"/>
    <cellStyle name="20 % - Accent4 14 4 3" xfId="3092" xr:uid="{00000000-0005-0000-0000-0000DF020000}"/>
    <cellStyle name="20 % - Accent4 14 5" xfId="3093" xr:uid="{00000000-0005-0000-0000-0000E0020000}"/>
    <cellStyle name="20 % - Accent4 14 5 2" xfId="3094" xr:uid="{00000000-0005-0000-0000-0000E1020000}"/>
    <cellStyle name="20 % - Accent4 14 6" xfId="3095" xr:uid="{00000000-0005-0000-0000-0000E2020000}"/>
    <cellStyle name="20 % - Accent4 14 7" xfId="3096" xr:uid="{00000000-0005-0000-0000-0000E3020000}"/>
    <cellStyle name="20 % - Accent4 14 8" xfId="3097" xr:uid="{00000000-0005-0000-0000-0000E4020000}"/>
    <cellStyle name="20 % - Accent4 15" xfId="3098" xr:uid="{00000000-0005-0000-0000-0000E5020000}"/>
    <cellStyle name="20 % - Accent4 15 2" xfId="3099" xr:uid="{00000000-0005-0000-0000-0000E6020000}"/>
    <cellStyle name="20 % - Accent4 15 2 2" xfId="3100" xr:uid="{00000000-0005-0000-0000-0000E7020000}"/>
    <cellStyle name="20 % - Accent4 15 2 2 2" xfId="3101" xr:uid="{00000000-0005-0000-0000-0000E8020000}"/>
    <cellStyle name="20 % - Accent4 15 2 3" xfId="3102" xr:uid="{00000000-0005-0000-0000-0000E9020000}"/>
    <cellStyle name="20 % - Accent4 15 2 4" xfId="3103" xr:uid="{00000000-0005-0000-0000-0000EA020000}"/>
    <cellStyle name="20 % - Accent4 15 2 5" xfId="3104" xr:uid="{00000000-0005-0000-0000-0000EB020000}"/>
    <cellStyle name="20 % - Accent4 15 3" xfId="3105" xr:uid="{00000000-0005-0000-0000-0000EC020000}"/>
    <cellStyle name="20 % - Accent4 15 3 2" xfId="3106" xr:uid="{00000000-0005-0000-0000-0000ED020000}"/>
    <cellStyle name="20 % - Accent4 15 3 2 2" xfId="3107" xr:uid="{00000000-0005-0000-0000-0000EE020000}"/>
    <cellStyle name="20 % - Accent4 15 3 3" xfId="3108" xr:uid="{00000000-0005-0000-0000-0000EF020000}"/>
    <cellStyle name="20 % - Accent4 15 3 4" xfId="3109" xr:uid="{00000000-0005-0000-0000-0000F0020000}"/>
    <cellStyle name="20 % - Accent4 15 3 5" xfId="3110" xr:uid="{00000000-0005-0000-0000-0000F1020000}"/>
    <cellStyle name="20 % - Accent4 15 4" xfId="3111" xr:uid="{00000000-0005-0000-0000-0000F2020000}"/>
    <cellStyle name="20 % - Accent4 15 4 2" xfId="3112" xr:uid="{00000000-0005-0000-0000-0000F3020000}"/>
    <cellStyle name="20 % - Accent4 15 4 3" xfId="3113" xr:uid="{00000000-0005-0000-0000-0000F4020000}"/>
    <cellStyle name="20 % - Accent4 15 5" xfId="3114" xr:uid="{00000000-0005-0000-0000-0000F5020000}"/>
    <cellStyle name="20 % - Accent4 15 5 2" xfId="3115" xr:uid="{00000000-0005-0000-0000-0000F6020000}"/>
    <cellStyle name="20 % - Accent4 15 6" xfId="3116" xr:uid="{00000000-0005-0000-0000-0000F7020000}"/>
    <cellStyle name="20 % - Accent4 15 7" xfId="3117" xr:uid="{00000000-0005-0000-0000-0000F8020000}"/>
    <cellStyle name="20 % - Accent4 15 8" xfId="3118" xr:uid="{00000000-0005-0000-0000-0000F9020000}"/>
    <cellStyle name="20 % - Accent4 16" xfId="3119" xr:uid="{00000000-0005-0000-0000-0000FA020000}"/>
    <cellStyle name="20 % - Accent4 16 2" xfId="3120" xr:uid="{00000000-0005-0000-0000-0000FB020000}"/>
    <cellStyle name="20 % - Accent4 16 2 2" xfId="3121" xr:uid="{00000000-0005-0000-0000-0000FC020000}"/>
    <cellStyle name="20 % - Accent4 16 3" xfId="3122" xr:uid="{00000000-0005-0000-0000-0000FD020000}"/>
    <cellStyle name="20 % - Accent4 17" xfId="3123" xr:uid="{00000000-0005-0000-0000-0000FE020000}"/>
    <cellStyle name="20 % - Accent4 17 2" xfId="3124" xr:uid="{00000000-0005-0000-0000-0000FF020000}"/>
    <cellStyle name="20 % - Accent4 18" xfId="3125" xr:uid="{00000000-0005-0000-0000-000000030000}"/>
    <cellStyle name="20 % - Accent4 19" xfId="3126" xr:uid="{00000000-0005-0000-0000-000001030000}"/>
    <cellStyle name="20 % - Accent4 2" xfId="12" xr:uid="{00000000-0005-0000-0000-000002030000}"/>
    <cellStyle name="20 % - Accent4 2 10" xfId="52210" xr:uid="{D591A9E1-2A4E-493E-831A-E0CC1FB55B03}"/>
    <cellStyle name="20 % - Accent4 2 11" xfId="52723" xr:uid="{8123F596-1922-4545-9B3F-6B8EF94C442C}"/>
    <cellStyle name="20 % - Accent4 2 2" xfId="1045" xr:uid="{00000000-0005-0000-0000-000003030000}"/>
    <cellStyle name="20 % - Accent4 2 2 2" xfId="3128" xr:uid="{00000000-0005-0000-0000-000004030000}"/>
    <cellStyle name="20 % - Accent4 2 2 2 2" xfId="50492" xr:uid="{4F3AAB23-5AEC-4E19-B6CB-90EB0397FE22}"/>
    <cellStyle name="20 % - Accent4 2 2 3" xfId="3129" xr:uid="{00000000-0005-0000-0000-000005030000}"/>
    <cellStyle name="20 % - Accent4 2 2 4" xfId="3127" xr:uid="{00000000-0005-0000-0000-000006030000}"/>
    <cellStyle name="20 % - Accent4 2 2 5" xfId="50431" xr:uid="{636C86CC-7676-4A59-B434-78BF23AB1D78}"/>
    <cellStyle name="20 % - Accent4 2 2 6" xfId="52254" xr:uid="{2742DEFC-F17A-4ED9-BF38-E2FB1F826C05}"/>
    <cellStyle name="20 % - Accent4 2 2 7" xfId="52771" xr:uid="{E85FD299-C18E-46ED-A286-8351128A8114}"/>
    <cellStyle name="20 % - Accent4 2 3" xfId="3130" xr:uid="{00000000-0005-0000-0000-000007030000}"/>
    <cellStyle name="20 % - Accent4 2 3 2" xfId="3131" xr:uid="{00000000-0005-0000-0000-000008030000}"/>
    <cellStyle name="20 % - Accent4 2 3 3" xfId="50493" xr:uid="{45702F74-01B6-4829-BB0F-1CEFCE1A814E}"/>
    <cellStyle name="20 % - Accent4 2 4" xfId="3132" xr:uid="{00000000-0005-0000-0000-000009030000}"/>
    <cellStyle name="20 % - Accent4 2 4 2" xfId="3133" xr:uid="{00000000-0005-0000-0000-00000A030000}"/>
    <cellStyle name="20 % - Accent4 2 4 3" xfId="50491" xr:uid="{F9C1CAB9-9E68-40C5-80C9-6400636A95D5}"/>
    <cellStyle name="20 % - Accent4 2 5" xfId="3134" xr:uid="{00000000-0005-0000-0000-00000B030000}"/>
    <cellStyle name="20 % - Accent4 2 6" xfId="3135" xr:uid="{00000000-0005-0000-0000-00000C030000}"/>
    <cellStyle name="20 % - Accent4 2 7" xfId="3136" xr:uid="{00000000-0005-0000-0000-00000D030000}"/>
    <cellStyle name="20 % - Accent4 2 8" xfId="2161" xr:uid="{00000000-0005-0000-0000-00000E030000}"/>
    <cellStyle name="20 % - Accent4 2 9" xfId="50383" xr:uid="{F1648B00-3862-49FC-9F1D-87FDDBB92937}"/>
    <cellStyle name="20 % - Accent4 20" xfId="52176" xr:uid="{04352452-DA15-4A2F-AFB7-EF8AB6FFB660}"/>
    <cellStyle name="20 % - Accent4 21" xfId="52677" xr:uid="{A78891E3-3E25-48E3-81E6-5F8BB34E313F}"/>
    <cellStyle name="20 % - Accent4 3" xfId="3137" xr:uid="{00000000-0005-0000-0000-00000F030000}"/>
    <cellStyle name="20 % - Accent4 3 10" xfId="52750" xr:uid="{0F006DF4-3846-49B8-B7A3-2E4519564DA1}"/>
    <cellStyle name="20 % - Accent4 3 2" xfId="3138" xr:uid="{00000000-0005-0000-0000-000010030000}"/>
    <cellStyle name="20 % - Accent4 3 2 2" xfId="3139" xr:uid="{00000000-0005-0000-0000-000011030000}"/>
    <cellStyle name="20 % - Accent4 3 2 3" xfId="3140" xr:uid="{00000000-0005-0000-0000-000012030000}"/>
    <cellStyle name="20 % - Accent4 3 3" xfId="3141" xr:uid="{00000000-0005-0000-0000-000013030000}"/>
    <cellStyle name="20 % - Accent4 3 4" xfId="3142" xr:uid="{00000000-0005-0000-0000-000014030000}"/>
    <cellStyle name="20 % - Accent4 3 5" xfId="3143" xr:uid="{00000000-0005-0000-0000-000015030000}"/>
    <cellStyle name="20 % - Accent4 3 6" xfId="3144" xr:uid="{00000000-0005-0000-0000-000016030000}"/>
    <cellStyle name="20 % - Accent4 3 7" xfId="3145" xr:uid="{00000000-0005-0000-0000-000017030000}"/>
    <cellStyle name="20 % - Accent4 3 8" xfId="50410" xr:uid="{F7CD1A78-53E6-4170-BF09-AAEB6E9DA6C6}"/>
    <cellStyle name="20 % - Accent4 3 9" xfId="52233" xr:uid="{1791528D-45CB-4E1F-B941-9B55CE4BA500}"/>
    <cellStyle name="20 % - Accent4 4" xfId="3146" xr:uid="{00000000-0005-0000-0000-000018030000}"/>
    <cellStyle name="20 % - Accent4 4 2" xfId="3147" xr:uid="{00000000-0005-0000-0000-000019030000}"/>
    <cellStyle name="20 % - Accent4 4 2 2" xfId="3148" xr:uid="{00000000-0005-0000-0000-00001A030000}"/>
    <cellStyle name="20 % - Accent4 4 2 3" xfId="3149" xr:uid="{00000000-0005-0000-0000-00001B030000}"/>
    <cellStyle name="20 % - Accent4 4 3" xfId="3150" xr:uid="{00000000-0005-0000-0000-00001C030000}"/>
    <cellStyle name="20 % - Accent4 4 4" xfId="3151" xr:uid="{00000000-0005-0000-0000-00001D030000}"/>
    <cellStyle name="20 % - Accent4 5" xfId="3152" xr:uid="{00000000-0005-0000-0000-00001E030000}"/>
    <cellStyle name="20 % - Accent4 5 2" xfId="3153" xr:uid="{00000000-0005-0000-0000-00001F030000}"/>
    <cellStyle name="20 % - Accent4 6" xfId="3154" xr:uid="{00000000-0005-0000-0000-000020030000}"/>
    <cellStyle name="20 % - Accent4 6 2" xfId="3155" xr:uid="{00000000-0005-0000-0000-000021030000}"/>
    <cellStyle name="20 % - Accent4 6 3" xfId="3156" xr:uid="{00000000-0005-0000-0000-000022030000}"/>
    <cellStyle name="20 % - Accent4 6 3 2" xfId="3157" xr:uid="{00000000-0005-0000-0000-000023030000}"/>
    <cellStyle name="20 % - Accent4 6 3 3" xfId="3158" xr:uid="{00000000-0005-0000-0000-000024030000}"/>
    <cellStyle name="20 % - Accent4 7" xfId="3159" xr:uid="{00000000-0005-0000-0000-000025030000}"/>
    <cellStyle name="20 % - Accent4 7 10" xfId="3160" xr:uid="{00000000-0005-0000-0000-000026030000}"/>
    <cellStyle name="20 % - Accent4 7 11" xfId="3161" xr:uid="{00000000-0005-0000-0000-000027030000}"/>
    <cellStyle name="20 % - Accent4 7 2" xfId="3162" xr:uid="{00000000-0005-0000-0000-000028030000}"/>
    <cellStyle name="20 % - Accent4 7 2 10" xfId="3163" xr:uid="{00000000-0005-0000-0000-000029030000}"/>
    <cellStyle name="20 % - Accent4 7 2 11" xfId="3164" xr:uid="{00000000-0005-0000-0000-00002A030000}"/>
    <cellStyle name="20 % - Accent4 7 2 12" xfId="3165" xr:uid="{00000000-0005-0000-0000-00002B030000}"/>
    <cellStyle name="20 % - Accent4 7 2 2" xfId="3166" xr:uid="{00000000-0005-0000-0000-00002C030000}"/>
    <cellStyle name="20 % - Accent4 7 2 2 2" xfId="3167" xr:uid="{00000000-0005-0000-0000-00002D030000}"/>
    <cellStyle name="20 % - Accent4 7 2 2 2 2" xfId="3168" xr:uid="{00000000-0005-0000-0000-00002E030000}"/>
    <cellStyle name="20 % - Accent4 7 2 2 3" xfId="3169" xr:uid="{00000000-0005-0000-0000-00002F030000}"/>
    <cellStyle name="20 % - Accent4 7 2 2 4" xfId="3170" xr:uid="{00000000-0005-0000-0000-000030030000}"/>
    <cellStyle name="20 % - Accent4 7 2 2 5" xfId="3171" xr:uid="{00000000-0005-0000-0000-000031030000}"/>
    <cellStyle name="20 % - Accent4 7 2 2 6" xfId="3172" xr:uid="{00000000-0005-0000-0000-000032030000}"/>
    <cellStyle name="20 % - Accent4 7 2 2 7" xfId="3173" xr:uid="{00000000-0005-0000-0000-000033030000}"/>
    <cellStyle name="20 % - Accent4 7 2 2 8" xfId="3174" xr:uid="{00000000-0005-0000-0000-000034030000}"/>
    <cellStyle name="20 % - Accent4 7 2 2 9" xfId="3175" xr:uid="{00000000-0005-0000-0000-000035030000}"/>
    <cellStyle name="20 % - Accent4 7 2 3" xfId="3176" xr:uid="{00000000-0005-0000-0000-000036030000}"/>
    <cellStyle name="20 % - Accent4 7 2 3 2" xfId="3177" xr:uid="{00000000-0005-0000-0000-000037030000}"/>
    <cellStyle name="20 % - Accent4 7 2 4" xfId="3178" xr:uid="{00000000-0005-0000-0000-000038030000}"/>
    <cellStyle name="20 % - Accent4 7 2 4 2" xfId="3179" xr:uid="{00000000-0005-0000-0000-000039030000}"/>
    <cellStyle name="20 % - Accent4 7 2 5" xfId="3180" xr:uid="{00000000-0005-0000-0000-00003A030000}"/>
    <cellStyle name="20 % - Accent4 7 2 5 2" xfId="3181" xr:uid="{00000000-0005-0000-0000-00003B030000}"/>
    <cellStyle name="20 % - Accent4 7 2 6" xfId="3182" xr:uid="{00000000-0005-0000-0000-00003C030000}"/>
    <cellStyle name="20 % - Accent4 7 2 7" xfId="3183" xr:uid="{00000000-0005-0000-0000-00003D030000}"/>
    <cellStyle name="20 % - Accent4 7 2 8" xfId="3184" xr:uid="{00000000-0005-0000-0000-00003E030000}"/>
    <cellStyle name="20 % - Accent4 7 2 9" xfId="3185" xr:uid="{00000000-0005-0000-0000-00003F030000}"/>
    <cellStyle name="20 % - Accent4 7 3" xfId="3186" xr:uid="{00000000-0005-0000-0000-000040030000}"/>
    <cellStyle name="20 % - Accent4 7 3 10" xfId="3187" xr:uid="{00000000-0005-0000-0000-000041030000}"/>
    <cellStyle name="20 % - Accent4 7 3 2" xfId="3188" xr:uid="{00000000-0005-0000-0000-000042030000}"/>
    <cellStyle name="20 % - Accent4 7 3 2 2" xfId="3189" xr:uid="{00000000-0005-0000-0000-000043030000}"/>
    <cellStyle name="20 % - Accent4 7 3 3" xfId="3190" xr:uid="{00000000-0005-0000-0000-000044030000}"/>
    <cellStyle name="20 % - Accent4 7 3 3 2" xfId="3191" xr:uid="{00000000-0005-0000-0000-000045030000}"/>
    <cellStyle name="20 % - Accent4 7 3 4" xfId="3192" xr:uid="{00000000-0005-0000-0000-000046030000}"/>
    <cellStyle name="20 % - Accent4 7 3 4 2" xfId="3193" xr:uid="{00000000-0005-0000-0000-000047030000}"/>
    <cellStyle name="20 % - Accent4 7 3 5" xfId="3194" xr:uid="{00000000-0005-0000-0000-000048030000}"/>
    <cellStyle name="20 % - Accent4 7 3 6" xfId="3195" xr:uid="{00000000-0005-0000-0000-000049030000}"/>
    <cellStyle name="20 % - Accent4 7 3 7" xfId="3196" xr:uid="{00000000-0005-0000-0000-00004A030000}"/>
    <cellStyle name="20 % - Accent4 7 3 8" xfId="3197" xr:uid="{00000000-0005-0000-0000-00004B030000}"/>
    <cellStyle name="20 % - Accent4 7 3 9" xfId="3198" xr:uid="{00000000-0005-0000-0000-00004C030000}"/>
    <cellStyle name="20 % - Accent4 7 4" xfId="3199" xr:uid="{00000000-0005-0000-0000-00004D030000}"/>
    <cellStyle name="20 % - Accent4 7 4 2" xfId="3200" xr:uid="{00000000-0005-0000-0000-00004E030000}"/>
    <cellStyle name="20 % - Accent4 7 5" xfId="3201" xr:uid="{00000000-0005-0000-0000-00004F030000}"/>
    <cellStyle name="20 % - Accent4 7 5 2" xfId="3202" xr:uid="{00000000-0005-0000-0000-000050030000}"/>
    <cellStyle name="20 % - Accent4 7 6" xfId="3203" xr:uid="{00000000-0005-0000-0000-000051030000}"/>
    <cellStyle name="20 % - Accent4 7 7" xfId="3204" xr:uid="{00000000-0005-0000-0000-000052030000}"/>
    <cellStyle name="20 % - Accent4 7 8" xfId="3205" xr:uid="{00000000-0005-0000-0000-000053030000}"/>
    <cellStyle name="20 % - Accent4 7 9" xfId="3206" xr:uid="{00000000-0005-0000-0000-000054030000}"/>
    <cellStyle name="20 % - Accent4 8" xfId="3207" xr:uid="{00000000-0005-0000-0000-000055030000}"/>
    <cellStyle name="20 % - Accent4 8 10" xfId="3208" xr:uid="{00000000-0005-0000-0000-000056030000}"/>
    <cellStyle name="20 % - Accent4 8 2" xfId="3209" xr:uid="{00000000-0005-0000-0000-000057030000}"/>
    <cellStyle name="20 % - Accent4 8 2 10" xfId="3210" xr:uid="{00000000-0005-0000-0000-000058030000}"/>
    <cellStyle name="20 % - Accent4 8 2 11" xfId="3211" xr:uid="{00000000-0005-0000-0000-000059030000}"/>
    <cellStyle name="20 % - Accent4 8 2 2" xfId="3212" xr:uid="{00000000-0005-0000-0000-00005A030000}"/>
    <cellStyle name="20 % - Accent4 8 2 2 2" xfId="3213" xr:uid="{00000000-0005-0000-0000-00005B030000}"/>
    <cellStyle name="20 % - Accent4 8 2 3" xfId="3214" xr:uid="{00000000-0005-0000-0000-00005C030000}"/>
    <cellStyle name="20 % - Accent4 8 2 3 2" xfId="3215" xr:uid="{00000000-0005-0000-0000-00005D030000}"/>
    <cellStyle name="20 % - Accent4 8 2 4" xfId="3216" xr:uid="{00000000-0005-0000-0000-00005E030000}"/>
    <cellStyle name="20 % - Accent4 8 2 4 2" xfId="3217" xr:uid="{00000000-0005-0000-0000-00005F030000}"/>
    <cellStyle name="20 % - Accent4 8 2 5" xfId="3218" xr:uid="{00000000-0005-0000-0000-000060030000}"/>
    <cellStyle name="20 % - Accent4 8 2 6" xfId="3219" xr:uid="{00000000-0005-0000-0000-000061030000}"/>
    <cellStyle name="20 % - Accent4 8 2 7" xfId="3220" xr:uid="{00000000-0005-0000-0000-000062030000}"/>
    <cellStyle name="20 % - Accent4 8 2 8" xfId="3221" xr:uid="{00000000-0005-0000-0000-000063030000}"/>
    <cellStyle name="20 % - Accent4 8 2 9" xfId="3222" xr:uid="{00000000-0005-0000-0000-000064030000}"/>
    <cellStyle name="20 % - Accent4 8 3" xfId="3223" xr:uid="{00000000-0005-0000-0000-000065030000}"/>
    <cellStyle name="20 % - Accent4 8 3 2" xfId="3224" xr:uid="{00000000-0005-0000-0000-000066030000}"/>
    <cellStyle name="20 % - Accent4 8 4" xfId="3225" xr:uid="{00000000-0005-0000-0000-000067030000}"/>
    <cellStyle name="20 % - Accent4 8 4 2" xfId="3226" xr:uid="{00000000-0005-0000-0000-000068030000}"/>
    <cellStyle name="20 % - Accent4 8 5" xfId="3227" xr:uid="{00000000-0005-0000-0000-000069030000}"/>
    <cellStyle name="20 % - Accent4 8 6" xfId="3228" xr:uid="{00000000-0005-0000-0000-00006A030000}"/>
    <cellStyle name="20 % - Accent4 8 7" xfId="3229" xr:uid="{00000000-0005-0000-0000-00006B030000}"/>
    <cellStyle name="20 % - Accent4 8 8" xfId="3230" xr:uid="{00000000-0005-0000-0000-00006C030000}"/>
    <cellStyle name="20 % - Accent4 8 9" xfId="3231" xr:uid="{00000000-0005-0000-0000-00006D030000}"/>
    <cellStyle name="20 % - Accent4 9" xfId="3232" xr:uid="{00000000-0005-0000-0000-00006E030000}"/>
    <cellStyle name="20 % - Accent4 9 2" xfId="3233" xr:uid="{00000000-0005-0000-0000-00006F030000}"/>
    <cellStyle name="20 % - Accent4 9 2 2" xfId="3234" xr:uid="{00000000-0005-0000-0000-000070030000}"/>
    <cellStyle name="20 % - Accent4 9 3" xfId="3235" xr:uid="{00000000-0005-0000-0000-000071030000}"/>
    <cellStyle name="20 % - Accent4 9 4" xfId="3236" xr:uid="{00000000-0005-0000-0000-000072030000}"/>
    <cellStyle name="20 % - Accent5" xfId="50327" builtinId="46" customBuiltin="1"/>
    <cellStyle name="20 % - Accent5 10" xfId="3237" xr:uid="{00000000-0005-0000-0000-000073030000}"/>
    <cellStyle name="20 % - Accent5 10 2" xfId="3238" xr:uid="{00000000-0005-0000-0000-000074030000}"/>
    <cellStyle name="20 % - Accent5 11" xfId="3239" xr:uid="{00000000-0005-0000-0000-000075030000}"/>
    <cellStyle name="20 % - Accent5 11 2" xfId="3240" xr:uid="{00000000-0005-0000-0000-000076030000}"/>
    <cellStyle name="20 % - Accent5 12" xfId="3241" xr:uid="{00000000-0005-0000-0000-000077030000}"/>
    <cellStyle name="20 % - Accent5 13" xfId="3242" xr:uid="{00000000-0005-0000-0000-000078030000}"/>
    <cellStyle name="20 % - Accent5 13 2" xfId="3243" xr:uid="{00000000-0005-0000-0000-000079030000}"/>
    <cellStyle name="20 % - Accent5 13 2 2" xfId="3244" xr:uid="{00000000-0005-0000-0000-00007A030000}"/>
    <cellStyle name="20 % - Accent5 13 2 3" xfId="3245" xr:uid="{00000000-0005-0000-0000-00007B030000}"/>
    <cellStyle name="20 % - Accent5 13 2 4" xfId="3246" xr:uid="{00000000-0005-0000-0000-00007C030000}"/>
    <cellStyle name="20 % - Accent5 13 3" xfId="3247" xr:uid="{00000000-0005-0000-0000-00007D030000}"/>
    <cellStyle name="20 % - Accent5 13 3 2" xfId="3248" xr:uid="{00000000-0005-0000-0000-00007E030000}"/>
    <cellStyle name="20 % - Accent5 13 3 3" xfId="3249" xr:uid="{00000000-0005-0000-0000-00007F030000}"/>
    <cellStyle name="20 % - Accent5 13 4" xfId="3250" xr:uid="{00000000-0005-0000-0000-000080030000}"/>
    <cellStyle name="20 % - Accent5 13 5" xfId="3251" xr:uid="{00000000-0005-0000-0000-000081030000}"/>
    <cellStyle name="20 % - Accent5 13 6" xfId="3252" xr:uid="{00000000-0005-0000-0000-000082030000}"/>
    <cellStyle name="20 % - Accent5 14" xfId="3253" xr:uid="{00000000-0005-0000-0000-000083030000}"/>
    <cellStyle name="20 % - Accent5 14 2" xfId="3254" xr:uid="{00000000-0005-0000-0000-000084030000}"/>
    <cellStyle name="20 % - Accent5 14 2 2" xfId="3255" xr:uid="{00000000-0005-0000-0000-000085030000}"/>
    <cellStyle name="20 % - Accent5 14 2 3" xfId="3256" xr:uid="{00000000-0005-0000-0000-000086030000}"/>
    <cellStyle name="20 % - Accent5 14 2 4" xfId="3257" xr:uid="{00000000-0005-0000-0000-000087030000}"/>
    <cellStyle name="20 % - Accent5 14 3" xfId="3258" xr:uid="{00000000-0005-0000-0000-000088030000}"/>
    <cellStyle name="20 % - Accent5 14 3 2" xfId="3259" xr:uid="{00000000-0005-0000-0000-000089030000}"/>
    <cellStyle name="20 % - Accent5 14 4" xfId="3260" xr:uid="{00000000-0005-0000-0000-00008A030000}"/>
    <cellStyle name="20 % - Accent5 14 5" xfId="3261" xr:uid="{00000000-0005-0000-0000-00008B030000}"/>
    <cellStyle name="20 % - Accent5 14 6" xfId="3262" xr:uid="{00000000-0005-0000-0000-00008C030000}"/>
    <cellStyle name="20 % - Accent5 15" xfId="3263" xr:uid="{00000000-0005-0000-0000-00008D030000}"/>
    <cellStyle name="20 % - Accent5 15 2" xfId="3264" xr:uid="{00000000-0005-0000-0000-00008E030000}"/>
    <cellStyle name="20 % - Accent5 15 3" xfId="3265" xr:uid="{00000000-0005-0000-0000-00008F030000}"/>
    <cellStyle name="20 % - Accent5 15 4" xfId="3266" xr:uid="{00000000-0005-0000-0000-000090030000}"/>
    <cellStyle name="20 % - Accent5 16" xfId="3267" xr:uid="{00000000-0005-0000-0000-000091030000}"/>
    <cellStyle name="20 % - Accent5 16 2" xfId="3268" xr:uid="{00000000-0005-0000-0000-000092030000}"/>
    <cellStyle name="20 % - Accent5 17" xfId="3269" xr:uid="{00000000-0005-0000-0000-000093030000}"/>
    <cellStyle name="20 % - Accent5 18" xfId="3270" xr:uid="{00000000-0005-0000-0000-000094030000}"/>
    <cellStyle name="20 % - Accent5 19" xfId="3271" xr:uid="{00000000-0005-0000-0000-000095030000}"/>
    <cellStyle name="20 % - Accent5 2" xfId="13" xr:uid="{00000000-0005-0000-0000-000096030000}"/>
    <cellStyle name="20 % - Accent5 2 10" xfId="52212" xr:uid="{D94D91B3-3BD0-413C-AF37-A4B0E3787BA7}"/>
    <cellStyle name="20 % - Accent5 2 11" xfId="52725" xr:uid="{0C2FDBB4-77F0-4529-9804-F48E87BE2DD3}"/>
    <cellStyle name="20 % - Accent5 2 2" xfId="1046" xr:uid="{00000000-0005-0000-0000-000097030000}"/>
    <cellStyle name="20 % - Accent5 2 2 2" xfId="3273" xr:uid="{00000000-0005-0000-0000-000098030000}"/>
    <cellStyle name="20 % - Accent5 2 2 2 2" xfId="50495" xr:uid="{E585B8CA-79FD-4291-ABBC-D33595F01866}"/>
    <cellStyle name="20 % - Accent5 2 2 3" xfId="3274" xr:uid="{00000000-0005-0000-0000-000099030000}"/>
    <cellStyle name="20 % - Accent5 2 2 4" xfId="3272" xr:uid="{00000000-0005-0000-0000-00009A030000}"/>
    <cellStyle name="20 % - Accent5 2 2 5" xfId="50433" xr:uid="{71BA3A5D-EEBB-4704-804F-F8F51A6ACE12}"/>
    <cellStyle name="20 % - Accent5 2 2 6" xfId="52256" xr:uid="{F03D3364-2902-4644-BEFE-6E83CAA72EF0}"/>
    <cellStyle name="20 % - Accent5 2 2 7" xfId="52773" xr:uid="{11948E78-D658-4168-8BAC-28DCD6B625F1}"/>
    <cellStyle name="20 % - Accent5 2 3" xfId="3275" xr:uid="{00000000-0005-0000-0000-00009B030000}"/>
    <cellStyle name="20 % - Accent5 2 3 2" xfId="50496" xr:uid="{44955FDE-D100-4FA4-86E7-5F9DAC10C7CA}"/>
    <cellStyle name="20 % - Accent5 2 4" xfId="3276" xr:uid="{00000000-0005-0000-0000-00009C030000}"/>
    <cellStyle name="20 % - Accent5 2 4 2" xfId="50494" xr:uid="{83D2F540-4532-44BC-978E-654927827367}"/>
    <cellStyle name="20 % - Accent5 2 5" xfId="3277" xr:uid="{00000000-0005-0000-0000-00009D030000}"/>
    <cellStyle name="20 % - Accent5 2 6" xfId="3278" xr:uid="{00000000-0005-0000-0000-00009E030000}"/>
    <cellStyle name="20 % - Accent5 2 7" xfId="3279" xr:uid="{00000000-0005-0000-0000-00009F030000}"/>
    <cellStyle name="20 % - Accent5 2 8" xfId="2162" xr:uid="{00000000-0005-0000-0000-0000A0030000}"/>
    <cellStyle name="20 % - Accent5 2 9" xfId="50385" xr:uid="{AD0EAA13-3218-4600-A97F-6F8C2E1CCFAF}"/>
    <cellStyle name="20 % - Accent5 20" xfId="52178" xr:uid="{2F7E647E-8CA8-48A9-90DC-AF9E28944B8B}"/>
    <cellStyle name="20 % - Accent5 21" xfId="52679" xr:uid="{B73A8EAA-4F75-4AA5-AC5D-88976BA86BD8}"/>
    <cellStyle name="20 % - Accent5 3" xfId="3280" xr:uid="{00000000-0005-0000-0000-0000A1030000}"/>
    <cellStyle name="20 % - Accent5 3 10" xfId="52752" xr:uid="{5325D057-F13B-47EA-A228-B4565440958C}"/>
    <cellStyle name="20 % - Accent5 3 2" xfId="3281" xr:uid="{00000000-0005-0000-0000-0000A2030000}"/>
    <cellStyle name="20 % - Accent5 3 2 2" xfId="3282" xr:uid="{00000000-0005-0000-0000-0000A3030000}"/>
    <cellStyle name="20 % - Accent5 3 2 3" xfId="3283" xr:uid="{00000000-0005-0000-0000-0000A4030000}"/>
    <cellStyle name="20 % - Accent5 3 3" xfId="3284" xr:uid="{00000000-0005-0000-0000-0000A5030000}"/>
    <cellStyle name="20 % - Accent5 3 4" xfId="3285" xr:uid="{00000000-0005-0000-0000-0000A6030000}"/>
    <cellStyle name="20 % - Accent5 3 5" xfId="3286" xr:uid="{00000000-0005-0000-0000-0000A7030000}"/>
    <cellStyle name="20 % - Accent5 3 6" xfId="3287" xr:uid="{00000000-0005-0000-0000-0000A8030000}"/>
    <cellStyle name="20 % - Accent5 3 7" xfId="3288" xr:uid="{00000000-0005-0000-0000-0000A9030000}"/>
    <cellStyle name="20 % - Accent5 3 8" xfId="50412" xr:uid="{43752C9B-6BA5-4514-B9B4-A68876D0A042}"/>
    <cellStyle name="20 % - Accent5 3 9" xfId="52235" xr:uid="{26A24C98-C3F0-411E-A795-68A8C02C168E}"/>
    <cellStyle name="20 % - Accent5 4" xfId="3289" xr:uid="{00000000-0005-0000-0000-0000AA030000}"/>
    <cellStyle name="20 % - Accent5 4 2" xfId="3290" xr:uid="{00000000-0005-0000-0000-0000AB030000}"/>
    <cellStyle name="20 % - Accent5 4 2 2" xfId="3291" xr:uid="{00000000-0005-0000-0000-0000AC030000}"/>
    <cellStyle name="20 % - Accent5 4 2 3" xfId="3292" xr:uid="{00000000-0005-0000-0000-0000AD030000}"/>
    <cellStyle name="20 % - Accent5 4 3" xfId="3293" xr:uid="{00000000-0005-0000-0000-0000AE030000}"/>
    <cellStyle name="20 % - Accent5 4 4" xfId="3294" xr:uid="{00000000-0005-0000-0000-0000AF030000}"/>
    <cellStyle name="20 % - Accent5 5" xfId="3295" xr:uid="{00000000-0005-0000-0000-0000B0030000}"/>
    <cellStyle name="20 % - Accent5 5 2" xfId="3296" xr:uid="{00000000-0005-0000-0000-0000B1030000}"/>
    <cellStyle name="20 % - Accent5 6" xfId="3297" xr:uid="{00000000-0005-0000-0000-0000B2030000}"/>
    <cellStyle name="20 % - Accent5 6 10" xfId="3298" xr:uid="{00000000-0005-0000-0000-0000B3030000}"/>
    <cellStyle name="20 % - Accent5 6 11" xfId="3299" xr:uid="{00000000-0005-0000-0000-0000B4030000}"/>
    <cellStyle name="20 % - Accent5 6 2" xfId="3300" xr:uid="{00000000-0005-0000-0000-0000B5030000}"/>
    <cellStyle name="20 % - Accent5 6 2 10" xfId="3301" xr:uid="{00000000-0005-0000-0000-0000B6030000}"/>
    <cellStyle name="20 % - Accent5 6 2 11" xfId="3302" xr:uid="{00000000-0005-0000-0000-0000B7030000}"/>
    <cellStyle name="20 % - Accent5 6 2 12" xfId="3303" xr:uid="{00000000-0005-0000-0000-0000B8030000}"/>
    <cellStyle name="20 % - Accent5 6 2 2" xfId="3304" xr:uid="{00000000-0005-0000-0000-0000B9030000}"/>
    <cellStyle name="20 % - Accent5 6 2 2 2" xfId="3305" xr:uid="{00000000-0005-0000-0000-0000BA030000}"/>
    <cellStyle name="20 % - Accent5 6 2 2 2 2" xfId="3306" xr:uid="{00000000-0005-0000-0000-0000BB030000}"/>
    <cellStyle name="20 % - Accent5 6 2 2 3" xfId="3307" xr:uid="{00000000-0005-0000-0000-0000BC030000}"/>
    <cellStyle name="20 % - Accent5 6 2 2 4" xfId="3308" xr:uid="{00000000-0005-0000-0000-0000BD030000}"/>
    <cellStyle name="20 % - Accent5 6 2 2 5" xfId="3309" xr:uid="{00000000-0005-0000-0000-0000BE030000}"/>
    <cellStyle name="20 % - Accent5 6 2 2 6" xfId="3310" xr:uid="{00000000-0005-0000-0000-0000BF030000}"/>
    <cellStyle name="20 % - Accent5 6 2 2 7" xfId="3311" xr:uid="{00000000-0005-0000-0000-0000C0030000}"/>
    <cellStyle name="20 % - Accent5 6 2 2 8" xfId="3312" xr:uid="{00000000-0005-0000-0000-0000C1030000}"/>
    <cellStyle name="20 % - Accent5 6 2 2 9" xfId="3313" xr:uid="{00000000-0005-0000-0000-0000C2030000}"/>
    <cellStyle name="20 % - Accent5 6 2 3" xfId="3314" xr:uid="{00000000-0005-0000-0000-0000C3030000}"/>
    <cellStyle name="20 % - Accent5 6 2 3 2" xfId="3315" xr:uid="{00000000-0005-0000-0000-0000C4030000}"/>
    <cellStyle name="20 % - Accent5 6 2 4" xfId="3316" xr:uid="{00000000-0005-0000-0000-0000C5030000}"/>
    <cellStyle name="20 % - Accent5 6 2 4 2" xfId="3317" xr:uid="{00000000-0005-0000-0000-0000C6030000}"/>
    <cellStyle name="20 % - Accent5 6 2 5" xfId="3318" xr:uid="{00000000-0005-0000-0000-0000C7030000}"/>
    <cellStyle name="20 % - Accent5 6 2 5 2" xfId="3319" xr:uid="{00000000-0005-0000-0000-0000C8030000}"/>
    <cellStyle name="20 % - Accent5 6 2 6" xfId="3320" xr:uid="{00000000-0005-0000-0000-0000C9030000}"/>
    <cellStyle name="20 % - Accent5 6 2 7" xfId="3321" xr:uid="{00000000-0005-0000-0000-0000CA030000}"/>
    <cellStyle name="20 % - Accent5 6 2 8" xfId="3322" xr:uid="{00000000-0005-0000-0000-0000CB030000}"/>
    <cellStyle name="20 % - Accent5 6 2 9" xfId="3323" xr:uid="{00000000-0005-0000-0000-0000CC030000}"/>
    <cellStyle name="20 % - Accent5 6 3" xfId="3324" xr:uid="{00000000-0005-0000-0000-0000CD030000}"/>
    <cellStyle name="20 % - Accent5 6 3 10" xfId="3325" xr:uid="{00000000-0005-0000-0000-0000CE030000}"/>
    <cellStyle name="20 % - Accent5 6 3 2" xfId="3326" xr:uid="{00000000-0005-0000-0000-0000CF030000}"/>
    <cellStyle name="20 % - Accent5 6 3 2 2" xfId="3327" xr:uid="{00000000-0005-0000-0000-0000D0030000}"/>
    <cellStyle name="20 % - Accent5 6 3 3" xfId="3328" xr:uid="{00000000-0005-0000-0000-0000D1030000}"/>
    <cellStyle name="20 % - Accent5 6 3 3 2" xfId="3329" xr:uid="{00000000-0005-0000-0000-0000D2030000}"/>
    <cellStyle name="20 % - Accent5 6 3 4" xfId="3330" xr:uid="{00000000-0005-0000-0000-0000D3030000}"/>
    <cellStyle name="20 % - Accent5 6 3 4 2" xfId="3331" xr:uid="{00000000-0005-0000-0000-0000D4030000}"/>
    <cellStyle name="20 % - Accent5 6 3 5" xfId="3332" xr:uid="{00000000-0005-0000-0000-0000D5030000}"/>
    <cellStyle name="20 % - Accent5 6 3 6" xfId="3333" xr:uid="{00000000-0005-0000-0000-0000D6030000}"/>
    <cellStyle name="20 % - Accent5 6 3 7" xfId="3334" xr:uid="{00000000-0005-0000-0000-0000D7030000}"/>
    <cellStyle name="20 % - Accent5 6 3 8" xfId="3335" xr:uid="{00000000-0005-0000-0000-0000D8030000}"/>
    <cellStyle name="20 % - Accent5 6 3 9" xfId="3336" xr:uid="{00000000-0005-0000-0000-0000D9030000}"/>
    <cellStyle name="20 % - Accent5 6 4" xfId="3337" xr:uid="{00000000-0005-0000-0000-0000DA030000}"/>
    <cellStyle name="20 % - Accent5 6 4 2" xfId="3338" xr:uid="{00000000-0005-0000-0000-0000DB030000}"/>
    <cellStyle name="20 % - Accent5 6 5" xfId="3339" xr:uid="{00000000-0005-0000-0000-0000DC030000}"/>
    <cellStyle name="20 % - Accent5 6 5 2" xfId="3340" xr:uid="{00000000-0005-0000-0000-0000DD030000}"/>
    <cellStyle name="20 % - Accent5 6 6" xfId="3341" xr:uid="{00000000-0005-0000-0000-0000DE030000}"/>
    <cellStyle name="20 % - Accent5 6 7" xfId="3342" xr:uid="{00000000-0005-0000-0000-0000DF030000}"/>
    <cellStyle name="20 % - Accent5 6 8" xfId="3343" xr:uid="{00000000-0005-0000-0000-0000E0030000}"/>
    <cellStyle name="20 % - Accent5 6 9" xfId="3344" xr:uid="{00000000-0005-0000-0000-0000E1030000}"/>
    <cellStyle name="20 % - Accent5 7" xfId="3345" xr:uid="{00000000-0005-0000-0000-0000E2030000}"/>
    <cellStyle name="20 % - Accent5 7 10" xfId="3346" xr:uid="{00000000-0005-0000-0000-0000E3030000}"/>
    <cellStyle name="20 % - Accent5 7 2" xfId="3347" xr:uid="{00000000-0005-0000-0000-0000E4030000}"/>
    <cellStyle name="20 % - Accent5 7 2 10" xfId="3348" xr:uid="{00000000-0005-0000-0000-0000E5030000}"/>
    <cellStyle name="20 % - Accent5 7 2 11" xfId="3349" xr:uid="{00000000-0005-0000-0000-0000E6030000}"/>
    <cellStyle name="20 % - Accent5 7 2 2" xfId="3350" xr:uid="{00000000-0005-0000-0000-0000E7030000}"/>
    <cellStyle name="20 % - Accent5 7 2 2 2" xfId="3351" xr:uid="{00000000-0005-0000-0000-0000E8030000}"/>
    <cellStyle name="20 % - Accent5 7 2 3" xfId="3352" xr:uid="{00000000-0005-0000-0000-0000E9030000}"/>
    <cellStyle name="20 % - Accent5 7 2 3 2" xfId="3353" xr:uid="{00000000-0005-0000-0000-0000EA030000}"/>
    <cellStyle name="20 % - Accent5 7 2 4" xfId="3354" xr:uid="{00000000-0005-0000-0000-0000EB030000}"/>
    <cellStyle name="20 % - Accent5 7 2 4 2" xfId="3355" xr:uid="{00000000-0005-0000-0000-0000EC030000}"/>
    <cellStyle name="20 % - Accent5 7 2 5" xfId="3356" xr:uid="{00000000-0005-0000-0000-0000ED030000}"/>
    <cellStyle name="20 % - Accent5 7 2 6" xfId="3357" xr:uid="{00000000-0005-0000-0000-0000EE030000}"/>
    <cellStyle name="20 % - Accent5 7 2 7" xfId="3358" xr:uid="{00000000-0005-0000-0000-0000EF030000}"/>
    <cellStyle name="20 % - Accent5 7 2 8" xfId="3359" xr:uid="{00000000-0005-0000-0000-0000F0030000}"/>
    <cellStyle name="20 % - Accent5 7 2 9" xfId="3360" xr:uid="{00000000-0005-0000-0000-0000F1030000}"/>
    <cellStyle name="20 % - Accent5 7 3" xfId="3361" xr:uid="{00000000-0005-0000-0000-0000F2030000}"/>
    <cellStyle name="20 % - Accent5 7 3 2" xfId="3362" xr:uid="{00000000-0005-0000-0000-0000F3030000}"/>
    <cellStyle name="20 % - Accent5 7 4" xfId="3363" xr:uid="{00000000-0005-0000-0000-0000F4030000}"/>
    <cellStyle name="20 % - Accent5 7 4 2" xfId="3364" xr:uid="{00000000-0005-0000-0000-0000F5030000}"/>
    <cellStyle name="20 % - Accent5 7 5" xfId="3365" xr:uid="{00000000-0005-0000-0000-0000F6030000}"/>
    <cellStyle name="20 % - Accent5 7 6" xfId="3366" xr:uid="{00000000-0005-0000-0000-0000F7030000}"/>
    <cellStyle name="20 % - Accent5 7 7" xfId="3367" xr:uid="{00000000-0005-0000-0000-0000F8030000}"/>
    <cellStyle name="20 % - Accent5 7 8" xfId="3368" xr:uid="{00000000-0005-0000-0000-0000F9030000}"/>
    <cellStyle name="20 % - Accent5 7 9" xfId="3369" xr:uid="{00000000-0005-0000-0000-0000FA030000}"/>
    <cellStyle name="20 % - Accent5 8" xfId="3370" xr:uid="{00000000-0005-0000-0000-0000FB030000}"/>
    <cellStyle name="20 % - Accent5 8 2" xfId="3371" xr:uid="{00000000-0005-0000-0000-0000FC030000}"/>
    <cellStyle name="20 % - Accent5 8 2 2" xfId="3372" xr:uid="{00000000-0005-0000-0000-0000FD030000}"/>
    <cellStyle name="20 % - Accent5 8 3" xfId="3373" xr:uid="{00000000-0005-0000-0000-0000FE030000}"/>
    <cellStyle name="20 % - Accent5 8 4" xfId="3374" xr:uid="{00000000-0005-0000-0000-0000FF030000}"/>
    <cellStyle name="20 % - Accent5 9" xfId="3375" xr:uid="{00000000-0005-0000-0000-000000040000}"/>
    <cellStyle name="20 % - Accent5 9 2" xfId="3376" xr:uid="{00000000-0005-0000-0000-000001040000}"/>
    <cellStyle name="20 % - Accent5 9 2 2" xfId="3377" xr:uid="{00000000-0005-0000-0000-000002040000}"/>
    <cellStyle name="20 % - Accent6" xfId="50330" builtinId="50" customBuiltin="1"/>
    <cellStyle name="20 % - Accent6 10" xfId="3378" xr:uid="{00000000-0005-0000-0000-000003040000}"/>
    <cellStyle name="20 % - Accent6 10 2" xfId="3379" xr:uid="{00000000-0005-0000-0000-000004040000}"/>
    <cellStyle name="20 % - Accent6 10 2 2" xfId="3380" xr:uid="{00000000-0005-0000-0000-000005040000}"/>
    <cellStyle name="20 % - Accent6 11" xfId="3381" xr:uid="{00000000-0005-0000-0000-000006040000}"/>
    <cellStyle name="20 % - Accent6 11 2" xfId="3382" xr:uid="{00000000-0005-0000-0000-000007040000}"/>
    <cellStyle name="20 % - Accent6 11 2 2" xfId="3383" xr:uid="{00000000-0005-0000-0000-000008040000}"/>
    <cellStyle name="20 % - Accent6 11 2 3" xfId="3384" xr:uid="{00000000-0005-0000-0000-000009040000}"/>
    <cellStyle name="20 % - Accent6 11 3" xfId="3385" xr:uid="{00000000-0005-0000-0000-00000A040000}"/>
    <cellStyle name="20 % - Accent6 11 4" xfId="3386" xr:uid="{00000000-0005-0000-0000-00000B040000}"/>
    <cellStyle name="20 % - Accent6 11 5" xfId="3387" xr:uid="{00000000-0005-0000-0000-00000C040000}"/>
    <cellStyle name="20 % - Accent6 12" xfId="3388" xr:uid="{00000000-0005-0000-0000-00000D040000}"/>
    <cellStyle name="20 % - Accent6 12 2" xfId="3389" xr:uid="{00000000-0005-0000-0000-00000E040000}"/>
    <cellStyle name="20 % - Accent6 12 3" xfId="3390" xr:uid="{00000000-0005-0000-0000-00000F040000}"/>
    <cellStyle name="20 % - Accent6 12 4" xfId="3391" xr:uid="{00000000-0005-0000-0000-000010040000}"/>
    <cellStyle name="20 % - Accent6 13" xfId="3392" xr:uid="{00000000-0005-0000-0000-000011040000}"/>
    <cellStyle name="20 % - Accent6 13 2" xfId="3393" xr:uid="{00000000-0005-0000-0000-000012040000}"/>
    <cellStyle name="20 % - Accent6 13 2 2" xfId="3394" xr:uid="{00000000-0005-0000-0000-000013040000}"/>
    <cellStyle name="20 % - Accent6 13 2 2 2" xfId="3395" xr:uid="{00000000-0005-0000-0000-000014040000}"/>
    <cellStyle name="20 % - Accent6 13 2 3" xfId="3396" xr:uid="{00000000-0005-0000-0000-000015040000}"/>
    <cellStyle name="20 % - Accent6 13 2 4" xfId="3397" xr:uid="{00000000-0005-0000-0000-000016040000}"/>
    <cellStyle name="20 % - Accent6 13 2 5" xfId="3398" xr:uid="{00000000-0005-0000-0000-000017040000}"/>
    <cellStyle name="20 % - Accent6 13 3" xfId="3399" xr:uid="{00000000-0005-0000-0000-000018040000}"/>
    <cellStyle name="20 % - Accent6 13 3 2" xfId="3400" xr:uid="{00000000-0005-0000-0000-000019040000}"/>
    <cellStyle name="20 % - Accent6 13 3 2 2" xfId="3401" xr:uid="{00000000-0005-0000-0000-00001A040000}"/>
    <cellStyle name="20 % - Accent6 13 3 3" xfId="3402" xr:uid="{00000000-0005-0000-0000-00001B040000}"/>
    <cellStyle name="20 % - Accent6 13 3 4" xfId="3403" xr:uid="{00000000-0005-0000-0000-00001C040000}"/>
    <cellStyle name="20 % - Accent6 13 3 5" xfId="3404" xr:uid="{00000000-0005-0000-0000-00001D040000}"/>
    <cellStyle name="20 % - Accent6 13 4" xfId="3405" xr:uid="{00000000-0005-0000-0000-00001E040000}"/>
    <cellStyle name="20 % - Accent6 13 4 2" xfId="3406" xr:uid="{00000000-0005-0000-0000-00001F040000}"/>
    <cellStyle name="20 % - Accent6 13 4 3" xfId="3407" xr:uid="{00000000-0005-0000-0000-000020040000}"/>
    <cellStyle name="20 % - Accent6 13 5" xfId="3408" xr:uid="{00000000-0005-0000-0000-000021040000}"/>
    <cellStyle name="20 % - Accent6 13 5 2" xfId="3409" xr:uid="{00000000-0005-0000-0000-000022040000}"/>
    <cellStyle name="20 % - Accent6 13 6" xfId="3410" xr:uid="{00000000-0005-0000-0000-000023040000}"/>
    <cellStyle name="20 % - Accent6 13 7" xfId="3411" xr:uid="{00000000-0005-0000-0000-000024040000}"/>
    <cellStyle name="20 % - Accent6 13 8" xfId="3412" xr:uid="{00000000-0005-0000-0000-000025040000}"/>
    <cellStyle name="20 % - Accent6 14" xfId="3413" xr:uid="{00000000-0005-0000-0000-000026040000}"/>
    <cellStyle name="20 % - Accent6 14 2" xfId="3414" xr:uid="{00000000-0005-0000-0000-000027040000}"/>
    <cellStyle name="20 % - Accent6 14 2 2" xfId="3415" xr:uid="{00000000-0005-0000-0000-000028040000}"/>
    <cellStyle name="20 % - Accent6 14 2 2 2" xfId="3416" xr:uid="{00000000-0005-0000-0000-000029040000}"/>
    <cellStyle name="20 % - Accent6 14 2 3" xfId="3417" xr:uid="{00000000-0005-0000-0000-00002A040000}"/>
    <cellStyle name="20 % - Accent6 14 2 4" xfId="3418" xr:uid="{00000000-0005-0000-0000-00002B040000}"/>
    <cellStyle name="20 % - Accent6 14 2 5" xfId="3419" xr:uid="{00000000-0005-0000-0000-00002C040000}"/>
    <cellStyle name="20 % - Accent6 14 3" xfId="3420" xr:uid="{00000000-0005-0000-0000-00002D040000}"/>
    <cellStyle name="20 % - Accent6 14 3 2" xfId="3421" xr:uid="{00000000-0005-0000-0000-00002E040000}"/>
    <cellStyle name="20 % - Accent6 14 3 2 2" xfId="3422" xr:uid="{00000000-0005-0000-0000-00002F040000}"/>
    <cellStyle name="20 % - Accent6 14 3 3" xfId="3423" xr:uid="{00000000-0005-0000-0000-000030040000}"/>
    <cellStyle name="20 % - Accent6 14 3 4" xfId="3424" xr:uid="{00000000-0005-0000-0000-000031040000}"/>
    <cellStyle name="20 % - Accent6 14 3 5" xfId="3425" xr:uid="{00000000-0005-0000-0000-000032040000}"/>
    <cellStyle name="20 % - Accent6 14 4" xfId="3426" xr:uid="{00000000-0005-0000-0000-000033040000}"/>
    <cellStyle name="20 % - Accent6 14 4 2" xfId="3427" xr:uid="{00000000-0005-0000-0000-000034040000}"/>
    <cellStyle name="20 % - Accent6 14 4 3" xfId="3428" xr:uid="{00000000-0005-0000-0000-000035040000}"/>
    <cellStyle name="20 % - Accent6 14 5" xfId="3429" xr:uid="{00000000-0005-0000-0000-000036040000}"/>
    <cellStyle name="20 % - Accent6 14 5 2" xfId="3430" xr:uid="{00000000-0005-0000-0000-000037040000}"/>
    <cellStyle name="20 % - Accent6 14 6" xfId="3431" xr:uid="{00000000-0005-0000-0000-000038040000}"/>
    <cellStyle name="20 % - Accent6 14 7" xfId="3432" xr:uid="{00000000-0005-0000-0000-000039040000}"/>
    <cellStyle name="20 % - Accent6 14 8" xfId="3433" xr:uid="{00000000-0005-0000-0000-00003A040000}"/>
    <cellStyle name="20 % - Accent6 15" xfId="3434" xr:uid="{00000000-0005-0000-0000-00003B040000}"/>
    <cellStyle name="20 % - Accent6 15 2" xfId="3435" xr:uid="{00000000-0005-0000-0000-00003C040000}"/>
    <cellStyle name="20 % - Accent6 15 2 2" xfId="3436" xr:uid="{00000000-0005-0000-0000-00003D040000}"/>
    <cellStyle name="20 % - Accent6 15 2 2 2" xfId="3437" xr:uid="{00000000-0005-0000-0000-00003E040000}"/>
    <cellStyle name="20 % - Accent6 15 2 3" xfId="3438" xr:uid="{00000000-0005-0000-0000-00003F040000}"/>
    <cellStyle name="20 % - Accent6 15 2 4" xfId="3439" xr:uid="{00000000-0005-0000-0000-000040040000}"/>
    <cellStyle name="20 % - Accent6 15 2 5" xfId="3440" xr:uid="{00000000-0005-0000-0000-000041040000}"/>
    <cellStyle name="20 % - Accent6 15 3" xfId="3441" xr:uid="{00000000-0005-0000-0000-000042040000}"/>
    <cellStyle name="20 % - Accent6 15 3 2" xfId="3442" xr:uid="{00000000-0005-0000-0000-000043040000}"/>
    <cellStyle name="20 % - Accent6 15 3 2 2" xfId="3443" xr:uid="{00000000-0005-0000-0000-000044040000}"/>
    <cellStyle name="20 % - Accent6 15 3 3" xfId="3444" xr:uid="{00000000-0005-0000-0000-000045040000}"/>
    <cellStyle name="20 % - Accent6 15 3 4" xfId="3445" xr:uid="{00000000-0005-0000-0000-000046040000}"/>
    <cellStyle name="20 % - Accent6 15 3 5" xfId="3446" xr:uid="{00000000-0005-0000-0000-000047040000}"/>
    <cellStyle name="20 % - Accent6 15 4" xfId="3447" xr:uid="{00000000-0005-0000-0000-000048040000}"/>
    <cellStyle name="20 % - Accent6 15 4 2" xfId="3448" xr:uid="{00000000-0005-0000-0000-000049040000}"/>
    <cellStyle name="20 % - Accent6 15 4 3" xfId="3449" xr:uid="{00000000-0005-0000-0000-00004A040000}"/>
    <cellStyle name="20 % - Accent6 15 5" xfId="3450" xr:uid="{00000000-0005-0000-0000-00004B040000}"/>
    <cellStyle name="20 % - Accent6 15 5 2" xfId="3451" xr:uid="{00000000-0005-0000-0000-00004C040000}"/>
    <cellStyle name="20 % - Accent6 15 6" xfId="3452" xr:uid="{00000000-0005-0000-0000-00004D040000}"/>
    <cellStyle name="20 % - Accent6 15 7" xfId="3453" xr:uid="{00000000-0005-0000-0000-00004E040000}"/>
    <cellStyle name="20 % - Accent6 15 8" xfId="3454" xr:uid="{00000000-0005-0000-0000-00004F040000}"/>
    <cellStyle name="20 % - Accent6 16" xfId="3455" xr:uid="{00000000-0005-0000-0000-000050040000}"/>
    <cellStyle name="20 % - Accent6 16 2" xfId="3456" xr:uid="{00000000-0005-0000-0000-000051040000}"/>
    <cellStyle name="20 % - Accent6 16 2 2" xfId="3457" xr:uid="{00000000-0005-0000-0000-000052040000}"/>
    <cellStyle name="20 % - Accent6 16 3" xfId="3458" xr:uid="{00000000-0005-0000-0000-000053040000}"/>
    <cellStyle name="20 % - Accent6 17" xfId="3459" xr:uid="{00000000-0005-0000-0000-000054040000}"/>
    <cellStyle name="20 % - Accent6 17 2" xfId="3460" xr:uid="{00000000-0005-0000-0000-000055040000}"/>
    <cellStyle name="20 % - Accent6 18" xfId="3461" xr:uid="{00000000-0005-0000-0000-000056040000}"/>
    <cellStyle name="20 % - Accent6 19" xfId="3462" xr:uid="{00000000-0005-0000-0000-000057040000}"/>
    <cellStyle name="20 % - Accent6 2" xfId="14" xr:uid="{00000000-0005-0000-0000-000058040000}"/>
    <cellStyle name="20 % - Accent6 2 10" xfId="52214" xr:uid="{EC898848-8ED1-418F-82D4-B2A21CD3DB06}"/>
    <cellStyle name="20 % - Accent6 2 11" xfId="52727" xr:uid="{030EB31A-4EE3-4F55-9F17-8510B1EF2579}"/>
    <cellStyle name="20 % - Accent6 2 2" xfId="1047" xr:uid="{00000000-0005-0000-0000-000059040000}"/>
    <cellStyle name="20 % - Accent6 2 2 2" xfId="3464" xr:uid="{00000000-0005-0000-0000-00005A040000}"/>
    <cellStyle name="20 % - Accent6 2 2 2 2" xfId="50498" xr:uid="{3B0362AA-9E5A-4C42-9025-266129BDC475}"/>
    <cellStyle name="20 % - Accent6 2 2 3" xfId="3465" xr:uid="{00000000-0005-0000-0000-00005B040000}"/>
    <cellStyle name="20 % - Accent6 2 2 4" xfId="3463" xr:uid="{00000000-0005-0000-0000-00005C040000}"/>
    <cellStyle name="20 % - Accent6 2 2 5" xfId="50435" xr:uid="{1D65D49D-827D-4A89-BD56-79D54EB04A5E}"/>
    <cellStyle name="20 % - Accent6 2 2 6" xfId="52258" xr:uid="{23362BDF-BFBE-417C-A3E9-107AF12CE428}"/>
    <cellStyle name="20 % - Accent6 2 2 7" xfId="52775" xr:uid="{45581053-3840-47B4-B2AF-60231D5DE4D7}"/>
    <cellStyle name="20 % - Accent6 2 3" xfId="3466" xr:uid="{00000000-0005-0000-0000-00005D040000}"/>
    <cellStyle name="20 % - Accent6 2 3 2" xfId="3467" xr:uid="{00000000-0005-0000-0000-00005E040000}"/>
    <cellStyle name="20 % - Accent6 2 3 2 2" xfId="3468" xr:uid="{00000000-0005-0000-0000-00005F040000}"/>
    <cellStyle name="20 % - Accent6 2 3 3" xfId="3469" xr:uid="{00000000-0005-0000-0000-000060040000}"/>
    <cellStyle name="20 % - Accent6 2 3 4" xfId="50499" xr:uid="{5AAB5ACC-7F8B-4619-AF9E-62F96C78A3D4}"/>
    <cellStyle name="20 % - Accent6 2 4" xfId="3470" xr:uid="{00000000-0005-0000-0000-000061040000}"/>
    <cellStyle name="20 % - Accent6 2 4 2" xfId="3471" xr:uid="{00000000-0005-0000-0000-000062040000}"/>
    <cellStyle name="20 % - Accent6 2 4 3" xfId="50497" xr:uid="{FDFD68E7-8391-45F1-A0F5-7CBC8F9281A6}"/>
    <cellStyle name="20 % - Accent6 2 5" xfId="3472" xr:uid="{00000000-0005-0000-0000-000063040000}"/>
    <cellStyle name="20 % - Accent6 2 6" xfId="3473" xr:uid="{00000000-0005-0000-0000-000064040000}"/>
    <cellStyle name="20 % - Accent6 2 7" xfId="3474" xr:uid="{00000000-0005-0000-0000-000065040000}"/>
    <cellStyle name="20 % - Accent6 2 8" xfId="2163" xr:uid="{00000000-0005-0000-0000-000066040000}"/>
    <cellStyle name="20 % - Accent6 2 9" xfId="50387" xr:uid="{F63947FC-2E78-410C-9208-E6038C62D961}"/>
    <cellStyle name="20 % - Accent6 20" xfId="52180" xr:uid="{713682E6-CF55-4279-B2AD-4F833D8EB353}"/>
    <cellStyle name="20 % - Accent6 21" xfId="52681" xr:uid="{E880E4B2-69CB-4C20-9E39-5B41ADBD4D3C}"/>
    <cellStyle name="20 % - Accent6 3" xfId="3475" xr:uid="{00000000-0005-0000-0000-000067040000}"/>
    <cellStyle name="20 % - Accent6 3 10" xfId="52754" xr:uid="{F6A07A84-6DF2-45F4-AC2A-E7675AB7D446}"/>
    <cellStyle name="20 % - Accent6 3 2" xfId="3476" xr:uid="{00000000-0005-0000-0000-000068040000}"/>
    <cellStyle name="20 % - Accent6 3 2 2" xfId="3477" xr:uid="{00000000-0005-0000-0000-000069040000}"/>
    <cellStyle name="20 % - Accent6 3 2 3" xfId="3478" xr:uid="{00000000-0005-0000-0000-00006A040000}"/>
    <cellStyle name="20 % - Accent6 3 3" xfId="3479" xr:uid="{00000000-0005-0000-0000-00006B040000}"/>
    <cellStyle name="20 % - Accent6 3 4" xfId="3480" xr:uid="{00000000-0005-0000-0000-00006C040000}"/>
    <cellStyle name="20 % - Accent6 3 5" xfId="3481" xr:uid="{00000000-0005-0000-0000-00006D040000}"/>
    <cellStyle name="20 % - Accent6 3 6" xfId="3482" xr:uid="{00000000-0005-0000-0000-00006E040000}"/>
    <cellStyle name="20 % - Accent6 3 7" xfId="3483" xr:uid="{00000000-0005-0000-0000-00006F040000}"/>
    <cellStyle name="20 % - Accent6 3 8" xfId="50414" xr:uid="{6CCB4D54-C16D-47D4-99D6-1738CD0D5049}"/>
    <cellStyle name="20 % - Accent6 3 9" xfId="52237" xr:uid="{3E50AA81-E623-4B0F-B2C7-BB6A3A9D7913}"/>
    <cellStyle name="20 % - Accent6 4" xfId="3484" xr:uid="{00000000-0005-0000-0000-000070040000}"/>
    <cellStyle name="20 % - Accent6 4 2" xfId="3485" xr:uid="{00000000-0005-0000-0000-000071040000}"/>
    <cellStyle name="20 % - Accent6 4 2 2" xfId="3486" xr:uid="{00000000-0005-0000-0000-000072040000}"/>
    <cellStyle name="20 % - Accent6 4 2 3" xfId="3487" xr:uid="{00000000-0005-0000-0000-000073040000}"/>
    <cellStyle name="20 % - Accent6 4 3" xfId="3488" xr:uid="{00000000-0005-0000-0000-000074040000}"/>
    <cellStyle name="20 % - Accent6 4 4" xfId="3489" xr:uid="{00000000-0005-0000-0000-000075040000}"/>
    <cellStyle name="20 % - Accent6 5" xfId="3490" xr:uid="{00000000-0005-0000-0000-000076040000}"/>
    <cellStyle name="20 % - Accent6 5 2" xfId="3491" xr:uid="{00000000-0005-0000-0000-000077040000}"/>
    <cellStyle name="20 % - Accent6 6" xfId="3492" xr:uid="{00000000-0005-0000-0000-000078040000}"/>
    <cellStyle name="20 % - Accent6 6 2" xfId="3493" xr:uid="{00000000-0005-0000-0000-000079040000}"/>
    <cellStyle name="20 % - Accent6 6 3" xfId="3494" xr:uid="{00000000-0005-0000-0000-00007A040000}"/>
    <cellStyle name="20 % - Accent6 6 3 2" xfId="3495" xr:uid="{00000000-0005-0000-0000-00007B040000}"/>
    <cellStyle name="20 % - Accent6 6 3 3" xfId="3496" xr:uid="{00000000-0005-0000-0000-00007C040000}"/>
    <cellStyle name="20 % - Accent6 6 3 4" xfId="3497" xr:uid="{00000000-0005-0000-0000-00007D040000}"/>
    <cellStyle name="20 % - Accent6 7" xfId="3498" xr:uid="{00000000-0005-0000-0000-00007E040000}"/>
    <cellStyle name="20 % - Accent6 7 10" xfId="3499" xr:uid="{00000000-0005-0000-0000-00007F040000}"/>
    <cellStyle name="20 % - Accent6 7 11" xfId="3500" xr:uid="{00000000-0005-0000-0000-000080040000}"/>
    <cellStyle name="20 % - Accent6 7 2" xfId="3501" xr:uid="{00000000-0005-0000-0000-000081040000}"/>
    <cellStyle name="20 % - Accent6 7 2 10" xfId="3502" xr:uid="{00000000-0005-0000-0000-000082040000}"/>
    <cellStyle name="20 % - Accent6 7 2 11" xfId="3503" xr:uid="{00000000-0005-0000-0000-000083040000}"/>
    <cellStyle name="20 % - Accent6 7 2 12" xfId="3504" xr:uid="{00000000-0005-0000-0000-000084040000}"/>
    <cellStyle name="20 % - Accent6 7 2 2" xfId="3505" xr:uid="{00000000-0005-0000-0000-000085040000}"/>
    <cellStyle name="20 % - Accent6 7 2 2 2" xfId="3506" xr:uid="{00000000-0005-0000-0000-000086040000}"/>
    <cellStyle name="20 % - Accent6 7 2 2 2 2" xfId="3507" xr:uid="{00000000-0005-0000-0000-000087040000}"/>
    <cellStyle name="20 % - Accent6 7 2 2 3" xfId="3508" xr:uid="{00000000-0005-0000-0000-000088040000}"/>
    <cellStyle name="20 % - Accent6 7 2 2 4" xfId="3509" xr:uid="{00000000-0005-0000-0000-000089040000}"/>
    <cellStyle name="20 % - Accent6 7 2 2 5" xfId="3510" xr:uid="{00000000-0005-0000-0000-00008A040000}"/>
    <cellStyle name="20 % - Accent6 7 2 2 6" xfId="3511" xr:uid="{00000000-0005-0000-0000-00008B040000}"/>
    <cellStyle name="20 % - Accent6 7 2 2 7" xfId="3512" xr:uid="{00000000-0005-0000-0000-00008C040000}"/>
    <cellStyle name="20 % - Accent6 7 2 2 8" xfId="3513" xr:uid="{00000000-0005-0000-0000-00008D040000}"/>
    <cellStyle name="20 % - Accent6 7 2 2 9" xfId="3514" xr:uid="{00000000-0005-0000-0000-00008E040000}"/>
    <cellStyle name="20 % - Accent6 7 2 3" xfId="3515" xr:uid="{00000000-0005-0000-0000-00008F040000}"/>
    <cellStyle name="20 % - Accent6 7 2 3 2" xfId="3516" xr:uid="{00000000-0005-0000-0000-000090040000}"/>
    <cellStyle name="20 % - Accent6 7 2 4" xfId="3517" xr:uid="{00000000-0005-0000-0000-000091040000}"/>
    <cellStyle name="20 % - Accent6 7 2 4 2" xfId="3518" xr:uid="{00000000-0005-0000-0000-000092040000}"/>
    <cellStyle name="20 % - Accent6 7 2 5" xfId="3519" xr:uid="{00000000-0005-0000-0000-000093040000}"/>
    <cellStyle name="20 % - Accent6 7 2 5 2" xfId="3520" xr:uid="{00000000-0005-0000-0000-000094040000}"/>
    <cellStyle name="20 % - Accent6 7 2 6" xfId="3521" xr:uid="{00000000-0005-0000-0000-000095040000}"/>
    <cellStyle name="20 % - Accent6 7 2 7" xfId="3522" xr:uid="{00000000-0005-0000-0000-000096040000}"/>
    <cellStyle name="20 % - Accent6 7 2 8" xfId="3523" xr:uid="{00000000-0005-0000-0000-000097040000}"/>
    <cellStyle name="20 % - Accent6 7 2 9" xfId="3524" xr:uid="{00000000-0005-0000-0000-000098040000}"/>
    <cellStyle name="20 % - Accent6 7 3" xfId="3525" xr:uid="{00000000-0005-0000-0000-000099040000}"/>
    <cellStyle name="20 % - Accent6 7 3 10" xfId="3526" xr:uid="{00000000-0005-0000-0000-00009A040000}"/>
    <cellStyle name="20 % - Accent6 7 3 2" xfId="3527" xr:uid="{00000000-0005-0000-0000-00009B040000}"/>
    <cellStyle name="20 % - Accent6 7 3 2 2" xfId="3528" xr:uid="{00000000-0005-0000-0000-00009C040000}"/>
    <cellStyle name="20 % - Accent6 7 3 3" xfId="3529" xr:uid="{00000000-0005-0000-0000-00009D040000}"/>
    <cellStyle name="20 % - Accent6 7 3 3 2" xfId="3530" xr:uid="{00000000-0005-0000-0000-00009E040000}"/>
    <cellStyle name="20 % - Accent6 7 3 4" xfId="3531" xr:uid="{00000000-0005-0000-0000-00009F040000}"/>
    <cellStyle name="20 % - Accent6 7 3 4 2" xfId="3532" xr:uid="{00000000-0005-0000-0000-0000A0040000}"/>
    <cellStyle name="20 % - Accent6 7 3 5" xfId="3533" xr:uid="{00000000-0005-0000-0000-0000A1040000}"/>
    <cellStyle name="20 % - Accent6 7 3 6" xfId="3534" xr:uid="{00000000-0005-0000-0000-0000A2040000}"/>
    <cellStyle name="20 % - Accent6 7 3 7" xfId="3535" xr:uid="{00000000-0005-0000-0000-0000A3040000}"/>
    <cellStyle name="20 % - Accent6 7 3 8" xfId="3536" xr:uid="{00000000-0005-0000-0000-0000A4040000}"/>
    <cellStyle name="20 % - Accent6 7 3 9" xfId="3537" xr:uid="{00000000-0005-0000-0000-0000A5040000}"/>
    <cellStyle name="20 % - Accent6 7 4" xfId="3538" xr:uid="{00000000-0005-0000-0000-0000A6040000}"/>
    <cellStyle name="20 % - Accent6 7 4 2" xfId="3539" xr:uid="{00000000-0005-0000-0000-0000A7040000}"/>
    <cellStyle name="20 % - Accent6 7 5" xfId="3540" xr:uid="{00000000-0005-0000-0000-0000A8040000}"/>
    <cellStyle name="20 % - Accent6 7 5 2" xfId="3541" xr:uid="{00000000-0005-0000-0000-0000A9040000}"/>
    <cellStyle name="20 % - Accent6 7 6" xfId="3542" xr:uid="{00000000-0005-0000-0000-0000AA040000}"/>
    <cellStyle name="20 % - Accent6 7 7" xfId="3543" xr:uid="{00000000-0005-0000-0000-0000AB040000}"/>
    <cellStyle name="20 % - Accent6 7 8" xfId="3544" xr:uid="{00000000-0005-0000-0000-0000AC040000}"/>
    <cellStyle name="20 % - Accent6 7 9" xfId="3545" xr:uid="{00000000-0005-0000-0000-0000AD040000}"/>
    <cellStyle name="20 % - Accent6 8" xfId="3546" xr:uid="{00000000-0005-0000-0000-0000AE040000}"/>
    <cellStyle name="20 % - Accent6 8 10" xfId="3547" xr:uid="{00000000-0005-0000-0000-0000AF040000}"/>
    <cellStyle name="20 % - Accent6 8 2" xfId="3548" xr:uid="{00000000-0005-0000-0000-0000B0040000}"/>
    <cellStyle name="20 % - Accent6 8 2 10" xfId="3549" xr:uid="{00000000-0005-0000-0000-0000B1040000}"/>
    <cellStyle name="20 % - Accent6 8 2 11" xfId="3550" xr:uid="{00000000-0005-0000-0000-0000B2040000}"/>
    <cellStyle name="20 % - Accent6 8 2 2" xfId="3551" xr:uid="{00000000-0005-0000-0000-0000B3040000}"/>
    <cellStyle name="20 % - Accent6 8 2 2 2" xfId="3552" xr:uid="{00000000-0005-0000-0000-0000B4040000}"/>
    <cellStyle name="20 % - Accent6 8 2 3" xfId="3553" xr:uid="{00000000-0005-0000-0000-0000B5040000}"/>
    <cellStyle name="20 % - Accent6 8 2 3 2" xfId="3554" xr:uid="{00000000-0005-0000-0000-0000B6040000}"/>
    <cellStyle name="20 % - Accent6 8 2 4" xfId="3555" xr:uid="{00000000-0005-0000-0000-0000B7040000}"/>
    <cellStyle name="20 % - Accent6 8 2 4 2" xfId="3556" xr:uid="{00000000-0005-0000-0000-0000B8040000}"/>
    <cellStyle name="20 % - Accent6 8 2 5" xfId="3557" xr:uid="{00000000-0005-0000-0000-0000B9040000}"/>
    <cellStyle name="20 % - Accent6 8 2 6" xfId="3558" xr:uid="{00000000-0005-0000-0000-0000BA040000}"/>
    <cellStyle name="20 % - Accent6 8 2 7" xfId="3559" xr:uid="{00000000-0005-0000-0000-0000BB040000}"/>
    <cellStyle name="20 % - Accent6 8 2 8" xfId="3560" xr:uid="{00000000-0005-0000-0000-0000BC040000}"/>
    <cellStyle name="20 % - Accent6 8 2 9" xfId="3561" xr:uid="{00000000-0005-0000-0000-0000BD040000}"/>
    <cellStyle name="20 % - Accent6 8 3" xfId="3562" xr:uid="{00000000-0005-0000-0000-0000BE040000}"/>
    <cellStyle name="20 % - Accent6 8 3 2" xfId="3563" xr:uid="{00000000-0005-0000-0000-0000BF040000}"/>
    <cellStyle name="20 % - Accent6 8 4" xfId="3564" xr:uid="{00000000-0005-0000-0000-0000C0040000}"/>
    <cellStyle name="20 % - Accent6 8 4 2" xfId="3565" xr:uid="{00000000-0005-0000-0000-0000C1040000}"/>
    <cellStyle name="20 % - Accent6 8 5" xfId="3566" xr:uid="{00000000-0005-0000-0000-0000C2040000}"/>
    <cellStyle name="20 % - Accent6 8 6" xfId="3567" xr:uid="{00000000-0005-0000-0000-0000C3040000}"/>
    <cellStyle name="20 % - Accent6 8 7" xfId="3568" xr:uid="{00000000-0005-0000-0000-0000C4040000}"/>
    <cellStyle name="20 % - Accent6 8 8" xfId="3569" xr:uid="{00000000-0005-0000-0000-0000C5040000}"/>
    <cellStyle name="20 % - Accent6 8 9" xfId="3570" xr:uid="{00000000-0005-0000-0000-0000C6040000}"/>
    <cellStyle name="20 % - Accent6 9" xfId="3571" xr:uid="{00000000-0005-0000-0000-0000C7040000}"/>
    <cellStyle name="20 % - Accent6 9 2" xfId="3572" xr:uid="{00000000-0005-0000-0000-0000C8040000}"/>
    <cellStyle name="20 % - Accent6 9 2 2" xfId="3573" xr:uid="{00000000-0005-0000-0000-0000C9040000}"/>
    <cellStyle name="20 % - Accent6 9 3" xfId="3574" xr:uid="{00000000-0005-0000-0000-0000CA040000}"/>
    <cellStyle name="20 % - Accent6 9 4" xfId="3575" xr:uid="{00000000-0005-0000-0000-0000CB040000}"/>
    <cellStyle name="20% - 1. jelölőszín" xfId="3576" xr:uid="{00000000-0005-0000-0000-0000CC040000}"/>
    <cellStyle name="20% - 2. jelölőszín" xfId="3577" xr:uid="{00000000-0005-0000-0000-0000CD040000}"/>
    <cellStyle name="20% - 3. jelölőszín" xfId="3578" xr:uid="{00000000-0005-0000-0000-0000CE040000}"/>
    <cellStyle name="20% - 4. jelölőszín" xfId="3579" xr:uid="{00000000-0005-0000-0000-0000CF040000}"/>
    <cellStyle name="20% - 5. jelölőszín" xfId="3580" xr:uid="{00000000-0005-0000-0000-0000D0040000}"/>
    <cellStyle name="20% - 6. jelölőszín" xfId="3581" xr:uid="{00000000-0005-0000-0000-0000D1040000}"/>
    <cellStyle name="20% - Accent1" xfId="27" xr:uid="{00000000-0005-0000-0000-0000D2040000}"/>
    <cellStyle name="20% - Accent1 2" xfId="1024" xr:uid="{00000000-0005-0000-0000-0000D3040000}"/>
    <cellStyle name="20% - Accent1 2 2" xfId="3584" xr:uid="{00000000-0005-0000-0000-0000D4040000}"/>
    <cellStyle name="20% - Accent1 2 3" xfId="3585" xr:uid="{00000000-0005-0000-0000-0000D5040000}"/>
    <cellStyle name="20% - Accent1 2 4" xfId="3583" xr:uid="{00000000-0005-0000-0000-0000D6040000}"/>
    <cellStyle name="20% - Accent1 3" xfId="3586" xr:uid="{00000000-0005-0000-0000-0000D7040000}"/>
    <cellStyle name="20% - Accent1 3 2" xfId="50502" xr:uid="{F2F9A1A6-D179-4254-B069-033A07F8CE7D}"/>
    <cellStyle name="20% - Accent1 3 2 2" xfId="50503" xr:uid="{4E374083-0B8A-4E45-9162-9A416548ACB6}"/>
    <cellStyle name="20% - Accent1 3 3" xfId="50504" xr:uid="{B1520F88-4E0C-4CF6-B5BB-2D9CC1985C01}"/>
    <cellStyle name="20% - Accent1 3 3 2" xfId="50505" xr:uid="{CD9DD3CE-220C-4F6C-B642-8C5AC0161BCD}"/>
    <cellStyle name="20% - Accent1 3 4" xfId="50506" xr:uid="{3EDC35B1-443A-4403-8D17-D94EAD6C79FE}"/>
    <cellStyle name="20% - Accent1 3 5" xfId="50501" xr:uid="{78D1A287-C7F9-414A-B4A3-AF0164BD7175}"/>
    <cellStyle name="20% - Accent1 4" xfId="3587" xr:uid="{00000000-0005-0000-0000-0000D8040000}"/>
    <cellStyle name="20% - Accent1 5" xfId="3582" xr:uid="{00000000-0005-0000-0000-0000D9040000}"/>
    <cellStyle name="20% - Accent1 6" xfId="50500" xr:uid="{EE030C4D-042A-46CA-B2EE-98F588B547EB}"/>
    <cellStyle name="20% - Accent2" xfId="28" xr:uid="{00000000-0005-0000-0000-0000DA040000}"/>
    <cellStyle name="20% - Accent2 2" xfId="1025" xr:uid="{00000000-0005-0000-0000-0000DB040000}"/>
    <cellStyle name="20% - Accent2 2 2" xfId="3590" xr:uid="{00000000-0005-0000-0000-0000DC040000}"/>
    <cellStyle name="20% - Accent2 2 3" xfId="3591" xr:uid="{00000000-0005-0000-0000-0000DD040000}"/>
    <cellStyle name="20% - Accent2 2 4" xfId="3589" xr:uid="{00000000-0005-0000-0000-0000DE040000}"/>
    <cellStyle name="20% - Accent2 3" xfId="3592" xr:uid="{00000000-0005-0000-0000-0000DF040000}"/>
    <cellStyle name="20% - Accent2 3 2" xfId="50509" xr:uid="{F220292B-505E-4DA5-BC78-6EB1D5E0B4E2}"/>
    <cellStyle name="20% - Accent2 3 2 2" xfId="50510" xr:uid="{26BD0598-B211-4163-A88A-36C1B14E7346}"/>
    <cellStyle name="20% - Accent2 3 3" xfId="50511" xr:uid="{69907781-0D72-46DD-A793-90AD83EA371F}"/>
    <cellStyle name="20% - Accent2 3 3 2" xfId="50512" xr:uid="{1C554769-0FBB-464E-B083-B23FCA7AD972}"/>
    <cellStyle name="20% - Accent2 3 4" xfId="50513" xr:uid="{FEC8E001-AA4F-4F05-AFB3-88752873D7CC}"/>
    <cellStyle name="20% - Accent2 3 5" xfId="50508" xr:uid="{8515CD41-2906-4182-930A-98DE0EBD6B6F}"/>
    <cellStyle name="20% - Accent2 4" xfId="3593" xr:uid="{00000000-0005-0000-0000-0000E0040000}"/>
    <cellStyle name="20% - Accent2 5" xfId="3588" xr:uid="{00000000-0005-0000-0000-0000E1040000}"/>
    <cellStyle name="20% - Accent2 6" xfId="50507" xr:uid="{686FBFFB-5FC2-4E49-8DD2-61F498487FA0}"/>
    <cellStyle name="20% - Accent3" xfId="29" xr:uid="{00000000-0005-0000-0000-0000E2040000}"/>
    <cellStyle name="20% - Accent3 2" xfId="1026" xr:uid="{00000000-0005-0000-0000-0000E3040000}"/>
    <cellStyle name="20% - Accent3 2 2" xfId="3596" xr:uid="{00000000-0005-0000-0000-0000E4040000}"/>
    <cellStyle name="20% - Accent3 2 3" xfId="3597" xr:uid="{00000000-0005-0000-0000-0000E5040000}"/>
    <cellStyle name="20% - Accent3 2 4" xfId="3595" xr:uid="{00000000-0005-0000-0000-0000E6040000}"/>
    <cellStyle name="20% - Accent3 3" xfId="3598" xr:uid="{00000000-0005-0000-0000-0000E7040000}"/>
    <cellStyle name="20% - Accent3 3 2" xfId="50516" xr:uid="{0E2B1BCA-BF12-4B2A-8B9A-BEBDCFBD0CFA}"/>
    <cellStyle name="20% - Accent3 3 2 2" xfId="50517" xr:uid="{B6E0043D-33A1-42E4-AC42-11719B313D55}"/>
    <cellStyle name="20% - Accent3 3 3" xfId="50518" xr:uid="{C656BBC6-2E91-4C2C-B3E6-F6F7CB311F45}"/>
    <cellStyle name="20% - Accent3 3 3 2" xfId="50519" xr:uid="{02600333-5E1C-4B73-9033-AA09E2C20D9B}"/>
    <cellStyle name="20% - Accent3 3 4" xfId="50520" xr:uid="{28222ABE-1CED-4C4B-96A6-3E9FA0ECDC39}"/>
    <cellStyle name="20% - Accent3 3 5" xfId="50515" xr:uid="{4B6E9785-D171-48F5-BF3B-584B3C70401D}"/>
    <cellStyle name="20% - Accent3 4" xfId="3599" xr:uid="{00000000-0005-0000-0000-0000E8040000}"/>
    <cellStyle name="20% - Accent3 5" xfId="3594" xr:uid="{00000000-0005-0000-0000-0000E9040000}"/>
    <cellStyle name="20% - Accent3 6" xfId="50514" xr:uid="{D1E7B5D3-3F15-4A05-AD3F-9959CD0FEA35}"/>
    <cellStyle name="20% - Accent4" xfId="30" xr:uid="{00000000-0005-0000-0000-0000EA040000}"/>
    <cellStyle name="20% - Accent4 2" xfId="1027" xr:uid="{00000000-0005-0000-0000-0000EB040000}"/>
    <cellStyle name="20% - Accent4 2 2" xfId="3602" xr:uid="{00000000-0005-0000-0000-0000EC040000}"/>
    <cellStyle name="20% - Accent4 2 3" xfId="3603" xr:uid="{00000000-0005-0000-0000-0000ED040000}"/>
    <cellStyle name="20% - Accent4 2 4" xfId="3601" xr:uid="{00000000-0005-0000-0000-0000EE040000}"/>
    <cellStyle name="20% - Accent4 3" xfId="3604" xr:uid="{00000000-0005-0000-0000-0000EF040000}"/>
    <cellStyle name="20% - Accent4 3 2" xfId="50523" xr:uid="{76DC5BF4-F365-458D-B434-E7C732617A71}"/>
    <cellStyle name="20% - Accent4 3 2 2" xfId="50524" xr:uid="{7F431531-4D05-40BE-9FE6-C891AEB8CB54}"/>
    <cellStyle name="20% - Accent4 3 3" xfId="50525" xr:uid="{7368C8EF-406D-4350-B936-D25EAE7878B0}"/>
    <cellStyle name="20% - Accent4 3 3 2" xfId="50526" xr:uid="{8ABA0455-60D0-43C1-A2BF-5027F39C8C2C}"/>
    <cellStyle name="20% - Accent4 3 4" xfId="50527" xr:uid="{B19F1C57-B476-4522-BC84-462CCFFC18ED}"/>
    <cellStyle name="20% - Accent4 3 5" xfId="50522" xr:uid="{E541A51F-BD88-4BEA-83B5-5B909BD55315}"/>
    <cellStyle name="20% - Accent4 4" xfId="3605" xr:uid="{00000000-0005-0000-0000-0000F0040000}"/>
    <cellStyle name="20% - Accent4 5" xfId="3600" xr:uid="{00000000-0005-0000-0000-0000F1040000}"/>
    <cellStyle name="20% - Accent4 6" xfId="50521" xr:uid="{4E6CD13C-005E-47DE-AFE0-5A1AD0CCC9CA}"/>
    <cellStyle name="20% - Accent5" xfId="31" xr:uid="{00000000-0005-0000-0000-0000F2040000}"/>
    <cellStyle name="20% - Accent5 2" xfId="1028" xr:uid="{00000000-0005-0000-0000-0000F3040000}"/>
    <cellStyle name="20% - Accent5 2 2" xfId="3608" xr:uid="{00000000-0005-0000-0000-0000F4040000}"/>
    <cellStyle name="20% - Accent5 2 3" xfId="3609" xr:uid="{00000000-0005-0000-0000-0000F5040000}"/>
    <cellStyle name="20% - Accent5 2 4" xfId="3607" xr:uid="{00000000-0005-0000-0000-0000F6040000}"/>
    <cellStyle name="20% - Accent5 3" xfId="3610" xr:uid="{00000000-0005-0000-0000-0000F7040000}"/>
    <cellStyle name="20% - Accent5 3 2" xfId="50530" xr:uid="{EF3083CA-71B3-4C01-8ED1-CE3DF1F91E45}"/>
    <cellStyle name="20% - Accent5 3 2 2" xfId="50531" xr:uid="{30D5F856-F78D-4CCA-8A97-CD1FE67B4E8D}"/>
    <cellStyle name="20% - Accent5 3 3" xfId="50532" xr:uid="{DF6869CE-ADEF-4881-BA79-F900615641D5}"/>
    <cellStyle name="20% - Accent5 3 3 2" xfId="50533" xr:uid="{8B0AD9DD-772F-4620-8990-75347ADD7BF9}"/>
    <cellStyle name="20% - Accent5 3 4" xfId="50534" xr:uid="{42F66F9D-9956-41FD-A12C-0B22EEE323DB}"/>
    <cellStyle name="20% - Accent5 3 5" xfId="50529" xr:uid="{4D6AD322-CB5F-43E2-8495-3545D52D0C60}"/>
    <cellStyle name="20% - Accent5 4" xfId="3611" xr:uid="{00000000-0005-0000-0000-0000F8040000}"/>
    <cellStyle name="20% - Accent5 5" xfId="3606" xr:uid="{00000000-0005-0000-0000-0000F9040000}"/>
    <cellStyle name="20% - Accent5 6" xfId="50528" xr:uid="{6F7EA94E-4354-4A9F-A382-5AF788A8FA05}"/>
    <cellStyle name="20% - Accent6" xfId="32" xr:uid="{00000000-0005-0000-0000-0000FA040000}"/>
    <cellStyle name="20% - Accent6 2" xfId="1029" xr:uid="{00000000-0005-0000-0000-0000FB040000}"/>
    <cellStyle name="20% - Accent6 2 2" xfId="3614" xr:uid="{00000000-0005-0000-0000-0000FC040000}"/>
    <cellStyle name="20% - Accent6 2 3" xfId="3615" xr:uid="{00000000-0005-0000-0000-0000FD040000}"/>
    <cellStyle name="20% - Accent6 2 4" xfId="3613" xr:uid="{00000000-0005-0000-0000-0000FE040000}"/>
    <cellStyle name="20% - Accent6 3" xfId="3616" xr:uid="{00000000-0005-0000-0000-0000FF040000}"/>
    <cellStyle name="20% - Accent6 3 2" xfId="50537" xr:uid="{9B2910E3-6A34-41AD-9C49-32FCAA3750BE}"/>
    <cellStyle name="20% - Accent6 3 2 2" xfId="50538" xr:uid="{7331E216-4D16-4CBB-A3C0-7B62C93D2E14}"/>
    <cellStyle name="20% - Accent6 3 3" xfId="50539" xr:uid="{51C7927C-3E55-4325-9924-0B2C526596FF}"/>
    <cellStyle name="20% - Accent6 3 3 2" xfId="50540" xr:uid="{6D5D12F2-B31A-4D38-A371-9530B2BC0111}"/>
    <cellStyle name="20% - Accent6 3 4" xfId="50541" xr:uid="{8BB578B6-0F92-4042-B0DE-FE3F66964A5F}"/>
    <cellStyle name="20% - Accent6 3 5" xfId="50536" xr:uid="{55E5E9DE-9D25-4A2B-AAF0-E790F8D8EAD4}"/>
    <cellStyle name="20% - Accent6 4" xfId="3617" xr:uid="{00000000-0005-0000-0000-000000050000}"/>
    <cellStyle name="20% - Accent6 5" xfId="3612" xr:uid="{00000000-0005-0000-0000-000001050000}"/>
    <cellStyle name="20% - Accent6 6" xfId="50535" xr:uid="{FECE5395-DE25-4D8A-9888-38FFD55BF5CB}"/>
    <cellStyle name="20% - akcent 1" xfId="3618" xr:uid="{00000000-0005-0000-0000-000002050000}"/>
    <cellStyle name="20% - akcent 2" xfId="3619" xr:uid="{00000000-0005-0000-0000-000003050000}"/>
    <cellStyle name="20% - akcent 3" xfId="3620" xr:uid="{00000000-0005-0000-0000-000004050000}"/>
    <cellStyle name="20% - akcent 4" xfId="3621" xr:uid="{00000000-0005-0000-0000-000005050000}"/>
    <cellStyle name="20% - akcent 5" xfId="3622" xr:uid="{00000000-0005-0000-0000-000006050000}"/>
    <cellStyle name="20% - akcent 6" xfId="3623" xr:uid="{00000000-0005-0000-0000-000007050000}"/>
    <cellStyle name="20% - Akzent1" xfId="3624" xr:uid="{00000000-0005-0000-0000-000008050000}"/>
    <cellStyle name="20% - Akzent1 2" xfId="3625" xr:uid="{00000000-0005-0000-0000-000009050000}"/>
    <cellStyle name="20% - Akzent1 2 2" xfId="3626" xr:uid="{00000000-0005-0000-0000-00000A050000}"/>
    <cellStyle name="20% - Akzent1 2 2 2" xfId="3627" xr:uid="{00000000-0005-0000-0000-00000B050000}"/>
    <cellStyle name="20% - Akzent1 2 3" xfId="3628" xr:uid="{00000000-0005-0000-0000-00000C050000}"/>
    <cellStyle name="20% - Akzent1 3" xfId="3629" xr:uid="{00000000-0005-0000-0000-00000D050000}"/>
    <cellStyle name="20% - Akzent1 3 2" xfId="3630" xr:uid="{00000000-0005-0000-0000-00000E050000}"/>
    <cellStyle name="20% - Akzent1 3 2 2" xfId="3631" xr:uid="{00000000-0005-0000-0000-00000F050000}"/>
    <cellStyle name="20% - Akzent1 3 3" xfId="3632" xr:uid="{00000000-0005-0000-0000-000010050000}"/>
    <cellStyle name="20% - Akzent1 4" xfId="3633" xr:uid="{00000000-0005-0000-0000-000011050000}"/>
    <cellStyle name="20% - Akzent1 4 2" xfId="3634" xr:uid="{00000000-0005-0000-0000-000012050000}"/>
    <cellStyle name="20% - Akzent1 4 2 2" xfId="3635" xr:uid="{00000000-0005-0000-0000-000013050000}"/>
    <cellStyle name="20% - Akzent1 4 3" xfId="3636" xr:uid="{00000000-0005-0000-0000-000014050000}"/>
    <cellStyle name="20% - Akzent1 5" xfId="3637" xr:uid="{00000000-0005-0000-0000-000015050000}"/>
    <cellStyle name="20% - Akzent1 5 2" xfId="3638" xr:uid="{00000000-0005-0000-0000-000016050000}"/>
    <cellStyle name="20% - Akzent1 5 2 2" xfId="3639" xr:uid="{00000000-0005-0000-0000-000017050000}"/>
    <cellStyle name="20% - Akzent1 5 3" xfId="3640" xr:uid="{00000000-0005-0000-0000-000018050000}"/>
    <cellStyle name="20% - Akzent1 6" xfId="3641" xr:uid="{00000000-0005-0000-0000-000019050000}"/>
    <cellStyle name="20% - Akzent1 6 2" xfId="3642" xr:uid="{00000000-0005-0000-0000-00001A050000}"/>
    <cellStyle name="20% - Akzent1 6 2 2" xfId="3643" xr:uid="{00000000-0005-0000-0000-00001B050000}"/>
    <cellStyle name="20% - Akzent1 6 3" xfId="3644" xr:uid="{00000000-0005-0000-0000-00001C050000}"/>
    <cellStyle name="20% - Akzent1 7" xfId="3645" xr:uid="{00000000-0005-0000-0000-00001D050000}"/>
    <cellStyle name="20% - Akzent1 8" xfId="3646" xr:uid="{00000000-0005-0000-0000-00001E050000}"/>
    <cellStyle name="20% - Akzent1 8 2" xfId="3647" xr:uid="{00000000-0005-0000-0000-00001F050000}"/>
    <cellStyle name="20% - Akzent1 9" xfId="3648" xr:uid="{00000000-0005-0000-0000-000020050000}"/>
    <cellStyle name="20% - Akzent1_XY Diagramm 1 jg.ms" xfId="3649" xr:uid="{00000000-0005-0000-0000-000021050000}"/>
    <cellStyle name="20% - Akzent2" xfId="3650" xr:uid="{00000000-0005-0000-0000-000022050000}"/>
    <cellStyle name="20% - Akzent2 2" xfId="3651" xr:uid="{00000000-0005-0000-0000-000023050000}"/>
    <cellStyle name="20% - Akzent2 2 2" xfId="3652" xr:uid="{00000000-0005-0000-0000-000024050000}"/>
    <cellStyle name="20% - Akzent2 2 2 2" xfId="3653" xr:uid="{00000000-0005-0000-0000-000025050000}"/>
    <cellStyle name="20% - Akzent2 2 3" xfId="3654" xr:uid="{00000000-0005-0000-0000-000026050000}"/>
    <cellStyle name="20% - Akzent2 3" xfId="3655" xr:uid="{00000000-0005-0000-0000-000027050000}"/>
    <cellStyle name="20% - Akzent2 3 2" xfId="3656" xr:uid="{00000000-0005-0000-0000-000028050000}"/>
    <cellStyle name="20% - Akzent2 3 2 2" xfId="3657" xr:uid="{00000000-0005-0000-0000-000029050000}"/>
    <cellStyle name="20% - Akzent2 3 3" xfId="3658" xr:uid="{00000000-0005-0000-0000-00002A050000}"/>
    <cellStyle name="20% - Akzent2 4" xfId="3659" xr:uid="{00000000-0005-0000-0000-00002B050000}"/>
    <cellStyle name="20% - Akzent2 4 2" xfId="3660" xr:uid="{00000000-0005-0000-0000-00002C050000}"/>
    <cellStyle name="20% - Akzent2 4 2 2" xfId="3661" xr:uid="{00000000-0005-0000-0000-00002D050000}"/>
    <cellStyle name="20% - Akzent2 4 3" xfId="3662" xr:uid="{00000000-0005-0000-0000-00002E050000}"/>
    <cellStyle name="20% - Akzent2 5" xfId="3663" xr:uid="{00000000-0005-0000-0000-00002F050000}"/>
    <cellStyle name="20% - Akzent2 5 2" xfId="3664" xr:uid="{00000000-0005-0000-0000-000030050000}"/>
    <cellStyle name="20% - Akzent2 5 2 2" xfId="3665" xr:uid="{00000000-0005-0000-0000-000031050000}"/>
    <cellStyle name="20% - Akzent2 5 3" xfId="3666" xr:uid="{00000000-0005-0000-0000-000032050000}"/>
    <cellStyle name="20% - Akzent2 6" xfId="3667" xr:uid="{00000000-0005-0000-0000-000033050000}"/>
    <cellStyle name="20% - Akzent2 6 2" xfId="3668" xr:uid="{00000000-0005-0000-0000-000034050000}"/>
    <cellStyle name="20% - Akzent2 6 2 2" xfId="3669" xr:uid="{00000000-0005-0000-0000-000035050000}"/>
    <cellStyle name="20% - Akzent2 6 3" xfId="3670" xr:uid="{00000000-0005-0000-0000-000036050000}"/>
    <cellStyle name="20% - Akzent2 7" xfId="3671" xr:uid="{00000000-0005-0000-0000-000037050000}"/>
    <cellStyle name="20% - Akzent2 8" xfId="3672" xr:uid="{00000000-0005-0000-0000-000038050000}"/>
    <cellStyle name="20% - Akzent2 8 2" xfId="3673" xr:uid="{00000000-0005-0000-0000-000039050000}"/>
    <cellStyle name="20% - Akzent2 9" xfId="3674" xr:uid="{00000000-0005-0000-0000-00003A050000}"/>
    <cellStyle name="20% - Akzent2_XY Diagramm 1 jg.ms" xfId="3675" xr:uid="{00000000-0005-0000-0000-00003B050000}"/>
    <cellStyle name="20% - Akzent3" xfId="3676" xr:uid="{00000000-0005-0000-0000-00003C050000}"/>
    <cellStyle name="20% - Akzent3 2" xfId="3677" xr:uid="{00000000-0005-0000-0000-00003D050000}"/>
    <cellStyle name="20% - Akzent3 2 2" xfId="3678" xr:uid="{00000000-0005-0000-0000-00003E050000}"/>
    <cellStyle name="20% - Akzent3 2 2 2" xfId="3679" xr:uid="{00000000-0005-0000-0000-00003F050000}"/>
    <cellStyle name="20% - Akzent3 2 3" xfId="3680" xr:uid="{00000000-0005-0000-0000-000040050000}"/>
    <cellStyle name="20% - Akzent3 3" xfId="3681" xr:uid="{00000000-0005-0000-0000-000041050000}"/>
    <cellStyle name="20% - Akzent3 3 2" xfId="3682" xr:uid="{00000000-0005-0000-0000-000042050000}"/>
    <cellStyle name="20% - Akzent3 3 2 2" xfId="3683" xr:uid="{00000000-0005-0000-0000-000043050000}"/>
    <cellStyle name="20% - Akzent3 3 3" xfId="3684" xr:uid="{00000000-0005-0000-0000-000044050000}"/>
    <cellStyle name="20% - Akzent3 4" xfId="3685" xr:uid="{00000000-0005-0000-0000-000045050000}"/>
    <cellStyle name="20% - Akzent3 4 2" xfId="3686" xr:uid="{00000000-0005-0000-0000-000046050000}"/>
    <cellStyle name="20% - Akzent3 4 2 2" xfId="3687" xr:uid="{00000000-0005-0000-0000-000047050000}"/>
    <cellStyle name="20% - Akzent3 4 3" xfId="3688" xr:uid="{00000000-0005-0000-0000-000048050000}"/>
    <cellStyle name="20% - Akzent3 5" xfId="3689" xr:uid="{00000000-0005-0000-0000-000049050000}"/>
    <cellStyle name="20% - Akzent3 5 2" xfId="3690" xr:uid="{00000000-0005-0000-0000-00004A050000}"/>
    <cellStyle name="20% - Akzent3 5 2 2" xfId="3691" xr:uid="{00000000-0005-0000-0000-00004B050000}"/>
    <cellStyle name="20% - Akzent3 5 3" xfId="3692" xr:uid="{00000000-0005-0000-0000-00004C050000}"/>
    <cellStyle name="20% - Akzent3 6" xfId="3693" xr:uid="{00000000-0005-0000-0000-00004D050000}"/>
    <cellStyle name="20% - Akzent3 6 2" xfId="3694" xr:uid="{00000000-0005-0000-0000-00004E050000}"/>
    <cellStyle name="20% - Akzent3 6 2 2" xfId="3695" xr:uid="{00000000-0005-0000-0000-00004F050000}"/>
    <cellStyle name="20% - Akzent3 6 3" xfId="3696" xr:uid="{00000000-0005-0000-0000-000050050000}"/>
    <cellStyle name="20% - Akzent3 7" xfId="3697" xr:uid="{00000000-0005-0000-0000-000051050000}"/>
    <cellStyle name="20% - Akzent3 8" xfId="3698" xr:uid="{00000000-0005-0000-0000-000052050000}"/>
    <cellStyle name="20% - Akzent3 8 2" xfId="3699" xr:uid="{00000000-0005-0000-0000-000053050000}"/>
    <cellStyle name="20% - Akzent3 9" xfId="3700" xr:uid="{00000000-0005-0000-0000-000054050000}"/>
    <cellStyle name="20% - Akzent3_XY Diagramm 1 jg.ms" xfId="3701" xr:uid="{00000000-0005-0000-0000-000055050000}"/>
    <cellStyle name="20% - Akzent4" xfId="3702" xr:uid="{00000000-0005-0000-0000-000056050000}"/>
    <cellStyle name="20% - Akzent4 2" xfId="3703" xr:uid="{00000000-0005-0000-0000-000057050000}"/>
    <cellStyle name="20% - Akzent4 2 2" xfId="3704" xr:uid="{00000000-0005-0000-0000-000058050000}"/>
    <cellStyle name="20% - Akzent4 2 2 2" xfId="3705" xr:uid="{00000000-0005-0000-0000-000059050000}"/>
    <cellStyle name="20% - Akzent4 2 3" xfId="3706" xr:uid="{00000000-0005-0000-0000-00005A050000}"/>
    <cellStyle name="20% - Akzent4 3" xfId="3707" xr:uid="{00000000-0005-0000-0000-00005B050000}"/>
    <cellStyle name="20% - Akzent4 3 2" xfId="3708" xr:uid="{00000000-0005-0000-0000-00005C050000}"/>
    <cellStyle name="20% - Akzent4 3 2 2" xfId="3709" xr:uid="{00000000-0005-0000-0000-00005D050000}"/>
    <cellStyle name="20% - Akzent4 3 3" xfId="3710" xr:uid="{00000000-0005-0000-0000-00005E050000}"/>
    <cellStyle name="20% - Akzent4 4" xfId="3711" xr:uid="{00000000-0005-0000-0000-00005F050000}"/>
    <cellStyle name="20% - Akzent4 4 2" xfId="3712" xr:uid="{00000000-0005-0000-0000-000060050000}"/>
    <cellStyle name="20% - Akzent4 4 2 2" xfId="3713" xr:uid="{00000000-0005-0000-0000-000061050000}"/>
    <cellStyle name="20% - Akzent4 4 3" xfId="3714" xr:uid="{00000000-0005-0000-0000-000062050000}"/>
    <cellStyle name="20% - Akzent4 5" xfId="3715" xr:uid="{00000000-0005-0000-0000-000063050000}"/>
    <cellStyle name="20% - Akzent4 5 2" xfId="3716" xr:uid="{00000000-0005-0000-0000-000064050000}"/>
    <cellStyle name="20% - Akzent4 5 2 2" xfId="3717" xr:uid="{00000000-0005-0000-0000-000065050000}"/>
    <cellStyle name="20% - Akzent4 5 3" xfId="3718" xr:uid="{00000000-0005-0000-0000-000066050000}"/>
    <cellStyle name="20% - Akzent4 6" xfId="3719" xr:uid="{00000000-0005-0000-0000-000067050000}"/>
    <cellStyle name="20% - Akzent4 6 2" xfId="3720" xr:uid="{00000000-0005-0000-0000-000068050000}"/>
    <cellStyle name="20% - Akzent4 6 2 2" xfId="3721" xr:uid="{00000000-0005-0000-0000-000069050000}"/>
    <cellStyle name="20% - Akzent4 6 3" xfId="3722" xr:uid="{00000000-0005-0000-0000-00006A050000}"/>
    <cellStyle name="20% - Akzent4 7" xfId="3723" xr:uid="{00000000-0005-0000-0000-00006B050000}"/>
    <cellStyle name="20% - Akzent4 8" xfId="3724" xr:uid="{00000000-0005-0000-0000-00006C050000}"/>
    <cellStyle name="20% - Akzent4 8 2" xfId="3725" xr:uid="{00000000-0005-0000-0000-00006D050000}"/>
    <cellStyle name="20% - Akzent4 9" xfId="3726" xr:uid="{00000000-0005-0000-0000-00006E050000}"/>
    <cellStyle name="20% - Akzent4_XY Diagramm 1 jg.ms" xfId="3727" xr:uid="{00000000-0005-0000-0000-00006F050000}"/>
    <cellStyle name="20% - Akzent5" xfId="3728" xr:uid="{00000000-0005-0000-0000-000070050000}"/>
    <cellStyle name="20% - Akzent5 2" xfId="3729" xr:uid="{00000000-0005-0000-0000-000071050000}"/>
    <cellStyle name="20% - Akzent5 2 2" xfId="3730" xr:uid="{00000000-0005-0000-0000-000072050000}"/>
    <cellStyle name="20% - Akzent5 2 2 2" xfId="3731" xr:uid="{00000000-0005-0000-0000-000073050000}"/>
    <cellStyle name="20% - Akzent5 2 3" xfId="3732" xr:uid="{00000000-0005-0000-0000-000074050000}"/>
    <cellStyle name="20% - Akzent5 3" xfId="3733" xr:uid="{00000000-0005-0000-0000-000075050000}"/>
    <cellStyle name="20% - Akzent5 3 2" xfId="3734" xr:uid="{00000000-0005-0000-0000-000076050000}"/>
    <cellStyle name="20% - Akzent5 3 2 2" xfId="3735" xr:uid="{00000000-0005-0000-0000-000077050000}"/>
    <cellStyle name="20% - Akzent5 3 3" xfId="3736" xr:uid="{00000000-0005-0000-0000-000078050000}"/>
    <cellStyle name="20% - Akzent5 4" xfId="3737" xr:uid="{00000000-0005-0000-0000-000079050000}"/>
    <cellStyle name="20% - Akzent5 4 2" xfId="3738" xr:uid="{00000000-0005-0000-0000-00007A050000}"/>
    <cellStyle name="20% - Akzent5 4 2 2" xfId="3739" xr:uid="{00000000-0005-0000-0000-00007B050000}"/>
    <cellStyle name="20% - Akzent5 4 3" xfId="3740" xr:uid="{00000000-0005-0000-0000-00007C050000}"/>
    <cellStyle name="20% - Akzent5 5" xfId="3741" xr:uid="{00000000-0005-0000-0000-00007D050000}"/>
    <cellStyle name="20% - Akzent5 5 2" xfId="3742" xr:uid="{00000000-0005-0000-0000-00007E050000}"/>
    <cellStyle name="20% - Akzent5 5 2 2" xfId="3743" xr:uid="{00000000-0005-0000-0000-00007F050000}"/>
    <cellStyle name="20% - Akzent5 5 3" xfId="3744" xr:uid="{00000000-0005-0000-0000-000080050000}"/>
    <cellStyle name="20% - Akzent5 6" xfId="3745" xr:uid="{00000000-0005-0000-0000-000081050000}"/>
    <cellStyle name="20% - Akzent5 6 2" xfId="3746" xr:uid="{00000000-0005-0000-0000-000082050000}"/>
    <cellStyle name="20% - Akzent5 6 2 2" xfId="3747" xr:uid="{00000000-0005-0000-0000-000083050000}"/>
    <cellStyle name="20% - Akzent5 6 3" xfId="3748" xr:uid="{00000000-0005-0000-0000-000084050000}"/>
    <cellStyle name="20% - Akzent5 7" xfId="3749" xr:uid="{00000000-0005-0000-0000-000085050000}"/>
    <cellStyle name="20% - Akzent5 8" xfId="3750" xr:uid="{00000000-0005-0000-0000-000086050000}"/>
    <cellStyle name="20% - Akzent5 8 2" xfId="3751" xr:uid="{00000000-0005-0000-0000-000087050000}"/>
    <cellStyle name="20% - Akzent5 9" xfId="3752" xr:uid="{00000000-0005-0000-0000-000088050000}"/>
    <cellStyle name="20% - Akzent5_XY Diagramm 1 jg.ms" xfId="3753" xr:uid="{00000000-0005-0000-0000-000089050000}"/>
    <cellStyle name="20% - Akzent6" xfId="3754" xr:uid="{00000000-0005-0000-0000-00008A050000}"/>
    <cellStyle name="20% - Akzent6 2" xfId="3755" xr:uid="{00000000-0005-0000-0000-00008B050000}"/>
    <cellStyle name="20% - Akzent6 2 2" xfId="3756" xr:uid="{00000000-0005-0000-0000-00008C050000}"/>
    <cellStyle name="20% - Akzent6 2 2 2" xfId="3757" xr:uid="{00000000-0005-0000-0000-00008D050000}"/>
    <cellStyle name="20% - Akzent6 2 3" xfId="3758" xr:uid="{00000000-0005-0000-0000-00008E050000}"/>
    <cellStyle name="20% - Akzent6 3" xfId="3759" xr:uid="{00000000-0005-0000-0000-00008F050000}"/>
    <cellStyle name="20% - Akzent6 3 2" xfId="3760" xr:uid="{00000000-0005-0000-0000-000090050000}"/>
    <cellStyle name="20% - Akzent6 3 2 2" xfId="3761" xr:uid="{00000000-0005-0000-0000-000091050000}"/>
    <cellStyle name="20% - Akzent6 3 3" xfId="3762" xr:uid="{00000000-0005-0000-0000-000092050000}"/>
    <cellStyle name="20% - Akzent6 4" xfId="3763" xr:uid="{00000000-0005-0000-0000-000093050000}"/>
    <cellStyle name="20% - Akzent6 4 2" xfId="3764" xr:uid="{00000000-0005-0000-0000-000094050000}"/>
    <cellStyle name="20% - Akzent6 4 2 2" xfId="3765" xr:uid="{00000000-0005-0000-0000-000095050000}"/>
    <cellStyle name="20% - Akzent6 4 3" xfId="3766" xr:uid="{00000000-0005-0000-0000-000096050000}"/>
    <cellStyle name="20% - Akzent6 5" xfId="3767" xr:uid="{00000000-0005-0000-0000-000097050000}"/>
    <cellStyle name="20% - Akzent6 5 2" xfId="3768" xr:uid="{00000000-0005-0000-0000-000098050000}"/>
    <cellStyle name="20% - Akzent6 5 2 2" xfId="3769" xr:uid="{00000000-0005-0000-0000-000099050000}"/>
    <cellStyle name="20% - Akzent6 5 3" xfId="3770" xr:uid="{00000000-0005-0000-0000-00009A050000}"/>
    <cellStyle name="20% - Akzent6 6" xfId="3771" xr:uid="{00000000-0005-0000-0000-00009B050000}"/>
    <cellStyle name="20% - Akzent6 6 2" xfId="3772" xr:uid="{00000000-0005-0000-0000-00009C050000}"/>
    <cellStyle name="20% - Akzent6 6 2 2" xfId="3773" xr:uid="{00000000-0005-0000-0000-00009D050000}"/>
    <cellStyle name="20% - Akzent6 6 3" xfId="3774" xr:uid="{00000000-0005-0000-0000-00009E050000}"/>
    <cellStyle name="20% - Akzent6 7" xfId="3775" xr:uid="{00000000-0005-0000-0000-00009F050000}"/>
    <cellStyle name="20% - Akzent6 8" xfId="3776" xr:uid="{00000000-0005-0000-0000-0000A0050000}"/>
    <cellStyle name="20% - Akzent6 8 2" xfId="3777" xr:uid="{00000000-0005-0000-0000-0000A1050000}"/>
    <cellStyle name="20% - Akzent6 9" xfId="3778" xr:uid="{00000000-0005-0000-0000-0000A2050000}"/>
    <cellStyle name="20% - Akzent6_XY Diagramm 1 jg.ms" xfId="3779" xr:uid="{00000000-0005-0000-0000-0000A3050000}"/>
    <cellStyle name="20% - Colore 1" xfId="33" xr:uid="{00000000-0005-0000-0000-0000A4050000}"/>
    <cellStyle name="20% - Colore 1 2" xfId="1030" xr:uid="{00000000-0005-0000-0000-0000A5050000}"/>
    <cellStyle name="20% - Colore 1 3" xfId="50543" xr:uid="{50F0B818-7D8A-489B-8785-AC5BE040DC46}"/>
    <cellStyle name="20% - Colore 1 3 2" xfId="50544" xr:uid="{54C30A36-47ED-4ADC-A6AF-8B4261611D38}"/>
    <cellStyle name="20% - Colore 1 3 2 2" xfId="50545" xr:uid="{2A0A3577-091C-4379-AC01-7D44862AEFEF}"/>
    <cellStyle name="20% - Colore 1 3 3" xfId="50546" xr:uid="{B25E1C43-B037-44A8-AAB8-16C4AA1F3BD8}"/>
    <cellStyle name="20% - Colore 1 3 3 2" xfId="50547" xr:uid="{4F2F8EF6-8DC5-4545-A86A-6C6A2ED443CB}"/>
    <cellStyle name="20% - Colore 1 3 4" xfId="50548" xr:uid="{A5EFCCBE-9A29-4871-9417-BF1B10927A7F}"/>
    <cellStyle name="20% - Colore 1 4" xfId="50542" xr:uid="{35D73F9C-6EE1-41EE-8E7F-9669354DADC2}"/>
    <cellStyle name="20% - Colore 2" xfId="34" xr:uid="{00000000-0005-0000-0000-0000A6050000}"/>
    <cellStyle name="20% - Colore 2 2" xfId="1031" xr:uid="{00000000-0005-0000-0000-0000A7050000}"/>
    <cellStyle name="20% - Colore 2 3" xfId="50550" xr:uid="{72E9CC39-025A-4AE8-8DB7-C82DC8688A00}"/>
    <cellStyle name="20% - Colore 2 3 2" xfId="50551" xr:uid="{7656103C-D732-44B5-890B-09A5ACCB6BC6}"/>
    <cellStyle name="20% - Colore 2 3 2 2" xfId="50552" xr:uid="{5D901301-17CD-4D57-8B24-F747B6307E97}"/>
    <cellStyle name="20% - Colore 2 3 3" xfId="50553" xr:uid="{3B2475D2-25B6-4B3B-B5DE-D0D3610F7D0E}"/>
    <cellStyle name="20% - Colore 2 3 3 2" xfId="50554" xr:uid="{F578E2D5-A69A-48F4-8A79-AC04833FD267}"/>
    <cellStyle name="20% - Colore 2 3 4" xfId="50555" xr:uid="{CA655DFA-14B9-4485-8CC7-327CEC3B637C}"/>
    <cellStyle name="20% - Colore 2 4" xfId="50549" xr:uid="{5A0FB2BC-CFD9-4C47-9A4B-6A4BED70FE3A}"/>
    <cellStyle name="20% - Colore 3" xfId="35" xr:uid="{00000000-0005-0000-0000-0000A8050000}"/>
    <cellStyle name="20% - Colore 3 2" xfId="1032" xr:uid="{00000000-0005-0000-0000-0000A9050000}"/>
    <cellStyle name="20% - Colore 3 3" xfId="50557" xr:uid="{BB92458B-00C4-4D57-869A-8497817930CD}"/>
    <cellStyle name="20% - Colore 3 3 2" xfId="50558" xr:uid="{2027A8E5-B569-4928-A0FB-E4D9339CB452}"/>
    <cellStyle name="20% - Colore 3 3 2 2" xfId="50559" xr:uid="{D9A93EF9-D5C8-439A-AC71-CB87BE25DE32}"/>
    <cellStyle name="20% - Colore 3 3 3" xfId="50560" xr:uid="{F6DDDF35-F0AF-419C-8870-49230119227C}"/>
    <cellStyle name="20% - Colore 3 3 3 2" xfId="50561" xr:uid="{B685EAF1-8B40-43F0-8638-C35ED87E6702}"/>
    <cellStyle name="20% - Colore 3 3 4" xfId="50562" xr:uid="{7A9A3E01-D2C3-4D2C-8921-B2C501CA00CD}"/>
    <cellStyle name="20% - Colore 3 4" xfId="50556" xr:uid="{E902A6F0-7032-4C5D-B659-C3D90173D136}"/>
    <cellStyle name="20% - Colore 4" xfId="36" xr:uid="{00000000-0005-0000-0000-0000AA050000}"/>
    <cellStyle name="20% - Colore 4 2" xfId="1033" xr:uid="{00000000-0005-0000-0000-0000AB050000}"/>
    <cellStyle name="20% - Colore 4 3" xfId="50564" xr:uid="{A35C7FAF-C7AD-4AFC-B043-56805F0112BD}"/>
    <cellStyle name="20% - Colore 4 3 2" xfId="50565" xr:uid="{A68A33AB-0C0A-47ED-8CD1-6C00BCC507B0}"/>
    <cellStyle name="20% - Colore 4 3 2 2" xfId="50566" xr:uid="{BCD8A5EA-D47C-4B17-931F-DAB8B729122D}"/>
    <cellStyle name="20% - Colore 4 3 3" xfId="50567" xr:uid="{F277B37F-A189-4ECA-BF54-A552B93971AF}"/>
    <cellStyle name="20% - Colore 4 3 3 2" xfId="50568" xr:uid="{9E719D02-23CE-4F02-80EB-5D0B56372E4C}"/>
    <cellStyle name="20% - Colore 4 3 4" xfId="50569" xr:uid="{8F16F301-1737-447D-B400-9536FE53722E}"/>
    <cellStyle name="20% - Colore 4 4" xfId="50563" xr:uid="{A0B2C018-6C5C-42CD-807C-51E867182A97}"/>
    <cellStyle name="20% - Colore 5" xfId="37" xr:uid="{00000000-0005-0000-0000-0000AC050000}"/>
    <cellStyle name="20% - Colore 5 2" xfId="1034" xr:uid="{00000000-0005-0000-0000-0000AD050000}"/>
    <cellStyle name="20% - Colore 5 3" xfId="50571" xr:uid="{7FBE7460-093D-41E8-AEC5-08288306FAFF}"/>
    <cellStyle name="20% - Colore 5 3 2" xfId="50572" xr:uid="{88D5CDDC-4298-475B-B6DB-BADBDEEFFD12}"/>
    <cellStyle name="20% - Colore 5 3 2 2" xfId="50573" xr:uid="{AD3AD975-7EA7-4E42-9A32-FE346281EF2E}"/>
    <cellStyle name="20% - Colore 5 3 3" xfId="50574" xr:uid="{EC613369-D9A7-4950-B799-FAECCFBEA898}"/>
    <cellStyle name="20% - Colore 5 3 3 2" xfId="50575" xr:uid="{F7CFE1B0-5E05-4282-8F9B-38E0164C8EBB}"/>
    <cellStyle name="20% - Colore 5 3 4" xfId="50576" xr:uid="{B210560E-D5B3-4E18-84B7-A25C0A6834AF}"/>
    <cellStyle name="20% - Colore 5 4" xfId="50570" xr:uid="{62FEC451-AEC6-4DCD-B5D2-18BBC316522B}"/>
    <cellStyle name="20% - Colore 6" xfId="38" xr:uid="{00000000-0005-0000-0000-0000AE050000}"/>
    <cellStyle name="20% - Colore 6 2" xfId="1035" xr:uid="{00000000-0005-0000-0000-0000AF050000}"/>
    <cellStyle name="20% - Colore 6 3" xfId="50578" xr:uid="{4004397E-8DD2-400D-A9D5-A3DECABF3E89}"/>
    <cellStyle name="20% - Colore 6 3 2" xfId="50579" xr:uid="{9895C16C-FE33-492D-8C63-613F76A72ED3}"/>
    <cellStyle name="20% - Colore 6 3 2 2" xfId="50580" xr:uid="{1468738B-5ABD-431A-A916-69E91E8583F7}"/>
    <cellStyle name="20% - Colore 6 3 3" xfId="50581" xr:uid="{C7313269-C7BB-40E4-86EE-1F807DB35BF0}"/>
    <cellStyle name="20% - Colore 6 3 3 2" xfId="50582" xr:uid="{36B9B21A-B990-43CC-9476-608385E657AC}"/>
    <cellStyle name="20% - Colore 6 3 4" xfId="50583" xr:uid="{CFAC4E81-C6F3-435C-A8CF-758EC58CF665}"/>
    <cellStyle name="20% - Colore 6 4" xfId="50577" xr:uid="{60493EAD-BAE3-4EB8-90A1-D7367C89C228}"/>
    <cellStyle name="20% - Cor1" xfId="3780" xr:uid="{00000000-0005-0000-0000-0000B0050000}"/>
    <cellStyle name="20% - Cor1 2" xfId="3781" xr:uid="{00000000-0005-0000-0000-0000B1050000}"/>
    <cellStyle name="20% - Cor1 2 2" xfId="3782" xr:uid="{00000000-0005-0000-0000-0000B2050000}"/>
    <cellStyle name="20% - Cor1 3" xfId="3783" xr:uid="{00000000-0005-0000-0000-0000B3050000}"/>
    <cellStyle name="20% - Cor2" xfId="3784" xr:uid="{00000000-0005-0000-0000-0000B4050000}"/>
    <cellStyle name="20% - Cor2 2" xfId="3785" xr:uid="{00000000-0005-0000-0000-0000B5050000}"/>
    <cellStyle name="20% - Cor2 2 2" xfId="3786" xr:uid="{00000000-0005-0000-0000-0000B6050000}"/>
    <cellStyle name="20% - Cor2 3" xfId="3787" xr:uid="{00000000-0005-0000-0000-0000B7050000}"/>
    <cellStyle name="20% - Cor3" xfId="3788" xr:uid="{00000000-0005-0000-0000-0000B8050000}"/>
    <cellStyle name="20% - Cor3 2" xfId="3789" xr:uid="{00000000-0005-0000-0000-0000B9050000}"/>
    <cellStyle name="20% - Cor3 2 2" xfId="3790" xr:uid="{00000000-0005-0000-0000-0000BA050000}"/>
    <cellStyle name="20% - Cor3 3" xfId="3791" xr:uid="{00000000-0005-0000-0000-0000BB050000}"/>
    <cellStyle name="20% - Cor4" xfId="3792" xr:uid="{00000000-0005-0000-0000-0000BC050000}"/>
    <cellStyle name="20% - Cor4 2" xfId="3793" xr:uid="{00000000-0005-0000-0000-0000BD050000}"/>
    <cellStyle name="20% - Cor4 2 2" xfId="3794" xr:uid="{00000000-0005-0000-0000-0000BE050000}"/>
    <cellStyle name="20% - Cor4 3" xfId="3795" xr:uid="{00000000-0005-0000-0000-0000BF050000}"/>
    <cellStyle name="20% - Cor5" xfId="3796" xr:uid="{00000000-0005-0000-0000-0000C0050000}"/>
    <cellStyle name="20% - Cor5 2" xfId="3797" xr:uid="{00000000-0005-0000-0000-0000C1050000}"/>
    <cellStyle name="20% - Cor5 2 2" xfId="3798" xr:uid="{00000000-0005-0000-0000-0000C2050000}"/>
    <cellStyle name="20% - Cor5 3" xfId="3799" xr:uid="{00000000-0005-0000-0000-0000C3050000}"/>
    <cellStyle name="20% - Cor6" xfId="3800" xr:uid="{00000000-0005-0000-0000-0000C4050000}"/>
    <cellStyle name="20% - Cor6 2" xfId="3801" xr:uid="{00000000-0005-0000-0000-0000C5050000}"/>
    <cellStyle name="20% - Cor6 2 2" xfId="3802" xr:uid="{00000000-0005-0000-0000-0000C6050000}"/>
    <cellStyle name="20% - Cor6 3" xfId="3803" xr:uid="{00000000-0005-0000-0000-0000C7050000}"/>
    <cellStyle name="20% - Énfasis1" xfId="21" xr:uid="{00000000-0005-0000-0000-0000C8050000}"/>
    <cellStyle name="20% - Énfasis1 2" xfId="1036" xr:uid="{00000000-0005-0000-0000-0000C9050000}"/>
    <cellStyle name="20% - Énfasis1 3" xfId="50585" xr:uid="{E62E09E6-A837-4DA1-920A-11C522577333}"/>
    <cellStyle name="20% - Énfasis1 3 2" xfId="50586" xr:uid="{0BFAE52B-9614-48A9-AC62-35FEC3F98843}"/>
    <cellStyle name="20% - Énfasis1 3 2 2" xfId="50587" xr:uid="{74A736CB-B584-42FE-8530-EF0FDAAD7AAF}"/>
    <cellStyle name="20% - Énfasis1 3 3" xfId="50588" xr:uid="{B0C4A57D-7C07-4520-9C17-C7B2B60EC6AB}"/>
    <cellStyle name="20% - Énfasis1 3 3 2" xfId="50589" xr:uid="{E5D2382D-F5E4-4443-887E-9A1EF1FC9B90}"/>
    <cellStyle name="20% - Énfasis1 3 4" xfId="50590" xr:uid="{02AA1738-0489-4CEA-AAED-60238229F59E}"/>
    <cellStyle name="20% - Énfasis1 4" xfId="50584" xr:uid="{DAC457C2-B196-4630-A4BE-46034D9201BA}"/>
    <cellStyle name="20% - Énfasis2" xfId="22" xr:uid="{00000000-0005-0000-0000-0000CA050000}"/>
    <cellStyle name="20% - Énfasis2 2" xfId="1037" xr:uid="{00000000-0005-0000-0000-0000CB050000}"/>
    <cellStyle name="20% - Énfasis2 3" xfId="50592" xr:uid="{3E683E6E-4E34-491F-B546-BE66D6572F39}"/>
    <cellStyle name="20% - Énfasis2 3 2" xfId="50593" xr:uid="{D6D2E0F0-4971-42C6-BD7C-9A1B7BD39638}"/>
    <cellStyle name="20% - Énfasis2 3 2 2" xfId="50594" xr:uid="{432E2468-305D-478E-97F9-135903F02728}"/>
    <cellStyle name="20% - Énfasis2 3 3" xfId="50595" xr:uid="{CB65AAF8-5768-438B-A490-3F5B7E728E05}"/>
    <cellStyle name="20% - Énfasis2 3 3 2" xfId="50596" xr:uid="{797B9F12-63FC-40C7-9A44-3530E6F99889}"/>
    <cellStyle name="20% - Énfasis2 3 4" xfId="50597" xr:uid="{A15B59E7-46B3-4B81-B755-4CF787A8A487}"/>
    <cellStyle name="20% - Énfasis2 4" xfId="50591" xr:uid="{D95827A9-96D2-4595-A855-959421A5CFD1}"/>
    <cellStyle name="20% - Énfasis3" xfId="23" xr:uid="{00000000-0005-0000-0000-0000CC050000}"/>
    <cellStyle name="20% - Énfasis3 2" xfId="1038" xr:uid="{00000000-0005-0000-0000-0000CD050000}"/>
    <cellStyle name="20% - Énfasis3 3" xfId="50599" xr:uid="{46CEF29D-2B0C-446E-9205-41D87E3DDFEF}"/>
    <cellStyle name="20% - Énfasis3 3 2" xfId="50600" xr:uid="{AD9D0F50-E98A-4F12-80DD-638CA517496E}"/>
    <cellStyle name="20% - Énfasis3 3 2 2" xfId="50601" xr:uid="{FE3DFA18-2117-4AF2-8AA3-38D5C2902F39}"/>
    <cellStyle name="20% - Énfasis3 3 3" xfId="50602" xr:uid="{3F07216E-2941-4EAC-9199-481DD74D8CD0}"/>
    <cellStyle name="20% - Énfasis3 3 3 2" xfId="50603" xr:uid="{54F24A82-507F-430A-8751-B8D4D037CF22}"/>
    <cellStyle name="20% - Énfasis3 3 4" xfId="50604" xr:uid="{1DDF0A9C-7CAA-4066-9AFC-319CD8951720}"/>
    <cellStyle name="20% - Énfasis3 4" xfId="50598" xr:uid="{C158773F-AEF0-4C01-A30E-3F700D85F870}"/>
    <cellStyle name="20% - Énfasis4" xfId="24" xr:uid="{00000000-0005-0000-0000-0000CE050000}"/>
    <cellStyle name="20% - Énfasis4 2" xfId="1039" xr:uid="{00000000-0005-0000-0000-0000CF050000}"/>
    <cellStyle name="20% - Énfasis4 3" xfId="50606" xr:uid="{305C673D-D0AC-40A1-A921-13C2EA6F3822}"/>
    <cellStyle name="20% - Énfasis4 3 2" xfId="50607" xr:uid="{BC760AF2-C67C-4DF9-8F7D-9F7F1824E324}"/>
    <cellStyle name="20% - Énfasis4 3 2 2" xfId="50608" xr:uid="{418E9595-2458-4D6E-BCEC-1AC2507A04AB}"/>
    <cellStyle name="20% - Énfasis4 3 3" xfId="50609" xr:uid="{69245850-DDD5-4054-9C1C-0ACF35D747BC}"/>
    <cellStyle name="20% - Énfasis4 3 3 2" xfId="50610" xr:uid="{2E340F22-D7CC-4001-A7DC-8C8E65C6E403}"/>
    <cellStyle name="20% - Énfasis4 3 4" xfId="50611" xr:uid="{B88C43D6-58B8-476C-A5A7-9760BBDCC4D1}"/>
    <cellStyle name="20% - Énfasis4 4" xfId="50605" xr:uid="{D8A93C07-9AA3-4906-80DD-B5BAD7F9FDB7}"/>
    <cellStyle name="20% - Énfasis5" xfId="25" xr:uid="{00000000-0005-0000-0000-0000D0050000}"/>
    <cellStyle name="20% - Énfasis5 2" xfId="1040" xr:uid="{00000000-0005-0000-0000-0000D1050000}"/>
    <cellStyle name="20% - Énfasis5 3" xfId="50613" xr:uid="{FE4E6F1C-C93F-4F2D-831D-A60A00ECF79C}"/>
    <cellStyle name="20% - Énfasis5 3 2" xfId="50614" xr:uid="{F33D86C8-70A1-4E55-8CB8-76DE103D8FAE}"/>
    <cellStyle name="20% - Énfasis5 3 2 2" xfId="50615" xr:uid="{443F21B5-9D88-4B83-86EA-431D6A1BC067}"/>
    <cellStyle name="20% - Énfasis5 3 3" xfId="50616" xr:uid="{1428C277-03AC-4D08-B9F5-3A06C911728A}"/>
    <cellStyle name="20% - Énfasis5 3 3 2" xfId="50617" xr:uid="{93D8E78C-1F9E-4109-870A-C710AEC440B5}"/>
    <cellStyle name="20% - Énfasis5 3 4" xfId="50618" xr:uid="{C2363470-A279-41A5-ACA5-2DBC4D5E3177}"/>
    <cellStyle name="20% - Énfasis5 4" xfId="50612" xr:uid="{4221D295-2405-45CA-B4A4-771EE6FB3469}"/>
    <cellStyle name="20% - Énfasis6" xfId="26" xr:uid="{00000000-0005-0000-0000-0000D2050000}"/>
    <cellStyle name="20% - Énfasis6 2" xfId="1041" xr:uid="{00000000-0005-0000-0000-0000D3050000}"/>
    <cellStyle name="20% - Énfasis6 3" xfId="50620" xr:uid="{C01BFEF5-DE12-4035-B339-0C84FA4DEA2A}"/>
    <cellStyle name="20% - Énfasis6 3 2" xfId="50621" xr:uid="{93C833B5-07B0-4F25-A7F4-114D4DFDDC7B}"/>
    <cellStyle name="20% - Énfasis6 3 2 2" xfId="50622" xr:uid="{9CFE496E-94CE-424F-84F5-E2D8C16ACA48}"/>
    <cellStyle name="20% - Énfasis6 3 3" xfId="50623" xr:uid="{52EA659A-AC38-4ACE-B3B1-982DF5B066F4}"/>
    <cellStyle name="20% - Énfasis6 3 3 2" xfId="50624" xr:uid="{DE8E6258-D4CB-473E-AEFA-35F0D0C729A8}"/>
    <cellStyle name="20% - Énfasis6 3 4" xfId="50625" xr:uid="{EF75341D-A532-4EED-8B7C-3F6940E54B63}"/>
    <cellStyle name="20% - Énfasis6 4" xfId="50619" xr:uid="{ED9302A7-6388-4ECB-8BBC-7451E999C2E4}"/>
    <cellStyle name="2mitP" xfId="3804" xr:uid="{00000000-0005-0000-0000-0000D4050000}"/>
    <cellStyle name="2ohneP" xfId="3805" xr:uid="{00000000-0005-0000-0000-0000D5050000}"/>
    <cellStyle name="2x indented GHG Textfiels" xfId="2164" xr:uid="{00000000-0005-0000-0000-0000D6050000}"/>
    <cellStyle name="2x indented GHG Textfiels 2" xfId="2332" xr:uid="{00000000-0005-0000-0000-0000D7050000}"/>
    <cellStyle name="2x indented GHG Textfiels 2 2" xfId="3806" xr:uid="{00000000-0005-0000-0000-0000D8050000}"/>
    <cellStyle name="2x indented GHG Textfiels 2 2 2" xfId="3807" xr:uid="{00000000-0005-0000-0000-0000D9050000}"/>
    <cellStyle name="2x indented GHG Textfiels 3" xfId="3808" xr:uid="{00000000-0005-0000-0000-0000DA050000}"/>
    <cellStyle name="2x indented GHG Textfiels 3 2" xfId="3809" xr:uid="{00000000-0005-0000-0000-0000DB050000}"/>
    <cellStyle name="2x indented GHG Textfiels 3 2 2" xfId="3810" xr:uid="{00000000-0005-0000-0000-0000DC050000}"/>
    <cellStyle name="2x indented GHG Textfiels 3 2 2 2" xfId="3811" xr:uid="{00000000-0005-0000-0000-0000DD050000}"/>
    <cellStyle name="2x indented GHG Textfiels 3 3" xfId="3812" xr:uid="{00000000-0005-0000-0000-0000DE050000}"/>
    <cellStyle name="2x indented GHG Textfiels 3 3 2" xfId="3813" xr:uid="{00000000-0005-0000-0000-0000DF050000}"/>
    <cellStyle name="2x indented GHG Textfiels 3 3 2 2" xfId="3814" xr:uid="{00000000-0005-0000-0000-0000E0050000}"/>
    <cellStyle name="2x indented GHG Textfiels 3 3 3" xfId="3815" xr:uid="{00000000-0005-0000-0000-0000E1050000}"/>
    <cellStyle name="2x indented GHG Textfiels 3 3 3 2" xfId="3816" xr:uid="{00000000-0005-0000-0000-0000E2050000}"/>
    <cellStyle name="2x indented GHG Textfiels 3 3 4" xfId="3817" xr:uid="{00000000-0005-0000-0000-0000E3050000}"/>
    <cellStyle name="2x indented GHG Textfiels 3 3 4 2" xfId="3818" xr:uid="{00000000-0005-0000-0000-0000E4050000}"/>
    <cellStyle name="2x indented GHG Textfiels 3 3 5" xfId="3819" xr:uid="{00000000-0005-0000-0000-0000E5050000}"/>
    <cellStyle name="2x indented GHG Textfiels 3 4" xfId="3820" xr:uid="{00000000-0005-0000-0000-0000E6050000}"/>
    <cellStyle name="3mitP" xfId="3821" xr:uid="{00000000-0005-0000-0000-0000E7050000}"/>
    <cellStyle name="3mitP 2" xfId="3822" xr:uid="{00000000-0005-0000-0000-0000E8050000}"/>
    <cellStyle name="3ohneP" xfId="3823" xr:uid="{00000000-0005-0000-0000-0000E9050000}"/>
    <cellStyle name="3ohneP 2" xfId="3824" xr:uid="{00000000-0005-0000-0000-0000EA050000}"/>
    <cellStyle name="40 % - Accent1" xfId="45" xr:uid="{00000000-0005-0000-0000-0000EB050000}"/>
    <cellStyle name="40 % - Accent1 2" xfId="1048" xr:uid="{00000000-0005-0000-0000-0000EC050000}"/>
    <cellStyle name="40 % - Accent1 2 2" xfId="1997" xr:uid="{00000000-0005-0000-0000-0000ED050000}"/>
    <cellStyle name="40 % - Accent1 3" xfId="50627" xr:uid="{7B62EF75-788B-4474-86DD-3AF6520E0F01}"/>
    <cellStyle name="40 % - Accent1 4" xfId="50626" xr:uid="{2D561A4B-56E0-4749-8E2B-B4AC2F2EF5E4}"/>
    <cellStyle name="40 % - Accent2" xfId="46" xr:uid="{00000000-0005-0000-0000-0000EE050000}"/>
    <cellStyle name="40 % - Accent2 2" xfId="1049" xr:uid="{00000000-0005-0000-0000-0000EF050000}"/>
    <cellStyle name="40 % - Accent2 2 2" xfId="1998" xr:uid="{00000000-0005-0000-0000-0000F0050000}"/>
    <cellStyle name="40 % - Accent2 3" xfId="50629" xr:uid="{585F8BA5-8BAC-421D-90F7-6560613A15BB}"/>
    <cellStyle name="40 % - Accent2 4" xfId="50628" xr:uid="{1DD5581E-BC38-4906-A429-531D07D7A0A4}"/>
    <cellStyle name="40 % - Accent3" xfId="47" xr:uid="{00000000-0005-0000-0000-0000F1050000}"/>
    <cellStyle name="40 % - Accent3 2" xfId="1050" xr:uid="{00000000-0005-0000-0000-0000F2050000}"/>
    <cellStyle name="40 % - Accent3 2 2" xfId="1999" xr:uid="{00000000-0005-0000-0000-0000F3050000}"/>
    <cellStyle name="40 % - Accent3 3" xfId="50631" xr:uid="{A3BA8AF5-04A2-4D1C-8938-3A56FB4A88E1}"/>
    <cellStyle name="40 % - Accent3 4" xfId="50630" xr:uid="{88EF1749-2135-4863-B7C6-9A97A3CB076F}"/>
    <cellStyle name="40 % - Accent4" xfId="48" xr:uid="{00000000-0005-0000-0000-0000F4050000}"/>
    <cellStyle name="40 % - Accent4 2" xfId="1051" xr:uid="{00000000-0005-0000-0000-0000F5050000}"/>
    <cellStyle name="40 % - Accent4 2 2" xfId="2000" xr:uid="{00000000-0005-0000-0000-0000F6050000}"/>
    <cellStyle name="40 % - Accent4 3" xfId="50633" xr:uid="{DCF4BFC5-8983-47BC-B3BA-DE7A4FE85753}"/>
    <cellStyle name="40 % - Accent4 4" xfId="50632" xr:uid="{F575833B-0A07-4779-B924-E5F522F62A3A}"/>
    <cellStyle name="40 % - Accent5" xfId="49" xr:uid="{00000000-0005-0000-0000-0000F7050000}"/>
    <cellStyle name="40 % - Accent5 2" xfId="1052" xr:uid="{00000000-0005-0000-0000-0000F8050000}"/>
    <cellStyle name="40 % - Accent5 2 2" xfId="2001" xr:uid="{00000000-0005-0000-0000-0000F9050000}"/>
    <cellStyle name="40 % - Accent5 3" xfId="50635" xr:uid="{5F0D170E-8385-485E-AF71-B54914F721AB}"/>
    <cellStyle name="40 % - Accent5 4" xfId="50634" xr:uid="{9F4C1B1B-CCE6-4C20-8F8B-13B7ECEEF404}"/>
    <cellStyle name="40 % - Accent6" xfId="50" xr:uid="{00000000-0005-0000-0000-0000FA050000}"/>
    <cellStyle name="40 % - Accent6 2" xfId="1053" xr:uid="{00000000-0005-0000-0000-0000FB050000}"/>
    <cellStyle name="40 % - Accent6 2 2" xfId="2002" xr:uid="{00000000-0005-0000-0000-0000FC050000}"/>
    <cellStyle name="40 % - Accent6 3" xfId="50637" xr:uid="{3F4ACB01-C4DF-4606-8FA7-89B05A33A999}"/>
    <cellStyle name="40 % - Accent6 4" xfId="50636" xr:uid="{F1D7786E-1342-4A4E-AF9B-CEB8A4D94940}"/>
    <cellStyle name="40 % - Akzent1" xfId="3825" xr:uid="{00000000-0005-0000-0000-0000FD050000}"/>
    <cellStyle name="40 % - Akzent1 2" xfId="3826" xr:uid="{00000000-0005-0000-0000-0000FE050000}"/>
    <cellStyle name="40 % - Akzent1 3" xfId="3827" xr:uid="{00000000-0005-0000-0000-0000FF050000}"/>
    <cellStyle name="40 % - Akzent2" xfId="3828" xr:uid="{00000000-0005-0000-0000-000000060000}"/>
    <cellStyle name="40 % - Akzent2 2" xfId="3829" xr:uid="{00000000-0005-0000-0000-000001060000}"/>
    <cellStyle name="40 % - Akzent2 3" xfId="3830" xr:uid="{00000000-0005-0000-0000-000002060000}"/>
    <cellStyle name="40 % - Akzent3" xfId="3831" xr:uid="{00000000-0005-0000-0000-000003060000}"/>
    <cellStyle name="40 % - Akzent3 2" xfId="3832" xr:uid="{00000000-0005-0000-0000-000004060000}"/>
    <cellStyle name="40 % - Akzent3 3" xfId="3833" xr:uid="{00000000-0005-0000-0000-000005060000}"/>
    <cellStyle name="40 % - Akzent4" xfId="3834" xr:uid="{00000000-0005-0000-0000-000006060000}"/>
    <cellStyle name="40 % - Akzent4 2" xfId="3835" xr:uid="{00000000-0005-0000-0000-000007060000}"/>
    <cellStyle name="40 % - Akzent4 3" xfId="3836" xr:uid="{00000000-0005-0000-0000-000008060000}"/>
    <cellStyle name="40 % - Akzent5" xfId="3837" xr:uid="{00000000-0005-0000-0000-000009060000}"/>
    <cellStyle name="40 % - Akzent5 2" xfId="3838" xr:uid="{00000000-0005-0000-0000-00000A060000}"/>
    <cellStyle name="40 % - Akzent5 3" xfId="3839" xr:uid="{00000000-0005-0000-0000-00000B060000}"/>
    <cellStyle name="40 % - Akzent6" xfId="3840" xr:uid="{00000000-0005-0000-0000-00000C060000}"/>
    <cellStyle name="40 % - Akzent6 2" xfId="3841" xr:uid="{00000000-0005-0000-0000-00000D060000}"/>
    <cellStyle name="40 % - Akzent6 3" xfId="3842" xr:uid="{00000000-0005-0000-0000-00000E060000}"/>
    <cellStyle name="40 % - Accent1" xfId="50316" builtinId="31" customBuiltin="1"/>
    <cellStyle name="40 % - Accent1 10" xfId="3843" xr:uid="{00000000-0005-0000-0000-00000F060000}"/>
    <cellStyle name="40 % - Accent1 10 2" xfId="3844" xr:uid="{00000000-0005-0000-0000-000010060000}"/>
    <cellStyle name="40 % - Accent1 10 2 2" xfId="3845" xr:uid="{00000000-0005-0000-0000-000011060000}"/>
    <cellStyle name="40 % - Accent1 11" xfId="3846" xr:uid="{00000000-0005-0000-0000-000012060000}"/>
    <cellStyle name="40 % - Accent1 11 2" xfId="3847" xr:uid="{00000000-0005-0000-0000-000013060000}"/>
    <cellStyle name="40 % - Accent1 11 2 2" xfId="3848" xr:uid="{00000000-0005-0000-0000-000014060000}"/>
    <cellStyle name="40 % - Accent1 11 2 3" xfId="3849" xr:uid="{00000000-0005-0000-0000-000015060000}"/>
    <cellStyle name="40 % - Accent1 11 3" xfId="3850" xr:uid="{00000000-0005-0000-0000-000016060000}"/>
    <cellStyle name="40 % - Accent1 11 4" xfId="3851" xr:uid="{00000000-0005-0000-0000-000017060000}"/>
    <cellStyle name="40 % - Accent1 11 5" xfId="3852" xr:uid="{00000000-0005-0000-0000-000018060000}"/>
    <cellStyle name="40 % - Accent1 12" xfId="3853" xr:uid="{00000000-0005-0000-0000-000019060000}"/>
    <cellStyle name="40 % - Accent1 12 2" xfId="3854" xr:uid="{00000000-0005-0000-0000-00001A060000}"/>
    <cellStyle name="40 % - Accent1 12 3" xfId="3855" xr:uid="{00000000-0005-0000-0000-00001B060000}"/>
    <cellStyle name="40 % - Accent1 12 4" xfId="3856" xr:uid="{00000000-0005-0000-0000-00001C060000}"/>
    <cellStyle name="40 % - Accent1 13" xfId="3857" xr:uid="{00000000-0005-0000-0000-00001D060000}"/>
    <cellStyle name="40 % - Accent1 13 2" xfId="3858" xr:uid="{00000000-0005-0000-0000-00001E060000}"/>
    <cellStyle name="40 % - Accent1 13 2 2" xfId="3859" xr:uid="{00000000-0005-0000-0000-00001F060000}"/>
    <cellStyle name="40 % - Accent1 13 2 2 2" xfId="3860" xr:uid="{00000000-0005-0000-0000-000020060000}"/>
    <cellStyle name="40 % - Accent1 13 2 3" xfId="3861" xr:uid="{00000000-0005-0000-0000-000021060000}"/>
    <cellStyle name="40 % - Accent1 13 2 4" xfId="3862" xr:uid="{00000000-0005-0000-0000-000022060000}"/>
    <cellStyle name="40 % - Accent1 13 2 5" xfId="3863" xr:uid="{00000000-0005-0000-0000-000023060000}"/>
    <cellStyle name="40 % - Accent1 13 3" xfId="3864" xr:uid="{00000000-0005-0000-0000-000024060000}"/>
    <cellStyle name="40 % - Accent1 13 3 2" xfId="3865" xr:uid="{00000000-0005-0000-0000-000025060000}"/>
    <cellStyle name="40 % - Accent1 13 3 2 2" xfId="3866" xr:uid="{00000000-0005-0000-0000-000026060000}"/>
    <cellStyle name="40 % - Accent1 13 3 3" xfId="3867" xr:uid="{00000000-0005-0000-0000-000027060000}"/>
    <cellStyle name="40 % - Accent1 13 3 4" xfId="3868" xr:uid="{00000000-0005-0000-0000-000028060000}"/>
    <cellStyle name="40 % - Accent1 13 3 5" xfId="3869" xr:uid="{00000000-0005-0000-0000-000029060000}"/>
    <cellStyle name="40 % - Accent1 13 4" xfId="3870" xr:uid="{00000000-0005-0000-0000-00002A060000}"/>
    <cellStyle name="40 % - Accent1 13 4 2" xfId="3871" xr:uid="{00000000-0005-0000-0000-00002B060000}"/>
    <cellStyle name="40 % - Accent1 13 4 3" xfId="3872" xr:uid="{00000000-0005-0000-0000-00002C060000}"/>
    <cellStyle name="40 % - Accent1 13 5" xfId="3873" xr:uid="{00000000-0005-0000-0000-00002D060000}"/>
    <cellStyle name="40 % - Accent1 13 5 2" xfId="3874" xr:uid="{00000000-0005-0000-0000-00002E060000}"/>
    <cellStyle name="40 % - Accent1 13 6" xfId="3875" xr:uid="{00000000-0005-0000-0000-00002F060000}"/>
    <cellStyle name="40 % - Accent1 13 7" xfId="3876" xr:uid="{00000000-0005-0000-0000-000030060000}"/>
    <cellStyle name="40 % - Accent1 13 8" xfId="3877" xr:uid="{00000000-0005-0000-0000-000031060000}"/>
    <cellStyle name="40 % - Accent1 14" xfId="3878" xr:uid="{00000000-0005-0000-0000-000032060000}"/>
    <cellStyle name="40 % - Accent1 14 2" xfId="3879" xr:uid="{00000000-0005-0000-0000-000033060000}"/>
    <cellStyle name="40 % - Accent1 14 2 2" xfId="3880" xr:uid="{00000000-0005-0000-0000-000034060000}"/>
    <cellStyle name="40 % - Accent1 14 2 2 2" xfId="3881" xr:uid="{00000000-0005-0000-0000-000035060000}"/>
    <cellStyle name="40 % - Accent1 14 2 3" xfId="3882" xr:uid="{00000000-0005-0000-0000-000036060000}"/>
    <cellStyle name="40 % - Accent1 14 2 4" xfId="3883" xr:uid="{00000000-0005-0000-0000-000037060000}"/>
    <cellStyle name="40 % - Accent1 14 2 5" xfId="3884" xr:uid="{00000000-0005-0000-0000-000038060000}"/>
    <cellStyle name="40 % - Accent1 14 3" xfId="3885" xr:uid="{00000000-0005-0000-0000-000039060000}"/>
    <cellStyle name="40 % - Accent1 14 3 2" xfId="3886" xr:uid="{00000000-0005-0000-0000-00003A060000}"/>
    <cellStyle name="40 % - Accent1 14 3 2 2" xfId="3887" xr:uid="{00000000-0005-0000-0000-00003B060000}"/>
    <cellStyle name="40 % - Accent1 14 3 3" xfId="3888" xr:uid="{00000000-0005-0000-0000-00003C060000}"/>
    <cellStyle name="40 % - Accent1 14 3 4" xfId="3889" xr:uid="{00000000-0005-0000-0000-00003D060000}"/>
    <cellStyle name="40 % - Accent1 14 3 5" xfId="3890" xr:uid="{00000000-0005-0000-0000-00003E060000}"/>
    <cellStyle name="40 % - Accent1 14 4" xfId="3891" xr:uid="{00000000-0005-0000-0000-00003F060000}"/>
    <cellStyle name="40 % - Accent1 14 4 2" xfId="3892" xr:uid="{00000000-0005-0000-0000-000040060000}"/>
    <cellStyle name="40 % - Accent1 14 4 3" xfId="3893" xr:uid="{00000000-0005-0000-0000-000041060000}"/>
    <cellStyle name="40 % - Accent1 14 5" xfId="3894" xr:uid="{00000000-0005-0000-0000-000042060000}"/>
    <cellStyle name="40 % - Accent1 14 5 2" xfId="3895" xr:uid="{00000000-0005-0000-0000-000043060000}"/>
    <cellStyle name="40 % - Accent1 14 6" xfId="3896" xr:uid="{00000000-0005-0000-0000-000044060000}"/>
    <cellStyle name="40 % - Accent1 14 7" xfId="3897" xr:uid="{00000000-0005-0000-0000-000045060000}"/>
    <cellStyle name="40 % - Accent1 14 8" xfId="3898" xr:uid="{00000000-0005-0000-0000-000046060000}"/>
    <cellStyle name="40 % - Accent1 15" xfId="3899" xr:uid="{00000000-0005-0000-0000-000047060000}"/>
    <cellStyle name="40 % - Accent1 15 2" xfId="3900" xr:uid="{00000000-0005-0000-0000-000048060000}"/>
    <cellStyle name="40 % - Accent1 15 2 2" xfId="3901" xr:uid="{00000000-0005-0000-0000-000049060000}"/>
    <cellStyle name="40 % - Accent1 15 2 2 2" xfId="3902" xr:uid="{00000000-0005-0000-0000-00004A060000}"/>
    <cellStyle name="40 % - Accent1 15 2 3" xfId="3903" xr:uid="{00000000-0005-0000-0000-00004B060000}"/>
    <cellStyle name="40 % - Accent1 15 2 4" xfId="3904" xr:uid="{00000000-0005-0000-0000-00004C060000}"/>
    <cellStyle name="40 % - Accent1 15 2 5" xfId="3905" xr:uid="{00000000-0005-0000-0000-00004D060000}"/>
    <cellStyle name="40 % - Accent1 15 3" xfId="3906" xr:uid="{00000000-0005-0000-0000-00004E060000}"/>
    <cellStyle name="40 % - Accent1 15 3 2" xfId="3907" xr:uid="{00000000-0005-0000-0000-00004F060000}"/>
    <cellStyle name="40 % - Accent1 15 3 2 2" xfId="3908" xr:uid="{00000000-0005-0000-0000-000050060000}"/>
    <cellStyle name="40 % - Accent1 15 3 3" xfId="3909" xr:uid="{00000000-0005-0000-0000-000051060000}"/>
    <cellStyle name="40 % - Accent1 15 3 4" xfId="3910" xr:uid="{00000000-0005-0000-0000-000052060000}"/>
    <cellStyle name="40 % - Accent1 15 3 5" xfId="3911" xr:uid="{00000000-0005-0000-0000-000053060000}"/>
    <cellStyle name="40 % - Accent1 15 4" xfId="3912" xr:uid="{00000000-0005-0000-0000-000054060000}"/>
    <cellStyle name="40 % - Accent1 15 4 2" xfId="3913" xr:uid="{00000000-0005-0000-0000-000055060000}"/>
    <cellStyle name="40 % - Accent1 15 4 3" xfId="3914" xr:uid="{00000000-0005-0000-0000-000056060000}"/>
    <cellStyle name="40 % - Accent1 15 5" xfId="3915" xr:uid="{00000000-0005-0000-0000-000057060000}"/>
    <cellStyle name="40 % - Accent1 15 5 2" xfId="3916" xr:uid="{00000000-0005-0000-0000-000058060000}"/>
    <cellStyle name="40 % - Accent1 15 6" xfId="3917" xr:uid="{00000000-0005-0000-0000-000059060000}"/>
    <cellStyle name="40 % - Accent1 15 7" xfId="3918" xr:uid="{00000000-0005-0000-0000-00005A060000}"/>
    <cellStyle name="40 % - Accent1 15 8" xfId="3919" xr:uid="{00000000-0005-0000-0000-00005B060000}"/>
    <cellStyle name="40 % - Accent1 16" xfId="3920" xr:uid="{00000000-0005-0000-0000-00005C060000}"/>
    <cellStyle name="40 % - Accent1 16 2" xfId="3921" xr:uid="{00000000-0005-0000-0000-00005D060000}"/>
    <cellStyle name="40 % - Accent1 16 2 2" xfId="3922" xr:uid="{00000000-0005-0000-0000-00005E060000}"/>
    <cellStyle name="40 % - Accent1 16 3" xfId="3923" xr:uid="{00000000-0005-0000-0000-00005F060000}"/>
    <cellStyle name="40 % - Accent1 17" xfId="3924" xr:uid="{00000000-0005-0000-0000-000060060000}"/>
    <cellStyle name="40 % - Accent1 17 2" xfId="3925" xr:uid="{00000000-0005-0000-0000-000061060000}"/>
    <cellStyle name="40 % - Accent1 18" xfId="3926" xr:uid="{00000000-0005-0000-0000-000062060000}"/>
    <cellStyle name="40 % - Accent1 19" xfId="3927" xr:uid="{00000000-0005-0000-0000-000063060000}"/>
    <cellStyle name="40 % - Accent1 2" xfId="39" xr:uid="{00000000-0005-0000-0000-000064060000}"/>
    <cellStyle name="40 % - Accent1 2 10" xfId="52205" xr:uid="{B3E29CAE-C065-46AF-97EB-9FB3E3DD64C9}"/>
    <cellStyle name="40 % - Accent1 2 11" xfId="52718" xr:uid="{6A0DF89A-7AD2-4B75-B99F-9A41CBAC3E31}"/>
    <cellStyle name="40 % - Accent1 2 2" xfId="1072" xr:uid="{00000000-0005-0000-0000-000065060000}"/>
    <cellStyle name="40 % - Accent1 2 2 2" xfId="3929" xr:uid="{00000000-0005-0000-0000-000066060000}"/>
    <cellStyle name="40 % - Accent1 2 2 2 2" xfId="50639" xr:uid="{D38CB3A0-46F8-42E6-B8B8-AE3BA565673F}"/>
    <cellStyle name="40 % - Accent1 2 2 3" xfId="3930" xr:uid="{00000000-0005-0000-0000-000067060000}"/>
    <cellStyle name="40 % - Accent1 2 2 4" xfId="3928" xr:uid="{00000000-0005-0000-0000-000068060000}"/>
    <cellStyle name="40 % - Accent1 2 2 5" xfId="50426" xr:uid="{E23D27D0-E40F-40D2-9269-84E3849C31F1}"/>
    <cellStyle name="40 % - Accent1 2 2 6" xfId="52249" xr:uid="{24894F0B-EEFC-48ED-960C-22F9F8C7EBA1}"/>
    <cellStyle name="40 % - Accent1 2 2 7" xfId="52766" xr:uid="{BEFFCE6E-488C-4B13-8D37-E46EE371FF98}"/>
    <cellStyle name="40 % - Accent1 2 3" xfId="3931" xr:uid="{00000000-0005-0000-0000-000069060000}"/>
    <cellStyle name="40 % - Accent1 2 3 2" xfId="3932" xr:uid="{00000000-0005-0000-0000-00006A060000}"/>
    <cellStyle name="40 % - Accent1 2 3 3" xfId="50640" xr:uid="{F0E89E6E-E69C-4C93-AFB1-A041DE9A2B12}"/>
    <cellStyle name="40 % - Accent1 2 4" xfId="3933" xr:uid="{00000000-0005-0000-0000-00006B060000}"/>
    <cellStyle name="40 % - Accent1 2 4 2" xfId="3934" xr:uid="{00000000-0005-0000-0000-00006C060000}"/>
    <cellStyle name="40 % - Accent1 2 4 3" xfId="50638" xr:uid="{C77A64BE-0F20-4B71-90AA-59616CB63524}"/>
    <cellStyle name="40 % - Accent1 2 5" xfId="3935" xr:uid="{00000000-0005-0000-0000-00006D060000}"/>
    <cellStyle name="40 % - Accent1 2 6" xfId="3936" xr:uid="{00000000-0005-0000-0000-00006E060000}"/>
    <cellStyle name="40 % - Accent1 2 7" xfId="3937" xr:uid="{00000000-0005-0000-0000-00006F060000}"/>
    <cellStyle name="40 % - Accent1 2 8" xfId="2165" xr:uid="{00000000-0005-0000-0000-000070060000}"/>
    <cellStyle name="40 % - Accent1 2 9" xfId="50378" xr:uid="{E923E6E5-374D-46D8-B55A-9464B2A9CE67}"/>
    <cellStyle name="40 % - Accent1 20" xfId="52171" xr:uid="{0B18F9A6-73E1-4167-83CB-F49CFE1B515D}"/>
    <cellStyle name="40 % - Accent1 21" xfId="52672" xr:uid="{E4019767-1C58-4828-90A1-DF483F2BD0FF}"/>
    <cellStyle name="40 % - Accent1 3" xfId="3938" xr:uid="{00000000-0005-0000-0000-000071060000}"/>
    <cellStyle name="40 % - Accent1 3 10" xfId="52745" xr:uid="{DD79A5DB-8B7A-4D5C-A541-BAEF6EA1599D}"/>
    <cellStyle name="40 % - Accent1 3 2" xfId="3939" xr:uid="{00000000-0005-0000-0000-000072060000}"/>
    <cellStyle name="40 % - Accent1 3 2 2" xfId="3940" xr:uid="{00000000-0005-0000-0000-000073060000}"/>
    <cellStyle name="40 % - Accent1 3 2 3" xfId="3941" xr:uid="{00000000-0005-0000-0000-000074060000}"/>
    <cellStyle name="40 % - Accent1 3 3" xfId="3942" xr:uid="{00000000-0005-0000-0000-000075060000}"/>
    <cellStyle name="40 % - Accent1 3 4" xfId="3943" xr:uid="{00000000-0005-0000-0000-000076060000}"/>
    <cellStyle name="40 % - Accent1 3 5" xfId="3944" xr:uid="{00000000-0005-0000-0000-000077060000}"/>
    <cellStyle name="40 % - Accent1 3 6" xfId="3945" xr:uid="{00000000-0005-0000-0000-000078060000}"/>
    <cellStyle name="40 % - Accent1 3 7" xfId="3946" xr:uid="{00000000-0005-0000-0000-000079060000}"/>
    <cellStyle name="40 % - Accent1 3 8" xfId="50405" xr:uid="{65B4679F-4818-446A-9D31-7400C0A856C1}"/>
    <cellStyle name="40 % - Accent1 3 9" xfId="52228" xr:uid="{D8DD1E39-312B-412F-9A2D-FFE9645C3522}"/>
    <cellStyle name="40 % - Accent1 4" xfId="3947" xr:uid="{00000000-0005-0000-0000-00007A060000}"/>
    <cellStyle name="40 % - Accent1 4 2" xfId="3948" xr:uid="{00000000-0005-0000-0000-00007B060000}"/>
    <cellStyle name="40 % - Accent1 4 2 2" xfId="3949" xr:uid="{00000000-0005-0000-0000-00007C060000}"/>
    <cellStyle name="40 % - Accent1 4 2 3" xfId="3950" xr:uid="{00000000-0005-0000-0000-00007D060000}"/>
    <cellStyle name="40 % - Accent1 4 3" xfId="3951" xr:uid="{00000000-0005-0000-0000-00007E060000}"/>
    <cellStyle name="40 % - Accent1 4 4" xfId="3952" xr:uid="{00000000-0005-0000-0000-00007F060000}"/>
    <cellStyle name="40 % - Accent1 5" xfId="3953" xr:uid="{00000000-0005-0000-0000-000080060000}"/>
    <cellStyle name="40 % - Accent1 5 2" xfId="3954" xr:uid="{00000000-0005-0000-0000-000081060000}"/>
    <cellStyle name="40 % - Accent1 6" xfId="3955" xr:uid="{00000000-0005-0000-0000-000082060000}"/>
    <cellStyle name="40 % - Accent1 6 2" xfId="3956" xr:uid="{00000000-0005-0000-0000-000083060000}"/>
    <cellStyle name="40 % - Accent1 6 3" xfId="3957" xr:uid="{00000000-0005-0000-0000-000084060000}"/>
    <cellStyle name="40 % - Accent1 6 3 2" xfId="3958" xr:uid="{00000000-0005-0000-0000-000085060000}"/>
    <cellStyle name="40 % - Accent1 6 3 3" xfId="3959" xr:uid="{00000000-0005-0000-0000-000086060000}"/>
    <cellStyle name="40 % - Accent1 6 3 4" xfId="3960" xr:uid="{00000000-0005-0000-0000-000087060000}"/>
    <cellStyle name="40 % - Accent1 6 4" xfId="3961" xr:uid="{00000000-0005-0000-0000-000088060000}"/>
    <cellStyle name="40 % - Accent1 6 4 2" xfId="3962" xr:uid="{00000000-0005-0000-0000-000089060000}"/>
    <cellStyle name="40 % - Accent1 6 5" xfId="3963" xr:uid="{00000000-0005-0000-0000-00008A060000}"/>
    <cellStyle name="40 % - Accent1 7" xfId="3964" xr:uid="{00000000-0005-0000-0000-00008B060000}"/>
    <cellStyle name="40 % - Accent1 7 10" xfId="3965" xr:uid="{00000000-0005-0000-0000-00008C060000}"/>
    <cellStyle name="40 % - Accent1 7 11" xfId="3966" xr:uid="{00000000-0005-0000-0000-00008D060000}"/>
    <cellStyle name="40 % - Accent1 7 2" xfId="3967" xr:uid="{00000000-0005-0000-0000-00008E060000}"/>
    <cellStyle name="40 % - Accent1 7 2 10" xfId="3968" xr:uid="{00000000-0005-0000-0000-00008F060000}"/>
    <cellStyle name="40 % - Accent1 7 2 11" xfId="3969" xr:uid="{00000000-0005-0000-0000-000090060000}"/>
    <cellStyle name="40 % - Accent1 7 2 12" xfId="3970" xr:uid="{00000000-0005-0000-0000-000091060000}"/>
    <cellStyle name="40 % - Accent1 7 2 2" xfId="3971" xr:uid="{00000000-0005-0000-0000-000092060000}"/>
    <cellStyle name="40 % - Accent1 7 2 2 2" xfId="3972" xr:uid="{00000000-0005-0000-0000-000093060000}"/>
    <cellStyle name="40 % - Accent1 7 2 2 2 2" xfId="3973" xr:uid="{00000000-0005-0000-0000-000094060000}"/>
    <cellStyle name="40 % - Accent1 7 2 2 3" xfId="3974" xr:uid="{00000000-0005-0000-0000-000095060000}"/>
    <cellStyle name="40 % - Accent1 7 2 2 4" xfId="3975" xr:uid="{00000000-0005-0000-0000-000096060000}"/>
    <cellStyle name="40 % - Accent1 7 2 2 5" xfId="3976" xr:uid="{00000000-0005-0000-0000-000097060000}"/>
    <cellStyle name="40 % - Accent1 7 2 2 6" xfId="3977" xr:uid="{00000000-0005-0000-0000-000098060000}"/>
    <cellStyle name="40 % - Accent1 7 2 2 7" xfId="3978" xr:uid="{00000000-0005-0000-0000-000099060000}"/>
    <cellStyle name="40 % - Accent1 7 2 2 8" xfId="3979" xr:uid="{00000000-0005-0000-0000-00009A060000}"/>
    <cellStyle name="40 % - Accent1 7 2 2 9" xfId="3980" xr:uid="{00000000-0005-0000-0000-00009B060000}"/>
    <cellStyle name="40 % - Accent1 7 2 3" xfId="3981" xr:uid="{00000000-0005-0000-0000-00009C060000}"/>
    <cellStyle name="40 % - Accent1 7 2 3 2" xfId="3982" xr:uid="{00000000-0005-0000-0000-00009D060000}"/>
    <cellStyle name="40 % - Accent1 7 2 4" xfId="3983" xr:uid="{00000000-0005-0000-0000-00009E060000}"/>
    <cellStyle name="40 % - Accent1 7 2 4 2" xfId="3984" xr:uid="{00000000-0005-0000-0000-00009F060000}"/>
    <cellStyle name="40 % - Accent1 7 2 5" xfId="3985" xr:uid="{00000000-0005-0000-0000-0000A0060000}"/>
    <cellStyle name="40 % - Accent1 7 2 5 2" xfId="3986" xr:uid="{00000000-0005-0000-0000-0000A1060000}"/>
    <cellStyle name="40 % - Accent1 7 2 6" xfId="3987" xr:uid="{00000000-0005-0000-0000-0000A2060000}"/>
    <cellStyle name="40 % - Accent1 7 2 7" xfId="3988" xr:uid="{00000000-0005-0000-0000-0000A3060000}"/>
    <cellStyle name="40 % - Accent1 7 2 8" xfId="3989" xr:uid="{00000000-0005-0000-0000-0000A4060000}"/>
    <cellStyle name="40 % - Accent1 7 2 9" xfId="3990" xr:uid="{00000000-0005-0000-0000-0000A5060000}"/>
    <cellStyle name="40 % - Accent1 7 3" xfId="3991" xr:uid="{00000000-0005-0000-0000-0000A6060000}"/>
    <cellStyle name="40 % - Accent1 7 3 10" xfId="3992" xr:uid="{00000000-0005-0000-0000-0000A7060000}"/>
    <cellStyle name="40 % - Accent1 7 3 2" xfId="3993" xr:uid="{00000000-0005-0000-0000-0000A8060000}"/>
    <cellStyle name="40 % - Accent1 7 3 2 2" xfId="3994" xr:uid="{00000000-0005-0000-0000-0000A9060000}"/>
    <cellStyle name="40 % - Accent1 7 3 3" xfId="3995" xr:uid="{00000000-0005-0000-0000-0000AA060000}"/>
    <cellStyle name="40 % - Accent1 7 3 3 2" xfId="3996" xr:uid="{00000000-0005-0000-0000-0000AB060000}"/>
    <cellStyle name="40 % - Accent1 7 3 4" xfId="3997" xr:uid="{00000000-0005-0000-0000-0000AC060000}"/>
    <cellStyle name="40 % - Accent1 7 3 4 2" xfId="3998" xr:uid="{00000000-0005-0000-0000-0000AD060000}"/>
    <cellStyle name="40 % - Accent1 7 3 5" xfId="3999" xr:uid="{00000000-0005-0000-0000-0000AE060000}"/>
    <cellStyle name="40 % - Accent1 7 3 6" xfId="4000" xr:uid="{00000000-0005-0000-0000-0000AF060000}"/>
    <cellStyle name="40 % - Accent1 7 3 7" xfId="4001" xr:uid="{00000000-0005-0000-0000-0000B0060000}"/>
    <cellStyle name="40 % - Accent1 7 3 8" xfId="4002" xr:uid="{00000000-0005-0000-0000-0000B1060000}"/>
    <cellStyle name="40 % - Accent1 7 3 9" xfId="4003" xr:uid="{00000000-0005-0000-0000-0000B2060000}"/>
    <cellStyle name="40 % - Accent1 7 4" xfId="4004" xr:uid="{00000000-0005-0000-0000-0000B3060000}"/>
    <cellStyle name="40 % - Accent1 7 4 2" xfId="4005" xr:uid="{00000000-0005-0000-0000-0000B4060000}"/>
    <cellStyle name="40 % - Accent1 7 5" xfId="4006" xr:uid="{00000000-0005-0000-0000-0000B5060000}"/>
    <cellStyle name="40 % - Accent1 7 5 2" xfId="4007" xr:uid="{00000000-0005-0000-0000-0000B6060000}"/>
    <cellStyle name="40 % - Accent1 7 6" xfId="4008" xr:uid="{00000000-0005-0000-0000-0000B7060000}"/>
    <cellStyle name="40 % - Accent1 7 7" xfId="4009" xr:uid="{00000000-0005-0000-0000-0000B8060000}"/>
    <cellStyle name="40 % - Accent1 7 8" xfId="4010" xr:uid="{00000000-0005-0000-0000-0000B9060000}"/>
    <cellStyle name="40 % - Accent1 7 9" xfId="4011" xr:uid="{00000000-0005-0000-0000-0000BA060000}"/>
    <cellStyle name="40 % - Accent1 8" xfId="4012" xr:uid="{00000000-0005-0000-0000-0000BB060000}"/>
    <cellStyle name="40 % - Accent1 8 10" xfId="4013" xr:uid="{00000000-0005-0000-0000-0000BC060000}"/>
    <cellStyle name="40 % - Accent1 8 2" xfId="4014" xr:uid="{00000000-0005-0000-0000-0000BD060000}"/>
    <cellStyle name="40 % - Accent1 8 2 10" xfId="4015" xr:uid="{00000000-0005-0000-0000-0000BE060000}"/>
    <cellStyle name="40 % - Accent1 8 2 11" xfId="4016" xr:uid="{00000000-0005-0000-0000-0000BF060000}"/>
    <cellStyle name="40 % - Accent1 8 2 2" xfId="4017" xr:uid="{00000000-0005-0000-0000-0000C0060000}"/>
    <cellStyle name="40 % - Accent1 8 2 2 2" xfId="4018" xr:uid="{00000000-0005-0000-0000-0000C1060000}"/>
    <cellStyle name="40 % - Accent1 8 2 3" xfId="4019" xr:uid="{00000000-0005-0000-0000-0000C2060000}"/>
    <cellStyle name="40 % - Accent1 8 2 3 2" xfId="4020" xr:uid="{00000000-0005-0000-0000-0000C3060000}"/>
    <cellStyle name="40 % - Accent1 8 2 4" xfId="4021" xr:uid="{00000000-0005-0000-0000-0000C4060000}"/>
    <cellStyle name="40 % - Accent1 8 2 4 2" xfId="4022" xr:uid="{00000000-0005-0000-0000-0000C5060000}"/>
    <cellStyle name="40 % - Accent1 8 2 5" xfId="4023" xr:uid="{00000000-0005-0000-0000-0000C6060000}"/>
    <cellStyle name="40 % - Accent1 8 2 6" xfId="4024" xr:uid="{00000000-0005-0000-0000-0000C7060000}"/>
    <cellStyle name="40 % - Accent1 8 2 7" xfId="4025" xr:uid="{00000000-0005-0000-0000-0000C8060000}"/>
    <cellStyle name="40 % - Accent1 8 2 8" xfId="4026" xr:uid="{00000000-0005-0000-0000-0000C9060000}"/>
    <cellStyle name="40 % - Accent1 8 2 9" xfId="4027" xr:uid="{00000000-0005-0000-0000-0000CA060000}"/>
    <cellStyle name="40 % - Accent1 8 3" xfId="4028" xr:uid="{00000000-0005-0000-0000-0000CB060000}"/>
    <cellStyle name="40 % - Accent1 8 3 2" xfId="4029" xr:uid="{00000000-0005-0000-0000-0000CC060000}"/>
    <cellStyle name="40 % - Accent1 8 4" xfId="4030" xr:uid="{00000000-0005-0000-0000-0000CD060000}"/>
    <cellStyle name="40 % - Accent1 8 4 2" xfId="4031" xr:uid="{00000000-0005-0000-0000-0000CE060000}"/>
    <cellStyle name="40 % - Accent1 8 5" xfId="4032" xr:uid="{00000000-0005-0000-0000-0000CF060000}"/>
    <cellStyle name="40 % - Accent1 8 6" xfId="4033" xr:uid="{00000000-0005-0000-0000-0000D0060000}"/>
    <cellStyle name="40 % - Accent1 8 7" xfId="4034" xr:uid="{00000000-0005-0000-0000-0000D1060000}"/>
    <cellStyle name="40 % - Accent1 8 8" xfId="4035" xr:uid="{00000000-0005-0000-0000-0000D2060000}"/>
    <cellStyle name="40 % - Accent1 8 9" xfId="4036" xr:uid="{00000000-0005-0000-0000-0000D3060000}"/>
    <cellStyle name="40 % - Accent1 9" xfId="4037" xr:uid="{00000000-0005-0000-0000-0000D4060000}"/>
    <cellStyle name="40 % - Accent1 9 2" xfId="4038" xr:uid="{00000000-0005-0000-0000-0000D5060000}"/>
    <cellStyle name="40 % - Accent1 9 2 2" xfId="4039" xr:uid="{00000000-0005-0000-0000-0000D6060000}"/>
    <cellStyle name="40 % - Accent1 9 3" xfId="4040" xr:uid="{00000000-0005-0000-0000-0000D7060000}"/>
    <cellStyle name="40 % - Accent1 9 4" xfId="4041" xr:uid="{00000000-0005-0000-0000-0000D8060000}"/>
    <cellStyle name="40 % - Accent2" xfId="50319" builtinId="35" customBuiltin="1"/>
    <cellStyle name="40 % - Accent2 10" xfId="4042" xr:uid="{00000000-0005-0000-0000-0000D9060000}"/>
    <cellStyle name="40 % - Accent2 10 2" xfId="4043" xr:uid="{00000000-0005-0000-0000-0000DA060000}"/>
    <cellStyle name="40 % - Accent2 11" xfId="4044" xr:uid="{00000000-0005-0000-0000-0000DB060000}"/>
    <cellStyle name="40 % - Accent2 11 2" xfId="4045" xr:uid="{00000000-0005-0000-0000-0000DC060000}"/>
    <cellStyle name="40 % - Accent2 12" xfId="4046" xr:uid="{00000000-0005-0000-0000-0000DD060000}"/>
    <cellStyle name="40 % - Accent2 13" xfId="4047" xr:uid="{00000000-0005-0000-0000-0000DE060000}"/>
    <cellStyle name="40 % - Accent2 13 2" xfId="4048" xr:uid="{00000000-0005-0000-0000-0000DF060000}"/>
    <cellStyle name="40 % - Accent2 13 2 2" xfId="4049" xr:uid="{00000000-0005-0000-0000-0000E0060000}"/>
    <cellStyle name="40 % - Accent2 13 2 3" xfId="4050" xr:uid="{00000000-0005-0000-0000-0000E1060000}"/>
    <cellStyle name="40 % - Accent2 13 2 4" xfId="4051" xr:uid="{00000000-0005-0000-0000-0000E2060000}"/>
    <cellStyle name="40 % - Accent2 13 3" xfId="4052" xr:uid="{00000000-0005-0000-0000-0000E3060000}"/>
    <cellStyle name="40 % - Accent2 13 3 2" xfId="4053" xr:uid="{00000000-0005-0000-0000-0000E4060000}"/>
    <cellStyle name="40 % - Accent2 13 3 3" xfId="4054" xr:uid="{00000000-0005-0000-0000-0000E5060000}"/>
    <cellStyle name="40 % - Accent2 13 4" xfId="4055" xr:uid="{00000000-0005-0000-0000-0000E6060000}"/>
    <cellStyle name="40 % - Accent2 13 5" xfId="4056" xr:uid="{00000000-0005-0000-0000-0000E7060000}"/>
    <cellStyle name="40 % - Accent2 13 6" xfId="4057" xr:uid="{00000000-0005-0000-0000-0000E8060000}"/>
    <cellStyle name="40 % - Accent2 14" xfId="4058" xr:uid="{00000000-0005-0000-0000-0000E9060000}"/>
    <cellStyle name="40 % - Accent2 14 2" xfId="4059" xr:uid="{00000000-0005-0000-0000-0000EA060000}"/>
    <cellStyle name="40 % - Accent2 14 2 2" xfId="4060" xr:uid="{00000000-0005-0000-0000-0000EB060000}"/>
    <cellStyle name="40 % - Accent2 14 2 3" xfId="4061" xr:uid="{00000000-0005-0000-0000-0000EC060000}"/>
    <cellStyle name="40 % - Accent2 14 2 4" xfId="4062" xr:uid="{00000000-0005-0000-0000-0000ED060000}"/>
    <cellStyle name="40 % - Accent2 14 3" xfId="4063" xr:uid="{00000000-0005-0000-0000-0000EE060000}"/>
    <cellStyle name="40 % - Accent2 14 3 2" xfId="4064" xr:uid="{00000000-0005-0000-0000-0000EF060000}"/>
    <cellStyle name="40 % - Accent2 14 4" xfId="4065" xr:uid="{00000000-0005-0000-0000-0000F0060000}"/>
    <cellStyle name="40 % - Accent2 14 5" xfId="4066" xr:uid="{00000000-0005-0000-0000-0000F1060000}"/>
    <cellStyle name="40 % - Accent2 14 6" xfId="4067" xr:uid="{00000000-0005-0000-0000-0000F2060000}"/>
    <cellStyle name="40 % - Accent2 15" xfId="4068" xr:uid="{00000000-0005-0000-0000-0000F3060000}"/>
    <cellStyle name="40 % - Accent2 15 2" xfId="4069" xr:uid="{00000000-0005-0000-0000-0000F4060000}"/>
    <cellStyle name="40 % - Accent2 15 3" xfId="4070" xr:uid="{00000000-0005-0000-0000-0000F5060000}"/>
    <cellStyle name="40 % - Accent2 15 4" xfId="4071" xr:uid="{00000000-0005-0000-0000-0000F6060000}"/>
    <cellStyle name="40 % - Accent2 16" xfId="4072" xr:uid="{00000000-0005-0000-0000-0000F7060000}"/>
    <cellStyle name="40 % - Accent2 16 2" xfId="4073" xr:uid="{00000000-0005-0000-0000-0000F8060000}"/>
    <cellStyle name="40 % - Accent2 17" xfId="4074" xr:uid="{00000000-0005-0000-0000-0000F9060000}"/>
    <cellStyle name="40 % - Accent2 18" xfId="4075" xr:uid="{00000000-0005-0000-0000-0000FA060000}"/>
    <cellStyle name="40 % - Accent2 19" xfId="4076" xr:uid="{00000000-0005-0000-0000-0000FB060000}"/>
    <cellStyle name="40 % - Accent2 2" xfId="40" xr:uid="{00000000-0005-0000-0000-0000FC060000}"/>
    <cellStyle name="40 % - Accent2 2 10" xfId="52207" xr:uid="{034885DC-D5B1-4A0F-8EDD-349A0ED233D7}"/>
    <cellStyle name="40 % - Accent2 2 11" xfId="52720" xr:uid="{A6984399-7080-4DC6-9238-160CA855144D}"/>
    <cellStyle name="40 % - Accent2 2 2" xfId="1073" xr:uid="{00000000-0005-0000-0000-0000FD060000}"/>
    <cellStyle name="40 % - Accent2 2 2 2" xfId="4078" xr:uid="{00000000-0005-0000-0000-0000FE060000}"/>
    <cellStyle name="40 % - Accent2 2 2 2 2" xfId="50642" xr:uid="{14B6E9CF-9CA6-4B41-8E0B-8F6BDEDEBF54}"/>
    <cellStyle name="40 % - Accent2 2 2 3" xfId="4079" xr:uid="{00000000-0005-0000-0000-0000FF060000}"/>
    <cellStyle name="40 % - Accent2 2 2 4" xfId="4077" xr:uid="{00000000-0005-0000-0000-000000070000}"/>
    <cellStyle name="40 % - Accent2 2 2 5" xfId="50428" xr:uid="{56A182EE-3FE5-4A39-929D-F99B5C29B079}"/>
    <cellStyle name="40 % - Accent2 2 2 6" xfId="52251" xr:uid="{59E8A5A4-A315-4213-BA68-98DDC2330F20}"/>
    <cellStyle name="40 % - Accent2 2 2 7" xfId="52768" xr:uid="{5F6F7669-A02D-4DE6-B5BB-31533CE0BA77}"/>
    <cellStyle name="40 % - Accent2 2 3" xfId="4080" xr:uid="{00000000-0005-0000-0000-000001070000}"/>
    <cellStyle name="40 % - Accent2 2 3 2" xfId="50643" xr:uid="{7CC89237-1D3A-492D-A8FE-14211D6D6B52}"/>
    <cellStyle name="40 % - Accent2 2 4" xfId="4081" xr:uid="{00000000-0005-0000-0000-000002070000}"/>
    <cellStyle name="40 % - Accent2 2 4 2" xfId="50641" xr:uid="{31CFED39-AED3-474B-B87D-E6131981E730}"/>
    <cellStyle name="40 % - Accent2 2 5" xfId="4082" xr:uid="{00000000-0005-0000-0000-000003070000}"/>
    <cellStyle name="40 % - Accent2 2 6" xfId="4083" xr:uid="{00000000-0005-0000-0000-000004070000}"/>
    <cellStyle name="40 % - Accent2 2 7" xfId="4084" xr:uid="{00000000-0005-0000-0000-000005070000}"/>
    <cellStyle name="40 % - Accent2 2 8" xfId="2166" xr:uid="{00000000-0005-0000-0000-000006070000}"/>
    <cellStyle name="40 % - Accent2 2 9" xfId="50380" xr:uid="{2F79C7B6-2D66-401C-BE3F-9A7642D8FC1C}"/>
    <cellStyle name="40 % - Accent2 20" xfId="52173" xr:uid="{F966A261-5CE7-4609-8A5D-15F762B4A73F}"/>
    <cellStyle name="40 % - Accent2 21" xfId="52674" xr:uid="{0C1F78D1-88F8-403C-8B09-1BCB6A58DB98}"/>
    <cellStyle name="40 % - Accent2 3" xfId="4085" xr:uid="{00000000-0005-0000-0000-000007070000}"/>
    <cellStyle name="40 % - Accent2 3 10" xfId="52747" xr:uid="{F08A0145-968C-4507-A7A2-B7791315AC17}"/>
    <cellStyle name="40 % - Accent2 3 2" xfId="4086" xr:uid="{00000000-0005-0000-0000-000008070000}"/>
    <cellStyle name="40 % - Accent2 3 2 2" xfId="4087" xr:uid="{00000000-0005-0000-0000-000009070000}"/>
    <cellStyle name="40 % - Accent2 3 2 3" xfId="4088" xr:uid="{00000000-0005-0000-0000-00000A070000}"/>
    <cellStyle name="40 % - Accent2 3 3" xfId="4089" xr:uid="{00000000-0005-0000-0000-00000B070000}"/>
    <cellStyle name="40 % - Accent2 3 4" xfId="4090" xr:uid="{00000000-0005-0000-0000-00000C070000}"/>
    <cellStyle name="40 % - Accent2 3 5" xfId="4091" xr:uid="{00000000-0005-0000-0000-00000D070000}"/>
    <cellStyle name="40 % - Accent2 3 6" xfId="4092" xr:uid="{00000000-0005-0000-0000-00000E070000}"/>
    <cellStyle name="40 % - Accent2 3 7" xfId="4093" xr:uid="{00000000-0005-0000-0000-00000F070000}"/>
    <cellStyle name="40 % - Accent2 3 8" xfId="50407" xr:uid="{5E6259E2-3845-4DB4-992A-35250A886D9F}"/>
    <cellStyle name="40 % - Accent2 3 9" xfId="52230" xr:uid="{C67651A4-A361-4BAA-A416-93F68A798880}"/>
    <cellStyle name="40 % - Accent2 4" xfId="4094" xr:uid="{00000000-0005-0000-0000-000010070000}"/>
    <cellStyle name="40 % - Accent2 4 2" xfId="4095" xr:uid="{00000000-0005-0000-0000-000011070000}"/>
    <cellStyle name="40 % - Accent2 4 2 2" xfId="4096" xr:uid="{00000000-0005-0000-0000-000012070000}"/>
    <cellStyle name="40 % - Accent2 4 2 3" xfId="4097" xr:uid="{00000000-0005-0000-0000-000013070000}"/>
    <cellStyle name="40 % - Accent2 4 3" xfId="4098" xr:uid="{00000000-0005-0000-0000-000014070000}"/>
    <cellStyle name="40 % - Accent2 4 4" xfId="4099" xr:uid="{00000000-0005-0000-0000-000015070000}"/>
    <cellStyle name="40 % - Accent2 5" xfId="4100" xr:uid="{00000000-0005-0000-0000-000016070000}"/>
    <cellStyle name="40 % - Accent2 5 2" xfId="4101" xr:uid="{00000000-0005-0000-0000-000017070000}"/>
    <cellStyle name="40 % - Accent2 6" xfId="4102" xr:uid="{00000000-0005-0000-0000-000018070000}"/>
    <cellStyle name="40 % - Accent2 6 10" xfId="4103" xr:uid="{00000000-0005-0000-0000-000019070000}"/>
    <cellStyle name="40 % - Accent2 6 11" xfId="4104" xr:uid="{00000000-0005-0000-0000-00001A070000}"/>
    <cellStyle name="40 % - Accent2 6 2" xfId="4105" xr:uid="{00000000-0005-0000-0000-00001B070000}"/>
    <cellStyle name="40 % - Accent2 6 2 10" xfId="4106" xr:uid="{00000000-0005-0000-0000-00001C070000}"/>
    <cellStyle name="40 % - Accent2 6 2 11" xfId="4107" xr:uid="{00000000-0005-0000-0000-00001D070000}"/>
    <cellStyle name="40 % - Accent2 6 2 12" xfId="4108" xr:uid="{00000000-0005-0000-0000-00001E070000}"/>
    <cellStyle name="40 % - Accent2 6 2 2" xfId="4109" xr:uid="{00000000-0005-0000-0000-00001F070000}"/>
    <cellStyle name="40 % - Accent2 6 2 2 2" xfId="4110" xr:uid="{00000000-0005-0000-0000-000020070000}"/>
    <cellStyle name="40 % - Accent2 6 2 2 2 2" xfId="4111" xr:uid="{00000000-0005-0000-0000-000021070000}"/>
    <cellStyle name="40 % - Accent2 6 2 2 3" xfId="4112" xr:uid="{00000000-0005-0000-0000-000022070000}"/>
    <cellStyle name="40 % - Accent2 6 2 2 4" xfId="4113" xr:uid="{00000000-0005-0000-0000-000023070000}"/>
    <cellStyle name="40 % - Accent2 6 2 2 5" xfId="4114" xr:uid="{00000000-0005-0000-0000-000024070000}"/>
    <cellStyle name="40 % - Accent2 6 2 2 6" xfId="4115" xr:uid="{00000000-0005-0000-0000-000025070000}"/>
    <cellStyle name="40 % - Accent2 6 2 2 7" xfId="4116" xr:uid="{00000000-0005-0000-0000-000026070000}"/>
    <cellStyle name="40 % - Accent2 6 2 2 8" xfId="4117" xr:uid="{00000000-0005-0000-0000-000027070000}"/>
    <cellStyle name="40 % - Accent2 6 2 2 9" xfId="4118" xr:uid="{00000000-0005-0000-0000-000028070000}"/>
    <cellStyle name="40 % - Accent2 6 2 3" xfId="4119" xr:uid="{00000000-0005-0000-0000-000029070000}"/>
    <cellStyle name="40 % - Accent2 6 2 3 2" xfId="4120" xr:uid="{00000000-0005-0000-0000-00002A070000}"/>
    <cellStyle name="40 % - Accent2 6 2 4" xfId="4121" xr:uid="{00000000-0005-0000-0000-00002B070000}"/>
    <cellStyle name="40 % - Accent2 6 2 4 2" xfId="4122" xr:uid="{00000000-0005-0000-0000-00002C070000}"/>
    <cellStyle name="40 % - Accent2 6 2 5" xfId="4123" xr:uid="{00000000-0005-0000-0000-00002D070000}"/>
    <cellStyle name="40 % - Accent2 6 2 5 2" xfId="4124" xr:uid="{00000000-0005-0000-0000-00002E070000}"/>
    <cellStyle name="40 % - Accent2 6 2 6" xfId="4125" xr:uid="{00000000-0005-0000-0000-00002F070000}"/>
    <cellStyle name="40 % - Accent2 6 2 7" xfId="4126" xr:uid="{00000000-0005-0000-0000-000030070000}"/>
    <cellStyle name="40 % - Accent2 6 2 8" xfId="4127" xr:uid="{00000000-0005-0000-0000-000031070000}"/>
    <cellStyle name="40 % - Accent2 6 2 9" xfId="4128" xr:uid="{00000000-0005-0000-0000-000032070000}"/>
    <cellStyle name="40 % - Accent2 6 3" xfId="4129" xr:uid="{00000000-0005-0000-0000-000033070000}"/>
    <cellStyle name="40 % - Accent2 6 3 10" xfId="4130" xr:uid="{00000000-0005-0000-0000-000034070000}"/>
    <cellStyle name="40 % - Accent2 6 3 2" xfId="4131" xr:uid="{00000000-0005-0000-0000-000035070000}"/>
    <cellStyle name="40 % - Accent2 6 3 2 2" xfId="4132" xr:uid="{00000000-0005-0000-0000-000036070000}"/>
    <cellStyle name="40 % - Accent2 6 3 3" xfId="4133" xr:uid="{00000000-0005-0000-0000-000037070000}"/>
    <cellStyle name="40 % - Accent2 6 3 3 2" xfId="4134" xr:uid="{00000000-0005-0000-0000-000038070000}"/>
    <cellStyle name="40 % - Accent2 6 3 4" xfId="4135" xr:uid="{00000000-0005-0000-0000-000039070000}"/>
    <cellStyle name="40 % - Accent2 6 3 4 2" xfId="4136" xr:uid="{00000000-0005-0000-0000-00003A070000}"/>
    <cellStyle name="40 % - Accent2 6 3 5" xfId="4137" xr:uid="{00000000-0005-0000-0000-00003B070000}"/>
    <cellStyle name="40 % - Accent2 6 3 6" xfId="4138" xr:uid="{00000000-0005-0000-0000-00003C070000}"/>
    <cellStyle name="40 % - Accent2 6 3 7" xfId="4139" xr:uid="{00000000-0005-0000-0000-00003D070000}"/>
    <cellStyle name="40 % - Accent2 6 3 8" xfId="4140" xr:uid="{00000000-0005-0000-0000-00003E070000}"/>
    <cellStyle name="40 % - Accent2 6 3 9" xfId="4141" xr:uid="{00000000-0005-0000-0000-00003F070000}"/>
    <cellStyle name="40 % - Accent2 6 4" xfId="4142" xr:uid="{00000000-0005-0000-0000-000040070000}"/>
    <cellStyle name="40 % - Accent2 6 4 2" xfId="4143" xr:uid="{00000000-0005-0000-0000-000041070000}"/>
    <cellStyle name="40 % - Accent2 6 5" xfId="4144" xr:uid="{00000000-0005-0000-0000-000042070000}"/>
    <cellStyle name="40 % - Accent2 6 5 2" xfId="4145" xr:uid="{00000000-0005-0000-0000-000043070000}"/>
    <cellStyle name="40 % - Accent2 6 6" xfId="4146" xr:uid="{00000000-0005-0000-0000-000044070000}"/>
    <cellStyle name="40 % - Accent2 6 7" xfId="4147" xr:uid="{00000000-0005-0000-0000-000045070000}"/>
    <cellStyle name="40 % - Accent2 6 8" xfId="4148" xr:uid="{00000000-0005-0000-0000-000046070000}"/>
    <cellStyle name="40 % - Accent2 6 9" xfId="4149" xr:uid="{00000000-0005-0000-0000-000047070000}"/>
    <cellStyle name="40 % - Accent2 7" xfId="4150" xr:uid="{00000000-0005-0000-0000-000048070000}"/>
    <cellStyle name="40 % - Accent2 7 10" xfId="4151" xr:uid="{00000000-0005-0000-0000-000049070000}"/>
    <cellStyle name="40 % - Accent2 7 2" xfId="4152" xr:uid="{00000000-0005-0000-0000-00004A070000}"/>
    <cellStyle name="40 % - Accent2 7 2 10" xfId="4153" xr:uid="{00000000-0005-0000-0000-00004B070000}"/>
    <cellStyle name="40 % - Accent2 7 2 11" xfId="4154" xr:uid="{00000000-0005-0000-0000-00004C070000}"/>
    <cellStyle name="40 % - Accent2 7 2 2" xfId="4155" xr:uid="{00000000-0005-0000-0000-00004D070000}"/>
    <cellStyle name="40 % - Accent2 7 2 2 2" xfId="4156" xr:uid="{00000000-0005-0000-0000-00004E070000}"/>
    <cellStyle name="40 % - Accent2 7 2 3" xfId="4157" xr:uid="{00000000-0005-0000-0000-00004F070000}"/>
    <cellStyle name="40 % - Accent2 7 2 3 2" xfId="4158" xr:uid="{00000000-0005-0000-0000-000050070000}"/>
    <cellStyle name="40 % - Accent2 7 2 4" xfId="4159" xr:uid="{00000000-0005-0000-0000-000051070000}"/>
    <cellStyle name="40 % - Accent2 7 2 4 2" xfId="4160" xr:uid="{00000000-0005-0000-0000-000052070000}"/>
    <cellStyle name="40 % - Accent2 7 2 5" xfId="4161" xr:uid="{00000000-0005-0000-0000-000053070000}"/>
    <cellStyle name="40 % - Accent2 7 2 6" xfId="4162" xr:uid="{00000000-0005-0000-0000-000054070000}"/>
    <cellStyle name="40 % - Accent2 7 2 7" xfId="4163" xr:uid="{00000000-0005-0000-0000-000055070000}"/>
    <cellStyle name="40 % - Accent2 7 2 8" xfId="4164" xr:uid="{00000000-0005-0000-0000-000056070000}"/>
    <cellStyle name="40 % - Accent2 7 2 9" xfId="4165" xr:uid="{00000000-0005-0000-0000-000057070000}"/>
    <cellStyle name="40 % - Accent2 7 3" xfId="4166" xr:uid="{00000000-0005-0000-0000-000058070000}"/>
    <cellStyle name="40 % - Accent2 7 3 2" xfId="4167" xr:uid="{00000000-0005-0000-0000-000059070000}"/>
    <cellStyle name="40 % - Accent2 7 4" xfId="4168" xr:uid="{00000000-0005-0000-0000-00005A070000}"/>
    <cellStyle name="40 % - Accent2 7 4 2" xfId="4169" xr:uid="{00000000-0005-0000-0000-00005B070000}"/>
    <cellStyle name="40 % - Accent2 7 5" xfId="4170" xr:uid="{00000000-0005-0000-0000-00005C070000}"/>
    <cellStyle name="40 % - Accent2 7 6" xfId="4171" xr:uid="{00000000-0005-0000-0000-00005D070000}"/>
    <cellStyle name="40 % - Accent2 7 7" xfId="4172" xr:uid="{00000000-0005-0000-0000-00005E070000}"/>
    <cellStyle name="40 % - Accent2 7 8" xfId="4173" xr:uid="{00000000-0005-0000-0000-00005F070000}"/>
    <cellStyle name="40 % - Accent2 7 9" xfId="4174" xr:uid="{00000000-0005-0000-0000-000060070000}"/>
    <cellStyle name="40 % - Accent2 8" xfId="4175" xr:uid="{00000000-0005-0000-0000-000061070000}"/>
    <cellStyle name="40 % - Accent2 8 2" xfId="4176" xr:uid="{00000000-0005-0000-0000-000062070000}"/>
    <cellStyle name="40 % - Accent2 8 2 2" xfId="4177" xr:uid="{00000000-0005-0000-0000-000063070000}"/>
    <cellStyle name="40 % - Accent2 8 3" xfId="4178" xr:uid="{00000000-0005-0000-0000-000064070000}"/>
    <cellStyle name="40 % - Accent2 8 4" xfId="4179" xr:uid="{00000000-0005-0000-0000-000065070000}"/>
    <cellStyle name="40 % - Accent2 9" xfId="4180" xr:uid="{00000000-0005-0000-0000-000066070000}"/>
    <cellStyle name="40 % - Accent2 9 2" xfId="4181" xr:uid="{00000000-0005-0000-0000-000067070000}"/>
    <cellStyle name="40 % - Accent2 9 2 2" xfId="4182" xr:uid="{00000000-0005-0000-0000-000068070000}"/>
    <cellStyle name="40 % - Accent3" xfId="50322" builtinId="39" customBuiltin="1"/>
    <cellStyle name="40 % - Accent3 10" xfId="4183" xr:uid="{00000000-0005-0000-0000-000069070000}"/>
    <cellStyle name="40 % - Accent3 10 2" xfId="4184" xr:uid="{00000000-0005-0000-0000-00006A070000}"/>
    <cellStyle name="40 % - Accent3 10 2 2" xfId="4185" xr:uid="{00000000-0005-0000-0000-00006B070000}"/>
    <cellStyle name="40 % - Accent3 11" xfId="4186" xr:uid="{00000000-0005-0000-0000-00006C070000}"/>
    <cellStyle name="40 % - Accent3 11 2" xfId="4187" xr:uid="{00000000-0005-0000-0000-00006D070000}"/>
    <cellStyle name="40 % - Accent3 11 2 2" xfId="4188" xr:uid="{00000000-0005-0000-0000-00006E070000}"/>
    <cellStyle name="40 % - Accent3 11 2 3" xfId="4189" xr:uid="{00000000-0005-0000-0000-00006F070000}"/>
    <cellStyle name="40 % - Accent3 11 3" xfId="4190" xr:uid="{00000000-0005-0000-0000-000070070000}"/>
    <cellStyle name="40 % - Accent3 11 4" xfId="4191" xr:uid="{00000000-0005-0000-0000-000071070000}"/>
    <cellStyle name="40 % - Accent3 11 5" xfId="4192" xr:uid="{00000000-0005-0000-0000-000072070000}"/>
    <cellStyle name="40 % - Accent3 12" xfId="4193" xr:uid="{00000000-0005-0000-0000-000073070000}"/>
    <cellStyle name="40 % - Accent3 12 2" xfId="4194" xr:uid="{00000000-0005-0000-0000-000074070000}"/>
    <cellStyle name="40 % - Accent3 12 3" xfId="4195" xr:uid="{00000000-0005-0000-0000-000075070000}"/>
    <cellStyle name="40 % - Accent3 12 4" xfId="4196" xr:uid="{00000000-0005-0000-0000-000076070000}"/>
    <cellStyle name="40 % - Accent3 13" xfId="4197" xr:uid="{00000000-0005-0000-0000-000077070000}"/>
    <cellStyle name="40 % - Accent3 13 2" xfId="4198" xr:uid="{00000000-0005-0000-0000-000078070000}"/>
    <cellStyle name="40 % - Accent3 13 2 2" xfId="4199" xr:uid="{00000000-0005-0000-0000-000079070000}"/>
    <cellStyle name="40 % - Accent3 13 2 2 2" xfId="4200" xr:uid="{00000000-0005-0000-0000-00007A070000}"/>
    <cellStyle name="40 % - Accent3 13 2 3" xfId="4201" xr:uid="{00000000-0005-0000-0000-00007B070000}"/>
    <cellStyle name="40 % - Accent3 13 2 4" xfId="4202" xr:uid="{00000000-0005-0000-0000-00007C070000}"/>
    <cellStyle name="40 % - Accent3 13 2 5" xfId="4203" xr:uid="{00000000-0005-0000-0000-00007D070000}"/>
    <cellStyle name="40 % - Accent3 13 3" xfId="4204" xr:uid="{00000000-0005-0000-0000-00007E070000}"/>
    <cellStyle name="40 % - Accent3 13 3 2" xfId="4205" xr:uid="{00000000-0005-0000-0000-00007F070000}"/>
    <cellStyle name="40 % - Accent3 13 3 2 2" xfId="4206" xr:uid="{00000000-0005-0000-0000-000080070000}"/>
    <cellStyle name="40 % - Accent3 13 3 3" xfId="4207" xr:uid="{00000000-0005-0000-0000-000081070000}"/>
    <cellStyle name="40 % - Accent3 13 3 4" xfId="4208" xr:uid="{00000000-0005-0000-0000-000082070000}"/>
    <cellStyle name="40 % - Accent3 13 3 5" xfId="4209" xr:uid="{00000000-0005-0000-0000-000083070000}"/>
    <cellStyle name="40 % - Accent3 13 4" xfId="4210" xr:uid="{00000000-0005-0000-0000-000084070000}"/>
    <cellStyle name="40 % - Accent3 13 4 2" xfId="4211" xr:uid="{00000000-0005-0000-0000-000085070000}"/>
    <cellStyle name="40 % - Accent3 13 4 3" xfId="4212" xr:uid="{00000000-0005-0000-0000-000086070000}"/>
    <cellStyle name="40 % - Accent3 13 5" xfId="4213" xr:uid="{00000000-0005-0000-0000-000087070000}"/>
    <cellStyle name="40 % - Accent3 13 5 2" xfId="4214" xr:uid="{00000000-0005-0000-0000-000088070000}"/>
    <cellStyle name="40 % - Accent3 13 6" xfId="4215" xr:uid="{00000000-0005-0000-0000-000089070000}"/>
    <cellStyle name="40 % - Accent3 13 7" xfId="4216" xr:uid="{00000000-0005-0000-0000-00008A070000}"/>
    <cellStyle name="40 % - Accent3 13 8" xfId="4217" xr:uid="{00000000-0005-0000-0000-00008B070000}"/>
    <cellStyle name="40 % - Accent3 14" xfId="4218" xr:uid="{00000000-0005-0000-0000-00008C070000}"/>
    <cellStyle name="40 % - Accent3 14 2" xfId="4219" xr:uid="{00000000-0005-0000-0000-00008D070000}"/>
    <cellStyle name="40 % - Accent3 14 2 2" xfId="4220" xr:uid="{00000000-0005-0000-0000-00008E070000}"/>
    <cellStyle name="40 % - Accent3 14 2 2 2" xfId="4221" xr:uid="{00000000-0005-0000-0000-00008F070000}"/>
    <cellStyle name="40 % - Accent3 14 2 3" xfId="4222" xr:uid="{00000000-0005-0000-0000-000090070000}"/>
    <cellStyle name="40 % - Accent3 14 2 4" xfId="4223" xr:uid="{00000000-0005-0000-0000-000091070000}"/>
    <cellStyle name="40 % - Accent3 14 2 5" xfId="4224" xr:uid="{00000000-0005-0000-0000-000092070000}"/>
    <cellStyle name="40 % - Accent3 14 3" xfId="4225" xr:uid="{00000000-0005-0000-0000-000093070000}"/>
    <cellStyle name="40 % - Accent3 14 3 2" xfId="4226" xr:uid="{00000000-0005-0000-0000-000094070000}"/>
    <cellStyle name="40 % - Accent3 14 3 2 2" xfId="4227" xr:uid="{00000000-0005-0000-0000-000095070000}"/>
    <cellStyle name="40 % - Accent3 14 3 3" xfId="4228" xr:uid="{00000000-0005-0000-0000-000096070000}"/>
    <cellStyle name="40 % - Accent3 14 3 4" xfId="4229" xr:uid="{00000000-0005-0000-0000-000097070000}"/>
    <cellStyle name="40 % - Accent3 14 3 5" xfId="4230" xr:uid="{00000000-0005-0000-0000-000098070000}"/>
    <cellStyle name="40 % - Accent3 14 4" xfId="4231" xr:uid="{00000000-0005-0000-0000-000099070000}"/>
    <cellStyle name="40 % - Accent3 14 4 2" xfId="4232" xr:uid="{00000000-0005-0000-0000-00009A070000}"/>
    <cellStyle name="40 % - Accent3 14 4 3" xfId="4233" xr:uid="{00000000-0005-0000-0000-00009B070000}"/>
    <cellStyle name="40 % - Accent3 14 5" xfId="4234" xr:uid="{00000000-0005-0000-0000-00009C070000}"/>
    <cellStyle name="40 % - Accent3 14 5 2" xfId="4235" xr:uid="{00000000-0005-0000-0000-00009D070000}"/>
    <cellStyle name="40 % - Accent3 14 6" xfId="4236" xr:uid="{00000000-0005-0000-0000-00009E070000}"/>
    <cellStyle name="40 % - Accent3 14 7" xfId="4237" xr:uid="{00000000-0005-0000-0000-00009F070000}"/>
    <cellStyle name="40 % - Accent3 14 8" xfId="4238" xr:uid="{00000000-0005-0000-0000-0000A0070000}"/>
    <cellStyle name="40 % - Accent3 15" xfId="4239" xr:uid="{00000000-0005-0000-0000-0000A1070000}"/>
    <cellStyle name="40 % - Accent3 15 2" xfId="4240" xr:uid="{00000000-0005-0000-0000-0000A2070000}"/>
    <cellStyle name="40 % - Accent3 15 2 2" xfId="4241" xr:uid="{00000000-0005-0000-0000-0000A3070000}"/>
    <cellStyle name="40 % - Accent3 15 2 2 2" xfId="4242" xr:uid="{00000000-0005-0000-0000-0000A4070000}"/>
    <cellStyle name="40 % - Accent3 15 2 3" xfId="4243" xr:uid="{00000000-0005-0000-0000-0000A5070000}"/>
    <cellStyle name="40 % - Accent3 15 2 4" xfId="4244" xr:uid="{00000000-0005-0000-0000-0000A6070000}"/>
    <cellStyle name="40 % - Accent3 15 2 5" xfId="4245" xr:uid="{00000000-0005-0000-0000-0000A7070000}"/>
    <cellStyle name="40 % - Accent3 15 3" xfId="4246" xr:uid="{00000000-0005-0000-0000-0000A8070000}"/>
    <cellStyle name="40 % - Accent3 15 3 2" xfId="4247" xr:uid="{00000000-0005-0000-0000-0000A9070000}"/>
    <cellStyle name="40 % - Accent3 15 3 2 2" xfId="4248" xr:uid="{00000000-0005-0000-0000-0000AA070000}"/>
    <cellStyle name="40 % - Accent3 15 3 3" xfId="4249" xr:uid="{00000000-0005-0000-0000-0000AB070000}"/>
    <cellStyle name="40 % - Accent3 15 3 4" xfId="4250" xr:uid="{00000000-0005-0000-0000-0000AC070000}"/>
    <cellStyle name="40 % - Accent3 15 3 5" xfId="4251" xr:uid="{00000000-0005-0000-0000-0000AD070000}"/>
    <cellStyle name="40 % - Accent3 15 4" xfId="4252" xr:uid="{00000000-0005-0000-0000-0000AE070000}"/>
    <cellStyle name="40 % - Accent3 15 4 2" xfId="4253" xr:uid="{00000000-0005-0000-0000-0000AF070000}"/>
    <cellStyle name="40 % - Accent3 15 4 3" xfId="4254" xr:uid="{00000000-0005-0000-0000-0000B0070000}"/>
    <cellStyle name="40 % - Accent3 15 5" xfId="4255" xr:uid="{00000000-0005-0000-0000-0000B1070000}"/>
    <cellStyle name="40 % - Accent3 15 5 2" xfId="4256" xr:uid="{00000000-0005-0000-0000-0000B2070000}"/>
    <cellStyle name="40 % - Accent3 15 6" xfId="4257" xr:uid="{00000000-0005-0000-0000-0000B3070000}"/>
    <cellStyle name="40 % - Accent3 15 7" xfId="4258" xr:uid="{00000000-0005-0000-0000-0000B4070000}"/>
    <cellStyle name="40 % - Accent3 15 8" xfId="4259" xr:uid="{00000000-0005-0000-0000-0000B5070000}"/>
    <cellStyle name="40 % - Accent3 16" xfId="4260" xr:uid="{00000000-0005-0000-0000-0000B6070000}"/>
    <cellStyle name="40 % - Accent3 16 2" xfId="4261" xr:uid="{00000000-0005-0000-0000-0000B7070000}"/>
    <cellStyle name="40 % - Accent3 16 2 2" xfId="4262" xr:uid="{00000000-0005-0000-0000-0000B8070000}"/>
    <cellStyle name="40 % - Accent3 16 3" xfId="4263" xr:uid="{00000000-0005-0000-0000-0000B9070000}"/>
    <cellStyle name="40 % - Accent3 17" xfId="4264" xr:uid="{00000000-0005-0000-0000-0000BA070000}"/>
    <cellStyle name="40 % - Accent3 17 2" xfId="4265" xr:uid="{00000000-0005-0000-0000-0000BB070000}"/>
    <cellStyle name="40 % - Accent3 18" xfId="4266" xr:uid="{00000000-0005-0000-0000-0000BC070000}"/>
    <cellStyle name="40 % - Accent3 19" xfId="4267" xr:uid="{00000000-0005-0000-0000-0000BD070000}"/>
    <cellStyle name="40 % - Accent3 2" xfId="41" xr:uid="{00000000-0005-0000-0000-0000BE070000}"/>
    <cellStyle name="40 % - Accent3 2 10" xfId="52209" xr:uid="{3B2E2E00-69B2-4E0D-91FD-94457A1D12DB}"/>
    <cellStyle name="40 % - Accent3 2 11" xfId="52722" xr:uid="{444E3D07-41FD-4426-BB0C-997A150E0B94}"/>
    <cellStyle name="40 % - Accent3 2 2" xfId="1074" xr:uid="{00000000-0005-0000-0000-0000BF070000}"/>
    <cellStyle name="40 % - Accent3 2 2 2" xfId="4269" xr:uid="{00000000-0005-0000-0000-0000C0070000}"/>
    <cellStyle name="40 % - Accent3 2 2 2 2" xfId="50645" xr:uid="{E90A88BB-77C8-4141-9278-8EEE88705A20}"/>
    <cellStyle name="40 % - Accent3 2 2 3" xfId="4270" xr:uid="{00000000-0005-0000-0000-0000C1070000}"/>
    <cellStyle name="40 % - Accent3 2 2 4" xfId="4268" xr:uid="{00000000-0005-0000-0000-0000C2070000}"/>
    <cellStyle name="40 % - Accent3 2 2 5" xfId="50430" xr:uid="{FCA16DFE-DB3E-4241-9E00-E58DE617737D}"/>
    <cellStyle name="40 % - Accent3 2 2 6" xfId="52253" xr:uid="{13484763-A051-4479-AA4F-4B33E0F42E2B}"/>
    <cellStyle name="40 % - Accent3 2 2 7" xfId="52770" xr:uid="{B6F1D39A-3C72-408C-AE89-A7D257720AB8}"/>
    <cellStyle name="40 % - Accent3 2 3" xfId="4271" xr:uid="{00000000-0005-0000-0000-0000C3070000}"/>
    <cellStyle name="40 % - Accent3 2 3 2" xfId="4272" xr:uid="{00000000-0005-0000-0000-0000C4070000}"/>
    <cellStyle name="40 % - Accent3 2 3 2 2" xfId="4273" xr:uid="{00000000-0005-0000-0000-0000C5070000}"/>
    <cellStyle name="40 % - Accent3 2 3 3" xfId="4274" xr:uid="{00000000-0005-0000-0000-0000C6070000}"/>
    <cellStyle name="40 % - Accent3 2 3 4" xfId="50646" xr:uid="{0E8CE6CF-134B-4D5C-B191-04A31E204624}"/>
    <cellStyle name="40 % - Accent3 2 4" xfId="4275" xr:uid="{00000000-0005-0000-0000-0000C7070000}"/>
    <cellStyle name="40 % - Accent3 2 4 2" xfId="4276" xr:uid="{00000000-0005-0000-0000-0000C8070000}"/>
    <cellStyle name="40 % - Accent3 2 4 3" xfId="50644" xr:uid="{B020EEE8-75CB-46BA-9C90-F72F80A00829}"/>
    <cellStyle name="40 % - Accent3 2 5" xfId="4277" xr:uid="{00000000-0005-0000-0000-0000C9070000}"/>
    <cellStyle name="40 % - Accent3 2 6" xfId="4278" xr:uid="{00000000-0005-0000-0000-0000CA070000}"/>
    <cellStyle name="40 % - Accent3 2 7" xfId="4279" xr:uid="{00000000-0005-0000-0000-0000CB070000}"/>
    <cellStyle name="40 % - Accent3 2 8" xfId="2167" xr:uid="{00000000-0005-0000-0000-0000CC070000}"/>
    <cellStyle name="40 % - Accent3 2 9" xfId="50382" xr:uid="{1C07E325-B1FF-4B04-BCB5-28E838F1EF93}"/>
    <cellStyle name="40 % - Accent3 20" xfId="52175" xr:uid="{6C7E96F3-4542-4BFB-99FA-FA4557D0C1EA}"/>
    <cellStyle name="40 % - Accent3 21" xfId="52676" xr:uid="{273D2091-2B00-475F-9250-5ED6E6723936}"/>
    <cellStyle name="40 % - Accent3 3" xfId="4280" xr:uid="{00000000-0005-0000-0000-0000CD070000}"/>
    <cellStyle name="40 % - Accent3 3 10" xfId="52749" xr:uid="{4D9B17C4-CE8F-4B31-9CB7-33735222BFA9}"/>
    <cellStyle name="40 % - Accent3 3 2" xfId="4281" xr:uid="{00000000-0005-0000-0000-0000CE070000}"/>
    <cellStyle name="40 % - Accent3 3 2 2" xfId="4282" xr:uid="{00000000-0005-0000-0000-0000CF070000}"/>
    <cellStyle name="40 % - Accent3 3 2 3" xfId="4283" xr:uid="{00000000-0005-0000-0000-0000D0070000}"/>
    <cellStyle name="40 % - Accent3 3 3" xfId="4284" xr:uid="{00000000-0005-0000-0000-0000D1070000}"/>
    <cellStyle name="40 % - Accent3 3 4" xfId="4285" xr:uid="{00000000-0005-0000-0000-0000D2070000}"/>
    <cellStyle name="40 % - Accent3 3 5" xfId="4286" xr:uid="{00000000-0005-0000-0000-0000D3070000}"/>
    <cellStyle name="40 % - Accent3 3 6" xfId="4287" xr:uid="{00000000-0005-0000-0000-0000D4070000}"/>
    <cellStyle name="40 % - Accent3 3 7" xfId="4288" xr:uid="{00000000-0005-0000-0000-0000D5070000}"/>
    <cellStyle name="40 % - Accent3 3 8" xfId="50409" xr:uid="{F1E61719-AB73-4DAA-B085-2E768EFC75D0}"/>
    <cellStyle name="40 % - Accent3 3 9" xfId="52232" xr:uid="{6E192212-E632-4CA6-AE9C-D2A98F3088F0}"/>
    <cellStyle name="40 % - Accent3 4" xfId="4289" xr:uid="{00000000-0005-0000-0000-0000D6070000}"/>
    <cellStyle name="40 % - Accent3 4 2" xfId="4290" xr:uid="{00000000-0005-0000-0000-0000D7070000}"/>
    <cellStyle name="40 % - Accent3 4 2 2" xfId="4291" xr:uid="{00000000-0005-0000-0000-0000D8070000}"/>
    <cellStyle name="40 % - Accent3 4 2 3" xfId="4292" xr:uid="{00000000-0005-0000-0000-0000D9070000}"/>
    <cellStyle name="40 % - Accent3 4 3" xfId="4293" xr:uid="{00000000-0005-0000-0000-0000DA070000}"/>
    <cellStyle name="40 % - Accent3 4 4" xfId="4294" xr:uid="{00000000-0005-0000-0000-0000DB070000}"/>
    <cellStyle name="40 % - Accent3 5" xfId="4295" xr:uid="{00000000-0005-0000-0000-0000DC070000}"/>
    <cellStyle name="40 % - Accent3 5 2" xfId="4296" xr:uid="{00000000-0005-0000-0000-0000DD070000}"/>
    <cellStyle name="40 % - Accent3 6" xfId="4297" xr:uid="{00000000-0005-0000-0000-0000DE070000}"/>
    <cellStyle name="40 % - Accent3 6 2" xfId="4298" xr:uid="{00000000-0005-0000-0000-0000DF070000}"/>
    <cellStyle name="40 % - Accent3 6 3" xfId="4299" xr:uid="{00000000-0005-0000-0000-0000E0070000}"/>
    <cellStyle name="40 % - Accent3 6 3 2" xfId="4300" xr:uid="{00000000-0005-0000-0000-0000E1070000}"/>
    <cellStyle name="40 % - Accent3 6 3 3" xfId="4301" xr:uid="{00000000-0005-0000-0000-0000E2070000}"/>
    <cellStyle name="40 % - Accent3 6 3 4" xfId="4302" xr:uid="{00000000-0005-0000-0000-0000E3070000}"/>
    <cellStyle name="40 % - Accent3 6 4" xfId="4303" xr:uid="{00000000-0005-0000-0000-0000E4070000}"/>
    <cellStyle name="40 % - Accent3 6 4 2" xfId="4304" xr:uid="{00000000-0005-0000-0000-0000E5070000}"/>
    <cellStyle name="40 % - Accent3 6 5" xfId="4305" xr:uid="{00000000-0005-0000-0000-0000E6070000}"/>
    <cellStyle name="40 % - Accent3 7" xfId="4306" xr:uid="{00000000-0005-0000-0000-0000E7070000}"/>
    <cellStyle name="40 % - Accent3 7 10" xfId="4307" xr:uid="{00000000-0005-0000-0000-0000E8070000}"/>
    <cellStyle name="40 % - Accent3 7 11" xfId="4308" xr:uid="{00000000-0005-0000-0000-0000E9070000}"/>
    <cellStyle name="40 % - Accent3 7 2" xfId="4309" xr:uid="{00000000-0005-0000-0000-0000EA070000}"/>
    <cellStyle name="40 % - Accent3 7 2 10" xfId="4310" xr:uid="{00000000-0005-0000-0000-0000EB070000}"/>
    <cellStyle name="40 % - Accent3 7 2 11" xfId="4311" xr:uid="{00000000-0005-0000-0000-0000EC070000}"/>
    <cellStyle name="40 % - Accent3 7 2 12" xfId="4312" xr:uid="{00000000-0005-0000-0000-0000ED070000}"/>
    <cellStyle name="40 % - Accent3 7 2 2" xfId="4313" xr:uid="{00000000-0005-0000-0000-0000EE070000}"/>
    <cellStyle name="40 % - Accent3 7 2 2 2" xfId="4314" xr:uid="{00000000-0005-0000-0000-0000EF070000}"/>
    <cellStyle name="40 % - Accent3 7 2 2 2 2" xfId="4315" xr:uid="{00000000-0005-0000-0000-0000F0070000}"/>
    <cellStyle name="40 % - Accent3 7 2 2 3" xfId="4316" xr:uid="{00000000-0005-0000-0000-0000F1070000}"/>
    <cellStyle name="40 % - Accent3 7 2 2 4" xfId="4317" xr:uid="{00000000-0005-0000-0000-0000F2070000}"/>
    <cellStyle name="40 % - Accent3 7 2 2 5" xfId="4318" xr:uid="{00000000-0005-0000-0000-0000F3070000}"/>
    <cellStyle name="40 % - Accent3 7 2 2 6" xfId="4319" xr:uid="{00000000-0005-0000-0000-0000F4070000}"/>
    <cellStyle name="40 % - Accent3 7 2 2 7" xfId="4320" xr:uid="{00000000-0005-0000-0000-0000F5070000}"/>
    <cellStyle name="40 % - Accent3 7 2 2 8" xfId="4321" xr:uid="{00000000-0005-0000-0000-0000F6070000}"/>
    <cellStyle name="40 % - Accent3 7 2 2 9" xfId="4322" xr:uid="{00000000-0005-0000-0000-0000F7070000}"/>
    <cellStyle name="40 % - Accent3 7 2 3" xfId="4323" xr:uid="{00000000-0005-0000-0000-0000F8070000}"/>
    <cellStyle name="40 % - Accent3 7 2 3 2" xfId="4324" xr:uid="{00000000-0005-0000-0000-0000F9070000}"/>
    <cellStyle name="40 % - Accent3 7 2 4" xfId="4325" xr:uid="{00000000-0005-0000-0000-0000FA070000}"/>
    <cellStyle name="40 % - Accent3 7 2 4 2" xfId="4326" xr:uid="{00000000-0005-0000-0000-0000FB070000}"/>
    <cellStyle name="40 % - Accent3 7 2 5" xfId="4327" xr:uid="{00000000-0005-0000-0000-0000FC070000}"/>
    <cellStyle name="40 % - Accent3 7 2 5 2" xfId="4328" xr:uid="{00000000-0005-0000-0000-0000FD070000}"/>
    <cellStyle name="40 % - Accent3 7 2 6" xfId="4329" xr:uid="{00000000-0005-0000-0000-0000FE070000}"/>
    <cellStyle name="40 % - Accent3 7 2 7" xfId="4330" xr:uid="{00000000-0005-0000-0000-0000FF070000}"/>
    <cellStyle name="40 % - Accent3 7 2 8" xfId="4331" xr:uid="{00000000-0005-0000-0000-000000080000}"/>
    <cellStyle name="40 % - Accent3 7 2 9" xfId="4332" xr:uid="{00000000-0005-0000-0000-000001080000}"/>
    <cellStyle name="40 % - Accent3 7 3" xfId="4333" xr:uid="{00000000-0005-0000-0000-000002080000}"/>
    <cellStyle name="40 % - Accent3 7 3 10" xfId="4334" xr:uid="{00000000-0005-0000-0000-000003080000}"/>
    <cellStyle name="40 % - Accent3 7 3 2" xfId="4335" xr:uid="{00000000-0005-0000-0000-000004080000}"/>
    <cellStyle name="40 % - Accent3 7 3 2 2" xfId="4336" xr:uid="{00000000-0005-0000-0000-000005080000}"/>
    <cellStyle name="40 % - Accent3 7 3 3" xfId="4337" xr:uid="{00000000-0005-0000-0000-000006080000}"/>
    <cellStyle name="40 % - Accent3 7 3 3 2" xfId="4338" xr:uid="{00000000-0005-0000-0000-000007080000}"/>
    <cellStyle name="40 % - Accent3 7 3 4" xfId="4339" xr:uid="{00000000-0005-0000-0000-000008080000}"/>
    <cellStyle name="40 % - Accent3 7 3 4 2" xfId="4340" xr:uid="{00000000-0005-0000-0000-000009080000}"/>
    <cellStyle name="40 % - Accent3 7 3 5" xfId="4341" xr:uid="{00000000-0005-0000-0000-00000A080000}"/>
    <cellStyle name="40 % - Accent3 7 3 6" xfId="4342" xr:uid="{00000000-0005-0000-0000-00000B080000}"/>
    <cellStyle name="40 % - Accent3 7 3 7" xfId="4343" xr:uid="{00000000-0005-0000-0000-00000C080000}"/>
    <cellStyle name="40 % - Accent3 7 3 8" xfId="4344" xr:uid="{00000000-0005-0000-0000-00000D080000}"/>
    <cellStyle name="40 % - Accent3 7 3 9" xfId="4345" xr:uid="{00000000-0005-0000-0000-00000E080000}"/>
    <cellStyle name="40 % - Accent3 7 4" xfId="4346" xr:uid="{00000000-0005-0000-0000-00000F080000}"/>
    <cellStyle name="40 % - Accent3 7 4 2" xfId="4347" xr:uid="{00000000-0005-0000-0000-000010080000}"/>
    <cellStyle name="40 % - Accent3 7 5" xfId="4348" xr:uid="{00000000-0005-0000-0000-000011080000}"/>
    <cellStyle name="40 % - Accent3 7 5 2" xfId="4349" xr:uid="{00000000-0005-0000-0000-000012080000}"/>
    <cellStyle name="40 % - Accent3 7 6" xfId="4350" xr:uid="{00000000-0005-0000-0000-000013080000}"/>
    <cellStyle name="40 % - Accent3 7 7" xfId="4351" xr:uid="{00000000-0005-0000-0000-000014080000}"/>
    <cellStyle name="40 % - Accent3 7 8" xfId="4352" xr:uid="{00000000-0005-0000-0000-000015080000}"/>
    <cellStyle name="40 % - Accent3 7 9" xfId="4353" xr:uid="{00000000-0005-0000-0000-000016080000}"/>
    <cellStyle name="40 % - Accent3 8" xfId="4354" xr:uid="{00000000-0005-0000-0000-000017080000}"/>
    <cellStyle name="40 % - Accent3 8 10" xfId="4355" xr:uid="{00000000-0005-0000-0000-000018080000}"/>
    <cellStyle name="40 % - Accent3 8 2" xfId="4356" xr:uid="{00000000-0005-0000-0000-000019080000}"/>
    <cellStyle name="40 % - Accent3 8 2 10" xfId="4357" xr:uid="{00000000-0005-0000-0000-00001A080000}"/>
    <cellStyle name="40 % - Accent3 8 2 11" xfId="4358" xr:uid="{00000000-0005-0000-0000-00001B080000}"/>
    <cellStyle name="40 % - Accent3 8 2 2" xfId="4359" xr:uid="{00000000-0005-0000-0000-00001C080000}"/>
    <cellStyle name="40 % - Accent3 8 2 2 2" xfId="4360" xr:uid="{00000000-0005-0000-0000-00001D080000}"/>
    <cellStyle name="40 % - Accent3 8 2 3" xfId="4361" xr:uid="{00000000-0005-0000-0000-00001E080000}"/>
    <cellStyle name="40 % - Accent3 8 2 3 2" xfId="4362" xr:uid="{00000000-0005-0000-0000-00001F080000}"/>
    <cellStyle name="40 % - Accent3 8 2 4" xfId="4363" xr:uid="{00000000-0005-0000-0000-000020080000}"/>
    <cellStyle name="40 % - Accent3 8 2 4 2" xfId="4364" xr:uid="{00000000-0005-0000-0000-000021080000}"/>
    <cellStyle name="40 % - Accent3 8 2 5" xfId="4365" xr:uid="{00000000-0005-0000-0000-000022080000}"/>
    <cellStyle name="40 % - Accent3 8 2 6" xfId="4366" xr:uid="{00000000-0005-0000-0000-000023080000}"/>
    <cellStyle name="40 % - Accent3 8 2 7" xfId="4367" xr:uid="{00000000-0005-0000-0000-000024080000}"/>
    <cellStyle name="40 % - Accent3 8 2 8" xfId="4368" xr:uid="{00000000-0005-0000-0000-000025080000}"/>
    <cellStyle name="40 % - Accent3 8 2 9" xfId="4369" xr:uid="{00000000-0005-0000-0000-000026080000}"/>
    <cellStyle name="40 % - Accent3 8 3" xfId="4370" xr:uid="{00000000-0005-0000-0000-000027080000}"/>
    <cellStyle name="40 % - Accent3 8 3 2" xfId="4371" xr:uid="{00000000-0005-0000-0000-000028080000}"/>
    <cellStyle name="40 % - Accent3 8 4" xfId="4372" xr:uid="{00000000-0005-0000-0000-000029080000}"/>
    <cellStyle name="40 % - Accent3 8 4 2" xfId="4373" xr:uid="{00000000-0005-0000-0000-00002A080000}"/>
    <cellStyle name="40 % - Accent3 8 5" xfId="4374" xr:uid="{00000000-0005-0000-0000-00002B080000}"/>
    <cellStyle name="40 % - Accent3 8 6" xfId="4375" xr:uid="{00000000-0005-0000-0000-00002C080000}"/>
    <cellStyle name="40 % - Accent3 8 7" xfId="4376" xr:uid="{00000000-0005-0000-0000-00002D080000}"/>
    <cellStyle name="40 % - Accent3 8 8" xfId="4377" xr:uid="{00000000-0005-0000-0000-00002E080000}"/>
    <cellStyle name="40 % - Accent3 8 9" xfId="4378" xr:uid="{00000000-0005-0000-0000-00002F080000}"/>
    <cellStyle name="40 % - Accent3 9" xfId="4379" xr:uid="{00000000-0005-0000-0000-000030080000}"/>
    <cellStyle name="40 % - Accent3 9 2" xfId="4380" xr:uid="{00000000-0005-0000-0000-000031080000}"/>
    <cellStyle name="40 % - Accent3 9 2 2" xfId="4381" xr:uid="{00000000-0005-0000-0000-000032080000}"/>
    <cellStyle name="40 % - Accent3 9 3" xfId="4382" xr:uid="{00000000-0005-0000-0000-000033080000}"/>
    <cellStyle name="40 % - Accent3 9 4" xfId="4383" xr:uid="{00000000-0005-0000-0000-000034080000}"/>
    <cellStyle name="40 % - Accent4" xfId="50325" builtinId="43" customBuiltin="1"/>
    <cellStyle name="40 % - Accent4 10" xfId="4384" xr:uid="{00000000-0005-0000-0000-000035080000}"/>
    <cellStyle name="40 % - Accent4 10 2" xfId="4385" xr:uid="{00000000-0005-0000-0000-000036080000}"/>
    <cellStyle name="40 % - Accent4 10 2 2" xfId="4386" xr:uid="{00000000-0005-0000-0000-000037080000}"/>
    <cellStyle name="40 % - Accent4 11" xfId="4387" xr:uid="{00000000-0005-0000-0000-000038080000}"/>
    <cellStyle name="40 % - Accent4 11 2" xfId="4388" xr:uid="{00000000-0005-0000-0000-000039080000}"/>
    <cellStyle name="40 % - Accent4 11 2 2" xfId="4389" xr:uid="{00000000-0005-0000-0000-00003A080000}"/>
    <cellStyle name="40 % - Accent4 11 2 3" xfId="4390" xr:uid="{00000000-0005-0000-0000-00003B080000}"/>
    <cellStyle name="40 % - Accent4 11 3" xfId="4391" xr:uid="{00000000-0005-0000-0000-00003C080000}"/>
    <cellStyle name="40 % - Accent4 11 4" xfId="4392" xr:uid="{00000000-0005-0000-0000-00003D080000}"/>
    <cellStyle name="40 % - Accent4 11 5" xfId="4393" xr:uid="{00000000-0005-0000-0000-00003E080000}"/>
    <cellStyle name="40 % - Accent4 12" xfId="4394" xr:uid="{00000000-0005-0000-0000-00003F080000}"/>
    <cellStyle name="40 % - Accent4 12 2" xfId="4395" xr:uid="{00000000-0005-0000-0000-000040080000}"/>
    <cellStyle name="40 % - Accent4 12 3" xfId="4396" xr:uid="{00000000-0005-0000-0000-000041080000}"/>
    <cellStyle name="40 % - Accent4 12 4" xfId="4397" xr:uid="{00000000-0005-0000-0000-000042080000}"/>
    <cellStyle name="40 % - Accent4 13" xfId="4398" xr:uid="{00000000-0005-0000-0000-000043080000}"/>
    <cellStyle name="40 % - Accent4 13 2" xfId="4399" xr:uid="{00000000-0005-0000-0000-000044080000}"/>
    <cellStyle name="40 % - Accent4 13 2 2" xfId="4400" xr:uid="{00000000-0005-0000-0000-000045080000}"/>
    <cellStyle name="40 % - Accent4 13 2 2 2" xfId="4401" xr:uid="{00000000-0005-0000-0000-000046080000}"/>
    <cellStyle name="40 % - Accent4 13 2 3" xfId="4402" xr:uid="{00000000-0005-0000-0000-000047080000}"/>
    <cellStyle name="40 % - Accent4 13 2 4" xfId="4403" xr:uid="{00000000-0005-0000-0000-000048080000}"/>
    <cellStyle name="40 % - Accent4 13 2 5" xfId="4404" xr:uid="{00000000-0005-0000-0000-000049080000}"/>
    <cellStyle name="40 % - Accent4 13 3" xfId="4405" xr:uid="{00000000-0005-0000-0000-00004A080000}"/>
    <cellStyle name="40 % - Accent4 13 3 2" xfId="4406" xr:uid="{00000000-0005-0000-0000-00004B080000}"/>
    <cellStyle name="40 % - Accent4 13 3 2 2" xfId="4407" xr:uid="{00000000-0005-0000-0000-00004C080000}"/>
    <cellStyle name="40 % - Accent4 13 3 3" xfId="4408" xr:uid="{00000000-0005-0000-0000-00004D080000}"/>
    <cellStyle name="40 % - Accent4 13 3 4" xfId="4409" xr:uid="{00000000-0005-0000-0000-00004E080000}"/>
    <cellStyle name="40 % - Accent4 13 3 5" xfId="4410" xr:uid="{00000000-0005-0000-0000-00004F080000}"/>
    <cellStyle name="40 % - Accent4 13 4" xfId="4411" xr:uid="{00000000-0005-0000-0000-000050080000}"/>
    <cellStyle name="40 % - Accent4 13 4 2" xfId="4412" xr:uid="{00000000-0005-0000-0000-000051080000}"/>
    <cellStyle name="40 % - Accent4 13 4 3" xfId="4413" xr:uid="{00000000-0005-0000-0000-000052080000}"/>
    <cellStyle name="40 % - Accent4 13 5" xfId="4414" xr:uid="{00000000-0005-0000-0000-000053080000}"/>
    <cellStyle name="40 % - Accent4 13 5 2" xfId="4415" xr:uid="{00000000-0005-0000-0000-000054080000}"/>
    <cellStyle name="40 % - Accent4 13 6" xfId="4416" xr:uid="{00000000-0005-0000-0000-000055080000}"/>
    <cellStyle name="40 % - Accent4 13 7" xfId="4417" xr:uid="{00000000-0005-0000-0000-000056080000}"/>
    <cellStyle name="40 % - Accent4 13 8" xfId="4418" xr:uid="{00000000-0005-0000-0000-000057080000}"/>
    <cellStyle name="40 % - Accent4 14" xfId="4419" xr:uid="{00000000-0005-0000-0000-000058080000}"/>
    <cellStyle name="40 % - Accent4 14 2" xfId="4420" xr:uid="{00000000-0005-0000-0000-000059080000}"/>
    <cellStyle name="40 % - Accent4 14 2 2" xfId="4421" xr:uid="{00000000-0005-0000-0000-00005A080000}"/>
    <cellStyle name="40 % - Accent4 14 2 2 2" xfId="4422" xr:uid="{00000000-0005-0000-0000-00005B080000}"/>
    <cellStyle name="40 % - Accent4 14 2 3" xfId="4423" xr:uid="{00000000-0005-0000-0000-00005C080000}"/>
    <cellStyle name="40 % - Accent4 14 2 4" xfId="4424" xr:uid="{00000000-0005-0000-0000-00005D080000}"/>
    <cellStyle name="40 % - Accent4 14 2 5" xfId="4425" xr:uid="{00000000-0005-0000-0000-00005E080000}"/>
    <cellStyle name="40 % - Accent4 14 3" xfId="4426" xr:uid="{00000000-0005-0000-0000-00005F080000}"/>
    <cellStyle name="40 % - Accent4 14 3 2" xfId="4427" xr:uid="{00000000-0005-0000-0000-000060080000}"/>
    <cellStyle name="40 % - Accent4 14 3 2 2" xfId="4428" xr:uid="{00000000-0005-0000-0000-000061080000}"/>
    <cellStyle name="40 % - Accent4 14 3 3" xfId="4429" xr:uid="{00000000-0005-0000-0000-000062080000}"/>
    <cellStyle name="40 % - Accent4 14 3 4" xfId="4430" xr:uid="{00000000-0005-0000-0000-000063080000}"/>
    <cellStyle name="40 % - Accent4 14 3 5" xfId="4431" xr:uid="{00000000-0005-0000-0000-000064080000}"/>
    <cellStyle name="40 % - Accent4 14 4" xfId="4432" xr:uid="{00000000-0005-0000-0000-000065080000}"/>
    <cellStyle name="40 % - Accent4 14 4 2" xfId="4433" xr:uid="{00000000-0005-0000-0000-000066080000}"/>
    <cellStyle name="40 % - Accent4 14 4 3" xfId="4434" xr:uid="{00000000-0005-0000-0000-000067080000}"/>
    <cellStyle name="40 % - Accent4 14 5" xfId="4435" xr:uid="{00000000-0005-0000-0000-000068080000}"/>
    <cellStyle name="40 % - Accent4 14 5 2" xfId="4436" xr:uid="{00000000-0005-0000-0000-000069080000}"/>
    <cellStyle name="40 % - Accent4 14 6" xfId="4437" xr:uid="{00000000-0005-0000-0000-00006A080000}"/>
    <cellStyle name="40 % - Accent4 14 7" xfId="4438" xr:uid="{00000000-0005-0000-0000-00006B080000}"/>
    <cellStyle name="40 % - Accent4 14 8" xfId="4439" xr:uid="{00000000-0005-0000-0000-00006C080000}"/>
    <cellStyle name="40 % - Accent4 15" xfId="4440" xr:uid="{00000000-0005-0000-0000-00006D080000}"/>
    <cellStyle name="40 % - Accent4 15 2" xfId="4441" xr:uid="{00000000-0005-0000-0000-00006E080000}"/>
    <cellStyle name="40 % - Accent4 15 2 2" xfId="4442" xr:uid="{00000000-0005-0000-0000-00006F080000}"/>
    <cellStyle name="40 % - Accent4 15 2 2 2" xfId="4443" xr:uid="{00000000-0005-0000-0000-000070080000}"/>
    <cellStyle name="40 % - Accent4 15 2 3" xfId="4444" xr:uid="{00000000-0005-0000-0000-000071080000}"/>
    <cellStyle name="40 % - Accent4 15 2 4" xfId="4445" xr:uid="{00000000-0005-0000-0000-000072080000}"/>
    <cellStyle name="40 % - Accent4 15 2 5" xfId="4446" xr:uid="{00000000-0005-0000-0000-000073080000}"/>
    <cellStyle name="40 % - Accent4 15 3" xfId="4447" xr:uid="{00000000-0005-0000-0000-000074080000}"/>
    <cellStyle name="40 % - Accent4 15 3 2" xfId="4448" xr:uid="{00000000-0005-0000-0000-000075080000}"/>
    <cellStyle name="40 % - Accent4 15 3 2 2" xfId="4449" xr:uid="{00000000-0005-0000-0000-000076080000}"/>
    <cellStyle name="40 % - Accent4 15 3 3" xfId="4450" xr:uid="{00000000-0005-0000-0000-000077080000}"/>
    <cellStyle name="40 % - Accent4 15 3 4" xfId="4451" xr:uid="{00000000-0005-0000-0000-000078080000}"/>
    <cellStyle name="40 % - Accent4 15 3 5" xfId="4452" xr:uid="{00000000-0005-0000-0000-000079080000}"/>
    <cellStyle name="40 % - Accent4 15 4" xfId="4453" xr:uid="{00000000-0005-0000-0000-00007A080000}"/>
    <cellStyle name="40 % - Accent4 15 4 2" xfId="4454" xr:uid="{00000000-0005-0000-0000-00007B080000}"/>
    <cellStyle name="40 % - Accent4 15 4 3" xfId="4455" xr:uid="{00000000-0005-0000-0000-00007C080000}"/>
    <cellStyle name="40 % - Accent4 15 5" xfId="4456" xr:uid="{00000000-0005-0000-0000-00007D080000}"/>
    <cellStyle name="40 % - Accent4 15 5 2" xfId="4457" xr:uid="{00000000-0005-0000-0000-00007E080000}"/>
    <cellStyle name="40 % - Accent4 15 6" xfId="4458" xr:uid="{00000000-0005-0000-0000-00007F080000}"/>
    <cellStyle name="40 % - Accent4 15 7" xfId="4459" xr:uid="{00000000-0005-0000-0000-000080080000}"/>
    <cellStyle name="40 % - Accent4 15 8" xfId="4460" xr:uid="{00000000-0005-0000-0000-000081080000}"/>
    <cellStyle name="40 % - Accent4 16" xfId="4461" xr:uid="{00000000-0005-0000-0000-000082080000}"/>
    <cellStyle name="40 % - Accent4 16 2" xfId="4462" xr:uid="{00000000-0005-0000-0000-000083080000}"/>
    <cellStyle name="40 % - Accent4 16 2 2" xfId="4463" xr:uid="{00000000-0005-0000-0000-000084080000}"/>
    <cellStyle name="40 % - Accent4 16 3" xfId="4464" xr:uid="{00000000-0005-0000-0000-000085080000}"/>
    <cellStyle name="40 % - Accent4 17" xfId="4465" xr:uid="{00000000-0005-0000-0000-000086080000}"/>
    <cellStyle name="40 % - Accent4 17 2" xfId="4466" xr:uid="{00000000-0005-0000-0000-000087080000}"/>
    <cellStyle name="40 % - Accent4 18" xfId="4467" xr:uid="{00000000-0005-0000-0000-000088080000}"/>
    <cellStyle name="40 % - Accent4 19" xfId="4468" xr:uid="{00000000-0005-0000-0000-000089080000}"/>
    <cellStyle name="40 % - Accent4 2" xfId="42" xr:uid="{00000000-0005-0000-0000-00008A080000}"/>
    <cellStyle name="40 % - Accent4 2 10" xfId="52211" xr:uid="{E644928D-0D73-4082-BD7D-437E775193A7}"/>
    <cellStyle name="40 % - Accent4 2 11" xfId="52724" xr:uid="{B9BFC4A0-BD3D-4541-BD62-797510B03D1B}"/>
    <cellStyle name="40 % - Accent4 2 2" xfId="1075" xr:uid="{00000000-0005-0000-0000-00008B080000}"/>
    <cellStyle name="40 % - Accent4 2 2 2" xfId="4470" xr:uid="{00000000-0005-0000-0000-00008C080000}"/>
    <cellStyle name="40 % - Accent4 2 2 2 2" xfId="50648" xr:uid="{3FB1E72B-BE19-445F-926B-98B3EB4C8FC0}"/>
    <cellStyle name="40 % - Accent4 2 2 3" xfId="4471" xr:uid="{00000000-0005-0000-0000-00008D080000}"/>
    <cellStyle name="40 % - Accent4 2 2 4" xfId="4469" xr:uid="{00000000-0005-0000-0000-00008E080000}"/>
    <cellStyle name="40 % - Accent4 2 2 5" xfId="50432" xr:uid="{7BEF7A20-E45C-4DDF-A4DE-4486BFBC12C8}"/>
    <cellStyle name="40 % - Accent4 2 2 6" xfId="52255" xr:uid="{87E699CF-7FA4-4184-A3B4-3610482F890D}"/>
    <cellStyle name="40 % - Accent4 2 2 7" xfId="52772" xr:uid="{82D79B7F-6114-46C2-9426-9B2254E801FE}"/>
    <cellStyle name="40 % - Accent4 2 3" xfId="4472" xr:uid="{00000000-0005-0000-0000-00008F080000}"/>
    <cellStyle name="40 % - Accent4 2 3 2" xfId="4473" xr:uid="{00000000-0005-0000-0000-000090080000}"/>
    <cellStyle name="40 % - Accent4 2 3 3" xfId="50649" xr:uid="{54AAA9D1-81C0-414B-8FB8-416A780C2FC5}"/>
    <cellStyle name="40 % - Accent4 2 4" xfId="4474" xr:uid="{00000000-0005-0000-0000-000091080000}"/>
    <cellStyle name="40 % - Accent4 2 4 2" xfId="4475" xr:uid="{00000000-0005-0000-0000-000092080000}"/>
    <cellStyle name="40 % - Accent4 2 4 3" xfId="50647" xr:uid="{A213DE58-8216-4758-9A12-E105399C56BD}"/>
    <cellStyle name="40 % - Accent4 2 5" xfId="4476" xr:uid="{00000000-0005-0000-0000-000093080000}"/>
    <cellStyle name="40 % - Accent4 2 6" xfId="4477" xr:uid="{00000000-0005-0000-0000-000094080000}"/>
    <cellStyle name="40 % - Accent4 2 7" xfId="4478" xr:uid="{00000000-0005-0000-0000-000095080000}"/>
    <cellStyle name="40 % - Accent4 2 8" xfId="2168" xr:uid="{00000000-0005-0000-0000-000096080000}"/>
    <cellStyle name="40 % - Accent4 2 9" xfId="50384" xr:uid="{B2D1940B-7156-48A9-869C-5640E5624AE7}"/>
    <cellStyle name="40 % - Accent4 20" xfId="52177" xr:uid="{10BE643D-CFD6-4EFC-AC4F-8CA0A5D3D138}"/>
    <cellStyle name="40 % - Accent4 21" xfId="52678" xr:uid="{E5DEA965-28AE-4BDF-AC7A-E59A87593CAF}"/>
    <cellStyle name="40 % - Accent4 3" xfId="4479" xr:uid="{00000000-0005-0000-0000-000097080000}"/>
    <cellStyle name="40 % - Accent4 3 10" xfId="52751" xr:uid="{F1B77417-9425-441E-9FB3-ADF61A4378CD}"/>
    <cellStyle name="40 % - Accent4 3 2" xfId="4480" xr:uid="{00000000-0005-0000-0000-000098080000}"/>
    <cellStyle name="40 % - Accent4 3 2 2" xfId="4481" xr:uid="{00000000-0005-0000-0000-000099080000}"/>
    <cellStyle name="40 % - Accent4 3 2 3" xfId="4482" xr:uid="{00000000-0005-0000-0000-00009A080000}"/>
    <cellStyle name="40 % - Accent4 3 3" xfId="4483" xr:uid="{00000000-0005-0000-0000-00009B080000}"/>
    <cellStyle name="40 % - Accent4 3 4" xfId="4484" xr:uid="{00000000-0005-0000-0000-00009C080000}"/>
    <cellStyle name="40 % - Accent4 3 5" xfId="4485" xr:uid="{00000000-0005-0000-0000-00009D080000}"/>
    <cellStyle name="40 % - Accent4 3 6" xfId="4486" xr:uid="{00000000-0005-0000-0000-00009E080000}"/>
    <cellStyle name="40 % - Accent4 3 7" xfId="4487" xr:uid="{00000000-0005-0000-0000-00009F080000}"/>
    <cellStyle name="40 % - Accent4 3 8" xfId="50411" xr:uid="{CD4C7A1A-6374-482E-97D2-7D615DBF2EBD}"/>
    <cellStyle name="40 % - Accent4 3 9" xfId="52234" xr:uid="{0D906DAB-16D1-41F2-B7F8-A29EB3F136DC}"/>
    <cellStyle name="40 % - Accent4 4" xfId="4488" xr:uid="{00000000-0005-0000-0000-0000A0080000}"/>
    <cellStyle name="40 % - Accent4 4 2" xfId="4489" xr:uid="{00000000-0005-0000-0000-0000A1080000}"/>
    <cellStyle name="40 % - Accent4 4 2 2" xfId="4490" xr:uid="{00000000-0005-0000-0000-0000A2080000}"/>
    <cellStyle name="40 % - Accent4 4 2 3" xfId="4491" xr:uid="{00000000-0005-0000-0000-0000A3080000}"/>
    <cellStyle name="40 % - Accent4 4 3" xfId="4492" xr:uid="{00000000-0005-0000-0000-0000A4080000}"/>
    <cellStyle name="40 % - Accent4 4 4" xfId="4493" xr:uid="{00000000-0005-0000-0000-0000A5080000}"/>
    <cellStyle name="40 % - Accent4 5" xfId="4494" xr:uid="{00000000-0005-0000-0000-0000A6080000}"/>
    <cellStyle name="40 % - Accent4 5 2" xfId="4495" xr:uid="{00000000-0005-0000-0000-0000A7080000}"/>
    <cellStyle name="40 % - Accent4 6" xfId="4496" xr:uid="{00000000-0005-0000-0000-0000A8080000}"/>
    <cellStyle name="40 % - Accent4 6 2" xfId="4497" xr:uid="{00000000-0005-0000-0000-0000A9080000}"/>
    <cellStyle name="40 % - Accent4 6 3" xfId="4498" xr:uid="{00000000-0005-0000-0000-0000AA080000}"/>
    <cellStyle name="40 % - Accent4 6 3 2" xfId="4499" xr:uid="{00000000-0005-0000-0000-0000AB080000}"/>
    <cellStyle name="40 % - Accent4 6 3 3" xfId="4500" xr:uid="{00000000-0005-0000-0000-0000AC080000}"/>
    <cellStyle name="40 % - Accent4 6 3 4" xfId="4501" xr:uid="{00000000-0005-0000-0000-0000AD080000}"/>
    <cellStyle name="40 % - Accent4 6 4" xfId="4502" xr:uid="{00000000-0005-0000-0000-0000AE080000}"/>
    <cellStyle name="40 % - Accent4 6 4 2" xfId="4503" xr:uid="{00000000-0005-0000-0000-0000AF080000}"/>
    <cellStyle name="40 % - Accent4 6 5" xfId="4504" xr:uid="{00000000-0005-0000-0000-0000B0080000}"/>
    <cellStyle name="40 % - Accent4 7" xfId="4505" xr:uid="{00000000-0005-0000-0000-0000B1080000}"/>
    <cellStyle name="40 % - Accent4 7 10" xfId="4506" xr:uid="{00000000-0005-0000-0000-0000B2080000}"/>
    <cellStyle name="40 % - Accent4 7 11" xfId="4507" xr:uid="{00000000-0005-0000-0000-0000B3080000}"/>
    <cellStyle name="40 % - Accent4 7 2" xfId="4508" xr:uid="{00000000-0005-0000-0000-0000B4080000}"/>
    <cellStyle name="40 % - Accent4 7 2 10" xfId="4509" xr:uid="{00000000-0005-0000-0000-0000B5080000}"/>
    <cellStyle name="40 % - Accent4 7 2 11" xfId="4510" xr:uid="{00000000-0005-0000-0000-0000B6080000}"/>
    <cellStyle name="40 % - Accent4 7 2 12" xfId="4511" xr:uid="{00000000-0005-0000-0000-0000B7080000}"/>
    <cellStyle name="40 % - Accent4 7 2 2" xfId="4512" xr:uid="{00000000-0005-0000-0000-0000B8080000}"/>
    <cellStyle name="40 % - Accent4 7 2 2 2" xfId="4513" xr:uid="{00000000-0005-0000-0000-0000B9080000}"/>
    <cellStyle name="40 % - Accent4 7 2 2 2 2" xfId="4514" xr:uid="{00000000-0005-0000-0000-0000BA080000}"/>
    <cellStyle name="40 % - Accent4 7 2 2 3" xfId="4515" xr:uid="{00000000-0005-0000-0000-0000BB080000}"/>
    <cellStyle name="40 % - Accent4 7 2 2 4" xfId="4516" xr:uid="{00000000-0005-0000-0000-0000BC080000}"/>
    <cellStyle name="40 % - Accent4 7 2 2 5" xfId="4517" xr:uid="{00000000-0005-0000-0000-0000BD080000}"/>
    <cellStyle name="40 % - Accent4 7 2 2 6" xfId="4518" xr:uid="{00000000-0005-0000-0000-0000BE080000}"/>
    <cellStyle name="40 % - Accent4 7 2 2 7" xfId="4519" xr:uid="{00000000-0005-0000-0000-0000BF080000}"/>
    <cellStyle name="40 % - Accent4 7 2 2 8" xfId="4520" xr:uid="{00000000-0005-0000-0000-0000C0080000}"/>
    <cellStyle name="40 % - Accent4 7 2 2 9" xfId="4521" xr:uid="{00000000-0005-0000-0000-0000C1080000}"/>
    <cellStyle name="40 % - Accent4 7 2 3" xfId="4522" xr:uid="{00000000-0005-0000-0000-0000C2080000}"/>
    <cellStyle name="40 % - Accent4 7 2 3 2" xfId="4523" xr:uid="{00000000-0005-0000-0000-0000C3080000}"/>
    <cellStyle name="40 % - Accent4 7 2 4" xfId="4524" xr:uid="{00000000-0005-0000-0000-0000C4080000}"/>
    <cellStyle name="40 % - Accent4 7 2 4 2" xfId="4525" xr:uid="{00000000-0005-0000-0000-0000C5080000}"/>
    <cellStyle name="40 % - Accent4 7 2 5" xfId="4526" xr:uid="{00000000-0005-0000-0000-0000C6080000}"/>
    <cellStyle name="40 % - Accent4 7 2 5 2" xfId="4527" xr:uid="{00000000-0005-0000-0000-0000C7080000}"/>
    <cellStyle name="40 % - Accent4 7 2 6" xfId="4528" xr:uid="{00000000-0005-0000-0000-0000C8080000}"/>
    <cellStyle name="40 % - Accent4 7 2 7" xfId="4529" xr:uid="{00000000-0005-0000-0000-0000C9080000}"/>
    <cellStyle name="40 % - Accent4 7 2 8" xfId="4530" xr:uid="{00000000-0005-0000-0000-0000CA080000}"/>
    <cellStyle name="40 % - Accent4 7 2 9" xfId="4531" xr:uid="{00000000-0005-0000-0000-0000CB080000}"/>
    <cellStyle name="40 % - Accent4 7 3" xfId="4532" xr:uid="{00000000-0005-0000-0000-0000CC080000}"/>
    <cellStyle name="40 % - Accent4 7 3 10" xfId="4533" xr:uid="{00000000-0005-0000-0000-0000CD080000}"/>
    <cellStyle name="40 % - Accent4 7 3 2" xfId="4534" xr:uid="{00000000-0005-0000-0000-0000CE080000}"/>
    <cellStyle name="40 % - Accent4 7 3 2 2" xfId="4535" xr:uid="{00000000-0005-0000-0000-0000CF080000}"/>
    <cellStyle name="40 % - Accent4 7 3 3" xfId="4536" xr:uid="{00000000-0005-0000-0000-0000D0080000}"/>
    <cellStyle name="40 % - Accent4 7 3 3 2" xfId="4537" xr:uid="{00000000-0005-0000-0000-0000D1080000}"/>
    <cellStyle name="40 % - Accent4 7 3 4" xfId="4538" xr:uid="{00000000-0005-0000-0000-0000D2080000}"/>
    <cellStyle name="40 % - Accent4 7 3 4 2" xfId="4539" xr:uid="{00000000-0005-0000-0000-0000D3080000}"/>
    <cellStyle name="40 % - Accent4 7 3 5" xfId="4540" xr:uid="{00000000-0005-0000-0000-0000D4080000}"/>
    <cellStyle name="40 % - Accent4 7 3 6" xfId="4541" xr:uid="{00000000-0005-0000-0000-0000D5080000}"/>
    <cellStyle name="40 % - Accent4 7 3 7" xfId="4542" xr:uid="{00000000-0005-0000-0000-0000D6080000}"/>
    <cellStyle name="40 % - Accent4 7 3 8" xfId="4543" xr:uid="{00000000-0005-0000-0000-0000D7080000}"/>
    <cellStyle name="40 % - Accent4 7 3 9" xfId="4544" xr:uid="{00000000-0005-0000-0000-0000D8080000}"/>
    <cellStyle name="40 % - Accent4 7 4" xfId="4545" xr:uid="{00000000-0005-0000-0000-0000D9080000}"/>
    <cellStyle name="40 % - Accent4 7 4 2" xfId="4546" xr:uid="{00000000-0005-0000-0000-0000DA080000}"/>
    <cellStyle name="40 % - Accent4 7 5" xfId="4547" xr:uid="{00000000-0005-0000-0000-0000DB080000}"/>
    <cellStyle name="40 % - Accent4 7 5 2" xfId="4548" xr:uid="{00000000-0005-0000-0000-0000DC080000}"/>
    <cellStyle name="40 % - Accent4 7 6" xfId="4549" xr:uid="{00000000-0005-0000-0000-0000DD080000}"/>
    <cellStyle name="40 % - Accent4 7 7" xfId="4550" xr:uid="{00000000-0005-0000-0000-0000DE080000}"/>
    <cellStyle name="40 % - Accent4 7 8" xfId="4551" xr:uid="{00000000-0005-0000-0000-0000DF080000}"/>
    <cellStyle name="40 % - Accent4 7 9" xfId="4552" xr:uid="{00000000-0005-0000-0000-0000E0080000}"/>
    <cellStyle name="40 % - Accent4 8" xfId="4553" xr:uid="{00000000-0005-0000-0000-0000E1080000}"/>
    <cellStyle name="40 % - Accent4 8 10" xfId="4554" xr:uid="{00000000-0005-0000-0000-0000E2080000}"/>
    <cellStyle name="40 % - Accent4 8 2" xfId="4555" xr:uid="{00000000-0005-0000-0000-0000E3080000}"/>
    <cellStyle name="40 % - Accent4 8 2 10" xfId="4556" xr:uid="{00000000-0005-0000-0000-0000E4080000}"/>
    <cellStyle name="40 % - Accent4 8 2 11" xfId="4557" xr:uid="{00000000-0005-0000-0000-0000E5080000}"/>
    <cellStyle name="40 % - Accent4 8 2 2" xfId="4558" xr:uid="{00000000-0005-0000-0000-0000E6080000}"/>
    <cellStyle name="40 % - Accent4 8 2 2 2" xfId="4559" xr:uid="{00000000-0005-0000-0000-0000E7080000}"/>
    <cellStyle name="40 % - Accent4 8 2 3" xfId="4560" xr:uid="{00000000-0005-0000-0000-0000E8080000}"/>
    <cellStyle name="40 % - Accent4 8 2 3 2" xfId="4561" xr:uid="{00000000-0005-0000-0000-0000E9080000}"/>
    <cellStyle name="40 % - Accent4 8 2 4" xfId="4562" xr:uid="{00000000-0005-0000-0000-0000EA080000}"/>
    <cellStyle name="40 % - Accent4 8 2 4 2" xfId="4563" xr:uid="{00000000-0005-0000-0000-0000EB080000}"/>
    <cellStyle name="40 % - Accent4 8 2 5" xfId="4564" xr:uid="{00000000-0005-0000-0000-0000EC080000}"/>
    <cellStyle name="40 % - Accent4 8 2 6" xfId="4565" xr:uid="{00000000-0005-0000-0000-0000ED080000}"/>
    <cellStyle name="40 % - Accent4 8 2 7" xfId="4566" xr:uid="{00000000-0005-0000-0000-0000EE080000}"/>
    <cellStyle name="40 % - Accent4 8 2 8" xfId="4567" xr:uid="{00000000-0005-0000-0000-0000EF080000}"/>
    <cellStyle name="40 % - Accent4 8 2 9" xfId="4568" xr:uid="{00000000-0005-0000-0000-0000F0080000}"/>
    <cellStyle name="40 % - Accent4 8 3" xfId="4569" xr:uid="{00000000-0005-0000-0000-0000F1080000}"/>
    <cellStyle name="40 % - Accent4 8 3 2" xfId="4570" xr:uid="{00000000-0005-0000-0000-0000F2080000}"/>
    <cellStyle name="40 % - Accent4 8 4" xfId="4571" xr:uid="{00000000-0005-0000-0000-0000F3080000}"/>
    <cellStyle name="40 % - Accent4 8 4 2" xfId="4572" xr:uid="{00000000-0005-0000-0000-0000F4080000}"/>
    <cellStyle name="40 % - Accent4 8 5" xfId="4573" xr:uid="{00000000-0005-0000-0000-0000F5080000}"/>
    <cellStyle name="40 % - Accent4 8 6" xfId="4574" xr:uid="{00000000-0005-0000-0000-0000F6080000}"/>
    <cellStyle name="40 % - Accent4 8 7" xfId="4575" xr:uid="{00000000-0005-0000-0000-0000F7080000}"/>
    <cellStyle name="40 % - Accent4 8 8" xfId="4576" xr:uid="{00000000-0005-0000-0000-0000F8080000}"/>
    <cellStyle name="40 % - Accent4 8 9" xfId="4577" xr:uid="{00000000-0005-0000-0000-0000F9080000}"/>
    <cellStyle name="40 % - Accent4 9" xfId="4578" xr:uid="{00000000-0005-0000-0000-0000FA080000}"/>
    <cellStyle name="40 % - Accent4 9 2" xfId="4579" xr:uid="{00000000-0005-0000-0000-0000FB080000}"/>
    <cellStyle name="40 % - Accent4 9 2 2" xfId="4580" xr:uid="{00000000-0005-0000-0000-0000FC080000}"/>
    <cellStyle name="40 % - Accent4 9 3" xfId="4581" xr:uid="{00000000-0005-0000-0000-0000FD080000}"/>
    <cellStyle name="40 % - Accent4 9 4" xfId="4582" xr:uid="{00000000-0005-0000-0000-0000FE080000}"/>
    <cellStyle name="40 % - Accent5" xfId="50328" builtinId="47" customBuiltin="1"/>
    <cellStyle name="40 % - Accent5 10" xfId="4583" xr:uid="{00000000-0005-0000-0000-0000FF080000}"/>
    <cellStyle name="40 % - Accent5 10 2" xfId="4584" xr:uid="{00000000-0005-0000-0000-000000090000}"/>
    <cellStyle name="40 % - Accent5 10 2 2" xfId="4585" xr:uid="{00000000-0005-0000-0000-000001090000}"/>
    <cellStyle name="40 % - Accent5 11" xfId="4586" xr:uid="{00000000-0005-0000-0000-000002090000}"/>
    <cellStyle name="40 % - Accent5 11 2" xfId="4587" xr:uid="{00000000-0005-0000-0000-000003090000}"/>
    <cellStyle name="40 % - Accent5 11 2 2" xfId="4588" xr:uid="{00000000-0005-0000-0000-000004090000}"/>
    <cellStyle name="40 % - Accent5 11 2 3" xfId="4589" xr:uid="{00000000-0005-0000-0000-000005090000}"/>
    <cellStyle name="40 % - Accent5 11 3" xfId="4590" xr:uid="{00000000-0005-0000-0000-000006090000}"/>
    <cellStyle name="40 % - Accent5 11 4" xfId="4591" xr:uid="{00000000-0005-0000-0000-000007090000}"/>
    <cellStyle name="40 % - Accent5 11 5" xfId="4592" xr:uid="{00000000-0005-0000-0000-000008090000}"/>
    <cellStyle name="40 % - Accent5 12" xfId="4593" xr:uid="{00000000-0005-0000-0000-000009090000}"/>
    <cellStyle name="40 % - Accent5 12 2" xfId="4594" xr:uid="{00000000-0005-0000-0000-00000A090000}"/>
    <cellStyle name="40 % - Accent5 12 3" xfId="4595" xr:uid="{00000000-0005-0000-0000-00000B090000}"/>
    <cellStyle name="40 % - Accent5 12 4" xfId="4596" xr:uid="{00000000-0005-0000-0000-00000C090000}"/>
    <cellStyle name="40 % - Accent5 13" xfId="4597" xr:uid="{00000000-0005-0000-0000-00000D090000}"/>
    <cellStyle name="40 % - Accent5 13 2" xfId="4598" xr:uid="{00000000-0005-0000-0000-00000E090000}"/>
    <cellStyle name="40 % - Accent5 13 2 2" xfId="4599" xr:uid="{00000000-0005-0000-0000-00000F090000}"/>
    <cellStyle name="40 % - Accent5 13 2 2 2" xfId="4600" xr:uid="{00000000-0005-0000-0000-000010090000}"/>
    <cellStyle name="40 % - Accent5 13 2 3" xfId="4601" xr:uid="{00000000-0005-0000-0000-000011090000}"/>
    <cellStyle name="40 % - Accent5 13 2 4" xfId="4602" xr:uid="{00000000-0005-0000-0000-000012090000}"/>
    <cellStyle name="40 % - Accent5 13 2 5" xfId="4603" xr:uid="{00000000-0005-0000-0000-000013090000}"/>
    <cellStyle name="40 % - Accent5 13 3" xfId="4604" xr:uid="{00000000-0005-0000-0000-000014090000}"/>
    <cellStyle name="40 % - Accent5 13 3 2" xfId="4605" xr:uid="{00000000-0005-0000-0000-000015090000}"/>
    <cellStyle name="40 % - Accent5 13 3 2 2" xfId="4606" xr:uid="{00000000-0005-0000-0000-000016090000}"/>
    <cellStyle name="40 % - Accent5 13 3 3" xfId="4607" xr:uid="{00000000-0005-0000-0000-000017090000}"/>
    <cellStyle name="40 % - Accent5 13 3 4" xfId="4608" xr:uid="{00000000-0005-0000-0000-000018090000}"/>
    <cellStyle name="40 % - Accent5 13 3 5" xfId="4609" xr:uid="{00000000-0005-0000-0000-000019090000}"/>
    <cellStyle name="40 % - Accent5 13 4" xfId="4610" xr:uid="{00000000-0005-0000-0000-00001A090000}"/>
    <cellStyle name="40 % - Accent5 13 4 2" xfId="4611" xr:uid="{00000000-0005-0000-0000-00001B090000}"/>
    <cellStyle name="40 % - Accent5 13 4 3" xfId="4612" xr:uid="{00000000-0005-0000-0000-00001C090000}"/>
    <cellStyle name="40 % - Accent5 13 5" xfId="4613" xr:uid="{00000000-0005-0000-0000-00001D090000}"/>
    <cellStyle name="40 % - Accent5 13 5 2" xfId="4614" xr:uid="{00000000-0005-0000-0000-00001E090000}"/>
    <cellStyle name="40 % - Accent5 13 6" xfId="4615" xr:uid="{00000000-0005-0000-0000-00001F090000}"/>
    <cellStyle name="40 % - Accent5 13 7" xfId="4616" xr:uid="{00000000-0005-0000-0000-000020090000}"/>
    <cellStyle name="40 % - Accent5 13 8" xfId="4617" xr:uid="{00000000-0005-0000-0000-000021090000}"/>
    <cellStyle name="40 % - Accent5 14" xfId="4618" xr:uid="{00000000-0005-0000-0000-000022090000}"/>
    <cellStyle name="40 % - Accent5 14 2" xfId="4619" xr:uid="{00000000-0005-0000-0000-000023090000}"/>
    <cellStyle name="40 % - Accent5 14 2 2" xfId="4620" xr:uid="{00000000-0005-0000-0000-000024090000}"/>
    <cellStyle name="40 % - Accent5 14 2 2 2" xfId="4621" xr:uid="{00000000-0005-0000-0000-000025090000}"/>
    <cellStyle name="40 % - Accent5 14 2 3" xfId="4622" xr:uid="{00000000-0005-0000-0000-000026090000}"/>
    <cellStyle name="40 % - Accent5 14 2 4" xfId="4623" xr:uid="{00000000-0005-0000-0000-000027090000}"/>
    <cellStyle name="40 % - Accent5 14 2 5" xfId="4624" xr:uid="{00000000-0005-0000-0000-000028090000}"/>
    <cellStyle name="40 % - Accent5 14 3" xfId="4625" xr:uid="{00000000-0005-0000-0000-000029090000}"/>
    <cellStyle name="40 % - Accent5 14 3 2" xfId="4626" xr:uid="{00000000-0005-0000-0000-00002A090000}"/>
    <cellStyle name="40 % - Accent5 14 3 2 2" xfId="4627" xr:uid="{00000000-0005-0000-0000-00002B090000}"/>
    <cellStyle name="40 % - Accent5 14 3 3" xfId="4628" xr:uid="{00000000-0005-0000-0000-00002C090000}"/>
    <cellStyle name="40 % - Accent5 14 3 4" xfId="4629" xr:uid="{00000000-0005-0000-0000-00002D090000}"/>
    <cellStyle name="40 % - Accent5 14 3 5" xfId="4630" xr:uid="{00000000-0005-0000-0000-00002E090000}"/>
    <cellStyle name="40 % - Accent5 14 4" xfId="4631" xr:uid="{00000000-0005-0000-0000-00002F090000}"/>
    <cellStyle name="40 % - Accent5 14 4 2" xfId="4632" xr:uid="{00000000-0005-0000-0000-000030090000}"/>
    <cellStyle name="40 % - Accent5 14 4 3" xfId="4633" xr:uid="{00000000-0005-0000-0000-000031090000}"/>
    <cellStyle name="40 % - Accent5 14 5" xfId="4634" xr:uid="{00000000-0005-0000-0000-000032090000}"/>
    <cellStyle name="40 % - Accent5 14 5 2" xfId="4635" xr:uid="{00000000-0005-0000-0000-000033090000}"/>
    <cellStyle name="40 % - Accent5 14 6" xfId="4636" xr:uid="{00000000-0005-0000-0000-000034090000}"/>
    <cellStyle name="40 % - Accent5 14 7" xfId="4637" xr:uid="{00000000-0005-0000-0000-000035090000}"/>
    <cellStyle name="40 % - Accent5 14 8" xfId="4638" xr:uid="{00000000-0005-0000-0000-000036090000}"/>
    <cellStyle name="40 % - Accent5 15" xfId="4639" xr:uid="{00000000-0005-0000-0000-000037090000}"/>
    <cellStyle name="40 % - Accent5 15 2" xfId="4640" xr:uid="{00000000-0005-0000-0000-000038090000}"/>
    <cellStyle name="40 % - Accent5 15 2 2" xfId="4641" xr:uid="{00000000-0005-0000-0000-000039090000}"/>
    <cellStyle name="40 % - Accent5 15 2 2 2" xfId="4642" xr:uid="{00000000-0005-0000-0000-00003A090000}"/>
    <cellStyle name="40 % - Accent5 15 2 3" xfId="4643" xr:uid="{00000000-0005-0000-0000-00003B090000}"/>
    <cellStyle name="40 % - Accent5 15 2 4" xfId="4644" xr:uid="{00000000-0005-0000-0000-00003C090000}"/>
    <cellStyle name="40 % - Accent5 15 2 5" xfId="4645" xr:uid="{00000000-0005-0000-0000-00003D090000}"/>
    <cellStyle name="40 % - Accent5 15 3" xfId="4646" xr:uid="{00000000-0005-0000-0000-00003E090000}"/>
    <cellStyle name="40 % - Accent5 15 3 2" xfId="4647" xr:uid="{00000000-0005-0000-0000-00003F090000}"/>
    <cellStyle name="40 % - Accent5 15 3 2 2" xfId="4648" xr:uid="{00000000-0005-0000-0000-000040090000}"/>
    <cellStyle name="40 % - Accent5 15 3 3" xfId="4649" xr:uid="{00000000-0005-0000-0000-000041090000}"/>
    <cellStyle name="40 % - Accent5 15 3 4" xfId="4650" xr:uid="{00000000-0005-0000-0000-000042090000}"/>
    <cellStyle name="40 % - Accent5 15 3 5" xfId="4651" xr:uid="{00000000-0005-0000-0000-000043090000}"/>
    <cellStyle name="40 % - Accent5 15 4" xfId="4652" xr:uid="{00000000-0005-0000-0000-000044090000}"/>
    <cellStyle name="40 % - Accent5 15 4 2" xfId="4653" xr:uid="{00000000-0005-0000-0000-000045090000}"/>
    <cellStyle name="40 % - Accent5 15 4 3" xfId="4654" xr:uid="{00000000-0005-0000-0000-000046090000}"/>
    <cellStyle name="40 % - Accent5 15 5" xfId="4655" xr:uid="{00000000-0005-0000-0000-000047090000}"/>
    <cellStyle name="40 % - Accent5 15 5 2" xfId="4656" xr:uid="{00000000-0005-0000-0000-000048090000}"/>
    <cellStyle name="40 % - Accent5 15 6" xfId="4657" xr:uid="{00000000-0005-0000-0000-000049090000}"/>
    <cellStyle name="40 % - Accent5 15 7" xfId="4658" xr:uid="{00000000-0005-0000-0000-00004A090000}"/>
    <cellStyle name="40 % - Accent5 15 8" xfId="4659" xr:uid="{00000000-0005-0000-0000-00004B090000}"/>
    <cellStyle name="40 % - Accent5 16" xfId="4660" xr:uid="{00000000-0005-0000-0000-00004C090000}"/>
    <cellStyle name="40 % - Accent5 16 2" xfId="4661" xr:uid="{00000000-0005-0000-0000-00004D090000}"/>
    <cellStyle name="40 % - Accent5 16 2 2" xfId="4662" xr:uid="{00000000-0005-0000-0000-00004E090000}"/>
    <cellStyle name="40 % - Accent5 16 3" xfId="4663" xr:uid="{00000000-0005-0000-0000-00004F090000}"/>
    <cellStyle name="40 % - Accent5 17" xfId="4664" xr:uid="{00000000-0005-0000-0000-000050090000}"/>
    <cellStyle name="40 % - Accent5 17 2" xfId="4665" xr:uid="{00000000-0005-0000-0000-000051090000}"/>
    <cellStyle name="40 % - Accent5 18" xfId="4666" xr:uid="{00000000-0005-0000-0000-000052090000}"/>
    <cellStyle name="40 % - Accent5 19" xfId="4667" xr:uid="{00000000-0005-0000-0000-000053090000}"/>
    <cellStyle name="40 % - Accent5 2" xfId="43" xr:uid="{00000000-0005-0000-0000-000054090000}"/>
    <cellStyle name="40 % - Accent5 2 10" xfId="52213" xr:uid="{DC9BDFDE-EBC5-4992-82C4-256F19D7B264}"/>
    <cellStyle name="40 % - Accent5 2 11" xfId="52726" xr:uid="{D278BD0A-FE35-4488-95CB-E8400B9F0A80}"/>
    <cellStyle name="40 % - Accent5 2 2" xfId="1076" xr:uid="{00000000-0005-0000-0000-000055090000}"/>
    <cellStyle name="40 % - Accent5 2 2 2" xfId="4669" xr:uid="{00000000-0005-0000-0000-000056090000}"/>
    <cellStyle name="40 % - Accent5 2 2 2 2" xfId="50651" xr:uid="{6E26DEAE-2E94-4B58-802A-99CF051834C3}"/>
    <cellStyle name="40 % - Accent5 2 2 3" xfId="4670" xr:uid="{00000000-0005-0000-0000-000057090000}"/>
    <cellStyle name="40 % - Accent5 2 2 4" xfId="4668" xr:uid="{00000000-0005-0000-0000-000058090000}"/>
    <cellStyle name="40 % - Accent5 2 2 5" xfId="50434" xr:uid="{12BCA837-0DB5-491A-B613-33CA7BE18F8D}"/>
    <cellStyle name="40 % - Accent5 2 2 6" xfId="52257" xr:uid="{F6801F53-5979-4E33-B888-CD3C9EF8A8EB}"/>
    <cellStyle name="40 % - Accent5 2 2 7" xfId="52774" xr:uid="{3BA4C766-F1F5-455A-9A8C-DCE0B306A93D}"/>
    <cellStyle name="40 % - Accent5 2 3" xfId="4671" xr:uid="{00000000-0005-0000-0000-000059090000}"/>
    <cellStyle name="40 % - Accent5 2 3 2" xfId="4672" xr:uid="{00000000-0005-0000-0000-00005A090000}"/>
    <cellStyle name="40 % - Accent5 2 3 3" xfId="50652" xr:uid="{11F5B969-7A3D-4FC8-A2E2-43652C36BD93}"/>
    <cellStyle name="40 % - Accent5 2 4" xfId="4673" xr:uid="{00000000-0005-0000-0000-00005B090000}"/>
    <cellStyle name="40 % - Accent5 2 4 2" xfId="4674" xr:uid="{00000000-0005-0000-0000-00005C090000}"/>
    <cellStyle name="40 % - Accent5 2 4 3" xfId="50650" xr:uid="{093E765D-7C1C-4285-97FB-EEEF0F88691C}"/>
    <cellStyle name="40 % - Accent5 2 5" xfId="4675" xr:uid="{00000000-0005-0000-0000-00005D090000}"/>
    <cellStyle name="40 % - Accent5 2 6" xfId="4676" xr:uid="{00000000-0005-0000-0000-00005E090000}"/>
    <cellStyle name="40 % - Accent5 2 7" xfId="4677" xr:uid="{00000000-0005-0000-0000-00005F090000}"/>
    <cellStyle name="40 % - Accent5 2 8" xfId="2169" xr:uid="{00000000-0005-0000-0000-000060090000}"/>
    <cellStyle name="40 % - Accent5 2 9" xfId="50386" xr:uid="{A1227012-AE0B-4CA9-8D58-93C9B6B6E877}"/>
    <cellStyle name="40 % - Accent5 20" xfId="52179" xr:uid="{C74465AE-56B5-4EAB-AD29-24EE1AE95E44}"/>
    <cellStyle name="40 % - Accent5 21" xfId="52680" xr:uid="{AAE83E0E-7310-42A3-94B0-4620E7A92BFA}"/>
    <cellStyle name="40 % - Accent5 3" xfId="4678" xr:uid="{00000000-0005-0000-0000-000061090000}"/>
    <cellStyle name="40 % - Accent5 3 10" xfId="52753" xr:uid="{28B7ED5A-37BF-464D-8FAD-09F9E9BF9B0A}"/>
    <cellStyle name="40 % - Accent5 3 2" xfId="4679" xr:uid="{00000000-0005-0000-0000-000062090000}"/>
    <cellStyle name="40 % - Accent5 3 2 2" xfId="4680" xr:uid="{00000000-0005-0000-0000-000063090000}"/>
    <cellStyle name="40 % - Accent5 3 2 3" xfId="4681" xr:uid="{00000000-0005-0000-0000-000064090000}"/>
    <cellStyle name="40 % - Accent5 3 3" xfId="4682" xr:uid="{00000000-0005-0000-0000-000065090000}"/>
    <cellStyle name="40 % - Accent5 3 4" xfId="4683" xr:uid="{00000000-0005-0000-0000-000066090000}"/>
    <cellStyle name="40 % - Accent5 3 5" xfId="4684" xr:uid="{00000000-0005-0000-0000-000067090000}"/>
    <cellStyle name="40 % - Accent5 3 6" xfId="4685" xr:uid="{00000000-0005-0000-0000-000068090000}"/>
    <cellStyle name="40 % - Accent5 3 7" xfId="4686" xr:uid="{00000000-0005-0000-0000-000069090000}"/>
    <cellStyle name="40 % - Accent5 3 8" xfId="50413" xr:uid="{278B1A99-26A0-4697-BD3C-A7A024BE417C}"/>
    <cellStyle name="40 % - Accent5 3 9" xfId="52236" xr:uid="{D4C280E0-BF15-4D0F-B4B4-AA5C163CA92C}"/>
    <cellStyle name="40 % - Accent5 4" xfId="4687" xr:uid="{00000000-0005-0000-0000-00006A090000}"/>
    <cellStyle name="40 % - Accent5 4 2" xfId="4688" xr:uid="{00000000-0005-0000-0000-00006B090000}"/>
    <cellStyle name="40 % - Accent5 4 2 2" xfId="4689" xr:uid="{00000000-0005-0000-0000-00006C090000}"/>
    <cellStyle name="40 % - Accent5 4 2 3" xfId="4690" xr:uid="{00000000-0005-0000-0000-00006D090000}"/>
    <cellStyle name="40 % - Accent5 4 3" xfId="4691" xr:uid="{00000000-0005-0000-0000-00006E090000}"/>
    <cellStyle name="40 % - Accent5 4 4" xfId="4692" xr:uid="{00000000-0005-0000-0000-00006F090000}"/>
    <cellStyle name="40 % - Accent5 5" xfId="4693" xr:uid="{00000000-0005-0000-0000-000070090000}"/>
    <cellStyle name="40 % - Accent5 5 2" xfId="4694" xr:uid="{00000000-0005-0000-0000-000071090000}"/>
    <cellStyle name="40 % - Accent5 6" xfId="4695" xr:uid="{00000000-0005-0000-0000-000072090000}"/>
    <cellStyle name="40 % - Accent5 6 2" xfId="4696" xr:uid="{00000000-0005-0000-0000-000073090000}"/>
    <cellStyle name="40 % - Accent5 6 3" xfId="4697" xr:uid="{00000000-0005-0000-0000-000074090000}"/>
    <cellStyle name="40 % - Accent5 6 3 2" xfId="4698" xr:uid="{00000000-0005-0000-0000-000075090000}"/>
    <cellStyle name="40 % - Accent5 6 3 3" xfId="4699" xr:uid="{00000000-0005-0000-0000-000076090000}"/>
    <cellStyle name="40 % - Accent5 7" xfId="4700" xr:uid="{00000000-0005-0000-0000-000077090000}"/>
    <cellStyle name="40 % - Accent5 7 10" xfId="4701" xr:uid="{00000000-0005-0000-0000-000078090000}"/>
    <cellStyle name="40 % - Accent5 7 11" xfId="4702" xr:uid="{00000000-0005-0000-0000-000079090000}"/>
    <cellStyle name="40 % - Accent5 7 2" xfId="4703" xr:uid="{00000000-0005-0000-0000-00007A090000}"/>
    <cellStyle name="40 % - Accent5 7 2 10" xfId="4704" xr:uid="{00000000-0005-0000-0000-00007B090000}"/>
    <cellStyle name="40 % - Accent5 7 2 11" xfId="4705" xr:uid="{00000000-0005-0000-0000-00007C090000}"/>
    <cellStyle name="40 % - Accent5 7 2 12" xfId="4706" xr:uid="{00000000-0005-0000-0000-00007D090000}"/>
    <cellStyle name="40 % - Accent5 7 2 2" xfId="4707" xr:uid="{00000000-0005-0000-0000-00007E090000}"/>
    <cellStyle name="40 % - Accent5 7 2 2 2" xfId="4708" xr:uid="{00000000-0005-0000-0000-00007F090000}"/>
    <cellStyle name="40 % - Accent5 7 2 2 2 2" xfId="4709" xr:uid="{00000000-0005-0000-0000-000080090000}"/>
    <cellStyle name="40 % - Accent5 7 2 2 3" xfId="4710" xr:uid="{00000000-0005-0000-0000-000081090000}"/>
    <cellStyle name="40 % - Accent5 7 2 2 4" xfId="4711" xr:uid="{00000000-0005-0000-0000-000082090000}"/>
    <cellStyle name="40 % - Accent5 7 2 2 5" xfId="4712" xr:uid="{00000000-0005-0000-0000-000083090000}"/>
    <cellStyle name="40 % - Accent5 7 2 2 6" xfId="4713" xr:uid="{00000000-0005-0000-0000-000084090000}"/>
    <cellStyle name="40 % - Accent5 7 2 2 7" xfId="4714" xr:uid="{00000000-0005-0000-0000-000085090000}"/>
    <cellStyle name="40 % - Accent5 7 2 2 8" xfId="4715" xr:uid="{00000000-0005-0000-0000-000086090000}"/>
    <cellStyle name="40 % - Accent5 7 2 2 9" xfId="4716" xr:uid="{00000000-0005-0000-0000-000087090000}"/>
    <cellStyle name="40 % - Accent5 7 2 3" xfId="4717" xr:uid="{00000000-0005-0000-0000-000088090000}"/>
    <cellStyle name="40 % - Accent5 7 2 3 2" xfId="4718" xr:uid="{00000000-0005-0000-0000-000089090000}"/>
    <cellStyle name="40 % - Accent5 7 2 4" xfId="4719" xr:uid="{00000000-0005-0000-0000-00008A090000}"/>
    <cellStyle name="40 % - Accent5 7 2 4 2" xfId="4720" xr:uid="{00000000-0005-0000-0000-00008B090000}"/>
    <cellStyle name="40 % - Accent5 7 2 5" xfId="4721" xr:uid="{00000000-0005-0000-0000-00008C090000}"/>
    <cellStyle name="40 % - Accent5 7 2 5 2" xfId="4722" xr:uid="{00000000-0005-0000-0000-00008D090000}"/>
    <cellStyle name="40 % - Accent5 7 2 6" xfId="4723" xr:uid="{00000000-0005-0000-0000-00008E090000}"/>
    <cellStyle name="40 % - Accent5 7 2 7" xfId="4724" xr:uid="{00000000-0005-0000-0000-00008F090000}"/>
    <cellStyle name="40 % - Accent5 7 2 8" xfId="4725" xr:uid="{00000000-0005-0000-0000-000090090000}"/>
    <cellStyle name="40 % - Accent5 7 2 9" xfId="4726" xr:uid="{00000000-0005-0000-0000-000091090000}"/>
    <cellStyle name="40 % - Accent5 7 3" xfId="4727" xr:uid="{00000000-0005-0000-0000-000092090000}"/>
    <cellStyle name="40 % - Accent5 7 3 10" xfId="4728" xr:uid="{00000000-0005-0000-0000-000093090000}"/>
    <cellStyle name="40 % - Accent5 7 3 2" xfId="4729" xr:uid="{00000000-0005-0000-0000-000094090000}"/>
    <cellStyle name="40 % - Accent5 7 3 2 2" xfId="4730" xr:uid="{00000000-0005-0000-0000-000095090000}"/>
    <cellStyle name="40 % - Accent5 7 3 3" xfId="4731" xr:uid="{00000000-0005-0000-0000-000096090000}"/>
    <cellStyle name="40 % - Accent5 7 3 3 2" xfId="4732" xr:uid="{00000000-0005-0000-0000-000097090000}"/>
    <cellStyle name="40 % - Accent5 7 3 4" xfId="4733" xr:uid="{00000000-0005-0000-0000-000098090000}"/>
    <cellStyle name="40 % - Accent5 7 3 4 2" xfId="4734" xr:uid="{00000000-0005-0000-0000-000099090000}"/>
    <cellStyle name="40 % - Accent5 7 3 5" xfId="4735" xr:uid="{00000000-0005-0000-0000-00009A090000}"/>
    <cellStyle name="40 % - Accent5 7 3 6" xfId="4736" xr:uid="{00000000-0005-0000-0000-00009B090000}"/>
    <cellStyle name="40 % - Accent5 7 3 7" xfId="4737" xr:uid="{00000000-0005-0000-0000-00009C090000}"/>
    <cellStyle name="40 % - Accent5 7 3 8" xfId="4738" xr:uid="{00000000-0005-0000-0000-00009D090000}"/>
    <cellStyle name="40 % - Accent5 7 3 9" xfId="4739" xr:uid="{00000000-0005-0000-0000-00009E090000}"/>
    <cellStyle name="40 % - Accent5 7 4" xfId="4740" xr:uid="{00000000-0005-0000-0000-00009F090000}"/>
    <cellStyle name="40 % - Accent5 7 4 2" xfId="4741" xr:uid="{00000000-0005-0000-0000-0000A0090000}"/>
    <cellStyle name="40 % - Accent5 7 5" xfId="4742" xr:uid="{00000000-0005-0000-0000-0000A1090000}"/>
    <cellStyle name="40 % - Accent5 7 5 2" xfId="4743" xr:uid="{00000000-0005-0000-0000-0000A2090000}"/>
    <cellStyle name="40 % - Accent5 7 6" xfId="4744" xr:uid="{00000000-0005-0000-0000-0000A3090000}"/>
    <cellStyle name="40 % - Accent5 7 7" xfId="4745" xr:uid="{00000000-0005-0000-0000-0000A4090000}"/>
    <cellStyle name="40 % - Accent5 7 8" xfId="4746" xr:uid="{00000000-0005-0000-0000-0000A5090000}"/>
    <cellStyle name="40 % - Accent5 7 9" xfId="4747" xr:uid="{00000000-0005-0000-0000-0000A6090000}"/>
    <cellStyle name="40 % - Accent5 8" xfId="4748" xr:uid="{00000000-0005-0000-0000-0000A7090000}"/>
    <cellStyle name="40 % - Accent5 8 10" xfId="4749" xr:uid="{00000000-0005-0000-0000-0000A8090000}"/>
    <cellStyle name="40 % - Accent5 8 2" xfId="4750" xr:uid="{00000000-0005-0000-0000-0000A9090000}"/>
    <cellStyle name="40 % - Accent5 8 2 10" xfId="4751" xr:uid="{00000000-0005-0000-0000-0000AA090000}"/>
    <cellStyle name="40 % - Accent5 8 2 11" xfId="4752" xr:uid="{00000000-0005-0000-0000-0000AB090000}"/>
    <cellStyle name="40 % - Accent5 8 2 2" xfId="4753" xr:uid="{00000000-0005-0000-0000-0000AC090000}"/>
    <cellStyle name="40 % - Accent5 8 2 2 2" xfId="4754" xr:uid="{00000000-0005-0000-0000-0000AD090000}"/>
    <cellStyle name="40 % - Accent5 8 2 3" xfId="4755" xr:uid="{00000000-0005-0000-0000-0000AE090000}"/>
    <cellStyle name="40 % - Accent5 8 2 3 2" xfId="4756" xr:uid="{00000000-0005-0000-0000-0000AF090000}"/>
    <cellStyle name="40 % - Accent5 8 2 4" xfId="4757" xr:uid="{00000000-0005-0000-0000-0000B0090000}"/>
    <cellStyle name="40 % - Accent5 8 2 4 2" xfId="4758" xr:uid="{00000000-0005-0000-0000-0000B1090000}"/>
    <cellStyle name="40 % - Accent5 8 2 5" xfId="4759" xr:uid="{00000000-0005-0000-0000-0000B2090000}"/>
    <cellStyle name="40 % - Accent5 8 2 6" xfId="4760" xr:uid="{00000000-0005-0000-0000-0000B3090000}"/>
    <cellStyle name="40 % - Accent5 8 2 7" xfId="4761" xr:uid="{00000000-0005-0000-0000-0000B4090000}"/>
    <cellStyle name="40 % - Accent5 8 2 8" xfId="4762" xr:uid="{00000000-0005-0000-0000-0000B5090000}"/>
    <cellStyle name="40 % - Accent5 8 2 9" xfId="4763" xr:uid="{00000000-0005-0000-0000-0000B6090000}"/>
    <cellStyle name="40 % - Accent5 8 3" xfId="4764" xr:uid="{00000000-0005-0000-0000-0000B7090000}"/>
    <cellStyle name="40 % - Accent5 8 3 2" xfId="4765" xr:uid="{00000000-0005-0000-0000-0000B8090000}"/>
    <cellStyle name="40 % - Accent5 8 4" xfId="4766" xr:uid="{00000000-0005-0000-0000-0000B9090000}"/>
    <cellStyle name="40 % - Accent5 8 4 2" xfId="4767" xr:uid="{00000000-0005-0000-0000-0000BA090000}"/>
    <cellStyle name="40 % - Accent5 8 5" xfId="4768" xr:uid="{00000000-0005-0000-0000-0000BB090000}"/>
    <cellStyle name="40 % - Accent5 8 6" xfId="4769" xr:uid="{00000000-0005-0000-0000-0000BC090000}"/>
    <cellStyle name="40 % - Accent5 8 7" xfId="4770" xr:uid="{00000000-0005-0000-0000-0000BD090000}"/>
    <cellStyle name="40 % - Accent5 8 8" xfId="4771" xr:uid="{00000000-0005-0000-0000-0000BE090000}"/>
    <cellStyle name="40 % - Accent5 8 9" xfId="4772" xr:uid="{00000000-0005-0000-0000-0000BF090000}"/>
    <cellStyle name="40 % - Accent5 9" xfId="4773" xr:uid="{00000000-0005-0000-0000-0000C0090000}"/>
    <cellStyle name="40 % - Accent5 9 2" xfId="4774" xr:uid="{00000000-0005-0000-0000-0000C1090000}"/>
    <cellStyle name="40 % - Accent5 9 2 2" xfId="4775" xr:uid="{00000000-0005-0000-0000-0000C2090000}"/>
    <cellStyle name="40 % - Accent5 9 3" xfId="4776" xr:uid="{00000000-0005-0000-0000-0000C3090000}"/>
    <cellStyle name="40 % - Accent5 9 4" xfId="4777" xr:uid="{00000000-0005-0000-0000-0000C4090000}"/>
    <cellStyle name="40 % - Accent6" xfId="50331" builtinId="51" customBuiltin="1"/>
    <cellStyle name="40 % - Accent6 10" xfId="4778" xr:uid="{00000000-0005-0000-0000-0000C5090000}"/>
    <cellStyle name="40 % - Accent6 10 2" xfId="4779" xr:uid="{00000000-0005-0000-0000-0000C6090000}"/>
    <cellStyle name="40 % - Accent6 10 2 2" xfId="4780" xr:uid="{00000000-0005-0000-0000-0000C7090000}"/>
    <cellStyle name="40 % - Accent6 11" xfId="4781" xr:uid="{00000000-0005-0000-0000-0000C8090000}"/>
    <cellStyle name="40 % - Accent6 11 2" xfId="4782" xr:uid="{00000000-0005-0000-0000-0000C9090000}"/>
    <cellStyle name="40 % - Accent6 11 2 2" xfId="4783" xr:uid="{00000000-0005-0000-0000-0000CA090000}"/>
    <cellStyle name="40 % - Accent6 11 2 3" xfId="4784" xr:uid="{00000000-0005-0000-0000-0000CB090000}"/>
    <cellStyle name="40 % - Accent6 11 3" xfId="4785" xr:uid="{00000000-0005-0000-0000-0000CC090000}"/>
    <cellStyle name="40 % - Accent6 11 4" xfId="4786" xr:uid="{00000000-0005-0000-0000-0000CD090000}"/>
    <cellStyle name="40 % - Accent6 11 5" xfId="4787" xr:uid="{00000000-0005-0000-0000-0000CE090000}"/>
    <cellStyle name="40 % - Accent6 12" xfId="4788" xr:uid="{00000000-0005-0000-0000-0000CF090000}"/>
    <cellStyle name="40 % - Accent6 12 2" xfId="4789" xr:uid="{00000000-0005-0000-0000-0000D0090000}"/>
    <cellStyle name="40 % - Accent6 12 3" xfId="4790" xr:uid="{00000000-0005-0000-0000-0000D1090000}"/>
    <cellStyle name="40 % - Accent6 12 4" xfId="4791" xr:uid="{00000000-0005-0000-0000-0000D2090000}"/>
    <cellStyle name="40 % - Accent6 13" xfId="4792" xr:uid="{00000000-0005-0000-0000-0000D3090000}"/>
    <cellStyle name="40 % - Accent6 13 2" xfId="4793" xr:uid="{00000000-0005-0000-0000-0000D4090000}"/>
    <cellStyle name="40 % - Accent6 13 2 2" xfId="4794" xr:uid="{00000000-0005-0000-0000-0000D5090000}"/>
    <cellStyle name="40 % - Accent6 13 2 2 2" xfId="4795" xr:uid="{00000000-0005-0000-0000-0000D6090000}"/>
    <cellStyle name="40 % - Accent6 13 2 3" xfId="4796" xr:uid="{00000000-0005-0000-0000-0000D7090000}"/>
    <cellStyle name="40 % - Accent6 13 2 4" xfId="4797" xr:uid="{00000000-0005-0000-0000-0000D8090000}"/>
    <cellStyle name="40 % - Accent6 13 2 5" xfId="4798" xr:uid="{00000000-0005-0000-0000-0000D9090000}"/>
    <cellStyle name="40 % - Accent6 13 3" xfId="4799" xr:uid="{00000000-0005-0000-0000-0000DA090000}"/>
    <cellStyle name="40 % - Accent6 13 3 2" xfId="4800" xr:uid="{00000000-0005-0000-0000-0000DB090000}"/>
    <cellStyle name="40 % - Accent6 13 3 2 2" xfId="4801" xr:uid="{00000000-0005-0000-0000-0000DC090000}"/>
    <cellStyle name="40 % - Accent6 13 3 3" xfId="4802" xr:uid="{00000000-0005-0000-0000-0000DD090000}"/>
    <cellStyle name="40 % - Accent6 13 3 4" xfId="4803" xr:uid="{00000000-0005-0000-0000-0000DE090000}"/>
    <cellStyle name="40 % - Accent6 13 3 5" xfId="4804" xr:uid="{00000000-0005-0000-0000-0000DF090000}"/>
    <cellStyle name="40 % - Accent6 13 4" xfId="4805" xr:uid="{00000000-0005-0000-0000-0000E0090000}"/>
    <cellStyle name="40 % - Accent6 13 4 2" xfId="4806" xr:uid="{00000000-0005-0000-0000-0000E1090000}"/>
    <cellStyle name="40 % - Accent6 13 4 3" xfId="4807" xr:uid="{00000000-0005-0000-0000-0000E2090000}"/>
    <cellStyle name="40 % - Accent6 13 5" xfId="4808" xr:uid="{00000000-0005-0000-0000-0000E3090000}"/>
    <cellStyle name="40 % - Accent6 13 5 2" xfId="4809" xr:uid="{00000000-0005-0000-0000-0000E4090000}"/>
    <cellStyle name="40 % - Accent6 13 6" xfId="4810" xr:uid="{00000000-0005-0000-0000-0000E5090000}"/>
    <cellStyle name="40 % - Accent6 13 7" xfId="4811" xr:uid="{00000000-0005-0000-0000-0000E6090000}"/>
    <cellStyle name="40 % - Accent6 13 8" xfId="4812" xr:uid="{00000000-0005-0000-0000-0000E7090000}"/>
    <cellStyle name="40 % - Accent6 14" xfId="4813" xr:uid="{00000000-0005-0000-0000-0000E8090000}"/>
    <cellStyle name="40 % - Accent6 14 2" xfId="4814" xr:uid="{00000000-0005-0000-0000-0000E9090000}"/>
    <cellStyle name="40 % - Accent6 14 2 2" xfId="4815" xr:uid="{00000000-0005-0000-0000-0000EA090000}"/>
    <cellStyle name="40 % - Accent6 14 2 2 2" xfId="4816" xr:uid="{00000000-0005-0000-0000-0000EB090000}"/>
    <cellStyle name="40 % - Accent6 14 2 3" xfId="4817" xr:uid="{00000000-0005-0000-0000-0000EC090000}"/>
    <cellStyle name="40 % - Accent6 14 2 4" xfId="4818" xr:uid="{00000000-0005-0000-0000-0000ED090000}"/>
    <cellStyle name="40 % - Accent6 14 2 5" xfId="4819" xr:uid="{00000000-0005-0000-0000-0000EE090000}"/>
    <cellStyle name="40 % - Accent6 14 3" xfId="4820" xr:uid="{00000000-0005-0000-0000-0000EF090000}"/>
    <cellStyle name="40 % - Accent6 14 3 2" xfId="4821" xr:uid="{00000000-0005-0000-0000-0000F0090000}"/>
    <cellStyle name="40 % - Accent6 14 3 2 2" xfId="4822" xr:uid="{00000000-0005-0000-0000-0000F1090000}"/>
    <cellStyle name="40 % - Accent6 14 3 3" xfId="4823" xr:uid="{00000000-0005-0000-0000-0000F2090000}"/>
    <cellStyle name="40 % - Accent6 14 3 4" xfId="4824" xr:uid="{00000000-0005-0000-0000-0000F3090000}"/>
    <cellStyle name="40 % - Accent6 14 3 5" xfId="4825" xr:uid="{00000000-0005-0000-0000-0000F4090000}"/>
    <cellStyle name="40 % - Accent6 14 4" xfId="4826" xr:uid="{00000000-0005-0000-0000-0000F5090000}"/>
    <cellStyle name="40 % - Accent6 14 4 2" xfId="4827" xr:uid="{00000000-0005-0000-0000-0000F6090000}"/>
    <cellStyle name="40 % - Accent6 14 4 3" xfId="4828" xr:uid="{00000000-0005-0000-0000-0000F7090000}"/>
    <cellStyle name="40 % - Accent6 14 5" xfId="4829" xr:uid="{00000000-0005-0000-0000-0000F8090000}"/>
    <cellStyle name="40 % - Accent6 14 5 2" xfId="4830" xr:uid="{00000000-0005-0000-0000-0000F9090000}"/>
    <cellStyle name="40 % - Accent6 14 6" xfId="4831" xr:uid="{00000000-0005-0000-0000-0000FA090000}"/>
    <cellStyle name="40 % - Accent6 14 7" xfId="4832" xr:uid="{00000000-0005-0000-0000-0000FB090000}"/>
    <cellStyle name="40 % - Accent6 14 8" xfId="4833" xr:uid="{00000000-0005-0000-0000-0000FC090000}"/>
    <cellStyle name="40 % - Accent6 15" xfId="4834" xr:uid="{00000000-0005-0000-0000-0000FD090000}"/>
    <cellStyle name="40 % - Accent6 15 2" xfId="4835" xr:uid="{00000000-0005-0000-0000-0000FE090000}"/>
    <cellStyle name="40 % - Accent6 15 2 2" xfId="4836" xr:uid="{00000000-0005-0000-0000-0000FF090000}"/>
    <cellStyle name="40 % - Accent6 15 2 2 2" xfId="4837" xr:uid="{00000000-0005-0000-0000-0000000A0000}"/>
    <cellStyle name="40 % - Accent6 15 2 3" xfId="4838" xr:uid="{00000000-0005-0000-0000-0000010A0000}"/>
    <cellStyle name="40 % - Accent6 15 2 4" xfId="4839" xr:uid="{00000000-0005-0000-0000-0000020A0000}"/>
    <cellStyle name="40 % - Accent6 15 2 5" xfId="4840" xr:uid="{00000000-0005-0000-0000-0000030A0000}"/>
    <cellStyle name="40 % - Accent6 15 3" xfId="4841" xr:uid="{00000000-0005-0000-0000-0000040A0000}"/>
    <cellStyle name="40 % - Accent6 15 3 2" xfId="4842" xr:uid="{00000000-0005-0000-0000-0000050A0000}"/>
    <cellStyle name="40 % - Accent6 15 3 2 2" xfId="4843" xr:uid="{00000000-0005-0000-0000-0000060A0000}"/>
    <cellStyle name="40 % - Accent6 15 3 3" xfId="4844" xr:uid="{00000000-0005-0000-0000-0000070A0000}"/>
    <cellStyle name="40 % - Accent6 15 3 4" xfId="4845" xr:uid="{00000000-0005-0000-0000-0000080A0000}"/>
    <cellStyle name="40 % - Accent6 15 3 5" xfId="4846" xr:uid="{00000000-0005-0000-0000-0000090A0000}"/>
    <cellStyle name="40 % - Accent6 15 4" xfId="4847" xr:uid="{00000000-0005-0000-0000-00000A0A0000}"/>
    <cellStyle name="40 % - Accent6 15 4 2" xfId="4848" xr:uid="{00000000-0005-0000-0000-00000B0A0000}"/>
    <cellStyle name="40 % - Accent6 15 4 3" xfId="4849" xr:uid="{00000000-0005-0000-0000-00000C0A0000}"/>
    <cellStyle name="40 % - Accent6 15 5" xfId="4850" xr:uid="{00000000-0005-0000-0000-00000D0A0000}"/>
    <cellStyle name="40 % - Accent6 15 5 2" xfId="4851" xr:uid="{00000000-0005-0000-0000-00000E0A0000}"/>
    <cellStyle name="40 % - Accent6 15 6" xfId="4852" xr:uid="{00000000-0005-0000-0000-00000F0A0000}"/>
    <cellStyle name="40 % - Accent6 15 7" xfId="4853" xr:uid="{00000000-0005-0000-0000-0000100A0000}"/>
    <cellStyle name="40 % - Accent6 15 8" xfId="4854" xr:uid="{00000000-0005-0000-0000-0000110A0000}"/>
    <cellStyle name="40 % - Accent6 16" xfId="4855" xr:uid="{00000000-0005-0000-0000-0000120A0000}"/>
    <cellStyle name="40 % - Accent6 16 2" xfId="4856" xr:uid="{00000000-0005-0000-0000-0000130A0000}"/>
    <cellStyle name="40 % - Accent6 16 2 2" xfId="4857" xr:uid="{00000000-0005-0000-0000-0000140A0000}"/>
    <cellStyle name="40 % - Accent6 16 3" xfId="4858" xr:uid="{00000000-0005-0000-0000-0000150A0000}"/>
    <cellStyle name="40 % - Accent6 17" xfId="4859" xr:uid="{00000000-0005-0000-0000-0000160A0000}"/>
    <cellStyle name="40 % - Accent6 17 2" xfId="4860" xr:uid="{00000000-0005-0000-0000-0000170A0000}"/>
    <cellStyle name="40 % - Accent6 18" xfId="4861" xr:uid="{00000000-0005-0000-0000-0000180A0000}"/>
    <cellStyle name="40 % - Accent6 19" xfId="4862" xr:uid="{00000000-0005-0000-0000-0000190A0000}"/>
    <cellStyle name="40 % - Accent6 2" xfId="44" xr:uid="{00000000-0005-0000-0000-00001A0A0000}"/>
    <cellStyle name="40 % - Accent6 2 10" xfId="52215" xr:uid="{F7BE2876-A999-4572-BAF6-F3894B319A62}"/>
    <cellStyle name="40 % - Accent6 2 11" xfId="52728" xr:uid="{C8482727-185A-4F8D-B121-04C19FF7D969}"/>
    <cellStyle name="40 % - Accent6 2 2" xfId="1077" xr:uid="{00000000-0005-0000-0000-00001B0A0000}"/>
    <cellStyle name="40 % - Accent6 2 2 2" xfId="4864" xr:uid="{00000000-0005-0000-0000-00001C0A0000}"/>
    <cellStyle name="40 % - Accent6 2 2 2 2" xfId="50654" xr:uid="{71DB3FC7-3AFA-4939-AE79-A3A1BF5207D6}"/>
    <cellStyle name="40 % - Accent6 2 2 3" xfId="4865" xr:uid="{00000000-0005-0000-0000-00001D0A0000}"/>
    <cellStyle name="40 % - Accent6 2 2 4" xfId="4863" xr:uid="{00000000-0005-0000-0000-00001E0A0000}"/>
    <cellStyle name="40 % - Accent6 2 2 5" xfId="50436" xr:uid="{C6686DFB-7995-4375-B204-1D693034AEDA}"/>
    <cellStyle name="40 % - Accent6 2 2 6" xfId="52259" xr:uid="{B4BAB12D-008C-425E-A237-4A9F5C845674}"/>
    <cellStyle name="40 % - Accent6 2 2 7" xfId="52776" xr:uid="{361726B3-043C-467C-9232-484D37AA4A71}"/>
    <cellStyle name="40 % - Accent6 2 3" xfId="4866" xr:uid="{00000000-0005-0000-0000-00001F0A0000}"/>
    <cellStyle name="40 % - Accent6 2 3 2" xfId="4867" xr:uid="{00000000-0005-0000-0000-0000200A0000}"/>
    <cellStyle name="40 % - Accent6 2 3 3" xfId="50655" xr:uid="{265258CA-A06D-404F-9D94-A64372BF2844}"/>
    <cellStyle name="40 % - Accent6 2 4" xfId="4868" xr:uid="{00000000-0005-0000-0000-0000210A0000}"/>
    <cellStyle name="40 % - Accent6 2 4 2" xfId="4869" xr:uid="{00000000-0005-0000-0000-0000220A0000}"/>
    <cellStyle name="40 % - Accent6 2 4 3" xfId="50653" xr:uid="{2333E0AA-4D7D-4EC5-9B93-6378A7D3E72C}"/>
    <cellStyle name="40 % - Accent6 2 5" xfId="4870" xr:uid="{00000000-0005-0000-0000-0000230A0000}"/>
    <cellStyle name="40 % - Accent6 2 6" xfId="4871" xr:uid="{00000000-0005-0000-0000-0000240A0000}"/>
    <cellStyle name="40 % - Accent6 2 7" xfId="4872" xr:uid="{00000000-0005-0000-0000-0000250A0000}"/>
    <cellStyle name="40 % - Accent6 2 8" xfId="2170" xr:uid="{00000000-0005-0000-0000-0000260A0000}"/>
    <cellStyle name="40 % - Accent6 2 9" xfId="50388" xr:uid="{1131AC18-B6A5-4D8F-A21A-62FBDC3B269B}"/>
    <cellStyle name="40 % - Accent6 20" xfId="52181" xr:uid="{9F7C1F47-3CBC-4A4A-8F9B-4CAD7FFC21BF}"/>
    <cellStyle name="40 % - Accent6 21" xfId="52682" xr:uid="{9C9425AC-3A36-480E-949B-45CEDE32BA6D}"/>
    <cellStyle name="40 % - Accent6 3" xfId="4873" xr:uid="{00000000-0005-0000-0000-0000270A0000}"/>
    <cellStyle name="40 % - Accent6 3 10" xfId="52755" xr:uid="{B8ADEC04-7ABF-4B28-A110-88BDB8CFC967}"/>
    <cellStyle name="40 % - Accent6 3 2" xfId="4874" xr:uid="{00000000-0005-0000-0000-0000280A0000}"/>
    <cellStyle name="40 % - Accent6 3 2 2" xfId="4875" xr:uid="{00000000-0005-0000-0000-0000290A0000}"/>
    <cellStyle name="40 % - Accent6 3 2 3" xfId="4876" xr:uid="{00000000-0005-0000-0000-00002A0A0000}"/>
    <cellStyle name="40 % - Accent6 3 3" xfId="4877" xr:uid="{00000000-0005-0000-0000-00002B0A0000}"/>
    <cellStyle name="40 % - Accent6 3 4" xfId="4878" xr:uid="{00000000-0005-0000-0000-00002C0A0000}"/>
    <cellStyle name="40 % - Accent6 3 5" xfId="4879" xr:uid="{00000000-0005-0000-0000-00002D0A0000}"/>
    <cellStyle name="40 % - Accent6 3 6" xfId="4880" xr:uid="{00000000-0005-0000-0000-00002E0A0000}"/>
    <cellStyle name="40 % - Accent6 3 7" xfId="4881" xr:uid="{00000000-0005-0000-0000-00002F0A0000}"/>
    <cellStyle name="40 % - Accent6 3 8" xfId="50415" xr:uid="{2CC35A67-47F8-4399-A352-EE05165318D5}"/>
    <cellStyle name="40 % - Accent6 3 9" xfId="52238" xr:uid="{36814D8D-E6B0-4914-9F30-18F84663DF6D}"/>
    <cellStyle name="40 % - Accent6 4" xfId="4882" xr:uid="{00000000-0005-0000-0000-0000300A0000}"/>
    <cellStyle name="40 % - Accent6 4 2" xfId="4883" xr:uid="{00000000-0005-0000-0000-0000310A0000}"/>
    <cellStyle name="40 % - Accent6 4 2 2" xfId="4884" xr:uid="{00000000-0005-0000-0000-0000320A0000}"/>
    <cellStyle name="40 % - Accent6 4 2 3" xfId="4885" xr:uid="{00000000-0005-0000-0000-0000330A0000}"/>
    <cellStyle name="40 % - Accent6 4 3" xfId="4886" xr:uid="{00000000-0005-0000-0000-0000340A0000}"/>
    <cellStyle name="40 % - Accent6 4 4" xfId="4887" xr:uid="{00000000-0005-0000-0000-0000350A0000}"/>
    <cellStyle name="40 % - Accent6 5" xfId="4888" xr:uid="{00000000-0005-0000-0000-0000360A0000}"/>
    <cellStyle name="40 % - Accent6 5 2" xfId="4889" xr:uid="{00000000-0005-0000-0000-0000370A0000}"/>
    <cellStyle name="40 % - Accent6 6" xfId="4890" xr:uid="{00000000-0005-0000-0000-0000380A0000}"/>
    <cellStyle name="40 % - Accent6 6 2" xfId="4891" xr:uid="{00000000-0005-0000-0000-0000390A0000}"/>
    <cellStyle name="40 % - Accent6 6 3" xfId="4892" xr:uid="{00000000-0005-0000-0000-00003A0A0000}"/>
    <cellStyle name="40 % - Accent6 6 3 2" xfId="4893" xr:uid="{00000000-0005-0000-0000-00003B0A0000}"/>
    <cellStyle name="40 % - Accent6 6 3 3" xfId="4894" xr:uid="{00000000-0005-0000-0000-00003C0A0000}"/>
    <cellStyle name="40 % - Accent6 6 3 4" xfId="4895" xr:uid="{00000000-0005-0000-0000-00003D0A0000}"/>
    <cellStyle name="40 % - Accent6 6 4" xfId="4896" xr:uid="{00000000-0005-0000-0000-00003E0A0000}"/>
    <cellStyle name="40 % - Accent6 6 4 2" xfId="4897" xr:uid="{00000000-0005-0000-0000-00003F0A0000}"/>
    <cellStyle name="40 % - Accent6 6 5" xfId="4898" xr:uid="{00000000-0005-0000-0000-0000400A0000}"/>
    <cellStyle name="40 % - Accent6 7" xfId="4899" xr:uid="{00000000-0005-0000-0000-0000410A0000}"/>
    <cellStyle name="40 % - Accent6 7 10" xfId="4900" xr:uid="{00000000-0005-0000-0000-0000420A0000}"/>
    <cellStyle name="40 % - Accent6 7 11" xfId="4901" xr:uid="{00000000-0005-0000-0000-0000430A0000}"/>
    <cellStyle name="40 % - Accent6 7 2" xfId="4902" xr:uid="{00000000-0005-0000-0000-0000440A0000}"/>
    <cellStyle name="40 % - Accent6 7 2 10" xfId="4903" xr:uid="{00000000-0005-0000-0000-0000450A0000}"/>
    <cellStyle name="40 % - Accent6 7 2 11" xfId="4904" xr:uid="{00000000-0005-0000-0000-0000460A0000}"/>
    <cellStyle name="40 % - Accent6 7 2 12" xfId="4905" xr:uid="{00000000-0005-0000-0000-0000470A0000}"/>
    <cellStyle name="40 % - Accent6 7 2 2" xfId="4906" xr:uid="{00000000-0005-0000-0000-0000480A0000}"/>
    <cellStyle name="40 % - Accent6 7 2 2 2" xfId="4907" xr:uid="{00000000-0005-0000-0000-0000490A0000}"/>
    <cellStyle name="40 % - Accent6 7 2 2 2 2" xfId="4908" xr:uid="{00000000-0005-0000-0000-00004A0A0000}"/>
    <cellStyle name="40 % - Accent6 7 2 2 3" xfId="4909" xr:uid="{00000000-0005-0000-0000-00004B0A0000}"/>
    <cellStyle name="40 % - Accent6 7 2 2 4" xfId="4910" xr:uid="{00000000-0005-0000-0000-00004C0A0000}"/>
    <cellStyle name="40 % - Accent6 7 2 2 5" xfId="4911" xr:uid="{00000000-0005-0000-0000-00004D0A0000}"/>
    <cellStyle name="40 % - Accent6 7 2 2 6" xfId="4912" xr:uid="{00000000-0005-0000-0000-00004E0A0000}"/>
    <cellStyle name="40 % - Accent6 7 2 2 7" xfId="4913" xr:uid="{00000000-0005-0000-0000-00004F0A0000}"/>
    <cellStyle name="40 % - Accent6 7 2 2 8" xfId="4914" xr:uid="{00000000-0005-0000-0000-0000500A0000}"/>
    <cellStyle name="40 % - Accent6 7 2 2 9" xfId="4915" xr:uid="{00000000-0005-0000-0000-0000510A0000}"/>
    <cellStyle name="40 % - Accent6 7 2 3" xfId="4916" xr:uid="{00000000-0005-0000-0000-0000520A0000}"/>
    <cellStyle name="40 % - Accent6 7 2 3 2" xfId="4917" xr:uid="{00000000-0005-0000-0000-0000530A0000}"/>
    <cellStyle name="40 % - Accent6 7 2 4" xfId="4918" xr:uid="{00000000-0005-0000-0000-0000540A0000}"/>
    <cellStyle name="40 % - Accent6 7 2 4 2" xfId="4919" xr:uid="{00000000-0005-0000-0000-0000550A0000}"/>
    <cellStyle name="40 % - Accent6 7 2 5" xfId="4920" xr:uid="{00000000-0005-0000-0000-0000560A0000}"/>
    <cellStyle name="40 % - Accent6 7 2 5 2" xfId="4921" xr:uid="{00000000-0005-0000-0000-0000570A0000}"/>
    <cellStyle name="40 % - Accent6 7 2 6" xfId="4922" xr:uid="{00000000-0005-0000-0000-0000580A0000}"/>
    <cellStyle name="40 % - Accent6 7 2 7" xfId="4923" xr:uid="{00000000-0005-0000-0000-0000590A0000}"/>
    <cellStyle name="40 % - Accent6 7 2 8" xfId="4924" xr:uid="{00000000-0005-0000-0000-00005A0A0000}"/>
    <cellStyle name="40 % - Accent6 7 2 9" xfId="4925" xr:uid="{00000000-0005-0000-0000-00005B0A0000}"/>
    <cellStyle name="40 % - Accent6 7 3" xfId="4926" xr:uid="{00000000-0005-0000-0000-00005C0A0000}"/>
    <cellStyle name="40 % - Accent6 7 3 10" xfId="4927" xr:uid="{00000000-0005-0000-0000-00005D0A0000}"/>
    <cellStyle name="40 % - Accent6 7 3 2" xfId="4928" xr:uid="{00000000-0005-0000-0000-00005E0A0000}"/>
    <cellStyle name="40 % - Accent6 7 3 2 2" xfId="4929" xr:uid="{00000000-0005-0000-0000-00005F0A0000}"/>
    <cellStyle name="40 % - Accent6 7 3 3" xfId="4930" xr:uid="{00000000-0005-0000-0000-0000600A0000}"/>
    <cellStyle name="40 % - Accent6 7 3 3 2" xfId="4931" xr:uid="{00000000-0005-0000-0000-0000610A0000}"/>
    <cellStyle name="40 % - Accent6 7 3 4" xfId="4932" xr:uid="{00000000-0005-0000-0000-0000620A0000}"/>
    <cellStyle name="40 % - Accent6 7 3 4 2" xfId="4933" xr:uid="{00000000-0005-0000-0000-0000630A0000}"/>
    <cellStyle name="40 % - Accent6 7 3 5" xfId="4934" xr:uid="{00000000-0005-0000-0000-0000640A0000}"/>
    <cellStyle name="40 % - Accent6 7 3 6" xfId="4935" xr:uid="{00000000-0005-0000-0000-0000650A0000}"/>
    <cellStyle name="40 % - Accent6 7 3 7" xfId="4936" xr:uid="{00000000-0005-0000-0000-0000660A0000}"/>
    <cellStyle name="40 % - Accent6 7 3 8" xfId="4937" xr:uid="{00000000-0005-0000-0000-0000670A0000}"/>
    <cellStyle name="40 % - Accent6 7 3 9" xfId="4938" xr:uid="{00000000-0005-0000-0000-0000680A0000}"/>
    <cellStyle name="40 % - Accent6 7 4" xfId="4939" xr:uid="{00000000-0005-0000-0000-0000690A0000}"/>
    <cellStyle name="40 % - Accent6 7 4 2" xfId="4940" xr:uid="{00000000-0005-0000-0000-00006A0A0000}"/>
    <cellStyle name="40 % - Accent6 7 5" xfId="4941" xr:uid="{00000000-0005-0000-0000-00006B0A0000}"/>
    <cellStyle name="40 % - Accent6 7 5 2" xfId="4942" xr:uid="{00000000-0005-0000-0000-00006C0A0000}"/>
    <cellStyle name="40 % - Accent6 7 6" xfId="4943" xr:uid="{00000000-0005-0000-0000-00006D0A0000}"/>
    <cellStyle name="40 % - Accent6 7 7" xfId="4944" xr:uid="{00000000-0005-0000-0000-00006E0A0000}"/>
    <cellStyle name="40 % - Accent6 7 8" xfId="4945" xr:uid="{00000000-0005-0000-0000-00006F0A0000}"/>
    <cellStyle name="40 % - Accent6 7 9" xfId="4946" xr:uid="{00000000-0005-0000-0000-0000700A0000}"/>
    <cellStyle name="40 % - Accent6 8" xfId="4947" xr:uid="{00000000-0005-0000-0000-0000710A0000}"/>
    <cellStyle name="40 % - Accent6 8 10" xfId="4948" xr:uid="{00000000-0005-0000-0000-0000720A0000}"/>
    <cellStyle name="40 % - Accent6 8 2" xfId="4949" xr:uid="{00000000-0005-0000-0000-0000730A0000}"/>
    <cellStyle name="40 % - Accent6 8 2 10" xfId="4950" xr:uid="{00000000-0005-0000-0000-0000740A0000}"/>
    <cellStyle name="40 % - Accent6 8 2 11" xfId="4951" xr:uid="{00000000-0005-0000-0000-0000750A0000}"/>
    <cellStyle name="40 % - Accent6 8 2 2" xfId="4952" xr:uid="{00000000-0005-0000-0000-0000760A0000}"/>
    <cellStyle name="40 % - Accent6 8 2 2 2" xfId="4953" xr:uid="{00000000-0005-0000-0000-0000770A0000}"/>
    <cellStyle name="40 % - Accent6 8 2 3" xfId="4954" xr:uid="{00000000-0005-0000-0000-0000780A0000}"/>
    <cellStyle name="40 % - Accent6 8 2 3 2" xfId="4955" xr:uid="{00000000-0005-0000-0000-0000790A0000}"/>
    <cellStyle name="40 % - Accent6 8 2 4" xfId="4956" xr:uid="{00000000-0005-0000-0000-00007A0A0000}"/>
    <cellStyle name="40 % - Accent6 8 2 4 2" xfId="4957" xr:uid="{00000000-0005-0000-0000-00007B0A0000}"/>
    <cellStyle name="40 % - Accent6 8 2 5" xfId="4958" xr:uid="{00000000-0005-0000-0000-00007C0A0000}"/>
    <cellStyle name="40 % - Accent6 8 2 6" xfId="4959" xr:uid="{00000000-0005-0000-0000-00007D0A0000}"/>
    <cellStyle name="40 % - Accent6 8 2 7" xfId="4960" xr:uid="{00000000-0005-0000-0000-00007E0A0000}"/>
    <cellStyle name="40 % - Accent6 8 2 8" xfId="4961" xr:uid="{00000000-0005-0000-0000-00007F0A0000}"/>
    <cellStyle name="40 % - Accent6 8 2 9" xfId="4962" xr:uid="{00000000-0005-0000-0000-0000800A0000}"/>
    <cellStyle name="40 % - Accent6 8 3" xfId="4963" xr:uid="{00000000-0005-0000-0000-0000810A0000}"/>
    <cellStyle name="40 % - Accent6 8 3 2" xfId="4964" xr:uid="{00000000-0005-0000-0000-0000820A0000}"/>
    <cellStyle name="40 % - Accent6 8 4" xfId="4965" xr:uid="{00000000-0005-0000-0000-0000830A0000}"/>
    <cellStyle name="40 % - Accent6 8 4 2" xfId="4966" xr:uid="{00000000-0005-0000-0000-0000840A0000}"/>
    <cellStyle name="40 % - Accent6 8 5" xfId="4967" xr:uid="{00000000-0005-0000-0000-0000850A0000}"/>
    <cellStyle name="40 % - Accent6 8 6" xfId="4968" xr:uid="{00000000-0005-0000-0000-0000860A0000}"/>
    <cellStyle name="40 % - Accent6 8 7" xfId="4969" xr:uid="{00000000-0005-0000-0000-0000870A0000}"/>
    <cellStyle name="40 % - Accent6 8 8" xfId="4970" xr:uid="{00000000-0005-0000-0000-0000880A0000}"/>
    <cellStyle name="40 % - Accent6 8 9" xfId="4971" xr:uid="{00000000-0005-0000-0000-0000890A0000}"/>
    <cellStyle name="40 % - Accent6 9" xfId="4972" xr:uid="{00000000-0005-0000-0000-00008A0A0000}"/>
    <cellStyle name="40 % - Accent6 9 2" xfId="4973" xr:uid="{00000000-0005-0000-0000-00008B0A0000}"/>
    <cellStyle name="40 % - Accent6 9 2 2" xfId="4974" xr:uid="{00000000-0005-0000-0000-00008C0A0000}"/>
    <cellStyle name="40 % - Accent6 9 3" xfId="4975" xr:uid="{00000000-0005-0000-0000-00008D0A0000}"/>
    <cellStyle name="40 % - Accent6 9 4" xfId="4976" xr:uid="{00000000-0005-0000-0000-00008E0A0000}"/>
    <cellStyle name="40% - 1. jelölőszín" xfId="4977" xr:uid="{00000000-0005-0000-0000-00008F0A0000}"/>
    <cellStyle name="40% - 2. jelölőszín" xfId="4978" xr:uid="{00000000-0005-0000-0000-0000900A0000}"/>
    <cellStyle name="40% - 3. jelölőszín" xfId="4979" xr:uid="{00000000-0005-0000-0000-0000910A0000}"/>
    <cellStyle name="40% - 4. jelölőszín" xfId="4980" xr:uid="{00000000-0005-0000-0000-0000920A0000}"/>
    <cellStyle name="40% - 5. jelölőszín" xfId="4981" xr:uid="{00000000-0005-0000-0000-0000930A0000}"/>
    <cellStyle name="40% - 6. jelölőszín" xfId="4982" xr:uid="{00000000-0005-0000-0000-0000940A0000}"/>
    <cellStyle name="40% - Accent1" xfId="57" xr:uid="{00000000-0005-0000-0000-0000950A0000}"/>
    <cellStyle name="40% - Accent1 2" xfId="1054" xr:uid="{00000000-0005-0000-0000-0000960A0000}"/>
    <cellStyle name="40% - Accent1 2 2" xfId="4985" xr:uid="{00000000-0005-0000-0000-0000970A0000}"/>
    <cellStyle name="40% - Accent1 2 3" xfId="4986" xr:uid="{00000000-0005-0000-0000-0000980A0000}"/>
    <cellStyle name="40% - Accent1 2 4" xfId="4984" xr:uid="{00000000-0005-0000-0000-0000990A0000}"/>
    <cellStyle name="40% - Accent1 3" xfId="4987" xr:uid="{00000000-0005-0000-0000-00009A0A0000}"/>
    <cellStyle name="40% - Accent1 3 2" xfId="50658" xr:uid="{D2DCF06B-2AEF-4319-88DE-44A54FB574F1}"/>
    <cellStyle name="40% - Accent1 3 2 2" xfId="50659" xr:uid="{30545832-A993-4D98-A0EF-3576B30D5F54}"/>
    <cellStyle name="40% - Accent1 3 3" xfId="50660" xr:uid="{473039F3-9AC0-4C97-8555-1125D22D067A}"/>
    <cellStyle name="40% - Accent1 3 3 2" xfId="50661" xr:uid="{B7BCDC55-2D65-41D3-B414-CF7DE931953A}"/>
    <cellStyle name="40% - Accent1 3 4" xfId="50662" xr:uid="{997982BD-668D-405D-8D61-F929C24C682E}"/>
    <cellStyle name="40% - Accent1 3 5" xfId="50657" xr:uid="{5F962092-D166-46AF-B248-519B8A17EDF9}"/>
    <cellStyle name="40% - Accent1 4" xfId="4988" xr:uid="{00000000-0005-0000-0000-00009B0A0000}"/>
    <cellStyle name="40% - Accent1 5" xfId="4983" xr:uid="{00000000-0005-0000-0000-00009C0A0000}"/>
    <cellStyle name="40% - Accent1 6" xfId="50656" xr:uid="{8A5254E1-24FA-4AEB-A01A-5196559375AE}"/>
    <cellStyle name="40% - Accent2" xfId="58" xr:uid="{00000000-0005-0000-0000-00009D0A0000}"/>
    <cellStyle name="40% - Accent2 2" xfId="1055" xr:uid="{00000000-0005-0000-0000-00009E0A0000}"/>
    <cellStyle name="40% - Accent2 2 2" xfId="4991" xr:uid="{00000000-0005-0000-0000-00009F0A0000}"/>
    <cellStyle name="40% - Accent2 2 3" xfId="4992" xr:uid="{00000000-0005-0000-0000-0000A00A0000}"/>
    <cellStyle name="40% - Accent2 2 4" xfId="4990" xr:uid="{00000000-0005-0000-0000-0000A10A0000}"/>
    <cellStyle name="40% - Accent2 3" xfId="4993" xr:uid="{00000000-0005-0000-0000-0000A20A0000}"/>
    <cellStyle name="40% - Accent2 3 2" xfId="50665" xr:uid="{4A7F89BD-0049-4153-BCB9-D824A014484C}"/>
    <cellStyle name="40% - Accent2 3 2 2" xfId="50666" xr:uid="{C8327811-B91E-4C50-8049-647C8641554C}"/>
    <cellStyle name="40% - Accent2 3 3" xfId="50667" xr:uid="{1F2362DC-5D05-4C69-9759-7BB1A42A804E}"/>
    <cellStyle name="40% - Accent2 3 3 2" xfId="50668" xr:uid="{B98DF07C-D9CD-47A7-85B2-A85DF06D03BE}"/>
    <cellStyle name="40% - Accent2 3 4" xfId="50669" xr:uid="{4A96EC04-46D4-4452-8C1F-CC808ACC7849}"/>
    <cellStyle name="40% - Accent2 3 5" xfId="50664" xr:uid="{60DEDDE7-82D2-433C-A114-F17D0AD09045}"/>
    <cellStyle name="40% - Accent2 4" xfId="4994" xr:uid="{00000000-0005-0000-0000-0000A30A0000}"/>
    <cellStyle name="40% - Accent2 5" xfId="4989" xr:uid="{00000000-0005-0000-0000-0000A40A0000}"/>
    <cellStyle name="40% - Accent2 6" xfId="50663" xr:uid="{6BC5311E-0F84-4E5B-A950-008733304C3E}"/>
    <cellStyle name="40% - Accent3" xfId="59" xr:uid="{00000000-0005-0000-0000-0000A50A0000}"/>
    <cellStyle name="40% - Accent3 2" xfId="1056" xr:uid="{00000000-0005-0000-0000-0000A60A0000}"/>
    <cellStyle name="40% - Accent3 2 2" xfId="4997" xr:uid="{00000000-0005-0000-0000-0000A70A0000}"/>
    <cellStyle name="40% - Accent3 2 3" xfId="4998" xr:uid="{00000000-0005-0000-0000-0000A80A0000}"/>
    <cellStyle name="40% - Accent3 2 4" xfId="4996" xr:uid="{00000000-0005-0000-0000-0000A90A0000}"/>
    <cellStyle name="40% - Accent3 3" xfId="4999" xr:uid="{00000000-0005-0000-0000-0000AA0A0000}"/>
    <cellStyle name="40% - Accent3 3 2" xfId="50672" xr:uid="{A72B9E36-9F83-48C0-9FF7-F7E9C24A8392}"/>
    <cellStyle name="40% - Accent3 3 2 2" xfId="50673" xr:uid="{A262538A-9B0E-444B-8705-014B4F786EAA}"/>
    <cellStyle name="40% - Accent3 3 3" xfId="50674" xr:uid="{C6D965C5-21D4-4787-9611-57FF8754734A}"/>
    <cellStyle name="40% - Accent3 3 3 2" xfId="50675" xr:uid="{0D9C22FA-AB10-4AA7-BDB3-4639EF9C1713}"/>
    <cellStyle name="40% - Accent3 3 4" xfId="50676" xr:uid="{27EDFDFC-F9D8-4D2F-9A6E-B622CD2658BF}"/>
    <cellStyle name="40% - Accent3 3 5" xfId="50671" xr:uid="{007CF483-6823-451F-8143-CBBCAB8E0791}"/>
    <cellStyle name="40% - Accent3 4" xfId="5000" xr:uid="{00000000-0005-0000-0000-0000AB0A0000}"/>
    <cellStyle name="40% - Accent3 5" xfId="4995" xr:uid="{00000000-0005-0000-0000-0000AC0A0000}"/>
    <cellStyle name="40% - Accent3 6" xfId="50670" xr:uid="{4905D30A-D327-4887-B447-639EDBA767B8}"/>
    <cellStyle name="40% - Accent4" xfId="60" xr:uid="{00000000-0005-0000-0000-0000AD0A0000}"/>
    <cellStyle name="40% - Accent4 2" xfId="1057" xr:uid="{00000000-0005-0000-0000-0000AE0A0000}"/>
    <cellStyle name="40% - Accent4 2 2" xfId="5003" xr:uid="{00000000-0005-0000-0000-0000AF0A0000}"/>
    <cellStyle name="40% - Accent4 2 3" xfId="5004" xr:uid="{00000000-0005-0000-0000-0000B00A0000}"/>
    <cellStyle name="40% - Accent4 2 4" xfId="5002" xr:uid="{00000000-0005-0000-0000-0000B10A0000}"/>
    <cellStyle name="40% - Accent4 3" xfId="5005" xr:uid="{00000000-0005-0000-0000-0000B20A0000}"/>
    <cellStyle name="40% - Accent4 3 2" xfId="50679" xr:uid="{7EDFB111-0D56-4BDE-83A4-AB82DEC8837E}"/>
    <cellStyle name="40% - Accent4 3 2 2" xfId="50680" xr:uid="{287C9958-778B-466C-998D-C3AB4663FC32}"/>
    <cellStyle name="40% - Accent4 3 3" xfId="50681" xr:uid="{B14D4069-5EF4-4862-B2D7-E09312D130C1}"/>
    <cellStyle name="40% - Accent4 3 3 2" xfId="50682" xr:uid="{4E885B07-EECC-404D-9C45-2B202E4F843D}"/>
    <cellStyle name="40% - Accent4 3 4" xfId="50683" xr:uid="{1FA8C85C-E2BD-46B0-BE02-AE4A102DAF9D}"/>
    <cellStyle name="40% - Accent4 3 5" xfId="50678" xr:uid="{3A768934-55F4-45FF-91B4-44F3DB106379}"/>
    <cellStyle name="40% - Accent4 4" xfId="5006" xr:uid="{00000000-0005-0000-0000-0000B30A0000}"/>
    <cellStyle name="40% - Accent4 5" xfId="5001" xr:uid="{00000000-0005-0000-0000-0000B40A0000}"/>
    <cellStyle name="40% - Accent4 6" xfId="50677" xr:uid="{44BF6C6D-8EF5-4987-8594-25D5C6F10316}"/>
    <cellStyle name="40% - Accent5" xfId="61" xr:uid="{00000000-0005-0000-0000-0000B50A0000}"/>
    <cellStyle name="40% - Accent5 2" xfId="1058" xr:uid="{00000000-0005-0000-0000-0000B60A0000}"/>
    <cellStyle name="40% - Accent5 2 2" xfId="5009" xr:uid="{00000000-0005-0000-0000-0000B70A0000}"/>
    <cellStyle name="40% - Accent5 2 3" xfId="5010" xr:uid="{00000000-0005-0000-0000-0000B80A0000}"/>
    <cellStyle name="40% - Accent5 2 4" xfId="5008" xr:uid="{00000000-0005-0000-0000-0000B90A0000}"/>
    <cellStyle name="40% - Accent5 3" xfId="5011" xr:uid="{00000000-0005-0000-0000-0000BA0A0000}"/>
    <cellStyle name="40% - Accent5 3 2" xfId="50686" xr:uid="{AD1F46B4-43FB-4510-882A-5F2B8FCE6EDD}"/>
    <cellStyle name="40% - Accent5 3 2 2" xfId="50687" xr:uid="{A404118F-B466-4D5A-A5CA-D6980CA07A82}"/>
    <cellStyle name="40% - Accent5 3 3" xfId="50688" xr:uid="{E6ACA3DA-8183-40F5-9823-B28964820A2E}"/>
    <cellStyle name="40% - Accent5 3 3 2" xfId="50689" xr:uid="{96FC0786-9754-430F-8D07-58EC4EEA31FC}"/>
    <cellStyle name="40% - Accent5 3 4" xfId="50690" xr:uid="{6875D99B-C4FE-4778-82E4-72BD3C666863}"/>
    <cellStyle name="40% - Accent5 3 5" xfId="50685" xr:uid="{1C6C4DB9-36D5-4B01-AB5C-A55E38158DAC}"/>
    <cellStyle name="40% - Accent5 4" xfId="5012" xr:uid="{00000000-0005-0000-0000-0000BB0A0000}"/>
    <cellStyle name="40% - Accent5 5" xfId="5007" xr:uid="{00000000-0005-0000-0000-0000BC0A0000}"/>
    <cellStyle name="40% - Accent5 6" xfId="50684" xr:uid="{FA0103C6-986A-4CDA-9C67-C7F478772D9F}"/>
    <cellStyle name="40% - Accent6" xfId="62" xr:uid="{00000000-0005-0000-0000-0000BD0A0000}"/>
    <cellStyle name="40% - Accent6 2" xfId="1059" xr:uid="{00000000-0005-0000-0000-0000BE0A0000}"/>
    <cellStyle name="40% - Accent6 2 2" xfId="5015" xr:uid="{00000000-0005-0000-0000-0000BF0A0000}"/>
    <cellStyle name="40% - Accent6 2 3" xfId="5016" xr:uid="{00000000-0005-0000-0000-0000C00A0000}"/>
    <cellStyle name="40% - Accent6 2 4" xfId="5014" xr:uid="{00000000-0005-0000-0000-0000C10A0000}"/>
    <cellStyle name="40% - Accent6 3" xfId="5017" xr:uid="{00000000-0005-0000-0000-0000C20A0000}"/>
    <cellStyle name="40% - Accent6 3 2" xfId="50693" xr:uid="{613F4A10-3C18-4EF0-BC17-B637CC21A30C}"/>
    <cellStyle name="40% - Accent6 3 2 2" xfId="50694" xr:uid="{47603F1B-19BF-4647-809F-B8E3503BA662}"/>
    <cellStyle name="40% - Accent6 3 3" xfId="50695" xr:uid="{6A5648F1-3D51-491C-AF51-90413009CC7E}"/>
    <cellStyle name="40% - Accent6 3 3 2" xfId="50696" xr:uid="{2E552244-A99B-47C3-B4E4-DB2146A19DA9}"/>
    <cellStyle name="40% - Accent6 3 4" xfId="50697" xr:uid="{DCBA223F-D6EA-4C4C-9429-AC42ADCD8753}"/>
    <cellStyle name="40% - Accent6 3 5" xfId="50692" xr:uid="{EA612E29-91DD-4304-8086-85A1FD254182}"/>
    <cellStyle name="40% - Accent6 4" xfId="5018" xr:uid="{00000000-0005-0000-0000-0000C30A0000}"/>
    <cellStyle name="40% - Accent6 5" xfId="5013" xr:uid="{00000000-0005-0000-0000-0000C40A0000}"/>
    <cellStyle name="40% - Accent6 6" xfId="50691" xr:uid="{AD69DC4B-82BA-4FDB-9080-F0BBAAE86B98}"/>
    <cellStyle name="40% - akcent 1" xfId="5019" xr:uid="{00000000-0005-0000-0000-0000C50A0000}"/>
    <cellStyle name="40% - akcent 2" xfId="5020" xr:uid="{00000000-0005-0000-0000-0000C60A0000}"/>
    <cellStyle name="40% - akcent 3" xfId="5021" xr:uid="{00000000-0005-0000-0000-0000C70A0000}"/>
    <cellStyle name="40% - akcent 4" xfId="5022" xr:uid="{00000000-0005-0000-0000-0000C80A0000}"/>
    <cellStyle name="40% - akcent 5" xfId="5023" xr:uid="{00000000-0005-0000-0000-0000C90A0000}"/>
    <cellStyle name="40% - akcent 6" xfId="5024" xr:uid="{00000000-0005-0000-0000-0000CA0A0000}"/>
    <cellStyle name="40% - Akzent1" xfId="5025" xr:uid="{00000000-0005-0000-0000-0000CB0A0000}"/>
    <cellStyle name="40% - Akzent1 2" xfId="5026" xr:uid="{00000000-0005-0000-0000-0000CC0A0000}"/>
    <cellStyle name="40% - Akzent1 2 2" xfId="5027" xr:uid="{00000000-0005-0000-0000-0000CD0A0000}"/>
    <cellStyle name="40% - Akzent1 2 2 2" xfId="5028" xr:uid="{00000000-0005-0000-0000-0000CE0A0000}"/>
    <cellStyle name="40% - Akzent1 2 3" xfId="5029" xr:uid="{00000000-0005-0000-0000-0000CF0A0000}"/>
    <cellStyle name="40% - Akzent1 3" xfId="5030" xr:uid="{00000000-0005-0000-0000-0000D00A0000}"/>
    <cellStyle name="40% - Akzent1 3 2" xfId="5031" xr:uid="{00000000-0005-0000-0000-0000D10A0000}"/>
    <cellStyle name="40% - Akzent1 3 2 2" xfId="5032" xr:uid="{00000000-0005-0000-0000-0000D20A0000}"/>
    <cellStyle name="40% - Akzent1 3 3" xfId="5033" xr:uid="{00000000-0005-0000-0000-0000D30A0000}"/>
    <cellStyle name="40% - Akzent1 4" xfId="5034" xr:uid="{00000000-0005-0000-0000-0000D40A0000}"/>
    <cellStyle name="40% - Akzent1 4 2" xfId="5035" xr:uid="{00000000-0005-0000-0000-0000D50A0000}"/>
    <cellStyle name="40% - Akzent1 4 2 2" xfId="5036" xr:uid="{00000000-0005-0000-0000-0000D60A0000}"/>
    <cellStyle name="40% - Akzent1 4 3" xfId="5037" xr:uid="{00000000-0005-0000-0000-0000D70A0000}"/>
    <cellStyle name="40% - Akzent1 5" xfId="5038" xr:uid="{00000000-0005-0000-0000-0000D80A0000}"/>
    <cellStyle name="40% - Akzent1 5 2" xfId="5039" xr:uid="{00000000-0005-0000-0000-0000D90A0000}"/>
    <cellStyle name="40% - Akzent1 5 2 2" xfId="5040" xr:uid="{00000000-0005-0000-0000-0000DA0A0000}"/>
    <cellStyle name="40% - Akzent1 5 3" xfId="5041" xr:uid="{00000000-0005-0000-0000-0000DB0A0000}"/>
    <cellStyle name="40% - Akzent1 6" xfId="5042" xr:uid="{00000000-0005-0000-0000-0000DC0A0000}"/>
    <cellStyle name="40% - Akzent1 6 2" xfId="5043" xr:uid="{00000000-0005-0000-0000-0000DD0A0000}"/>
    <cellStyle name="40% - Akzent1 6 2 2" xfId="5044" xr:uid="{00000000-0005-0000-0000-0000DE0A0000}"/>
    <cellStyle name="40% - Akzent1 6 3" xfId="5045" xr:uid="{00000000-0005-0000-0000-0000DF0A0000}"/>
    <cellStyle name="40% - Akzent1 7" xfId="5046" xr:uid="{00000000-0005-0000-0000-0000E00A0000}"/>
    <cellStyle name="40% - Akzent1 8" xfId="5047" xr:uid="{00000000-0005-0000-0000-0000E10A0000}"/>
    <cellStyle name="40% - Akzent1 8 2" xfId="5048" xr:uid="{00000000-0005-0000-0000-0000E20A0000}"/>
    <cellStyle name="40% - Akzent1 9" xfId="5049" xr:uid="{00000000-0005-0000-0000-0000E30A0000}"/>
    <cellStyle name="40% - Akzent1_XY Diagramm 1 jg.ms" xfId="5050" xr:uid="{00000000-0005-0000-0000-0000E40A0000}"/>
    <cellStyle name="40% - Akzent2" xfId="5051" xr:uid="{00000000-0005-0000-0000-0000E50A0000}"/>
    <cellStyle name="40% - Akzent2 2" xfId="5052" xr:uid="{00000000-0005-0000-0000-0000E60A0000}"/>
    <cellStyle name="40% - Akzent2 2 2" xfId="5053" xr:uid="{00000000-0005-0000-0000-0000E70A0000}"/>
    <cellStyle name="40% - Akzent2 2 2 2" xfId="5054" xr:uid="{00000000-0005-0000-0000-0000E80A0000}"/>
    <cellStyle name="40% - Akzent2 2 3" xfId="5055" xr:uid="{00000000-0005-0000-0000-0000E90A0000}"/>
    <cellStyle name="40% - Akzent2 3" xfId="5056" xr:uid="{00000000-0005-0000-0000-0000EA0A0000}"/>
    <cellStyle name="40% - Akzent2 3 2" xfId="5057" xr:uid="{00000000-0005-0000-0000-0000EB0A0000}"/>
    <cellStyle name="40% - Akzent2 3 2 2" xfId="5058" xr:uid="{00000000-0005-0000-0000-0000EC0A0000}"/>
    <cellStyle name="40% - Akzent2 3 3" xfId="5059" xr:uid="{00000000-0005-0000-0000-0000ED0A0000}"/>
    <cellStyle name="40% - Akzent2 4" xfId="5060" xr:uid="{00000000-0005-0000-0000-0000EE0A0000}"/>
    <cellStyle name="40% - Akzent2 4 2" xfId="5061" xr:uid="{00000000-0005-0000-0000-0000EF0A0000}"/>
    <cellStyle name="40% - Akzent2 4 2 2" xfId="5062" xr:uid="{00000000-0005-0000-0000-0000F00A0000}"/>
    <cellStyle name="40% - Akzent2 4 3" xfId="5063" xr:uid="{00000000-0005-0000-0000-0000F10A0000}"/>
    <cellStyle name="40% - Akzent2 5" xfId="5064" xr:uid="{00000000-0005-0000-0000-0000F20A0000}"/>
    <cellStyle name="40% - Akzent2 5 2" xfId="5065" xr:uid="{00000000-0005-0000-0000-0000F30A0000}"/>
    <cellStyle name="40% - Akzent2 5 2 2" xfId="5066" xr:uid="{00000000-0005-0000-0000-0000F40A0000}"/>
    <cellStyle name="40% - Akzent2 5 3" xfId="5067" xr:uid="{00000000-0005-0000-0000-0000F50A0000}"/>
    <cellStyle name="40% - Akzent2 6" xfId="5068" xr:uid="{00000000-0005-0000-0000-0000F60A0000}"/>
    <cellStyle name="40% - Akzent2 6 2" xfId="5069" xr:uid="{00000000-0005-0000-0000-0000F70A0000}"/>
    <cellStyle name="40% - Akzent2 6 2 2" xfId="5070" xr:uid="{00000000-0005-0000-0000-0000F80A0000}"/>
    <cellStyle name="40% - Akzent2 6 3" xfId="5071" xr:uid="{00000000-0005-0000-0000-0000F90A0000}"/>
    <cellStyle name="40% - Akzent2 7" xfId="5072" xr:uid="{00000000-0005-0000-0000-0000FA0A0000}"/>
    <cellStyle name="40% - Akzent2 8" xfId="5073" xr:uid="{00000000-0005-0000-0000-0000FB0A0000}"/>
    <cellStyle name="40% - Akzent2 8 2" xfId="5074" xr:uid="{00000000-0005-0000-0000-0000FC0A0000}"/>
    <cellStyle name="40% - Akzent2 9" xfId="5075" xr:uid="{00000000-0005-0000-0000-0000FD0A0000}"/>
    <cellStyle name="40% - Akzent2_XY Diagramm 1 jg.ms" xfId="5076" xr:uid="{00000000-0005-0000-0000-0000FE0A0000}"/>
    <cellStyle name="40% - Akzent3" xfId="5077" xr:uid="{00000000-0005-0000-0000-0000FF0A0000}"/>
    <cellStyle name="40% - Akzent3 2" xfId="5078" xr:uid="{00000000-0005-0000-0000-0000000B0000}"/>
    <cellStyle name="40% - Akzent3 2 2" xfId="5079" xr:uid="{00000000-0005-0000-0000-0000010B0000}"/>
    <cellStyle name="40% - Akzent3 2 2 2" xfId="5080" xr:uid="{00000000-0005-0000-0000-0000020B0000}"/>
    <cellStyle name="40% - Akzent3 2 3" xfId="5081" xr:uid="{00000000-0005-0000-0000-0000030B0000}"/>
    <cellStyle name="40% - Akzent3 3" xfId="5082" xr:uid="{00000000-0005-0000-0000-0000040B0000}"/>
    <cellStyle name="40% - Akzent3 3 2" xfId="5083" xr:uid="{00000000-0005-0000-0000-0000050B0000}"/>
    <cellStyle name="40% - Akzent3 3 2 2" xfId="5084" xr:uid="{00000000-0005-0000-0000-0000060B0000}"/>
    <cellStyle name="40% - Akzent3 3 3" xfId="5085" xr:uid="{00000000-0005-0000-0000-0000070B0000}"/>
    <cellStyle name="40% - Akzent3 4" xfId="5086" xr:uid="{00000000-0005-0000-0000-0000080B0000}"/>
    <cellStyle name="40% - Akzent3 4 2" xfId="5087" xr:uid="{00000000-0005-0000-0000-0000090B0000}"/>
    <cellStyle name="40% - Akzent3 4 2 2" xfId="5088" xr:uid="{00000000-0005-0000-0000-00000A0B0000}"/>
    <cellStyle name="40% - Akzent3 4 3" xfId="5089" xr:uid="{00000000-0005-0000-0000-00000B0B0000}"/>
    <cellStyle name="40% - Akzent3 5" xfId="5090" xr:uid="{00000000-0005-0000-0000-00000C0B0000}"/>
    <cellStyle name="40% - Akzent3 5 2" xfId="5091" xr:uid="{00000000-0005-0000-0000-00000D0B0000}"/>
    <cellStyle name="40% - Akzent3 5 2 2" xfId="5092" xr:uid="{00000000-0005-0000-0000-00000E0B0000}"/>
    <cellStyle name="40% - Akzent3 5 3" xfId="5093" xr:uid="{00000000-0005-0000-0000-00000F0B0000}"/>
    <cellStyle name="40% - Akzent3 6" xfId="5094" xr:uid="{00000000-0005-0000-0000-0000100B0000}"/>
    <cellStyle name="40% - Akzent3 6 2" xfId="5095" xr:uid="{00000000-0005-0000-0000-0000110B0000}"/>
    <cellStyle name="40% - Akzent3 6 2 2" xfId="5096" xr:uid="{00000000-0005-0000-0000-0000120B0000}"/>
    <cellStyle name="40% - Akzent3 6 3" xfId="5097" xr:uid="{00000000-0005-0000-0000-0000130B0000}"/>
    <cellStyle name="40% - Akzent3 7" xfId="5098" xr:uid="{00000000-0005-0000-0000-0000140B0000}"/>
    <cellStyle name="40% - Akzent3 8" xfId="5099" xr:uid="{00000000-0005-0000-0000-0000150B0000}"/>
    <cellStyle name="40% - Akzent3 8 2" xfId="5100" xr:uid="{00000000-0005-0000-0000-0000160B0000}"/>
    <cellStyle name="40% - Akzent3 9" xfId="5101" xr:uid="{00000000-0005-0000-0000-0000170B0000}"/>
    <cellStyle name="40% - Akzent3_XY Diagramm 1 jg.ms" xfId="5102" xr:uid="{00000000-0005-0000-0000-0000180B0000}"/>
    <cellStyle name="40% - Akzent4" xfId="5103" xr:uid="{00000000-0005-0000-0000-0000190B0000}"/>
    <cellStyle name="40% - Akzent4 2" xfId="5104" xr:uid="{00000000-0005-0000-0000-00001A0B0000}"/>
    <cellStyle name="40% - Akzent4 2 2" xfId="5105" xr:uid="{00000000-0005-0000-0000-00001B0B0000}"/>
    <cellStyle name="40% - Akzent4 2 2 2" xfId="5106" xr:uid="{00000000-0005-0000-0000-00001C0B0000}"/>
    <cellStyle name="40% - Akzent4 2 3" xfId="5107" xr:uid="{00000000-0005-0000-0000-00001D0B0000}"/>
    <cellStyle name="40% - Akzent4 3" xfId="5108" xr:uid="{00000000-0005-0000-0000-00001E0B0000}"/>
    <cellStyle name="40% - Akzent4 3 2" xfId="5109" xr:uid="{00000000-0005-0000-0000-00001F0B0000}"/>
    <cellStyle name="40% - Akzent4 3 2 2" xfId="5110" xr:uid="{00000000-0005-0000-0000-0000200B0000}"/>
    <cellStyle name="40% - Akzent4 3 3" xfId="5111" xr:uid="{00000000-0005-0000-0000-0000210B0000}"/>
    <cellStyle name="40% - Akzent4 4" xfId="5112" xr:uid="{00000000-0005-0000-0000-0000220B0000}"/>
    <cellStyle name="40% - Akzent4 4 2" xfId="5113" xr:uid="{00000000-0005-0000-0000-0000230B0000}"/>
    <cellStyle name="40% - Akzent4 4 2 2" xfId="5114" xr:uid="{00000000-0005-0000-0000-0000240B0000}"/>
    <cellStyle name="40% - Akzent4 4 3" xfId="5115" xr:uid="{00000000-0005-0000-0000-0000250B0000}"/>
    <cellStyle name="40% - Akzent4 5" xfId="5116" xr:uid="{00000000-0005-0000-0000-0000260B0000}"/>
    <cellStyle name="40% - Akzent4 5 2" xfId="5117" xr:uid="{00000000-0005-0000-0000-0000270B0000}"/>
    <cellStyle name="40% - Akzent4 5 2 2" xfId="5118" xr:uid="{00000000-0005-0000-0000-0000280B0000}"/>
    <cellStyle name="40% - Akzent4 5 3" xfId="5119" xr:uid="{00000000-0005-0000-0000-0000290B0000}"/>
    <cellStyle name="40% - Akzent4 6" xfId="5120" xr:uid="{00000000-0005-0000-0000-00002A0B0000}"/>
    <cellStyle name="40% - Akzent4 6 2" xfId="5121" xr:uid="{00000000-0005-0000-0000-00002B0B0000}"/>
    <cellStyle name="40% - Akzent4 6 2 2" xfId="5122" xr:uid="{00000000-0005-0000-0000-00002C0B0000}"/>
    <cellStyle name="40% - Akzent4 6 3" xfId="5123" xr:uid="{00000000-0005-0000-0000-00002D0B0000}"/>
    <cellStyle name="40% - Akzent4 7" xfId="5124" xr:uid="{00000000-0005-0000-0000-00002E0B0000}"/>
    <cellStyle name="40% - Akzent4 8" xfId="5125" xr:uid="{00000000-0005-0000-0000-00002F0B0000}"/>
    <cellStyle name="40% - Akzent4 8 2" xfId="5126" xr:uid="{00000000-0005-0000-0000-0000300B0000}"/>
    <cellStyle name="40% - Akzent4 9" xfId="5127" xr:uid="{00000000-0005-0000-0000-0000310B0000}"/>
    <cellStyle name="40% - Akzent4_XY Diagramm 1 jg.ms" xfId="5128" xr:uid="{00000000-0005-0000-0000-0000320B0000}"/>
    <cellStyle name="40% - Akzent5" xfId="5129" xr:uid="{00000000-0005-0000-0000-0000330B0000}"/>
    <cellStyle name="40% - Akzent5 2" xfId="5130" xr:uid="{00000000-0005-0000-0000-0000340B0000}"/>
    <cellStyle name="40% - Akzent5 2 2" xfId="5131" xr:uid="{00000000-0005-0000-0000-0000350B0000}"/>
    <cellStyle name="40% - Akzent5 2 2 2" xfId="5132" xr:uid="{00000000-0005-0000-0000-0000360B0000}"/>
    <cellStyle name="40% - Akzent5 2 3" xfId="5133" xr:uid="{00000000-0005-0000-0000-0000370B0000}"/>
    <cellStyle name="40% - Akzent5 3" xfId="5134" xr:uid="{00000000-0005-0000-0000-0000380B0000}"/>
    <cellStyle name="40% - Akzent5 3 2" xfId="5135" xr:uid="{00000000-0005-0000-0000-0000390B0000}"/>
    <cellStyle name="40% - Akzent5 3 2 2" xfId="5136" xr:uid="{00000000-0005-0000-0000-00003A0B0000}"/>
    <cellStyle name="40% - Akzent5 3 3" xfId="5137" xr:uid="{00000000-0005-0000-0000-00003B0B0000}"/>
    <cellStyle name="40% - Akzent5 4" xfId="5138" xr:uid="{00000000-0005-0000-0000-00003C0B0000}"/>
    <cellStyle name="40% - Akzent5 4 2" xfId="5139" xr:uid="{00000000-0005-0000-0000-00003D0B0000}"/>
    <cellStyle name="40% - Akzent5 4 2 2" xfId="5140" xr:uid="{00000000-0005-0000-0000-00003E0B0000}"/>
    <cellStyle name="40% - Akzent5 4 3" xfId="5141" xr:uid="{00000000-0005-0000-0000-00003F0B0000}"/>
    <cellStyle name="40% - Akzent5 5" xfId="5142" xr:uid="{00000000-0005-0000-0000-0000400B0000}"/>
    <cellStyle name="40% - Akzent5 5 2" xfId="5143" xr:uid="{00000000-0005-0000-0000-0000410B0000}"/>
    <cellStyle name="40% - Akzent5 5 2 2" xfId="5144" xr:uid="{00000000-0005-0000-0000-0000420B0000}"/>
    <cellStyle name="40% - Akzent5 5 3" xfId="5145" xr:uid="{00000000-0005-0000-0000-0000430B0000}"/>
    <cellStyle name="40% - Akzent5 6" xfId="5146" xr:uid="{00000000-0005-0000-0000-0000440B0000}"/>
    <cellStyle name="40% - Akzent5 6 2" xfId="5147" xr:uid="{00000000-0005-0000-0000-0000450B0000}"/>
    <cellStyle name="40% - Akzent5 6 2 2" xfId="5148" xr:uid="{00000000-0005-0000-0000-0000460B0000}"/>
    <cellStyle name="40% - Akzent5 6 3" xfId="5149" xr:uid="{00000000-0005-0000-0000-0000470B0000}"/>
    <cellStyle name="40% - Akzent5 7" xfId="5150" xr:uid="{00000000-0005-0000-0000-0000480B0000}"/>
    <cellStyle name="40% - Akzent5 8" xfId="5151" xr:uid="{00000000-0005-0000-0000-0000490B0000}"/>
    <cellStyle name="40% - Akzent5 8 2" xfId="5152" xr:uid="{00000000-0005-0000-0000-00004A0B0000}"/>
    <cellStyle name="40% - Akzent5 9" xfId="5153" xr:uid="{00000000-0005-0000-0000-00004B0B0000}"/>
    <cellStyle name="40% - Akzent5_XY Diagramm 1 jg.ms" xfId="5154" xr:uid="{00000000-0005-0000-0000-00004C0B0000}"/>
    <cellStyle name="40% - Akzent6" xfId="5155" xr:uid="{00000000-0005-0000-0000-00004D0B0000}"/>
    <cellStyle name="40% - Akzent6 2" xfId="5156" xr:uid="{00000000-0005-0000-0000-00004E0B0000}"/>
    <cellStyle name="40% - Akzent6 2 2" xfId="5157" xr:uid="{00000000-0005-0000-0000-00004F0B0000}"/>
    <cellStyle name="40% - Akzent6 2 2 2" xfId="5158" xr:uid="{00000000-0005-0000-0000-0000500B0000}"/>
    <cellStyle name="40% - Akzent6 2 3" xfId="5159" xr:uid="{00000000-0005-0000-0000-0000510B0000}"/>
    <cellStyle name="40% - Akzent6 3" xfId="5160" xr:uid="{00000000-0005-0000-0000-0000520B0000}"/>
    <cellStyle name="40% - Akzent6 3 2" xfId="5161" xr:uid="{00000000-0005-0000-0000-0000530B0000}"/>
    <cellStyle name="40% - Akzent6 3 2 2" xfId="5162" xr:uid="{00000000-0005-0000-0000-0000540B0000}"/>
    <cellStyle name="40% - Akzent6 3 3" xfId="5163" xr:uid="{00000000-0005-0000-0000-0000550B0000}"/>
    <cellStyle name="40% - Akzent6 4" xfId="5164" xr:uid="{00000000-0005-0000-0000-0000560B0000}"/>
    <cellStyle name="40% - Akzent6 4 2" xfId="5165" xr:uid="{00000000-0005-0000-0000-0000570B0000}"/>
    <cellStyle name="40% - Akzent6 4 2 2" xfId="5166" xr:uid="{00000000-0005-0000-0000-0000580B0000}"/>
    <cellStyle name="40% - Akzent6 4 3" xfId="5167" xr:uid="{00000000-0005-0000-0000-0000590B0000}"/>
    <cellStyle name="40% - Akzent6 5" xfId="5168" xr:uid="{00000000-0005-0000-0000-00005A0B0000}"/>
    <cellStyle name="40% - Akzent6 5 2" xfId="5169" xr:uid="{00000000-0005-0000-0000-00005B0B0000}"/>
    <cellStyle name="40% - Akzent6 5 2 2" xfId="5170" xr:uid="{00000000-0005-0000-0000-00005C0B0000}"/>
    <cellStyle name="40% - Akzent6 5 3" xfId="5171" xr:uid="{00000000-0005-0000-0000-00005D0B0000}"/>
    <cellStyle name="40% - Akzent6 6" xfId="5172" xr:uid="{00000000-0005-0000-0000-00005E0B0000}"/>
    <cellStyle name="40% - Akzent6 6 2" xfId="5173" xr:uid="{00000000-0005-0000-0000-00005F0B0000}"/>
    <cellStyle name="40% - Akzent6 6 2 2" xfId="5174" xr:uid="{00000000-0005-0000-0000-0000600B0000}"/>
    <cellStyle name="40% - Akzent6 6 3" xfId="5175" xr:uid="{00000000-0005-0000-0000-0000610B0000}"/>
    <cellStyle name="40% - Akzent6 7" xfId="5176" xr:uid="{00000000-0005-0000-0000-0000620B0000}"/>
    <cellStyle name="40% - Akzent6 8" xfId="5177" xr:uid="{00000000-0005-0000-0000-0000630B0000}"/>
    <cellStyle name="40% - Akzent6 8 2" xfId="5178" xr:uid="{00000000-0005-0000-0000-0000640B0000}"/>
    <cellStyle name="40% - Akzent6 9" xfId="5179" xr:uid="{00000000-0005-0000-0000-0000650B0000}"/>
    <cellStyle name="40% - Akzent6_XY Diagramm 1 jg.ms" xfId="5180" xr:uid="{00000000-0005-0000-0000-0000660B0000}"/>
    <cellStyle name="40% - Colore 1" xfId="63" xr:uid="{00000000-0005-0000-0000-0000670B0000}"/>
    <cellStyle name="40% - Colore 1 2" xfId="1060" xr:uid="{00000000-0005-0000-0000-0000680B0000}"/>
    <cellStyle name="40% - Colore 1 3" xfId="50699" xr:uid="{9C5ADB7A-7ED9-4412-BAEC-86BF86585CC8}"/>
    <cellStyle name="40% - Colore 1 3 2" xfId="50700" xr:uid="{9B961CA5-BF0F-4574-955A-AD7B965203D0}"/>
    <cellStyle name="40% - Colore 1 3 2 2" xfId="50701" xr:uid="{55F3CA8A-14A2-40C6-A5D5-EE3F2A692718}"/>
    <cellStyle name="40% - Colore 1 3 3" xfId="50702" xr:uid="{3302E3B3-C77C-4CFA-B985-8D966D516986}"/>
    <cellStyle name="40% - Colore 1 3 3 2" xfId="50703" xr:uid="{7EA23C78-EF55-4D17-8C0A-BEB11F22CE7D}"/>
    <cellStyle name="40% - Colore 1 3 4" xfId="50704" xr:uid="{26AFDCCB-DCCA-497B-910D-2F74398316FA}"/>
    <cellStyle name="40% - Colore 1 4" xfId="50698" xr:uid="{E4F1C726-618F-423B-BCE4-48687332BE3C}"/>
    <cellStyle name="40% - Colore 2" xfId="64" xr:uid="{00000000-0005-0000-0000-0000690B0000}"/>
    <cellStyle name="40% - Colore 2 2" xfId="1061" xr:uid="{00000000-0005-0000-0000-00006A0B0000}"/>
    <cellStyle name="40% - Colore 2 3" xfId="50706" xr:uid="{BD32AE30-1CE2-4CBE-888A-D819E2533260}"/>
    <cellStyle name="40% - Colore 2 3 2" xfId="50707" xr:uid="{9AA3BA3A-EF26-4B5E-9F2A-D5638034F180}"/>
    <cellStyle name="40% - Colore 2 3 2 2" xfId="50708" xr:uid="{C8479283-69BB-4597-9C43-890FD0415C14}"/>
    <cellStyle name="40% - Colore 2 3 3" xfId="50709" xr:uid="{096E9C81-06D7-4FCB-B283-4AD0AEA78E35}"/>
    <cellStyle name="40% - Colore 2 3 3 2" xfId="50710" xr:uid="{E5619161-C044-4EE8-9782-24AD7B378C34}"/>
    <cellStyle name="40% - Colore 2 3 4" xfId="50711" xr:uid="{62D390F7-1070-4B82-B16A-F0D738B0D77A}"/>
    <cellStyle name="40% - Colore 2 4" xfId="50705" xr:uid="{7E79EA42-B7DA-4E28-ABA5-28CD6A650918}"/>
    <cellStyle name="40% - Colore 3" xfId="65" xr:uid="{00000000-0005-0000-0000-00006B0B0000}"/>
    <cellStyle name="40% - Colore 3 2" xfId="1062" xr:uid="{00000000-0005-0000-0000-00006C0B0000}"/>
    <cellStyle name="40% - Colore 3 3" xfId="50713" xr:uid="{066C8986-ABCD-4CF6-9CA7-E1A8A8362990}"/>
    <cellStyle name="40% - Colore 3 3 2" xfId="50714" xr:uid="{883D505A-5CA3-4674-B5FB-3E94892E0D9F}"/>
    <cellStyle name="40% - Colore 3 3 2 2" xfId="50715" xr:uid="{4A38698A-F6E3-4E8C-8D0A-8BE6F4DFE269}"/>
    <cellStyle name="40% - Colore 3 3 3" xfId="50716" xr:uid="{FACE347B-C291-4B57-8F27-B04162F42CE0}"/>
    <cellStyle name="40% - Colore 3 3 3 2" xfId="50717" xr:uid="{BAA232F1-40F3-4B8C-83D5-F4FFE7B679BF}"/>
    <cellStyle name="40% - Colore 3 3 4" xfId="50718" xr:uid="{0EA684D1-1242-4D91-8D63-5B5F483D6C2D}"/>
    <cellStyle name="40% - Colore 3 4" xfId="50712" xr:uid="{982FB731-C42B-49C3-8200-159306FC5530}"/>
    <cellStyle name="40% - Colore 4" xfId="66" xr:uid="{00000000-0005-0000-0000-00006D0B0000}"/>
    <cellStyle name="40% - Colore 4 2" xfId="1063" xr:uid="{00000000-0005-0000-0000-00006E0B0000}"/>
    <cellStyle name="40% - Colore 4 3" xfId="50720" xr:uid="{E1A780BE-6BE5-4360-81E1-795AB88B684B}"/>
    <cellStyle name="40% - Colore 4 3 2" xfId="50721" xr:uid="{78FF2034-B134-4ED1-B9FE-8E98A959C5B0}"/>
    <cellStyle name="40% - Colore 4 3 2 2" xfId="50722" xr:uid="{7DCD38BD-5D0B-42AD-A9F0-9C7282D7EFEA}"/>
    <cellStyle name="40% - Colore 4 3 3" xfId="50723" xr:uid="{50CA21EE-F4D4-461D-B4AA-988BEA6785E6}"/>
    <cellStyle name="40% - Colore 4 3 3 2" xfId="50724" xr:uid="{48E07A5F-CE1D-4ADF-B1BC-E8463F82B499}"/>
    <cellStyle name="40% - Colore 4 3 4" xfId="50725" xr:uid="{F1727A4F-518F-4959-9ABA-8E8FC67BD3BF}"/>
    <cellStyle name="40% - Colore 4 4" xfId="50719" xr:uid="{F54D08AE-6983-4D62-BD42-91A728DAEF2D}"/>
    <cellStyle name="40% - Colore 5" xfId="67" xr:uid="{00000000-0005-0000-0000-00006F0B0000}"/>
    <cellStyle name="40% - Colore 5 2" xfId="1064" xr:uid="{00000000-0005-0000-0000-0000700B0000}"/>
    <cellStyle name="40% - Colore 5 3" xfId="50727" xr:uid="{B4BC41C8-1914-4077-8F5A-EA2A638B9E37}"/>
    <cellStyle name="40% - Colore 5 3 2" xfId="50728" xr:uid="{5C91D0D2-F92D-4125-B919-F264D60ED4D4}"/>
    <cellStyle name="40% - Colore 5 3 2 2" xfId="50729" xr:uid="{CD6474CE-F74B-4621-A003-AE75A96E1CC2}"/>
    <cellStyle name="40% - Colore 5 3 3" xfId="50730" xr:uid="{AAC9E1D9-5304-4B2A-83E4-20B9FF98518A}"/>
    <cellStyle name="40% - Colore 5 3 3 2" xfId="50731" xr:uid="{F70D6220-4E6B-4AB3-8267-07198B025DB0}"/>
    <cellStyle name="40% - Colore 5 3 4" xfId="50732" xr:uid="{F158BD43-68B0-4920-9FD6-E4E2ACBFD833}"/>
    <cellStyle name="40% - Colore 5 4" xfId="50726" xr:uid="{0AB561E5-191A-4E58-A393-FBB7F228995C}"/>
    <cellStyle name="40% - Colore 6" xfId="68" xr:uid="{00000000-0005-0000-0000-0000710B0000}"/>
    <cellStyle name="40% - Colore 6 2" xfId="1065" xr:uid="{00000000-0005-0000-0000-0000720B0000}"/>
    <cellStyle name="40% - Colore 6 3" xfId="50734" xr:uid="{88A3728A-90AE-431F-A741-76449D14158F}"/>
    <cellStyle name="40% - Colore 6 3 2" xfId="50735" xr:uid="{3EFCAE15-C76C-4A9E-8C22-808444C05B85}"/>
    <cellStyle name="40% - Colore 6 3 2 2" xfId="50736" xr:uid="{6B2C9CD0-7B78-4CF5-A717-0B2AD0ADDF09}"/>
    <cellStyle name="40% - Colore 6 3 3" xfId="50737" xr:uid="{86832D95-A6C2-4F32-B8D2-637385C42BB7}"/>
    <cellStyle name="40% - Colore 6 3 3 2" xfId="50738" xr:uid="{288847D5-187A-4C2A-B0A2-650861EC7FEA}"/>
    <cellStyle name="40% - Colore 6 3 4" xfId="50739" xr:uid="{F68D9D6B-E7C8-4DD2-AE69-31E2F28606D3}"/>
    <cellStyle name="40% - Colore 6 4" xfId="50733" xr:uid="{CE7CDE90-537B-4808-9312-F7FE693D5691}"/>
    <cellStyle name="40% - Cor1" xfId="5181" xr:uid="{00000000-0005-0000-0000-0000730B0000}"/>
    <cellStyle name="40% - Cor1 2" xfId="5182" xr:uid="{00000000-0005-0000-0000-0000740B0000}"/>
    <cellStyle name="40% - Cor1 2 2" xfId="5183" xr:uid="{00000000-0005-0000-0000-0000750B0000}"/>
    <cellStyle name="40% - Cor1 3" xfId="5184" xr:uid="{00000000-0005-0000-0000-0000760B0000}"/>
    <cellStyle name="40% - Cor2" xfId="5185" xr:uid="{00000000-0005-0000-0000-0000770B0000}"/>
    <cellStyle name="40% - Cor2 2" xfId="5186" xr:uid="{00000000-0005-0000-0000-0000780B0000}"/>
    <cellStyle name="40% - Cor2 2 2" xfId="5187" xr:uid="{00000000-0005-0000-0000-0000790B0000}"/>
    <cellStyle name="40% - Cor2 3" xfId="5188" xr:uid="{00000000-0005-0000-0000-00007A0B0000}"/>
    <cellStyle name="40% - Cor3" xfId="5189" xr:uid="{00000000-0005-0000-0000-00007B0B0000}"/>
    <cellStyle name="40% - Cor3 2" xfId="5190" xr:uid="{00000000-0005-0000-0000-00007C0B0000}"/>
    <cellStyle name="40% - Cor3 2 2" xfId="5191" xr:uid="{00000000-0005-0000-0000-00007D0B0000}"/>
    <cellStyle name="40% - Cor3 3" xfId="5192" xr:uid="{00000000-0005-0000-0000-00007E0B0000}"/>
    <cellStyle name="40% - Cor4" xfId="5193" xr:uid="{00000000-0005-0000-0000-00007F0B0000}"/>
    <cellStyle name="40% - Cor4 2" xfId="5194" xr:uid="{00000000-0005-0000-0000-0000800B0000}"/>
    <cellStyle name="40% - Cor4 2 2" xfId="5195" xr:uid="{00000000-0005-0000-0000-0000810B0000}"/>
    <cellStyle name="40% - Cor4 3" xfId="5196" xr:uid="{00000000-0005-0000-0000-0000820B0000}"/>
    <cellStyle name="40% - Cor5" xfId="5197" xr:uid="{00000000-0005-0000-0000-0000830B0000}"/>
    <cellStyle name="40% - Cor5 2" xfId="5198" xr:uid="{00000000-0005-0000-0000-0000840B0000}"/>
    <cellStyle name="40% - Cor5 2 2" xfId="5199" xr:uid="{00000000-0005-0000-0000-0000850B0000}"/>
    <cellStyle name="40% - Cor5 3" xfId="5200" xr:uid="{00000000-0005-0000-0000-0000860B0000}"/>
    <cellStyle name="40% - Cor6" xfId="5201" xr:uid="{00000000-0005-0000-0000-0000870B0000}"/>
    <cellStyle name="40% - Cor6 2" xfId="5202" xr:uid="{00000000-0005-0000-0000-0000880B0000}"/>
    <cellStyle name="40% - Cor6 2 2" xfId="5203" xr:uid="{00000000-0005-0000-0000-0000890B0000}"/>
    <cellStyle name="40% - Cor6 3" xfId="5204" xr:uid="{00000000-0005-0000-0000-00008A0B0000}"/>
    <cellStyle name="40% - Énfasis1" xfId="51" xr:uid="{00000000-0005-0000-0000-00008B0B0000}"/>
    <cellStyle name="40% - Énfasis1 2" xfId="1066" xr:uid="{00000000-0005-0000-0000-00008C0B0000}"/>
    <cellStyle name="40% - Énfasis1 3" xfId="50741" xr:uid="{15C1D03E-7D30-465E-ABA3-A8C62812416F}"/>
    <cellStyle name="40% - Énfasis1 3 2" xfId="50742" xr:uid="{E5397356-9BDC-4E41-B3EA-B9F4CA5D3154}"/>
    <cellStyle name="40% - Énfasis1 3 2 2" xfId="50743" xr:uid="{6F027568-912A-4148-A83B-B0C05C35A1B9}"/>
    <cellStyle name="40% - Énfasis1 3 3" xfId="50744" xr:uid="{405A521F-098F-4165-A9F1-72EBC57C22DB}"/>
    <cellStyle name="40% - Énfasis1 3 3 2" xfId="50745" xr:uid="{ADF33E55-8973-4002-9A43-781335706A73}"/>
    <cellStyle name="40% - Énfasis1 3 4" xfId="50746" xr:uid="{E95F048F-FD86-450A-B064-0284232F7181}"/>
    <cellStyle name="40% - Énfasis1 4" xfId="50740" xr:uid="{F262AAA9-4FC6-4A92-A044-153A5D0C9AC9}"/>
    <cellStyle name="40% - Énfasis2" xfId="52" xr:uid="{00000000-0005-0000-0000-00008D0B0000}"/>
    <cellStyle name="40% - Énfasis2 2" xfId="1067" xr:uid="{00000000-0005-0000-0000-00008E0B0000}"/>
    <cellStyle name="40% - Énfasis2 3" xfId="50748" xr:uid="{2A37637F-3E1B-4619-9D65-764E4154153B}"/>
    <cellStyle name="40% - Énfasis2 3 2" xfId="50749" xr:uid="{5592AAD9-B482-4729-8AEE-68174F596704}"/>
    <cellStyle name="40% - Énfasis2 3 2 2" xfId="50750" xr:uid="{EDB64640-B3C5-4AFA-AC1E-738B59B46155}"/>
    <cellStyle name="40% - Énfasis2 3 3" xfId="50751" xr:uid="{A0E3293C-D2E6-48E8-A4A3-FDB67B8BF269}"/>
    <cellStyle name="40% - Énfasis2 3 3 2" xfId="50752" xr:uid="{7BDF81FA-C420-4188-9532-C0257EBF452E}"/>
    <cellStyle name="40% - Énfasis2 3 4" xfId="50753" xr:uid="{C1C4DB28-E59A-4F09-82C8-C436E632B450}"/>
    <cellStyle name="40% - Énfasis2 4" xfId="50747" xr:uid="{ED865E83-4E67-4DEC-8BE6-C8ED76444C72}"/>
    <cellStyle name="40% - Énfasis3" xfId="53" xr:uid="{00000000-0005-0000-0000-00008F0B0000}"/>
    <cellStyle name="40% - Énfasis3 2" xfId="1068" xr:uid="{00000000-0005-0000-0000-0000900B0000}"/>
    <cellStyle name="40% - Énfasis3 3" xfId="50755" xr:uid="{5DD1D4FB-744C-4F03-ADF3-82064DB342DD}"/>
    <cellStyle name="40% - Énfasis3 3 2" xfId="50756" xr:uid="{40149448-5D95-4CBB-B471-CD74C0C03865}"/>
    <cellStyle name="40% - Énfasis3 3 2 2" xfId="50757" xr:uid="{37A9C5A6-0D5E-48C2-89D8-7EED76659052}"/>
    <cellStyle name="40% - Énfasis3 3 3" xfId="50758" xr:uid="{4386F9C4-0B03-41B5-A9AB-3C7DF85F1C37}"/>
    <cellStyle name="40% - Énfasis3 3 3 2" xfId="50759" xr:uid="{794B197B-6817-4C58-A278-020B4FB7101F}"/>
    <cellStyle name="40% - Énfasis3 3 4" xfId="50760" xr:uid="{4BA15C08-5B8B-451A-A47F-160986FFC87E}"/>
    <cellStyle name="40% - Énfasis3 4" xfId="50754" xr:uid="{C1F166BC-81DB-41F3-AA34-61A8CC685F18}"/>
    <cellStyle name="40% - Énfasis4" xfId="54" xr:uid="{00000000-0005-0000-0000-0000910B0000}"/>
    <cellStyle name="40% - Énfasis4 2" xfId="1069" xr:uid="{00000000-0005-0000-0000-0000920B0000}"/>
    <cellStyle name="40% - Énfasis4 3" xfId="50762" xr:uid="{CFD7E356-0CA9-4809-9F9C-EC3992DA8648}"/>
    <cellStyle name="40% - Énfasis4 3 2" xfId="50763" xr:uid="{3B2A8ADA-7AF4-4770-827F-F6A9A421F7C9}"/>
    <cellStyle name="40% - Énfasis4 3 2 2" xfId="50764" xr:uid="{1C8D721D-0127-47C9-B23A-599F95E96CA7}"/>
    <cellStyle name="40% - Énfasis4 3 3" xfId="50765" xr:uid="{49DF729C-C717-4CDF-93D0-AACDF793D1E2}"/>
    <cellStyle name="40% - Énfasis4 3 3 2" xfId="50766" xr:uid="{A0277F63-1CEF-4F1D-ABA2-9C717628D8A4}"/>
    <cellStyle name="40% - Énfasis4 3 4" xfId="50767" xr:uid="{831A9749-804B-4D6C-BBA7-F9B338E50D8B}"/>
    <cellStyle name="40% - Énfasis4 4" xfId="50761" xr:uid="{A5D412FF-8A90-4ADC-BD0C-44B8AF9146EA}"/>
    <cellStyle name="40% - Énfasis5" xfId="55" xr:uid="{00000000-0005-0000-0000-0000930B0000}"/>
    <cellStyle name="40% - Énfasis5 2" xfId="1070" xr:uid="{00000000-0005-0000-0000-0000940B0000}"/>
    <cellStyle name="40% - Énfasis5 3" xfId="50769" xr:uid="{1E64004E-09F9-4790-BC33-5AAB34FC99A1}"/>
    <cellStyle name="40% - Énfasis5 3 2" xfId="50770" xr:uid="{7530238E-48A9-46BC-A78C-CD074C87460E}"/>
    <cellStyle name="40% - Énfasis5 3 2 2" xfId="50771" xr:uid="{25E707F8-F56C-4E86-AB20-D3B8BF709EFA}"/>
    <cellStyle name="40% - Énfasis5 3 3" xfId="50772" xr:uid="{19F510F0-2D4D-4924-B25A-38CA2DB80937}"/>
    <cellStyle name="40% - Énfasis5 3 3 2" xfId="50773" xr:uid="{85332F8C-C281-46E5-8405-AC9F8D887591}"/>
    <cellStyle name="40% - Énfasis5 3 4" xfId="50774" xr:uid="{A47CA012-CB33-4A46-88F6-16301A6931C3}"/>
    <cellStyle name="40% - Énfasis5 4" xfId="50768" xr:uid="{B97A31F8-1EA8-4E00-9FF0-5F31662ECC6F}"/>
    <cellStyle name="40% - Énfasis6" xfId="56" xr:uid="{00000000-0005-0000-0000-0000950B0000}"/>
    <cellStyle name="40% - Énfasis6 2" xfId="1071" xr:uid="{00000000-0005-0000-0000-0000960B0000}"/>
    <cellStyle name="40% - Énfasis6 3" xfId="50776" xr:uid="{CA648B78-F6B2-42CA-92CE-73EDD8CB3F10}"/>
    <cellStyle name="40% - Énfasis6 3 2" xfId="50777" xr:uid="{23FCDEEE-D0E6-4EB8-BEB2-CD6DD5AD84D4}"/>
    <cellStyle name="40% - Énfasis6 3 2 2" xfId="50778" xr:uid="{C7E181D0-60C0-44D5-A6DF-6B1A345786D0}"/>
    <cellStyle name="40% - Énfasis6 3 3" xfId="50779" xr:uid="{23AB61ED-3C82-4A90-BB2F-662E556D1C56}"/>
    <cellStyle name="40% - Énfasis6 3 3 2" xfId="50780" xr:uid="{E3A87B22-F76F-43A5-B192-5B880FB77CA6}"/>
    <cellStyle name="40% - Énfasis6 3 4" xfId="50781" xr:uid="{09BFAF3F-CF10-4164-AEAD-93CF37E2F433}"/>
    <cellStyle name="40% - Énfasis6 4" xfId="50775" xr:uid="{6C2BB812-C4C3-4B06-9DFE-55CF69E003C7}"/>
    <cellStyle name="4mitP" xfId="5205" xr:uid="{00000000-0005-0000-0000-0000970B0000}"/>
    <cellStyle name="4mitP 2" xfId="5206" xr:uid="{00000000-0005-0000-0000-0000980B0000}"/>
    <cellStyle name="4ohneP" xfId="5207" xr:uid="{00000000-0005-0000-0000-0000990B0000}"/>
    <cellStyle name="5x indented GHG Textfiels" xfId="69" xr:uid="{00000000-0005-0000-0000-00009A0B0000}"/>
    <cellStyle name="5x indented GHG Textfiels 2" xfId="1078" xr:uid="{00000000-0005-0000-0000-00009B0B0000}"/>
    <cellStyle name="5x indented GHG Textfiels 2 2" xfId="5208" xr:uid="{00000000-0005-0000-0000-00009C0B0000}"/>
    <cellStyle name="5x indented GHG Textfiels 2 3" xfId="2331" xr:uid="{00000000-0005-0000-0000-00009D0B0000}"/>
    <cellStyle name="5x indented GHG Textfiels 3" xfId="5209" xr:uid="{00000000-0005-0000-0000-00009E0B0000}"/>
    <cellStyle name="5x indented GHG Textfiels 3 2" xfId="5210" xr:uid="{00000000-0005-0000-0000-00009F0B0000}"/>
    <cellStyle name="5x indented GHG Textfiels 3 2 2" xfId="5211" xr:uid="{00000000-0005-0000-0000-0000A00B0000}"/>
    <cellStyle name="5x indented GHG Textfiels 3 2 2 2" xfId="50785" xr:uid="{EBF2E5ED-7354-41BD-9779-DDB24A451BC5}"/>
    <cellStyle name="5x indented GHG Textfiels 3 2 3" xfId="50784" xr:uid="{22A8D832-C0C2-41BC-B9FB-45720F898C44}"/>
    <cellStyle name="5x indented GHG Textfiels 3 3" xfId="5212" xr:uid="{00000000-0005-0000-0000-0000A10B0000}"/>
    <cellStyle name="5x indented GHG Textfiels 3 3 2" xfId="5213" xr:uid="{00000000-0005-0000-0000-0000A20B0000}"/>
    <cellStyle name="5x indented GHG Textfiels 3 3 2 2" xfId="5214" xr:uid="{00000000-0005-0000-0000-0000A30B0000}"/>
    <cellStyle name="5x indented GHG Textfiels 3 3 2 3" xfId="50787" xr:uid="{7270F3AC-188E-449D-B991-A4640690211C}"/>
    <cellStyle name="5x indented GHG Textfiels 3 3 3" xfId="5215" xr:uid="{00000000-0005-0000-0000-0000A40B0000}"/>
    <cellStyle name="5x indented GHG Textfiels 3 3 3 2" xfId="5216" xr:uid="{00000000-0005-0000-0000-0000A50B0000}"/>
    <cellStyle name="5x indented GHG Textfiels 3 3 4" xfId="5217" xr:uid="{00000000-0005-0000-0000-0000A60B0000}"/>
    <cellStyle name="5x indented GHG Textfiels 3 3 4 2" xfId="5218" xr:uid="{00000000-0005-0000-0000-0000A70B0000}"/>
    <cellStyle name="5x indented GHG Textfiels 3 3 5" xfId="5219" xr:uid="{00000000-0005-0000-0000-0000A80B0000}"/>
    <cellStyle name="5x indented GHG Textfiels 3 3 6" xfId="50786" xr:uid="{454AC6FC-B432-4BC8-99D4-DA886677DCBE}"/>
    <cellStyle name="5x indented GHG Textfiels 3 4" xfId="50788" xr:uid="{1E63A5C8-DE51-4D3E-8E39-75FC43E1DC28}"/>
    <cellStyle name="5x indented GHG Textfiels 3 5" xfId="50783" xr:uid="{A3C80A8C-20A5-4BE6-8827-F6BE5A5AB6F9}"/>
    <cellStyle name="5x indented GHG Textfiels 4" xfId="2171" xr:uid="{00000000-0005-0000-0000-0000A90B0000}"/>
    <cellStyle name="5x indented GHG Textfiels 4 2" xfId="50789" xr:uid="{6FEC2E6C-93F6-4976-AC32-B9AF1BBC23F3}"/>
    <cellStyle name="5x indented GHG Textfiels 5" xfId="50782" xr:uid="{CA0D1F33-CBB8-48FF-AD60-C5CFB5D36ED8}"/>
    <cellStyle name="5x indented GHG Textfiels_Table 4(II)" xfId="5220" xr:uid="{00000000-0005-0000-0000-0000AA0B0000}"/>
    <cellStyle name="60 % - Accent1" xfId="76" xr:uid="{00000000-0005-0000-0000-0000AB0B0000}"/>
    <cellStyle name="60 % - Accent1 2" xfId="1079" xr:uid="{00000000-0005-0000-0000-0000AC0B0000}"/>
    <cellStyle name="60 % - Accent1 2 2" xfId="2003" xr:uid="{00000000-0005-0000-0000-0000AD0B0000}"/>
    <cellStyle name="60 % - Accent1 3" xfId="50791" xr:uid="{6E229D87-D147-4DA5-876B-5C8F16645E56}"/>
    <cellStyle name="60 % - Accent1 4" xfId="50790" xr:uid="{CE349FF4-A4F4-413A-A09D-EF6984B88B64}"/>
    <cellStyle name="60 % - Accent2" xfId="77" xr:uid="{00000000-0005-0000-0000-0000AE0B0000}"/>
    <cellStyle name="60 % - Accent2 2" xfId="1080" xr:uid="{00000000-0005-0000-0000-0000AF0B0000}"/>
    <cellStyle name="60 % - Accent2 2 2" xfId="2004" xr:uid="{00000000-0005-0000-0000-0000B00B0000}"/>
    <cellStyle name="60 % - Accent2 3" xfId="50793" xr:uid="{89C06701-B81C-4CFF-B028-51A2FAD1F03F}"/>
    <cellStyle name="60 % - Accent2 4" xfId="50792" xr:uid="{CE0417DD-C95C-4470-82D8-7806AB418D00}"/>
    <cellStyle name="60 % - Accent3" xfId="78" xr:uid="{00000000-0005-0000-0000-0000B10B0000}"/>
    <cellStyle name="60 % - Accent3 2" xfId="1081" xr:uid="{00000000-0005-0000-0000-0000B20B0000}"/>
    <cellStyle name="60 % - Accent3 2 2" xfId="2005" xr:uid="{00000000-0005-0000-0000-0000B30B0000}"/>
    <cellStyle name="60 % - Accent3 3" xfId="50795" xr:uid="{CAC00526-0585-4276-9DE4-DC3660FC4AB3}"/>
    <cellStyle name="60 % - Accent3 4" xfId="50794" xr:uid="{0841ABBE-E499-4940-87EE-A01340EE51EB}"/>
    <cellStyle name="60 % - Accent4" xfId="79" xr:uid="{00000000-0005-0000-0000-0000B40B0000}"/>
    <cellStyle name="60 % - Accent4 2" xfId="1082" xr:uid="{00000000-0005-0000-0000-0000B50B0000}"/>
    <cellStyle name="60 % - Accent4 2 2" xfId="2006" xr:uid="{00000000-0005-0000-0000-0000B60B0000}"/>
    <cellStyle name="60 % - Accent4 3" xfId="50797" xr:uid="{77955E36-59EF-4DB6-8E10-37F7D146E100}"/>
    <cellStyle name="60 % - Accent4 4" xfId="50796" xr:uid="{59C15B26-3BE7-4471-B6E9-E035839B5B9D}"/>
    <cellStyle name="60 % - Accent5" xfId="80" xr:uid="{00000000-0005-0000-0000-0000B70B0000}"/>
    <cellStyle name="60 % - Accent5 2" xfId="1083" xr:uid="{00000000-0005-0000-0000-0000B80B0000}"/>
    <cellStyle name="60 % - Accent5 2 2" xfId="2007" xr:uid="{00000000-0005-0000-0000-0000B90B0000}"/>
    <cellStyle name="60 % - Accent5 3" xfId="50799" xr:uid="{E2CB71F8-742C-487F-B080-94B8286F4C4F}"/>
    <cellStyle name="60 % - Accent5 4" xfId="50798" xr:uid="{BF882FFF-2AEC-414D-B6CB-DB854B660210}"/>
    <cellStyle name="60 % - Accent6" xfId="81" xr:uid="{00000000-0005-0000-0000-0000BA0B0000}"/>
    <cellStyle name="60 % - Accent6 2" xfId="1084" xr:uid="{00000000-0005-0000-0000-0000BB0B0000}"/>
    <cellStyle name="60 % - Accent6 2 2" xfId="2008" xr:uid="{00000000-0005-0000-0000-0000BC0B0000}"/>
    <cellStyle name="60 % - Accent6 3" xfId="50801" xr:uid="{12BAEA12-5886-4248-9000-F65824D50001}"/>
    <cellStyle name="60 % - Accent6 4" xfId="50800" xr:uid="{7000E713-C29A-4247-8109-BBE7CBEB5D4E}"/>
    <cellStyle name="60 % - Akzent1" xfId="5221" xr:uid="{00000000-0005-0000-0000-0000BD0B0000}"/>
    <cellStyle name="60 % - Akzent1 2" xfId="5222" xr:uid="{00000000-0005-0000-0000-0000BE0B0000}"/>
    <cellStyle name="60 % - Akzent1 3" xfId="5223" xr:uid="{00000000-0005-0000-0000-0000BF0B0000}"/>
    <cellStyle name="60 % - Akzent2" xfId="5224" xr:uid="{00000000-0005-0000-0000-0000C00B0000}"/>
    <cellStyle name="60 % - Akzent2 2" xfId="5225" xr:uid="{00000000-0005-0000-0000-0000C10B0000}"/>
    <cellStyle name="60 % - Akzent2 3" xfId="5226" xr:uid="{00000000-0005-0000-0000-0000C20B0000}"/>
    <cellStyle name="60 % - Akzent3" xfId="5227" xr:uid="{00000000-0005-0000-0000-0000C30B0000}"/>
    <cellStyle name="60 % - Akzent3 2" xfId="5228" xr:uid="{00000000-0005-0000-0000-0000C40B0000}"/>
    <cellStyle name="60 % - Akzent3 3" xfId="5229" xr:uid="{00000000-0005-0000-0000-0000C50B0000}"/>
    <cellStyle name="60 % - Akzent4" xfId="5230" xr:uid="{00000000-0005-0000-0000-0000C60B0000}"/>
    <cellStyle name="60 % - Akzent4 2" xfId="5231" xr:uid="{00000000-0005-0000-0000-0000C70B0000}"/>
    <cellStyle name="60 % - Akzent4 3" xfId="5232" xr:uid="{00000000-0005-0000-0000-0000C80B0000}"/>
    <cellStyle name="60 % - Akzent5" xfId="5233" xr:uid="{00000000-0005-0000-0000-0000C90B0000}"/>
    <cellStyle name="60 % - Akzent5 2" xfId="5234" xr:uid="{00000000-0005-0000-0000-0000CA0B0000}"/>
    <cellStyle name="60 % - Akzent5 3" xfId="5235" xr:uid="{00000000-0005-0000-0000-0000CB0B0000}"/>
    <cellStyle name="60 % - Akzent6" xfId="5236" xr:uid="{00000000-0005-0000-0000-0000CC0B0000}"/>
    <cellStyle name="60 % - Akzent6 2" xfId="5237" xr:uid="{00000000-0005-0000-0000-0000CD0B0000}"/>
    <cellStyle name="60 % - Akzent6 3" xfId="5238" xr:uid="{00000000-0005-0000-0000-0000CE0B0000}"/>
    <cellStyle name="60 % - Accent1 10" xfId="5239" xr:uid="{00000000-0005-0000-0000-0000CF0B0000}"/>
    <cellStyle name="60 % - Accent1 10 2" xfId="5240" xr:uid="{00000000-0005-0000-0000-0000D00B0000}"/>
    <cellStyle name="60 % - Accent1 11" xfId="5241" xr:uid="{00000000-0005-0000-0000-0000D10B0000}"/>
    <cellStyle name="60 % - Accent1 11 2" xfId="5242" xr:uid="{00000000-0005-0000-0000-0000D20B0000}"/>
    <cellStyle name="60 % - Accent1 11 2 2" xfId="5243" xr:uid="{00000000-0005-0000-0000-0000D30B0000}"/>
    <cellStyle name="60 % - Accent1 11 2 3" xfId="5244" xr:uid="{00000000-0005-0000-0000-0000D40B0000}"/>
    <cellStyle name="60 % - Accent1 11 3" xfId="5245" xr:uid="{00000000-0005-0000-0000-0000D50B0000}"/>
    <cellStyle name="60 % - Accent1 11 4" xfId="5246" xr:uid="{00000000-0005-0000-0000-0000D60B0000}"/>
    <cellStyle name="60 % - Accent1 11 5" xfId="5247" xr:uid="{00000000-0005-0000-0000-0000D70B0000}"/>
    <cellStyle name="60 % - Accent1 12" xfId="5248" xr:uid="{00000000-0005-0000-0000-0000D80B0000}"/>
    <cellStyle name="60 % - Accent1 12 2" xfId="5249" xr:uid="{00000000-0005-0000-0000-0000D90B0000}"/>
    <cellStyle name="60 % - Accent1 12 3" xfId="5250" xr:uid="{00000000-0005-0000-0000-0000DA0B0000}"/>
    <cellStyle name="60 % - Accent1 12 4" xfId="5251" xr:uid="{00000000-0005-0000-0000-0000DB0B0000}"/>
    <cellStyle name="60 % - Accent1 13" xfId="5252" xr:uid="{00000000-0005-0000-0000-0000DC0B0000}"/>
    <cellStyle name="60 % - Accent1 13 2" xfId="5253" xr:uid="{00000000-0005-0000-0000-0000DD0B0000}"/>
    <cellStyle name="60 % - Accent1 13 3" xfId="5254" xr:uid="{00000000-0005-0000-0000-0000DE0B0000}"/>
    <cellStyle name="60 % - Accent1 14" xfId="5255" xr:uid="{00000000-0005-0000-0000-0000DF0B0000}"/>
    <cellStyle name="60 % - Accent1 14 2" xfId="5256" xr:uid="{00000000-0005-0000-0000-0000E00B0000}"/>
    <cellStyle name="60 % - Accent1 14 3" xfId="5257" xr:uid="{00000000-0005-0000-0000-0000E10B0000}"/>
    <cellStyle name="60 % - Accent1 15" xfId="5258" xr:uid="{00000000-0005-0000-0000-0000E20B0000}"/>
    <cellStyle name="60 % - Accent1 15 2" xfId="5259" xr:uid="{00000000-0005-0000-0000-0000E30B0000}"/>
    <cellStyle name="60 % - Accent1 15 3" xfId="5260" xr:uid="{00000000-0005-0000-0000-0000E40B0000}"/>
    <cellStyle name="60 % - Accent1 16" xfId="5261" xr:uid="{00000000-0005-0000-0000-0000E50B0000}"/>
    <cellStyle name="60 % - Accent1 16 2" xfId="5262" xr:uid="{00000000-0005-0000-0000-0000E60B0000}"/>
    <cellStyle name="60 % - Accent1 2" xfId="70" xr:uid="{00000000-0005-0000-0000-0000E70B0000}"/>
    <cellStyle name="60 % - Accent1 2 2" xfId="1103" xr:uid="{00000000-0005-0000-0000-0000E80B0000}"/>
    <cellStyle name="60 % - Accent1 2 2 2" xfId="5263" xr:uid="{00000000-0005-0000-0000-0000E90B0000}"/>
    <cellStyle name="60 % - Accent1 2 3" xfId="5264" xr:uid="{00000000-0005-0000-0000-0000EA0B0000}"/>
    <cellStyle name="60 % - Accent1 2 3 2" xfId="5265" xr:uid="{00000000-0005-0000-0000-0000EB0B0000}"/>
    <cellStyle name="60 % - Accent1 2 3 3" xfId="50802" xr:uid="{F9EF2BF2-05A8-46FA-86E7-07E1561BA6BE}"/>
    <cellStyle name="60 % - Accent1 2 4" xfId="5266" xr:uid="{00000000-0005-0000-0000-0000EC0B0000}"/>
    <cellStyle name="60 % - Accent1 2 4 2" xfId="5267" xr:uid="{00000000-0005-0000-0000-0000ED0B0000}"/>
    <cellStyle name="60 % - Accent1 2 5" xfId="5268" xr:uid="{00000000-0005-0000-0000-0000EE0B0000}"/>
    <cellStyle name="60 % - Accent1 2 6" xfId="5269" xr:uid="{00000000-0005-0000-0000-0000EF0B0000}"/>
    <cellStyle name="60 % - Accent1 2 7" xfId="5270" xr:uid="{00000000-0005-0000-0000-0000F00B0000}"/>
    <cellStyle name="60 % - Accent1 2 8" xfId="2172" xr:uid="{00000000-0005-0000-0000-0000F10B0000}"/>
    <cellStyle name="60 % - Accent1 3" xfId="5271" xr:uid="{00000000-0005-0000-0000-0000F20B0000}"/>
    <cellStyle name="60 % - Accent1 3 2" xfId="5272" xr:uid="{00000000-0005-0000-0000-0000F30B0000}"/>
    <cellStyle name="60 % - Accent1 3 3" xfId="5273" xr:uid="{00000000-0005-0000-0000-0000F40B0000}"/>
    <cellStyle name="60 % - Accent1 3 4" xfId="5274" xr:uid="{00000000-0005-0000-0000-0000F50B0000}"/>
    <cellStyle name="60 % - Accent1 3 5" xfId="5275" xr:uid="{00000000-0005-0000-0000-0000F60B0000}"/>
    <cellStyle name="60 % - Accent1 3 6" xfId="5276" xr:uid="{00000000-0005-0000-0000-0000F70B0000}"/>
    <cellStyle name="60 % - Accent1 3 7" xfId="5277" xr:uid="{00000000-0005-0000-0000-0000F80B0000}"/>
    <cellStyle name="60 % - Accent1 4" xfId="5278" xr:uid="{00000000-0005-0000-0000-0000F90B0000}"/>
    <cellStyle name="60 % - Accent1 4 2" xfId="5279" xr:uid="{00000000-0005-0000-0000-0000FA0B0000}"/>
    <cellStyle name="60 % - Accent1 4 3" xfId="5280" xr:uid="{00000000-0005-0000-0000-0000FB0B0000}"/>
    <cellStyle name="60 % - Accent1 4 4" xfId="5281" xr:uid="{00000000-0005-0000-0000-0000FC0B0000}"/>
    <cellStyle name="60 % - Accent1 5" xfId="5282" xr:uid="{00000000-0005-0000-0000-0000FD0B0000}"/>
    <cellStyle name="60 % - Accent1 5 2" xfId="5283" xr:uid="{00000000-0005-0000-0000-0000FE0B0000}"/>
    <cellStyle name="60 % - Accent1 6" xfId="5284" xr:uid="{00000000-0005-0000-0000-0000FF0B0000}"/>
    <cellStyle name="60 % - Accent1 6 2" xfId="5285" xr:uid="{00000000-0005-0000-0000-0000000C0000}"/>
    <cellStyle name="60 % - Accent1 6 3" xfId="5286" xr:uid="{00000000-0005-0000-0000-0000010C0000}"/>
    <cellStyle name="60 % - Accent1 6 3 2" xfId="5287" xr:uid="{00000000-0005-0000-0000-0000020C0000}"/>
    <cellStyle name="60 % - Accent1 6 4" xfId="5288" xr:uid="{00000000-0005-0000-0000-0000030C0000}"/>
    <cellStyle name="60 % - Accent1 6 4 2" xfId="5289" xr:uid="{00000000-0005-0000-0000-0000040C0000}"/>
    <cellStyle name="60 % - Accent1 6 5" xfId="5290" xr:uid="{00000000-0005-0000-0000-0000050C0000}"/>
    <cellStyle name="60 % - Accent1 7" xfId="5291" xr:uid="{00000000-0005-0000-0000-0000060C0000}"/>
    <cellStyle name="60 % - Accent1 7 2" xfId="5292" xr:uid="{00000000-0005-0000-0000-0000070C0000}"/>
    <cellStyle name="60 % - Accent1 7 3" xfId="5293" xr:uid="{00000000-0005-0000-0000-0000080C0000}"/>
    <cellStyle name="60 % - Accent1 8" xfId="5294" xr:uid="{00000000-0005-0000-0000-0000090C0000}"/>
    <cellStyle name="60 % - Accent1 8 2" xfId="5295" xr:uid="{00000000-0005-0000-0000-00000A0C0000}"/>
    <cellStyle name="60 % - Accent1 9" xfId="5296" xr:uid="{00000000-0005-0000-0000-00000B0C0000}"/>
    <cellStyle name="60 % - Accent1 9 2" xfId="5297" xr:uid="{00000000-0005-0000-0000-00000C0C0000}"/>
    <cellStyle name="60 % - Accent2 10" xfId="5298" xr:uid="{00000000-0005-0000-0000-00000D0C0000}"/>
    <cellStyle name="60 % - Accent2 10 2" xfId="5299" xr:uid="{00000000-0005-0000-0000-00000E0C0000}"/>
    <cellStyle name="60 % - Accent2 11" xfId="5300" xr:uid="{00000000-0005-0000-0000-00000F0C0000}"/>
    <cellStyle name="60 % - Accent2 11 2" xfId="5301" xr:uid="{00000000-0005-0000-0000-0000100C0000}"/>
    <cellStyle name="60 % - Accent2 11 2 2" xfId="5302" xr:uid="{00000000-0005-0000-0000-0000110C0000}"/>
    <cellStyle name="60 % - Accent2 11 2 3" xfId="5303" xr:uid="{00000000-0005-0000-0000-0000120C0000}"/>
    <cellStyle name="60 % - Accent2 11 3" xfId="5304" xr:uid="{00000000-0005-0000-0000-0000130C0000}"/>
    <cellStyle name="60 % - Accent2 11 4" xfId="5305" xr:uid="{00000000-0005-0000-0000-0000140C0000}"/>
    <cellStyle name="60 % - Accent2 11 5" xfId="5306" xr:uid="{00000000-0005-0000-0000-0000150C0000}"/>
    <cellStyle name="60 % - Accent2 12" xfId="5307" xr:uid="{00000000-0005-0000-0000-0000160C0000}"/>
    <cellStyle name="60 % - Accent2 12 2" xfId="5308" xr:uid="{00000000-0005-0000-0000-0000170C0000}"/>
    <cellStyle name="60 % - Accent2 12 3" xfId="5309" xr:uid="{00000000-0005-0000-0000-0000180C0000}"/>
    <cellStyle name="60 % - Accent2 12 4" xfId="5310" xr:uid="{00000000-0005-0000-0000-0000190C0000}"/>
    <cellStyle name="60 % - Accent2 13" xfId="5311" xr:uid="{00000000-0005-0000-0000-00001A0C0000}"/>
    <cellStyle name="60 % - Accent2 13 2" xfId="5312" xr:uid="{00000000-0005-0000-0000-00001B0C0000}"/>
    <cellStyle name="60 % - Accent2 13 3" xfId="5313" xr:uid="{00000000-0005-0000-0000-00001C0C0000}"/>
    <cellStyle name="60 % - Accent2 14" xfId="5314" xr:uid="{00000000-0005-0000-0000-00001D0C0000}"/>
    <cellStyle name="60 % - Accent2 14 2" xfId="5315" xr:uid="{00000000-0005-0000-0000-00001E0C0000}"/>
    <cellStyle name="60 % - Accent2 14 3" xfId="5316" xr:uid="{00000000-0005-0000-0000-00001F0C0000}"/>
    <cellStyle name="60 % - Accent2 15" xfId="5317" xr:uid="{00000000-0005-0000-0000-0000200C0000}"/>
    <cellStyle name="60 % - Accent2 15 2" xfId="5318" xr:uid="{00000000-0005-0000-0000-0000210C0000}"/>
    <cellStyle name="60 % - Accent2 15 3" xfId="5319" xr:uid="{00000000-0005-0000-0000-0000220C0000}"/>
    <cellStyle name="60 % - Accent2 16" xfId="5320" xr:uid="{00000000-0005-0000-0000-0000230C0000}"/>
    <cellStyle name="60 % - Accent2 16 2" xfId="5321" xr:uid="{00000000-0005-0000-0000-0000240C0000}"/>
    <cellStyle name="60 % - Accent2 2" xfId="71" xr:uid="{00000000-0005-0000-0000-0000250C0000}"/>
    <cellStyle name="60 % - Accent2 2 2" xfId="1104" xr:uid="{00000000-0005-0000-0000-0000260C0000}"/>
    <cellStyle name="60 % - Accent2 2 2 2" xfId="5322" xr:uid="{00000000-0005-0000-0000-0000270C0000}"/>
    <cellStyle name="60 % - Accent2 2 3" xfId="5323" xr:uid="{00000000-0005-0000-0000-0000280C0000}"/>
    <cellStyle name="60 % - Accent2 2 3 2" xfId="5324" xr:uid="{00000000-0005-0000-0000-0000290C0000}"/>
    <cellStyle name="60 % - Accent2 2 3 3" xfId="50803" xr:uid="{E47096A7-ECAC-4104-9DF1-FAC422208196}"/>
    <cellStyle name="60 % - Accent2 2 4" xfId="5325" xr:uid="{00000000-0005-0000-0000-00002A0C0000}"/>
    <cellStyle name="60 % - Accent2 2 4 2" xfId="5326" xr:uid="{00000000-0005-0000-0000-00002B0C0000}"/>
    <cellStyle name="60 % - Accent2 2 5" xfId="5327" xr:uid="{00000000-0005-0000-0000-00002C0C0000}"/>
    <cellStyle name="60 % - Accent2 2 6" xfId="5328" xr:uid="{00000000-0005-0000-0000-00002D0C0000}"/>
    <cellStyle name="60 % - Accent2 2 7" xfId="5329" xr:uid="{00000000-0005-0000-0000-00002E0C0000}"/>
    <cellStyle name="60 % - Accent2 2 8" xfId="2173" xr:uid="{00000000-0005-0000-0000-00002F0C0000}"/>
    <cellStyle name="60 % - Accent2 3" xfId="5330" xr:uid="{00000000-0005-0000-0000-0000300C0000}"/>
    <cellStyle name="60 % - Accent2 3 2" xfId="5331" xr:uid="{00000000-0005-0000-0000-0000310C0000}"/>
    <cellStyle name="60 % - Accent2 3 3" xfId="5332" xr:uid="{00000000-0005-0000-0000-0000320C0000}"/>
    <cellStyle name="60 % - Accent2 3 4" xfId="5333" xr:uid="{00000000-0005-0000-0000-0000330C0000}"/>
    <cellStyle name="60 % - Accent2 3 5" xfId="5334" xr:uid="{00000000-0005-0000-0000-0000340C0000}"/>
    <cellStyle name="60 % - Accent2 3 6" xfId="5335" xr:uid="{00000000-0005-0000-0000-0000350C0000}"/>
    <cellStyle name="60 % - Accent2 3 7" xfId="5336" xr:uid="{00000000-0005-0000-0000-0000360C0000}"/>
    <cellStyle name="60 % - Accent2 4" xfId="5337" xr:uid="{00000000-0005-0000-0000-0000370C0000}"/>
    <cellStyle name="60 % - Accent2 4 2" xfId="5338" xr:uid="{00000000-0005-0000-0000-0000380C0000}"/>
    <cellStyle name="60 % - Accent2 4 3" xfId="5339" xr:uid="{00000000-0005-0000-0000-0000390C0000}"/>
    <cellStyle name="60 % - Accent2 4 4" xfId="5340" xr:uid="{00000000-0005-0000-0000-00003A0C0000}"/>
    <cellStyle name="60 % - Accent2 5" xfId="5341" xr:uid="{00000000-0005-0000-0000-00003B0C0000}"/>
    <cellStyle name="60 % - Accent2 5 2" xfId="5342" xr:uid="{00000000-0005-0000-0000-00003C0C0000}"/>
    <cellStyle name="60 % - Accent2 6" xfId="5343" xr:uid="{00000000-0005-0000-0000-00003D0C0000}"/>
    <cellStyle name="60 % - Accent2 6 2" xfId="5344" xr:uid="{00000000-0005-0000-0000-00003E0C0000}"/>
    <cellStyle name="60 % - Accent2 6 3" xfId="5345" xr:uid="{00000000-0005-0000-0000-00003F0C0000}"/>
    <cellStyle name="60 % - Accent2 7" xfId="5346" xr:uid="{00000000-0005-0000-0000-0000400C0000}"/>
    <cellStyle name="60 % - Accent2 7 2" xfId="5347" xr:uid="{00000000-0005-0000-0000-0000410C0000}"/>
    <cellStyle name="60 % - Accent2 7 3" xfId="5348" xr:uid="{00000000-0005-0000-0000-0000420C0000}"/>
    <cellStyle name="60 % - Accent2 8" xfId="5349" xr:uid="{00000000-0005-0000-0000-0000430C0000}"/>
    <cellStyle name="60 % - Accent2 8 2" xfId="5350" xr:uid="{00000000-0005-0000-0000-0000440C0000}"/>
    <cellStyle name="60 % - Accent2 9" xfId="5351" xr:uid="{00000000-0005-0000-0000-0000450C0000}"/>
    <cellStyle name="60 % - Accent2 9 2" xfId="5352" xr:uid="{00000000-0005-0000-0000-0000460C0000}"/>
    <cellStyle name="60 % - Accent3 10" xfId="5353" xr:uid="{00000000-0005-0000-0000-0000470C0000}"/>
    <cellStyle name="60 % - Accent3 10 2" xfId="5354" xr:uid="{00000000-0005-0000-0000-0000480C0000}"/>
    <cellStyle name="60 % - Accent3 11" xfId="5355" xr:uid="{00000000-0005-0000-0000-0000490C0000}"/>
    <cellStyle name="60 % - Accent3 11 2" xfId="5356" xr:uid="{00000000-0005-0000-0000-00004A0C0000}"/>
    <cellStyle name="60 % - Accent3 11 2 2" xfId="5357" xr:uid="{00000000-0005-0000-0000-00004B0C0000}"/>
    <cellStyle name="60 % - Accent3 11 2 3" xfId="5358" xr:uid="{00000000-0005-0000-0000-00004C0C0000}"/>
    <cellStyle name="60 % - Accent3 11 3" xfId="5359" xr:uid="{00000000-0005-0000-0000-00004D0C0000}"/>
    <cellStyle name="60 % - Accent3 11 4" xfId="5360" xr:uid="{00000000-0005-0000-0000-00004E0C0000}"/>
    <cellStyle name="60 % - Accent3 11 5" xfId="5361" xr:uid="{00000000-0005-0000-0000-00004F0C0000}"/>
    <cellStyle name="60 % - Accent3 12" xfId="5362" xr:uid="{00000000-0005-0000-0000-0000500C0000}"/>
    <cellStyle name="60 % - Accent3 12 2" xfId="5363" xr:uid="{00000000-0005-0000-0000-0000510C0000}"/>
    <cellStyle name="60 % - Accent3 12 3" xfId="5364" xr:uid="{00000000-0005-0000-0000-0000520C0000}"/>
    <cellStyle name="60 % - Accent3 12 4" xfId="5365" xr:uid="{00000000-0005-0000-0000-0000530C0000}"/>
    <cellStyle name="60 % - Accent3 13" xfId="5366" xr:uid="{00000000-0005-0000-0000-0000540C0000}"/>
    <cellStyle name="60 % - Accent3 13 2" xfId="5367" xr:uid="{00000000-0005-0000-0000-0000550C0000}"/>
    <cellStyle name="60 % - Accent3 13 3" xfId="5368" xr:uid="{00000000-0005-0000-0000-0000560C0000}"/>
    <cellStyle name="60 % - Accent3 14" xfId="5369" xr:uid="{00000000-0005-0000-0000-0000570C0000}"/>
    <cellStyle name="60 % - Accent3 14 2" xfId="5370" xr:uid="{00000000-0005-0000-0000-0000580C0000}"/>
    <cellStyle name="60 % - Accent3 14 3" xfId="5371" xr:uid="{00000000-0005-0000-0000-0000590C0000}"/>
    <cellStyle name="60 % - Accent3 15" xfId="5372" xr:uid="{00000000-0005-0000-0000-00005A0C0000}"/>
    <cellStyle name="60 % - Accent3 15 2" xfId="5373" xr:uid="{00000000-0005-0000-0000-00005B0C0000}"/>
    <cellStyle name="60 % - Accent3 15 3" xfId="5374" xr:uid="{00000000-0005-0000-0000-00005C0C0000}"/>
    <cellStyle name="60 % - Accent3 16" xfId="5375" xr:uid="{00000000-0005-0000-0000-00005D0C0000}"/>
    <cellStyle name="60 % - Accent3 16 2" xfId="5376" xr:uid="{00000000-0005-0000-0000-00005E0C0000}"/>
    <cellStyle name="60 % - Accent3 2" xfId="72" xr:uid="{00000000-0005-0000-0000-00005F0C0000}"/>
    <cellStyle name="60 % - Accent3 2 2" xfId="1105" xr:uid="{00000000-0005-0000-0000-0000600C0000}"/>
    <cellStyle name="60 % - Accent3 2 2 2" xfId="5377" xr:uid="{00000000-0005-0000-0000-0000610C0000}"/>
    <cellStyle name="60 % - Accent3 2 3" xfId="5378" xr:uid="{00000000-0005-0000-0000-0000620C0000}"/>
    <cellStyle name="60 % - Accent3 2 3 2" xfId="5379" xr:uid="{00000000-0005-0000-0000-0000630C0000}"/>
    <cellStyle name="60 % - Accent3 2 3 3" xfId="50804" xr:uid="{CA063CF9-B167-441B-AF3D-55EFBDCFE4F2}"/>
    <cellStyle name="60 % - Accent3 2 4" xfId="5380" xr:uid="{00000000-0005-0000-0000-0000640C0000}"/>
    <cellStyle name="60 % - Accent3 2 4 2" xfId="5381" xr:uid="{00000000-0005-0000-0000-0000650C0000}"/>
    <cellStyle name="60 % - Accent3 2 5" xfId="5382" xr:uid="{00000000-0005-0000-0000-0000660C0000}"/>
    <cellStyle name="60 % - Accent3 2 6" xfId="5383" xr:uid="{00000000-0005-0000-0000-0000670C0000}"/>
    <cellStyle name="60 % - Accent3 2 7" xfId="5384" xr:uid="{00000000-0005-0000-0000-0000680C0000}"/>
    <cellStyle name="60 % - Accent3 2 8" xfId="2174" xr:uid="{00000000-0005-0000-0000-0000690C0000}"/>
    <cellStyle name="60 % - Accent3 3" xfId="5385" xr:uid="{00000000-0005-0000-0000-00006A0C0000}"/>
    <cellStyle name="60 % - Accent3 3 2" xfId="5386" xr:uid="{00000000-0005-0000-0000-00006B0C0000}"/>
    <cellStyle name="60 % - Accent3 3 3" xfId="5387" xr:uid="{00000000-0005-0000-0000-00006C0C0000}"/>
    <cellStyle name="60 % - Accent3 3 4" xfId="5388" xr:uid="{00000000-0005-0000-0000-00006D0C0000}"/>
    <cellStyle name="60 % - Accent3 3 5" xfId="5389" xr:uid="{00000000-0005-0000-0000-00006E0C0000}"/>
    <cellStyle name="60 % - Accent3 3 6" xfId="5390" xr:uid="{00000000-0005-0000-0000-00006F0C0000}"/>
    <cellStyle name="60 % - Accent3 3 7" xfId="5391" xr:uid="{00000000-0005-0000-0000-0000700C0000}"/>
    <cellStyle name="60 % - Accent3 4" xfId="5392" xr:uid="{00000000-0005-0000-0000-0000710C0000}"/>
    <cellStyle name="60 % - Accent3 4 2" xfId="5393" xr:uid="{00000000-0005-0000-0000-0000720C0000}"/>
    <cellStyle name="60 % - Accent3 4 3" xfId="5394" xr:uid="{00000000-0005-0000-0000-0000730C0000}"/>
    <cellStyle name="60 % - Accent3 4 4" xfId="5395" xr:uid="{00000000-0005-0000-0000-0000740C0000}"/>
    <cellStyle name="60 % - Accent3 5" xfId="5396" xr:uid="{00000000-0005-0000-0000-0000750C0000}"/>
    <cellStyle name="60 % - Accent3 5 2" xfId="5397" xr:uid="{00000000-0005-0000-0000-0000760C0000}"/>
    <cellStyle name="60 % - Accent3 6" xfId="5398" xr:uid="{00000000-0005-0000-0000-0000770C0000}"/>
    <cellStyle name="60 % - Accent3 6 2" xfId="5399" xr:uid="{00000000-0005-0000-0000-0000780C0000}"/>
    <cellStyle name="60 % - Accent3 6 3" xfId="5400" xr:uid="{00000000-0005-0000-0000-0000790C0000}"/>
    <cellStyle name="60 % - Accent3 6 3 2" xfId="5401" xr:uid="{00000000-0005-0000-0000-00007A0C0000}"/>
    <cellStyle name="60 % - Accent3 6 4" xfId="5402" xr:uid="{00000000-0005-0000-0000-00007B0C0000}"/>
    <cellStyle name="60 % - Accent3 6 4 2" xfId="5403" xr:uid="{00000000-0005-0000-0000-00007C0C0000}"/>
    <cellStyle name="60 % - Accent3 6 5" xfId="5404" xr:uid="{00000000-0005-0000-0000-00007D0C0000}"/>
    <cellStyle name="60 % - Accent3 7" xfId="5405" xr:uid="{00000000-0005-0000-0000-00007E0C0000}"/>
    <cellStyle name="60 % - Accent3 7 2" xfId="5406" xr:uid="{00000000-0005-0000-0000-00007F0C0000}"/>
    <cellStyle name="60 % - Accent3 7 3" xfId="5407" xr:uid="{00000000-0005-0000-0000-0000800C0000}"/>
    <cellStyle name="60 % - Accent3 8" xfId="5408" xr:uid="{00000000-0005-0000-0000-0000810C0000}"/>
    <cellStyle name="60 % - Accent3 8 2" xfId="5409" xr:uid="{00000000-0005-0000-0000-0000820C0000}"/>
    <cellStyle name="60 % - Accent3 9" xfId="5410" xr:uid="{00000000-0005-0000-0000-0000830C0000}"/>
    <cellStyle name="60 % - Accent3 9 2" xfId="5411" xr:uid="{00000000-0005-0000-0000-0000840C0000}"/>
    <cellStyle name="60 % - Accent4 10" xfId="5412" xr:uid="{00000000-0005-0000-0000-0000850C0000}"/>
    <cellStyle name="60 % - Accent4 10 2" xfId="5413" xr:uid="{00000000-0005-0000-0000-0000860C0000}"/>
    <cellStyle name="60 % - Accent4 11" xfId="5414" xr:uid="{00000000-0005-0000-0000-0000870C0000}"/>
    <cellStyle name="60 % - Accent4 11 2" xfId="5415" xr:uid="{00000000-0005-0000-0000-0000880C0000}"/>
    <cellStyle name="60 % - Accent4 11 2 2" xfId="5416" xr:uid="{00000000-0005-0000-0000-0000890C0000}"/>
    <cellStyle name="60 % - Accent4 11 2 3" xfId="5417" xr:uid="{00000000-0005-0000-0000-00008A0C0000}"/>
    <cellStyle name="60 % - Accent4 11 3" xfId="5418" xr:uid="{00000000-0005-0000-0000-00008B0C0000}"/>
    <cellStyle name="60 % - Accent4 11 4" xfId="5419" xr:uid="{00000000-0005-0000-0000-00008C0C0000}"/>
    <cellStyle name="60 % - Accent4 11 5" xfId="5420" xr:uid="{00000000-0005-0000-0000-00008D0C0000}"/>
    <cellStyle name="60 % - Accent4 12" xfId="5421" xr:uid="{00000000-0005-0000-0000-00008E0C0000}"/>
    <cellStyle name="60 % - Accent4 12 2" xfId="5422" xr:uid="{00000000-0005-0000-0000-00008F0C0000}"/>
    <cellStyle name="60 % - Accent4 12 3" xfId="5423" xr:uid="{00000000-0005-0000-0000-0000900C0000}"/>
    <cellStyle name="60 % - Accent4 12 4" xfId="5424" xr:uid="{00000000-0005-0000-0000-0000910C0000}"/>
    <cellStyle name="60 % - Accent4 13" xfId="5425" xr:uid="{00000000-0005-0000-0000-0000920C0000}"/>
    <cellStyle name="60 % - Accent4 13 2" xfId="5426" xr:uid="{00000000-0005-0000-0000-0000930C0000}"/>
    <cellStyle name="60 % - Accent4 13 3" xfId="5427" xr:uid="{00000000-0005-0000-0000-0000940C0000}"/>
    <cellStyle name="60 % - Accent4 14" xfId="5428" xr:uid="{00000000-0005-0000-0000-0000950C0000}"/>
    <cellStyle name="60 % - Accent4 14 2" xfId="5429" xr:uid="{00000000-0005-0000-0000-0000960C0000}"/>
    <cellStyle name="60 % - Accent4 14 3" xfId="5430" xr:uid="{00000000-0005-0000-0000-0000970C0000}"/>
    <cellStyle name="60 % - Accent4 15" xfId="5431" xr:uid="{00000000-0005-0000-0000-0000980C0000}"/>
    <cellStyle name="60 % - Accent4 15 2" xfId="5432" xr:uid="{00000000-0005-0000-0000-0000990C0000}"/>
    <cellStyle name="60 % - Accent4 15 3" xfId="5433" xr:uid="{00000000-0005-0000-0000-00009A0C0000}"/>
    <cellStyle name="60 % - Accent4 16" xfId="5434" xr:uid="{00000000-0005-0000-0000-00009B0C0000}"/>
    <cellStyle name="60 % - Accent4 16 2" xfId="5435" xr:uid="{00000000-0005-0000-0000-00009C0C0000}"/>
    <cellStyle name="60 % - Accent4 2" xfId="73" xr:uid="{00000000-0005-0000-0000-00009D0C0000}"/>
    <cellStyle name="60 % - Accent4 2 2" xfId="1106" xr:uid="{00000000-0005-0000-0000-00009E0C0000}"/>
    <cellStyle name="60 % - Accent4 2 2 2" xfId="5436" xr:uid="{00000000-0005-0000-0000-00009F0C0000}"/>
    <cellStyle name="60 % - Accent4 2 3" xfId="5437" xr:uid="{00000000-0005-0000-0000-0000A00C0000}"/>
    <cellStyle name="60 % - Accent4 2 3 2" xfId="5438" xr:uid="{00000000-0005-0000-0000-0000A10C0000}"/>
    <cellStyle name="60 % - Accent4 2 3 3" xfId="50805" xr:uid="{A014D4DD-838F-460B-8360-18CD2776D7DF}"/>
    <cellStyle name="60 % - Accent4 2 4" xfId="5439" xr:uid="{00000000-0005-0000-0000-0000A20C0000}"/>
    <cellStyle name="60 % - Accent4 2 4 2" xfId="5440" xr:uid="{00000000-0005-0000-0000-0000A30C0000}"/>
    <cellStyle name="60 % - Accent4 2 5" xfId="5441" xr:uid="{00000000-0005-0000-0000-0000A40C0000}"/>
    <cellStyle name="60 % - Accent4 2 6" xfId="5442" xr:uid="{00000000-0005-0000-0000-0000A50C0000}"/>
    <cellStyle name="60 % - Accent4 2 7" xfId="5443" xr:uid="{00000000-0005-0000-0000-0000A60C0000}"/>
    <cellStyle name="60 % - Accent4 2 8" xfId="2175" xr:uid="{00000000-0005-0000-0000-0000A70C0000}"/>
    <cellStyle name="60 % - Accent4 3" xfId="5444" xr:uid="{00000000-0005-0000-0000-0000A80C0000}"/>
    <cellStyle name="60 % - Accent4 3 2" xfId="5445" xr:uid="{00000000-0005-0000-0000-0000A90C0000}"/>
    <cellStyle name="60 % - Accent4 3 3" xfId="5446" xr:uid="{00000000-0005-0000-0000-0000AA0C0000}"/>
    <cellStyle name="60 % - Accent4 3 4" xfId="5447" xr:uid="{00000000-0005-0000-0000-0000AB0C0000}"/>
    <cellStyle name="60 % - Accent4 3 5" xfId="5448" xr:uid="{00000000-0005-0000-0000-0000AC0C0000}"/>
    <cellStyle name="60 % - Accent4 3 6" xfId="5449" xr:uid="{00000000-0005-0000-0000-0000AD0C0000}"/>
    <cellStyle name="60 % - Accent4 3 7" xfId="5450" xr:uid="{00000000-0005-0000-0000-0000AE0C0000}"/>
    <cellStyle name="60 % - Accent4 4" xfId="5451" xr:uid="{00000000-0005-0000-0000-0000AF0C0000}"/>
    <cellStyle name="60 % - Accent4 4 2" xfId="5452" xr:uid="{00000000-0005-0000-0000-0000B00C0000}"/>
    <cellStyle name="60 % - Accent4 4 3" xfId="5453" xr:uid="{00000000-0005-0000-0000-0000B10C0000}"/>
    <cellStyle name="60 % - Accent4 4 4" xfId="5454" xr:uid="{00000000-0005-0000-0000-0000B20C0000}"/>
    <cellStyle name="60 % - Accent4 5" xfId="5455" xr:uid="{00000000-0005-0000-0000-0000B30C0000}"/>
    <cellStyle name="60 % - Accent4 5 2" xfId="5456" xr:uid="{00000000-0005-0000-0000-0000B40C0000}"/>
    <cellStyle name="60 % - Accent4 6" xfId="5457" xr:uid="{00000000-0005-0000-0000-0000B50C0000}"/>
    <cellStyle name="60 % - Accent4 6 2" xfId="5458" xr:uid="{00000000-0005-0000-0000-0000B60C0000}"/>
    <cellStyle name="60 % - Accent4 6 3" xfId="5459" xr:uid="{00000000-0005-0000-0000-0000B70C0000}"/>
    <cellStyle name="60 % - Accent4 6 3 2" xfId="5460" xr:uid="{00000000-0005-0000-0000-0000B80C0000}"/>
    <cellStyle name="60 % - Accent4 6 4" xfId="5461" xr:uid="{00000000-0005-0000-0000-0000B90C0000}"/>
    <cellStyle name="60 % - Accent4 6 4 2" xfId="5462" xr:uid="{00000000-0005-0000-0000-0000BA0C0000}"/>
    <cellStyle name="60 % - Accent4 6 5" xfId="5463" xr:uid="{00000000-0005-0000-0000-0000BB0C0000}"/>
    <cellStyle name="60 % - Accent4 7" xfId="5464" xr:uid="{00000000-0005-0000-0000-0000BC0C0000}"/>
    <cellStyle name="60 % - Accent4 7 2" xfId="5465" xr:uid="{00000000-0005-0000-0000-0000BD0C0000}"/>
    <cellStyle name="60 % - Accent4 7 3" xfId="5466" xr:uid="{00000000-0005-0000-0000-0000BE0C0000}"/>
    <cellStyle name="60 % - Accent4 8" xfId="5467" xr:uid="{00000000-0005-0000-0000-0000BF0C0000}"/>
    <cellStyle name="60 % - Accent4 8 2" xfId="5468" xr:uid="{00000000-0005-0000-0000-0000C00C0000}"/>
    <cellStyle name="60 % - Accent4 9" xfId="5469" xr:uid="{00000000-0005-0000-0000-0000C10C0000}"/>
    <cellStyle name="60 % - Accent4 9 2" xfId="5470" xr:uid="{00000000-0005-0000-0000-0000C20C0000}"/>
    <cellStyle name="60 % - Accent5 10" xfId="5471" xr:uid="{00000000-0005-0000-0000-0000C30C0000}"/>
    <cellStyle name="60 % - Accent5 10 2" xfId="5472" xr:uid="{00000000-0005-0000-0000-0000C40C0000}"/>
    <cellStyle name="60 % - Accent5 11" xfId="5473" xr:uid="{00000000-0005-0000-0000-0000C50C0000}"/>
    <cellStyle name="60 % - Accent5 11 2" xfId="5474" xr:uid="{00000000-0005-0000-0000-0000C60C0000}"/>
    <cellStyle name="60 % - Accent5 11 2 2" xfId="5475" xr:uid="{00000000-0005-0000-0000-0000C70C0000}"/>
    <cellStyle name="60 % - Accent5 11 2 3" xfId="5476" xr:uid="{00000000-0005-0000-0000-0000C80C0000}"/>
    <cellStyle name="60 % - Accent5 11 3" xfId="5477" xr:uid="{00000000-0005-0000-0000-0000C90C0000}"/>
    <cellStyle name="60 % - Accent5 11 4" xfId="5478" xr:uid="{00000000-0005-0000-0000-0000CA0C0000}"/>
    <cellStyle name="60 % - Accent5 11 5" xfId="5479" xr:uid="{00000000-0005-0000-0000-0000CB0C0000}"/>
    <cellStyle name="60 % - Accent5 12" xfId="5480" xr:uid="{00000000-0005-0000-0000-0000CC0C0000}"/>
    <cellStyle name="60 % - Accent5 12 2" xfId="5481" xr:uid="{00000000-0005-0000-0000-0000CD0C0000}"/>
    <cellStyle name="60 % - Accent5 12 3" xfId="5482" xr:uid="{00000000-0005-0000-0000-0000CE0C0000}"/>
    <cellStyle name="60 % - Accent5 12 4" xfId="5483" xr:uid="{00000000-0005-0000-0000-0000CF0C0000}"/>
    <cellStyle name="60 % - Accent5 13" xfId="5484" xr:uid="{00000000-0005-0000-0000-0000D00C0000}"/>
    <cellStyle name="60 % - Accent5 13 2" xfId="5485" xr:uid="{00000000-0005-0000-0000-0000D10C0000}"/>
    <cellStyle name="60 % - Accent5 13 3" xfId="5486" xr:uid="{00000000-0005-0000-0000-0000D20C0000}"/>
    <cellStyle name="60 % - Accent5 14" xfId="5487" xr:uid="{00000000-0005-0000-0000-0000D30C0000}"/>
    <cellStyle name="60 % - Accent5 14 2" xfId="5488" xr:uid="{00000000-0005-0000-0000-0000D40C0000}"/>
    <cellStyle name="60 % - Accent5 14 3" xfId="5489" xr:uid="{00000000-0005-0000-0000-0000D50C0000}"/>
    <cellStyle name="60 % - Accent5 15" xfId="5490" xr:uid="{00000000-0005-0000-0000-0000D60C0000}"/>
    <cellStyle name="60 % - Accent5 15 2" xfId="5491" xr:uid="{00000000-0005-0000-0000-0000D70C0000}"/>
    <cellStyle name="60 % - Accent5 15 3" xfId="5492" xr:uid="{00000000-0005-0000-0000-0000D80C0000}"/>
    <cellStyle name="60 % - Accent5 16" xfId="5493" xr:uid="{00000000-0005-0000-0000-0000D90C0000}"/>
    <cellStyle name="60 % - Accent5 16 2" xfId="5494" xr:uid="{00000000-0005-0000-0000-0000DA0C0000}"/>
    <cellStyle name="60 % - Accent5 2" xfId="74" xr:uid="{00000000-0005-0000-0000-0000DB0C0000}"/>
    <cellStyle name="60 % - Accent5 2 2" xfId="1107" xr:uid="{00000000-0005-0000-0000-0000DC0C0000}"/>
    <cellStyle name="60 % - Accent5 2 2 2" xfId="5495" xr:uid="{00000000-0005-0000-0000-0000DD0C0000}"/>
    <cellStyle name="60 % - Accent5 2 3" xfId="5496" xr:uid="{00000000-0005-0000-0000-0000DE0C0000}"/>
    <cellStyle name="60 % - Accent5 2 3 2" xfId="5497" xr:uid="{00000000-0005-0000-0000-0000DF0C0000}"/>
    <cellStyle name="60 % - Accent5 2 3 3" xfId="50806" xr:uid="{83752ED8-30FE-4899-88BE-825365144CD3}"/>
    <cellStyle name="60 % - Accent5 2 4" xfId="5498" xr:uid="{00000000-0005-0000-0000-0000E00C0000}"/>
    <cellStyle name="60 % - Accent5 2 4 2" xfId="5499" xr:uid="{00000000-0005-0000-0000-0000E10C0000}"/>
    <cellStyle name="60 % - Accent5 2 5" xfId="5500" xr:uid="{00000000-0005-0000-0000-0000E20C0000}"/>
    <cellStyle name="60 % - Accent5 2 6" xfId="5501" xr:uid="{00000000-0005-0000-0000-0000E30C0000}"/>
    <cellStyle name="60 % - Accent5 2 7" xfId="5502" xr:uid="{00000000-0005-0000-0000-0000E40C0000}"/>
    <cellStyle name="60 % - Accent5 2 8" xfId="2176" xr:uid="{00000000-0005-0000-0000-0000E50C0000}"/>
    <cellStyle name="60 % - Accent5 3" xfId="5503" xr:uid="{00000000-0005-0000-0000-0000E60C0000}"/>
    <cellStyle name="60 % - Accent5 3 2" xfId="5504" xr:uid="{00000000-0005-0000-0000-0000E70C0000}"/>
    <cellStyle name="60 % - Accent5 3 3" xfId="5505" xr:uid="{00000000-0005-0000-0000-0000E80C0000}"/>
    <cellStyle name="60 % - Accent5 3 4" xfId="5506" xr:uid="{00000000-0005-0000-0000-0000E90C0000}"/>
    <cellStyle name="60 % - Accent5 3 5" xfId="5507" xr:uid="{00000000-0005-0000-0000-0000EA0C0000}"/>
    <cellStyle name="60 % - Accent5 3 6" xfId="5508" xr:uid="{00000000-0005-0000-0000-0000EB0C0000}"/>
    <cellStyle name="60 % - Accent5 3 7" xfId="5509" xr:uid="{00000000-0005-0000-0000-0000EC0C0000}"/>
    <cellStyle name="60 % - Accent5 4" xfId="5510" xr:uid="{00000000-0005-0000-0000-0000ED0C0000}"/>
    <cellStyle name="60 % - Accent5 4 2" xfId="5511" xr:uid="{00000000-0005-0000-0000-0000EE0C0000}"/>
    <cellStyle name="60 % - Accent5 4 3" xfId="5512" xr:uid="{00000000-0005-0000-0000-0000EF0C0000}"/>
    <cellStyle name="60 % - Accent5 4 4" xfId="5513" xr:uid="{00000000-0005-0000-0000-0000F00C0000}"/>
    <cellStyle name="60 % - Accent5 5" xfId="5514" xr:uid="{00000000-0005-0000-0000-0000F10C0000}"/>
    <cellStyle name="60 % - Accent5 5 2" xfId="5515" xr:uid="{00000000-0005-0000-0000-0000F20C0000}"/>
    <cellStyle name="60 % - Accent5 6" xfId="5516" xr:uid="{00000000-0005-0000-0000-0000F30C0000}"/>
    <cellStyle name="60 % - Accent5 6 2" xfId="5517" xr:uid="{00000000-0005-0000-0000-0000F40C0000}"/>
    <cellStyle name="60 % - Accent5 6 3" xfId="5518" xr:uid="{00000000-0005-0000-0000-0000F50C0000}"/>
    <cellStyle name="60 % - Accent5 7" xfId="5519" xr:uid="{00000000-0005-0000-0000-0000F60C0000}"/>
    <cellStyle name="60 % - Accent5 7 2" xfId="5520" xr:uid="{00000000-0005-0000-0000-0000F70C0000}"/>
    <cellStyle name="60 % - Accent5 7 3" xfId="5521" xr:uid="{00000000-0005-0000-0000-0000F80C0000}"/>
    <cellStyle name="60 % - Accent5 8" xfId="5522" xr:uid="{00000000-0005-0000-0000-0000F90C0000}"/>
    <cellStyle name="60 % - Accent5 8 2" xfId="5523" xr:uid="{00000000-0005-0000-0000-0000FA0C0000}"/>
    <cellStyle name="60 % - Accent5 9" xfId="5524" xr:uid="{00000000-0005-0000-0000-0000FB0C0000}"/>
    <cellStyle name="60 % - Accent5 9 2" xfId="5525" xr:uid="{00000000-0005-0000-0000-0000FC0C0000}"/>
    <cellStyle name="60 % - Accent6 10" xfId="5526" xr:uid="{00000000-0005-0000-0000-0000FD0C0000}"/>
    <cellStyle name="60 % - Accent6 10 2" xfId="5527" xr:uid="{00000000-0005-0000-0000-0000FE0C0000}"/>
    <cellStyle name="60 % - Accent6 11" xfId="5528" xr:uid="{00000000-0005-0000-0000-0000FF0C0000}"/>
    <cellStyle name="60 % - Accent6 11 2" xfId="5529" xr:uid="{00000000-0005-0000-0000-0000000D0000}"/>
    <cellStyle name="60 % - Accent6 11 2 2" xfId="5530" xr:uid="{00000000-0005-0000-0000-0000010D0000}"/>
    <cellStyle name="60 % - Accent6 11 2 3" xfId="5531" xr:uid="{00000000-0005-0000-0000-0000020D0000}"/>
    <cellStyle name="60 % - Accent6 11 3" xfId="5532" xr:uid="{00000000-0005-0000-0000-0000030D0000}"/>
    <cellStyle name="60 % - Accent6 11 4" xfId="5533" xr:uid="{00000000-0005-0000-0000-0000040D0000}"/>
    <cellStyle name="60 % - Accent6 11 5" xfId="5534" xr:uid="{00000000-0005-0000-0000-0000050D0000}"/>
    <cellStyle name="60 % - Accent6 12" xfId="5535" xr:uid="{00000000-0005-0000-0000-0000060D0000}"/>
    <cellStyle name="60 % - Accent6 12 2" xfId="5536" xr:uid="{00000000-0005-0000-0000-0000070D0000}"/>
    <cellStyle name="60 % - Accent6 12 3" xfId="5537" xr:uid="{00000000-0005-0000-0000-0000080D0000}"/>
    <cellStyle name="60 % - Accent6 12 4" xfId="5538" xr:uid="{00000000-0005-0000-0000-0000090D0000}"/>
    <cellStyle name="60 % - Accent6 13" xfId="5539" xr:uid="{00000000-0005-0000-0000-00000A0D0000}"/>
    <cellStyle name="60 % - Accent6 13 2" xfId="5540" xr:uid="{00000000-0005-0000-0000-00000B0D0000}"/>
    <cellStyle name="60 % - Accent6 13 3" xfId="5541" xr:uid="{00000000-0005-0000-0000-00000C0D0000}"/>
    <cellStyle name="60 % - Accent6 14" xfId="5542" xr:uid="{00000000-0005-0000-0000-00000D0D0000}"/>
    <cellStyle name="60 % - Accent6 14 2" xfId="5543" xr:uid="{00000000-0005-0000-0000-00000E0D0000}"/>
    <cellStyle name="60 % - Accent6 14 3" xfId="5544" xr:uid="{00000000-0005-0000-0000-00000F0D0000}"/>
    <cellStyle name="60 % - Accent6 15" xfId="5545" xr:uid="{00000000-0005-0000-0000-0000100D0000}"/>
    <cellStyle name="60 % - Accent6 15 2" xfId="5546" xr:uid="{00000000-0005-0000-0000-0000110D0000}"/>
    <cellStyle name="60 % - Accent6 15 3" xfId="5547" xr:uid="{00000000-0005-0000-0000-0000120D0000}"/>
    <cellStyle name="60 % - Accent6 16" xfId="5548" xr:uid="{00000000-0005-0000-0000-0000130D0000}"/>
    <cellStyle name="60 % - Accent6 16 2" xfId="5549" xr:uid="{00000000-0005-0000-0000-0000140D0000}"/>
    <cellStyle name="60 % - Accent6 2" xfId="75" xr:uid="{00000000-0005-0000-0000-0000150D0000}"/>
    <cellStyle name="60 % - Accent6 2 2" xfId="1108" xr:uid="{00000000-0005-0000-0000-0000160D0000}"/>
    <cellStyle name="60 % - Accent6 2 2 2" xfId="5550" xr:uid="{00000000-0005-0000-0000-0000170D0000}"/>
    <cellStyle name="60 % - Accent6 2 3" xfId="5551" xr:uid="{00000000-0005-0000-0000-0000180D0000}"/>
    <cellStyle name="60 % - Accent6 2 3 2" xfId="5552" xr:uid="{00000000-0005-0000-0000-0000190D0000}"/>
    <cellStyle name="60 % - Accent6 2 3 3" xfId="50807" xr:uid="{D64CCF6C-F8C1-43E8-9FBC-C7FF8D25DC76}"/>
    <cellStyle name="60 % - Accent6 2 4" xfId="5553" xr:uid="{00000000-0005-0000-0000-00001A0D0000}"/>
    <cellStyle name="60 % - Accent6 2 4 2" xfId="5554" xr:uid="{00000000-0005-0000-0000-00001B0D0000}"/>
    <cellStyle name="60 % - Accent6 2 5" xfId="5555" xr:uid="{00000000-0005-0000-0000-00001C0D0000}"/>
    <cellStyle name="60 % - Accent6 2 6" xfId="5556" xr:uid="{00000000-0005-0000-0000-00001D0D0000}"/>
    <cellStyle name="60 % - Accent6 2 7" xfId="5557" xr:uid="{00000000-0005-0000-0000-00001E0D0000}"/>
    <cellStyle name="60 % - Accent6 2 8" xfId="2177" xr:uid="{00000000-0005-0000-0000-00001F0D0000}"/>
    <cellStyle name="60 % - Accent6 3" xfId="5558" xr:uid="{00000000-0005-0000-0000-0000200D0000}"/>
    <cellStyle name="60 % - Accent6 3 2" xfId="5559" xr:uid="{00000000-0005-0000-0000-0000210D0000}"/>
    <cellStyle name="60 % - Accent6 3 3" xfId="5560" xr:uid="{00000000-0005-0000-0000-0000220D0000}"/>
    <cellStyle name="60 % - Accent6 3 4" xfId="5561" xr:uid="{00000000-0005-0000-0000-0000230D0000}"/>
    <cellStyle name="60 % - Accent6 3 5" xfId="5562" xr:uid="{00000000-0005-0000-0000-0000240D0000}"/>
    <cellStyle name="60 % - Accent6 3 6" xfId="5563" xr:uid="{00000000-0005-0000-0000-0000250D0000}"/>
    <cellStyle name="60 % - Accent6 3 7" xfId="5564" xr:uid="{00000000-0005-0000-0000-0000260D0000}"/>
    <cellStyle name="60 % - Accent6 4" xfId="5565" xr:uid="{00000000-0005-0000-0000-0000270D0000}"/>
    <cellStyle name="60 % - Accent6 4 2" xfId="5566" xr:uid="{00000000-0005-0000-0000-0000280D0000}"/>
    <cellStyle name="60 % - Accent6 4 3" xfId="5567" xr:uid="{00000000-0005-0000-0000-0000290D0000}"/>
    <cellStyle name="60 % - Accent6 4 4" xfId="5568" xr:uid="{00000000-0005-0000-0000-00002A0D0000}"/>
    <cellStyle name="60 % - Accent6 5" xfId="5569" xr:uid="{00000000-0005-0000-0000-00002B0D0000}"/>
    <cellStyle name="60 % - Accent6 5 2" xfId="5570" xr:uid="{00000000-0005-0000-0000-00002C0D0000}"/>
    <cellStyle name="60 % - Accent6 6" xfId="5571" xr:uid="{00000000-0005-0000-0000-00002D0D0000}"/>
    <cellStyle name="60 % - Accent6 6 2" xfId="5572" xr:uid="{00000000-0005-0000-0000-00002E0D0000}"/>
    <cellStyle name="60 % - Accent6 6 2 2" xfId="5573" xr:uid="{00000000-0005-0000-0000-00002F0D0000}"/>
    <cellStyle name="60 % - Accent6 6 3" xfId="5574" xr:uid="{00000000-0005-0000-0000-0000300D0000}"/>
    <cellStyle name="60 % - Accent6 6 3 2" xfId="5575" xr:uid="{00000000-0005-0000-0000-0000310D0000}"/>
    <cellStyle name="60 % - Accent6 6 4" xfId="5576" xr:uid="{00000000-0005-0000-0000-0000320D0000}"/>
    <cellStyle name="60 % - Accent6 7" xfId="5577" xr:uid="{00000000-0005-0000-0000-0000330D0000}"/>
    <cellStyle name="60 % - Accent6 7 2" xfId="5578" xr:uid="{00000000-0005-0000-0000-0000340D0000}"/>
    <cellStyle name="60 % - Accent6 7 3" xfId="5579" xr:uid="{00000000-0005-0000-0000-0000350D0000}"/>
    <cellStyle name="60 % - Accent6 8" xfId="5580" xr:uid="{00000000-0005-0000-0000-0000360D0000}"/>
    <cellStyle name="60 % - Accent6 8 2" xfId="5581" xr:uid="{00000000-0005-0000-0000-0000370D0000}"/>
    <cellStyle name="60 % - Accent6 9" xfId="5582" xr:uid="{00000000-0005-0000-0000-0000380D0000}"/>
    <cellStyle name="60 % - Accent6 9 2" xfId="5583" xr:uid="{00000000-0005-0000-0000-0000390D0000}"/>
    <cellStyle name="60% - 1. jelölőszín" xfId="5584" xr:uid="{00000000-0005-0000-0000-00003A0D0000}"/>
    <cellStyle name="60% - 2. jelölőszín" xfId="5585" xr:uid="{00000000-0005-0000-0000-00003B0D0000}"/>
    <cellStyle name="60% - 3. jelölőszín" xfId="5586" xr:uid="{00000000-0005-0000-0000-00003C0D0000}"/>
    <cellStyle name="60% - 4. jelölőszín" xfId="5587" xr:uid="{00000000-0005-0000-0000-00003D0D0000}"/>
    <cellStyle name="60% - 5. jelölőszín" xfId="5588" xr:uid="{00000000-0005-0000-0000-00003E0D0000}"/>
    <cellStyle name="60% - 6. jelölőszín" xfId="5589" xr:uid="{00000000-0005-0000-0000-00003F0D0000}"/>
    <cellStyle name="60% - Accent1" xfId="88" xr:uid="{00000000-0005-0000-0000-0000400D0000}"/>
    <cellStyle name="60% - Accent1 2" xfId="1085" xr:uid="{00000000-0005-0000-0000-0000410D0000}"/>
    <cellStyle name="60% - Accent1 2 2" xfId="5591" xr:uid="{00000000-0005-0000-0000-0000420D0000}"/>
    <cellStyle name="60% - Accent1 3" xfId="5592" xr:uid="{00000000-0005-0000-0000-0000430D0000}"/>
    <cellStyle name="60% - Accent1 3 2" xfId="50809" xr:uid="{99280391-CA55-4BBE-94DB-68DADC4FD1DF}"/>
    <cellStyle name="60% - Accent1 4" xfId="5590" xr:uid="{00000000-0005-0000-0000-0000440D0000}"/>
    <cellStyle name="60% - Accent1 5" xfId="50808" xr:uid="{F0DF3796-48EC-43BC-9BF4-23A0A1AE9F09}"/>
    <cellStyle name="60% - Accent2" xfId="89" xr:uid="{00000000-0005-0000-0000-0000450D0000}"/>
    <cellStyle name="60% - Accent2 2" xfId="1086" xr:uid="{00000000-0005-0000-0000-0000460D0000}"/>
    <cellStyle name="60% - Accent2 2 2" xfId="5594" xr:uid="{00000000-0005-0000-0000-0000470D0000}"/>
    <cellStyle name="60% - Accent2 3" xfId="5595" xr:uid="{00000000-0005-0000-0000-0000480D0000}"/>
    <cellStyle name="60% - Accent2 3 2" xfId="50811" xr:uid="{AFE65DA1-9E76-4CC8-AC13-0C1861805BC5}"/>
    <cellStyle name="60% - Accent2 4" xfId="5593" xr:uid="{00000000-0005-0000-0000-0000490D0000}"/>
    <cellStyle name="60% - Accent2 5" xfId="50810" xr:uid="{E4BB290B-727B-4901-B6B9-AB8A1B44FD77}"/>
    <cellStyle name="60% - Accent3" xfId="90" xr:uid="{00000000-0005-0000-0000-00004A0D0000}"/>
    <cellStyle name="60% - Accent3 2" xfId="1087" xr:uid="{00000000-0005-0000-0000-00004B0D0000}"/>
    <cellStyle name="60% - Accent3 2 2" xfId="5597" xr:uid="{00000000-0005-0000-0000-00004C0D0000}"/>
    <cellStyle name="60% - Accent3 3" xfId="5598" xr:uid="{00000000-0005-0000-0000-00004D0D0000}"/>
    <cellStyle name="60% - Accent3 3 2" xfId="50813" xr:uid="{CA8300EA-BFF7-4EBD-B87C-849C59254C80}"/>
    <cellStyle name="60% - Accent3 4" xfId="5596" xr:uid="{00000000-0005-0000-0000-00004E0D0000}"/>
    <cellStyle name="60% - Accent3 5" xfId="50812" xr:uid="{A73531CD-08B8-4273-AF52-112EC42947AC}"/>
    <cellStyle name="60% - Accent4" xfId="91" xr:uid="{00000000-0005-0000-0000-00004F0D0000}"/>
    <cellStyle name="60% - Accent4 2" xfId="1088" xr:uid="{00000000-0005-0000-0000-0000500D0000}"/>
    <cellStyle name="60% - Accent4 2 2" xfId="5600" xr:uid="{00000000-0005-0000-0000-0000510D0000}"/>
    <cellStyle name="60% - Accent4 3" xfId="5601" xr:uid="{00000000-0005-0000-0000-0000520D0000}"/>
    <cellStyle name="60% - Accent4 3 2" xfId="50815" xr:uid="{1ACA8567-6734-464D-A7BB-65AE9A853D38}"/>
    <cellStyle name="60% - Accent4 4" xfId="5599" xr:uid="{00000000-0005-0000-0000-0000530D0000}"/>
    <cellStyle name="60% - Accent4 5" xfId="50814" xr:uid="{A69F9273-1BAA-42FE-9C92-D94BEED0C378}"/>
    <cellStyle name="60% - Accent5" xfId="92" xr:uid="{00000000-0005-0000-0000-0000540D0000}"/>
    <cellStyle name="60% - Accent5 2" xfId="1089" xr:uid="{00000000-0005-0000-0000-0000550D0000}"/>
    <cellStyle name="60% - Accent5 2 2" xfId="5603" xr:uid="{00000000-0005-0000-0000-0000560D0000}"/>
    <cellStyle name="60% - Accent5 3" xfId="5604" xr:uid="{00000000-0005-0000-0000-0000570D0000}"/>
    <cellStyle name="60% - Accent5 3 2" xfId="50817" xr:uid="{1AAE3B4D-5D33-4538-947B-98986A1A65BE}"/>
    <cellStyle name="60% - Accent5 4" xfId="5602" xr:uid="{00000000-0005-0000-0000-0000580D0000}"/>
    <cellStyle name="60% - Accent5 5" xfId="50816" xr:uid="{A9FE86B6-F41B-4037-97A0-DAE4CCBF30F7}"/>
    <cellStyle name="60% - Accent6" xfId="93" xr:uid="{00000000-0005-0000-0000-0000590D0000}"/>
    <cellStyle name="60% - Accent6 2" xfId="1090" xr:uid="{00000000-0005-0000-0000-00005A0D0000}"/>
    <cellStyle name="60% - Accent6 2 2" xfId="5606" xr:uid="{00000000-0005-0000-0000-00005B0D0000}"/>
    <cellStyle name="60% - Accent6 3" xfId="5607" xr:uid="{00000000-0005-0000-0000-00005C0D0000}"/>
    <cellStyle name="60% - Accent6 3 2" xfId="50819" xr:uid="{81FDA2EB-CDEB-4687-BB5D-2906827BB5BC}"/>
    <cellStyle name="60% - Accent6 4" xfId="5605" xr:uid="{00000000-0005-0000-0000-00005D0D0000}"/>
    <cellStyle name="60% - Accent6 5" xfId="50818" xr:uid="{7535BB37-574D-4D45-AB06-C88E4C124A7C}"/>
    <cellStyle name="60% - akcent 1" xfId="5608" xr:uid="{00000000-0005-0000-0000-00005E0D0000}"/>
    <cellStyle name="60% - akcent 2" xfId="5609" xr:uid="{00000000-0005-0000-0000-00005F0D0000}"/>
    <cellStyle name="60% - akcent 3" xfId="5610" xr:uid="{00000000-0005-0000-0000-0000600D0000}"/>
    <cellStyle name="60% - akcent 4" xfId="5611" xr:uid="{00000000-0005-0000-0000-0000610D0000}"/>
    <cellStyle name="60% - akcent 5" xfId="5612" xr:uid="{00000000-0005-0000-0000-0000620D0000}"/>
    <cellStyle name="60% - akcent 6" xfId="5613" xr:uid="{00000000-0005-0000-0000-0000630D0000}"/>
    <cellStyle name="60% - Akzent1" xfId="5614" xr:uid="{00000000-0005-0000-0000-0000640D0000}"/>
    <cellStyle name="60% - Akzent1 2" xfId="5615" xr:uid="{00000000-0005-0000-0000-0000650D0000}"/>
    <cellStyle name="60% - Akzent1 3" xfId="5616" xr:uid="{00000000-0005-0000-0000-0000660D0000}"/>
    <cellStyle name="60% - Akzent1 4" xfId="5617" xr:uid="{00000000-0005-0000-0000-0000670D0000}"/>
    <cellStyle name="60% - Akzent1 5" xfId="5618" xr:uid="{00000000-0005-0000-0000-0000680D0000}"/>
    <cellStyle name="60% - Akzent1 6" xfId="5619" xr:uid="{00000000-0005-0000-0000-0000690D0000}"/>
    <cellStyle name="60% - Akzent1 7" xfId="5620" xr:uid="{00000000-0005-0000-0000-00006A0D0000}"/>
    <cellStyle name="60% - Akzent1_XY Diagramm 1 jg.ms" xfId="5621" xr:uid="{00000000-0005-0000-0000-00006B0D0000}"/>
    <cellStyle name="60% - Akzent2" xfId="5622" xr:uid="{00000000-0005-0000-0000-00006C0D0000}"/>
    <cellStyle name="60% - Akzent2 2" xfId="5623" xr:uid="{00000000-0005-0000-0000-00006D0D0000}"/>
    <cellStyle name="60% - Akzent2 3" xfId="5624" xr:uid="{00000000-0005-0000-0000-00006E0D0000}"/>
    <cellStyle name="60% - Akzent2 4" xfId="5625" xr:uid="{00000000-0005-0000-0000-00006F0D0000}"/>
    <cellStyle name="60% - Akzent2 5" xfId="5626" xr:uid="{00000000-0005-0000-0000-0000700D0000}"/>
    <cellStyle name="60% - Akzent2 6" xfId="5627" xr:uid="{00000000-0005-0000-0000-0000710D0000}"/>
    <cellStyle name="60% - Akzent2 7" xfId="5628" xr:uid="{00000000-0005-0000-0000-0000720D0000}"/>
    <cellStyle name="60% - Akzent2_XY Diagramm 1 jg.ms" xfId="5629" xr:uid="{00000000-0005-0000-0000-0000730D0000}"/>
    <cellStyle name="60% - Akzent3" xfId="5630" xr:uid="{00000000-0005-0000-0000-0000740D0000}"/>
    <cellStyle name="60% - Akzent3 2" xfId="5631" xr:uid="{00000000-0005-0000-0000-0000750D0000}"/>
    <cellStyle name="60% - Akzent3 3" xfId="5632" xr:uid="{00000000-0005-0000-0000-0000760D0000}"/>
    <cellStyle name="60% - Akzent3 4" xfId="5633" xr:uid="{00000000-0005-0000-0000-0000770D0000}"/>
    <cellStyle name="60% - Akzent3 5" xfId="5634" xr:uid="{00000000-0005-0000-0000-0000780D0000}"/>
    <cellStyle name="60% - Akzent3 6" xfId="5635" xr:uid="{00000000-0005-0000-0000-0000790D0000}"/>
    <cellStyle name="60% - Akzent3 7" xfId="5636" xr:uid="{00000000-0005-0000-0000-00007A0D0000}"/>
    <cellStyle name="60% - Akzent3_XY Diagramm 1 jg.ms" xfId="5637" xr:uid="{00000000-0005-0000-0000-00007B0D0000}"/>
    <cellStyle name="60% - Akzent4" xfId="5638" xr:uid="{00000000-0005-0000-0000-00007C0D0000}"/>
    <cellStyle name="60% - Akzent4 2" xfId="5639" xr:uid="{00000000-0005-0000-0000-00007D0D0000}"/>
    <cellStyle name="60% - Akzent4 3" xfId="5640" xr:uid="{00000000-0005-0000-0000-00007E0D0000}"/>
    <cellStyle name="60% - Akzent4 4" xfId="5641" xr:uid="{00000000-0005-0000-0000-00007F0D0000}"/>
    <cellStyle name="60% - Akzent4 5" xfId="5642" xr:uid="{00000000-0005-0000-0000-0000800D0000}"/>
    <cellStyle name="60% - Akzent4 6" xfId="5643" xr:uid="{00000000-0005-0000-0000-0000810D0000}"/>
    <cellStyle name="60% - Akzent4 7" xfId="5644" xr:uid="{00000000-0005-0000-0000-0000820D0000}"/>
    <cellStyle name="60% - Akzent4_XY Diagramm 1 jg.ms" xfId="5645" xr:uid="{00000000-0005-0000-0000-0000830D0000}"/>
    <cellStyle name="60% - Akzent5" xfId="5646" xr:uid="{00000000-0005-0000-0000-0000840D0000}"/>
    <cellStyle name="60% - Akzent5 2" xfId="5647" xr:uid="{00000000-0005-0000-0000-0000850D0000}"/>
    <cellStyle name="60% - Akzent5 3" xfId="5648" xr:uid="{00000000-0005-0000-0000-0000860D0000}"/>
    <cellStyle name="60% - Akzent5 4" xfId="5649" xr:uid="{00000000-0005-0000-0000-0000870D0000}"/>
    <cellStyle name="60% - Akzent5 5" xfId="5650" xr:uid="{00000000-0005-0000-0000-0000880D0000}"/>
    <cellStyle name="60% - Akzent5 6" xfId="5651" xr:uid="{00000000-0005-0000-0000-0000890D0000}"/>
    <cellStyle name="60% - Akzent5 7" xfId="5652" xr:uid="{00000000-0005-0000-0000-00008A0D0000}"/>
    <cellStyle name="60% - Akzent5_XY Diagramm 1 jg.ms" xfId="5653" xr:uid="{00000000-0005-0000-0000-00008B0D0000}"/>
    <cellStyle name="60% - Akzent6" xfId="5654" xr:uid="{00000000-0005-0000-0000-00008C0D0000}"/>
    <cellStyle name="60% - Akzent6 2" xfId="5655" xr:uid="{00000000-0005-0000-0000-00008D0D0000}"/>
    <cellStyle name="60% - Akzent6 3" xfId="5656" xr:uid="{00000000-0005-0000-0000-00008E0D0000}"/>
    <cellStyle name="60% - Akzent6 4" xfId="5657" xr:uid="{00000000-0005-0000-0000-00008F0D0000}"/>
    <cellStyle name="60% - Akzent6 5" xfId="5658" xr:uid="{00000000-0005-0000-0000-0000900D0000}"/>
    <cellStyle name="60% - Akzent6 6" xfId="5659" xr:uid="{00000000-0005-0000-0000-0000910D0000}"/>
    <cellStyle name="60% - Akzent6 7" xfId="5660" xr:uid="{00000000-0005-0000-0000-0000920D0000}"/>
    <cellStyle name="60% - Akzent6_XY Diagramm 1 jg.ms" xfId="5661" xr:uid="{00000000-0005-0000-0000-0000930D0000}"/>
    <cellStyle name="60% - Colore 1" xfId="94" xr:uid="{00000000-0005-0000-0000-0000940D0000}"/>
    <cellStyle name="60% - Colore 1 2" xfId="1091" xr:uid="{00000000-0005-0000-0000-0000950D0000}"/>
    <cellStyle name="60% - Colore 1 3" xfId="50821" xr:uid="{4B3EFA24-B84F-4A0B-A183-C59ED99B9F51}"/>
    <cellStyle name="60% - Colore 1 4" xfId="50820" xr:uid="{92006E22-4BFA-4D5A-B4B0-6D965B57231B}"/>
    <cellStyle name="60% - Colore 2" xfId="95" xr:uid="{00000000-0005-0000-0000-0000960D0000}"/>
    <cellStyle name="60% - Colore 2 2" xfId="1092" xr:uid="{00000000-0005-0000-0000-0000970D0000}"/>
    <cellStyle name="60% - Colore 2 3" xfId="50823" xr:uid="{246EA1B0-5236-414C-B7DD-AF48B74A67C8}"/>
    <cellStyle name="60% - Colore 2 4" xfId="50822" xr:uid="{1B354242-9AC1-4E7D-9EED-F95AD4C7A060}"/>
    <cellStyle name="60% - Colore 3" xfId="96" xr:uid="{00000000-0005-0000-0000-0000980D0000}"/>
    <cellStyle name="60% - Colore 3 2" xfId="1093" xr:uid="{00000000-0005-0000-0000-0000990D0000}"/>
    <cellStyle name="60% - Colore 3 3" xfId="50825" xr:uid="{FA175885-A882-4DDA-B357-3EB412B8E532}"/>
    <cellStyle name="60% - Colore 3 4" xfId="50824" xr:uid="{5B4BC8B3-0D0A-41FE-B03A-42B74900C5E7}"/>
    <cellStyle name="60% - Colore 4" xfId="97" xr:uid="{00000000-0005-0000-0000-00009A0D0000}"/>
    <cellStyle name="60% - Colore 4 2" xfId="1094" xr:uid="{00000000-0005-0000-0000-00009B0D0000}"/>
    <cellStyle name="60% - Colore 4 3" xfId="50827" xr:uid="{7FE9F030-25BC-492D-A241-D4A8BB07B3B5}"/>
    <cellStyle name="60% - Colore 4 4" xfId="50826" xr:uid="{73155AF7-3FE7-43C9-A76B-0546CEB2A7AA}"/>
    <cellStyle name="60% - Colore 5" xfId="98" xr:uid="{00000000-0005-0000-0000-00009C0D0000}"/>
    <cellStyle name="60% - Colore 5 2" xfId="1095" xr:uid="{00000000-0005-0000-0000-00009D0D0000}"/>
    <cellStyle name="60% - Colore 5 3" xfId="50829" xr:uid="{0CFD6287-40F2-4B24-9F62-B7FD5D839BF7}"/>
    <cellStyle name="60% - Colore 5 4" xfId="50828" xr:uid="{7BA76951-6EC7-4D23-8591-2EFD85467774}"/>
    <cellStyle name="60% - Colore 6" xfId="99" xr:uid="{00000000-0005-0000-0000-00009E0D0000}"/>
    <cellStyle name="60% - Colore 6 2" xfId="1096" xr:uid="{00000000-0005-0000-0000-00009F0D0000}"/>
    <cellStyle name="60% - Colore 6 3" xfId="50831" xr:uid="{8EFFB659-C270-400A-B191-F8963DAA1CAB}"/>
    <cellStyle name="60% - Colore 6 4" xfId="50830" xr:uid="{705F6651-945D-430F-A002-F5A208930320}"/>
    <cellStyle name="60% - Cor1" xfId="5662" xr:uid="{00000000-0005-0000-0000-0000A00D0000}"/>
    <cellStyle name="60% - Cor2" xfId="5663" xr:uid="{00000000-0005-0000-0000-0000A10D0000}"/>
    <cellStyle name="60% - Cor3" xfId="5664" xr:uid="{00000000-0005-0000-0000-0000A20D0000}"/>
    <cellStyle name="60% - Cor4" xfId="5665" xr:uid="{00000000-0005-0000-0000-0000A30D0000}"/>
    <cellStyle name="60% - Cor5" xfId="5666" xr:uid="{00000000-0005-0000-0000-0000A40D0000}"/>
    <cellStyle name="60% - Cor6" xfId="5667" xr:uid="{00000000-0005-0000-0000-0000A50D0000}"/>
    <cellStyle name="60% - Énfasis1" xfId="82" xr:uid="{00000000-0005-0000-0000-0000A60D0000}"/>
    <cellStyle name="60% - Énfasis1 2" xfId="1097" xr:uid="{00000000-0005-0000-0000-0000A70D0000}"/>
    <cellStyle name="60% - Énfasis1 3" xfId="50833" xr:uid="{612D038B-E90D-4A6A-BA9A-9D0C89DBCF63}"/>
    <cellStyle name="60% - Énfasis1 4" xfId="50832" xr:uid="{8C373175-7BB5-4943-9213-6CDDBFB2FE4C}"/>
    <cellStyle name="60% - Énfasis2" xfId="83" xr:uid="{00000000-0005-0000-0000-0000A80D0000}"/>
    <cellStyle name="60% - Énfasis2 2" xfId="1098" xr:uid="{00000000-0005-0000-0000-0000A90D0000}"/>
    <cellStyle name="60% - Énfasis2 3" xfId="50835" xr:uid="{5E6AACAD-2BCD-4415-B1FD-04B94F4753E0}"/>
    <cellStyle name="60% - Énfasis2 4" xfId="50834" xr:uid="{870F55E7-4E62-4761-BCBF-729E1B8CCA68}"/>
    <cellStyle name="60% - Énfasis3" xfId="84" xr:uid="{00000000-0005-0000-0000-0000AA0D0000}"/>
    <cellStyle name="60% - Énfasis3 2" xfId="1099" xr:uid="{00000000-0005-0000-0000-0000AB0D0000}"/>
    <cellStyle name="60% - Énfasis3 3" xfId="50837" xr:uid="{E67A2076-152F-4F2F-B9A3-F470CEA505F2}"/>
    <cellStyle name="60% - Énfasis3 4" xfId="50836" xr:uid="{9553A192-F60C-438C-B558-99E723B517D6}"/>
    <cellStyle name="60% - Énfasis4" xfId="85" xr:uid="{00000000-0005-0000-0000-0000AC0D0000}"/>
    <cellStyle name="60% - Énfasis4 2" xfId="1100" xr:uid="{00000000-0005-0000-0000-0000AD0D0000}"/>
    <cellStyle name="60% - Énfasis4 3" xfId="50839" xr:uid="{FA1F6DF7-10EF-460B-B07D-73B1380E8B8A}"/>
    <cellStyle name="60% - Énfasis4 4" xfId="50838" xr:uid="{BD9E2F04-7E78-4A1E-89A0-156A3378292D}"/>
    <cellStyle name="60% - Énfasis5" xfId="86" xr:uid="{00000000-0005-0000-0000-0000AE0D0000}"/>
    <cellStyle name="60% - Énfasis5 2" xfId="1101" xr:uid="{00000000-0005-0000-0000-0000AF0D0000}"/>
    <cellStyle name="60% - Énfasis5 3" xfId="50841" xr:uid="{673ED767-CC50-4552-819B-2AC3B27ACDB8}"/>
    <cellStyle name="60% - Énfasis5 4" xfId="50840" xr:uid="{24D06A6B-E5A3-41D9-9AD8-444387259016}"/>
    <cellStyle name="60% - Énfasis6" xfId="87" xr:uid="{00000000-0005-0000-0000-0000B00D0000}"/>
    <cellStyle name="60% - Énfasis6 2" xfId="1102" xr:uid="{00000000-0005-0000-0000-0000B10D0000}"/>
    <cellStyle name="60% - Énfasis6 3" xfId="50843" xr:uid="{B5BAAD90-60CC-4BD7-9710-F8D8F5A82189}"/>
    <cellStyle name="60% - Énfasis6 4" xfId="50842" xr:uid="{6E4C5C0F-EE0C-4880-87AC-D8EA9FDF6A88}"/>
    <cellStyle name="6mitP" xfId="5668" xr:uid="{00000000-0005-0000-0000-0000B20D0000}"/>
    <cellStyle name="6mitP 2" xfId="5669" xr:uid="{00000000-0005-0000-0000-0000B30D0000}"/>
    <cellStyle name="6ohneP" xfId="5670" xr:uid="{00000000-0005-0000-0000-0000B40D0000}"/>
    <cellStyle name="6ohneP 2" xfId="5671" xr:uid="{00000000-0005-0000-0000-0000B50D0000}"/>
    <cellStyle name="7mitP" xfId="5672" xr:uid="{00000000-0005-0000-0000-0000B60D0000}"/>
    <cellStyle name="7mitP 2" xfId="5673" xr:uid="{00000000-0005-0000-0000-0000B70D0000}"/>
    <cellStyle name="9mitP" xfId="5674" xr:uid="{00000000-0005-0000-0000-0000B80D0000}"/>
    <cellStyle name="9mitP 2" xfId="5675" xr:uid="{00000000-0005-0000-0000-0000B90D0000}"/>
    <cellStyle name="9ohneP" xfId="5676" xr:uid="{00000000-0005-0000-0000-0000BA0D0000}"/>
    <cellStyle name="9ohneP 2" xfId="5677" xr:uid="{00000000-0005-0000-0000-0000BB0D0000}"/>
    <cellStyle name="A4 Auto Format" xfId="5678" xr:uid="{00000000-0005-0000-0000-0000BC0D0000}"/>
    <cellStyle name="A4 Gg" xfId="5679" xr:uid="{00000000-0005-0000-0000-0000BD0D0000}"/>
    <cellStyle name="A4 Gg 2" xfId="5680" xr:uid="{00000000-0005-0000-0000-0000BE0D0000}"/>
    <cellStyle name="A4 kg" xfId="5681" xr:uid="{00000000-0005-0000-0000-0000BF0D0000}"/>
    <cellStyle name="A4 kg 2" xfId="5682" xr:uid="{00000000-0005-0000-0000-0000C00D0000}"/>
    <cellStyle name="A4 kt" xfId="5683" xr:uid="{00000000-0005-0000-0000-0000C10D0000}"/>
    <cellStyle name="A4 kt 2" xfId="5684" xr:uid="{00000000-0005-0000-0000-0000C20D0000}"/>
    <cellStyle name="A4 No Format" xfId="5685" xr:uid="{00000000-0005-0000-0000-0000C30D0000}"/>
    <cellStyle name="A4 Normal" xfId="5686" xr:uid="{00000000-0005-0000-0000-0000C40D0000}"/>
    <cellStyle name="A4 Stck" xfId="5687" xr:uid="{00000000-0005-0000-0000-0000C50D0000}"/>
    <cellStyle name="A4 Stck 2" xfId="5688" xr:uid="{00000000-0005-0000-0000-0000C60D0000}"/>
    <cellStyle name="A4 Stk" xfId="5689" xr:uid="{00000000-0005-0000-0000-0000C70D0000}"/>
    <cellStyle name="A4 Stk 2" xfId="5690" xr:uid="{00000000-0005-0000-0000-0000C80D0000}"/>
    <cellStyle name="A4 T.Stk" xfId="5691" xr:uid="{00000000-0005-0000-0000-0000C90D0000}"/>
    <cellStyle name="A4 T.Stk 2" xfId="5692" xr:uid="{00000000-0005-0000-0000-0000CA0D0000}"/>
    <cellStyle name="A4 TJ" xfId="5693" xr:uid="{00000000-0005-0000-0000-0000CB0D0000}"/>
    <cellStyle name="A4 TJ 2" xfId="5694" xr:uid="{00000000-0005-0000-0000-0000CC0D0000}"/>
    <cellStyle name="A4 TStk" xfId="5695" xr:uid="{00000000-0005-0000-0000-0000CD0D0000}"/>
    <cellStyle name="A4 TStk 2" xfId="5696" xr:uid="{00000000-0005-0000-0000-0000CE0D0000}"/>
    <cellStyle name="A4 Year" xfId="5697" xr:uid="{00000000-0005-0000-0000-0000CF0D0000}"/>
    <cellStyle name="A4 Year 2" xfId="5698" xr:uid="{00000000-0005-0000-0000-0000D00D0000}"/>
    <cellStyle name="AA" xfId="5699" xr:uid="{00000000-0005-0000-0000-0000D10D0000}"/>
    <cellStyle name="AA 2" xfId="5700" xr:uid="{00000000-0005-0000-0000-0000D20D0000}"/>
    <cellStyle name="Accent" xfId="2020" xr:uid="{00000000-0005-0000-0000-0000D30D0000}"/>
    <cellStyle name="Accent 1" xfId="2021" xr:uid="{00000000-0005-0000-0000-0000D40D0000}"/>
    <cellStyle name="Accent 2" xfId="2022" xr:uid="{00000000-0005-0000-0000-0000D50D0000}"/>
    <cellStyle name="Accent 3" xfId="2023" xr:uid="{00000000-0005-0000-0000-0000D60D0000}"/>
    <cellStyle name="Accent1" xfId="50314" builtinId="29" customBuiltin="1"/>
    <cellStyle name="Accent1 - 20 %" xfId="5701" xr:uid="{00000000-0005-0000-0000-0000D70D0000}"/>
    <cellStyle name="Accent1 - 40 %" xfId="5702" xr:uid="{00000000-0005-0000-0000-0000D80D0000}"/>
    <cellStyle name="Accent1 - 60 %" xfId="5703" xr:uid="{00000000-0005-0000-0000-0000D90D0000}"/>
    <cellStyle name="Accent1 10" xfId="5704" xr:uid="{00000000-0005-0000-0000-0000DA0D0000}"/>
    <cellStyle name="Accent1 10 2" xfId="5705" xr:uid="{00000000-0005-0000-0000-0000DB0D0000}"/>
    <cellStyle name="Accent1 11" xfId="5706" xr:uid="{00000000-0005-0000-0000-0000DC0D0000}"/>
    <cellStyle name="Accent1 11 2" xfId="5707" xr:uid="{00000000-0005-0000-0000-0000DD0D0000}"/>
    <cellStyle name="Accent1 11 2 2" xfId="5708" xr:uid="{00000000-0005-0000-0000-0000DE0D0000}"/>
    <cellStyle name="Accent1 11 2 3" xfId="5709" xr:uid="{00000000-0005-0000-0000-0000DF0D0000}"/>
    <cellStyle name="Accent1 11 3" xfId="5710" xr:uid="{00000000-0005-0000-0000-0000E00D0000}"/>
    <cellStyle name="Accent1 11 4" xfId="5711" xr:uid="{00000000-0005-0000-0000-0000E10D0000}"/>
    <cellStyle name="Accent1 11 5" xfId="5712" xr:uid="{00000000-0005-0000-0000-0000E20D0000}"/>
    <cellStyle name="Accent1 12" xfId="5713" xr:uid="{00000000-0005-0000-0000-0000E30D0000}"/>
    <cellStyle name="Accent1 12 2" xfId="5714" xr:uid="{00000000-0005-0000-0000-0000E40D0000}"/>
    <cellStyle name="Accent1 12 3" xfId="5715" xr:uid="{00000000-0005-0000-0000-0000E50D0000}"/>
    <cellStyle name="Accent1 12 4" xfId="5716" xr:uid="{00000000-0005-0000-0000-0000E60D0000}"/>
    <cellStyle name="Accent1 13" xfId="5717" xr:uid="{00000000-0005-0000-0000-0000E70D0000}"/>
    <cellStyle name="Accent1 13 2" xfId="5718" xr:uid="{00000000-0005-0000-0000-0000E80D0000}"/>
    <cellStyle name="Accent1 13 2 2" xfId="5719" xr:uid="{00000000-0005-0000-0000-0000E90D0000}"/>
    <cellStyle name="Accent1 13 3" xfId="5720" xr:uid="{00000000-0005-0000-0000-0000EA0D0000}"/>
    <cellStyle name="Accent1 14" xfId="5721" xr:uid="{00000000-0005-0000-0000-0000EB0D0000}"/>
    <cellStyle name="Accent1 14 2" xfId="5722" xr:uid="{00000000-0005-0000-0000-0000EC0D0000}"/>
    <cellStyle name="Accent1 14 3" xfId="5723" xr:uid="{00000000-0005-0000-0000-0000ED0D0000}"/>
    <cellStyle name="Accent1 15" xfId="5724" xr:uid="{00000000-0005-0000-0000-0000EE0D0000}"/>
    <cellStyle name="Accent1 15 2" xfId="5725" xr:uid="{00000000-0005-0000-0000-0000EF0D0000}"/>
    <cellStyle name="Accent1 15 3" xfId="5726" xr:uid="{00000000-0005-0000-0000-0000F00D0000}"/>
    <cellStyle name="Accent1 16" xfId="5727" xr:uid="{00000000-0005-0000-0000-0000F10D0000}"/>
    <cellStyle name="Accent1 17" xfId="5728" xr:uid="{00000000-0005-0000-0000-0000F20D0000}"/>
    <cellStyle name="Accent1 18" xfId="5729" xr:uid="{00000000-0005-0000-0000-0000F30D0000}"/>
    <cellStyle name="Accent1 19" xfId="5730" xr:uid="{00000000-0005-0000-0000-0000F40D0000}"/>
    <cellStyle name="Accent1 2" xfId="114" xr:uid="{00000000-0005-0000-0000-0000F50D0000}"/>
    <cellStyle name="Accent1 2 2" xfId="1109" xr:uid="{00000000-0005-0000-0000-0000F60D0000}"/>
    <cellStyle name="Accent1 2 2 2" xfId="5732" xr:uid="{00000000-0005-0000-0000-0000F70D0000}"/>
    <cellStyle name="Accent1 2 2 3" xfId="5731" xr:uid="{00000000-0005-0000-0000-0000F80D0000}"/>
    <cellStyle name="Accent1 2 3" xfId="5733" xr:uid="{00000000-0005-0000-0000-0000F90D0000}"/>
    <cellStyle name="Accent1 2 3 2" xfId="5734" xr:uid="{00000000-0005-0000-0000-0000FA0D0000}"/>
    <cellStyle name="Accent1 2 3 3" xfId="50844" xr:uid="{EAEDC32C-0E54-4863-89E9-8B1D9831F697}"/>
    <cellStyle name="Accent1 2 4" xfId="5735" xr:uid="{00000000-0005-0000-0000-0000FB0D0000}"/>
    <cellStyle name="Accent1 2 4 2" xfId="5736" xr:uid="{00000000-0005-0000-0000-0000FC0D0000}"/>
    <cellStyle name="Accent1 2 5" xfId="5737" xr:uid="{00000000-0005-0000-0000-0000FD0D0000}"/>
    <cellStyle name="Accent1 2 6" xfId="5738" xr:uid="{00000000-0005-0000-0000-0000FE0D0000}"/>
    <cellStyle name="Accent1 2 7" xfId="5739" xr:uid="{00000000-0005-0000-0000-0000FF0D0000}"/>
    <cellStyle name="Accent1 2 8" xfId="2178" xr:uid="{00000000-0005-0000-0000-0000000E0000}"/>
    <cellStyle name="Accent1 20" xfId="5740" xr:uid="{00000000-0005-0000-0000-0000010E0000}"/>
    <cellStyle name="Accent1 21" xfId="5741" xr:uid="{00000000-0005-0000-0000-0000020E0000}"/>
    <cellStyle name="Accent1 21 2" xfId="5742" xr:uid="{00000000-0005-0000-0000-0000030E0000}"/>
    <cellStyle name="Accent1 22" xfId="5743" xr:uid="{00000000-0005-0000-0000-0000040E0000}"/>
    <cellStyle name="Accent1 22 2" xfId="5744" xr:uid="{00000000-0005-0000-0000-0000050E0000}"/>
    <cellStyle name="Accent1 23" xfId="5745" xr:uid="{00000000-0005-0000-0000-0000060E0000}"/>
    <cellStyle name="Accent1 23 2" xfId="5746" xr:uid="{00000000-0005-0000-0000-0000070E0000}"/>
    <cellStyle name="Accent1 24" xfId="5747" xr:uid="{00000000-0005-0000-0000-0000080E0000}"/>
    <cellStyle name="Accent1 25" xfId="5748" xr:uid="{00000000-0005-0000-0000-0000090E0000}"/>
    <cellStyle name="Accent1 26" xfId="5749" xr:uid="{00000000-0005-0000-0000-00000A0E0000}"/>
    <cellStyle name="Accent1 27" xfId="5750" xr:uid="{00000000-0005-0000-0000-00000B0E0000}"/>
    <cellStyle name="Accent1 28" xfId="5751" xr:uid="{00000000-0005-0000-0000-00000C0E0000}"/>
    <cellStyle name="Accent1 29" xfId="5752" xr:uid="{00000000-0005-0000-0000-00000D0E0000}"/>
    <cellStyle name="Accent1 3" xfId="5753" xr:uid="{00000000-0005-0000-0000-00000E0E0000}"/>
    <cellStyle name="Accent1 3 2" xfId="5754" xr:uid="{00000000-0005-0000-0000-00000F0E0000}"/>
    <cellStyle name="Accent1 3 3" xfId="5755" xr:uid="{00000000-0005-0000-0000-0000100E0000}"/>
    <cellStyle name="Accent1 3 4" xfId="5756" xr:uid="{00000000-0005-0000-0000-0000110E0000}"/>
    <cellStyle name="Accent1 3 5" xfId="5757" xr:uid="{00000000-0005-0000-0000-0000120E0000}"/>
    <cellStyle name="Accent1 3 5 2" xfId="5758" xr:uid="{00000000-0005-0000-0000-0000130E0000}"/>
    <cellStyle name="Accent1 3 6" xfId="5759" xr:uid="{00000000-0005-0000-0000-0000140E0000}"/>
    <cellStyle name="Accent1 3 7" xfId="5760" xr:uid="{00000000-0005-0000-0000-0000150E0000}"/>
    <cellStyle name="Accent1 30" xfId="5761" xr:uid="{00000000-0005-0000-0000-0000160E0000}"/>
    <cellStyle name="Accent1 31" xfId="5762" xr:uid="{00000000-0005-0000-0000-0000170E0000}"/>
    <cellStyle name="Accent1 32" xfId="5763" xr:uid="{00000000-0005-0000-0000-0000180E0000}"/>
    <cellStyle name="Accent1 33" xfId="5764" xr:uid="{00000000-0005-0000-0000-0000190E0000}"/>
    <cellStyle name="Accent1 34" xfId="5765" xr:uid="{00000000-0005-0000-0000-00001A0E0000}"/>
    <cellStyle name="Accent1 35" xfId="5766" xr:uid="{00000000-0005-0000-0000-00001B0E0000}"/>
    <cellStyle name="Accent1 36" xfId="5767" xr:uid="{00000000-0005-0000-0000-00001C0E0000}"/>
    <cellStyle name="Accent1 37" xfId="5768" xr:uid="{00000000-0005-0000-0000-00001D0E0000}"/>
    <cellStyle name="Accent1 38" xfId="5769" xr:uid="{00000000-0005-0000-0000-00001E0E0000}"/>
    <cellStyle name="Accent1 39" xfId="5770" xr:uid="{00000000-0005-0000-0000-00001F0E0000}"/>
    <cellStyle name="Accent1 4" xfId="5771" xr:uid="{00000000-0005-0000-0000-0000200E0000}"/>
    <cellStyle name="Accent1 4 2" xfId="5772" xr:uid="{00000000-0005-0000-0000-0000210E0000}"/>
    <cellStyle name="Accent1 4 3" xfId="5773" xr:uid="{00000000-0005-0000-0000-0000220E0000}"/>
    <cellStyle name="Accent1 4 4" xfId="5774" xr:uid="{00000000-0005-0000-0000-0000230E0000}"/>
    <cellStyle name="Accent1 4 5" xfId="5775" xr:uid="{00000000-0005-0000-0000-0000240E0000}"/>
    <cellStyle name="Accent1 40" xfId="5776" xr:uid="{00000000-0005-0000-0000-0000250E0000}"/>
    <cellStyle name="Accent1 41" xfId="5777" xr:uid="{00000000-0005-0000-0000-0000260E0000}"/>
    <cellStyle name="Accent1 42" xfId="5778" xr:uid="{00000000-0005-0000-0000-0000270E0000}"/>
    <cellStyle name="Accent1 42 2" xfId="5779" xr:uid="{00000000-0005-0000-0000-0000280E0000}"/>
    <cellStyle name="Accent1 42 3" xfId="5780" xr:uid="{00000000-0005-0000-0000-0000290E0000}"/>
    <cellStyle name="Accent1 43" xfId="5781" xr:uid="{00000000-0005-0000-0000-00002A0E0000}"/>
    <cellStyle name="Accent1 43 2" xfId="5782" xr:uid="{00000000-0005-0000-0000-00002B0E0000}"/>
    <cellStyle name="Accent1 43 3" xfId="5783" xr:uid="{00000000-0005-0000-0000-00002C0E0000}"/>
    <cellStyle name="Accent1 44" xfId="5784" xr:uid="{00000000-0005-0000-0000-00002D0E0000}"/>
    <cellStyle name="Accent1 44 2" xfId="5785" xr:uid="{00000000-0005-0000-0000-00002E0E0000}"/>
    <cellStyle name="Accent1 44 3" xfId="5786" xr:uid="{00000000-0005-0000-0000-00002F0E0000}"/>
    <cellStyle name="Accent1 45" xfId="5787" xr:uid="{00000000-0005-0000-0000-0000300E0000}"/>
    <cellStyle name="Accent1 46" xfId="5788" xr:uid="{00000000-0005-0000-0000-0000310E0000}"/>
    <cellStyle name="Accent1 47" xfId="5789" xr:uid="{00000000-0005-0000-0000-0000320E0000}"/>
    <cellStyle name="Accent1 48" xfId="5790" xr:uid="{00000000-0005-0000-0000-0000330E0000}"/>
    <cellStyle name="Accent1 49" xfId="5791" xr:uid="{00000000-0005-0000-0000-0000340E0000}"/>
    <cellStyle name="Accent1 5" xfId="5792" xr:uid="{00000000-0005-0000-0000-0000350E0000}"/>
    <cellStyle name="Accent1 5 2" xfId="5793" xr:uid="{00000000-0005-0000-0000-0000360E0000}"/>
    <cellStyle name="Accent1 50" xfId="5794" xr:uid="{00000000-0005-0000-0000-0000370E0000}"/>
    <cellStyle name="Accent1 6" xfId="5795" xr:uid="{00000000-0005-0000-0000-0000380E0000}"/>
    <cellStyle name="Accent1 6 2" xfId="5796" xr:uid="{00000000-0005-0000-0000-0000390E0000}"/>
    <cellStyle name="Accent1 6 3" xfId="5797" xr:uid="{00000000-0005-0000-0000-00003A0E0000}"/>
    <cellStyle name="Accent1 6 3 2" xfId="5798" xr:uid="{00000000-0005-0000-0000-00003B0E0000}"/>
    <cellStyle name="Accent1 6 4" xfId="5799" xr:uid="{00000000-0005-0000-0000-00003C0E0000}"/>
    <cellStyle name="Accent1 6 4 2" xfId="5800" xr:uid="{00000000-0005-0000-0000-00003D0E0000}"/>
    <cellStyle name="Accent1 6 5" xfId="5801" xr:uid="{00000000-0005-0000-0000-00003E0E0000}"/>
    <cellStyle name="Accent1 7" xfId="5802" xr:uid="{00000000-0005-0000-0000-00003F0E0000}"/>
    <cellStyle name="Accent1 7 2" xfId="5803" xr:uid="{00000000-0005-0000-0000-0000400E0000}"/>
    <cellStyle name="Accent1 7 3" xfId="5804" xr:uid="{00000000-0005-0000-0000-0000410E0000}"/>
    <cellStyle name="Accent1 7 4" xfId="5805" xr:uid="{00000000-0005-0000-0000-0000420E0000}"/>
    <cellStyle name="Accent1 8" xfId="5806" xr:uid="{00000000-0005-0000-0000-0000430E0000}"/>
    <cellStyle name="Accent1 8 2" xfId="5807" xr:uid="{00000000-0005-0000-0000-0000440E0000}"/>
    <cellStyle name="Accent1 8 3" xfId="5808" xr:uid="{00000000-0005-0000-0000-0000450E0000}"/>
    <cellStyle name="Accent1 9" xfId="5809" xr:uid="{00000000-0005-0000-0000-0000460E0000}"/>
    <cellStyle name="Accent1 9 2" xfId="5810" xr:uid="{00000000-0005-0000-0000-0000470E0000}"/>
    <cellStyle name="Accent2" xfId="50317" builtinId="33" customBuiltin="1"/>
    <cellStyle name="Accent2 - 20 %" xfId="5811" xr:uid="{00000000-0005-0000-0000-0000480E0000}"/>
    <cellStyle name="Accent2 - 40 %" xfId="5812" xr:uid="{00000000-0005-0000-0000-0000490E0000}"/>
    <cellStyle name="Accent2 - 60 %" xfId="5813" xr:uid="{00000000-0005-0000-0000-00004A0E0000}"/>
    <cellStyle name="Accent2 10" xfId="5814" xr:uid="{00000000-0005-0000-0000-00004B0E0000}"/>
    <cellStyle name="Accent2 10 2" xfId="5815" xr:uid="{00000000-0005-0000-0000-00004C0E0000}"/>
    <cellStyle name="Accent2 11" xfId="5816" xr:uid="{00000000-0005-0000-0000-00004D0E0000}"/>
    <cellStyle name="Accent2 11 2" xfId="5817" xr:uid="{00000000-0005-0000-0000-00004E0E0000}"/>
    <cellStyle name="Accent2 11 2 2" xfId="5818" xr:uid="{00000000-0005-0000-0000-00004F0E0000}"/>
    <cellStyle name="Accent2 11 2 3" xfId="5819" xr:uid="{00000000-0005-0000-0000-0000500E0000}"/>
    <cellStyle name="Accent2 11 3" xfId="5820" xr:uid="{00000000-0005-0000-0000-0000510E0000}"/>
    <cellStyle name="Accent2 11 4" xfId="5821" xr:uid="{00000000-0005-0000-0000-0000520E0000}"/>
    <cellStyle name="Accent2 11 5" xfId="5822" xr:uid="{00000000-0005-0000-0000-0000530E0000}"/>
    <cellStyle name="Accent2 12" xfId="5823" xr:uid="{00000000-0005-0000-0000-0000540E0000}"/>
    <cellStyle name="Accent2 12 2" xfId="5824" xr:uid="{00000000-0005-0000-0000-0000550E0000}"/>
    <cellStyle name="Accent2 12 3" xfId="5825" xr:uid="{00000000-0005-0000-0000-0000560E0000}"/>
    <cellStyle name="Accent2 12 4" xfId="5826" xr:uid="{00000000-0005-0000-0000-0000570E0000}"/>
    <cellStyle name="Accent2 13" xfId="5827" xr:uid="{00000000-0005-0000-0000-0000580E0000}"/>
    <cellStyle name="Accent2 13 2" xfId="5828" xr:uid="{00000000-0005-0000-0000-0000590E0000}"/>
    <cellStyle name="Accent2 13 2 2" xfId="5829" xr:uid="{00000000-0005-0000-0000-00005A0E0000}"/>
    <cellStyle name="Accent2 13 3" xfId="5830" xr:uid="{00000000-0005-0000-0000-00005B0E0000}"/>
    <cellStyle name="Accent2 14" xfId="5831" xr:uid="{00000000-0005-0000-0000-00005C0E0000}"/>
    <cellStyle name="Accent2 14 2" xfId="5832" xr:uid="{00000000-0005-0000-0000-00005D0E0000}"/>
    <cellStyle name="Accent2 14 3" xfId="5833" xr:uid="{00000000-0005-0000-0000-00005E0E0000}"/>
    <cellStyle name="Accent2 15" xfId="5834" xr:uid="{00000000-0005-0000-0000-00005F0E0000}"/>
    <cellStyle name="Accent2 15 2" xfId="5835" xr:uid="{00000000-0005-0000-0000-0000600E0000}"/>
    <cellStyle name="Accent2 15 3" xfId="5836" xr:uid="{00000000-0005-0000-0000-0000610E0000}"/>
    <cellStyle name="Accent2 16" xfId="5837" xr:uid="{00000000-0005-0000-0000-0000620E0000}"/>
    <cellStyle name="Accent2 17" xfId="5838" xr:uid="{00000000-0005-0000-0000-0000630E0000}"/>
    <cellStyle name="Accent2 18" xfId="5839" xr:uid="{00000000-0005-0000-0000-0000640E0000}"/>
    <cellStyle name="Accent2 19" xfId="5840" xr:uid="{00000000-0005-0000-0000-0000650E0000}"/>
    <cellStyle name="Accent2 2" xfId="115" xr:uid="{00000000-0005-0000-0000-0000660E0000}"/>
    <cellStyle name="Accent2 2 2" xfId="1110" xr:uid="{00000000-0005-0000-0000-0000670E0000}"/>
    <cellStyle name="Accent2 2 2 2" xfId="5842" xr:uid="{00000000-0005-0000-0000-0000680E0000}"/>
    <cellStyle name="Accent2 2 2 3" xfId="5841" xr:uid="{00000000-0005-0000-0000-0000690E0000}"/>
    <cellStyle name="Accent2 2 3" xfId="5843" xr:uid="{00000000-0005-0000-0000-00006A0E0000}"/>
    <cellStyle name="Accent2 2 3 2" xfId="5844" xr:uid="{00000000-0005-0000-0000-00006B0E0000}"/>
    <cellStyle name="Accent2 2 3 3" xfId="50845" xr:uid="{F57E22B6-D95B-4D74-9039-B105EFEA28B5}"/>
    <cellStyle name="Accent2 2 4" xfId="5845" xr:uid="{00000000-0005-0000-0000-00006C0E0000}"/>
    <cellStyle name="Accent2 2 4 2" xfId="5846" xr:uid="{00000000-0005-0000-0000-00006D0E0000}"/>
    <cellStyle name="Accent2 2 5" xfId="5847" xr:uid="{00000000-0005-0000-0000-00006E0E0000}"/>
    <cellStyle name="Accent2 2 6" xfId="5848" xr:uid="{00000000-0005-0000-0000-00006F0E0000}"/>
    <cellStyle name="Accent2 2 7" xfId="5849" xr:uid="{00000000-0005-0000-0000-0000700E0000}"/>
    <cellStyle name="Accent2 2 8" xfId="2179" xr:uid="{00000000-0005-0000-0000-0000710E0000}"/>
    <cellStyle name="Accent2 20" xfId="5850" xr:uid="{00000000-0005-0000-0000-0000720E0000}"/>
    <cellStyle name="Accent2 21" xfId="5851" xr:uid="{00000000-0005-0000-0000-0000730E0000}"/>
    <cellStyle name="Accent2 21 2" xfId="5852" xr:uid="{00000000-0005-0000-0000-0000740E0000}"/>
    <cellStyle name="Accent2 22" xfId="5853" xr:uid="{00000000-0005-0000-0000-0000750E0000}"/>
    <cellStyle name="Accent2 22 2" xfId="5854" xr:uid="{00000000-0005-0000-0000-0000760E0000}"/>
    <cellStyle name="Accent2 23" xfId="5855" xr:uid="{00000000-0005-0000-0000-0000770E0000}"/>
    <cellStyle name="Accent2 23 2" xfId="5856" xr:uid="{00000000-0005-0000-0000-0000780E0000}"/>
    <cellStyle name="Accent2 24" xfId="5857" xr:uid="{00000000-0005-0000-0000-0000790E0000}"/>
    <cellStyle name="Accent2 25" xfId="5858" xr:uid="{00000000-0005-0000-0000-00007A0E0000}"/>
    <cellStyle name="Accent2 26" xfId="5859" xr:uid="{00000000-0005-0000-0000-00007B0E0000}"/>
    <cellStyle name="Accent2 27" xfId="5860" xr:uid="{00000000-0005-0000-0000-00007C0E0000}"/>
    <cellStyle name="Accent2 28" xfId="5861" xr:uid="{00000000-0005-0000-0000-00007D0E0000}"/>
    <cellStyle name="Accent2 29" xfId="5862" xr:uid="{00000000-0005-0000-0000-00007E0E0000}"/>
    <cellStyle name="Accent2 3" xfId="5863" xr:uid="{00000000-0005-0000-0000-00007F0E0000}"/>
    <cellStyle name="Accent2 3 2" xfId="5864" xr:uid="{00000000-0005-0000-0000-0000800E0000}"/>
    <cellStyle name="Accent2 3 3" xfId="5865" xr:uid="{00000000-0005-0000-0000-0000810E0000}"/>
    <cellStyle name="Accent2 3 4" xfId="5866" xr:uid="{00000000-0005-0000-0000-0000820E0000}"/>
    <cellStyle name="Accent2 3 5" xfId="5867" xr:uid="{00000000-0005-0000-0000-0000830E0000}"/>
    <cellStyle name="Accent2 3 5 2" xfId="5868" xr:uid="{00000000-0005-0000-0000-0000840E0000}"/>
    <cellStyle name="Accent2 3 6" xfId="5869" xr:uid="{00000000-0005-0000-0000-0000850E0000}"/>
    <cellStyle name="Accent2 3 7" xfId="5870" xr:uid="{00000000-0005-0000-0000-0000860E0000}"/>
    <cellStyle name="Accent2 30" xfId="5871" xr:uid="{00000000-0005-0000-0000-0000870E0000}"/>
    <cellStyle name="Accent2 31" xfId="5872" xr:uid="{00000000-0005-0000-0000-0000880E0000}"/>
    <cellStyle name="Accent2 32" xfId="5873" xr:uid="{00000000-0005-0000-0000-0000890E0000}"/>
    <cellStyle name="Accent2 33" xfId="5874" xr:uid="{00000000-0005-0000-0000-00008A0E0000}"/>
    <cellStyle name="Accent2 34" xfId="5875" xr:uid="{00000000-0005-0000-0000-00008B0E0000}"/>
    <cellStyle name="Accent2 35" xfId="5876" xr:uid="{00000000-0005-0000-0000-00008C0E0000}"/>
    <cellStyle name="Accent2 36" xfId="5877" xr:uid="{00000000-0005-0000-0000-00008D0E0000}"/>
    <cellStyle name="Accent2 37" xfId="5878" xr:uid="{00000000-0005-0000-0000-00008E0E0000}"/>
    <cellStyle name="Accent2 38" xfId="5879" xr:uid="{00000000-0005-0000-0000-00008F0E0000}"/>
    <cellStyle name="Accent2 39" xfId="5880" xr:uid="{00000000-0005-0000-0000-0000900E0000}"/>
    <cellStyle name="Accent2 4" xfId="5881" xr:uid="{00000000-0005-0000-0000-0000910E0000}"/>
    <cellStyle name="Accent2 4 2" xfId="5882" xr:uid="{00000000-0005-0000-0000-0000920E0000}"/>
    <cellStyle name="Accent2 4 3" xfId="5883" xr:uid="{00000000-0005-0000-0000-0000930E0000}"/>
    <cellStyle name="Accent2 4 4" xfId="5884" xr:uid="{00000000-0005-0000-0000-0000940E0000}"/>
    <cellStyle name="Accent2 4 5" xfId="5885" xr:uid="{00000000-0005-0000-0000-0000950E0000}"/>
    <cellStyle name="Accent2 40" xfId="5886" xr:uid="{00000000-0005-0000-0000-0000960E0000}"/>
    <cellStyle name="Accent2 41" xfId="5887" xr:uid="{00000000-0005-0000-0000-0000970E0000}"/>
    <cellStyle name="Accent2 42" xfId="5888" xr:uid="{00000000-0005-0000-0000-0000980E0000}"/>
    <cellStyle name="Accent2 42 2" xfId="5889" xr:uid="{00000000-0005-0000-0000-0000990E0000}"/>
    <cellStyle name="Accent2 42 3" xfId="5890" xr:uid="{00000000-0005-0000-0000-00009A0E0000}"/>
    <cellStyle name="Accent2 43" xfId="5891" xr:uid="{00000000-0005-0000-0000-00009B0E0000}"/>
    <cellStyle name="Accent2 43 2" xfId="5892" xr:uid="{00000000-0005-0000-0000-00009C0E0000}"/>
    <cellStyle name="Accent2 43 3" xfId="5893" xr:uid="{00000000-0005-0000-0000-00009D0E0000}"/>
    <cellStyle name="Accent2 44" xfId="5894" xr:uid="{00000000-0005-0000-0000-00009E0E0000}"/>
    <cellStyle name="Accent2 44 2" xfId="5895" xr:uid="{00000000-0005-0000-0000-00009F0E0000}"/>
    <cellStyle name="Accent2 44 3" xfId="5896" xr:uid="{00000000-0005-0000-0000-0000A00E0000}"/>
    <cellStyle name="Accent2 45" xfId="5897" xr:uid="{00000000-0005-0000-0000-0000A10E0000}"/>
    <cellStyle name="Accent2 46" xfId="5898" xr:uid="{00000000-0005-0000-0000-0000A20E0000}"/>
    <cellStyle name="Accent2 47" xfId="5899" xr:uid="{00000000-0005-0000-0000-0000A30E0000}"/>
    <cellStyle name="Accent2 48" xfId="5900" xr:uid="{00000000-0005-0000-0000-0000A40E0000}"/>
    <cellStyle name="Accent2 49" xfId="5901" xr:uid="{00000000-0005-0000-0000-0000A50E0000}"/>
    <cellStyle name="Accent2 5" xfId="5902" xr:uid="{00000000-0005-0000-0000-0000A60E0000}"/>
    <cellStyle name="Accent2 5 2" xfId="5903" xr:uid="{00000000-0005-0000-0000-0000A70E0000}"/>
    <cellStyle name="Accent2 50" xfId="5904" xr:uid="{00000000-0005-0000-0000-0000A80E0000}"/>
    <cellStyle name="Accent2 6" xfId="5905" xr:uid="{00000000-0005-0000-0000-0000A90E0000}"/>
    <cellStyle name="Accent2 6 2" xfId="5906" xr:uid="{00000000-0005-0000-0000-0000AA0E0000}"/>
    <cellStyle name="Accent2 6 3" xfId="5907" xr:uid="{00000000-0005-0000-0000-0000AB0E0000}"/>
    <cellStyle name="Accent2 7" xfId="5908" xr:uid="{00000000-0005-0000-0000-0000AC0E0000}"/>
    <cellStyle name="Accent2 7 2" xfId="5909" xr:uid="{00000000-0005-0000-0000-0000AD0E0000}"/>
    <cellStyle name="Accent2 7 3" xfId="5910" xr:uid="{00000000-0005-0000-0000-0000AE0E0000}"/>
    <cellStyle name="Accent2 7 4" xfId="5911" xr:uid="{00000000-0005-0000-0000-0000AF0E0000}"/>
    <cellStyle name="Accent2 8" xfId="5912" xr:uid="{00000000-0005-0000-0000-0000B00E0000}"/>
    <cellStyle name="Accent2 8 2" xfId="5913" xr:uid="{00000000-0005-0000-0000-0000B10E0000}"/>
    <cellStyle name="Accent2 8 3" xfId="5914" xr:uid="{00000000-0005-0000-0000-0000B20E0000}"/>
    <cellStyle name="Accent2 9" xfId="5915" xr:uid="{00000000-0005-0000-0000-0000B30E0000}"/>
    <cellStyle name="Accent2 9 2" xfId="5916" xr:uid="{00000000-0005-0000-0000-0000B40E0000}"/>
    <cellStyle name="Accent3" xfId="50320" builtinId="37" customBuiltin="1"/>
    <cellStyle name="Accent3 - 20 %" xfId="5917" xr:uid="{00000000-0005-0000-0000-0000B50E0000}"/>
    <cellStyle name="Accent3 - 40 %" xfId="5918" xr:uid="{00000000-0005-0000-0000-0000B60E0000}"/>
    <cellStyle name="Accent3 - 60 %" xfId="5919" xr:uid="{00000000-0005-0000-0000-0000B70E0000}"/>
    <cellStyle name="Accent3 10" xfId="5920" xr:uid="{00000000-0005-0000-0000-0000B80E0000}"/>
    <cellStyle name="Accent3 10 2" xfId="5921" xr:uid="{00000000-0005-0000-0000-0000B90E0000}"/>
    <cellStyle name="Accent3 11" xfId="5922" xr:uid="{00000000-0005-0000-0000-0000BA0E0000}"/>
    <cellStyle name="Accent3 11 2" xfId="5923" xr:uid="{00000000-0005-0000-0000-0000BB0E0000}"/>
    <cellStyle name="Accent3 11 2 2" xfId="5924" xr:uid="{00000000-0005-0000-0000-0000BC0E0000}"/>
    <cellStyle name="Accent3 11 2 3" xfId="5925" xr:uid="{00000000-0005-0000-0000-0000BD0E0000}"/>
    <cellStyle name="Accent3 11 3" xfId="5926" xr:uid="{00000000-0005-0000-0000-0000BE0E0000}"/>
    <cellStyle name="Accent3 11 4" xfId="5927" xr:uid="{00000000-0005-0000-0000-0000BF0E0000}"/>
    <cellStyle name="Accent3 11 5" xfId="5928" xr:uid="{00000000-0005-0000-0000-0000C00E0000}"/>
    <cellStyle name="Accent3 12" xfId="5929" xr:uid="{00000000-0005-0000-0000-0000C10E0000}"/>
    <cellStyle name="Accent3 12 2" xfId="5930" xr:uid="{00000000-0005-0000-0000-0000C20E0000}"/>
    <cellStyle name="Accent3 12 3" xfId="5931" xr:uid="{00000000-0005-0000-0000-0000C30E0000}"/>
    <cellStyle name="Accent3 12 4" xfId="5932" xr:uid="{00000000-0005-0000-0000-0000C40E0000}"/>
    <cellStyle name="Accent3 13" xfId="5933" xr:uid="{00000000-0005-0000-0000-0000C50E0000}"/>
    <cellStyle name="Accent3 13 2" xfId="5934" xr:uid="{00000000-0005-0000-0000-0000C60E0000}"/>
    <cellStyle name="Accent3 13 2 2" xfId="5935" xr:uid="{00000000-0005-0000-0000-0000C70E0000}"/>
    <cellStyle name="Accent3 13 3" xfId="5936" xr:uid="{00000000-0005-0000-0000-0000C80E0000}"/>
    <cellStyle name="Accent3 14" xfId="5937" xr:uid="{00000000-0005-0000-0000-0000C90E0000}"/>
    <cellStyle name="Accent3 14 2" xfId="5938" xr:uid="{00000000-0005-0000-0000-0000CA0E0000}"/>
    <cellStyle name="Accent3 14 3" xfId="5939" xr:uid="{00000000-0005-0000-0000-0000CB0E0000}"/>
    <cellStyle name="Accent3 15" xfId="5940" xr:uid="{00000000-0005-0000-0000-0000CC0E0000}"/>
    <cellStyle name="Accent3 15 2" xfId="5941" xr:uid="{00000000-0005-0000-0000-0000CD0E0000}"/>
    <cellStyle name="Accent3 15 3" xfId="5942" xr:uid="{00000000-0005-0000-0000-0000CE0E0000}"/>
    <cellStyle name="Accent3 16" xfId="5943" xr:uid="{00000000-0005-0000-0000-0000CF0E0000}"/>
    <cellStyle name="Accent3 17" xfId="5944" xr:uid="{00000000-0005-0000-0000-0000D00E0000}"/>
    <cellStyle name="Accent3 18" xfId="5945" xr:uid="{00000000-0005-0000-0000-0000D10E0000}"/>
    <cellStyle name="Accent3 19" xfId="5946" xr:uid="{00000000-0005-0000-0000-0000D20E0000}"/>
    <cellStyle name="Accent3 2" xfId="116" xr:uid="{00000000-0005-0000-0000-0000D30E0000}"/>
    <cellStyle name="Accent3 2 2" xfId="1111" xr:uid="{00000000-0005-0000-0000-0000D40E0000}"/>
    <cellStyle name="Accent3 2 2 2" xfId="5948" xr:uid="{00000000-0005-0000-0000-0000D50E0000}"/>
    <cellStyle name="Accent3 2 2 3" xfId="5947" xr:uid="{00000000-0005-0000-0000-0000D60E0000}"/>
    <cellStyle name="Accent3 2 3" xfId="5949" xr:uid="{00000000-0005-0000-0000-0000D70E0000}"/>
    <cellStyle name="Accent3 2 3 2" xfId="5950" xr:uid="{00000000-0005-0000-0000-0000D80E0000}"/>
    <cellStyle name="Accent3 2 3 3" xfId="50846" xr:uid="{A36CF834-534B-4566-8A13-5220086C1823}"/>
    <cellStyle name="Accent3 2 4" xfId="5951" xr:uid="{00000000-0005-0000-0000-0000D90E0000}"/>
    <cellStyle name="Accent3 2 4 2" xfId="5952" xr:uid="{00000000-0005-0000-0000-0000DA0E0000}"/>
    <cellStyle name="Accent3 2 5" xfId="5953" xr:uid="{00000000-0005-0000-0000-0000DB0E0000}"/>
    <cellStyle name="Accent3 2 6" xfId="5954" xr:uid="{00000000-0005-0000-0000-0000DC0E0000}"/>
    <cellStyle name="Accent3 2 7" xfId="5955" xr:uid="{00000000-0005-0000-0000-0000DD0E0000}"/>
    <cellStyle name="Accent3 2 8" xfId="2180" xr:uid="{00000000-0005-0000-0000-0000DE0E0000}"/>
    <cellStyle name="Accent3 20" xfId="5956" xr:uid="{00000000-0005-0000-0000-0000DF0E0000}"/>
    <cellStyle name="Accent3 21" xfId="5957" xr:uid="{00000000-0005-0000-0000-0000E00E0000}"/>
    <cellStyle name="Accent3 21 2" xfId="5958" xr:uid="{00000000-0005-0000-0000-0000E10E0000}"/>
    <cellStyle name="Accent3 22" xfId="5959" xr:uid="{00000000-0005-0000-0000-0000E20E0000}"/>
    <cellStyle name="Accent3 22 2" xfId="5960" xr:uid="{00000000-0005-0000-0000-0000E30E0000}"/>
    <cellStyle name="Accent3 23" xfId="5961" xr:uid="{00000000-0005-0000-0000-0000E40E0000}"/>
    <cellStyle name="Accent3 23 2" xfId="5962" xr:uid="{00000000-0005-0000-0000-0000E50E0000}"/>
    <cellStyle name="Accent3 24" xfId="5963" xr:uid="{00000000-0005-0000-0000-0000E60E0000}"/>
    <cellStyle name="Accent3 25" xfId="5964" xr:uid="{00000000-0005-0000-0000-0000E70E0000}"/>
    <cellStyle name="Accent3 26" xfId="5965" xr:uid="{00000000-0005-0000-0000-0000E80E0000}"/>
    <cellStyle name="Accent3 27" xfId="5966" xr:uid="{00000000-0005-0000-0000-0000E90E0000}"/>
    <cellStyle name="Accent3 28" xfId="5967" xr:uid="{00000000-0005-0000-0000-0000EA0E0000}"/>
    <cellStyle name="Accent3 29" xfId="5968" xr:uid="{00000000-0005-0000-0000-0000EB0E0000}"/>
    <cellStyle name="Accent3 3" xfId="5969" xr:uid="{00000000-0005-0000-0000-0000EC0E0000}"/>
    <cellStyle name="Accent3 3 2" xfId="5970" xr:uid="{00000000-0005-0000-0000-0000ED0E0000}"/>
    <cellStyle name="Accent3 3 3" xfId="5971" xr:uid="{00000000-0005-0000-0000-0000EE0E0000}"/>
    <cellStyle name="Accent3 3 4" xfId="5972" xr:uid="{00000000-0005-0000-0000-0000EF0E0000}"/>
    <cellStyle name="Accent3 3 5" xfId="5973" xr:uid="{00000000-0005-0000-0000-0000F00E0000}"/>
    <cellStyle name="Accent3 3 5 2" xfId="5974" xr:uid="{00000000-0005-0000-0000-0000F10E0000}"/>
    <cellStyle name="Accent3 3 6" xfId="5975" xr:uid="{00000000-0005-0000-0000-0000F20E0000}"/>
    <cellStyle name="Accent3 3 7" xfId="5976" xr:uid="{00000000-0005-0000-0000-0000F30E0000}"/>
    <cellStyle name="Accent3 30" xfId="5977" xr:uid="{00000000-0005-0000-0000-0000F40E0000}"/>
    <cellStyle name="Accent3 31" xfId="5978" xr:uid="{00000000-0005-0000-0000-0000F50E0000}"/>
    <cellStyle name="Accent3 32" xfId="5979" xr:uid="{00000000-0005-0000-0000-0000F60E0000}"/>
    <cellStyle name="Accent3 33" xfId="5980" xr:uid="{00000000-0005-0000-0000-0000F70E0000}"/>
    <cellStyle name="Accent3 34" xfId="5981" xr:uid="{00000000-0005-0000-0000-0000F80E0000}"/>
    <cellStyle name="Accent3 35" xfId="5982" xr:uid="{00000000-0005-0000-0000-0000F90E0000}"/>
    <cellStyle name="Accent3 36" xfId="5983" xr:uid="{00000000-0005-0000-0000-0000FA0E0000}"/>
    <cellStyle name="Accent3 37" xfId="5984" xr:uid="{00000000-0005-0000-0000-0000FB0E0000}"/>
    <cellStyle name="Accent3 38" xfId="5985" xr:uid="{00000000-0005-0000-0000-0000FC0E0000}"/>
    <cellStyle name="Accent3 39" xfId="5986" xr:uid="{00000000-0005-0000-0000-0000FD0E0000}"/>
    <cellStyle name="Accent3 4" xfId="5987" xr:uid="{00000000-0005-0000-0000-0000FE0E0000}"/>
    <cellStyle name="Accent3 4 2" xfId="5988" xr:uid="{00000000-0005-0000-0000-0000FF0E0000}"/>
    <cellStyle name="Accent3 4 3" xfId="5989" xr:uid="{00000000-0005-0000-0000-0000000F0000}"/>
    <cellStyle name="Accent3 4 4" xfId="5990" xr:uid="{00000000-0005-0000-0000-0000010F0000}"/>
    <cellStyle name="Accent3 4 5" xfId="5991" xr:uid="{00000000-0005-0000-0000-0000020F0000}"/>
    <cellStyle name="Accent3 40" xfId="5992" xr:uid="{00000000-0005-0000-0000-0000030F0000}"/>
    <cellStyle name="Accent3 41" xfId="5993" xr:uid="{00000000-0005-0000-0000-0000040F0000}"/>
    <cellStyle name="Accent3 42" xfId="5994" xr:uid="{00000000-0005-0000-0000-0000050F0000}"/>
    <cellStyle name="Accent3 42 2" xfId="5995" xr:uid="{00000000-0005-0000-0000-0000060F0000}"/>
    <cellStyle name="Accent3 42 3" xfId="5996" xr:uid="{00000000-0005-0000-0000-0000070F0000}"/>
    <cellStyle name="Accent3 43" xfId="5997" xr:uid="{00000000-0005-0000-0000-0000080F0000}"/>
    <cellStyle name="Accent3 43 2" xfId="5998" xr:uid="{00000000-0005-0000-0000-0000090F0000}"/>
    <cellStyle name="Accent3 43 3" xfId="5999" xr:uid="{00000000-0005-0000-0000-00000A0F0000}"/>
    <cellStyle name="Accent3 44" xfId="6000" xr:uid="{00000000-0005-0000-0000-00000B0F0000}"/>
    <cellStyle name="Accent3 44 2" xfId="6001" xr:uid="{00000000-0005-0000-0000-00000C0F0000}"/>
    <cellStyle name="Accent3 44 3" xfId="6002" xr:uid="{00000000-0005-0000-0000-00000D0F0000}"/>
    <cellStyle name="Accent3 45" xfId="6003" xr:uid="{00000000-0005-0000-0000-00000E0F0000}"/>
    <cellStyle name="Accent3 46" xfId="6004" xr:uid="{00000000-0005-0000-0000-00000F0F0000}"/>
    <cellStyle name="Accent3 47" xfId="6005" xr:uid="{00000000-0005-0000-0000-0000100F0000}"/>
    <cellStyle name="Accent3 48" xfId="6006" xr:uid="{00000000-0005-0000-0000-0000110F0000}"/>
    <cellStyle name="Accent3 49" xfId="6007" xr:uid="{00000000-0005-0000-0000-0000120F0000}"/>
    <cellStyle name="Accent3 5" xfId="6008" xr:uid="{00000000-0005-0000-0000-0000130F0000}"/>
    <cellStyle name="Accent3 5 2" xfId="6009" xr:uid="{00000000-0005-0000-0000-0000140F0000}"/>
    <cellStyle name="Accent3 50" xfId="6010" xr:uid="{00000000-0005-0000-0000-0000150F0000}"/>
    <cellStyle name="Accent3 6" xfId="6011" xr:uid="{00000000-0005-0000-0000-0000160F0000}"/>
    <cellStyle name="Accent3 6 2" xfId="6012" xr:uid="{00000000-0005-0000-0000-0000170F0000}"/>
    <cellStyle name="Accent3 6 3" xfId="6013" xr:uid="{00000000-0005-0000-0000-0000180F0000}"/>
    <cellStyle name="Accent3 7" xfId="6014" xr:uid="{00000000-0005-0000-0000-0000190F0000}"/>
    <cellStyle name="Accent3 7 2" xfId="6015" xr:uid="{00000000-0005-0000-0000-00001A0F0000}"/>
    <cellStyle name="Accent3 7 3" xfId="6016" xr:uid="{00000000-0005-0000-0000-00001B0F0000}"/>
    <cellStyle name="Accent3 7 4" xfId="6017" xr:uid="{00000000-0005-0000-0000-00001C0F0000}"/>
    <cellStyle name="Accent3 8" xfId="6018" xr:uid="{00000000-0005-0000-0000-00001D0F0000}"/>
    <cellStyle name="Accent3 8 2" xfId="6019" xr:uid="{00000000-0005-0000-0000-00001E0F0000}"/>
    <cellStyle name="Accent3 8 3" xfId="6020" xr:uid="{00000000-0005-0000-0000-00001F0F0000}"/>
    <cellStyle name="Accent3 9" xfId="6021" xr:uid="{00000000-0005-0000-0000-0000200F0000}"/>
    <cellStyle name="Accent3 9 2" xfId="6022" xr:uid="{00000000-0005-0000-0000-0000210F0000}"/>
    <cellStyle name="Accent4" xfId="50323" builtinId="41" customBuiltin="1"/>
    <cellStyle name="Accent4 - 20 %" xfId="6023" xr:uid="{00000000-0005-0000-0000-0000220F0000}"/>
    <cellStyle name="Accent4 - 40 %" xfId="6024" xr:uid="{00000000-0005-0000-0000-0000230F0000}"/>
    <cellStyle name="Accent4 - 60 %" xfId="6025" xr:uid="{00000000-0005-0000-0000-0000240F0000}"/>
    <cellStyle name="Accent4 10" xfId="6026" xr:uid="{00000000-0005-0000-0000-0000250F0000}"/>
    <cellStyle name="Accent4 10 2" xfId="6027" xr:uid="{00000000-0005-0000-0000-0000260F0000}"/>
    <cellStyle name="Accent4 11" xfId="6028" xr:uid="{00000000-0005-0000-0000-0000270F0000}"/>
    <cellStyle name="Accent4 11 2" xfId="6029" xr:uid="{00000000-0005-0000-0000-0000280F0000}"/>
    <cellStyle name="Accent4 11 2 2" xfId="6030" xr:uid="{00000000-0005-0000-0000-0000290F0000}"/>
    <cellStyle name="Accent4 11 2 3" xfId="6031" xr:uid="{00000000-0005-0000-0000-00002A0F0000}"/>
    <cellStyle name="Accent4 11 3" xfId="6032" xr:uid="{00000000-0005-0000-0000-00002B0F0000}"/>
    <cellStyle name="Accent4 11 4" xfId="6033" xr:uid="{00000000-0005-0000-0000-00002C0F0000}"/>
    <cellStyle name="Accent4 11 5" xfId="6034" xr:uid="{00000000-0005-0000-0000-00002D0F0000}"/>
    <cellStyle name="Accent4 12" xfId="6035" xr:uid="{00000000-0005-0000-0000-00002E0F0000}"/>
    <cellStyle name="Accent4 12 2" xfId="6036" xr:uid="{00000000-0005-0000-0000-00002F0F0000}"/>
    <cellStyle name="Accent4 12 3" xfId="6037" xr:uid="{00000000-0005-0000-0000-0000300F0000}"/>
    <cellStyle name="Accent4 12 4" xfId="6038" xr:uid="{00000000-0005-0000-0000-0000310F0000}"/>
    <cellStyle name="Accent4 13" xfId="6039" xr:uid="{00000000-0005-0000-0000-0000320F0000}"/>
    <cellStyle name="Accent4 13 2" xfId="6040" xr:uid="{00000000-0005-0000-0000-0000330F0000}"/>
    <cellStyle name="Accent4 13 3" xfId="6041" xr:uid="{00000000-0005-0000-0000-0000340F0000}"/>
    <cellStyle name="Accent4 14" xfId="6042" xr:uid="{00000000-0005-0000-0000-0000350F0000}"/>
    <cellStyle name="Accent4 14 2" xfId="6043" xr:uid="{00000000-0005-0000-0000-0000360F0000}"/>
    <cellStyle name="Accent4 14 3" xfId="6044" xr:uid="{00000000-0005-0000-0000-0000370F0000}"/>
    <cellStyle name="Accent4 15" xfId="6045" xr:uid="{00000000-0005-0000-0000-0000380F0000}"/>
    <cellStyle name="Accent4 15 2" xfId="6046" xr:uid="{00000000-0005-0000-0000-0000390F0000}"/>
    <cellStyle name="Accent4 15 3" xfId="6047" xr:uid="{00000000-0005-0000-0000-00003A0F0000}"/>
    <cellStyle name="Accent4 16" xfId="6048" xr:uid="{00000000-0005-0000-0000-00003B0F0000}"/>
    <cellStyle name="Accent4 17" xfId="6049" xr:uid="{00000000-0005-0000-0000-00003C0F0000}"/>
    <cellStyle name="Accent4 18" xfId="6050" xr:uid="{00000000-0005-0000-0000-00003D0F0000}"/>
    <cellStyle name="Accent4 19" xfId="6051" xr:uid="{00000000-0005-0000-0000-00003E0F0000}"/>
    <cellStyle name="Accent4 2" xfId="117" xr:uid="{00000000-0005-0000-0000-00003F0F0000}"/>
    <cellStyle name="Accent4 2 2" xfId="1112" xr:uid="{00000000-0005-0000-0000-0000400F0000}"/>
    <cellStyle name="Accent4 2 2 2" xfId="6053" xr:uid="{00000000-0005-0000-0000-0000410F0000}"/>
    <cellStyle name="Accent4 2 2 3" xfId="6052" xr:uid="{00000000-0005-0000-0000-0000420F0000}"/>
    <cellStyle name="Accent4 2 3" xfId="6054" xr:uid="{00000000-0005-0000-0000-0000430F0000}"/>
    <cellStyle name="Accent4 2 3 2" xfId="6055" xr:uid="{00000000-0005-0000-0000-0000440F0000}"/>
    <cellStyle name="Accent4 2 3 3" xfId="50847" xr:uid="{81F3E12E-BD20-4B14-8703-CF5B2F5E2947}"/>
    <cellStyle name="Accent4 2 4" xfId="6056" xr:uid="{00000000-0005-0000-0000-0000450F0000}"/>
    <cellStyle name="Accent4 2 4 2" xfId="6057" xr:uid="{00000000-0005-0000-0000-0000460F0000}"/>
    <cellStyle name="Accent4 2 5" xfId="6058" xr:uid="{00000000-0005-0000-0000-0000470F0000}"/>
    <cellStyle name="Accent4 2 6" xfId="6059" xr:uid="{00000000-0005-0000-0000-0000480F0000}"/>
    <cellStyle name="Accent4 2 7" xfId="6060" xr:uid="{00000000-0005-0000-0000-0000490F0000}"/>
    <cellStyle name="Accent4 2 8" xfId="2181" xr:uid="{00000000-0005-0000-0000-00004A0F0000}"/>
    <cellStyle name="Accent4 20" xfId="6061" xr:uid="{00000000-0005-0000-0000-00004B0F0000}"/>
    <cellStyle name="Accent4 21" xfId="6062" xr:uid="{00000000-0005-0000-0000-00004C0F0000}"/>
    <cellStyle name="Accent4 21 2" xfId="6063" xr:uid="{00000000-0005-0000-0000-00004D0F0000}"/>
    <cellStyle name="Accent4 22" xfId="6064" xr:uid="{00000000-0005-0000-0000-00004E0F0000}"/>
    <cellStyle name="Accent4 22 2" xfId="6065" xr:uid="{00000000-0005-0000-0000-00004F0F0000}"/>
    <cellStyle name="Accent4 23" xfId="6066" xr:uid="{00000000-0005-0000-0000-0000500F0000}"/>
    <cellStyle name="Accent4 23 2" xfId="6067" xr:uid="{00000000-0005-0000-0000-0000510F0000}"/>
    <cellStyle name="Accent4 24" xfId="6068" xr:uid="{00000000-0005-0000-0000-0000520F0000}"/>
    <cellStyle name="Accent4 25" xfId="6069" xr:uid="{00000000-0005-0000-0000-0000530F0000}"/>
    <cellStyle name="Accent4 26" xfId="6070" xr:uid="{00000000-0005-0000-0000-0000540F0000}"/>
    <cellStyle name="Accent4 27" xfId="6071" xr:uid="{00000000-0005-0000-0000-0000550F0000}"/>
    <cellStyle name="Accent4 28" xfId="6072" xr:uid="{00000000-0005-0000-0000-0000560F0000}"/>
    <cellStyle name="Accent4 29" xfId="6073" xr:uid="{00000000-0005-0000-0000-0000570F0000}"/>
    <cellStyle name="Accent4 3" xfId="6074" xr:uid="{00000000-0005-0000-0000-0000580F0000}"/>
    <cellStyle name="Accent4 3 2" xfId="6075" xr:uid="{00000000-0005-0000-0000-0000590F0000}"/>
    <cellStyle name="Accent4 3 3" xfId="6076" xr:uid="{00000000-0005-0000-0000-00005A0F0000}"/>
    <cellStyle name="Accent4 3 4" xfId="6077" xr:uid="{00000000-0005-0000-0000-00005B0F0000}"/>
    <cellStyle name="Accent4 3 5" xfId="6078" xr:uid="{00000000-0005-0000-0000-00005C0F0000}"/>
    <cellStyle name="Accent4 3 5 2" xfId="6079" xr:uid="{00000000-0005-0000-0000-00005D0F0000}"/>
    <cellStyle name="Accent4 3 6" xfId="6080" xr:uid="{00000000-0005-0000-0000-00005E0F0000}"/>
    <cellStyle name="Accent4 3 7" xfId="6081" xr:uid="{00000000-0005-0000-0000-00005F0F0000}"/>
    <cellStyle name="Accent4 30" xfId="6082" xr:uid="{00000000-0005-0000-0000-0000600F0000}"/>
    <cellStyle name="Accent4 31" xfId="6083" xr:uid="{00000000-0005-0000-0000-0000610F0000}"/>
    <cellStyle name="Accent4 32" xfId="6084" xr:uid="{00000000-0005-0000-0000-0000620F0000}"/>
    <cellStyle name="Accent4 33" xfId="6085" xr:uid="{00000000-0005-0000-0000-0000630F0000}"/>
    <cellStyle name="Accent4 34" xfId="6086" xr:uid="{00000000-0005-0000-0000-0000640F0000}"/>
    <cellStyle name="Accent4 35" xfId="6087" xr:uid="{00000000-0005-0000-0000-0000650F0000}"/>
    <cellStyle name="Accent4 36" xfId="6088" xr:uid="{00000000-0005-0000-0000-0000660F0000}"/>
    <cellStyle name="Accent4 37" xfId="6089" xr:uid="{00000000-0005-0000-0000-0000670F0000}"/>
    <cellStyle name="Accent4 38" xfId="6090" xr:uid="{00000000-0005-0000-0000-0000680F0000}"/>
    <cellStyle name="Accent4 39" xfId="6091" xr:uid="{00000000-0005-0000-0000-0000690F0000}"/>
    <cellStyle name="Accent4 4" xfId="6092" xr:uid="{00000000-0005-0000-0000-00006A0F0000}"/>
    <cellStyle name="Accent4 4 2" xfId="6093" xr:uid="{00000000-0005-0000-0000-00006B0F0000}"/>
    <cellStyle name="Accent4 4 3" xfId="6094" xr:uid="{00000000-0005-0000-0000-00006C0F0000}"/>
    <cellStyle name="Accent4 4 4" xfId="6095" xr:uid="{00000000-0005-0000-0000-00006D0F0000}"/>
    <cellStyle name="Accent4 4 5" xfId="6096" xr:uid="{00000000-0005-0000-0000-00006E0F0000}"/>
    <cellStyle name="Accent4 40" xfId="6097" xr:uid="{00000000-0005-0000-0000-00006F0F0000}"/>
    <cellStyle name="Accent4 41" xfId="6098" xr:uid="{00000000-0005-0000-0000-0000700F0000}"/>
    <cellStyle name="Accent4 42" xfId="6099" xr:uid="{00000000-0005-0000-0000-0000710F0000}"/>
    <cellStyle name="Accent4 42 2" xfId="6100" xr:uid="{00000000-0005-0000-0000-0000720F0000}"/>
    <cellStyle name="Accent4 42 3" xfId="6101" xr:uid="{00000000-0005-0000-0000-0000730F0000}"/>
    <cellStyle name="Accent4 43" xfId="6102" xr:uid="{00000000-0005-0000-0000-0000740F0000}"/>
    <cellStyle name="Accent4 43 2" xfId="6103" xr:uid="{00000000-0005-0000-0000-0000750F0000}"/>
    <cellStyle name="Accent4 43 3" xfId="6104" xr:uid="{00000000-0005-0000-0000-0000760F0000}"/>
    <cellStyle name="Accent4 44" xfId="6105" xr:uid="{00000000-0005-0000-0000-0000770F0000}"/>
    <cellStyle name="Accent4 44 2" xfId="6106" xr:uid="{00000000-0005-0000-0000-0000780F0000}"/>
    <cellStyle name="Accent4 44 3" xfId="6107" xr:uid="{00000000-0005-0000-0000-0000790F0000}"/>
    <cellStyle name="Accent4 45" xfId="6108" xr:uid="{00000000-0005-0000-0000-00007A0F0000}"/>
    <cellStyle name="Accent4 46" xfId="6109" xr:uid="{00000000-0005-0000-0000-00007B0F0000}"/>
    <cellStyle name="Accent4 47" xfId="6110" xr:uid="{00000000-0005-0000-0000-00007C0F0000}"/>
    <cellStyle name="Accent4 48" xfId="6111" xr:uid="{00000000-0005-0000-0000-00007D0F0000}"/>
    <cellStyle name="Accent4 49" xfId="6112" xr:uid="{00000000-0005-0000-0000-00007E0F0000}"/>
    <cellStyle name="Accent4 5" xfId="6113" xr:uid="{00000000-0005-0000-0000-00007F0F0000}"/>
    <cellStyle name="Accent4 5 2" xfId="6114" xr:uid="{00000000-0005-0000-0000-0000800F0000}"/>
    <cellStyle name="Accent4 50" xfId="6115" xr:uid="{00000000-0005-0000-0000-0000810F0000}"/>
    <cellStyle name="Accent4 6" xfId="6116" xr:uid="{00000000-0005-0000-0000-0000820F0000}"/>
    <cellStyle name="Accent4 6 2" xfId="6117" xr:uid="{00000000-0005-0000-0000-0000830F0000}"/>
    <cellStyle name="Accent4 6 2 2" xfId="6118" xr:uid="{00000000-0005-0000-0000-0000840F0000}"/>
    <cellStyle name="Accent4 6 3" xfId="6119" xr:uid="{00000000-0005-0000-0000-0000850F0000}"/>
    <cellStyle name="Accent4 6 3 2" xfId="6120" xr:uid="{00000000-0005-0000-0000-0000860F0000}"/>
    <cellStyle name="Accent4 6 4" xfId="6121" xr:uid="{00000000-0005-0000-0000-0000870F0000}"/>
    <cellStyle name="Accent4 7" xfId="6122" xr:uid="{00000000-0005-0000-0000-0000880F0000}"/>
    <cellStyle name="Accent4 7 2" xfId="6123" xr:uid="{00000000-0005-0000-0000-0000890F0000}"/>
    <cellStyle name="Accent4 7 3" xfId="6124" xr:uid="{00000000-0005-0000-0000-00008A0F0000}"/>
    <cellStyle name="Accent4 8" xfId="6125" xr:uid="{00000000-0005-0000-0000-00008B0F0000}"/>
    <cellStyle name="Accent4 8 2" xfId="6126" xr:uid="{00000000-0005-0000-0000-00008C0F0000}"/>
    <cellStyle name="Accent4 9" xfId="6127" xr:uid="{00000000-0005-0000-0000-00008D0F0000}"/>
    <cellStyle name="Accent4 9 2" xfId="6128" xr:uid="{00000000-0005-0000-0000-00008E0F0000}"/>
    <cellStyle name="Accent5" xfId="50326" builtinId="45" customBuiltin="1"/>
    <cellStyle name="Accent5 - 20 %" xfId="6129" xr:uid="{00000000-0005-0000-0000-00008F0F0000}"/>
    <cellStyle name="Accent5 - 40 %" xfId="6130" xr:uid="{00000000-0005-0000-0000-0000900F0000}"/>
    <cellStyle name="Accent5 - 60 %" xfId="6131" xr:uid="{00000000-0005-0000-0000-0000910F0000}"/>
    <cellStyle name="Accent5 10" xfId="6132" xr:uid="{00000000-0005-0000-0000-0000920F0000}"/>
    <cellStyle name="Accent5 10 2" xfId="6133" xr:uid="{00000000-0005-0000-0000-0000930F0000}"/>
    <cellStyle name="Accent5 11" xfId="6134" xr:uid="{00000000-0005-0000-0000-0000940F0000}"/>
    <cellStyle name="Accent5 11 2" xfId="6135" xr:uid="{00000000-0005-0000-0000-0000950F0000}"/>
    <cellStyle name="Accent5 12" xfId="6136" xr:uid="{00000000-0005-0000-0000-0000960F0000}"/>
    <cellStyle name="Accent5 13" xfId="6137" xr:uid="{00000000-0005-0000-0000-0000970F0000}"/>
    <cellStyle name="Accent5 14" xfId="6138" xr:uid="{00000000-0005-0000-0000-0000980F0000}"/>
    <cellStyle name="Accent5 15" xfId="6139" xr:uid="{00000000-0005-0000-0000-0000990F0000}"/>
    <cellStyle name="Accent5 16" xfId="6140" xr:uid="{00000000-0005-0000-0000-00009A0F0000}"/>
    <cellStyle name="Accent5 17" xfId="6141" xr:uid="{00000000-0005-0000-0000-00009B0F0000}"/>
    <cellStyle name="Accent5 18" xfId="6142" xr:uid="{00000000-0005-0000-0000-00009C0F0000}"/>
    <cellStyle name="Accent5 18 2" xfId="6143" xr:uid="{00000000-0005-0000-0000-00009D0F0000}"/>
    <cellStyle name="Accent5 19" xfId="6144" xr:uid="{00000000-0005-0000-0000-00009E0F0000}"/>
    <cellStyle name="Accent5 19 2" xfId="6145" xr:uid="{00000000-0005-0000-0000-00009F0F0000}"/>
    <cellStyle name="Accent5 2" xfId="118" xr:uid="{00000000-0005-0000-0000-0000A00F0000}"/>
    <cellStyle name="Accent5 2 2" xfId="1113" xr:uid="{00000000-0005-0000-0000-0000A10F0000}"/>
    <cellStyle name="Accent5 2 2 2" xfId="6147" xr:uid="{00000000-0005-0000-0000-0000A20F0000}"/>
    <cellStyle name="Accent5 2 2 3" xfId="6146" xr:uid="{00000000-0005-0000-0000-0000A30F0000}"/>
    <cellStyle name="Accent5 2 3" xfId="6148" xr:uid="{00000000-0005-0000-0000-0000A40F0000}"/>
    <cellStyle name="Accent5 2 3 2" xfId="50848" xr:uid="{4FDEAB4A-8677-4487-8A82-E96F974EC8BE}"/>
    <cellStyle name="Accent5 2 4" xfId="6149" xr:uid="{00000000-0005-0000-0000-0000A50F0000}"/>
    <cellStyle name="Accent5 2 5" xfId="6150" xr:uid="{00000000-0005-0000-0000-0000A60F0000}"/>
    <cellStyle name="Accent5 2 6" xfId="6151" xr:uid="{00000000-0005-0000-0000-0000A70F0000}"/>
    <cellStyle name="Accent5 2 7" xfId="6152" xr:uid="{00000000-0005-0000-0000-0000A80F0000}"/>
    <cellStyle name="Accent5 2 8" xfId="2182" xr:uid="{00000000-0005-0000-0000-0000A90F0000}"/>
    <cellStyle name="Accent5 20" xfId="6153" xr:uid="{00000000-0005-0000-0000-0000AA0F0000}"/>
    <cellStyle name="Accent5 21" xfId="6154" xr:uid="{00000000-0005-0000-0000-0000AB0F0000}"/>
    <cellStyle name="Accent5 22" xfId="6155" xr:uid="{00000000-0005-0000-0000-0000AC0F0000}"/>
    <cellStyle name="Accent5 23" xfId="6156" xr:uid="{00000000-0005-0000-0000-0000AD0F0000}"/>
    <cellStyle name="Accent5 23 2" xfId="6157" xr:uid="{00000000-0005-0000-0000-0000AE0F0000}"/>
    <cellStyle name="Accent5 24" xfId="6158" xr:uid="{00000000-0005-0000-0000-0000AF0F0000}"/>
    <cellStyle name="Accent5 25" xfId="6159" xr:uid="{00000000-0005-0000-0000-0000B00F0000}"/>
    <cellStyle name="Accent5 26" xfId="6160" xr:uid="{00000000-0005-0000-0000-0000B10F0000}"/>
    <cellStyle name="Accent5 27" xfId="6161" xr:uid="{00000000-0005-0000-0000-0000B20F0000}"/>
    <cellStyle name="Accent5 28" xfId="6162" xr:uid="{00000000-0005-0000-0000-0000B30F0000}"/>
    <cellStyle name="Accent5 29" xfId="6163" xr:uid="{00000000-0005-0000-0000-0000B40F0000}"/>
    <cellStyle name="Accent5 3" xfId="6164" xr:uid="{00000000-0005-0000-0000-0000B50F0000}"/>
    <cellStyle name="Accent5 3 2" xfId="6165" xr:uid="{00000000-0005-0000-0000-0000B60F0000}"/>
    <cellStyle name="Accent5 3 3" xfId="6166" xr:uid="{00000000-0005-0000-0000-0000B70F0000}"/>
    <cellStyle name="Accent5 3 4" xfId="6167" xr:uid="{00000000-0005-0000-0000-0000B80F0000}"/>
    <cellStyle name="Accent5 3 5" xfId="6168" xr:uid="{00000000-0005-0000-0000-0000B90F0000}"/>
    <cellStyle name="Accent5 3 5 2" xfId="6169" xr:uid="{00000000-0005-0000-0000-0000BA0F0000}"/>
    <cellStyle name="Accent5 3 6" xfId="6170" xr:uid="{00000000-0005-0000-0000-0000BB0F0000}"/>
    <cellStyle name="Accent5 3 7" xfId="6171" xr:uid="{00000000-0005-0000-0000-0000BC0F0000}"/>
    <cellStyle name="Accent5 30" xfId="6172" xr:uid="{00000000-0005-0000-0000-0000BD0F0000}"/>
    <cellStyle name="Accent5 31" xfId="6173" xr:uid="{00000000-0005-0000-0000-0000BE0F0000}"/>
    <cellStyle name="Accent5 32" xfId="6174" xr:uid="{00000000-0005-0000-0000-0000BF0F0000}"/>
    <cellStyle name="Accent5 32 2" xfId="6175" xr:uid="{00000000-0005-0000-0000-0000C00F0000}"/>
    <cellStyle name="Accent5 32 3" xfId="6176" xr:uid="{00000000-0005-0000-0000-0000C10F0000}"/>
    <cellStyle name="Accent5 33" xfId="6177" xr:uid="{00000000-0005-0000-0000-0000C20F0000}"/>
    <cellStyle name="Accent5 33 2" xfId="6178" xr:uid="{00000000-0005-0000-0000-0000C30F0000}"/>
    <cellStyle name="Accent5 33 3" xfId="6179" xr:uid="{00000000-0005-0000-0000-0000C40F0000}"/>
    <cellStyle name="Accent5 34" xfId="6180" xr:uid="{00000000-0005-0000-0000-0000C50F0000}"/>
    <cellStyle name="Accent5 34 2" xfId="6181" xr:uid="{00000000-0005-0000-0000-0000C60F0000}"/>
    <cellStyle name="Accent5 34 3" xfId="6182" xr:uid="{00000000-0005-0000-0000-0000C70F0000}"/>
    <cellStyle name="Accent5 35" xfId="6183" xr:uid="{00000000-0005-0000-0000-0000C80F0000}"/>
    <cellStyle name="Accent5 36" xfId="6184" xr:uid="{00000000-0005-0000-0000-0000C90F0000}"/>
    <cellStyle name="Accent5 37" xfId="6185" xr:uid="{00000000-0005-0000-0000-0000CA0F0000}"/>
    <cellStyle name="Accent5 38" xfId="6186" xr:uid="{00000000-0005-0000-0000-0000CB0F0000}"/>
    <cellStyle name="Accent5 39" xfId="6187" xr:uid="{00000000-0005-0000-0000-0000CC0F0000}"/>
    <cellStyle name="Accent5 4" xfId="6188" xr:uid="{00000000-0005-0000-0000-0000CD0F0000}"/>
    <cellStyle name="Accent5 4 2" xfId="6189" xr:uid="{00000000-0005-0000-0000-0000CE0F0000}"/>
    <cellStyle name="Accent5 4 3" xfId="6190" xr:uid="{00000000-0005-0000-0000-0000CF0F0000}"/>
    <cellStyle name="Accent5 4 4" xfId="6191" xr:uid="{00000000-0005-0000-0000-0000D00F0000}"/>
    <cellStyle name="Accent5 40" xfId="6192" xr:uid="{00000000-0005-0000-0000-0000D10F0000}"/>
    <cellStyle name="Accent5 5" xfId="6193" xr:uid="{00000000-0005-0000-0000-0000D20F0000}"/>
    <cellStyle name="Accent5 5 2" xfId="6194" xr:uid="{00000000-0005-0000-0000-0000D30F0000}"/>
    <cellStyle name="Accent5 6" xfId="6195" xr:uid="{00000000-0005-0000-0000-0000D40F0000}"/>
    <cellStyle name="Accent5 6 2" xfId="6196" xr:uid="{00000000-0005-0000-0000-0000D50F0000}"/>
    <cellStyle name="Accent5 6 3" xfId="6197" xr:uid="{00000000-0005-0000-0000-0000D60F0000}"/>
    <cellStyle name="Accent5 7" xfId="6198" xr:uid="{00000000-0005-0000-0000-0000D70F0000}"/>
    <cellStyle name="Accent5 7 2" xfId="6199" xr:uid="{00000000-0005-0000-0000-0000D80F0000}"/>
    <cellStyle name="Accent5 8" xfId="6200" xr:uid="{00000000-0005-0000-0000-0000D90F0000}"/>
    <cellStyle name="Accent5 8 2" xfId="6201" xr:uid="{00000000-0005-0000-0000-0000DA0F0000}"/>
    <cellStyle name="Accent5 9" xfId="6202" xr:uid="{00000000-0005-0000-0000-0000DB0F0000}"/>
    <cellStyle name="Accent5 9 2" xfId="6203" xr:uid="{00000000-0005-0000-0000-0000DC0F0000}"/>
    <cellStyle name="Accent6" xfId="50329" builtinId="49" customBuiltin="1"/>
    <cellStyle name="Accent6 - 20 %" xfId="6204" xr:uid="{00000000-0005-0000-0000-0000DD0F0000}"/>
    <cellStyle name="Accent6 - 40 %" xfId="6205" xr:uid="{00000000-0005-0000-0000-0000DE0F0000}"/>
    <cellStyle name="Accent6 - 60 %" xfId="6206" xr:uid="{00000000-0005-0000-0000-0000DF0F0000}"/>
    <cellStyle name="Accent6 10" xfId="6207" xr:uid="{00000000-0005-0000-0000-0000E00F0000}"/>
    <cellStyle name="Accent6 10 2" xfId="6208" xr:uid="{00000000-0005-0000-0000-0000E10F0000}"/>
    <cellStyle name="Accent6 11" xfId="6209" xr:uid="{00000000-0005-0000-0000-0000E20F0000}"/>
    <cellStyle name="Accent6 11 2" xfId="6210" xr:uid="{00000000-0005-0000-0000-0000E30F0000}"/>
    <cellStyle name="Accent6 11 2 2" xfId="6211" xr:uid="{00000000-0005-0000-0000-0000E40F0000}"/>
    <cellStyle name="Accent6 11 2 3" xfId="6212" xr:uid="{00000000-0005-0000-0000-0000E50F0000}"/>
    <cellStyle name="Accent6 11 3" xfId="6213" xr:uid="{00000000-0005-0000-0000-0000E60F0000}"/>
    <cellStyle name="Accent6 11 4" xfId="6214" xr:uid="{00000000-0005-0000-0000-0000E70F0000}"/>
    <cellStyle name="Accent6 11 5" xfId="6215" xr:uid="{00000000-0005-0000-0000-0000E80F0000}"/>
    <cellStyle name="Accent6 12" xfId="6216" xr:uid="{00000000-0005-0000-0000-0000E90F0000}"/>
    <cellStyle name="Accent6 12 2" xfId="6217" xr:uid="{00000000-0005-0000-0000-0000EA0F0000}"/>
    <cellStyle name="Accent6 12 3" xfId="6218" xr:uid="{00000000-0005-0000-0000-0000EB0F0000}"/>
    <cellStyle name="Accent6 12 3 2" xfId="52163" xr:uid="{E01D1998-9CAA-484A-A22C-134F2EC5FF40}"/>
    <cellStyle name="Accent6 12 4" xfId="6219" xr:uid="{00000000-0005-0000-0000-0000EC0F0000}"/>
    <cellStyle name="Accent6 13" xfId="6220" xr:uid="{00000000-0005-0000-0000-0000ED0F0000}"/>
    <cellStyle name="Accent6 13 2" xfId="6221" xr:uid="{00000000-0005-0000-0000-0000EE0F0000}"/>
    <cellStyle name="Accent6 13 2 2" xfId="6222" xr:uid="{00000000-0005-0000-0000-0000EF0F0000}"/>
    <cellStyle name="Accent6 13 3" xfId="6223" xr:uid="{00000000-0005-0000-0000-0000F00F0000}"/>
    <cellStyle name="Accent6 14" xfId="6224" xr:uid="{00000000-0005-0000-0000-0000F10F0000}"/>
    <cellStyle name="Accent6 14 2" xfId="6225" xr:uid="{00000000-0005-0000-0000-0000F20F0000}"/>
    <cellStyle name="Accent6 14 3" xfId="6226" xr:uid="{00000000-0005-0000-0000-0000F30F0000}"/>
    <cellStyle name="Accent6 15" xfId="6227" xr:uid="{00000000-0005-0000-0000-0000F40F0000}"/>
    <cellStyle name="Accent6 15 2" xfId="6228" xr:uid="{00000000-0005-0000-0000-0000F50F0000}"/>
    <cellStyle name="Accent6 15 3" xfId="6229" xr:uid="{00000000-0005-0000-0000-0000F60F0000}"/>
    <cellStyle name="Accent6 16" xfId="6230" xr:uid="{00000000-0005-0000-0000-0000F70F0000}"/>
    <cellStyle name="Accent6 17" xfId="6231" xr:uid="{00000000-0005-0000-0000-0000F80F0000}"/>
    <cellStyle name="Accent6 18" xfId="6232" xr:uid="{00000000-0005-0000-0000-0000F90F0000}"/>
    <cellStyle name="Accent6 19" xfId="6233" xr:uid="{00000000-0005-0000-0000-0000FA0F0000}"/>
    <cellStyle name="Accent6 2" xfId="119" xr:uid="{00000000-0005-0000-0000-0000FB0F0000}"/>
    <cellStyle name="Accent6 2 2" xfId="1114" xr:uid="{00000000-0005-0000-0000-0000FC0F0000}"/>
    <cellStyle name="Accent6 2 2 2" xfId="6235" xr:uid="{00000000-0005-0000-0000-0000FD0F0000}"/>
    <cellStyle name="Accent6 2 2 3" xfId="6234" xr:uid="{00000000-0005-0000-0000-0000FE0F0000}"/>
    <cellStyle name="Accent6 2 3" xfId="6236" xr:uid="{00000000-0005-0000-0000-0000FF0F0000}"/>
    <cellStyle name="Accent6 2 3 2" xfId="6237" xr:uid="{00000000-0005-0000-0000-000000100000}"/>
    <cellStyle name="Accent6 2 3 3" xfId="50849" xr:uid="{535A9655-EF4D-465B-9FCB-D9CE8900FB02}"/>
    <cellStyle name="Accent6 2 4" xfId="6238" xr:uid="{00000000-0005-0000-0000-000001100000}"/>
    <cellStyle name="Accent6 2 4 2" xfId="6239" xr:uid="{00000000-0005-0000-0000-000002100000}"/>
    <cellStyle name="Accent6 2 5" xfId="6240" xr:uid="{00000000-0005-0000-0000-000003100000}"/>
    <cellStyle name="Accent6 2 6" xfId="6241" xr:uid="{00000000-0005-0000-0000-000004100000}"/>
    <cellStyle name="Accent6 2 7" xfId="6242" xr:uid="{00000000-0005-0000-0000-000005100000}"/>
    <cellStyle name="Accent6 2 8" xfId="2183" xr:uid="{00000000-0005-0000-0000-000006100000}"/>
    <cellStyle name="Accent6 20" xfId="6243" xr:uid="{00000000-0005-0000-0000-000007100000}"/>
    <cellStyle name="Accent6 21" xfId="6244" xr:uid="{00000000-0005-0000-0000-000008100000}"/>
    <cellStyle name="Accent6 21 2" xfId="6245" xr:uid="{00000000-0005-0000-0000-000009100000}"/>
    <cellStyle name="Accent6 22" xfId="6246" xr:uid="{00000000-0005-0000-0000-00000A100000}"/>
    <cellStyle name="Accent6 22 2" xfId="6247" xr:uid="{00000000-0005-0000-0000-00000B100000}"/>
    <cellStyle name="Accent6 23" xfId="6248" xr:uid="{00000000-0005-0000-0000-00000C100000}"/>
    <cellStyle name="Accent6 23 2" xfId="6249" xr:uid="{00000000-0005-0000-0000-00000D100000}"/>
    <cellStyle name="Accent6 24" xfId="6250" xr:uid="{00000000-0005-0000-0000-00000E100000}"/>
    <cellStyle name="Accent6 25" xfId="6251" xr:uid="{00000000-0005-0000-0000-00000F100000}"/>
    <cellStyle name="Accent6 26" xfId="6252" xr:uid="{00000000-0005-0000-0000-000010100000}"/>
    <cellStyle name="Accent6 27" xfId="6253" xr:uid="{00000000-0005-0000-0000-000011100000}"/>
    <cellStyle name="Accent6 28" xfId="6254" xr:uid="{00000000-0005-0000-0000-000012100000}"/>
    <cellStyle name="Accent6 29" xfId="6255" xr:uid="{00000000-0005-0000-0000-000013100000}"/>
    <cellStyle name="Accent6 3" xfId="6256" xr:uid="{00000000-0005-0000-0000-000014100000}"/>
    <cellStyle name="Accent6 3 2" xfId="6257" xr:uid="{00000000-0005-0000-0000-000015100000}"/>
    <cellStyle name="Accent6 3 3" xfId="6258" xr:uid="{00000000-0005-0000-0000-000016100000}"/>
    <cellStyle name="Accent6 3 4" xfId="6259" xr:uid="{00000000-0005-0000-0000-000017100000}"/>
    <cellStyle name="Accent6 3 5" xfId="6260" xr:uid="{00000000-0005-0000-0000-000018100000}"/>
    <cellStyle name="Accent6 3 5 2" xfId="6261" xr:uid="{00000000-0005-0000-0000-000019100000}"/>
    <cellStyle name="Accent6 3 6" xfId="6262" xr:uid="{00000000-0005-0000-0000-00001A100000}"/>
    <cellStyle name="Accent6 3 7" xfId="6263" xr:uid="{00000000-0005-0000-0000-00001B100000}"/>
    <cellStyle name="Accent6 30" xfId="6264" xr:uid="{00000000-0005-0000-0000-00001C100000}"/>
    <cellStyle name="Accent6 31" xfId="6265" xr:uid="{00000000-0005-0000-0000-00001D100000}"/>
    <cellStyle name="Accent6 32" xfId="6266" xr:uid="{00000000-0005-0000-0000-00001E100000}"/>
    <cellStyle name="Accent6 33" xfId="6267" xr:uid="{00000000-0005-0000-0000-00001F100000}"/>
    <cellStyle name="Accent6 34" xfId="6268" xr:uid="{00000000-0005-0000-0000-000020100000}"/>
    <cellStyle name="Accent6 35" xfId="6269" xr:uid="{00000000-0005-0000-0000-000021100000}"/>
    <cellStyle name="Accent6 36" xfId="6270" xr:uid="{00000000-0005-0000-0000-000022100000}"/>
    <cellStyle name="Accent6 37" xfId="6271" xr:uid="{00000000-0005-0000-0000-000023100000}"/>
    <cellStyle name="Accent6 38" xfId="6272" xr:uid="{00000000-0005-0000-0000-000024100000}"/>
    <cellStyle name="Accent6 39" xfId="6273" xr:uid="{00000000-0005-0000-0000-000025100000}"/>
    <cellStyle name="Accent6 4" xfId="6274" xr:uid="{00000000-0005-0000-0000-000026100000}"/>
    <cellStyle name="Accent6 4 2" xfId="6275" xr:uid="{00000000-0005-0000-0000-000027100000}"/>
    <cellStyle name="Accent6 4 3" xfId="6276" xr:uid="{00000000-0005-0000-0000-000028100000}"/>
    <cellStyle name="Accent6 4 4" xfId="6277" xr:uid="{00000000-0005-0000-0000-000029100000}"/>
    <cellStyle name="Accent6 4 5" xfId="6278" xr:uid="{00000000-0005-0000-0000-00002A100000}"/>
    <cellStyle name="Accent6 40" xfId="6279" xr:uid="{00000000-0005-0000-0000-00002B100000}"/>
    <cellStyle name="Accent6 41" xfId="6280" xr:uid="{00000000-0005-0000-0000-00002C100000}"/>
    <cellStyle name="Accent6 42" xfId="6281" xr:uid="{00000000-0005-0000-0000-00002D100000}"/>
    <cellStyle name="Accent6 42 2" xfId="6282" xr:uid="{00000000-0005-0000-0000-00002E100000}"/>
    <cellStyle name="Accent6 42 3" xfId="6283" xr:uid="{00000000-0005-0000-0000-00002F100000}"/>
    <cellStyle name="Accent6 43" xfId="6284" xr:uid="{00000000-0005-0000-0000-000030100000}"/>
    <cellStyle name="Accent6 43 2" xfId="6285" xr:uid="{00000000-0005-0000-0000-000031100000}"/>
    <cellStyle name="Accent6 43 3" xfId="6286" xr:uid="{00000000-0005-0000-0000-000032100000}"/>
    <cellStyle name="Accent6 44" xfId="6287" xr:uid="{00000000-0005-0000-0000-000033100000}"/>
    <cellStyle name="Accent6 44 2" xfId="6288" xr:uid="{00000000-0005-0000-0000-000034100000}"/>
    <cellStyle name="Accent6 44 3" xfId="6289" xr:uid="{00000000-0005-0000-0000-000035100000}"/>
    <cellStyle name="Accent6 45" xfId="6290" xr:uid="{00000000-0005-0000-0000-000036100000}"/>
    <cellStyle name="Accent6 46" xfId="6291" xr:uid="{00000000-0005-0000-0000-000037100000}"/>
    <cellStyle name="Accent6 47" xfId="6292" xr:uid="{00000000-0005-0000-0000-000038100000}"/>
    <cellStyle name="Accent6 48" xfId="6293" xr:uid="{00000000-0005-0000-0000-000039100000}"/>
    <cellStyle name="Accent6 49" xfId="6294" xr:uid="{00000000-0005-0000-0000-00003A100000}"/>
    <cellStyle name="Accent6 5" xfId="6295" xr:uid="{00000000-0005-0000-0000-00003B100000}"/>
    <cellStyle name="Accent6 5 2" xfId="6296" xr:uid="{00000000-0005-0000-0000-00003C100000}"/>
    <cellStyle name="Accent6 50" xfId="6297" xr:uid="{00000000-0005-0000-0000-00003D100000}"/>
    <cellStyle name="Accent6 6" xfId="6298" xr:uid="{00000000-0005-0000-0000-00003E100000}"/>
    <cellStyle name="Accent6 6 2" xfId="6299" xr:uid="{00000000-0005-0000-0000-00003F100000}"/>
    <cellStyle name="Accent6 6 3" xfId="6300" xr:uid="{00000000-0005-0000-0000-000040100000}"/>
    <cellStyle name="Accent6 7" xfId="6301" xr:uid="{00000000-0005-0000-0000-000041100000}"/>
    <cellStyle name="Accent6 7 2" xfId="6302" xr:uid="{00000000-0005-0000-0000-000042100000}"/>
    <cellStyle name="Accent6 7 3" xfId="6303" xr:uid="{00000000-0005-0000-0000-000043100000}"/>
    <cellStyle name="Accent6 7 4" xfId="6304" xr:uid="{00000000-0005-0000-0000-000044100000}"/>
    <cellStyle name="Accent6 8" xfId="6305" xr:uid="{00000000-0005-0000-0000-000045100000}"/>
    <cellStyle name="Accent6 8 2" xfId="6306" xr:uid="{00000000-0005-0000-0000-000046100000}"/>
    <cellStyle name="Accent6 8 3" xfId="6307" xr:uid="{00000000-0005-0000-0000-000047100000}"/>
    <cellStyle name="Accent6 9" xfId="6308" xr:uid="{00000000-0005-0000-0000-000048100000}"/>
    <cellStyle name="Accent6 9 2" xfId="6309" xr:uid="{00000000-0005-0000-0000-000049100000}"/>
    <cellStyle name="AggblueBoldCels" xfId="2184" xr:uid="{00000000-0005-0000-0000-00004A100000}"/>
    <cellStyle name="AggblueBoldCels 2" xfId="6310" xr:uid="{00000000-0005-0000-0000-00004B100000}"/>
    <cellStyle name="AggblueBoldCels_CRFReport-template" xfId="6311" xr:uid="{00000000-0005-0000-0000-00004C100000}"/>
    <cellStyle name="AggblueCels" xfId="2185" xr:uid="{00000000-0005-0000-0000-00004D100000}"/>
    <cellStyle name="AggblueCels 2" xfId="6312" xr:uid="{00000000-0005-0000-0000-00004E100000}"/>
    <cellStyle name="AggblueCels_1x" xfId="6313" xr:uid="{00000000-0005-0000-0000-00004F100000}"/>
    <cellStyle name="AggBoldCells" xfId="2186" xr:uid="{00000000-0005-0000-0000-000050100000}"/>
    <cellStyle name="AggBoldCells 2" xfId="6314" xr:uid="{00000000-0005-0000-0000-000051100000}"/>
    <cellStyle name="AggBoldCells 3" xfId="6315" xr:uid="{00000000-0005-0000-0000-000052100000}"/>
    <cellStyle name="AggBoldCells 4" xfId="6316" xr:uid="{00000000-0005-0000-0000-000053100000}"/>
    <cellStyle name="AggBoldCells 5" xfId="6317" xr:uid="{00000000-0005-0000-0000-000054100000}"/>
    <cellStyle name="AggCels" xfId="2187" xr:uid="{00000000-0005-0000-0000-000055100000}"/>
    <cellStyle name="AggCels 2" xfId="6318" xr:uid="{00000000-0005-0000-0000-000056100000}"/>
    <cellStyle name="AggCels 3" xfId="6319" xr:uid="{00000000-0005-0000-0000-000057100000}"/>
    <cellStyle name="AggCels 3 2" xfId="6320" xr:uid="{00000000-0005-0000-0000-000058100000}"/>
    <cellStyle name="AggCels 4" xfId="6321" xr:uid="{00000000-0005-0000-0000-000059100000}"/>
    <cellStyle name="AggCels 5" xfId="6322" xr:uid="{00000000-0005-0000-0000-00005A100000}"/>
    <cellStyle name="AggCels_T(2)" xfId="6323" xr:uid="{00000000-0005-0000-0000-00005B100000}"/>
    <cellStyle name="AggGreen" xfId="2188" xr:uid="{00000000-0005-0000-0000-00005C100000}"/>
    <cellStyle name="AggGreen 2" xfId="6324" xr:uid="{00000000-0005-0000-0000-00005D100000}"/>
    <cellStyle name="AggGreen 2 2" xfId="6325" xr:uid="{00000000-0005-0000-0000-00005E100000}"/>
    <cellStyle name="AggGreen 2 2 2" xfId="6326" xr:uid="{00000000-0005-0000-0000-00005F100000}"/>
    <cellStyle name="AggGreen 2 2 2 2" xfId="6327" xr:uid="{00000000-0005-0000-0000-000060100000}"/>
    <cellStyle name="AggGreen 2 2 3" xfId="6328" xr:uid="{00000000-0005-0000-0000-000061100000}"/>
    <cellStyle name="AggGreen 2 3" xfId="6329" xr:uid="{00000000-0005-0000-0000-000062100000}"/>
    <cellStyle name="AggGreen 2 3 2" xfId="6330" xr:uid="{00000000-0005-0000-0000-000063100000}"/>
    <cellStyle name="AggGreen 2 3 2 2" xfId="6331" xr:uid="{00000000-0005-0000-0000-000064100000}"/>
    <cellStyle name="AggGreen 2 3 3" xfId="6332" xr:uid="{00000000-0005-0000-0000-000065100000}"/>
    <cellStyle name="AggGreen 2 3 3 2" xfId="6333" xr:uid="{00000000-0005-0000-0000-000066100000}"/>
    <cellStyle name="AggGreen 2 3 4" xfId="6334" xr:uid="{00000000-0005-0000-0000-000067100000}"/>
    <cellStyle name="AggGreen 2 3 4 2" xfId="6335" xr:uid="{00000000-0005-0000-0000-000068100000}"/>
    <cellStyle name="AggGreen 2 3 5" xfId="6336" xr:uid="{00000000-0005-0000-0000-000069100000}"/>
    <cellStyle name="AggGreen 3" xfId="6337" xr:uid="{00000000-0005-0000-0000-00006A100000}"/>
    <cellStyle name="AggGreen 3 2" xfId="6338" xr:uid="{00000000-0005-0000-0000-00006B100000}"/>
    <cellStyle name="AggGreen 3 2 2" xfId="6339" xr:uid="{00000000-0005-0000-0000-00006C100000}"/>
    <cellStyle name="AggGreen 4" xfId="6340" xr:uid="{00000000-0005-0000-0000-00006D100000}"/>
    <cellStyle name="AggGreen 4 2" xfId="6341" xr:uid="{00000000-0005-0000-0000-00006E100000}"/>
    <cellStyle name="AggGreen 4 2 2" xfId="6342" xr:uid="{00000000-0005-0000-0000-00006F100000}"/>
    <cellStyle name="AggGreen 4 3" xfId="6343" xr:uid="{00000000-0005-0000-0000-000070100000}"/>
    <cellStyle name="AggGreen 4 3 2" xfId="6344" xr:uid="{00000000-0005-0000-0000-000071100000}"/>
    <cellStyle name="AggGreen 4 4" xfId="6345" xr:uid="{00000000-0005-0000-0000-000072100000}"/>
    <cellStyle name="AggGreen 4 4 2" xfId="6346" xr:uid="{00000000-0005-0000-0000-000073100000}"/>
    <cellStyle name="AggGreen 4 5" xfId="6347" xr:uid="{00000000-0005-0000-0000-000074100000}"/>
    <cellStyle name="AggGreen_1A CRF Trend.v1" xfId="6348" xr:uid="{00000000-0005-0000-0000-000075100000}"/>
    <cellStyle name="AggGreen12" xfId="2189" xr:uid="{00000000-0005-0000-0000-000076100000}"/>
    <cellStyle name="AggGreen12 2" xfId="6349" xr:uid="{00000000-0005-0000-0000-000077100000}"/>
    <cellStyle name="AggGreen12 2 2" xfId="6350" xr:uid="{00000000-0005-0000-0000-000078100000}"/>
    <cellStyle name="AggGreen12 2 2 2" xfId="6351" xr:uid="{00000000-0005-0000-0000-000079100000}"/>
    <cellStyle name="AggGreen12 2 2 2 2" xfId="6352" xr:uid="{00000000-0005-0000-0000-00007A100000}"/>
    <cellStyle name="AggGreen12 2 2 3" xfId="6353" xr:uid="{00000000-0005-0000-0000-00007B100000}"/>
    <cellStyle name="AggGreen12 2 3" xfId="6354" xr:uid="{00000000-0005-0000-0000-00007C100000}"/>
    <cellStyle name="AggGreen12 2 3 2" xfId="6355" xr:uid="{00000000-0005-0000-0000-00007D100000}"/>
    <cellStyle name="AggGreen12 2 3 2 2" xfId="6356" xr:uid="{00000000-0005-0000-0000-00007E100000}"/>
    <cellStyle name="AggGreen12 2 3 3" xfId="6357" xr:uid="{00000000-0005-0000-0000-00007F100000}"/>
    <cellStyle name="AggGreen12 2 3 3 2" xfId="6358" xr:uid="{00000000-0005-0000-0000-000080100000}"/>
    <cellStyle name="AggGreen12 2 3 4" xfId="6359" xr:uid="{00000000-0005-0000-0000-000081100000}"/>
    <cellStyle name="AggGreen12 2 3 4 2" xfId="6360" xr:uid="{00000000-0005-0000-0000-000082100000}"/>
    <cellStyle name="AggGreen12 2 3 5" xfId="6361" xr:uid="{00000000-0005-0000-0000-000083100000}"/>
    <cellStyle name="AggGreen12 3" xfId="6362" xr:uid="{00000000-0005-0000-0000-000084100000}"/>
    <cellStyle name="AggGreen12 3 2" xfId="6363" xr:uid="{00000000-0005-0000-0000-000085100000}"/>
    <cellStyle name="AggGreen12 3 2 2" xfId="6364" xr:uid="{00000000-0005-0000-0000-000086100000}"/>
    <cellStyle name="AggGreen12 4" xfId="6365" xr:uid="{00000000-0005-0000-0000-000087100000}"/>
    <cellStyle name="AggGreen12 4 2" xfId="6366" xr:uid="{00000000-0005-0000-0000-000088100000}"/>
    <cellStyle name="AggGreen12 4 2 2" xfId="6367" xr:uid="{00000000-0005-0000-0000-000089100000}"/>
    <cellStyle name="AggGreen12 4 3" xfId="6368" xr:uid="{00000000-0005-0000-0000-00008A100000}"/>
    <cellStyle name="AggGreen12 4 3 2" xfId="6369" xr:uid="{00000000-0005-0000-0000-00008B100000}"/>
    <cellStyle name="AggGreen12 4 4" xfId="6370" xr:uid="{00000000-0005-0000-0000-00008C100000}"/>
    <cellStyle name="AggGreen12 4 4 2" xfId="6371" xr:uid="{00000000-0005-0000-0000-00008D100000}"/>
    <cellStyle name="AggGreen12 4 5" xfId="6372" xr:uid="{00000000-0005-0000-0000-00008E100000}"/>
    <cellStyle name="AggGreen12_1A CRF Trend.v1" xfId="6373" xr:uid="{00000000-0005-0000-0000-00008F100000}"/>
    <cellStyle name="AggOrange" xfId="2190" xr:uid="{00000000-0005-0000-0000-000090100000}"/>
    <cellStyle name="AggOrange 2" xfId="6374" xr:uid="{00000000-0005-0000-0000-000091100000}"/>
    <cellStyle name="AggOrange 2 2" xfId="6375" xr:uid="{00000000-0005-0000-0000-000092100000}"/>
    <cellStyle name="AggOrange 2 2 2" xfId="6376" xr:uid="{00000000-0005-0000-0000-000093100000}"/>
    <cellStyle name="AggOrange 2 2 2 2" xfId="6377" xr:uid="{00000000-0005-0000-0000-000094100000}"/>
    <cellStyle name="AggOrange 2 2 3" xfId="6378" xr:uid="{00000000-0005-0000-0000-000095100000}"/>
    <cellStyle name="AggOrange 2 3" xfId="6379" xr:uid="{00000000-0005-0000-0000-000096100000}"/>
    <cellStyle name="AggOrange 2 3 2" xfId="6380" xr:uid="{00000000-0005-0000-0000-000097100000}"/>
    <cellStyle name="AggOrange 2 3 2 2" xfId="6381" xr:uid="{00000000-0005-0000-0000-000098100000}"/>
    <cellStyle name="AggOrange 2 3 3" xfId="6382" xr:uid="{00000000-0005-0000-0000-000099100000}"/>
    <cellStyle name="AggOrange 2 3 3 2" xfId="6383" xr:uid="{00000000-0005-0000-0000-00009A100000}"/>
    <cellStyle name="AggOrange 2 3 4" xfId="6384" xr:uid="{00000000-0005-0000-0000-00009B100000}"/>
    <cellStyle name="AggOrange 2 3 4 2" xfId="6385" xr:uid="{00000000-0005-0000-0000-00009C100000}"/>
    <cellStyle name="AggOrange 2 3 5" xfId="6386" xr:uid="{00000000-0005-0000-0000-00009D100000}"/>
    <cellStyle name="AggOrange 3" xfId="6387" xr:uid="{00000000-0005-0000-0000-00009E100000}"/>
    <cellStyle name="AggOrange 3 2" xfId="6388" xr:uid="{00000000-0005-0000-0000-00009F100000}"/>
    <cellStyle name="AggOrange 3 2 2" xfId="6389" xr:uid="{00000000-0005-0000-0000-0000A0100000}"/>
    <cellStyle name="AggOrange 4" xfId="6390" xr:uid="{00000000-0005-0000-0000-0000A1100000}"/>
    <cellStyle name="AggOrange 4 2" xfId="6391" xr:uid="{00000000-0005-0000-0000-0000A2100000}"/>
    <cellStyle name="AggOrange 4 2 2" xfId="6392" xr:uid="{00000000-0005-0000-0000-0000A3100000}"/>
    <cellStyle name="AggOrange 4 3" xfId="6393" xr:uid="{00000000-0005-0000-0000-0000A4100000}"/>
    <cellStyle name="AggOrange 4 3 2" xfId="6394" xr:uid="{00000000-0005-0000-0000-0000A5100000}"/>
    <cellStyle name="AggOrange 4 4" xfId="6395" xr:uid="{00000000-0005-0000-0000-0000A6100000}"/>
    <cellStyle name="AggOrange 4 4 2" xfId="6396" xr:uid="{00000000-0005-0000-0000-0000A7100000}"/>
    <cellStyle name="AggOrange 4 5" xfId="6397" xr:uid="{00000000-0005-0000-0000-0000A8100000}"/>
    <cellStyle name="AggOrange_1A CRF Trend.v1" xfId="6398" xr:uid="{00000000-0005-0000-0000-0000A9100000}"/>
    <cellStyle name="AggOrange9" xfId="2191" xr:uid="{00000000-0005-0000-0000-0000AA100000}"/>
    <cellStyle name="AggOrange9 2" xfId="6399" xr:uid="{00000000-0005-0000-0000-0000AB100000}"/>
    <cellStyle name="AggOrange9 2 2" xfId="6400" xr:uid="{00000000-0005-0000-0000-0000AC100000}"/>
    <cellStyle name="AggOrange9 2 2 2" xfId="6401" xr:uid="{00000000-0005-0000-0000-0000AD100000}"/>
    <cellStyle name="AggOrange9 2 2 2 2" xfId="6402" xr:uid="{00000000-0005-0000-0000-0000AE100000}"/>
    <cellStyle name="AggOrange9 2 2 3" xfId="6403" xr:uid="{00000000-0005-0000-0000-0000AF100000}"/>
    <cellStyle name="AggOrange9 2 3" xfId="6404" xr:uid="{00000000-0005-0000-0000-0000B0100000}"/>
    <cellStyle name="AggOrange9 2 3 2" xfId="6405" xr:uid="{00000000-0005-0000-0000-0000B1100000}"/>
    <cellStyle name="AggOrange9 2 3 2 2" xfId="6406" xr:uid="{00000000-0005-0000-0000-0000B2100000}"/>
    <cellStyle name="AggOrange9 2 3 3" xfId="6407" xr:uid="{00000000-0005-0000-0000-0000B3100000}"/>
    <cellStyle name="AggOrange9 2 3 3 2" xfId="6408" xr:uid="{00000000-0005-0000-0000-0000B4100000}"/>
    <cellStyle name="AggOrange9 2 3 4" xfId="6409" xr:uid="{00000000-0005-0000-0000-0000B5100000}"/>
    <cellStyle name="AggOrange9 2 3 4 2" xfId="6410" xr:uid="{00000000-0005-0000-0000-0000B6100000}"/>
    <cellStyle name="AggOrange9 2 3 5" xfId="6411" xr:uid="{00000000-0005-0000-0000-0000B7100000}"/>
    <cellStyle name="AggOrange9 3" xfId="6412" xr:uid="{00000000-0005-0000-0000-0000B8100000}"/>
    <cellStyle name="AggOrange9 3 2" xfId="6413" xr:uid="{00000000-0005-0000-0000-0000B9100000}"/>
    <cellStyle name="AggOrange9 3 2 2" xfId="6414" xr:uid="{00000000-0005-0000-0000-0000BA100000}"/>
    <cellStyle name="AggOrange9 4" xfId="6415" xr:uid="{00000000-0005-0000-0000-0000BB100000}"/>
    <cellStyle name="AggOrange9 4 2" xfId="6416" xr:uid="{00000000-0005-0000-0000-0000BC100000}"/>
    <cellStyle name="AggOrange9 4 2 2" xfId="6417" xr:uid="{00000000-0005-0000-0000-0000BD100000}"/>
    <cellStyle name="AggOrange9 4 3" xfId="6418" xr:uid="{00000000-0005-0000-0000-0000BE100000}"/>
    <cellStyle name="AggOrange9 4 3 2" xfId="6419" xr:uid="{00000000-0005-0000-0000-0000BF100000}"/>
    <cellStyle name="AggOrange9 4 4" xfId="6420" xr:uid="{00000000-0005-0000-0000-0000C0100000}"/>
    <cellStyle name="AggOrange9 4 4 2" xfId="6421" xr:uid="{00000000-0005-0000-0000-0000C1100000}"/>
    <cellStyle name="AggOrange9 4 5" xfId="6422" xr:uid="{00000000-0005-0000-0000-0000C2100000}"/>
    <cellStyle name="AggOrange9_1A CRF Trend.v1" xfId="6423" xr:uid="{00000000-0005-0000-0000-0000C3100000}"/>
    <cellStyle name="AggOrangeLB_2x" xfId="2192" xr:uid="{00000000-0005-0000-0000-0000C4100000}"/>
    <cellStyle name="AggOrangeLBorder" xfId="2193" xr:uid="{00000000-0005-0000-0000-0000C5100000}"/>
    <cellStyle name="AggOrangeLBorder 2" xfId="6424" xr:uid="{00000000-0005-0000-0000-0000C6100000}"/>
    <cellStyle name="AggOrangeLBorder 2 2" xfId="6425" xr:uid="{00000000-0005-0000-0000-0000C7100000}"/>
    <cellStyle name="AggOrangeLBorder 2 2 2" xfId="6426" xr:uid="{00000000-0005-0000-0000-0000C8100000}"/>
    <cellStyle name="AggOrangeLBorder 2 3" xfId="6427" xr:uid="{00000000-0005-0000-0000-0000C9100000}"/>
    <cellStyle name="AggOrangeLBorder 2 3 2" xfId="6428" xr:uid="{00000000-0005-0000-0000-0000CA100000}"/>
    <cellStyle name="AggOrangeLBorder 2 3 2 2" xfId="6429" xr:uid="{00000000-0005-0000-0000-0000CB100000}"/>
    <cellStyle name="AggOrangeLBorder 2 3 3" xfId="6430" xr:uid="{00000000-0005-0000-0000-0000CC100000}"/>
    <cellStyle name="AggOrangeLBorder 2 3 3 2" xfId="6431" xr:uid="{00000000-0005-0000-0000-0000CD100000}"/>
    <cellStyle name="AggOrangeLBorder 2 3 4" xfId="6432" xr:uid="{00000000-0005-0000-0000-0000CE100000}"/>
    <cellStyle name="AggOrangeLBorder 2 3 4 2" xfId="6433" xr:uid="{00000000-0005-0000-0000-0000CF100000}"/>
    <cellStyle name="AggOrangeLBorder 2 3 5" xfId="6434" xr:uid="{00000000-0005-0000-0000-0000D0100000}"/>
    <cellStyle name="AggOrangeLBorder 3" xfId="6435" xr:uid="{00000000-0005-0000-0000-0000D1100000}"/>
    <cellStyle name="AggOrangeLBorder 3 2" xfId="6436" xr:uid="{00000000-0005-0000-0000-0000D2100000}"/>
    <cellStyle name="AggOrangeLBorder 4" xfId="6437" xr:uid="{00000000-0005-0000-0000-0000D3100000}"/>
    <cellStyle name="AggOrangeLBorder 4 2" xfId="6438" xr:uid="{00000000-0005-0000-0000-0000D4100000}"/>
    <cellStyle name="AggOrangeLBorder 4 2 2" xfId="6439" xr:uid="{00000000-0005-0000-0000-0000D5100000}"/>
    <cellStyle name="AggOrangeLBorder 4 3" xfId="6440" xr:uid="{00000000-0005-0000-0000-0000D6100000}"/>
    <cellStyle name="AggOrangeLBorder 4 3 2" xfId="6441" xr:uid="{00000000-0005-0000-0000-0000D7100000}"/>
    <cellStyle name="AggOrangeLBorder 4 4" xfId="6442" xr:uid="{00000000-0005-0000-0000-0000D8100000}"/>
    <cellStyle name="AggOrangeLBorder 4 4 2" xfId="6443" xr:uid="{00000000-0005-0000-0000-0000D9100000}"/>
    <cellStyle name="AggOrangeLBorder 4 5" xfId="6444" xr:uid="{00000000-0005-0000-0000-0000DA100000}"/>
    <cellStyle name="AggOrangeLBorder_1A CRF Trend.v1" xfId="6445" xr:uid="{00000000-0005-0000-0000-0000DB100000}"/>
    <cellStyle name="AggOrangeRBorder" xfId="2194" xr:uid="{00000000-0005-0000-0000-0000DC100000}"/>
    <cellStyle name="AggOrangeRBorder 2" xfId="6446" xr:uid="{00000000-0005-0000-0000-0000DD100000}"/>
    <cellStyle name="AggOrangeRBorder 2 2" xfId="6447" xr:uid="{00000000-0005-0000-0000-0000DE100000}"/>
    <cellStyle name="AggOrangeRBorder 2 2 2" xfId="6448" xr:uid="{00000000-0005-0000-0000-0000DF100000}"/>
    <cellStyle name="AggOrangeRBorder 2 2 2 2" xfId="6449" xr:uid="{00000000-0005-0000-0000-0000E0100000}"/>
    <cellStyle name="AggOrangeRBorder 2 3" xfId="6450" xr:uid="{00000000-0005-0000-0000-0000E1100000}"/>
    <cellStyle name="AggOrangeRBorder 2 3 2" xfId="6451" xr:uid="{00000000-0005-0000-0000-0000E2100000}"/>
    <cellStyle name="AggOrangeRBorder 2 3 2 2" xfId="6452" xr:uid="{00000000-0005-0000-0000-0000E3100000}"/>
    <cellStyle name="AggOrangeRBorder 2 3 3" xfId="6453" xr:uid="{00000000-0005-0000-0000-0000E4100000}"/>
    <cellStyle name="AggOrangeRBorder 2 3 3 2" xfId="6454" xr:uid="{00000000-0005-0000-0000-0000E5100000}"/>
    <cellStyle name="AggOrangeRBorder 2 3 4" xfId="6455" xr:uid="{00000000-0005-0000-0000-0000E6100000}"/>
    <cellStyle name="AggOrangeRBorder 2 3 4 2" xfId="6456" xr:uid="{00000000-0005-0000-0000-0000E7100000}"/>
    <cellStyle name="AggOrangeRBorder 2 3 5" xfId="6457" xr:uid="{00000000-0005-0000-0000-0000E8100000}"/>
    <cellStyle name="AggOrangeRBorder 3" xfId="6458" xr:uid="{00000000-0005-0000-0000-0000E9100000}"/>
    <cellStyle name="AggOrangeRBorder 3 2" xfId="6459" xr:uid="{00000000-0005-0000-0000-0000EA100000}"/>
    <cellStyle name="AggOrangeRBorder 3 2 2" xfId="6460" xr:uid="{00000000-0005-0000-0000-0000EB100000}"/>
    <cellStyle name="AggOrangeRBorder 4" xfId="6461" xr:uid="{00000000-0005-0000-0000-0000EC100000}"/>
    <cellStyle name="AggOrangeRBorder 4 2" xfId="6462" xr:uid="{00000000-0005-0000-0000-0000ED100000}"/>
    <cellStyle name="AggOrangeRBorder 4 2 2" xfId="6463" xr:uid="{00000000-0005-0000-0000-0000EE100000}"/>
    <cellStyle name="AggOrangeRBorder 4 3" xfId="6464" xr:uid="{00000000-0005-0000-0000-0000EF100000}"/>
    <cellStyle name="AggOrangeRBorder 4 3 2" xfId="6465" xr:uid="{00000000-0005-0000-0000-0000F0100000}"/>
    <cellStyle name="AggOrangeRBorder 4 4" xfId="6466" xr:uid="{00000000-0005-0000-0000-0000F1100000}"/>
    <cellStyle name="AggOrangeRBorder 4 4 2" xfId="6467" xr:uid="{00000000-0005-0000-0000-0000F2100000}"/>
    <cellStyle name="AggOrangeRBorder 4 5" xfId="6468" xr:uid="{00000000-0005-0000-0000-0000F3100000}"/>
    <cellStyle name="AggOrangeRBorder_1A CRF Trend.v1" xfId="6469" xr:uid="{00000000-0005-0000-0000-0000F4100000}"/>
    <cellStyle name="Akcent 1" xfId="6470" xr:uid="{00000000-0005-0000-0000-0000F5100000}"/>
    <cellStyle name="Akcent 2" xfId="6471" xr:uid="{00000000-0005-0000-0000-0000F6100000}"/>
    <cellStyle name="Akcent 3" xfId="6472" xr:uid="{00000000-0005-0000-0000-0000F7100000}"/>
    <cellStyle name="Akcent 4" xfId="6473" xr:uid="{00000000-0005-0000-0000-0000F8100000}"/>
    <cellStyle name="Akcent 5" xfId="6474" xr:uid="{00000000-0005-0000-0000-0000F9100000}"/>
    <cellStyle name="Akcent 6" xfId="6475" xr:uid="{00000000-0005-0000-0000-0000FA100000}"/>
    <cellStyle name="Akzent1" xfId="6476" xr:uid="{00000000-0005-0000-0000-0000FB100000}"/>
    <cellStyle name="Akzent1 2" xfId="6477" xr:uid="{00000000-0005-0000-0000-0000FC100000}"/>
    <cellStyle name="Akzent1 3" xfId="6478" xr:uid="{00000000-0005-0000-0000-0000FD100000}"/>
    <cellStyle name="Akzent1 4" xfId="6479" xr:uid="{00000000-0005-0000-0000-0000FE100000}"/>
    <cellStyle name="Akzent1 5" xfId="6480" xr:uid="{00000000-0005-0000-0000-0000FF100000}"/>
    <cellStyle name="Akzent1 6" xfId="6481" xr:uid="{00000000-0005-0000-0000-000000110000}"/>
    <cellStyle name="Akzent1 7" xfId="6482" xr:uid="{00000000-0005-0000-0000-000001110000}"/>
    <cellStyle name="Akzent2" xfId="6483" xr:uid="{00000000-0005-0000-0000-000002110000}"/>
    <cellStyle name="Akzent2 2" xfId="6484" xr:uid="{00000000-0005-0000-0000-000003110000}"/>
    <cellStyle name="Akzent2 3" xfId="6485" xr:uid="{00000000-0005-0000-0000-000004110000}"/>
    <cellStyle name="Akzent2 4" xfId="6486" xr:uid="{00000000-0005-0000-0000-000005110000}"/>
    <cellStyle name="Akzent2 5" xfId="6487" xr:uid="{00000000-0005-0000-0000-000006110000}"/>
    <cellStyle name="Akzent2 6" xfId="6488" xr:uid="{00000000-0005-0000-0000-000007110000}"/>
    <cellStyle name="Akzent2 7" xfId="6489" xr:uid="{00000000-0005-0000-0000-000008110000}"/>
    <cellStyle name="Akzent3" xfId="6490" xr:uid="{00000000-0005-0000-0000-000009110000}"/>
    <cellStyle name="Akzent3 2" xfId="6491" xr:uid="{00000000-0005-0000-0000-00000A110000}"/>
    <cellStyle name="Akzent3 3" xfId="6492" xr:uid="{00000000-0005-0000-0000-00000B110000}"/>
    <cellStyle name="Akzent3 4" xfId="6493" xr:uid="{00000000-0005-0000-0000-00000C110000}"/>
    <cellStyle name="Akzent3 5" xfId="6494" xr:uid="{00000000-0005-0000-0000-00000D110000}"/>
    <cellStyle name="Akzent3 6" xfId="6495" xr:uid="{00000000-0005-0000-0000-00000E110000}"/>
    <cellStyle name="Akzent3 7" xfId="6496" xr:uid="{00000000-0005-0000-0000-00000F110000}"/>
    <cellStyle name="Akzent4" xfId="6497" xr:uid="{00000000-0005-0000-0000-000010110000}"/>
    <cellStyle name="Akzent4 2" xfId="6498" xr:uid="{00000000-0005-0000-0000-000011110000}"/>
    <cellStyle name="Akzent4 3" xfId="6499" xr:uid="{00000000-0005-0000-0000-000012110000}"/>
    <cellStyle name="Akzent4 4" xfId="6500" xr:uid="{00000000-0005-0000-0000-000013110000}"/>
    <cellStyle name="Akzent4 5" xfId="6501" xr:uid="{00000000-0005-0000-0000-000014110000}"/>
    <cellStyle name="Akzent4 6" xfId="6502" xr:uid="{00000000-0005-0000-0000-000015110000}"/>
    <cellStyle name="Akzent4 7" xfId="6503" xr:uid="{00000000-0005-0000-0000-000016110000}"/>
    <cellStyle name="Akzent5" xfId="6504" xr:uid="{00000000-0005-0000-0000-000017110000}"/>
    <cellStyle name="Akzent5 2" xfId="6505" xr:uid="{00000000-0005-0000-0000-000018110000}"/>
    <cellStyle name="Akzent5 3" xfId="6506" xr:uid="{00000000-0005-0000-0000-000019110000}"/>
    <cellStyle name="Akzent5 4" xfId="6507" xr:uid="{00000000-0005-0000-0000-00001A110000}"/>
    <cellStyle name="Akzent5 5" xfId="6508" xr:uid="{00000000-0005-0000-0000-00001B110000}"/>
    <cellStyle name="Akzent5 6" xfId="6509" xr:uid="{00000000-0005-0000-0000-00001C110000}"/>
    <cellStyle name="Akzent5 7" xfId="6510" xr:uid="{00000000-0005-0000-0000-00001D110000}"/>
    <cellStyle name="Akzent6" xfId="6511" xr:uid="{00000000-0005-0000-0000-00001E110000}"/>
    <cellStyle name="Akzent6 2" xfId="6512" xr:uid="{00000000-0005-0000-0000-00001F110000}"/>
    <cellStyle name="Akzent6 3" xfId="6513" xr:uid="{00000000-0005-0000-0000-000020110000}"/>
    <cellStyle name="Akzent6 4" xfId="6514" xr:uid="{00000000-0005-0000-0000-000021110000}"/>
    <cellStyle name="Akzent6 5" xfId="6515" xr:uid="{00000000-0005-0000-0000-000022110000}"/>
    <cellStyle name="Akzent6 6" xfId="6516" xr:uid="{00000000-0005-0000-0000-000023110000}"/>
    <cellStyle name="Akzent6 7" xfId="6517" xr:uid="{00000000-0005-0000-0000-000024110000}"/>
    <cellStyle name="amengestelde" xfId="6518" xr:uid="{00000000-0005-0000-0000-000025110000}"/>
    <cellStyle name="Ausgabe" xfId="6519" xr:uid="{00000000-0005-0000-0000-000026110000}"/>
    <cellStyle name="Ausgabe 2" xfId="6520" xr:uid="{00000000-0005-0000-0000-000027110000}"/>
    <cellStyle name="Ausgabe 2 2" xfId="6521" xr:uid="{00000000-0005-0000-0000-000028110000}"/>
    <cellStyle name="Ausgabe 2 2 2" xfId="6522" xr:uid="{00000000-0005-0000-0000-000029110000}"/>
    <cellStyle name="Ausgabe 2 2 3" xfId="6523" xr:uid="{00000000-0005-0000-0000-00002A110000}"/>
    <cellStyle name="Ausgabe 2 3" xfId="6524" xr:uid="{00000000-0005-0000-0000-00002B110000}"/>
    <cellStyle name="Ausgabe 2 3 2" xfId="6525" xr:uid="{00000000-0005-0000-0000-00002C110000}"/>
    <cellStyle name="Ausgabe 2 3 3" xfId="6526" xr:uid="{00000000-0005-0000-0000-00002D110000}"/>
    <cellStyle name="Ausgabe 2 4" xfId="6527" xr:uid="{00000000-0005-0000-0000-00002E110000}"/>
    <cellStyle name="Ausgabe 2 5" xfId="6528" xr:uid="{00000000-0005-0000-0000-00002F110000}"/>
    <cellStyle name="Ausgabe 3" xfId="6529" xr:uid="{00000000-0005-0000-0000-000030110000}"/>
    <cellStyle name="Ausgabe 3 2" xfId="6530" xr:uid="{00000000-0005-0000-0000-000031110000}"/>
    <cellStyle name="Ausgabe 3 2 2" xfId="6531" xr:uid="{00000000-0005-0000-0000-000032110000}"/>
    <cellStyle name="Ausgabe 3 2 3" xfId="6532" xr:uid="{00000000-0005-0000-0000-000033110000}"/>
    <cellStyle name="Ausgabe 3 3" xfId="6533" xr:uid="{00000000-0005-0000-0000-000034110000}"/>
    <cellStyle name="Ausgabe 3 3 2" xfId="6534" xr:uid="{00000000-0005-0000-0000-000035110000}"/>
    <cellStyle name="Ausgabe 3 3 3" xfId="6535" xr:uid="{00000000-0005-0000-0000-000036110000}"/>
    <cellStyle name="Ausgabe 3 4" xfId="6536" xr:uid="{00000000-0005-0000-0000-000037110000}"/>
    <cellStyle name="Ausgabe 3 5" xfId="6537" xr:uid="{00000000-0005-0000-0000-000038110000}"/>
    <cellStyle name="Ausgabe 3 6" xfId="6538" xr:uid="{00000000-0005-0000-0000-000039110000}"/>
    <cellStyle name="Ausgabe 4" xfId="6539" xr:uid="{00000000-0005-0000-0000-00003A110000}"/>
    <cellStyle name="Ausgabe 4 2" xfId="6540" xr:uid="{00000000-0005-0000-0000-00003B110000}"/>
    <cellStyle name="Ausgabe 4 3" xfId="6541" xr:uid="{00000000-0005-0000-0000-00003C110000}"/>
    <cellStyle name="Ausgabe 5" xfId="6542" xr:uid="{00000000-0005-0000-0000-00003D110000}"/>
    <cellStyle name="Ausgabe 5 2" xfId="6543" xr:uid="{00000000-0005-0000-0000-00003E110000}"/>
    <cellStyle name="Ausgabe 5 3" xfId="6544" xr:uid="{00000000-0005-0000-0000-00003F110000}"/>
    <cellStyle name="Ausgabe 6" xfId="6545" xr:uid="{00000000-0005-0000-0000-000040110000}"/>
    <cellStyle name="Ausgabe 7" xfId="6546" xr:uid="{00000000-0005-0000-0000-000041110000}"/>
    <cellStyle name="Ausgabe 8" xfId="6547" xr:uid="{00000000-0005-0000-0000-000042110000}"/>
    <cellStyle name="Ausgabe 9" xfId="6548" xr:uid="{00000000-0005-0000-0000-000043110000}"/>
    <cellStyle name="Avertissement" xfId="50311" builtinId="11" customBuiltin="1"/>
    <cellStyle name="Avertissement 10" xfId="6549" xr:uid="{00000000-0005-0000-0000-000044110000}"/>
    <cellStyle name="Avertissement 10 2" xfId="6550" xr:uid="{00000000-0005-0000-0000-000045110000}"/>
    <cellStyle name="Avertissement 11" xfId="6551" xr:uid="{00000000-0005-0000-0000-000046110000}"/>
    <cellStyle name="Avertissement 11 2" xfId="6552" xr:uid="{00000000-0005-0000-0000-000047110000}"/>
    <cellStyle name="Avertissement 12" xfId="6553" xr:uid="{00000000-0005-0000-0000-000048110000}"/>
    <cellStyle name="Avertissement 13" xfId="6554" xr:uid="{00000000-0005-0000-0000-000049110000}"/>
    <cellStyle name="Avertissement 13 2" xfId="6555" xr:uid="{00000000-0005-0000-0000-00004A110000}"/>
    <cellStyle name="Avertissement 14" xfId="6556" xr:uid="{00000000-0005-0000-0000-00004B110000}"/>
    <cellStyle name="Avertissement 15" xfId="6557" xr:uid="{00000000-0005-0000-0000-00004C110000}"/>
    <cellStyle name="Avertissement 16" xfId="6558" xr:uid="{00000000-0005-0000-0000-00004D110000}"/>
    <cellStyle name="Avertissement 2" xfId="120" xr:uid="{00000000-0005-0000-0000-00004E110000}"/>
    <cellStyle name="Avertissement 2 2" xfId="1115" xr:uid="{00000000-0005-0000-0000-00004F110000}"/>
    <cellStyle name="Avertissement 2 2 2" xfId="6559" xr:uid="{00000000-0005-0000-0000-000050110000}"/>
    <cellStyle name="Avertissement 2 3" xfId="6560" xr:uid="{00000000-0005-0000-0000-000051110000}"/>
    <cellStyle name="Avertissement 2 3 2" xfId="50850" xr:uid="{A4117652-4154-468C-8D45-8006A98AD41D}"/>
    <cellStyle name="Avertissement 2 4" xfId="6561" xr:uid="{00000000-0005-0000-0000-000052110000}"/>
    <cellStyle name="Avertissement 2 5" xfId="6562" xr:uid="{00000000-0005-0000-0000-000053110000}"/>
    <cellStyle name="Avertissement 2 6" xfId="6563" xr:uid="{00000000-0005-0000-0000-000054110000}"/>
    <cellStyle name="Avertissement 2 7" xfId="6564" xr:uid="{00000000-0005-0000-0000-000055110000}"/>
    <cellStyle name="Avertissement 2 8" xfId="2195" xr:uid="{00000000-0005-0000-0000-000056110000}"/>
    <cellStyle name="Avertissement 3" xfId="6565" xr:uid="{00000000-0005-0000-0000-000057110000}"/>
    <cellStyle name="Avertissement 3 2" xfId="6566" xr:uid="{00000000-0005-0000-0000-000058110000}"/>
    <cellStyle name="Avertissement 3 3" xfId="6567" xr:uid="{00000000-0005-0000-0000-000059110000}"/>
    <cellStyle name="Avertissement 3 4" xfId="6568" xr:uid="{00000000-0005-0000-0000-00005A110000}"/>
    <cellStyle name="Avertissement 3 5" xfId="6569" xr:uid="{00000000-0005-0000-0000-00005B110000}"/>
    <cellStyle name="Avertissement 3 6" xfId="6570" xr:uid="{00000000-0005-0000-0000-00005C110000}"/>
    <cellStyle name="Avertissement 3 7" xfId="6571" xr:uid="{00000000-0005-0000-0000-00005D110000}"/>
    <cellStyle name="Avertissement 4" xfId="6572" xr:uid="{00000000-0005-0000-0000-00005E110000}"/>
    <cellStyle name="Avertissement 4 2" xfId="6573" xr:uid="{00000000-0005-0000-0000-00005F110000}"/>
    <cellStyle name="Avertissement 4 3" xfId="6574" xr:uid="{00000000-0005-0000-0000-000060110000}"/>
    <cellStyle name="Avertissement 4 4" xfId="6575" xr:uid="{00000000-0005-0000-0000-000061110000}"/>
    <cellStyle name="Avertissement 5" xfId="6576" xr:uid="{00000000-0005-0000-0000-000062110000}"/>
    <cellStyle name="Avertissement 5 2" xfId="6577" xr:uid="{00000000-0005-0000-0000-000063110000}"/>
    <cellStyle name="Avertissement 6" xfId="6578" xr:uid="{00000000-0005-0000-0000-000064110000}"/>
    <cellStyle name="Avertissement 6 2" xfId="6579" xr:uid="{00000000-0005-0000-0000-000065110000}"/>
    <cellStyle name="Avertissement 6 3" xfId="6580" xr:uid="{00000000-0005-0000-0000-000066110000}"/>
    <cellStyle name="Avertissement 7" xfId="6581" xr:uid="{00000000-0005-0000-0000-000067110000}"/>
    <cellStyle name="Avertissement 7 2" xfId="6582" xr:uid="{00000000-0005-0000-0000-000068110000}"/>
    <cellStyle name="Avertissement 8" xfId="6583" xr:uid="{00000000-0005-0000-0000-000069110000}"/>
    <cellStyle name="Avertissement 8 2" xfId="6584" xr:uid="{00000000-0005-0000-0000-00006A110000}"/>
    <cellStyle name="Avertissement 9" xfId="6585" xr:uid="{00000000-0005-0000-0000-00006B110000}"/>
    <cellStyle name="Avertissement 9 2" xfId="6586" xr:uid="{00000000-0005-0000-0000-00006C110000}"/>
    <cellStyle name="Bad" xfId="121" xr:uid="{00000000-0005-0000-0000-00006D110000}"/>
    <cellStyle name="Bad 2" xfId="1116" xr:uid="{00000000-0005-0000-0000-00006E110000}"/>
    <cellStyle name="Bad 2 2" xfId="6588" xr:uid="{00000000-0005-0000-0000-00006F110000}"/>
    <cellStyle name="Bad 3" xfId="2024" xr:uid="{00000000-0005-0000-0000-000070110000}"/>
    <cellStyle name="Bad 3 2" xfId="6589" xr:uid="{00000000-0005-0000-0000-000071110000}"/>
    <cellStyle name="Bad 3 3" xfId="50852" xr:uid="{F7BACB92-C94C-4958-B405-9C9CD1E9A4A8}"/>
    <cellStyle name="Bad 4" xfId="6590" xr:uid="{00000000-0005-0000-0000-000072110000}"/>
    <cellStyle name="Bad 5" xfId="6587" xr:uid="{00000000-0005-0000-0000-000073110000}"/>
    <cellStyle name="Bad 6" xfId="50851" xr:uid="{AC00CD61-DE1C-468A-8BE1-0B280892F5B0}"/>
    <cellStyle name="Berechnung" xfId="6591" xr:uid="{00000000-0005-0000-0000-000074110000}"/>
    <cellStyle name="Berechnung 2" xfId="6592" xr:uid="{00000000-0005-0000-0000-000075110000}"/>
    <cellStyle name="Berechnung 2 2" xfId="6593" xr:uid="{00000000-0005-0000-0000-000076110000}"/>
    <cellStyle name="Berechnung 2 2 2" xfId="6594" xr:uid="{00000000-0005-0000-0000-000077110000}"/>
    <cellStyle name="Berechnung 2 2 3" xfId="6595" xr:uid="{00000000-0005-0000-0000-000078110000}"/>
    <cellStyle name="Berechnung 2 3" xfId="6596" xr:uid="{00000000-0005-0000-0000-000079110000}"/>
    <cellStyle name="Berechnung 2 3 2" xfId="6597" xr:uid="{00000000-0005-0000-0000-00007A110000}"/>
    <cellStyle name="Berechnung 2 3 3" xfId="6598" xr:uid="{00000000-0005-0000-0000-00007B110000}"/>
    <cellStyle name="Berechnung 2 4" xfId="6599" xr:uid="{00000000-0005-0000-0000-00007C110000}"/>
    <cellStyle name="Berechnung 2 4 2" xfId="6600" xr:uid="{00000000-0005-0000-0000-00007D110000}"/>
    <cellStyle name="Berechnung 2 4 3" xfId="6601" xr:uid="{00000000-0005-0000-0000-00007E110000}"/>
    <cellStyle name="Berechnung 2 5" xfId="6602" xr:uid="{00000000-0005-0000-0000-00007F110000}"/>
    <cellStyle name="Berechnung 2 6" xfId="6603" xr:uid="{00000000-0005-0000-0000-000080110000}"/>
    <cellStyle name="Berechnung 3" xfId="6604" xr:uid="{00000000-0005-0000-0000-000081110000}"/>
    <cellStyle name="Berechnung 3 2" xfId="6605" xr:uid="{00000000-0005-0000-0000-000082110000}"/>
    <cellStyle name="Berechnung 3 2 2" xfId="6606" xr:uid="{00000000-0005-0000-0000-000083110000}"/>
    <cellStyle name="Berechnung 3 2 3" xfId="6607" xr:uid="{00000000-0005-0000-0000-000084110000}"/>
    <cellStyle name="Berechnung 3 3" xfId="6608" xr:uid="{00000000-0005-0000-0000-000085110000}"/>
    <cellStyle name="Berechnung 3 3 2" xfId="6609" xr:uid="{00000000-0005-0000-0000-000086110000}"/>
    <cellStyle name="Berechnung 3 3 3" xfId="6610" xr:uid="{00000000-0005-0000-0000-000087110000}"/>
    <cellStyle name="Berechnung 3 4" xfId="6611" xr:uid="{00000000-0005-0000-0000-000088110000}"/>
    <cellStyle name="Berechnung 3 4 2" xfId="6612" xr:uid="{00000000-0005-0000-0000-000089110000}"/>
    <cellStyle name="Berechnung 3 4 3" xfId="6613" xr:uid="{00000000-0005-0000-0000-00008A110000}"/>
    <cellStyle name="Berechnung 3 5" xfId="6614" xr:uid="{00000000-0005-0000-0000-00008B110000}"/>
    <cellStyle name="Berechnung 3 6" xfId="6615" xr:uid="{00000000-0005-0000-0000-00008C110000}"/>
    <cellStyle name="Berechnung 3 7" xfId="6616" xr:uid="{00000000-0005-0000-0000-00008D110000}"/>
    <cellStyle name="Berechnung 4" xfId="6617" xr:uid="{00000000-0005-0000-0000-00008E110000}"/>
    <cellStyle name="Berechnung 4 2" xfId="6618" xr:uid="{00000000-0005-0000-0000-00008F110000}"/>
    <cellStyle name="Berechnung 4 3" xfId="6619" xr:uid="{00000000-0005-0000-0000-000090110000}"/>
    <cellStyle name="Berechnung 5" xfId="6620" xr:uid="{00000000-0005-0000-0000-000091110000}"/>
    <cellStyle name="Berechnung 5 2" xfId="6621" xr:uid="{00000000-0005-0000-0000-000092110000}"/>
    <cellStyle name="Berechnung 5 3" xfId="6622" xr:uid="{00000000-0005-0000-0000-000093110000}"/>
    <cellStyle name="Berechnung 6" xfId="6623" xr:uid="{00000000-0005-0000-0000-000094110000}"/>
    <cellStyle name="Berechnung 6 2" xfId="6624" xr:uid="{00000000-0005-0000-0000-000095110000}"/>
    <cellStyle name="Berechnung 6 3" xfId="6625" xr:uid="{00000000-0005-0000-0000-000096110000}"/>
    <cellStyle name="Berechnung 7" xfId="6626" xr:uid="{00000000-0005-0000-0000-000097110000}"/>
    <cellStyle name="Berechnung 8" xfId="6627" xr:uid="{00000000-0005-0000-0000-000098110000}"/>
    <cellStyle name="Berechnung 9" xfId="6628" xr:uid="{00000000-0005-0000-0000-000099110000}"/>
    <cellStyle name="Bevitel" xfId="6629" xr:uid="{00000000-0005-0000-0000-00009A110000}"/>
    <cellStyle name="Bilan GES" xfId="50339" xr:uid="{5F6A0BC0-5656-438D-9A8D-08B7C5143EF4}"/>
    <cellStyle name="Bilan GES 2" xfId="50354" xr:uid="{7E38ED92-E1A1-4783-949A-DA7471179CB9}"/>
    <cellStyle name="Bilan GES 2 2" xfId="50370" xr:uid="{1C946AD3-8944-4FDF-BC73-8CFF33580BE9}"/>
    <cellStyle name="Bilan GES 2 2 2" xfId="50397" xr:uid="{69DBFAF8-B0DC-415D-8F74-60CB7C520203}"/>
    <cellStyle name="Bilan GES 2 2 2 2" xfId="52448" xr:uid="{A2758387-CB00-4F51-B2EA-1663A032A253}"/>
    <cellStyle name="Bilan GES 2 2 2 3" xfId="52737" xr:uid="{DF720F78-29A5-4D91-AFB4-D03B76C9CAEB}"/>
    <cellStyle name="Bilan GES 2 2 3" xfId="52456" xr:uid="{E50F4F87-09C5-499E-85C1-90DE1DF6FE6F}"/>
    <cellStyle name="Bilan GES 2 2 4" xfId="52710" xr:uid="{B9999762-3BF3-47BA-A37C-7815F48A6745}"/>
    <cellStyle name="Bilan GES 2 3" xfId="52461" xr:uid="{26F5E3CC-3063-445F-9737-0DE4319A5E20}"/>
    <cellStyle name="Bilan GES 2 4" xfId="52698" xr:uid="{F0408C46-8A01-4D77-8DEF-7D48329C315E}"/>
    <cellStyle name="Bilan GES 3" xfId="52467" xr:uid="{D6A090E9-4F54-4995-A567-07C1DCEE5A2B}"/>
    <cellStyle name="Bilan GES 4" xfId="52687" xr:uid="{035D3F2B-5B64-406C-BD6B-343818128482}"/>
    <cellStyle name="Bold GHG Numbers (0.00)" xfId="122" xr:uid="{00000000-0005-0000-0000-00009B110000}"/>
    <cellStyle name="Bold GHG Numbers (0.00) 2" xfId="1117" xr:uid="{00000000-0005-0000-0000-00009C110000}"/>
    <cellStyle name="Bold GHG Numbers (0.00) 3" xfId="2196" xr:uid="{00000000-0005-0000-0000-00009D110000}"/>
    <cellStyle name="Bold GHG Numbers (0.00) 3 2" xfId="50854" xr:uid="{828F2643-3678-4D3F-91C0-B030CE06A581}"/>
    <cellStyle name="Bold GHG Numbers (0.00) 4" xfId="50853" xr:uid="{39865456-BCC4-42D5-9937-DA706AA14272}"/>
    <cellStyle name="Bon" xfId="123" xr:uid="{00000000-0005-0000-0000-00009E110000}"/>
    <cellStyle name="Bon 2" xfId="1118" xr:uid="{00000000-0005-0000-0000-00009F110000}"/>
    <cellStyle name="Bon 3" xfId="50856" xr:uid="{2FA7A176-0BE3-475E-8105-6E079802ED4B}"/>
    <cellStyle name="Bon 4" xfId="50855" xr:uid="{2262F02D-1B59-4B14-8DF2-F3F9D56B5554}"/>
    <cellStyle name="Buena" xfId="124" xr:uid="{00000000-0005-0000-0000-0000A0110000}"/>
    <cellStyle name="Buena 2" xfId="1119" xr:uid="{00000000-0005-0000-0000-0000A1110000}"/>
    <cellStyle name="Buena 3" xfId="50858" xr:uid="{94F5AF04-2C5C-494C-BB64-7B7365EDBCBD}"/>
    <cellStyle name="Buena 4" xfId="50857" xr:uid="{24C2FD08-E780-4282-BB59-8963FA16A0C6}"/>
    <cellStyle name="Cabeçalho 1" xfId="6630" xr:uid="{00000000-0005-0000-0000-0000A2110000}"/>
    <cellStyle name="Cabeçalho 2" xfId="6631" xr:uid="{00000000-0005-0000-0000-0000A3110000}"/>
    <cellStyle name="Cabeçalho 3" xfId="6632" xr:uid="{00000000-0005-0000-0000-0000A4110000}"/>
    <cellStyle name="Cabeçalho 4" xfId="6633" xr:uid="{00000000-0005-0000-0000-0000A5110000}"/>
    <cellStyle name="Calcolo" xfId="126" xr:uid="{00000000-0005-0000-0000-0000A6110000}"/>
    <cellStyle name="Calcolo 2" xfId="1120" xr:uid="{00000000-0005-0000-0000-0000A7110000}"/>
    <cellStyle name="Calcolo 3" xfId="50860" xr:uid="{95F022F7-513D-4942-9C31-F68348085C05}"/>
    <cellStyle name="Calcolo 4" xfId="50859" xr:uid="{5F7D7990-08D1-45EF-B4A6-AE0D7957ABD1}"/>
    <cellStyle name="Calcul" xfId="50308" builtinId="22" customBuiltin="1"/>
    <cellStyle name="Calcul 10" xfId="6634" xr:uid="{00000000-0005-0000-0000-0000A8110000}"/>
    <cellStyle name="Calcul 10 2" xfId="6635" xr:uid="{00000000-0005-0000-0000-0000A9110000}"/>
    <cellStyle name="Calcul 11" xfId="6636" xr:uid="{00000000-0005-0000-0000-0000AA110000}"/>
    <cellStyle name="Calcul 11 2" xfId="6637" xr:uid="{00000000-0005-0000-0000-0000AB110000}"/>
    <cellStyle name="Calcul 11 2 2" xfId="6638" xr:uid="{00000000-0005-0000-0000-0000AC110000}"/>
    <cellStyle name="Calcul 11 2 3" xfId="6639" xr:uid="{00000000-0005-0000-0000-0000AD110000}"/>
    <cellStyle name="Calcul 11 3" xfId="6640" xr:uid="{00000000-0005-0000-0000-0000AE110000}"/>
    <cellStyle name="Calcul 11 4" xfId="6641" xr:uid="{00000000-0005-0000-0000-0000AF110000}"/>
    <cellStyle name="Calcul 11 5" xfId="6642" xr:uid="{00000000-0005-0000-0000-0000B0110000}"/>
    <cellStyle name="Calcul 12" xfId="6643" xr:uid="{00000000-0005-0000-0000-0000B1110000}"/>
    <cellStyle name="Calcul 12 2" xfId="6644" xr:uid="{00000000-0005-0000-0000-0000B2110000}"/>
    <cellStyle name="Calcul 12 3" xfId="6645" xr:uid="{00000000-0005-0000-0000-0000B3110000}"/>
    <cellStyle name="Calcul 12 4" xfId="6646" xr:uid="{00000000-0005-0000-0000-0000B4110000}"/>
    <cellStyle name="Calcul 13" xfId="6647" xr:uid="{00000000-0005-0000-0000-0000B5110000}"/>
    <cellStyle name="Calcul 13 2" xfId="6648" xr:uid="{00000000-0005-0000-0000-0000B6110000}"/>
    <cellStyle name="Calcul 13 3" xfId="6649" xr:uid="{00000000-0005-0000-0000-0000B7110000}"/>
    <cellStyle name="Calcul 14" xfId="6650" xr:uid="{00000000-0005-0000-0000-0000B8110000}"/>
    <cellStyle name="Calcul 14 2" xfId="6651" xr:uid="{00000000-0005-0000-0000-0000B9110000}"/>
    <cellStyle name="Calcul 14 3" xfId="6652" xr:uid="{00000000-0005-0000-0000-0000BA110000}"/>
    <cellStyle name="Calcul 15" xfId="6653" xr:uid="{00000000-0005-0000-0000-0000BB110000}"/>
    <cellStyle name="Calcul 15 2" xfId="6654" xr:uid="{00000000-0005-0000-0000-0000BC110000}"/>
    <cellStyle name="Calcul 15 3" xfId="6655" xr:uid="{00000000-0005-0000-0000-0000BD110000}"/>
    <cellStyle name="Calcul 16" xfId="6656" xr:uid="{00000000-0005-0000-0000-0000BE110000}"/>
    <cellStyle name="Calcul 16 2" xfId="6657" xr:uid="{00000000-0005-0000-0000-0000BF110000}"/>
    <cellStyle name="Calcul 2" xfId="127" xr:uid="{00000000-0005-0000-0000-0000C0110000}"/>
    <cellStyle name="Calcul 2 2" xfId="1121" xr:uid="{00000000-0005-0000-0000-0000C1110000}"/>
    <cellStyle name="Calcul 2 2 2" xfId="6658" xr:uid="{00000000-0005-0000-0000-0000C2110000}"/>
    <cellStyle name="Calcul 2 3" xfId="6659" xr:uid="{00000000-0005-0000-0000-0000C3110000}"/>
    <cellStyle name="Calcul 2 3 2" xfId="6660" xr:uid="{00000000-0005-0000-0000-0000C4110000}"/>
    <cellStyle name="Calcul 2 3 3" xfId="50861" xr:uid="{5D352A45-0906-431D-BB41-AEA22250A028}"/>
    <cellStyle name="Calcul 2 4" xfId="6661" xr:uid="{00000000-0005-0000-0000-0000C5110000}"/>
    <cellStyle name="Calcul 2 4 2" xfId="6662" xr:uid="{00000000-0005-0000-0000-0000C6110000}"/>
    <cellStyle name="Calcul 2 5" xfId="6663" xr:uid="{00000000-0005-0000-0000-0000C7110000}"/>
    <cellStyle name="Calcul 2 6" xfId="6664" xr:uid="{00000000-0005-0000-0000-0000C8110000}"/>
    <cellStyle name="Calcul 2 7" xfId="6665" xr:uid="{00000000-0005-0000-0000-0000C9110000}"/>
    <cellStyle name="Calcul 2 8" xfId="2197" xr:uid="{00000000-0005-0000-0000-0000CA110000}"/>
    <cellStyle name="Calcul 3" xfId="6666" xr:uid="{00000000-0005-0000-0000-0000CB110000}"/>
    <cellStyle name="Calcul 3 2" xfId="6667" xr:uid="{00000000-0005-0000-0000-0000CC110000}"/>
    <cellStyle name="Calcul 3 3" xfId="6668" xr:uid="{00000000-0005-0000-0000-0000CD110000}"/>
    <cellStyle name="Calcul 3 4" xfId="6669" xr:uid="{00000000-0005-0000-0000-0000CE110000}"/>
    <cellStyle name="Calcul 3 5" xfId="6670" xr:uid="{00000000-0005-0000-0000-0000CF110000}"/>
    <cellStyle name="Calcul 3 6" xfId="6671" xr:uid="{00000000-0005-0000-0000-0000D0110000}"/>
    <cellStyle name="Calcul 3 7" xfId="6672" xr:uid="{00000000-0005-0000-0000-0000D1110000}"/>
    <cellStyle name="Calcul 4" xfId="6673" xr:uid="{00000000-0005-0000-0000-0000D2110000}"/>
    <cellStyle name="Calcul 4 2" xfId="6674" xr:uid="{00000000-0005-0000-0000-0000D3110000}"/>
    <cellStyle name="Calcul 4 3" xfId="6675" xr:uid="{00000000-0005-0000-0000-0000D4110000}"/>
    <cellStyle name="Calcul 4 4" xfId="6676" xr:uid="{00000000-0005-0000-0000-0000D5110000}"/>
    <cellStyle name="Calcul 5" xfId="6677" xr:uid="{00000000-0005-0000-0000-0000D6110000}"/>
    <cellStyle name="Calcul 5 2" xfId="6678" xr:uid="{00000000-0005-0000-0000-0000D7110000}"/>
    <cellStyle name="Calcul 6" xfId="6679" xr:uid="{00000000-0005-0000-0000-0000D8110000}"/>
    <cellStyle name="Calcul 6 2" xfId="6680" xr:uid="{00000000-0005-0000-0000-0000D9110000}"/>
    <cellStyle name="Calcul 6 3" xfId="6681" xr:uid="{00000000-0005-0000-0000-0000DA110000}"/>
    <cellStyle name="Calcul 6 3 2" xfId="6682" xr:uid="{00000000-0005-0000-0000-0000DB110000}"/>
    <cellStyle name="Calcul 6 4" xfId="6683" xr:uid="{00000000-0005-0000-0000-0000DC110000}"/>
    <cellStyle name="Calcul 6 4 2" xfId="6684" xr:uid="{00000000-0005-0000-0000-0000DD110000}"/>
    <cellStyle name="Calcul 6 5" xfId="6685" xr:uid="{00000000-0005-0000-0000-0000DE110000}"/>
    <cellStyle name="Calcul 7" xfId="6686" xr:uid="{00000000-0005-0000-0000-0000DF110000}"/>
    <cellStyle name="Calcul 7 2" xfId="6687" xr:uid="{00000000-0005-0000-0000-0000E0110000}"/>
    <cellStyle name="Calcul 7 3" xfId="6688" xr:uid="{00000000-0005-0000-0000-0000E1110000}"/>
    <cellStyle name="Calcul 8" xfId="6689" xr:uid="{00000000-0005-0000-0000-0000E2110000}"/>
    <cellStyle name="Calcul 8 2" xfId="6690" xr:uid="{00000000-0005-0000-0000-0000E3110000}"/>
    <cellStyle name="Calcul 9" xfId="6691" xr:uid="{00000000-0005-0000-0000-0000E4110000}"/>
    <cellStyle name="Calcul 9 2" xfId="6692" xr:uid="{00000000-0005-0000-0000-0000E5110000}"/>
    <cellStyle name="Calculated" xfId="6693" xr:uid="{00000000-0005-0000-0000-0000E6110000}"/>
    <cellStyle name="Calculation" xfId="128" xr:uid="{00000000-0005-0000-0000-0000E7110000}"/>
    <cellStyle name="Calculation 2" xfId="1122" xr:uid="{00000000-0005-0000-0000-0000E8110000}"/>
    <cellStyle name="Calculation 2 2" xfId="6696" xr:uid="{00000000-0005-0000-0000-0000E9110000}"/>
    <cellStyle name="Calculation 2 2 2" xfId="6697" xr:uid="{00000000-0005-0000-0000-0000EA110000}"/>
    <cellStyle name="Calculation 2 2 3" xfId="6698" xr:uid="{00000000-0005-0000-0000-0000EB110000}"/>
    <cellStyle name="Calculation 2 3" xfId="6699" xr:uid="{00000000-0005-0000-0000-0000EC110000}"/>
    <cellStyle name="Calculation 2 3 2" xfId="6700" xr:uid="{00000000-0005-0000-0000-0000ED110000}"/>
    <cellStyle name="Calculation 2 3 3" xfId="6701" xr:uid="{00000000-0005-0000-0000-0000EE110000}"/>
    <cellStyle name="Calculation 2 4" xfId="6702" xr:uid="{00000000-0005-0000-0000-0000EF110000}"/>
    <cellStyle name="Calculation 2 4 2" xfId="6703" xr:uid="{00000000-0005-0000-0000-0000F0110000}"/>
    <cellStyle name="Calculation 2 4 3" xfId="6704" xr:uid="{00000000-0005-0000-0000-0000F1110000}"/>
    <cellStyle name="Calculation 2 5" xfId="6705" xr:uid="{00000000-0005-0000-0000-0000F2110000}"/>
    <cellStyle name="Calculation 2 6" xfId="6706" xr:uid="{00000000-0005-0000-0000-0000F3110000}"/>
    <cellStyle name="Calculation 2 7" xfId="6695" xr:uid="{00000000-0005-0000-0000-0000F4110000}"/>
    <cellStyle name="Calculation 3" xfId="6707" xr:uid="{00000000-0005-0000-0000-0000F5110000}"/>
    <cellStyle name="Calculation 3 2" xfId="6708" xr:uid="{00000000-0005-0000-0000-0000F6110000}"/>
    <cellStyle name="Calculation 3 2 2" xfId="6709" xr:uid="{00000000-0005-0000-0000-0000F7110000}"/>
    <cellStyle name="Calculation 3 2 3" xfId="6710" xr:uid="{00000000-0005-0000-0000-0000F8110000}"/>
    <cellStyle name="Calculation 3 3" xfId="6711" xr:uid="{00000000-0005-0000-0000-0000F9110000}"/>
    <cellStyle name="Calculation 3 3 2" xfId="6712" xr:uid="{00000000-0005-0000-0000-0000FA110000}"/>
    <cellStyle name="Calculation 3 3 3" xfId="6713" xr:uid="{00000000-0005-0000-0000-0000FB110000}"/>
    <cellStyle name="Calculation 3 4" xfId="6714" xr:uid="{00000000-0005-0000-0000-0000FC110000}"/>
    <cellStyle name="Calculation 3 4 2" xfId="6715" xr:uid="{00000000-0005-0000-0000-0000FD110000}"/>
    <cellStyle name="Calculation 3 4 3" xfId="6716" xr:uid="{00000000-0005-0000-0000-0000FE110000}"/>
    <cellStyle name="Calculation 3 5" xfId="6717" xr:uid="{00000000-0005-0000-0000-0000FF110000}"/>
    <cellStyle name="Calculation 3 6" xfId="6718" xr:uid="{00000000-0005-0000-0000-000000120000}"/>
    <cellStyle name="Calculation 3 7" xfId="50863" xr:uid="{4EFC38A7-7AD6-4E9B-A72D-3F8E9FB618EB}"/>
    <cellStyle name="Calculation 4" xfId="6694" xr:uid="{00000000-0005-0000-0000-000001120000}"/>
    <cellStyle name="Calculation 5" xfId="50862" xr:uid="{44B42E4C-AB8D-47DD-AE99-004C00088CDC}"/>
    <cellStyle name="Cálculo" xfId="125" xr:uid="{00000000-0005-0000-0000-000002120000}"/>
    <cellStyle name="Cálculo 2" xfId="1123" xr:uid="{00000000-0005-0000-0000-000003120000}"/>
    <cellStyle name="Cálculo 3" xfId="6719" xr:uid="{00000000-0005-0000-0000-000004120000}"/>
    <cellStyle name="Cálculo 3 2" xfId="50865" xr:uid="{D5A121A1-8563-4C23-9668-FEB92A36CDE4}"/>
    <cellStyle name="Cálculo 4" xfId="50864" xr:uid="{0A04F1CB-8632-41F0-A737-33D3F630D3C0}"/>
    <cellStyle name="Celda de comprobación" xfId="129" xr:uid="{00000000-0005-0000-0000-000005120000}"/>
    <cellStyle name="Celda de comprobación 2" xfId="1124" xr:uid="{00000000-0005-0000-0000-000006120000}"/>
    <cellStyle name="Celda de comprobación 2 2" xfId="50867" xr:uid="{3D3404FD-BA05-4265-9CC8-3ED7CE235026}"/>
    <cellStyle name="Celda de comprobación 3" xfId="50868" xr:uid="{8663EB0E-7615-4E57-B325-84ECA34DD6A3}"/>
    <cellStyle name="Celda de comprobación 4" xfId="50866" xr:uid="{B3F7922F-D9B5-4C2D-BE86-F883A58FE88E}"/>
    <cellStyle name="Celda vinculada" xfId="130" xr:uid="{00000000-0005-0000-0000-000007120000}"/>
    <cellStyle name="Celda vinculada 2" xfId="1125" xr:uid="{00000000-0005-0000-0000-000008120000}"/>
    <cellStyle name="Celda vinculada 2 2" xfId="50870" xr:uid="{432CA8D2-DEC9-47CA-BA28-9B1FADC781AA}"/>
    <cellStyle name="Celda vinculada 3" xfId="50871" xr:uid="{E50CC00F-7F20-4347-B014-8032A69CE8F6}"/>
    <cellStyle name="Celda vinculada 4" xfId="50869" xr:uid="{A6AAF15C-3362-4CA7-8699-BCA38EB8D2C1}"/>
    <cellStyle name="Celda vinculada 5" xfId="52431" xr:uid="{3C7C661D-0839-497B-8C82-C5C576002AD7}"/>
    <cellStyle name="Cella collegata" xfId="131" xr:uid="{00000000-0005-0000-0000-000009120000}"/>
    <cellStyle name="Cella collegata 2" xfId="1126" xr:uid="{00000000-0005-0000-0000-00000A120000}"/>
    <cellStyle name="Cella collegata 2 2" xfId="50873" xr:uid="{B59B9FBE-CA68-492E-9FFA-350C72F0FC7D}"/>
    <cellStyle name="Cella collegata 3" xfId="50874" xr:uid="{13ED0C87-2D7E-4205-A0CA-73559E5CDD52}"/>
    <cellStyle name="Cella collegata 4" xfId="50872" xr:uid="{19B48380-0DC2-4BFF-912A-94E89E014833}"/>
    <cellStyle name="Cella collegata 5" xfId="52430" xr:uid="{3C78F346-6095-4D02-93C1-3A20F4207054}"/>
    <cellStyle name="Cella da controllare" xfId="132" xr:uid="{00000000-0005-0000-0000-00000B120000}"/>
    <cellStyle name="Cella da controllare 2" xfId="1127" xr:uid="{00000000-0005-0000-0000-00000C120000}"/>
    <cellStyle name="Cella da controllare 2 2" xfId="50876" xr:uid="{0CA074B2-AACC-4258-89FB-29BBC1F83CF9}"/>
    <cellStyle name="Cella da controllare 3" xfId="50877" xr:uid="{604D7EA2-5F38-4F30-B1EA-1D703CC6D5BE}"/>
    <cellStyle name="Cella da controllare 4" xfId="50875" xr:uid="{3F7C424C-3FDA-4A40-A677-F3410F715817}"/>
    <cellStyle name="Cellule liée" xfId="50309" builtinId="24" customBuiltin="1"/>
    <cellStyle name="Cellule liée 10" xfId="6720" xr:uid="{00000000-0005-0000-0000-00000D120000}"/>
    <cellStyle name="Cellule liée 10 2" xfId="6721" xr:uid="{00000000-0005-0000-0000-00000E120000}"/>
    <cellStyle name="Cellule liée 11" xfId="6722" xr:uid="{00000000-0005-0000-0000-00000F120000}"/>
    <cellStyle name="Cellule liée 11 2" xfId="6723" xr:uid="{00000000-0005-0000-0000-000010120000}"/>
    <cellStyle name="Cellule liée 11 2 2" xfId="6724" xr:uid="{00000000-0005-0000-0000-000011120000}"/>
    <cellStyle name="Cellule liée 11 2 3" xfId="6725" xr:uid="{00000000-0005-0000-0000-000012120000}"/>
    <cellStyle name="Cellule liée 11 3" xfId="6726" xr:uid="{00000000-0005-0000-0000-000013120000}"/>
    <cellStyle name="Cellule liée 11 4" xfId="6727" xr:uid="{00000000-0005-0000-0000-000014120000}"/>
    <cellStyle name="Cellule liée 11 5" xfId="6728" xr:uid="{00000000-0005-0000-0000-000015120000}"/>
    <cellStyle name="Cellule liée 12" xfId="6729" xr:uid="{00000000-0005-0000-0000-000016120000}"/>
    <cellStyle name="Cellule liée 12 2" xfId="6730" xr:uid="{00000000-0005-0000-0000-000017120000}"/>
    <cellStyle name="Cellule liée 12 3" xfId="6731" xr:uid="{00000000-0005-0000-0000-000018120000}"/>
    <cellStyle name="Cellule liée 12 4" xfId="6732" xr:uid="{00000000-0005-0000-0000-000019120000}"/>
    <cellStyle name="Cellule liée 13" xfId="6733" xr:uid="{00000000-0005-0000-0000-00001A120000}"/>
    <cellStyle name="Cellule liée 14" xfId="6734" xr:uid="{00000000-0005-0000-0000-00001B120000}"/>
    <cellStyle name="Cellule liée 15" xfId="6735" xr:uid="{00000000-0005-0000-0000-00001C120000}"/>
    <cellStyle name="Cellule liée 16" xfId="6736" xr:uid="{00000000-0005-0000-0000-00001D120000}"/>
    <cellStyle name="Cellule liée 16 2" xfId="6737" xr:uid="{00000000-0005-0000-0000-00001E120000}"/>
    <cellStyle name="Cellule liée 2" xfId="133" xr:uid="{00000000-0005-0000-0000-00001F120000}"/>
    <cellStyle name="Cellule liée 2 2" xfId="1128" xr:uid="{00000000-0005-0000-0000-000020120000}"/>
    <cellStyle name="Cellule liée 2 2 2" xfId="6739" xr:uid="{00000000-0005-0000-0000-000021120000}"/>
    <cellStyle name="Cellule liée 2 2 3" xfId="6738" xr:uid="{00000000-0005-0000-0000-000022120000}"/>
    <cellStyle name="Cellule liée 2 2 4" xfId="50879" xr:uid="{BC23FCE2-F12F-4A7A-994E-FF1F2EEB9EE5}"/>
    <cellStyle name="Cellule liée 2 3" xfId="6740" xr:uid="{00000000-0005-0000-0000-000023120000}"/>
    <cellStyle name="Cellule liée 2 3 2" xfId="6741" xr:uid="{00000000-0005-0000-0000-000024120000}"/>
    <cellStyle name="Cellule liée 2 3 3" xfId="50880" xr:uid="{DCB7D8E3-0AE9-47F7-A8F5-FF614C1AA167}"/>
    <cellStyle name="Cellule liée 2 4" xfId="6742" xr:uid="{00000000-0005-0000-0000-000025120000}"/>
    <cellStyle name="Cellule liée 2 4 2" xfId="6743" xr:uid="{00000000-0005-0000-0000-000026120000}"/>
    <cellStyle name="Cellule liée 2 5" xfId="6744" xr:uid="{00000000-0005-0000-0000-000027120000}"/>
    <cellStyle name="Cellule liée 2 6" xfId="6745" xr:uid="{00000000-0005-0000-0000-000028120000}"/>
    <cellStyle name="Cellule liée 2 7" xfId="6746" xr:uid="{00000000-0005-0000-0000-000029120000}"/>
    <cellStyle name="Cellule liée 2 8" xfId="2198" xr:uid="{00000000-0005-0000-0000-00002A120000}"/>
    <cellStyle name="Cellule liée 2 9" xfId="50878" xr:uid="{4A4BD6DF-73C9-4623-BB50-CD15F3C01E7B}"/>
    <cellStyle name="Cellule liée 3" xfId="6747" xr:uid="{00000000-0005-0000-0000-00002B120000}"/>
    <cellStyle name="Cellule liée 3 2" xfId="6748" xr:uid="{00000000-0005-0000-0000-00002C120000}"/>
    <cellStyle name="Cellule liée 3 2 2" xfId="6749" xr:uid="{00000000-0005-0000-0000-00002D120000}"/>
    <cellStyle name="Cellule liée 3 3" xfId="6750" xr:uid="{00000000-0005-0000-0000-00002E120000}"/>
    <cellStyle name="Cellule liée 3 4" xfId="6751" xr:uid="{00000000-0005-0000-0000-00002F120000}"/>
    <cellStyle name="Cellule liée 3 5" xfId="6752" xr:uid="{00000000-0005-0000-0000-000030120000}"/>
    <cellStyle name="Cellule liée 3 6" xfId="6753" xr:uid="{00000000-0005-0000-0000-000031120000}"/>
    <cellStyle name="Cellule liée 3 7" xfId="6754" xr:uid="{00000000-0005-0000-0000-000032120000}"/>
    <cellStyle name="Cellule liée 4" xfId="6755" xr:uid="{00000000-0005-0000-0000-000033120000}"/>
    <cellStyle name="Cellule liée 4 2" xfId="6756" xr:uid="{00000000-0005-0000-0000-000034120000}"/>
    <cellStyle name="Cellule liée 4 2 2" xfId="6757" xr:uid="{00000000-0005-0000-0000-000035120000}"/>
    <cellStyle name="Cellule liée 4 3" xfId="6758" xr:uid="{00000000-0005-0000-0000-000036120000}"/>
    <cellStyle name="Cellule liée 4 4" xfId="6759" xr:uid="{00000000-0005-0000-0000-000037120000}"/>
    <cellStyle name="Cellule liée 4 5" xfId="6760" xr:uid="{00000000-0005-0000-0000-000038120000}"/>
    <cellStyle name="Cellule liée 5" xfId="6761" xr:uid="{00000000-0005-0000-0000-000039120000}"/>
    <cellStyle name="Cellule liée 5 2" xfId="6762" xr:uid="{00000000-0005-0000-0000-00003A120000}"/>
    <cellStyle name="Cellule liée 5 3" xfId="6763" xr:uid="{00000000-0005-0000-0000-00003B120000}"/>
    <cellStyle name="Cellule liée 6" xfId="6764" xr:uid="{00000000-0005-0000-0000-00003C120000}"/>
    <cellStyle name="Cellule liée 6 2" xfId="6765" xr:uid="{00000000-0005-0000-0000-00003D120000}"/>
    <cellStyle name="Cellule liée 6 3" xfId="6766" xr:uid="{00000000-0005-0000-0000-00003E120000}"/>
    <cellStyle name="Cellule liée 6 3 2" xfId="6767" xr:uid="{00000000-0005-0000-0000-00003F120000}"/>
    <cellStyle name="Cellule liée 7" xfId="6768" xr:uid="{00000000-0005-0000-0000-000040120000}"/>
    <cellStyle name="Cellule liée 7 2" xfId="6769" xr:uid="{00000000-0005-0000-0000-000041120000}"/>
    <cellStyle name="Cellule liée 7 3" xfId="6770" xr:uid="{00000000-0005-0000-0000-000042120000}"/>
    <cellStyle name="Cellule liée 8" xfId="6771" xr:uid="{00000000-0005-0000-0000-000043120000}"/>
    <cellStyle name="Cellule liée 8 2" xfId="6772" xr:uid="{00000000-0005-0000-0000-000044120000}"/>
    <cellStyle name="Cellule liée 9" xfId="6773" xr:uid="{00000000-0005-0000-0000-000045120000}"/>
    <cellStyle name="Cellule liée 9 2" xfId="6774" xr:uid="{00000000-0005-0000-0000-000046120000}"/>
    <cellStyle name="Célula Ligada" xfId="6775" xr:uid="{00000000-0005-0000-0000-000047120000}"/>
    <cellStyle name="Check Cell" xfId="134" xr:uid="{00000000-0005-0000-0000-000048120000}"/>
    <cellStyle name="Check Cell 2" xfId="1129" xr:uid="{00000000-0005-0000-0000-000049120000}"/>
    <cellStyle name="Check Cell 2 2" xfId="6777" xr:uid="{00000000-0005-0000-0000-00004A120000}"/>
    <cellStyle name="Check Cell 2 3" xfId="50882" xr:uid="{B3BA55C9-55DC-4E4A-99BF-FEF6EC6E4923}"/>
    <cellStyle name="Check Cell 3" xfId="6778" xr:uid="{00000000-0005-0000-0000-00004B120000}"/>
    <cellStyle name="Check Cell 3 2" xfId="50883" xr:uid="{B0865A36-43B9-4D28-A1B4-3A7E8A614D07}"/>
    <cellStyle name="Check Cell 4" xfId="6779" xr:uid="{00000000-0005-0000-0000-00004C120000}"/>
    <cellStyle name="Check Cell 5" xfId="6776" xr:uid="{00000000-0005-0000-0000-00004D120000}"/>
    <cellStyle name="Check Cell 6" xfId="50881" xr:uid="{D2844B66-9DD3-44D6-9F32-7E55B319957F}"/>
    <cellStyle name="Cím" xfId="6780" xr:uid="{00000000-0005-0000-0000-00004E120000}"/>
    <cellStyle name="Címsor 1" xfId="6781" xr:uid="{00000000-0005-0000-0000-00004F120000}"/>
    <cellStyle name="Címsor 2" xfId="6782" xr:uid="{00000000-0005-0000-0000-000050120000}"/>
    <cellStyle name="Címsor 3" xfId="6783" xr:uid="{00000000-0005-0000-0000-000051120000}"/>
    <cellStyle name="Címsor 4" xfId="6784" xr:uid="{00000000-0005-0000-0000-000052120000}"/>
    <cellStyle name="classeur | commentaire" xfId="135" xr:uid="{00000000-0005-0000-0000-000053120000}"/>
    <cellStyle name="classeur | commentaire 2" xfId="136" xr:uid="{00000000-0005-0000-0000-000054120000}"/>
    <cellStyle name="classeur | commentaire 2 2" xfId="1131" xr:uid="{00000000-0005-0000-0000-000055120000}"/>
    <cellStyle name="classeur | commentaire 2 3" xfId="50884" xr:uid="{FDB298C5-8191-40D8-A80D-B8BD34F5C466}"/>
    <cellStyle name="classeur | commentaire 3" xfId="137" xr:uid="{00000000-0005-0000-0000-000056120000}"/>
    <cellStyle name="classeur | commentaire 3 2" xfId="1132" xr:uid="{00000000-0005-0000-0000-000057120000}"/>
    <cellStyle name="classeur | commentaire 3 3" xfId="50885" xr:uid="{DE564042-9C74-4722-8CEF-AED295528D91}"/>
    <cellStyle name="classeur | commentaire 4" xfId="138" xr:uid="{00000000-0005-0000-0000-000058120000}"/>
    <cellStyle name="classeur | commentaire 4 2" xfId="1133" xr:uid="{00000000-0005-0000-0000-000059120000}"/>
    <cellStyle name="classeur | commentaire 4 3" xfId="50886" xr:uid="{2B5DE98A-B209-459A-9BE4-F798F2F86861}"/>
    <cellStyle name="classeur | commentaire 5" xfId="139" xr:uid="{00000000-0005-0000-0000-00005A120000}"/>
    <cellStyle name="classeur | commentaire 5 2" xfId="1134" xr:uid="{00000000-0005-0000-0000-00005B120000}"/>
    <cellStyle name="classeur | commentaire 5 3" xfId="50887" xr:uid="{48F6D315-7520-4107-B529-6EE36D16538D}"/>
    <cellStyle name="classeur | commentaire 6" xfId="1130" xr:uid="{00000000-0005-0000-0000-00005C120000}"/>
    <cellStyle name="classeur | commentaire 7" xfId="50888" xr:uid="{B9367A9A-ADF0-493F-BC55-28BF4EAF0B63}"/>
    <cellStyle name="classeur | extraction | series | particulier" xfId="140" xr:uid="{00000000-0005-0000-0000-00005D120000}"/>
    <cellStyle name="classeur | extraction | series | particulier 2" xfId="141" xr:uid="{00000000-0005-0000-0000-00005E120000}"/>
    <cellStyle name="classeur | extraction | series | particulier 2 2" xfId="142" xr:uid="{00000000-0005-0000-0000-00005F120000}"/>
    <cellStyle name="classeur | extraction | series | particulier 2 2 2" xfId="1137" xr:uid="{00000000-0005-0000-0000-000060120000}"/>
    <cellStyle name="classeur | extraction | series | particulier 2 2 3" xfId="50889" xr:uid="{C920CC24-4245-43FC-9F11-57A08EF57FCF}"/>
    <cellStyle name="classeur | extraction | series | particulier 2 3" xfId="1136" xr:uid="{00000000-0005-0000-0000-000061120000}"/>
    <cellStyle name="classeur | extraction | series | particulier 2 4" xfId="50890" xr:uid="{D8EF114A-6293-433A-AC57-BA6FD44C7439}"/>
    <cellStyle name="classeur | extraction | series | particulier 3" xfId="143" xr:uid="{00000000-0005-0000-0000-000062120000}"/>
    <cellStyle name="classeur | extraction | series | particulier 3 2" xfId="1138" xr:uid="{00000000-0005-0000-0000-000063120000}"/>
    <cellStyle name="classeur | extraction | series | particulier 3 3" xfId="50891" xr:uid="{83A90622-2E08-44BE-ACDA-22E034BEEEA7}"/>
    <cellStyle name="classeur | extraction | series | particulier 4" xfId="144" xr:uid="{00000000-0005-0000-0000-000064120000}"/>
    <cellStyle name="classeur | extraction | series | particulier 4 2" xfId="1139" xr:uid="{00000000-0005-0000-0000-000065120000}"/>
    <cellStyle name="classeur | extraction | series | particulier 4 3" xfId="50892" xr:uid="{2795F2B0-4FF6-4844-9A90-F1DA6A3D629F}"/>
    <cellStyle name="classeur | extraction | series | particulier 5" xfId="1135" xr:uid="{00000000-0005-0000-0000-000066120000}"/>
    <cellStyle name="classeur | extraction | series | particulier 6" xfId="50893" xr:uid="{A92CC4B0-BA49-459C-8CCC-B371A18737CF}"/>
    <cellStyle name="classeur | extraction | series | quinquenal" xfId="145" xr:uid="{00000000-0005-0000-0000-000067120000}"/>
    <cellStyle name="classeur | extraction | series | quinquenal 2" xfId="146" xr:uid="{00000000-0005-0000-0000-000068120000}"/>
    <cellStyle name="classeur | extraction | series | quinquenal 2 2" xfId="1141" xr:uid="{00000000-0005-0000-0000-000069120000}"/>
    <cellStyle name="classeur | extraction | series | quinquenal 2 3" xfId="50894" xr:uid="{1CAC8D54-2F2A-4290-80F4-E216C98032D6}"/>
    <cellStyle name="classeur | extraction | series | quinquenal 3" xfId="147" xr:uid="{00000000-0005-0000-0000-00006A120000}"/>
    <cellStyle name="classeur | extraction | series | quinquenal 3 2" xfId="1142" xr:uid="{00000000-0005-0000-0000-00006B120000}"/>
    <cellStyle name="classeur | extraction | series | quinquenal 3 3" xfId="50895" xr:uid="{9C1F865B-0ADF-4B59-8E49-F35FDD490290}"/>
    <cellStyle name="classeur | extraction | series | quinquenal 4" xfId="148" xr:uid="{00000000-0005-0000-0000-00006C120000}"/>
    <cellStyle name="classeur | extraction | series | quinquenal 4 2" xfId="1143" xr:uid="{00000000-0005-0000-0000-00006D120000}"/>
    <cellStyle name="classeur | extraction | series | quinquenal 4 3" xfId="50896" xr:uid="{2F273683-DD1A-4E50-84CF-8A803D5D6C43}"/>
    <cellStyle name="classeur | extraction | series | quinquenal 5" xfId="149" xr:uid="{00000000-0005-0000-0000-00006E120000}"/>
    <cellStyle name="classeur | extraction | series | quinquenal 5 2" xfId="1144" xr:uid="{00000000-0005-0000-0000-00006F120000}"/>
    <cellStyle name="classeur | extraction | series | quinquenal 5 3" xfId="50897" xr:uid="{76BA87FD-83F0-4EF7-94E8-92769ACDD852}"/>
    <cellStyle name="classeur | extraction | series | quinquenal 6" xfId="1140" xr:uid="{00000000-0005-0000-0000-000070120000}"/>
    <cellStyle name="classeur | extraction | series | quinquenal 7" xfId="50898" xr:uid="{4267A37D-9237-42DD-A243-55F4F7FB3F7A}"/>
    <cellStyle name="classeur | extraction | series | sept dernieres" xfId="150" xr:uid="{00000000-0005-0000-0000-000071120000}"/>
    <cellStyle name="classeur | extraction | series | sept dernieres 2" xfId="151" xr:uid="{00000000-0005-0000-0000-000072120000}"/>
    <cellStyle name="classeur | extraction | series | sept dernieres 2 2" xfId="152" xr:uid="{00000000-0005-0000-0000-000073120000}"/>
    <cellStyle name="classeur | extraction | series | sept dernieres 2 2 2" xfId="1147" xr:uid="{00000000-0005-0000-0000-000074120000}"/>
    <cellStyle name="classeur | extraction | series | sept dernieres 2 2 3" xfId="50899" xr:uid="{93ABE9B0-4953-4EBE-8D9F-AAB8DC5350AB}"/>
    <cellStyle name="classeur | extraction | series | sept dernieres 2 3" xfId="1146" xr:uid="{00000000-0005-0000-0000-000075120000}"/>
    <cellStyle name="classeur | extraction | series | sept dernieres 2 4" xfId="50900" xr:uid="{D1E739DE-25FC-4F3B-B4BB-19FFF93E4789}"/>
    <cellStyle name="classeur | extraction | series | sept dernieres 3" xfId="153" xr:uid="{00000000-0005-0000-0000-000076120000}"/>
    <cellStyle name="classeur | extraction | series | sept dernieres 3 2" xfId="1148" xr:uid="{00000000-0005-0000-0000-000077120000}"/>
    <cellStyle name="classeur | extraction | series | sept dernieres 3 3" xfId="50901" xr:uid="{BCB3095C-ACE7-4068-A7A3-D243278A1DE6}"/>
    <cellStyle name="classeur | extraction | series | sept dernieres 4" xfId="154" xr:uid="{00000000-0005-0000-0000-000078120000}"/>
    <cellStyle name="classeur | extraction | series | sept dernieres 4 2" xfId="1149" xr:uid="{00000000-0005-0000-0000-000079120000}"/>
    <cellStyle name="classeur | extraction | series | sept dernieres 4 3" xfId="50902" xr:uid="{2B99F72D-31E8-4370-920C-3E0988944FB7}"/>
    <cellStyle name="classeur | extraction | series | sept dernieres 5" xfId="155" xr:uid="{00000000-0005-0000-0000-00007A120000}"/>
    <cellStyle name="classeur | extraction | series | sept dernieres 5 2" xfId="1150" xr:uid="{00000000-0005-0000-0000-00007B120000}"/>
    <cellStyle name="classeur | extraction | series | sept dernieres 5 3" xfId="50903" xr:uid="{873460A3-4235-4EB6-9EDB-6B6EF84D92BE}"/>
    <cellStyle name="classeur | extraction | series | sept dernieres 6" xfId="1145" xr:uid="{00000000-0005-0000-0000-00007C120000}"/>
    <cellStyle name="classeur | extraction | series | sept dernieres 7" xfId="50904" xr:uid="{9793E714-42E4-4B7D-9AFE-9F37AE285962}"/>
    <cellStyle name="classeur | extraction | structure | dernier" xfId="156" xr:uid="{00000000-0005-0000-0000-00007D120000}"/>
    <cellStyle name="classeur | extraction | structure | dernier 2" xfId="157" xr:uid="{00000000-0005-0000-0000-00007E120000}"/>
    <cellStyle name="classeur | extraction | structure | dernier 2 2" xfId="158" xr:uid="{00000000-0005-0000-0000-00007F120000}"/>
    <cellStyle name="classeur | extraction | structure | dernier 2 2 2" xfId="1153" xr:uid="{00000000-0005-0000-0000-000080120000}"/>
    <cellStyle name="classeur | extraction | structure | dernier 2 2 3" xfId="50905" xr:uid="{895B62B2-4C04-4F7E-8B81-AC6FAE49A5FA}"/>
    <cellStyle name="classeur | extraction | structure | dernier 2 3" xfId="1152" xr:uid="{00000000-0005-0000-0000-000081120000}"/>
    <cellStyle name="classeur | extraction | structure | dernier 2 4" xfId="50906" xr:uid="{6493B7E8-D081-4D88-85D4-216BE5A58A0C}"/>
    <cellStyle name="classeur | extraction | structure | dernier 3" xfId="159" xr:uid="{00000000-0005-0000-0000-000082120000}"/>
    <cellStyle name="classeur | extraction | structure | dernier 3 2" xfId="1154" xr:uid="{00000000-0005-0000-0000-000083120000}"/>
    <cellStyle name="classeur | extraction | structure | dernier 3 3" xfId="50907" xr:uid="{906534B4-284C-4395-AC58-148823EEE5C8}"/>
    <cellStyle name="classeur | extraction | structure | dernier 4" xfId="160" xr:uid="{00000000-0005-0000-0000-000084120000}"/>
    <cellStyle name="classeur | extraction | structure | dernier 4 2" xfId="1155" xr:uid="{00000000-0005-0000-0000-000085120000}"/>
    <cellStyle name="classeur | extraction | structure | dernier 4 3" xfId="50908" xr:uid="{729785A2-179F-4857-9F1C-73078C4E0A55}"/>
    <cellStyle name="classeur | extraction | structure | dernier 5" xfId="161" xr:uid="{00000000-0005-0000-0000-000086120000}"/>
    <cellStyle name="classeur | extraction | structure | dernier 5 2" xfId="1156" xr:uid="{00000000-0005-0000-0000-000087120000}"/>
    <cellStyle name="classeur | extraction | structure | dernier 5 3" xfId="50909" xr:uid="{69FDCBD7-B728-43D7-A53C-DC2F3AA95275}"/>
    <cellStyle name="classeur | extraction | structure | dernier 6" xfId="1151" xr:uid="{00000000-0005-0000-0000-000088120000}"/>
    <cellStyle name="classeur | extraction | structure | dernier 7" xfId="50910" xr:uid="{E236E0D9-D683-472F-BD54-7D00329C176B}"/>
    <cellStyle name="classeur | extraction | structure | deux derniers" xfId="162" xr:uid="{00000000-0005-0000-0000-000089120000}"/>
    <cellStyle name="classeur | extraction | structure | deux derniers 2" xfId="163" xr:uid="{00000000-0005-0000-0000-00008A120000}"/>
    <cellStyle name="classeur | extraction | structure | deux derniers 2 2" xfId="1158" xr:uid="{00000000-0005-0000-0000-00008B120000}"/>
    <cellStyle name="classeur | extraction | structure | deux derniers 2 3" xfId="50911" xr:uid="{5E4DC9ED-1568-459F-A0AB-A5729713243B}"/>
    <cellStyle name="classeur | extraction | structure | deux derniers 3" xfId="164" xr:uid="{00000000-0005-0000-0000-00008C120000}"/>
    <cellStyle name="classeur | extraction | structure | deux derniers 3 2" xfId="1159" xr:uid="{00000000-0005-0000-0000-00008D120000}"/>
    <cellStyle name="classeur | extraction | structure | deux derniers 3 3" xfId="50912" xr:uid="{E1016F28-E6A7-4059-95E6-8DB0DBBBCE95}"/>
    <cellStyle name="classeur | extraction | structure | deux derniers 4" xfId="165" xr:uid="{00000000-0005-0000-0000-00008E120000}"/>
    <cellStyle name="classeur | extraction | structure | deux derniers 4 2" xfId="1160" xr:uid="{00000000-0005-0000-0000-00008F120000}"/>
    <cellStyle name="classeur | extraction | structure | deux derniers 4 3" xfId="50913" xr:uid="{A84BA8FC-38E8-483C-94F8-883206E0BD34}"/>
    <cellStyle name="classeur | extraction | structure | deux derniers 5" xfId="166" xr:uid="{00000000-0005-0000-0000-000090120000}"/>
    <cellStyle name="classeur | extraction | structure | deux derniers 5 2" xfId="1161" xr:uid="{00000000-0005-0000-0000-000091120000}"/>
    <cellStyle name="classeur | extraction | structure | deux derniers 5 3" xfId="50914" xr:uid="{173188C3-2695-49B6-A5AF-4420D906CBA1}"/>
    <cellStyle name="classeur | extraction | structure | deux derniers 6" xfId="1157" xr:uid="{00000000-0005-0000-0000-000092120000}"/>
    <cellStyle name="classeur | extraction | structure | deux derniers 7" xfId="50915" xr:uid="{7974066E-DF77-4140-8148-7CB2B3399B82}"/>
    <cellStyle name="classeur | extraction | structure | particulier" xfId="167" xr:uid="{00000000-0005-0000-0000-000093120000}"/>
    <cellStyle name="classeur | extraction | structure | particulier 2" xfId="168" xr:uid="{00000000-0005-0000-0000-000094120000}"/>
    <cellStyle name="classeur | extraction | structure | particulier 2 2" xfId="169" xr:uid="{00000000-0005-0000-0000-000095120000}"/>
    <cellStyle name="classeur | extraction | structure | particulier 2 2 2" xfId="1164" xr:uid="{00000000-0005-0000-0000-000096120000}"/>
    <cellStyle name="classeur | extraction | structure | particulier 2 2 3" xfId="50916" xr:uid="{5691E195-A93E-460D-BBA6-BD29EB519666}"/>
    <cellStyle name="classeur | extraction | structure | particulier 2 3" xfId="1163" xr:uid="{00000000-0005-0000-0000-000097120000}"/>
    <cellStyle name="classeur | extraction | structure | particulier 2 4" xfId="50917" xr:uid="{44F77A00-2C1E-4096-85E7-2B07A6CE1F23}"/>
    <cellStyle name="classeur | extraction | structure | particulier 3" xfId="170" xr:uid="{00000000-0005-0000-0000-000098120000}"/>
    <cellStyle name="classeur | extraction | structure | particulier 3 2" xfId="1165" xr:uid="{00000000-0005-0000-0000-000099120000}"/>
    <cellStyle name="classeur | extraction | structure | particulier 3 3" xfId="50918" xr:uid="{FD8C719C-7A2D-4D3F-AE54-C16305045C76}"/>
    <cellStyle name="classeur | extraction | structure | particulier 4" xfId="171" xr:uid="{00000000-0005-0000-0000-00009A120000}"/>
    <cellStyle name="classeur | extraction | structure | particulier 4 2" xfId="1166" xr:uid="{00000000-0005-0000-0000-00009B120000}"/>
    <cellStyle name="classeur | extraction | structure | particulier 4 3" xfId="50919" xr:uid="{97A85383-9504-4EB5-9D0A-D4447AC68612}"/>
    <cellStyle name="classeur | extraction | structure | particulier 5" xfId="172" xr:uid="{00000000-0005-0000-0000-00009C120000}"/>
    <cellStyle name="classeur | extraction | structure | particulier 5 2" xfId="1167" xr:uid="{00000000-0005-0000-0000-00009D120000}"/>
    <cellStyle name="classeur | extraction | structure | particulier 5 3" xfId="50920" xr:uid="{2A3EFB99-82FB-4003-ADA6-DD3FB96635C6}"/>
    <cellStyle name="classeur | extraction | structure | particulier 6" xfId="1162" xr:uid="{00000000-0005-0000-0000-00009E120000}"/>
    <cellStyle name="classeur | extraction | structure | particulier 7" xfId="50921" xr:uid="{B4D43F86-B913-410E-99AD-14595252D39D}"/>
    <cellStyle name="classeur | historique" xfId="173" xr:uid="{00000000-0005-0000-0000-00009F120000}"/>
    <cellStyle name="classeur | historique 2" xfId="174" xr:uid="{00000000-0005-0000-0000-0000A0120000}"/>
    <cellStyle name="classeur | historique 2 2" xfId="1169" xr:uid="{00000000-0005-0000-0000-0000A1120000}"/>
    <cellStyle name="classeur | historique 2 2 2" xfId="50924" xr:uid="{FE4568D6-3A6A-40C6-AD0A-5D7B26239D8D}"/>
    <cellStyle name="classeur | historique 2 3" xfId="50925" xr:uid="{AA0D8BCD-F9AB-4F0D-B7EF-5233C7B76FDD}"/>
    <cellStyle name="classeur | historique 2 4" xfId="50923" xr:uid="{F181A3E8-EAB6-4EB3-8C12-84AF72BE539E}"/>
    <cellStyle name="classeur | historique 3" xfId="175" xr:uid="{00000000-0005-0000-0000-0000A2120000}"/>
    <cellStyle name="classeur | historique 3 2" xfId="1170" xr:uid="{00000000-0005-0000-0000-0000A3120000}"/>
    <cellStyle name="classeur | historique 3 2 2" xfId="50927" xr:uid="{75A49E61-9EEB-4344-9B5B-D2132D13DA12}"/>
    <cellStyle name="classeur | historique 3 3" xfId="50928" xr:uid="{1EC6A02A-6875-4F4A-B63D-2CE322F654D3}"/>
    <cellStyle name="classeur | historique 3 4" xfId="50926" xr:uid="{6FC83DD0-105A-4719-BC4E-FE66306E0049}"/>
    <cellStyle name="classeur | historique 4" xfId="176" xr:uid="{00000000-0005-0000-0000-0000A4120000}"/>
    <cellStyle name="classeur | historique 4 2" xfId="1171" xr:uid="{00000000-0005-0000-0000-0000A5120000}"/>
    <cellStyle name="classeur | historique 4 2 2" xfId="50930" xr:uid="{6E35CEDB-3437-4617-8159-43297936329C}"/>
    <cellStyle name="classeur | historique 4 3" xfId="50931" xr:uid="{87395BAB-B0FD-4A8A-BFF9-66E4D9F87A41}"/>
    <cellStyle name="classeur | historique 4 4" xfId="50929" xr:uid="{6B27E2A7-F4DF-4367-9F3F-CB529889F4E7}"/>
    <cellStyle name="classeur | historique 5" xfId="177" xr:uid="{00000000-0005-0000-0000-0000A6120000}"/>
    <cellStyle name="classeur | historique 5 2" xfId="1172" xr:uid="{00000000-0005-0000-0000-0000A7120000}"/>
    <cellStyle name="classeur | historique 5 2 2" xfId="50933" xr:uid="{3675F5B4-1529-48E5-B6BF-2C7BCB97EA35}"/>
    <cellStyle name="classeur | historique 5 3" xfId="50934" xr:uid="{6F567FEC-BE5A-462D-A210-9658B560C82F}"/>
    <cellStyle name="classeur | historique 5 4" xfId="50932" xr:uid="{D9A71D68-488C-4F3F-AF32-8D8208C0532A}"/>
    <cellStyle name="classeur | historique 6" xfId="1168" xr:uid="{00000000-0005-0000-0000-0000A8120000}"/>
    <cellStyle name="classeur | historique 6 2" xfId="50935" xr:uid="{447C44E6-3045-405F-87DC-FD7548408002}"/>
    <cellStyle name="classeur | historique 7" xfId="50936" xr:uid="{640CCE50-703F-4C92-A7D0-2A3277B0B728}"/>
    <cellStyle name="classeur | historique 8" xfId="50922" xr:uid="{1F35E14F-2E2C-4C29-A063-91534E051ECA}"/>
    <cellStyle name="classeur | note | numero" xfId="178" xr:uid="{00000000-0005-0000-0000-0000A9120000}"/>
    <cellStyle name="classeur | note | numero 2" xfId="179" xr:uid="{00000000-0005-0000-0000-0000AA120000}"/>
    <cellStyle name="classeur | note | numero 2 2" xfId="180" xr:uid="{00000000-0005-0000-0000-0000AB120000}"/>
    <cellStyle name="classeur | note | numero 2 2 2" xfId="1175" xr:uid="{00000000-0005-0000-0000-0000AC120000}"/>
    <cellStyle name="classeur | note | numero 2 2 3" xfId="50937" xr:uid="{C0BA6FB0-1ECF-4690-9020-9EF57DE35F56}"/>
    <cellStyle name="classeur | note | numero 2 3" xfId="1174" xr:uid="{00000000-0005-0000-0000-0000AD120000}"/>
    <cellStyle name="classeur | note | numero 2 4" xfId="50938" xr:uid="{D3E13988-ACE2-41A9-B37B-95635BE909D4}"/>
    <cellStyle name="classeur | note | numero 3" xfId="181" xr:uid="{00000000-0005-0000-0000-0000AE120000}"/>
    <cellStyle name="classeur | note | numero 3 2" xfId="1176" xr:uid="{00000000-0005-0000-0000-0000AF120000}"/>
    <cellStyle name="classeur | note | numero 3 3" xfId="50939" xr:uid="{15036427-D788-4C50-BC79-9E09A729E940}"/>
    <cellStyle name="classeur | note | numero 4" xfId="182" xr:uid="{00000000-0005-0000-0000-0000B0120000}"/>
    <cellStyle name="classeur | note | numero 4 2" xfId="1177" xr:uid="{00000000-0005-0000-0000-0000B1120000}"/>
    <cellStyle name="classeur | note | numero 4 3" xfId="50940" xr:uid="{5E3BDB7F-0D38-4DFC-9CDC-24EAF1BA525B}"/>
    <cellStyle name="classeur | note | numero 5" xfId="1173" xr:uid="{00000000-0005-0000-0000-0000B2120000}"/>
    <cellStyle name="classeur | note | numero 6" xfId="50941" xr:uid="{4A269D4F-ADF8-4E16-A695-9AE09561A8DD}"/>
    <cellStyle name="classeur | note | texte" xfId="183" xr:uid="{00000000-0005-0000-0000-0000B3120000}"/>
    <cellStyle name="classeur | note | texte 2" xfId="184" xr:uid="{00000000-0005-0000-0000-0000B4120000}"/>
    <cellStyle name="classeur | note | texte 2 2" xfId="1179" xr:uid="{00000000-0005-0000-0000-0000B5120000}"/>
    <cellStyle name="classeur | note | texte 2 3" xfId="50942" xr:uid="{064F4DE7-6B3A-4844-8756-BE98C3E2446C}"/>
    <cellStyle name="classeur | note | texte 3" xfId="185" xr:uid="{00000000-0005-0000-0000-0000B6120000}"/>
    <cellStyle name="classeur | note | texte 3 2" xfId="1180" xr:uid="{00000000-0005-0000-0000-0000B7120000}"/>
    <cellStyle name="classeur | note | texte 3 3" xfId="50943" xr:uid="{0606CBD9-7978-4C50-816C-F687E58724A9}"/>
    <cellStyle name="classeur | note | texte 4" xfId="1178" xr:uid="{00000000-0005-0000-0000-0000B8120000}"/>
    <cellStyle name="classeur | note | texte 5" xfId="50944" xr:uid="{111A9027-CDE1-4554-8385-B8FCC6CF275B}"/>
    <cellStyle name="classeur | periodicite | annee scolaire" xfId="186" xr:uid="{00000000-0005-0000-0000-0000B9120000}"/>
    <cellStyle name="classeur | periodicite | annee scolaire 2" xfId="187" xr:uid="{00000000-0005-0000-0000-0000BA120000}"/>
    <cellStyle name="classeur | periodicite | annee scolaire 2 2" xfId="1182" xr:uid="{00000000-0005-0000-0000-0000BB120000}"/>
    <cellStyle name="classeur | periodicite | annee scolaire 2 3" xfId="50946" xr:uid="{CCC52011-749E-43DB-ABF4-0F83EA3AF88D}"/>
    <cellStyle name="classeur | periodicite | annee scolaire 3" xfId="188" xr:uid="{00000000-0005-0000-0000-0000BC120000}"/>
    <cellStyle name="classeur | periodicite | annee scolaire 3 2" xfId="1183" xr:uid="{00000000-0005-0000-0000-0000BD120000}"/>
    <cellStyle name="classeur | periodicite | annee scolaire 3 3" xfId="50947" xr:uid="{446BAE6B-AAB5-41AA-A22F-E7B974A335F4}"/>
    <cellStyle name="classeur | periodicite | annee scolaire 4" xfId="189" xr:uid="{00000000-0005-0000-0000-0000BE120000}"/>
    <cellStyle name="classeur | periodicite | annee scolaire 4 2" xfId="1184" xr:uid="{00000000-0005-0000-0000-0000BF120000}"/>
    <cellStyle name="classeur | periodicite | annee scolaire 4 3" xfId="50948" xr:uid="{3DF66AEA-07DC-44E9-A3CB-BDCE14D19F9E}"/>
    <cellStyle name="classeur | periodicite | annee scolaire 5" xfId="190" xr:uid="{00000000-0005-0000-0000-0000C0120000}"/>
    <cellStyle name="classeur | periodicite | annee scolaire 5 2" xfId="1185" xr:uid="{00000000-0005-0000-0000-0000C1120000}"/>
    <cellStyle name="classeur | periodicite | annee scolaire 5 3" xfId="50949" xr:uid="{58CD25A4-4942-40CC-A210-189A5A93F903}"/>
    <cellStyle name="classeur | periodicite | annee scolaire 6" xfId="1181" xr:uid="{00000000-0005-0000-0000-0000C2120000}"/>
    <cellStyle name="classeur | periodicite | annee scolaire 6 2" xfId="50950" xr:uid="{39962CE8-C480-437B-B158-20344128916C}"/>
    <cellStyle name="classeur | periodicite | annee scolaire 7" xfId="50951" xr:uid="{351223B8-6863-4506-B215-7A72C53ED81E}"/>
    <cellStyle name="classeur | periodicite | annee scolaire 8" xfId="50945" xr:uid="{9D23E4FE-C27C-40FC-A9E0-EBEF9AB4BDD4}"/>
    <cellStyle name="classeur | periodicite | annuelle" xfId="191" xr:uid="{00000000-0005-0000-0000-0000C3120000}"/>
    <cellStyle name="classeur | periodicite | annuelle 2" xfId="192" xr:uid="{00000000-0005-0000-0000-0000C4120000}"/>
    <cellStyle name="classeur | periodicite | annuelle 2 2" xfId="1187" xr:uid="{00000000-0005-0000-0000-0000C5120000}"/>
    <cellStyle name="classeur | periodicite | annuelle 2 3" xfId="50953" xr:uid="{DF29E0FE-287E-41D9-8496-01D11FC9ADFC}"/>
    <cellStyle name="classeur | periodicite | annuelle 3" xfId="193" xr:uid="{00000000-0005-0000-0000-0000C6120000}"/>
    <cellStyle name="classeur | periodicite | annuelle 3 2" xfId="1188" xr:uid="{00000000-0005-0000-0000-0000C7120000}"/>
    <cellStyle name="classeur | periodicite | annuelle 3 3" xfId="50954" xr:uid="{CFD51880-8D37-4CD6-A57B-4BB5A05D3D5A}"/>
    <cellStyle name="classeur | periodicite | annuelle 4" xfId="1186" xr:uid="{00000000-0005-0000-0000-0000C8120000}"/>
    <cellStyle name="classeur | periodicite | annuelle 4 2" xfId="50955" xr:uid="{0059BAE8-4F2D-4961-B23C-8B1A9F211324}"/>
    <cellStyle name="classeur | periodicite | annuelle 5" xfId="50956" xr:uid="{A28E13D4-E4CC-48EC-95A1-8D552B664BBB}"/>
    <cellStyle name="classeur | periodicite | annuelle 6" xfId="50952" xr:uid="{729E0FA7-C1EA-49CA-B678-7EDA90EAA970}"/>
    <cellStyle name="classeur | periodicite | autre" xfId="194" xr:uid="{00000000-0005-0000-0000-0000C9120000}"/>
    <cellStyle name="classeur | periodicite | autre 2" xfId="195" xr:uid="{00000000-0005-0000-0000-0000CA120000}"/>
    <cellStyle name="classeur | periodicite | autre 2 2" xfId="196" xr:uid="{00000000-0005-0000-0000-0000CB120000}"/>
    <cellStyle name="classeur | periodicite | autre 2 2 2" xfId="1191" xr:uid="{00000000-0005-0000-0000-0000CC120000}"/>
    <cellStyle name="classeur | periodicite | autre 2 2 2 2" xfId="50960" xr:uid="{50EECC8C-903C-48C0-B9A0-F984C9B08C7D}"/>
    <cellStyle name="classeur | periodicite | autre 2 2 3" xfId="50961" xr:uid="{19F880AC-841D-44DE-9F94-41AD208983A0}"/>
    <cellStyle name="classeur | periodicite | autre 2 2 4" xfId="50959" xr:uid="{D2133072-0D3E-4ED3-A5DB-B4F0752293D2}"/>
    <cellStyle name="classeur | periodicite | autre 2 3" xfId="1190" xr:uid="{00000000-0005-0000-0000-0000CD120000}"/>
    <cellStyle name="classeur | periodicite | autre 2 3 2" xfId="50962" xr:uid="{B29FDA77-BFEF-451E-8584-1A1DB2357368}"/>
    <cellStyle name="classeur | periodicite | autre 2 4" xfId="50963" xr:uid="{C3107A0D-EC88-47AF-A6F7-E61C5E44677C}"/>
    <cellStyle name="classeur | periodicite | autre 2 5" xfId="50958" xr:uid="{8144E68D-C486-4E1B-A76A-82F1BF8A2100}"/>
    <cellStyle name="classeur | periodicite | autre 3" xfId="197" xr:uid="{00000000-0005-0000-0000-0000CE120000}"/>
    <cellStyle name="classeur | periodicite | autre 3 2" xfId="1192" xr:uid="{00000000-0005-0000-0000-0000CF120000}"/>
    <cellStyle name="classeur | periodicite | autre 3 2 2" xfId="50965" xr:uid="{8A9DEB9D-29A8-4062-A9FF-339BA8F6BCE3}"/>
    <cellStyle name="classeur | periodicite | autre 3 3" xfId="50966" xr:uid="{99F0BB17-78AD-4550-AB07-3D27B97879F9}"/>
    <cellStyle name="classeur | periodicite | autre 3 4" xfId="50964" xr:uid="{D86933F3-CC22-480D-A505-B2DE97183B48}"/>
    <cellStyle name="classeur | periodicite | autre 4" xfId="1189" xr:uid="{00000000-0005-0000-0000-0000D0120000}"/>
    <cellStyle name="classeur | periodicite | autre 4 2" xfId="50967" xr:uid="{436B5861-069C-47C9-A3A8-37B65AE1EBBD}"/>
    <cellStyle name="classeur | periodicite | autre 5" xfId="50968" xr:uid="{9326E7E7-1377-4BA4-9784-36F53E077610}"/>
    <cellStyle name="classeur | periodicite | autre 6" xfId="50957" xr:uid="{9E7FB6D7-5ACE-4DCF-A7DE-4485C3F5A9A6}"/>
    <cellStyle name="classeur | periodicite | bimestrielle" xfId="198" xr:uid="{00000000-0005-0000-0000-0000D1120000}"/>
    <cellStyle name="classeur | periodicite | bimestrielle 2" xfId="199" xr:uid="{00000000-0005-0000-0000-0000D2120000}"/>
    <cellStyle name="classeur | periodicite | bimestrielle 2 2" xfId="200" xr:uid="{00000000-0005-0000-0000-0000D3120000}"/>
    <cellStyle name="classeur | periodicite | bimestrielle 2 2 2" xfId="1195" xr:uid="{00000000-0005-0000-0000-0000D4120000}"/>
    <cellStyle name="classeur | periodicite | bimestrielle 2 2 3" xfId="50970" xr:uid="{3CE36AD8-1E4E-4278-904F-66BCD4E869F7}"/>
    <cellStyle name="classeur | periodicite | bimestrielle 2 3" xfId="1194" xr:uid="{00000000-0005-0000-0000-0000D5120000}"/>
    <cellStyle name="classeur | periodicite | bimestrielle 2 4" xfId="50971" xr:uid="{5FE70A83-B6B8-4B24-8FF2-5392B316BEE6}"/>
    <cellStyle name="classeur | periodicite | bimestrielle 3" xfId="201" xr:uid="{00000000-0005-0000-0000-0000D6120000}"/>
    <cellStyle name="classeur | periodicite | bimestrielle 3 2" xfId="1196" xr:uid="{00000000-0005-0000-0000-0000D7120000}"/>
    <cellStyle name="classeur | periodicite | bimestrielle 3 3" xfId="50972" xr:uid="{1BEA8CAC-2D7F-4FAA-8CFE-9F9571BAF1C0}"/>
    <cellStyle name="classeur | periodicite | bimestrielle 4" xfId="202" xr:uid="{00000000-0005-0000-0000-0000D8120000}"/>
    <cellStyle name="classeur | periodicite | bimestrielle 4 2" xfId="1197" xr:uid="{00000000-0005-0000-0000-0000D9120000}"/>
    <cellStyle name="classeur | periodicite | bimestrielle 4 3" xfId="50973" xr:uid="{50889056-D2FF-4200-8BCE-A3CBD3A59CD4}"/>
    <cellStyle name="classeur | periodicite | bimestrielle 5" xfId="203" xr:uid="{00000000-0005-0000-0000-0000DA120000}"/>
    <cellStyle name="classeur | periodicite | bimestrielle 5 2" xfId="1198" xr:uid="{00000000-0005-0000-0000-0000DB120000}"/>
    <cellStyle name="classeur | periodicite | bimestrielle 5 3" xfId="50974" xr:uid="{2B6A33DD-21EB-442E-B18F-30A2347076B1}"/>
    <cellStyle name="classeur | periodicite | bimestrielle 6" xfId="1193" xr:uid="{00000000-0005-0000-0000-0000DC120000}"/>
    <cellStyle name="classeur | periodicite | bimestrielle 6 2" xfId="50975" xr:uid="{DDC69D95-7C43-49FF-81AE-E7052E8CE61E}"/>
    <cellStyle name="classeur | periodicite | bimestrielle 7" xfId="50976" xr:uid="{D831E6EC-0A69-43FE-AA71-0EDB419835CE}"/>
    <cellStyle name="classeur | periodicite | bimestrielle 8" xfId="50969" xr:uid="{F4724B73-9FCF-4E22-ADD2-4021715211A9}"/>
    <cellStyle name="classeur | periodicite | mensuelle" xfId="204" xr:uid="{00000000-0005-0000-0000-0000DD120000}"/>
    <cellStyle name="classeur | periodicite | mensuelle 2" xfId="205" xr:uid="{00000000-0005-0000-0000-0000DE120000}"/>
    <cellStyle name="classeur | periodicite | mensuelle 2 2" xfId="1200" xr:uid="{00000000-0005-0000-0000-0000DF120000}"/>
    <cellStyle name="classeur | periodicite | mensuelle 2 3" xfId="50978" xr:uid="{0A39CE95-6F01-4A94-A0E6-3394916E1FCF}"/>
    <cellStyle name="classeur | periodicite | mensuelle 3" xfId="206" xr:uid="{00000000-0005-0000-0000-0000E0120000}"/>
    <cellStyle name="classeur | periodicite | mensuelle 3 2" xfId="1201" xr:uid="{00000000-0005-0000-0000-0000E1120000}"/>
    <cellStyle name="classeur | periodicite | mensuelle 3 3" xfId="50979" xr:uid="{4547BA2D-AF27-48D0-A88B-62AA8FA2007B}"/>
    <cellStyle name="classeur | periodicite | mensuelle 4" xfId="207" xr:uid="{00000000-0005-0000-0000-0000E2120000}"/>
    <cellStyle name="classeur | periodicite | mensuelle 4 2" xfId="1202" xr:uid="{00000000-0005-0000-0000-0000E3120000}"/>
    <cellStyle name="classeur | periodicite | mensuelle 4 3" xfId="50980" xr:uid="{1EBCA583-742F-4400-B43D-B0047E3B47C4}"/>
    <cellStyle name="classeur | periodicite | mensuelle 5" xfId="208" xr:uid="{00000000-0005-0000-0000-0000E4120000}"/>
    <cellStyle name="classeur | periodicite | mensuelle 5 2" xfId="1203" xr:uid="{00000000-0005-0000-0000-0000E5120000}"/>
    <cellStyle name="classeur | periodicite | mensuelle 5 3" xfId="50981" xr:uid="{6DEEDFEA-36AC-449E-8D43-1A043011DD67}"/>
    <cellStyle name="classeur | periodicite | mensuelle 6" xfId="1199" xr:uid="{00000000-0005-0000-0000-0000E6120000}"/>
    <cellStyle name="classeur | periodicite | mensuelle 6 2" xfId="50982" xr:uid="{6EC21328-AFD2-4D61-9ECB-A9F4A79AB122}"/>
    <cellStyle name="classeur | periodicite | mensuelle 7" xfId="50983" xr:uid="{77C28BA0-826B-425F-83A7-25EF6DFA5F06}"/>
    <cellStyle name="classeur | periodicite | mensuelle 8" xfId="50977" xr:uid="{8D7045B2-C457-4CD2-A9F9-66696A62969E}"/>
    <cellStyle name="classeur | periodicite | semestrielle" xfId="209" xr:uid="{00000000-0005-0000-0000-0000E7120000}"/>
    <cellStyle name="classeur | periodicite | semestrielle 2" xfId="210" xr:uid="{00000000-0005-0000-0000-0000E8120000}"/>
    <cellStyle name="classeur | periodicite | semestrielle 2 2" xfId="1205" xr:uid="{00000000-0005-0000-0000-0000E9120000}"/>
    <cellStyle name="classeur | periodicite | semestrielle 2 3" xfId="50985" xr:uid="{807332D9-E6BA-4EBE-8E65-F29F77B40204}"/>
    <cellStyle name="classeur | periodicite | semestrielle 3" xfId="211" xr:uid="{00000000-0005-0000-0000-0000EA120000}"/>
    <cellStyle name="classeur | periodicite | semestrielle 3 2" xfId="1206" xr:uid="{00000000-0005-0000-0000-0000EB120000}"/>
    <cellStyle name="classeur | periodicite | semestrielle 3 3" xfId="50986" xr:uid="{CAFF8F61-7609-4733-A4BF-B61EC78FA120}"/>
    <cellStyle name="classeur | periodicite | semestrielle 4" xfId="212" xr:uid="{00000000-0005-0000-0000-0000EC120000}"/>
    <cellStyle name="classeur | periodicite | semestrielle 4 2" xfId="1207" xr:uid="{00000000-0005-0000-0000-0000ED120000}"/>
    <cellStyle name="classeur | periodicite | semestrielle 4 3" xfId="50987" xr:uid="{57F8C39D-E5C3-4458-89A9-20842F8A105A}"/>
    <cellStyle name="classeur | periodicite | semestrielle 5" xfId="1204" xr:uid="{00000000-0005-0000-0000-0000EE120000}"/>
    <cellStyle name="classeur | periodicite | semestrielle 5 2" xfId="50988" xr:uid="{9327D03B-570C-4E3B-AD4F-2736D5198E55}"/>
    <cellStyle name="classeur | periodicite | semestrielle 6" xfId="50989" xr:uid="{D6A5DAAA-0925-4A67-B028-03274049B042}"/>
    <cellStyle name="classeur | periodicite | semestrielle 7" xfId="50984" xr:uid="{D0E1D391-F5EC-4CD1-B1BF-969D29820FC3}"/>
    <cellStyle name="classeur | periodicite | trimestrielle" xfId="213" xr:uid="{00000000-0005-0000-0000-0000EF120000}"/>
    <cellStyle name="classeur | periodicite | trimestrielle 2" xfId="214" xr:uid="{00000000-0005-0000-0000-0000F0120000}"/>
    <cellStyle name="classeur | periodicite | trimestrielle 2 2" xfId="215" xr:uid="{00000000-0005-0000-0000-0000F1120000}"/>
    <cellStyle name="classeur | periodicite | trimestrielle 2 2 2" xfId="1210" xr:uid="{00000000-0005-0000-0000-0000F2120000}"/>
    <cellStyle name="classeur | periodicite | trimestrielle 2 2 3" xfId="50991" xr:uid="{4F0080BB-E830-4DE2-9B8E-639C5459EB9C}"/>
    <cellStyle name="classeur | periodicite | trimestrielle 2 3" xfId="1209" xr:uid="{00000000-0005-0000-0000-0000F3120000}"/>
    <cellStyle name="classeur | periodicite | trimestrielle 2 4" xfId="50992" xr:uid="{A5C8EEC8-F0D9-4162-A9C6-363026EF34F8}"/>
    <cellStyle name="classeur | periodicite | trimestrielle 3" xfId="216" xr:uid="{00000000-0005-0000-0000-0000F4120000}"/>
    <cellStyle name="classeur | periodicite | trimestrielle 3 2" xfId="1211" xr:uid="{00000000-0005-0000-0000-0000F5120000}"/>
    <cellStyle name="classeur | periodicite | trimestrielle 3 3" xfId="50993" xr:uid="{F75A4597-1040-4BB1-A197-45FA85CEA5D3}"/>
    <cellStyle name="classeur | periodicite | trimestrielle 4" xfId="217" xr:uid="{00000000-0005-0000-0000-0000F6120000}"/>
    <cellStyle name="classeur | periodicite | trimestrielle 4 2" xfId="1212" xr:uid="{00000000-0005-0000-0000-0000F7120000}"/>
    <cellStyle name="classeur | periodicite | trimestrielle 4 3" xfId="50994" xr:uid="{DAF29650-1F99-401A-9858-AD847FF64BAA}"/>
    <cellStyle name="classeur | periodicite | trimestrielle 5" xfId="218" xr:uid="{00000000-0005-0000-0000-0000F8120000}"/>
    <cellStyle name="classeur | periodicite | trimestrielle 5 2" xfId="1213" xr:uid="{00000000-0005-0000-0000-0000F9120000}"/>
    <cellStyle name="classeur | periodicite | trimestrielle 5 3" xfId="50995" xr:uid="{4EE5E368-6136-4A0D-BCBD-03FCFCB28E57}"/>
    <cellStyle name="classeur | periodicite | trimestrielle 6" xfId="1208" xr:uid="{00000000-0005-0000-0000-0000FA120000}"/>
    <cellStyle name="classeur | periodicite | trimestrielle 6 2" xfId="50996" xr:uid="{B5B8DF11-3E86-4396-8D76-A292BC5B3F29}"/>
    <cellStyle name="classeur | periodicite | trimestrielle 7" xfId="50997" xr:uid="{D3B081DB-8B3D-4F2B-981C-DDB3DC1AE69C}"/>
    <cellStyle name="classeur | periodicite | trimestrielle 8" xfId="50990" xr:uid="{5367C90E-6250-4CB0-B69D-5F0F65F6FB60}"/>
    <cellStyle name="classeur | reference | aucune" xfId="219" xr:uid="{00000000-0005-0000-0000-0000FB120000}"/>
    <cellStyle name="classeur | reference | aucune 2" xfId="220" xr:uid="{00000000-0005-0000-0000-0000FC120000}"/>
    <cellStyle name="classeur | reference | aucune 2 2" xfId="221" xr:uid="{00000000-0005-0000-0000-0000FD120000}"/>
    <cellStyle name="classeur | reference | aucune 2 2 2" xfId="1216" xr:uid="{00000000-0005-0000-0000-0000FE120000}"/>
    <cellStyle name="classeur | reference | aucune 2 2 3" xfId="50998" xr:uid="{CCA61EA3-E09E-4226-B139-9F68A9251627}"/>
    <cellStyle name="classeur | reference | aucune 2 3" xfId="1215" xr:uid="{00000000-0005-0000-0000-0000FF120000}"/>
    <cellStyle name="classeur | reference | aucune 2 4" xfId="50999" xr:uid="{D51D97DE-3522-4EC1-9FFD-BAEA09402912}"/>
    <cellStyle name="classeur | reference | aucune 3" xfId="222" xr:uid="{00000000-0005-0000-0000-000000130000}"/>
    <cellStyle name="classeur | reference | aucune 3 2" xfId="1217" xr:uid="{00000000-0005-0000-0000-000001130000}"/>
    <cellStyle name="classeur | reference | aucune 3 3" xfId="51000" xr:uid="{39DD1A6D-C957-462C-8E01-1E70EA14B92F}"/>
    <cellStyle name="classeur | reference | aucune 4" xfId="223" xr:uid="{00000000-0005-0000-0000-000002130000}"/>
    <cellStyle name="classeur | reference | aucune 4 2" xfId="1218" xr:uid="{00000000-0005-0000-0000-000003130000}"/>
    <cellStyle name="classeur | reference | aucune 4 3" xfId="51001" xr:uid="{8D876F65-46CF-430A-BBF3-2ACA350E2086}"/>
    <cellStyle name="classeur | reference | aucune 5" xfId="224" xr:uid="{00000000-0005-0000-0000-000004130000}"/>
    <cellStyle name="classeur | reference | aucune 5 2" xfId="1219" xr:uid="{00000000-0005-0000-0000-000005130000}"/>
    <cellStyle name="classeur | reference | aucune 5 3" xfId="51002" xr:uid="{B1E97798-090C-4855-8034-271B9BE502D0}"/>
    <cellStyle name="classeur | reference | aucune 6" xfId="1214" xr:uid="{00000000-0005-0000-0000-000006130000}"/>
    <cellStyle name="classeur | reference | aucune 7" xfId="51003" xr:uid="{EA399596-FFA1-4F54-AE11-8B74E020E1EE}"/>
    <cellStyle name="classeur | reference | tabl-series compose" xfId="225" xr:uid="{00000000-0005-0000-0000-000007130000}"/>
    <cellStyle name="classeur | reference | tabl-series compose 2" xfId="226" xr:uid="{00000000-0005-0000-0000-000008130000}"/>
    <cellStyle name="classeur | reference | tabl-series compose 2 2" xfId="227" xr:uid="{00000000-0005-0000-0000-000009130000}"/>
    <cellStyle name="classeur | reference | tabl-series compose 2 2 2" xfId="1222" xr:uid="{00000000-0005-0000-0000-00000A130000}"/>
    <cellStyle name="classeur | reference | tabl-series compose 2 2 3" xfId="51004" xr:uid="{0B06113B-D4B8-44B5-8078-7E59C16D017C}"/>
    <cellStyle name="classeur | reference | tabl-series compose 2 3" xfId="1221" xr:uid="{00000000-0005-0000-0000-00000B130000}"/>
    <cellStyle name="classeur | reference | tabl-series compose 2 4" xfId="51005" xr:uid="{DF366CF9-A021-4243-A94F-F3C84439A598}"/>
    <cellStyle name="classeur | reference | tabl-series compose 3" xfId="228" xr:uid="{00000000-0005-0000-0000-00000C130000}"/>
    <cellStyle name="classeur | reference | tabl-series compose 3 2" xfId="1223" xr:uid="{00000000-0005-0000-0000-00000D130000}"/>
    <cellStyle name="classeur | reference | tabl-series compose 3 3" xfId="51006" xr:uid="{4B102ACC-9D3D-4BF6-8BD5-17A923B4A1C7}"/>
    <cellStyle name="classeur | reference | tabl-series compose 4" xfId="229" xr:uid="{00000000-0005-0000-0000-00000E130000}"/>
    <cellStyle name="classeur | reference | tabl-series compose 4 2" xfId="1224" xr:uid="{00000000-0005-0000-0000-00000F130000}"/>
    <cellStyle name="classeur | reference | tabl-series compose 4 3" xfId="51007" xr:uid="{FCEDDF1D-4858-43AB-BAE4-C5E1B0564630}"/>
    <cellStyle name="classeur | reference | tabl-series compose 5" xfId="230" xr:uid="{00000000-0005-0000-0000-000010130000}"/>
    <cellStyle name="classeur | reference | tabl-series compose 5 2" xfId="1225" xr:uid="{00000000-0005-0000-0000-000011130000}"/>
    <cellStyle name="classeur | reference | tabl-series compose 5 3" xfId="51008" xr:uid="{4B5D88FE-ECD8-4550-994B-ADC8D68B1AB0}"/>
    <cellStyle name="classeur | reference | tabl-series compose 6" xfId="1220" xr:uid="{00000000-0005-0000-0000-000012130000}"/>
    <cellStyle name="classeur | reference | tabl-series compose 7" xfId="51009" xr:uid="{2C58F4AC-BD21-4993-B7FB-1887EEF30369}"/>
    <cellStyle name="classeur | reference | tabl-series simple (particulier)" xfId="231" xr:uid="{00000000-0005-0000-0000-000013130000}"/>
    <cellStyle name="classeur | reference | tabl-series simple (particulier) 2" xfId="232" xr:uid="{00000000-0005-0000-0000-000014130000}"/>
    <cellStyle name="classeur | reference | tabl-series simple (particulier) 2 2" xfId="233" xr:uid="{00000000-0005-0000-0000-000015130000}"/>
    <cellStyle name="classeur | reference | tabl-series simple (particulier) 2 2 2" xfId="1228" xr:uid="{00000000-0005-0000-0000-000016130000}"/>
    <cellStyle name="classeur | reference | tabl-series simple (particulier) 2 2 3" xfId="51010" xr:uid="{CBCF16F0-5697-4F36-AA53-6051AA6FD3C9}"/>
    <cellStyle name="classeur | reference | tabl-series simple (particulier) 2 3" xfId="1227" xr:uid="{00000000-0005-0000-0000-000017130000}"/>
    <cellStyle name="classeur | reference | tabl-series simple (particulier) 2 4" xfId="51011" xr:uid="{93A2BC32-2EBA-4A81-89E1-8BE8C99FFB34}"/>
    <cellStyle name="classeur | reference | tabl-series simple (particulier) 3" xfId="234" xr:uid="{00000000-0005-0000-0000-000018130000}"/>
    <cellStyle name="classeur | reference | tabl-series simple (particulier) 3 2" xfId="1229" xr:uid="{00000000-0005-0000-0000-000019130000}"/>
    <cellStyle name="classeur | reference | tabl-series simple (particulier) 3 3" xfId="51012" xr:uid="{C0C772AB-8C4B-4C32-A156-9833A6967061}"/>
    <cellStyle name="classeur | reference | tabl-series simple (particulier) 4" xfId="1226" xr:uid="{00000000-0005-0000-0000-00001A130000}"/>
    <cellStyle name="classeur | reference | tabl-series simple (particulier) 5" xfId="51013" xr:uid="{B1917B0E-1F3D-40EA-BE6D-91A4568F3DF2}"/>
    <cellStyle name="classeur | reference | tabl-series simple (standard)" xfId="235" xr:uid="{00000000-0005-0000-0000-00001B130000}"/>
    <cellStyle name="classeur | reference | tabl-series simple (standard) 2" xfId="236" xr:uid="{00000000-0005-0000-0000-00001C130000}"/>
    <cellStyle name="classeur | reference | tabl-series simple (standard) 2 2" xfId="237" xr:uid="{00000000-0005-0000-0000-00001D130000}"/>
    <cellStyle name="classeur | reference | tabl-series simple (standard) 2 2 2" xfId="1232" xr:uid="{00000000-0005-0000-0000-00001E130000}"/>
    <cellStyle name="classeur | reference | tabl-series simple (standard) 2 2 3" xfId="51014" xr:uid="{13EB3138-92B6-4529-88CD-CBE9756A71FB}"/>
    <cellStyle name="classeur | reference | tabl-series simple (standard) 2 3" xfId="1231" xr:uid="{00000000-0005-0000-0000-00001F130000}"/>
    <cellStyle name="classeur | reference | tabl-series simple (standard) 2 4" xfId="51015" xr:uid="{60A42046-5F65-408E-8DA0-58B152A1BBB7}"/>
    <cellStyle name="classeur | reference | tabl-series simple (standard) 3" xfId="238" xr:uid="{00000000-0005-0000-0000-000020130000}"/>
    <cellStyle name="classeur | reference | tabl-series simple (standard) 3 2" xfId="1233" xr:uid="{00000000-0005-0000-0000-000021130000}"/>
    <cellStyle name="classeur | reference | tabl-series simple (standard) 3 3" xfId="51016" xr:uid="{19E3EDD2-8E8A-4FFB-9DAA-A13CCA7E8570}"/>
    <cellStyle name="classeur | reference | tabl-series simple (standard) 4" xfId="239" xr:uid="{00000000-0005-0000-0000-000022130000}"/>
    <cellStyle name="classeur | reference | tabl-series simple (standard) 4 2" xfId="1234" xr:uid="{00000000-0005-0000-0000-000023130000}"/>
    <cellStyle name="classeur | reference | tabl-series simple (standard) 4 3" xfId="51017" xr:uid="{BE3463A5-ED43-47F2-90EB-E86AD4394828}"/>
    <cellStyle name="classeur | reference | tabl-series simple (standard) 5" xfId="240" xr:uid="{00000000-0005-0000-0000-000024130000}"/>
    <cellStyle name="classeur | reference | tabl-series simple (standard) 5 2" xfId="1235" xr:uid="{00000000-0005-0000-0000-000025130000}"/>
    <cellStyle name="classeur | reference | tabl-series simple (standard) 5 3" xfId="51018" xr:uid="{9A373570-98E0-4282-902C-03D8E891BE83}"/>
    <cellStyle name="classeur | reference | tabl-series simple (standard) 6" xfId="1230" xr:uid="{00000000-0005-0000-0000-000026130000}"/>
    <cellStyle name="classeur | reference | tabl-series simple (standard) 7" xfId="51019" xr:uid="{51310A74-C20C-4557-BD15-EAA048BE0875}"/>
    <cellStyle name="classeur | reference | tabl-structure (particulier)" xfId="241" xr:uid="{00000000-0005-0000-0000-000027130000}"/>
    <cellStyle name="classeur | reference | tabl-structure (particulier) 2" xfId="242" xr:uid="{00000000-0005-0000-0000-000028130000}"/>
    <cellStyle name="classeur | reference | tabl-structure (particulier) 2 2" xfId="1237" xr:uid="{00000000-0005-0000-0000-000029130000}"/>
    <cellStyle name="classeur | reference | tabl-structure (particulier) 2 3" xfId="51020" xr:uid="{E570F3BD-3772-479D-A382-48CF0B02D209}"/>
    <cellStyle name="classeur | reference | tabl-structure (particulier) 3" xfId="243" xr:uid="{00000000-0005-0000-0000-00002A130000}"/>
    <cellStyle name="classeur | reference | tabl-structure (particulier) 3 2" xfId="1238" xr:uid="{00000000-0005-0000-0000-00002B130000}"/>
    <cellStyle name="classeur | reference | tabl-structure (particulier) 3 3" xfId="51021" xr:uid="{E503C2E8-48BC-40F7-8A4E-18939A34E56E}"/>
    <cellStyle name="classeur | reference | tabl-structure (particulier) 4" xfId="244" xr:uid="{00000000-0005-0000-0000-00002C130000}"/>
    <cellStyle name="classeur | reference | tabl-structure (particulier) 4 2" xfId="1239" xr:uid="{00000000-0005-0000-0000-00002D130000}"/>
    <cellStyle name="classeur | reference | tabl-structure (particulier) 4 3" xfId="51022" xr:uid="{FA3FDC15-D57C-426E-A326-7B3EC124B478}"/>
    <cellStyle name="classeur | reference | tabl-structure (particulier) 5" xfId="1236" xr:uid="{00000000-0005-0000-0000-00002E130000}"/>
    <cellStyle name="classeur | reference | tabl-structure (particulier) 6" xfId="51023" xr:uid="{BF9F0176-69C4-4F51-86BD-C0F4D0481A73}"/>
    <cellStyle name="classeur | reference | tabl-structure (standard)" xfId="245" xr:uid="{00000000-0005-0000-0000-00002F130000}"/>
    <cellStyle name="classeur | reference | tabl-structure (standard) 2" xfId="246" xr:uid="{00000000-0005-0000-0000-000030130000}"/>
    <cellStyle name="classeur | reference | tabl-structure (standard) 2 2" xfId="1241" xr:uid="{00000000-0005-0000-0000-000031130000}"/>
    <cellStyle name="classeur | reference | tabl-structure (standard) 2 3" xfId="51024" xr:uid="{97AD6568-1FBA-4C13-A655-8E98303951A2}"/>
    <cellStyle name="classeur | reference | tabl-structure (standard) 3" xfId="247" xr:uid="{00000000-0005-0000-0000-000032130000}"/>
    <cellStyle name="classeur | reference | tabl-structure (standard) 3 2" xfId="1242" xr:uid="{00000000-0005-0000-0000-000033130000}"/>
    <cellStyle name="classeur | reference | tabl-structure (standard) 3 3" xfId="51025" xr:uid="{7F550708-11AB-46D4-8AB2-D845CDA5726C}"/>
    <cellStyle name="classeur | reference | tabl-structure (standard) 4" xfId="248" xr:uid="{00000000-0005-0000-0000-000034130000}"/>
    <cellStyle name="classeur | reference | tabl-structure (standard) 4 2" xfId="1243" xr:uid="{00000000-0005-0000-0000-000035130000}"/>
    <cellStyle name="classeur | reference | tabl-structure (standard) 4 3" xfId="51026" xr:uid="{4FD8078C-DB12-4E4F-B8E5-5AF910D027E6}"/>
    <cellStyle name="classeur | reference | tabl-structure (standard) 5" xfId="249" xr:uid="{00000000-0005-0000-0000-000036130000}"/>
    <cellStyle name="classeur | reference | tabl-structure (standard) 5 2" xfId="1244" xr:uid="{00000000-0005-0000-0000-000037130000}"/>
    <cellStyle name="classeur | reference | tabl-structure (standard) 5 3" xfId="51027" xr:uid="{81F0F91E-BF65-46A3-AEB7-65FE5D00CC6C}"/>
    <cellStyle name="classeur | reference | tabl-structure (standard) 6" xfId="1240" xr:uid="{00000000-0005-0000-0000-000038130000}"/>
    <cellStyle name="classeur | reference | tabl-structure (standard) 7" xfId="51028" xr:uid="{DB2599FA-1C85-4E6E-8DF6-B866194DB42F}"/>
    <cellStyle name="classeur | theme | intitule" xfId="250" xr:uid="{00000000-0005-0000-0000-000039130000}"/>
    <cellStyle name="classeur | theme | intitule 2" xfId="251" xr:uid="{00000000-0005-0000-0000-00003A130000}"/>
    <cellStyle name="classeur | theme | intitule 2 2" xfId="1246" xr:uid="{00000000-0005-0000-0000-00003B130000}"/>
    <cellStyle name="classeur | theme | intitule 2 2 2" xfId="51031" xr:uid="{57A1846C-1E12-4DC6-B85E-650D27A6CEE8}"/>
    <cellStyle name="classeur | theme | intitule 2 3" xfId="51032" xr:uid="{E8F3B72D-6143-4F0D-A501-D6170B3C91E5}"/>
    <cellStyle name="classeur | theme | intitule 2 4" xfId="51030" xr:uid="{C486C4C8-DDDF-4616-9477-03BD155B9828}"/>
    <cellStyle name="classeur | theme | intitule 3" xfId="252" xr:uid="{00000000-0005-0000-0000-00003C130000}"/>
    <cellStyle name="classeur | theme | intitule 3 2" xfId="1247" xr:uid="{00000000-0005-0000-0000-00003D130000}"/>
    <cellStyle name="classeur | theme | intitule 3 2 2" xfId="51034" xr:uid="{1F2C8D64-540A-4502-9045-BBD6DB1142CB}"/>
    <cellStyle name="classeur | theme | intitule 3 3" xfId="51035" xr:uid="{54C567CA-FE61-4698-BF00-C10C06E84A95}"/>
    <cellStyle name="classeur | theme | intitule 3 4" xfId="51033" xr:uid="{361BEFB0-E98A-40FB-A489-F4C4A507B2BB}"/>
    <cellStyle name="classeur | theme | intitule 4" xfId="253" xr:uid="{00000000-0005-0000-0000-00003E130000}"/>
    <cellStyle name="classeur | theme | intitule 4 2" xfId="1248" xr:uid="{00000000-0005-0000-0000-00003F130000}"/>
    <cellStyle name="classeur | theme | intitule 4 2 2" xfId="51037" xr:uid="{05186981-4B26-4341-B67A-2E748ED8F183}"/>
    <cellStyle name="classeur | theme | intitule 4 3" xfId="51038" xr:uid="{362F0530-2FC7-40F2-ACF6-93A4F4CF93C2}"/>
    <cellStyle name="classeur | theme | intitule 4 4" xfId="51036" xr:uid="{6778DD05-BE37-46FF-8EF1-3ABC123B7D7D}"/>
    <cellStyle name="classeur | theme | intitule 5" xfId="254" xr:uid="{00000000-0005-0000-0000-000040130000}"/>
    <cellStyle name="classeur | theme | intitule 5 2" xfId="1249" xr:uid="{00000000-0005-0000-0000-000041130000}"/>
    <cellStyle name="classeur | theme | intitule 5 2 2" xfId="51040" xr:uid="{487B22DC-6CF3-4E05-88BB-E3BEE5C9717D}"/>
    <cellStyle name="classeur | theme | intitule 5 3" xfId="51041" xr:uid="{E3261288-1142-4DB0-9116-7FF3338CCEAB}"/>
    <cellStyle name="classeur | theme | intitule 5 4" xfId="51039" xr:uid="{CEDE95C8-4099-4EF2-96D2-8D4C216336C9}"/>
    <cellStyle name="classeur | theme | intitule 6" xfId="1245" xr:uid="{00000000-0005-0000-0000-000042130000}"/>
    <cellStyle name="classeur | theme | intitule 6 2" xfId="51042" xr:uid="{9FFD83D1-1352-4D56-9D91-636A186F5FF9}"/>
    <cellStyle name="classeur | theme | intitule 7" xfId="51043" xr:uid="{0D0BA5DF-9ACE-49E3-A60C-4AC10DB3F824}"/>
    <cellStyle name="classeur | theme | intitule 8" xfId="51029" xr:uid="{C5CE2FE8-EBD6-43F9-B13B-429D3FBF2B85}"/>
    <cellStyle name="classeur | theme | notice explicative" xfId="255" xr:uid="{00000000-0005-0000-0000-000043130000}"/>
    <cellStyle name="classeur | theme | notice explicative 2" xfId="256" xr:uid="{00000000-0005-0000-0000-000044130000}"/>
    <cellStyle name="classeur | theme | notice explicative 2 2" xfId="257" xr:uid="{00000000-0005-0000-0000-000045130000}"/>
    <cellStyle name="classeur | theme | notice explicative 2 2 2" xfId="1252" xr:uid="{00000000-0005-0000-0000-000046130000}"/>
    <cellStyle name="classeur | theme | notice explicative 2 2 2 2" xfId="51047" xr:uid="{A5F140BF-7DA2-4B3D-8AA7-D8D40FE361A5}"/>
    <cellStyle name="classeur | theme | notice explicative 2 2 3" xfId="51048" xr:uid="{5B55F96C-C5D6-4909-92CC-0EA08C31143C}"/>
    <cellStyle name="classeur | theme | notice explicative 2 2 4" xfId="51046" xr:uid="{19921622-759E-4B9F-88D4-7AB4887DBCE7}"/>
    <cellStyle name="classeur | theme | notice explicative 2 3" xfId="1251" xr:uid="{00000000-0005-0000-0000-000047130000}"/>
    <cellStyle name="classeur | theme | notice explicative 2 3 2" xfId="51049" xr:uid="{CA433598-1A4D-403A-A9BF-0A214ACC0DDD}"/>
    <cellStyle name="classeur | theme | notice explicative 2 4" xfId="51050" xr:uid="{FF204DDC-CAD6-4473-8AF6-5C4DC2E969F3}"/>
    <cellStyle name="classeur | theme | notice explicative 2 5" xfId="51045" xr:uid="{FA27E358-F3C6-4AB9-9E98-894E3DD69DE1}"/>
    <cellStyle name="classeur | theme | notice explicative 3" xfId="258" xr:uid="{00000000-0005-0000-0000-000048130000}"/>
    <cellStyle name="classeur | theme | notice explicative 3 2" xfId="1253" xr:uid="{00000000-0005-0000-0000-000049130000}"/>
    <cellStyle name="classeur | theme | notice explicative 3 2 2" xfId="51052" xr:uid="{CF9BC76D-937E-4859-A941-45D676E3DAED}"/>
    <cellStyle name="classeur | theme | notice explicative 3 3" xfId="51053" xr:uid="{8FE64376-9BB3-4C26-8D16-06C1E6C856C3}"/>
    <cellStyle name="classeur | theme | notice explicative 3 4" xfId="51051" xr:uid="{70A3F0E7-89BF-4B8D-B3AB-21DF8090C020}"/>
    <cellStyle name="classeur | theme | notice explicative 4" xfId="259" xr:uid="{00000000-0005-0000-0000-00004A130000}"/>
    <cellStyle name="classeur | theme | notice explicative 4 2" xfId="1254" xr:uid="{00000000-0005-0000-0000-00004B130000}"/>
    <cellStyle name="classeur | theme | notice explicative 4 2 2" xfId="51055" xr:uid="{0B433569-2B3B-47CF-A340-E69A64D61445}"/>
    <cellStyle name="classeur | theme | notice explicative 4 3" xfId="51056" xr:uid="{D81DB771-62D9-40C8-AD28-0137EBE3904D}"/>
    <cellStyle name="classeur | theme | notice explicative 4 4" xfId="51054" xr:uid="{EC7AC380-8EB8-4843-B27B-F79DAB683183}"/>
    <cellStyle name="classeur | theme | notice explicative 5" xfId="1250" xr:uid="{00000000-0005-0000-0000-00004C130000}"/>
    <cellStyle name="classeur | theme | notice explicative 5 2" xfId="51057" xr:uid="{972C6BF0-76BE-4B9B-963D-47B740EFF983}"/>
    <cellStyle name="classeur | theme | notice explicative 6" xfId="51058" xr:uid="{F9533A84-38B9-4E55-9D9F-D20E2A215DBA}"/>
    <cellStyle name="classeur | theme | notice explicative 7" xfId="51044" xr:uid="{81B84BE8-D50E-4452-A637-A8E88D96C5A5}"/>
    <cellStyle name="classeur | titre | niveau 1" xfId="260" xr:uid="{00000000-0005-0000-0000-00004D130000}"/>
    <cellStyle name="classeur | titre | niveau 1 2" xfId="261" xr:uid="{00000000-0005-0000-0000-00004E130000}"/>
    <cellStyle name="classeur | titre | niveau 1 2 2" xfId="1256" xr:uid="{00000000-0005-0000-0000-00004F130000}"/>
    <cellStyle name="classeur | titre | niveau 1 2 3" xfId="51059" xr:uid="{D54DD656-BCDC-4E6D-BB6C-71CFB3715F47}"/>
    <cellStyle name="classeur | titre | niveau 1 3" xfId="262" xr:uid="{00000000-0005-0000-0000-000050130000}"/>
    <cellStyle name="classeur | titre | niveau 1 3 2" xfId="1257" xr:uid="{00000000-0005-0000-0000-000051130000}"/>
    <cellStyle name="classeur | titre | niveau 1 3 3" xfId="51060" xr:uid="{2D6287A1-003A-43A7-8799-8C1B7309629B}"/>
    <cellStyle name="classeur | titre | niveau 1 4" xfId="263" xr:uid="{00000000-0005-0000-0000-000052130000}"/>
    <cellStyle name="classeur | titre | niveau 1 4 2" xfId="1258" xr:uid="{00000000-0005-0000-0000-000053130000}"/>
    <cellStyle name="classeur | titre | niveau 1 4 3" xfId="51061" xr:uid="{9C8E5B52-D3CB-4A7E-9C25-9CBC68E120F9}"/>
    <cellStyle name="classeur | titre | niveau 1 5" xfId="264" xr:uid="{00000000-0005-0000-0000-000054130000}"/>
    <cellStyle name="classeur | titre | niveau 1 5 2" xfId="1259" xr:uid="{00000000-0005-0000-0000-000055130000}"/>
    <cellStyle name="classeur | titre | niveau 1 5 3" xfId="51062" xr:uid="{AD0E2616-C663-4795-9DFF-BADF66D6D993}"/>
    <cellStyle name="classeur | titre | niveau 1 6" xfId="1255" xr:uid="{00000000-0005-0000-0000-000056130000}"/>
    <cellStyle name="classeur | titre | niveau 1 7" xfId="51063" xr:uid="{F2977CE9-BCA2-4AB5-93C4-8CE792AD6FE9}"/>
    <cellStyle name="classeur | titre | niveau 2" xfId="265" xr:uid="{00000000-0005-0000-0000-000057130000}"/>
    <cellStyle name="classeur | titre | niveau 2 2" xfId="266" xr:uid="{00000000-0005-0000-0000-000058130000}"/>
    <cellStyle name="classeur | titre | niveau 2 2 2" xfId="1261" xr:uid="{00000000-0005-0000-0000-000059130000}"/>
    <cellStyle name="classeur | titre | niveau 2 2 3" xfId="51064" xr:uid="{CC469294-D5BF-4497-9D52-EFB9ADE2358D}"/>
    <cellStyle name="classeur | titre | niveau 2 3" xfId="267" xr:uid="{00000000-0005-0000-0000-00005A130000}"/>
    <cellStyle name="classeur | titre | niveau 2 3 2" xfId="1262" xr:uid="{00000000-0005-0000-0000-00005B130000}"/>
    <cellStyle name="classeur | titre | niveau 2 3 3" xfId="51065" xr:uid="{8CEA18BA-6BA3-409C-BCBD-711979FE44B3}"/>
    <cellStyle name="classeur | titre | niveau 2 4" xfId="268" xr:uid="{00000000-0005-0000-0000-00005C130000}"/>
    <cellStyle name="classeur | titre | niveau 2 4 2" xfId="1263" xr:uid="{00000000-0005-0000-0000-00005D130000}"/>
    <cellStyle name="classeur | titre | niveau 2 4 3" xfId="51066" xr:uid="{545F658E-3D02-41E9-B36E-C5445A8CA662}"/>
    <cellStyle name="classeur | titre | niveau 2 5" xfId="1260" xr:uid="{00000000-0005-0000-0000-00005E130000}"/>
    <cellStyle name="classeur | titre | niveau 2 6" xfId="51067" xr:uid="{173C2DCA-B7A6-4C96-9604-E129EA247B7F}"/>
    <cellStyle name="classeur | titre | niveau 3" xfId="269" xr:uid="{00000000-0005-0000-0000-00005F130000}"/>
    <cellStyle name="classeur | titre | niveau 3 2" xfId="270" xr:uid="{00000000-0005-0000-0000-000060130000}"/>
    <cellStyle name="classeur | titre | niveau 3 2 2" xfId="1265" xr:uid="{00000000-0005-0000-0000-000061130000}"/>
    <cellStyle name="classeur | titre | niveau 3 2 3" xfId="51068" xr:uid="{57156E46-3A90-4570-9A4A-DB3F3A7E5239}"/>
    <cellStyle name="classeur | titre | niveau 3 3" xfId="271" xr:uid="{00000000-0005-0000-0000-000062130000}"/>
    <cellStyle name="classeur | titre | niveau 3 3 2" xfId="1266" xr:uid="{00000000-0005-0000-0000-000063130000}"/>
    <cellStyle name="classeur | titre | niveau 3 3 3" xfId="51069" xr:uid="{A1CD0A9B-31DD-48F6-9EE8-746241D42B63}"/>
    <cellStyle name="classeur | titre | niveau 3 4" xfId="1264" xr:uid="{00000000-0005-0000-0000-000064130000}"/>
    <cellStyle name="classeur | titre | niveau 3 5" xfId="51070" xr:uid="{E1C8D836-6054-416C-8535-8F7B59976ED8}"/>
    <cellStyle name="classeur | titre | niveau 4" xfId="272" xr:uid="{00000000-0005-0000-0000-000065130000}"/>
    <cellStyle name="classeur | titre | niveau 4 2" xfId="273" xr:uid="{00000000-0005-0000-0000-000066130000}"/>
    <cellStyle name="classeur | titre | niveau 4 2 2" xfId="1268" xr:uid="{00000000-0005-0000-0000-000067130000}"/>
    <cellStyle name="classeur | titre | niveau 4 2 3" xfId="51071" xr:uid="{899120F9-1A0F-435D-B2C1-73D7923ED6E1}"/>
    <cellStyle name="classeur | titre | niveau 4 3" xfId="274" xr:uid="{00000000-0005-0000-0000-000068130000}"/>
    <cellStyle name="classeur | titre | niveau 4 3 2" xfId="1269" xr:uid="{00000000-0005-0000-0000-000069130000}"/>
    <cellStyle name="classeur | titre | niveau 4 3 3" xfId="51072" xr:uid="{E781866F-BD57-412E-9DC7-AF6E7BD30981}"/>
    <cellStyle name="classeur | titre | niveau 4 4" xfId="275" xr:uid="{00000000-0005-0000-0000-00006A130000}"/>
    <cellStyle name="classeur | titre | niveau 4 4 2" xfId="1270" xr:uid="{00000000-0005-0000-0000-00006B130000}"/>
    <cellStyle name="classeur | titre | niveau 4 4 3" xfId="51073" xr:uid="{3F5637C2-BF9B-451D-B551-D1AE27755ED2}"/>
    <cellStyle name="classeur | titre | niveau 4 5" xfId="276" xr:uid="{00000000-0005-0000-0000-00006C130000}"/>
    <cellStyle name="classeur | titre | niveau 4 5 2" xfId="1271" xr:uid="{00000000-0005-0000-0000-00006D130000}"/>
    <cellStyle name="classeur | titre | niveau 4 5 3" xfId="51074" xr:uid="{0F76F195-8AA4-4555-AA02-F9AA327C118A}"/>
    <cellStyle name="classeur | titre | niveau 4 6" xfId="1267" xr:uid="{00000000-0005-0000-0000-00006E130000}"/>
    <cellStyle name="classeur | titre | niveau 4 7" xfId="51075" xr:uid="{47FEC5A2-938B-433F-9387-D4EAE8DADFC8}"/>
    <cellStyle name="classeur | titre | niveau 5" xfId="277" xr:uid="{00000000-0005-0000-0000-00006F130000}"/>
    <cellStyle name="classeur | titre | niveau 5 2" xfId="278" xr:uid="{00000000-0005-0000-0000-000070130000}"/>
    <cellStyle name="classeur | titre | niveau 5 2 2" xfId="1273" xr:uid="{00000000-0005-0000-0000-000071130000}"/>
    <cellStyle name="classeur | titre | niveau 5 2 3" xfId="51076" xr:uid="{62063F66-7AB0-49AA-B37E-E37125E44A0E}"/>
    <cellStyle name="classeur | titre | niveau 5 3" xfId="279" xr:uid="{00000000-0005-0000-0000-000072130000}"/>
    <cellStyle name="classeur | titre | niveau 5 3 2" xfId="1274" xr:uid="{00000000-0005-0000-0000-000073130000}"/>
    <cellStyle name="classeur | titre | niveau 5 3 3" xfId="51077" xr:uid="{277474EC-035E-4383-8CD9-61AF90B0F293}"/>
    <cellStyle name="classeur | titre | niveau 5 4" xfId="1272" xr:uid="{00000000-0005-0000-0000-000074130000}"/>
    <cellStyle name="classeur | titre | niveau 5 5" xfId="51078" xr:uid="{3D4DA74E-56E1-4DE0-BEEB-02A136C52F8C}"/>
    <cellStyle name="coin" xfId="280" xr:uid="{00000000-0005-0000-0000-000075130000}"/>
    <cellStyle name="coin 2" xfId="281" xr:uid="{00000000-0005-0000-0000-000076130000}"/>
    <cellStyle name="coin 2 2" xfId="1276" xr:uid="{00000000-0005-0000-0000-000077130000}"/>
    <cellStyle name="coin 2 3" xfId="51079" xr:uid="{4A233875-10AE-4875-BAE5-D86C36F9471A}"/>
    <cellStyle name="coin 3" xfId="282" xr:uid="{00000000-0005-0000-0000-000078130000}"/>
    <cellStyle name="coin 3 2" xfId="1277" xr:uid="{00000000-0005-0000-0000-000079130000}"/>
    <cellStyle name="coin 3 3" xfId="51080" xr:uid="{A6805788-7FB1-4313-A7C4-09AEB68BEF5E}"/>
    <cellStyle name="coin 4" xfId="1275" xr:uid="{00000000-0005-0000-0000-00007A130000}"/>
    <cellStyle name="coin 5" xfId="51081" xr:uid="{C0AD085C-7522-4ACA-955E-4688DF7F6083}"/>
    <cellStyle name="Colore 1" xfId="283" xr:uid="{00000000-0005-0000-0000-00007B130000}"/>
    <cellStyle name="Colore 1 2" xfId="1278" xr:uid="{00000000-0005-0000-0000-00007C130000}"/>
    <cellStyle name="Colore 1 3" xfId="51083" xr:uid="{22225CD4-EDDC-4508-BB53-125A6C35C75C}"/>
    <cellStyle name="Colore 1 4" xfId="51082" xr:uid="{7C4FC305-6E00-4A22-BAED-925B85DA5F50}"/>
    <cellStyle name="Colore 2" xfId="284" xr:uid="{00000000-0005-0000-0000-00007D130000}"/>
    <cellStyle name="Colore 2 2" xfId="1279" xr:uid="{00000000-0005-0000-0000-00007E130000}"/>
    <cellStyle name="Colore 2 3" xfId="51085" xr:uid="{4082B4EF-217C-461E-9134-4E56694B542C}"/>
    <cellStyle name="Colore 2 4" xfId="51084" xr:uid="{D2BA6710-BEB9-4AFA-A490-B0CE4C8900DF}"/>
    <cellStyle name="Colore 3" xfId="285" xr:uid="{00000000-0005-0000-0000-00007F130000}"/>
    <cellStyle name="Colore 3 2" xfId="1280" xr:uid="{00000000-0005-0000-0000-000080130000}"/>
    <cellStyle name="Colore 3 3" xfId="51087" xr:uid="{8C8AE463-C727-48ED-8A72-8CF139D4299A}"/>
    <cellStyle name="Colore 3 4" xfId="51086" xr:uid="{1702A3AD-8C6F-4DF1-B148-884016E59123}"/>
    <cellStyle name="Colore 4" xfId="286" xr:uid="{00000000-0005-0000-0000-000081130000}"/>
    <cellStyle name="Colore 4 2" xfId="1281" xr:uid="{00000000-0005-0000-0000-000082130000}"/>
    <cellStyle name="Colore 4 3" xfId="51089" xr:uid="{BB48E7B7-429E-4D67-9398-047FE7585C94}"/>
    <cellStyle name="Colore 4 4" xfId="51088" xr:uid="{2A813CE1-9F9D-4D2F-9D76-CAE3DC35E67D}"/>
    <cellStyle name="Colore 5" xfId="287" xr:uid="{00000000-0005-0000-0000-000083130000}"/>
    <cellStyle name="Colore 5 2" xfId="1282" xr:uid="{00000000-0005-0000-0000-000084130000}"/>
    <cellStyle name="Colore 5 3" xfId="51091" xr:uid="{790467A2-88C2-4D7B-9F17-9DA0DC5EFDCE}"/>
    <cellStyle name="Colore 5 4" xfId="51090" xr:uid="{95275E0B-A70B-4EA8-9F5D-AEF0414C0DF5}"/>
    <cellStyle name="Colore 6" xfId="288" xr:uid="{00000000-0005-0000-0000-000085130000}"/>
    <cellStyle name="Colore 6 2" xfId="1283" xr:uid="{00000000-0005-0000-0000-000086130000}"/>
    <cellStyle name="Colore 6 3" xfId="51093" xr:uid="{BDF9D711-49DD-4D06-B819-22644809ED7C}"/>
    <cellStyle name="Colore 6 4" xfId="51092" xr:uid="{F3DB2126-2E0E-4B47-905B-2002EA55DDBB}"/>
    <cellStyle name="Comma [0]" xfId="6785" xr:uid="{00000000-0005-0000-0000-000087130000}"/>
    <cellStyle name="Comma [0] 10" xfId="6786" xr:uid="{00000000-0005-0000-0000-000088130000}"/>
    <cellStyle name="Comma [0] 10 2" xfId="6787" xr:uid="{00000000-0005-0000-0000-000089130000}"/>
    <cellStyle name="Comma [0] 11" xfId="6788" xr:uid="{00000000-0005-0000-0000-00008A130000}"/>
    <cellStyle name="Comma [0] 11 2" xfId="6789" xr:uid="{00000000-0005-0000-0000-00008B130000}"/>
    <cellStyle name="Comma [0] 12" xfId="6790" xr:uid="{00000000-0005-0000-0000-00008C130000}"/>
    <cellStyle name="Comma [0] 13" xfId="6791" xr:uid="{00000000-0005-0000-0000-00008D130000}"/>
    <cellStyle name="Comma [0] 14" xfId="51094" xr:uid="{6759CA47-CCD6-4E1A-8C63-4DABE5161E2C}"/>
    <cellStyle name="Comma [0] 15" xfId="52277" xr:uid="{22EAADE4-EFA8-4B31-9FC1-B4A8D55DDA45}"/>
    <cellStyle name="Comma [0] 16" xfId="52792" xr:uid="{3C268E54-10A9-4A9B-9AD4-17DFBACFACBE}"/>
    <cellStyle name="Comma [0] 2" xfId="6792" xr:uid="{00000000-0005-0000-0000-00008E130000}"/>
    <cellStyle name="Comma [0] 2 2" xfId="6793" xr:uid="{00000000-0005-0000-0000-00008F130000}"/>
    <cellStyle name="Comma [0] 2 2 2" xfId="51097" xr:uid="{193C1B87-04A6-403C-A560-90114BAB2A29}"/>
    <cellStyle name="Comma [0] 2 2 2 2" xfId="52488" xr:uid="{D8F3A930-EF9E-42BC-A476-88513FBD48C9}"/>
    <cellStyle name="Comma [0] 2 2 2 3" xfId="52539" xr:uid="{21C1BBAE-0737-4C40-9B08-51BE94DFA16C}"/>
    <cellStyle name="Comma [0] 2 2 2 4" xfId="52280" xr:uid="{464671E6-F930-4927-A2FD-1AF6570C49E9}"/>
    <cellStyle name="Comma [0] 2 2 2 5" xfId="52795" xr:uid="{D1A392D5-604C-4CFF-8308-FE4AA31DCE75}"/>
    <cellStyle name="Comma [0] 2 2 3" xfId="51096" xr:uid="{8C9E6F48-BC90-4957-A82A-9E8FB8328920}"/>
    <cellStyle name="Comma [0] 2 2 3 2" xfId="52487" xr:uid="{E0B18CB6-0EF3-4142-80B2-1F0463946ECE}"/>
    <cellStyle name="Comma [0] 2 2 4" xfId="52538" xr:uid="{B817AEA0-5725-4EF7-BC27-A409434BEB14}"/>
    <cellStyle name="Comma [0] 2 2 5" xfId="52279" xr:uid="{70CB59B7-5FE6-4828-B18D-7F06EEF2C6F1}"/>
    <cellStyle name="Comma [0] 2 2 6" xfId="52794" xr:uid="{2C2E70D2-AD87-4105-B685-D695BB443467}"/>
    <cellStyle name="Comma [0] 2 3" xfId="51098" xr:uid="{C3E1D173-08DC-4BDD-8CA7-CBDA02EB2D92}"/>
    <cellStyle name="Comma [0] 2 3 2" xfId="51099" xr:uid="{5264C7A0-BCA3-4849-AEE7-443D2770EF71}"/>
    <cellStyle name="Comma [0] 2 3 2 2" xfId="52490" xr:uid="{874CB558-ACF6-41E7-988B-D1642FE85222}"/>
    <cellStyle name="Comma [0] 2 3 2 3" xfId="52541" xr:uid="{13C700F4-19FA-4F01-9930-A2477C835C02}"/>
    <cellStyle name="Comma [0] 2 3 2 4" xfId="52282" xr:uid="{7786AFF5-2028-41DD-BCBC-ED52E241367B}"/>
    <cellStyle name="Comma [0] 2 3 2 5" xfId="52797" xr:uid="{188B27A5-4F11-4EB2-B4CF-DD69E7E85E7C}"/>
    <cellStyle name="Comma [0] 2 3 3" xfId="52489" xr:uid="{D1B562EF-00EF-45B4-A450-3B7D5243DB27}"/>
    <cellStyle name="Comma [0] 2 3 4" xfId="52540" xr:uid="{5E4C50B2-D1EE-41B2-85A5-4A8581FEFF10}"/>
    <cellStyle name="Comma [0] 2 3 5" xfId="52281" xr:uid="{F76FA120-D04E-4873-A6C4-8E7C537A24F5}"/>
    <cellStyle name="Comma [0] 2 3 6" xfId="52796" xr:uid="{23BCFE47-F997-475E-BB9F-691EF0D42C88}"/>
    <cellStyle name="Comma [0] 2 4" xfId="51100" xr:uid="{4E2D301D-B775-4899-920B-DC97EFC9E390}"/>
    <cellStyle name="Comma [0] 2 4 2" xfId="51101" xr:uid="{7EF6EA8B-1122-47C8-B849-AF12C5EBA364}"/>
    <cellStyle name="Comma [0] 2 4 2 2" xfId="52492" xr:uid="{FF13C315-E328-4C5B-82B5-321DFC4AD54D}"/>
    <cellStyle name="Comma [0] 2 4 2 3" xfId="52543" xr:uid="{FC46E336-B208-4E8A-9061-58022636C9DB}"/>
    <cellStyle name="Comma [0] 2 4 2 4" xfId="52284" xr:uid="{3002768D-36F6-48EF-9EA4-9A7A6E361935}"/>
    <cellStyle name="Comma [0] 2 4 2 5" xfId="52799" xr:uid="{0C0F34FB-6491-4CC0-A598-E4FBE44C4C4E}"/>
    <cellStyle name="Comma [0] 2 4 3" xfId="52491" xr:uid="{BEDD3F66-2830-4F00-B7E9-8E022133DC71}"/>
    <cellStyle name="Comma [0] 2 4 4" xfId="52542" xr:uid="{00401407-53BE-4BE8-ADCF-FAE54A092AE9}"/>
    <cellStyle name="Comma [0] 2 4 5" xfId="52283" xr:uid="{6E48B964-E433-415E-876F-7733DC9E4418}"/>
    <cellStyle name="Comma [0] 2 4 6" xfId="52798" xr:uid="{3E6C55CB-B410-4CD3-8E9E-6170EC2D2C3C}"/>
    <cellStyle name="Comma [0] 2 5" xfId="51102" xr:uid="{622078FC-935F-4A65-BB54-F1708820A6EC}"/>
    <cellStyle name="Comma [0] 2 5 2" xfId="52493" xr:uid="{457104B4-8A3C-4389-B1A3-5FDE5A893686}"/>
    <cellStyle name="Comma [0] 2 5 3" xfId="52544" xr:uid="{FB47C751-A6F4-49B9-A61A-8154A988F39E}"/>
    <cellStyle name="Comma [0] 2 5 4" xfId="52285" xr:uid="{AA2B5001-1062-43B8-B961-966571FC2BCA}"/>
    <cellStyle name="Comma [0] 2 5 5" xfId="52800" xr:uid="{3ABCC85E-C8B1-4DC3-90C0-BFAC30FDBE89}"/>
    <cellStyle name="Comma [0] 2 6" xfId="51095" xr:uid="{0645D974-0B5F-4B0D-AB6C-9B5266039E42}"/>
    <cellStyle name="Comma [0] 2 6 2" xfId="52486" xr:uid="{22B8BA70-18AE-4B0C-B839-AFC51936FCFB}"/>
    <cellStyle name="Comma [0] 2 7" xfId="52537" xr:uid="{A261186A-A950-4FFC-BFE1-7C41CF40F6B0}"/>
    <cellStyle name="Comma [0] 2 8" xfId="52278" xr:uid="{615BF2D5-7F5D-4C53-945C-84B1EB934BD8}"/>
    <cellStyle name="Comma [0] 2 9" xfId="52793" xr:uid="{81D379D2-9E26-4C7F-9248-98CB59543C76}"/>
    <cellStyle name="Comma [0] 3" xfId="6794" xr:uid="{00000000-0005-0000-0000-000090130000}"/>
    <cellStyle name="Comma [0] 3 2" xfId="6795" xr:uid="{00000000-0005-0000-0000-000091130000}"/>
    <cellStyle name="Comma [0] 3 2 2" xfId="51104" xr:uid="{DC4E125C-BFE7-42FA-AF85-C81EAD3D9C36}"/>
    <cellStyle name="Comma [0] 3 2 2 2" xfId="52495" xr:uid="{59F5F827-6BA7-4CA6-99AA-6E19992D889F}"/>
    <cellStyle name="Comma [0] 3 2 3" xfId="52546" xr:uid="{2C9872D5-6DE4-44DC-BBA2-A531E37443D0}"/>
    <cellStyle name="Comma [0] 3 2 4" xfId="52287" xr:uid="{1F7AA855-5F12-4C27-B7BF-E2124075B484}"/>
    <cellStyle name="Comma [0] 3 2 5" xfId="52802" xr:uid="{2FB305A7-69B6-4001-B9B3-805710CABEC7}"/>
    <cellStyle name="Comma [0] 3 3" xfId="51103" xr:uid="{3044C680-9AA4-4FE9-BF3F-BA090B654FDA}"/>
    <cellStyle name="Comma [0] 3 3 2" xfId="52494" xr:uid="{B9EC320C-9E64-4BA3-94B8-2D2512571C9B}"/>
    <cellStyle name="Comma [0] 3 4" xfId="52545" xr:uid="{D1CB9C35-4AAB-4605-A866-FCEF7E763884}"/>
    <cellStyle name="Comma [0] 3 5" xfId="52286" xr:uid="{F987AD7F-97E9-4397-9841-451564ACF486}"/>
    <cellStyle name="Comma [0] 3 6" xfId="52801" xr:uid="{0BAC251F-5FDA-49C4-8D2A-FA825E455973}"/>
    <cellStyle name="Comma [0] 4" xfId="6796" xr:uid="{00000000-0005-0000-0000-000092130000}"/>
    <cellStyle name="Comma [0] 4 2" xfId="6797" xr:uid="{00000000-0005-0000-0000-000093130000}"/>
    <cellStyle name="Comma [0] 4 2 2" xfId="51106" xr:uid="{87751BF3-0F24-4CD8-B0C1-49D8DA9E3E5A}"/>
    <cellStyle name="Comma [0] 4 2 2 2" xfId="52497" xr:uid="{2D187F18-77CF-4C01-AA5A-95869280ED82}"/>
    <cellStyle name="Comma [0] 4 2 3" xfId="52548" xr:uid="{0FCD4CF9-FC8F-49F2-9F00-CF6208378E24}"/>
    <cellStyle name="Comma [0] 4 2 4" xfId="52289" xr:uid="{E0A6297B-E0DF-441C-910C-98A75A034C50}"/>
    <cellStyle name="Comma [0] 4 2 5" xfId="52804" xr:uid="{368EE852-28EF-409D-8682-455778FB9DDA}"/>
    <cellStyle name="Comma [0] 4 3" xfId="51105" xr:uid="{066B1747-6D26-4B09-B3E3-08B935B0633A}"/>
    <cellStyle name="Comma [0] 4 3 2" xfId="52496" xr:uid="{02C74548-7756-4EB1-AA79-70E743B205AD}"/>
    <cellStyle name="Comma [0] 4 4" xfId="52547" xr:uid="{C9168C63-3270-42FC-8DA5-5DE96B03FFDE}"/>
    <cellStyle name="Comma [0] 4 5" xfId="52288" xr:uid="{0F4AF00C-B5CA-4F11-AEDA-A9CE2F467D6A}"/>
    <cellStyle name="Comma [0] 4 6" xfId="52803" xr:uid="{7FB8D578-FC14-4E1F-8B4F-BAC1BA4C01E8}"/>
    <cellStyle name="Comma [0] 5" xfId="6798" xr:uid="{00000000-0005-0000-0000-000094130000}"/>
    <cellStyle name="Comma [0] 5 2" xfId="6799" xr:uid="{00000000-0005-0000-0000-000095130000}"/>
    <cellStyle name="Comma [0] 5 2 2" xfId="51108" xr:uid="{3E278192-13EB-462A-8012-AD5B1B4C5CE8}"/>
    <cellStyle name="Comma [0] 5 2 2 2" xfId="52499" xr:uid="{542122C9-2D56-4DBB-BAE8-89E3C4F006BB}"/>
    <cellStyle name="Comma [0] 5 2 3" xfId="52550" xr:uid="{1E0291AC-F321-4671-8A77-7757A0FBAC5C}"/>
    <cellStyle name="Comma [0] 5 2 4" xfId="52291" xr:uid="{1CA2A9A5-E202-454B-898C-07FF968B99F5}"/>
    <cellStyle name="Comma [0] 5 2 5" xfId="52806" xr:uid="{14E0C2A4-6E7D-4A45-B7BF-AA57D816617E}"/>
    <cellStyle name="Comma [0] 5 3" xfId="51107" xr:uid="{0C21A73F-F08D-4121-984B-1AC01B7604FB}"/>
    <cellStyle name="Comma [0] 5 3 2" xfId="52498" xr:uid="{CC5A974A-E9D7-4FD5-BD70-1F63A3C0C7AD}"/>
    <cellStyle name="Comma [0] 5 4" xfId="52549" xr:uid="{0CA206F9-8C00-4073-88C2-A960D7C41DFB}"/>
    <cellStyle name="Comma [0] 5 5" xfId="52290" xr:uid="{B8D965AA-844F-4FDC-812E-874F15404739}"/>
    <cellStyle name="Comma [0] 5 6" xfId="52805" xr:uid="{7EEA840B-DD54-4415-B16B-DDA51CDE5300}"/>
    <cellStyle name="Comma [0] 6" xfId="6800" xr:uid="{00000000-0005-0000-0000-000096130000}"/>
    <cellStyle name="Comma [0] 6 2" xfId="6801" xr:uid="{00000000-0005-0000-0000-000097130000}"/>
    <cellStyle name="Comma [0] 6 2 2" xfId="52500" xr:uid="{1867CD5F-D1A7-4FF6-98F1-198D7348F2AE}"/>
    <cellStyle name="Comma [0] 6 3" xfId="51109" xr:uid="{73B9FCB1-B23D-41CF-A3D6-177893950E45}"/>
    <cellStyle name="Comma [0] 6 3 2" xfId="52551" xr:uid="{4E10179F-E448-4A92-ABDF-64162DADBC3B}"/>
    <cellStyle name="Comma [0] 6 4" xfId="52292" xr:uid="{983E8A66-E7FF-44CD-A642-229E91ED52CC}"/>
    <cellStyle name="Comma [0] 6 5" xfId="52807" xr:uid="{133D3CC6-5AA0-4711-BB8B-974AA98A873E}"/>
    <cellStyle name="Comma [0] 7" xfId="6802" xr:uid="{00000000-0005-0000-0000-000098130000}"/>
    <cellStyle name="Comma [0] 7 2" xfId="6803" xr:uid="{00000000-0005-0000-0000-000099130000}"/>
    <cellStyle name="Comma [0] 7 3" xfId="52485" xr:uid="{084D0451-3C97-4871-B637-9BBA7A2D15DC}"/>
    <cellStyle name="Comma [0] 8" xfId="6804" xr:uid="{00000000-0005-0000-0000-00009A130000}"/>
    <cellStyle name="Comma [0] 8 2" xfId="6805" xr:uid="{00000000-0005-0000-0000-00009B130000}"/>
    <cellStyle name="Comma [0] 8 3" xfId="52536" xr:uid="{A52692C7-A10E-4BF8-94FF-23C30240E05A}"/>
    <cellStyle name="Comma [0] 9" xfId="6806" xr:uid="{00000000-0005-0000-0000-00009C130000}"/>
    <cellStyle name="Comma [0] 9 2" xfId="6807" xr:uid="{00000000-0005-0000-0000-00009D130000}"/>
    <cellStyle name="Comma 2" xfId="289" xr:uid="{00000000-0005-0000-0000-00009E130000}"/>
    <cellStyle name="Comma 2 2" xfId="1284" xr:uid="{00000000-0005-0000-0000-00009F130000}"/>
    <cellStyle name="Comma 2 2 2" xfId="6810" xr:uid="{00000000-0005-0000-0000-0000A0130000}"/>
    <cellStyle name="Comma 2 2 3" xfId="6809" xr:uid="{00000000-0005-0000-0000-0000A1130000}"/>
    <cellStyle name="Comma 2 3" xfId="6811" xr:uid="{00000000-0005-0000-0000-0000A2130000}"/>
    <cellStyle name="Comma 2 3 2" xfId="51110" xr:uid="{A9F331B9-4B76-42A1-9622-7BD06EAAA4A2}"/>
    <cellStyle name="Comma 2 4" xfId="6808" xr:uid="{00000000-0005-0000-0000-0000A3130000}"/>
    <cellStyle name="Comma 3" xfId="6812" xr:uid="{00000000-0005-0000-0000-0000A4130000}"/>
    <cellStyle name="Comment" xfId="6813" xr:uid="{00000000-0005-0000-0000-0000A5130000}"/>
    <cellStyle name="Comment 2" xfId="6814" xr:uid="{00000000-0005-0000-0000-0000A6130000}"/>
    <cellStyle name="Commentaire 10" xfId="6815" xr:uid="{00000000-0005-0000-0000-0000A7130000}"/>
    <cellStyle name="Commentaire 10 2" xfId="6816" xr:uid="{00000000-0005-0000-0000-0000A8130000}"/>
    <cellStyle name="Commentaire 10 2 2" xfId="6817" xr:uid="{00000000-0005-0000-0000-0000A9130000}"/>
    <cellStyle name="Commentaire 10 3" xfId="6818" xr:uid="{00000000-0005-0000-0000-0000AA130000}"/>
    <cellStyle name="Commentaire 10 4" xfId="6819" xr:uid="{00000000-0005-0000-0000-0000AB130000}"/>
    <cellStyle name="Commentaire 10 5" xfId="6820" xr:uid="{00000000-0005-0000-0000-0000AC130000}"/>
    <cellStyle name="Commentaire 11" xfId="6821" xr:uid="{00000000-0005-0000-0000-0000AD130000}"/>
    <cellStyle name="Commentaire 12" xfId="6822" xr:uid="{00000000-0005-0000-0000-0000AE130000}"/>
    <cellStyle name="Commentaire 13" xfId="6823" xr:uid="{00000000-0005-0000-0000-0000AF130000}"/>
    <cellStyle name="Commentaire 14" xfId="6824" xr:uid="{00000000-0005-0000-0000-0000B0130000}"/>
    <cellStyle name="Commentaire 15" xfId="6825" xr:uid="{00000000-0005-0000-0000-0000B1130000}"/>
    <cellStyle name="Commentaire 16" xfId="6826" xr:uid="{00000000-0005-0000-0000-0000B2130000}"/>
    <cellStyle name="Commentaire 2" xfId="290" xr:uid="{00000000-0005-0000-0000-0000B3130000}"/>
    <cellStyle name="Commentaire 2 10" xfId="2199" xr:uid="{00000000-0005-0000-0000-0000B4130000}"/>
    <cellStyle name="Commentaire 2 11" xfId="50361" xr:uid="{478A005C-8487-47B4-9AD2-A494839A5416}"/>
    <cellStyle name="Commentaire 2 12" xfId="52194" xr:uid="{A81B7BC4-0212-46C0-953B-1FBCE316123D}"/>
    <cellStyle name="Commentaire 2 13" xfId="52704" xr:uid="{FCE8ECEC-41CB-41AC-96E7-2679306E3A00}"/>
    <cellStyle name="Commentaire 2 2" xfId="1285" xr:uid="{00000000-0005-0000-0000-0000B5130000}"/>
    <cellStyle name="Commentaire 2 2 2" xfId="6828" xr:uid="{00000000-0005-0000-0000-0000B6130000}"/>
    <cellStyle name="Commentaire 2 2 2 2" xfId="6829" xr:uid="{00000000-0005-0000-0000-0000B7130000}"/>
    <cellStyle name="Commentaire 2 2 2 2 2" xfId="6830" xr:uid="{00000000-0005-0000-0000-0000B8130000}"/>
    <cellStyle name="Commentaire 2 2 2 3" xfId="6831" xr:uid="{00000000-0005-0000-0000-0000B9130000}"/>
    <cellStyle name="Commentaire 2 2 2 3 2" xfId="6832" xr:uid="{00000000-0005-0000-0000-0000BA130000}"/>
    <cellStyle name="Commentaire 2 2 2 4" xfId="6833" xr:uid="{00000000-0005-0000-0000-0000BB130000}"/>
    <cellStyle name="Commentaire 2 2 2 5" xfId="50439" xr:uid="{A48A3326-6C4F-41B6-B21D-D4A9F45592EE}"/>
    <cellStyle name="Commentaire 2 2 2 6" xfId="52262" xr:uid="{BC05ED05-4223-4531-9C9A-03B2E734C5F0}"/>
    <cellStyle name="Commentaire 2 2 2 7" xfId="52779" xr:uid="{2CC5137C-E7A4-4C63-B15D-4D7D0CEA9860}"/>
    <cellStyle name="Commentaire 2 2 3" xfId="6834" xr:uid="{00000000-0005-0000-0000-0000BC130000}"/>
    <cellStyle name="Commentaire 2 2 3 2" xfId="6835" xr:uid="{00000000-0005-0000-0000-0000BD130000}"/>
    <cellStyle name="Commentaire 2 2 3 3" xfId="51112" xr:uid="{FEC24D75-09A9-4A4E-97A7-CC3BE898FA65}"/>
    <cellStyle name="Commentaire 2 2 4" xfId="6836" xr:uid="{00000000-0005-0000-0000-0000BE130000}"/>
    <cellStyle name="Commentaire 2 2 5" xfId="6827" xr:uid="{00000000-0005-0000-0000-0000BF130000}"/>
    <cellStyle name="Commentaire 2 2 6" xfId="50391" xr:uid="{E693DECC-7E1E-4DBA-A14B-376F8668A03A}"/>
    <cellStyle name="Commentaire 2 2 7" xfId="52218" xr:uid="{BFE8A8B6-C93D-45ED-B09D-DD1F2E1536D9}"/>
    <cellStyle name="Commentaire 2 2 8" xfId="52731" xr:uid="{70AE1D81-C139-4862-BF3A-A2E1A4253714}"/>
    <cellStyle name="Commentaire 2 3" xfId="6837" xr:uid="{00000000-0005-0000-0000-0000C0130000}"/>
    <cellStyle name="Commentaire 2 3 2" xfId="6838" xr:uid="{00000000-0005-0000-0000-0000C1130000}"/>
    <cellStyle name="Commentaire 2 3 2 2" xfId="6839" xr:uid="{00000000-0005-0000-0000-0000C2130000}"/>
    <cellStyle name="Commentaire 2 3 2 3" xfId="51113" xr:uid="{7DE682CB-6C4F-44A4-A09F-B7439D28E92D}"/>
    <cellStyle name="Commentaire 2 3 3" xfId="6840" xr:uid="{00000000-0005-0000-0000-0000C3130000}"/>
    <cellStyle name="Commentaire 2 3 3 2" xfId="6841" xr:uid="{00000000-0005-0000-0000-0000C4130000}"/>
    <cellStyle name="Commentaire 2 3 4" xfId="6842" xr:uid="{00000000-0005-0000-0000-0000C5130000}"/>
    <cellStyle name="Commentaire 2 3 5" xfId="50418" xr:uid="{423E8896-D75C-4AC3-8632-9D56AE1B8B1D}"/>
    <cellStyle name="Commentaire 2 3 6" xfId="52241" xr:uid="{997245DD-5C02-44E3-BE4B-4AAB4D10D074}"/>
    <cellStyle name="Commentaire 2 3 7" xfId="52758" xr:uid="{FE524CC0-C0DB-457D-A336-71C933274205}"/>
    <cellStyle name="Commentaire 2 4" xfId="6843" xr:uid="{00000000-0005-0000-0000-0000C6130000}"/>
    <cellStyle name="Commentaire 2 4 2" xfId="6844" xr:uid="{00000000-0005-0000-0000-0000C7130000}"/>
    <cellStyle name="Commentaire 2 4 2 2" xfId="6845" xr:uid="{00000000-0005-0000-0000-0000C8130000}"/>
    <cellStyle name="Commentaire 2 4 3" xfId="6846" xr:uid="{00000000-0005-0000-0000-0000C9130000}"/>
    <cellStyle name="Commentaire 2 4 4" xfId="51111" xr:uid="{2299B8EE-B931-4122-A052-A715B474F782}"/>
    <cellStyle name="Commentaire 2 5" xfId="6847" xr:uid="{00000000-0005-0000-0000-0000CA130000}"/>
    <cellStyle name="Commentaire 2 5 2" xfId="6848" xr:uid="{00000000-0005-0000-0000-0000CB130000}"/>
    <cellStyle name="Commentaire 2 6" xfId="6849" xr:uid="{00000000-0005-0000-0000-0000CC130000}"/>
    <cellStyle name="Commentaire 2 7" xfId="6850" xr:uid="{00000000-0005-0000-0000-0000CD130000}"/>
    <cellStyle name="Commentaire 2 7 2" xfId="6851" xr:uid="{00000000-0005-0000-0000-0000CE130000}"/>
    <cellStyle name="Commentaire 2 8" xfId="6852" xr:uid="{00000000-0005-0000-0000-0000CF130000}"/>
    <cellStyle name="Commentaire 2 9" xfId="6853" xr:uid="{00000000-0005-0000-0000-0000D0130000}"/>
    <cellStyle name="Commentaire 2 9 2" xfId="6854" xr:uid="{00000000-0005-0000-0000-0000D1130000}"/>
    <cellStyle name="Commentaire 3" xfId="6855" xr:uid="{00000000-0005-0000-0000-0000D2130000}"/>
    <cellStyle name="Commentaire 3 2" xfId="6856" xr:uid="{00000000-0005-0000-0000-0000D3130000}"/>
    <cellStyle name="Commentaire 3 2 2" xfId="6857" xr:uid="{00000000-0005-0000-0000-0000D4130000}"/>
    <cellStyle name="Commentaire 3 2 2 2" xfId="6858" xr:uid="{00000000-0005-0000-0000-0000D5130000}"/>
    <cellStyle name="Commentaire 3 2 2 2 2" xfId="6859" xr:uid="{00000000-0005-0000-0000-0000D6130000}"/>
    <cellStyle name="Commentaire 3 2 2 3" xfId="6860" xr:uid="{00000000-0005-0000-0000-0000D7130000}"/>
    <cellStyle name="Commentaire 3 2 3" xfId="6861" xr:uid="{00000000-0005-0000-0000-0000D8130000}"/>
    <cellStyle name="Commentaire 3 2 3 2" xfId="6862" xr:uid="{00000000-0005-0000-0000-0000D9130000}"/>
    <cellStyle name="Commentaire 3 3" xfId="6863" xr:uid="{00000000-0005-0000-0000-0000DA130000}"/>
    <cellStyle name="Commentaire 3 3 2" xfId="6864" xr:uid="{00000000-0005-0000-0000-0000DB130000}"/>
    <cellStyle name="Commentaire 3 3 2 2" xfId="6865" xr:uid="{00000000-0005-0000-0000-0000DC130000}"/>
    <cellStyle name="Commentaire 3 3 3" xfId="6866" xr:uid="{00000000-0005-0000-0000-0000DD130000}"/>
    <cellStyle name="Commentaire 3 3 3 2" xfId="6867" xr:uid="{00000000-0005-0000-0000-0000DE130000}"/>
    <cellStyle name="Commentaire 3 3 4" xfId="6868" xr:uid="{00000000-0005-0000-0000-0000DF130000}"/>
    <cellStyle name="Commentaire 3 4" xfId="6869" xr:uid="{00000000-0005-0000-0000-0000E0130000}"/>
    <cellStyle name="Commentaire 3 4 2" xfId="6870" xr:uid="{00000000-0005-0000-0000-0000E1130000}"/>
    <cellStyle name="Commentaire 3 4 2 2" xfId="6871" xr:uid="{00000000-0005-0000-0000-0000E2130000}"/>
    <cellStyle name="Commentaire 3 4 3" xfId="6872" xr:uid="{00000000-0005-0000-0000-0000E3130000}"/>
    <cellStyle name="Commentaire 3 5" xfId="6873" xr:uid="{00000000-0005-0000-0000-0000E4130000}"/>
    <cellStyle name="Commentaire 3 5 2" xfId="6874" xr:uid="{00000000-0005-0000-0000-0000E5130000}"/>
    <cellStyle name="Commentaire 3 6" xfId="6875" xr:uid="{00000000-0005-0000-0000-0000E6130000}"/>
    <cellStyle name="Commentaire 3 7" xfId="6876" xr:uid="{00000000-0005-0000-0000-0000E7130000}"/>
    <cellStyle name="Commentaire 3 7 2" xfId="6877" xr:uid="{00000000-0005-0000-0000-0000E8130000}"/>
    <cellStyle name="Commentaire 3 8" xfId="6878" xr:uid="{00000000-0005-0000-0000-0000E9130000}"/>
    <cellStyle name="Commentaire 4" xfId="6879" xr:uid="{00000000-0005-0000-0000-0000EA130000}"/>
    <cellStyle name="Commentaire 4 2" xfId="6880" xr:uid="{00000000-0005-0000-0000-0000EB130000}"/>
    <cellStyle name="Commentaire 4 2 2" xfId="6881" xr:uid="{00000000-0005-0000-0000-0000EC130000}"/>
    <cellStyle name="Commentaire 4 2 2 2" xfId="6882" xr:uid="{00000000-0005-0000-0000-0000ED130000}"/>
    <cellStyle name="Commentaire 4 2 3" xfId="6883" xr:uid="{00000000-0005-0000-0000-0000EE130000}"/>
    <cellStyle name="Commentaire 4 3" xfId="6884" xr:uid="{00000000-0005-0000-0000-0000EF130000}"/>
    <cellStyle name="Commentaire 4 3 2" xfId="6885" xr:uid="{00000000-0005-0000-0000-0000F0130000}"/>
    <cellStyle name="Commentaire 4 3 2 2" xfId="6886" xr:uid="{00000000-0005-0000-0000-0000F1130000}"/>
    <cellStyle name="Commentaire 4 3 3" xfId="6887" xr:uid="{00000000-0005-0000-0000-0000F2130000}"/>
    <cellStyle name="Commentaire 4 4" xfId="6888" xr:uid="{00000000-0005-0000-0000-0000F3130000}"/>
    <cellStyle name="Commentaire 4 4 2" xfId="6889" xr:uid="{00000000-0005-0000-0000-0000F4130000}"/>
    <cellStyle name="Commentaire 4 5" xfId="6890" xr:uid="{00000000-0005-0000-0000-0000F5130000}"/>
    <cellStyle name="Commentaire 4 5 2" xfId="6891" xr:uid="{00000000-0005-0000-0000-0000F6130000}"/>
    <cellStyle name="Commentaire 4 6" xfId="6892" xr:uid="{00000000-0005-0000-0000-0000F7130000}"/>
    <cellStyle name="Commentaire 4 6 2" xfId="6893" xr:uid="{00000000-0005-0000-0000-0000F8130000}"/>
    <cellStyle name="Commentaire 4 7" xfId="6894" xr:uid="{00000000-0005-0000-0000-0000F9130000}"/>
    <cellStyle name="Commentaire 5" xfId="6895" xr:uid="{00000000-0005-0000-0000-0000FA130000}"/>
    <cellStyle name="Commentaire 5 2" xfId="6896" xr:uid="{00000000-0005-0000-0000-0000FB130000}"/>
    <cellStyle name="Commentaire 5 2 2" xfId="6897" xr:uid="{00000000-0005-0000-0000-0000FC130000}"/>
    <cellStyle name="Commentaire 5 2 2 2" xfId="6898" xr:uid="{00000000-0005-0000-0000-0000FD130000}"/>
    <cellStyle name="Commentaire 5 2 3" xfId="6899" xr:uid="{00000000-0005-0000-0000-0000FE130000}"/>
    <cellStyle name="Commentaire 5 3" xfId="6900" xr:uid="{00000000-0005-0000-0000-0000FF130000}"/>
    <cellStyle name="Commentaire 5 3 2" xfId="6901" xr:uid="{00000000-0005-0000-0000-000000140000}"/>
    <cellStyle name="Commentaire 5 3 2 2" xfId="6902" xr:uid="{00000000-0005-0000-0000-000001140000}"/>
    <cellStyle name="Commentaire 5 3 3" xfId="6903" xr:uid="{00000000-0005-0000-0000-000002140000}"/>
    <cellStyle name="Commentaire 5 4" xfId="6904" xr:uid="{00000000-0005-0000-0000-000003140000}"/>
    <cellStyle name="Commentaire 5 4 2" xfId="6905" xr:uid="{00000000-0005-0000-0000-000004140000}"/>
    <cellStyle name="Commentaire 5 5" xfId="6906" xr:uid="{00000000-0005-0000-0000-000005140000}"/>
    <cellStyle name="Commentaire 5 5 2" xfId="6907" xr:uid="{00000000-0005-0000-0000-000006140000}"/>
    <cellStyle name="Commentaire 5 6" xfId="6908" xr:uid="{00000000-0005-0000-0000-000007140000}"/>
    <cellStyle name="Commentaire 5 6 2" xfId="6909" xr:uid="{00000000-0005-0000-0000-000008140000}"/>
    <cellStyle name="Commentaire 5 7" xfId="6910" xr:uid="{00000000-0005-0000-0000-000009140000}"/>
    <cellStyle name="Commentaire 6" xfId="6911" xr:uid="{00000000-0005-0000-0000-00000A140000}"/>
    <cellStyle name="Commentaire 6 2" xfId="6912" xr:uid="{00000000-0005-0000-0000-00000B140000}"/>
    <cellStyle name="Commentaire 6 2 2" xfId="6913" xr:uid="{00000000-0005-0000-0000-00000C140000}"/>
    <cellStyle name="Commentaire 6 3" xfId="6914" xr:uid="{00000000-0005-0000-0000-00000D140000}"/>
    <cellStyle name="Commentaire 6 3 2" xfId="6915" xr:uid="{00000000-0005-0000-0000-00000E140000}"/>
    <cellStyle name="Commentaire 6 4" xfId="6916" xr:uid="{00000000-0005-0000-0000-00000F140000}"/>
    <cellStyle name="Commentaire 6 4 2" xfId="6917" xr:uid="{00000000-0005-0000-0000-000010140000}"/>
    <cellStyle name="Commentaire 6 4 2 2" xfId="6918" xr:uid="{00000000-0005-0000-0000-000011140000}"/>
    <cellStyle name="Commentaire 6 4 3" xfId="6919" xr:uid="{00000000-0005-0000-0000-000012140000}"/>
    <cellStyle name="Commentaire 6 4 4" xfId="6920" xr:uid="{00000000-0005-0000-0000-000013140000}"/>
    <cellStyle name="Commentaire 6 4 5" xfId="6921" xr:uid="{00000000-0005-0000-0000-000014140000}"/>
    <cellStyle name="Commentaire 6 5" xfId="6922" xr:uid="{00000000-0005-0000-0000-000015140000}"/>
    <cellStyle name="Commentaire 6 5 2" xfId="6923" xr:uid="{00000000-0005-0000-0000-000016140000}"/>
    <cellStyle name="Commentaire 6 6" xfId="6924" xr:uid="{00000000-0005-0000-0000-000017140000}"/>
    <cellStyle name="Commentaire 6 6 2" xfId="6925" xr:uid="{00000000-0005-0000-0000-000018140000}"/>
    <cellStyle name="Commentaire 6 7" xfId="6926" xr:uid="{00000000-0005-0000-0000-000019140000}"/>
    <cellStyle name="Commentaire 6 8" xfId="6927" xr:uid="{00000000-0005-0000-0000-00001A140000}"/>
    <cellStyle name="Commentaire 7" xfId="6928" xr:uid="{00000000-0005-0000-0000-00001B140000}"/>
    <cellStyle name="Commentaire 7 2" xfId="6929" xr:uid="{00000000-0005-0000-0000-00001C140000}"/>
    <cellStyle name="Commentaire 7 2 10" xfId="6930" xr:uid="{00000000-0005-0000-0000-00001D140000}"/>
    <cellStyle name="Commentaire 7 2 11" xfId="6931" xr:uid="{00000000-0005-0000-0000-00001E140000}"/>
    <cellStyle name="Commentaire 7 2 12" xfId="6932" xr:uid="{00000000-0005-0000-0000-00001F140000}"/>
    <cellStyle name="Commentaire 7 2 2" xfId="6933" xr:uid="{00000000-0005-0000-0000-000020140000}"/>
    <cellStyle name="Commentaire 7 2 2 10" xfId="6934" xr:uid="{00000000-0005-0000-0000-000021140000}"/>
    <cellStyle name="Commentaire 7 2 2 2" xfId="6935" xr:uid="{00000000-0005-0000-0000-000022140000}"/>
    <cellStyle name="Commentaire 7 2 2 2 2" xfId="6936" xr:uid="{00000000-0005-0000-0000-000023140000}"/>
    <cellStyle name="Commentaire 7 2 2 2 2 2" xfId="6937" xr:uid="{00000000-0005-0000-0000-000024140000}"/>
    <cellStyle name="Commentaire 7 2 2 2 3" xfId="6938" xr:uid="{00000000-0005-0000-0000-000025140000}"/>
    <cellStyle name="Commentaire 7 2 2 2 4" xfId="6939" xr:uid="{00000000-0005-0000-0000-000026140000}"/>
    <cellStyle name="Commentaire 7 2 2 2 5" xfId="6940" xr:uid="{00000000-0005-0000-0000-000027140000}"/>
    <cellStyle name="Commentaire 7 2 2 2 6" xfId="6941" xr:uid="{00000000-0005-0000-0000-000028140000}"/>
    <cellStyle name="Commentaire 7 2 2 2 7" xfId="6942" xr:uid="{00000000-0005-0000-0000-000029140000}"/>
    <cellStyle name="Commentaire 7 2 2 2 8" xfId="6943" xr:uid="{00000000-0005-0000-0000-00002A140000}"/>
    <cellStyle name="Commentaire 7 2 2 2 9" xfId="6944" xr:uid="{00000000-0005-0000-0000-00002B140000}"/>
    <cellStyle name="Commentaire 7 2 2 3" xfId="6945" xr:uid="{00000000-0005-0000-0000-00002C140000}"/>
    <cellStyle name="Commentaire 7 2 2 3 2" xfId="6946" xr:uid="{00000000-0005-0000-0000-00002D140000}"/>
    <cellStyle name="Commentaire 7 2 2 4" xfId="6947" xr:uid="{00000000-0005-0000-0000-00002E140000}"/>
    <cellStyle name="Commentaire 7 2 2 4 2" xfId="6948" xr:uid="{00000000-0005-0000-0000-00002F140000}"/>
    <cellStyle name="Commentaire 7 2 2 5" xfId="6949" xr:uid="{00000000-0005-0000-0000-000030140000}"/>
    <cellStyle name="Commentaire 7 2 2 5 2" xfId="6950" xr:uid="{00000000-0005-0000-0000-000031140000}"/>
    <cellStyle name="Commentaire 7 2 2 6" xfId="6951" xr:uid="{00000000-0005-0000-0000-000032140000}"/>
    <cellStyle name="Commentaire 7 2 2 7" xfId="6952" xr:uid="{00000000-0005-0000-0000-000033140000}"/>
    <cellStyle name="Commentaire 7 2 2 8" xfId="6953" xr:uid="{00000000-0005-0000-0000-000034140000}"/>
    <cellStyle name="Commentaire 7 2 2 9" xfId="6954" xr:uid="{00000000-0005-0000-0000-000035140000}"/>
    <cellStyle name="Commentaire 7 2 3" xfId="6955" xr:uid="{00000000-0005-0000-0000-000036140000}"/>
    <cellStyle name="Commentaire 7 2 3 2" xfId="6956" xr:uid="{00000000-0005-0000-0000-000037140000}"/>
    <cellStyle name="Commentaire 7 2 3 2 2" xfId="6957" xr:uid="{00000000-0005-0000-0000-000038140000}"/>
    <cellStyle name="Commentaire 7 2 3 3" xfId="6958" xr:uid="{00000000-0005-0000-0000-000039140000}"/>
    <cellStyle name="Commentaire 7 2 3 3 2" xfId="6959" xr:uid="{00000000-0005-0000-0000-00003A140000}"/>
    <cellStyle name="Commentaire 7 2 3 4" xfId="6960" xr:uid="{00000000-0005-0000-0000-00003B140000}"/>
    <cellStyle name="Commentaire 7 2 3 4 2" xfId="6961" xr:uid="{00000000-0005-0000-0000-00003C140000}"/>
    <cellStyle name="Commentaire 7 2 3 5" xfId="6962" xr:uid="{00000000-0005-0000-0000-00003D140000}"/>
    <cellStyle name="Commentaire 7 2 3 6" xfId="6963" xr:uid="{00000000-0005-0000-0000-00003E140000}"/>
    <cellStyle name="Commentaire 7 2 3 7" xfId="6964" xr:uid="{00000000-0005-0000-0000-00003F140000}"/>
    <cellStyle name="Commentaire 7 2 3 8" xfId="6965" xr:uid="{00000000-0005-0000-0000-000040140000}"/>
    <cellStyle name="Commentaire 7 2 3 9" xfId="6966" xr:uid="{00000000-0005-0000-0000-000041140000}"/>
    <cellStyle name="Commentaire 7 2 4" xfId="6967" xr:uid="{00000000-0005-0000-0000-000042140000}"/>
    <cellStyle name="Commentaire 7 2 4 2" xfId="6968" xr:uid="{00000000-0005-0000-0000-000043140000}"/>
    <cellStyle name="Commentaire 7 2 4 3" xfId="6969" xr:uid="{00000000-0005-0000-0000-000044140000}"/>
    <cellStyle name="Commentaire 7 2 5" xfId="6970" xr:uid="{00000000-0005-0000-0000-000045140000}"/>
    <cellStyle name="Commentaire 7 2 5 2" xfId="6971" xr:uid="{00000000-0005-0000-0000-000046140000}"/>
    <cellStyle name="Commentaire 7 2 6" xfId="6972" xr:uid="{00000000-0005-0000-0000-000047140000}"/>
    <cellStyle name="Commentaire 7 2 7" xfId="6973" xr:uid="{00000000-0005-0000-0000-000048140000}"/>
    <cellStyle name="Commentaire 7 2 8" xfId="6974" xr:uid="{00000000-0005-0000-0000-000049140000}"/>
    <cellStyle name="Commentaire 7 2 9" xfId="6975" xr:uid="{00000000-0005-0000-0000-00004A140000}"/>
    <cellStyle name="Commentaire 7 3" xfId="6976" xr:uid="{00000000-0005-0000-0000-00004B140000}"/>
    <cellStyle name="Commentaire 7 3 10" xfId="6977" xr:uid="{00000000-0005-0000-0000-00004C140000}"/>
    <cellStyle name="Commentaire 7 3 11" xfId="6978" xr:uid="{00000000-0005-0000-0000-00004D140000}"/>
    <cellStyle name="Commentaire 7 3 2" xfId="6979" xr:uid="{00000000-0005-0000-0000-00004E140000}"/>
    <cellStyle name="Commentaire 7 3 2 2" xfId="6980" xr:uid="{00000000-0005-0000-0000-00004F140000}"/>
    <cellStyle name="Commentaire 7 3 2 2 2" xfId="6981" xr:uid="{00000000-0005-0000-0000-000050140000}"/>
    <cellStyle name="Commentaire 7 3 2 3" xfId="6982" xr:uid="{00000000-0005-0000-0000-000051140000}"/>
    <cellStyle name="Commentaire 7 3 2 4" xfId="6983" xr:uid="{00000000-0005-0000-0000-000052140000}"/>
    <cellStyle name="Commentaire 7 3 2 5" xfId="6984" xr:uid="{00000000-0005-0000-0000-000053140000}"/>
    <cellStyle name="Commentaire 7 3 2 6" xfId="6985" xr:uid="{00000000-0005-0000-0000-000054140000}"/>
    <cellStyle name="Commentaire 7 3 2 7" xfId="6986" xr:uid="{00000000-0005-0000-0000-000055140000}"/>
    <cellStyle name="Commentaire 7 3 2 8" xfId="6987" xr:uid="{00000000-0005-0000-0000-000056140000}"/>
    <cellStyle name="Commentaire 7 3 2 9" xfId="6988" xr:uid="{00000000-0005-0000-0000-000057140000}"/>
    <cellStyle name="Commentaire 7 3 3" xfId="6989" xr:uid="{00000000-0005-0000-0000-000058140000}"/>
    <cellStyle name="Commentaire 7 3 3 2" xfId="6990" xr:uid="{00000000-0005-0000-0000-000059140000}"/>
    <cellStyle name="Commentaire 7 3 4" xfId="6991" xr:uid="{00000000-0005-0000-0000-00005A140000}"/>
    <cellStyle name="Commentaire 7 3 4 2" xfId="6992" xr:uid="{00000000-0005-0000-0000-00005B140000}"/>
    <cellStyle name="Commentaire 7 3 5" xfId="6993" xr:uid="{00000000-0005-0000-0000-00005C140000}"/>
    <cellStyle name="Commentaire 7 3 5 2" xfId="6994" xr:uid="{00000000-0005-0000-0000-00005D140000}"/>
    <cellStyle name="Commentaire 7 3 6" xfId="6995" xr:uid="{00000000-0005-0000-0000-00005E140000}"/>
    <cellStyle name="Commentaire 7 3 7" xfId="6996" xr:uid="{00000000-0005-0000-0000-00005F140000}"/>
    <cellStyle name="Commentaire 7 3 8" xfId="6997" xr:uid="{00000000-0005-0000-0000-000060140000}"/>
    <cellStyle name="Commentaire 7 3 9" xfId="6998" xr:uid="{00000000-0005-0000-0000-000061140000}"/>
    <cellStyle name="Commentaire 7 4" xfId="6999" xr:uid="{00000000-0005-0000-0000-000062140000}"/>
    <cellStyle name="Commentaire 7 4 2" xfId="7000" xr:uid="{00000000-0005-0000-0000-000063140000}"/>
    <cellStyle name="Commentaire 7 4 2 2" xfId="7001" xr:uid="{00000000-0005-0000-0000-000064140000}"/>
    <cellStyle name="Commentaire 7 4 3" xfId="7002" xr:uid="{00000000-0005-0000-0000-000065140000}"/>
    <cellStyle name="Commentaire 7 4 3 2" xfId="7003" xr:uid="{00000000-0005-0000-0000-000066140000}"/>
    <cellStyle name="Commentaire 7 4 4" xfId="7004" xr:uid="{00000000-0005-0000-0000-000067140000}"/>
    <cellStyle name="Commentaire 7 4 4 2" xfId="7005" xr:uid="{00000000-0005-0000-0000-000068140000}"/>
    <cellStyle name="Commentaire 7 4 5" xfId="7006" xr:uid="{00000000-0005-0000-0000-000069140000}"/>
    <cellStyle name="Commentaire 7 4 6" xfId="7007" xr:uid="{00000000-0005-0000-0000-00006A140000}"/>
    <cellStyle name="Commentaire 7 4 7" xfId="7008" xr:uid="{00000000-0005-0000-0000-00006B140000}"/>
    <cellStyle name="Commentaire 7 4 8" xfId="7009" xr:uid="{00000000-0005-0000-0000-00006C140000}"/>
    <cellStyle name="Commentaire 7 4 9" xfId="7010" xr:uid="{00000000-0005-0000-0000-00006D140000}"/>
    <cellStyle name="Commentaire 7 5" xfId="7011" xr:uid="{00000000-0005-0000-0000-00006E140000}"/>
    <cellStyle name="Commentaire 7 5 2" xfId="7012" xr:uid="{00000000-0005-0000-0000-00006F140000}"/>
    <cellStyle name="Commentaire 7 5 2 2" xfId="7013" xr:uid="{00000000-0005-0000-0000-000070140000}"/>
    <cellStyle name="Commentaire 7 5 3" xfId="7014" xr:uid="{00000000-0005-0000-0000-000071140000}"/>
    <cellStyle name="Commentaire 7 5 4" xfId="7015" xr:uid="{00000000-0005-0000-0000-000072140000}"/>
    <cellStyle name="Commentaire 7 5 5" xfId="7016" xr:uid="{00000000-0005-0000-0000-000073140000}"/>
    <cellStyle name="Commentaire 7 5 6" xfId="7017" xr:uid="{00000000-0005-0000-0000-000074140000}"/>
    <cellStyle name="Commentaire 7 5 7" xfId="7018" xr:uid="{00000000-0005-0000-0000-000075140000}"/>
    <cellStyle name="Commentaire 7 5 8" xfId="7019" xr:uid="{00000000-0005-0000-0000-000076140000}"/>
    <cellStyle name="Commentaire 7 6" xfId="7020" xr:uid="{00000000-0005-0000-0000-000077140000}"/>
    <cellStyle name="Commentaire 7 7" xfId="7021" xr:uid="{00000000-0005-0000-0000-000078140000}"/>
    <cellStyle name="Commentaire 7 7 2" xfId="7022" xr:uid="{00000000-0005-0000-0000-000079140000}"/>
    <cellStyle name="Commentaire 7 8" xfId="7023" xr:uid="{00000000-0005-0000-0000-00007A140000}"/>
    <cellStyle name="Commentaire 7 9" xfId="7024" xr:uid="{00000000-0005-0000-0000-00007B140000}"/>
    <cellStyle name="Commentaire 8" xfId="7025" xr:uid="{00000000-0005-0000-0000-00007C140000}"/>
    <cellStyle name="Commentaire 8 2" xfId="7026" xr:uid="{00000000-0005-0000-0000-00007D140000}"/>
    <cellStyle name="Commentaire 8 2 2" xfId="7027" xr:uid="{00000000-0005-0000-0000-00007E140000}"/>
    <cellStyle name="Commentaire 8 3" xfId="7028" xr:uid="{00000000-0005-0000-0000-00007F140000}"/>
    <cellStyle name="Commentaire 8 3 2" xfId="7029" xr:uid="{00000000-0005-0000-0000-000080140000}"/>
    <cellStyle name="Commentaire 8 3 2 2" xfId="7030" xr:uid="{00000000-0005-0000-0000-000081140000}"/>
    <cellStyle name="Commentaire 8 3 3" xfId="7031" xr:uid="{00000000-0005-0000-0000-000082140000}"/>
    <cellStyle name="Commentaire 8 4" xfId="7032" xr:uid="{00000000-0005-0000-0000-000083140000}"/>
    <cellStyle name="Commentaire 8 5" xfId="7033" xr:uid="{00000000-0005-0000-0000-000084140000}"/>
    <cellStyle name="Commentaire 8 6" xfId="7034" xr:uid="{00000000-0005-0000-0000-000085140000}"/>
    <cellStyle name="Commentaire 9" xfId="7035" xr:uid="{00000000-0005-0000-0000-000086140000}"/>
    <cellStyle name="Commentaire 9 2" xfId="7036" xr:uid="{00000000-0005-0000-0000-000087140000}"/>
    <cellStyle name="Commentaire 9 2 2" xfId="7037" xr:uid="{00000000-0005-0000-0000-000088140000}"/>
    <cellStyle name="Commentaire 9 3" xfId="7038" xr:uid="{00000000-0005-0000-0000-000089140000}"/>
    <cellStyle name="Commentaire 9 3 2" xfId="7039" xr:uid="{00000000-0005-0000-0000-00008A140000}"/>
    <cellStyle name="Constants" xfId="2200" xr:uid="{00000000-0005-0000-0000-00008B140000}"/>
    <cellStyle name="ContentsHyperlink" xfId="7040" xr:uid="{00000000-0005-0000-0000-00008C140000}"/>
    <cellStyle name="Cor1" xfId="7041" xr:uid="{00000000-0005-0000-0000-00008D140000}"/>
    <cellStyle name="Cor2" xfId="7042" xr:uid="{00000000-0005-0000-0000-00008E140000}"/>
    <cellStyle name="Cor3" xfId="7043" xr:uid="{00000000-0005-0000-0000-00008F140000}"/>
    <cellStyle name="Cor4" xfId="7044" xr:uid="{00000000-0005-0000-0000-000090140000}"/>
    <cellStyle name="Cor5" xfId="7045" xr:uid="{00000000-0005-0000-0000-000091140000}"/>
    <cellStyle name="Cor6" xfId="7046" xr:uid="{00000000-0005-0000-0000-000092140000}"/>
    <cellStyle name="Correcto" xfId="7047" xr:uid="{00000000-0005-0000-0000-000093140000}"/>
    <cellStyle name="Cover" xfId="7048" xr:uid="{00000000-0005-0000-0000-000094140000}"/>
    <cellStyle name="Cover 2" xfId="7049" xr:uid="{00000000-0005-0000-0000-000095140000}"/>
    <cellStyle name="Cover 2 2" xfId="7050" xr:uid="{00000000-0005-0000-0000-000096140000}"/>
    <cellStyle name="Cover 3" xfId="7051" xr:uid="{00000000-0005-0000-0000-000097140000}"/>
    <cellStyle name="Currency [0]" xfId="7052" xr:uid="{00000000-0005-0000-0000-000098140000}"/>
    <cellStyle name="Currency [0] 10" xfId="7053" xr:uid="{00000000-0005-0000-0000-000099140000}"/>
    <cellStyle name="Currency [0] 10 2" xfId="7054" xr:uid="{00000000-0005-0000-0000-00009A140000}"/>
    <cellStyle name="Currency [0] 11" xfId="7055" xr:uid="{00000000-0005-0000-0000-00009B140000}"/>
    <cellStyle name="Currency [0] 11 2" xfId="7056" xr:uid="{00000000-0005-0000-0000-00009C140000}"/>
    <cellStyle name="Currency [0] 12" xfId="7057" xr:uid="{00000000-0005-0000-0000-00009D140000}"/>
    <cellStyle name="Currency [0] 13" xfId="7058" xr:uid="{00000000-0005-0000-0000-00009E140000}"/>
    <cellStyle name="Currency [0] 2" xfId="7059" xr:uid="{00000000-0005-0000-0000-00009F140000}"/>
    <cellStyle name="Currency [0] 2 2" xfId="7060" xr:uid="{00000000-0005-0000-0000-0000A0140000}"/>
    <cellStyle name="Currency [0] 3" xfId="7061" xr:uid="{00000000-0005-0000-0000-0000A1140000}"/>
    <cellStyle name="Currency [0] 3 2" xfId="7062" xr:uid="{00000000-0005-0000-0000-0000A2140000}"/>
    <cellStyle name="Currency [0] 4" xfId="7063" xr:uid="{00000000-0005-0000-0000-0000A3140000}"/>
    <cellStyle name="Currency [0] 4 2" xfId="7064" xr:uid="{00000000-0005-0000-0000-0000A4140000}"/>
    <cellStyle name="Currency [0] 5" xfId="7065" xr:uid="{00000000-0005-0000-0000-0000A5140000}"/>
    <cellStyle name="Currency [0] 5 2" xfId="7066" xr:uid="{00000000-0005-0000-0000-0000A6140000}"/>
    <cellStyle name="Currency [0] 6" xfId="7067" xr:uid="{00000000-0005-0000-0000-0000A7140000}"/>
    <cellStyle name="Currency [0] 6 2" xfId="7068" xr:uid="{00000000-0005-0000-0000-0000A8140000}"/>
    <cellStyle name="Currency [0] 7" xfId="7069" xr:uid="{00000000-0005-0000-0000-0000A9140000}"/>
    <cellStyle name="Currency [0] 7 2" xfId="7070" xr:uid="{00000000-0005-0000-0000-0000AA140000}"/>
    <cellStyle name="Currency [0] 8" xfId="7071" xr:uid="{00000000-0005-0000-0000-0000AB140000}"/>
    <cellStyle name="Currency [0] 8 2" xfId="7072" xr:uid="{00000000-0005-0000-0000-0000AC140000}"/>
    <cellStyle name="Currency [0] 9" xfId="7073" xr:uid="{00000000-0005-0000-0000-0000AD140000}"/>
    <cellStyle name="Currency [0] 9 2" xfId="7074" xr:uid="{00000000-0005-0000-0000-0000AE140000}"/>
    <cellStyle name="CustomCellsOrange" xfId="2201" xr:uid="{00000000-0005-0000-0000-0000AF140000}"/>
    <cellStyle name="CustomCellsOrange 2" xfId="7075" xr:uid="{00000000-0005-0000-0000-0000B0140000}"/>
    <cellStyle name="CustomCellsOrange 2 2" xfId="7076" xr:uid="{00000000-0005-0000-0000-0000B1140000}"/>
    <cellStyle name="CustomCellsOrange 2 2 2" xfId="7077" xr:uid="{00000000-0005-0000-0000-0000B2140000}"/>
    <cellStyle name="CustomCellsOrange 2 2 2 2" xfId="7078" xr:uid="{00000000-0005-0000-0000-0000B3140000}"/>
    <cellStyle name="CustomCellsOrange 2 2 2 2 2" xfId="7079" xr:uid="{00000000-0005-0000-0000-0000B4140000}"/>
    <cellStyle name="CustomCellsOrange 2 2 3" xfId="7080" xr:uid="{00000000-0005-0000-0000-0000B5140000}"/>
    <cellStyle name="CustomCellsOrange 2 2 3 2" xfId="7081" xr:uid="{00000000-0005-0000-0000-0000B6140000}"/>
    <cellStyle name="CustomCellsOrange 2 2 4" xfId="7082" xr:uid="{00000000-0005-0000-0000-0000B7140000}"/>
    <cellStyle name="CustomCellsOrange 2 2 4 2" xfId="7083" xr:uid="{00000000-0005-0000-0000-0000B8140000}"/>
    <cellStyle name="CustomCellsOrange 2 2 5" xfId="7084" xr:uid="{00000000-0005-0000-0000-0000B9140000}"/>
    <cellStyle name="CustomCellsOrange 2 2 5 2" xfId="7085" xr:uid="{00000000-0005-0000-0000-0000BA140000}"/>
    <cellStyle name="CustomCellsOrange 2 2 6" xfId="7086" xr:uid="{00000000-0005-0000-0000-0000BB140000}"/>
    <cellStyle name="CustomCellsOrange 3" xfId="7087" xr:uid="{00000000-0005-0000-0000-0000BC140000}"/>
    <cellStyle name="CustomCellsOrange 3 2" xfId="7088" xr:uid="{00000000-0005-0000-0000-0000BD140000}"/>
    <cellStyle name="CustomCellsOrange 3 2 2" xfId="7089" xr:uid="{00000000-0005-0000-0000-0000BE140000}"/>
    <cellStyle name="CustomCellsOrange 3 3" xfId="7090" xr:uid="{00000000-0005-0000-0000-0000BF140000}"/>
    <cellStyle name="CustomCellsOrange 3 3 2" xfId="7091" xr:uid="{00000000-0005-0000-0000-0000C0140000}"/>
    <cellStyle name="CustomCellsOrange 3 4" xfId="7092" xr:uid="{00000000-0005-0000-0000-0000C1140000}"/>
    <cellStyle name="CustomCellsOrange 3 4 2" xfId="7093" xr:uid="{00000000-0005-0000-0000-0000C2140000}"/>
    <cellStyle name="CustomCellsOrange 3 5" xfId="7094" xr:uid="{00000000-0005-0000-0000-0000C3140000}"/>
    <cellStyle name="CustomizationCells" xfId="2202" xr:uid="{00000000-0005-0000-0000-0000C4140000}"/>
    <cellStyle name="CustomizationCells 2" xfId="7095" xr:uid="{00000000-0005-0000-0000-0000C5140000}"/>
    <cellStyle name="CustomizationCells 2 2" xfId="7096" xr:uid="{00000000-0005-0000-0000-0000C6140000}"/>
    <cellStyle name="CustomizationCells 2 2 2" xfId="7097" xr:uid="{00000000-0005-0000-0000-0000C7140000}"/>
    <cellStyle name="CustomizationCells 2 2 2 2" xfId="7098" xr:uid="{00000000-0005-0000-0000-0000C8140000}"/>
    <cellStyle name="CustomizationCells 2 2 2 2 2" xfId="7099" xr:uid="{00000000-0005-0000-0000-0000C9140000}"/>
    <cellStyle name="CustomizationCells 2 2 3" xfId="7100" xr:uid="{00000000-0005-0000-0000-0000CA140000}"/>
    <cellStyle name="CustomizationCells 2 2 3 2" xfId="7101" xr:uid="{00000000-0005-0000-0000-0000CB140000}"/>
    <cellStyle name="CustomizationCells 2 2 4" xfId="7102" xr:uid="{00000000-0005-0000-0000-0000CC140000}"/>
    <cellStyle name="CustomizationCells 2 2 4 2" xfId="7103" xr:uid="{00000000-0005-0000-0000-0000CD140000}"/>
    <cellStyle name="CustomizationCells 2 2 5" xfId="7104" xr:uid="{00000000-0005-0000-0000-0000CE140000}"/>
    <cellStyle name="CustomizationCells 2 2 5 2" xfId="7105" xr:uid="{00000000-0005-0000-0000-0000CF140000}"/>
    <cellStyle name="CustomizationCells 2 2 6" xfId="7106" xr:uid="{00000000-0005-0000-0000-0000D0140000}"/>
    <cellStyle name="CustomizationCells 3" xfId="7107" xr:uid="{00000000-0005-0000-0000-0000D1140000}"/>
    <cellStyle name="CustomizationCells 3 2" xfId="7108" xr:uid="{00000000-0005-0000-0000-0000D2140000}"/>
    <cellStyle name="CustomizationCells 3 2 2" xfId="7109" xr:uid="{00000000-0005-0000-0000-0000D3140000}"/>
    <cellStyle name="CustomizationCells 3 3" xfId="7110" xr:uid="{00000000-0005-0000-0000-0000D4140000}"/>
    <cellStyle name="CustomizationCells 3 3 2" xfId="7111" xr:uid="{00000000-0005-0000-0000-0000D5140000}"/>
    <cellStyle name="CustomizationCells 3 4" xfId="7112" xr:uid="{00000000-0005-0000-0000-0000D6140000}"/>
    <cellStyle name="CustomizationCells 3 4 2" xfId="7113" xr:uid="{00000000-0005-0000-0000-0000D7140000}"/>
    <cellStyle name="CustomizationCells 3 5" xfId="7114" xr:uid="{00000000-0005-0000-0000-0000D8140000}"/>
    <cellStyle name="CustomizationGreenCells" xfId="2203" xr:uid="{00000000-0005-0000-0000-0000D9140000}"/>
    <cellStyle name="CustomizationGreenCells 2" xfId="7115" xr:uid="{00000000-0005-0000-0000-0000DA140000}"/>
    <cellStyle name="CustomizationGreenCells 2 2" xfId="7116" xr:uid="{00000000-0005-0000-0000-0000DB140000}"/>
    <cellStyle name="CustomizationGreenCells 3" xfId="7117" xr:uid="{00000000-0005-0000-0000-0000DC140000}"/>
    <cellStyle name="CustomizationGreenCells 3 2" xfId="7118" xr:uid="{00000000-0005-0000-0000-0000DD140000}"/>
    <cellStyle name="CustomizationGreenCells 3 2 2" xfId="7119" xr:uid="{00000000-0005-0000-0000-0000DE140000}"/>
    <cellStyle name="CustomizationGreenCells 3 3" xfId="7120" xr:uid="{00000000-0005-0000-0000-0000DF140000}"/>
    <cellStyle name="CustomizationGreenCells 3 3 2" xfId="7121" xr:uid="{00000000-0005-0000-0000-0000E0140000}"/>
    <cellStyle name="CustomizationGreenCells 3 4" xfId="7122" xr:uid="{00000000-0005-0000-0000-0000E1140000}"/>
    <cellStyle name="CustomizationGreenCells 3 4 2" xfId="7123" xr:uid="{00000000-0005-0000-0000-0000E2140000}"/>
    <cellStyle name="CustomizationGreenCells 3 5" xfId="7124" xr:uid="{00000000-0005-0000-0000-0000E3140000}"/>
    <cellStyle name="Dane wejściowe" xfId="7125" xr:uid="{00000000-0005-0000-0000-0000E4140000}"/>
    <cellStyle name="Dane wyjściowe" xfId="7126" xr:uid="{00000000-0005-0000-0000-0000E5140000}"/>
    <cellStyle name="Date" xfId="291" xr:uid="{00000000-0005-0000-0000-0000E6140000}"/>
    <cellStyle name="Date 10" xfId="7127" xr:uid="{00000000-0005-0000-0000-0000E7140000}"/>
    <cellStyle name="Date 10 2" xfId="7128" xr:uid="{00000000-0005-0000-0000-0000E8140000}"/>
    <cellStyle name="Date 10 2 2" xfId="7129" xr:uid="{00000000-0005-0000-0000-0000E9140000}"/>
    <cellStyle name="Date 10 3" xfId="7130" xr:uid="{00000000-0005-0000-0000-0000EA140000}"/>
    <cellStyle name="Date 10 3 2" xfId="7131" xr:uid="{00000000-0005-0000-0000-0000EB140000}"/>
    <cellStyle name="Date 11" xfId="7132" xr:uid="{00000000-0005-0000-0000-0000EC140000}"/>
    <cellStyle name="Date 11 2" xfId="7133" xr:uid="{00000000-0005-0000-0000-0000ED140000}"/>
    <cellStyle name="Date 11 2 2" xfId="7134" xr:uid="{00000000-0005-0000-0000-0000EE140000}"/>
    <cellStyle name="Date 11 3" xfId="7135" xr:uid="{00000000-0005-0000-0000-0000EF140000}"/>
    <cellStyle name="Date 12" xfId="7136" xr:uid="{00000000-0005-0000-0000-0000F0140000}"/>
    <cellStyle name="Date 12 2" xfId="7137" xr:uid="{00000000-0005-0000-0000-0000F1140000}"/>
    <cellStyle name="Date 12 2 2" xfId="7138" xr:uid="{00000000-0005-0000-0000-0000F2140000}"/>
    <cellStyle name="Date 12 3" xfId="7139" xr:uid="{00000000-0005-0000-0000-0000F3140000}"/>
    <cellStyle name="Date 13" xfId="7140" xr:uid="{00000000-0005-0000-0000-0000F4140000}"/>
    <cellStyle name="Date 13 2" xfId="7141" xr:uid="{00000000-0005-0000-0000-0000F5140000}"/>
    <cellStyle name="Date 13 2 2" xfId="7142" xr:uid="{00000000-0005-0000-0000-0000F6140000}"/>
    <cellStyle name="Date 13 3" xfId="7143" xr:uid="{00000000-0005-0000-0000-0000F7140000}"/>
    <cellStyle name="Date 14" xfId="7144" xr:uid="{00000000-0005-0000-0000-0000F8140000}"/>
    <cellStyle name="Date 14 2" xfId="7145" xr:uid="{00000000-0005-0000-0000-0000F9140000}"/>
    <cellStyle name="Date 14 2 2" xfId="7146" xr:uid="{00000000-0005-0000-0000-0000FA140000}"/>
    <cellStyle name="Date 14 3" xfId="7147" xr:uid="{00000000-0005-0000-0000-0000FB140000}"/>
    <cellStyle name="Date 15" xfId="7148" xr:uid="{00000000-0005-0000-0000-0000FC140000}"/>
    <cellStyle name="Date 15 2" xfId="7149" xr:uid="{00000000-0005-0000-0000-0000FD140000}"/>
    <cellStyle name="Date 15 2 2" xfId="7150" xr:uid="{00000000-0005-0000-0000-0000FE140000}"/>
    <cellStyle name="Date 15 3" xfId="7151" xr:uid="{00000000-0005-0000-0000-0000FF140000}"/>
    <cellStyle name="Date 16" xfId="7152" xr:uid="{00000000-0005-0000-0000-000000150000}"/>
    <cellStyle name="Date 16 2" xfId="7153" xr:uid="{00000000-0005-0000-0000-000001150000}"/>
    <cellStyle name="Date 16 2 2" xfId="7154" xr:uid="{00000000-0005-0000-0000-000002150000}"/>
    <cellStyle name="Date 16 3" xfId="7155" xr:uid="{00000000-0005-0000-0000-000003150000}"/>
    <cellStyle name="Date 17" xfId="7156" xr:uid="{00000000-0005-0000-0000-000004150000}"/>
    <cellStyle name="Date 17 2" xfId="7157" xr:uid="{00000000-0005-0000-0000-000005150000}"/>
    <cellStyle name="Date 17 2 2" xfId="7158" xr:uid="{00000000-0005-0000-0000-000006150000}"/>
    <cellStyle name="Date 17 3" xfId="7159" xr:uid="{00000000-0005-0000-0000-000007150000}"/>
    <cellStyle name="Date 18" xfId="7160" xr:uid="{00000000-0005-0000-0000-000008150000}"/>
    <cellStyle name="Date 18 2" xfId="7161" xr:uid="{00000000-0005-0000-0000-000009150000}"/>
    <cellStyle name="Date 18 2 2" xfId="7162" xr:uid="{00000000-0005-0000-0000-00000A150000}"/>
    <cellStyle name="Date 18 3" xfId="7163" xr:uid="{00000000-0005-0000-0000-00000B150000}"/>
    <cellStyle name="Date 19" xfId="7164" xr:uid="{00000000-0005-0000-0000-00000C150000}"/>
    <cellStyle name="Date 19 2" xfId="7165" xr:uid="{00000000-0005-0000-0000-00000D150000}"/>
    <cellStyle name="Date 19 2 2" xfId="7166" xr:uid="{00000000-0005-0000-0000-00000E150000}"/>
    <cellStyle name="Date 19 3" xfId="7167" xr:uid="{00000000-0005-0000-0000-00000F150000}"/>
    <cellStyle name="Date 2" xfId="292" xr:uid="{00000000-0005-0000-0000-000010150000}"/>
    <cellStyle name="Date 2 10" xfId="7169" xr:uid="{00000000-0005-0000-0000-000011150000}"/>
    <cellStyle name="Date 2 11" xfId="7170" xr:uid="{00000000-0005-0000-0000-000012150000}"/>
    <cellStyle name="Date 2 12" xfId="7168" xr:uid="{00000000-0005-0000-0000-000013150000}"/>
    <cellStyle name="Date 2 2" xfId="1287" xr:uid="{00000000-0005-0000-0000-000014150000}"/>
    <cellStyle name="Date 2 2 2" xfId="7172" xr:uid="{00000000-0005-0000-0000-000015150000}"/>
    <cellStyle name="Date 2 2 3" xfId="7171" xr:uid="{00000000-0005-0000-0000-000016150000}"/>
    <cellStyle name="Date 2 3" xfId="7173" xr:uid="{00000000-0005-0000-0000-000017150000}"/>
    <cellStyle name="Date 2 3 2" xfId="7174" xr:uid="{00000000-0005-0000-0000-000018150000}"/>
    <cellStyle name="Date 2 3 2 2" xfId="7175" xr:uid="{00000000-0005-0000-0000-000019150000}"/>
    <cellStyle name="Date 2 3 2 3" xfId="7176" xr:uid="{00000000-0005-0000-0000-00001A150000}"/>
    <cellStyle name="Date 2 3 3" xfId="7177" xr:uid="{00000000-0005-0000-0000-00001B150000}"/>
    <cellStyle name="Date 2 3 4" xfId="7178" xr:uid="{00000000-0005-0000-0000-00001C150000}"/>
    <cellStyle name="Date 2 3 5" xfId="51114" xr:uid="{009E94F7-FC3F-45B5-B45F-4A04B1E255EF}"/>
    <cellStyle name="Date 2 4" xfId="7179" xr:uid="{00000000-0005-0000-0000-00001D150000}"/>
    <cellStyle name="Date 2 4 2" xfId="7180" xr:uid="{00000000-0005-0000-0000-00001E150000}"/>
    <cellStyle name="Date 2 4 3" xfId="7181" xr:uid="{00000000-0005-0000-0000-00001F150000}"/>
    <cellStyle name="Date 2 4 4" xfId="7182" xr:uid="{00000000-0005-0000-0000-000020150000}"/>
    <cellStyle name="Date 2 5" xfId="7183" xr:uid="{00000000-0005-0000-0000-000021150000}"/>
    <cellStyle name="Date 2 6" xfId="7184" xr:uid="{00000000-0005-0000-0000-000022150000}"/>
    <cellStyle name="Date 2 7" xfId="7185" xr:uid="{00000000-0005-0000-0000-000023150000}"/>
    <cellStyle name="Date 2 8" xfId="7186" xr:uid="{00000000-0005-0000-0000-000024150000}"/>
    <cellStyle name="Date 2 9" xfId="7187" xr:uid="{00000000-0005-0000-0000-000025150000}"/>
    <cellStyle name="Date 20" xfId="7188" xr:uid="{00000000-0005-0000-0000-000026150000}"/>
    <cellStyle name="Date 20 2" xfId="7189" xr:uid="{00000000-0005-0000-0000-000027150000}"/>
    <cellStyle name="Date 20 3" xfId="7190" xr:uid="{00000000-0005-0000-0000-000028150000}"/>
    <cellStyle name="Date 21" xfId="7191" xr:uid="{00000000-0005-0000-0000-000029150000}"/>
    <cellStyle name="Date 21 2" xfId="7192" xr:uid="{00000000-0005-0000-0000-00002A150000}"/>
    <cellStyle name="Date 21 3" xfId="7193" xr:uid="{00000000-0005-0000-0000-00002B150000}"/>
    <cellStyle name="Date 22" xfId="7194" xr:uid="{00000000-0005-0000-0000-00002C150000}"/>
    <cellStyle name="Date 22 2" xfId="7195" xr:uid="{00000000-0005-0000-0000-00002D150000}"/>
    <cellStyle name="Date 22 2 2" xfId="7196" xr:uid="{00000000-0005-0000-0000-00002E150000}"/>
    <cellStyle name="Date 22 3" xfId="7197" xr:uid="{00000000-0005-0000-0000-00002F150000}"/>
    <cellStyle name="Date 23" xfId="7198" xr:uid="{00000000-0005-0000-0000-000030150000}"/>
    <cellStyle name="Date 23 2" xfId="7199" xr:uid="{00000000-0005-0000-0000-000031150000}"/>
    <cellStyle name="Date 24" xfId="7200" xr:uid="{00000000-0005-0000-0000-000032150000}"/>
    <cellStyle name="Date 24 2" xfId="7201" xr:uid="{00000000-0005-0000-0000-000033150000}"/>
    <cellStyle name="Date 25" xfId="7202" xr:uid="{00000000-0005-0000-0000-000034150000}"/>
    <cellStyle name="Date 25 2" xfId="7203" xr:uid="{00000000-0005-0000-0000-000035150000}"/>
    <cellStyle name="Date 25 2 2" xfId="7204" xr:uid="{00000000-0005-0000-0000-000036150000}"/>
    <cellStyle name="Date 25 3" xfId="7205" xr:uid="{00000000-0005-0000-0000-000037150000}"/>
    <cellStyle name="Date 26" xfId="7206" xr:uid="{00000000-0005-0000-0000-000038150000}"/>
    <cellStyle name="Date 26 2" xfId="7207" xr:uid="{00000000-0005-0000-0000-000039150000}"/>
    <cellStyle name="Date 26 2 2" xfId="7208" xr:uid="{00000000-0005-0000-0000-00003A150000}"/>
    <cellStyle name="Date 26 3" xfId="7209" xr:uid="{00000000-0005-0000-0000-00003B150000}"/>
    <cellStyle name="Date 27" xfId="7210" xr:uid="{00000000-0005-0000-0000-00003C150000}"/>
    <cellStyle name="Date 27 2" xfId="7211" xr:uid="{00000000-0005-0000-0000-00003D150000}"/>
    <cellStyle name="Date 27 2 2" xfId="7212" xr:uid="{00000000-0005-0000-0000-00003E150000}"/>
    <cellStyle name="Date 27 3" xfId="7213" xr:uid="{00000000-0005-0000-0000-00003F150000}"/>
    <cellStyle name="Date 28" xfId="7214" xr:uid="{00000000-0005-0000-0000-000040150000}"/>
    <cellStyle name="Date 28 2" xfId="7215" xr:uid="{00000000-0005-0000-0000-000041150000}"/>
    <cellStyle name="Date 28 2 2" xfId="7216" xr:uid="{00000000-0005-0000-0000-000042150000}"/>
    <cellStyle name="Date 28 3" xfId="7217" xr:uid="{00000000-0005-0000-0000-000043150000}"/>
    <cellStyle name="Date 29" xfId="7218" xr:uid="{00000000-0005-0000-0000-000044150000}"/>
    <cellStyle name="Date 29 2" xfId="7219" xr:uid="{00000000-0005-0000-0000-000045150000}"/>
    <cellStyle name="Date 29 2 2" xfId="7220" xr:uid="{00000000-0005-0000-0000-000046150000}"/>
    <cellStyle name="Date 29 3" xfId="7221" xr:uid="{00000000-0005-0000-0000-000047150000}"/>
    <cellStyle name="Date 3" xfId="1286" xr:uid="{00000000-0005-0000-0000-000048150000}"/>
    <cellStyle name="Date 3 2" xfId="7223" xr:uid="{00000000-0005-0000-0000-000049150000}"/>
    <cellStyle name="Date 3 3" xfId="7224" xr:uid="{00000000-0005-0000-0000-00004A150000}"/>
    <cellStyle name="Date 3 3 2" xfId="7225" xr:uid="{00000000-0005-0000-0000-00004B150000}"/>
    <cellStyle name="Date 3 4" xfId="7226" xr:uid="{00000000-0005-0000-0000-00004C150000}"/>
    <cellStyle name="Date 3 5" xfId="7222" xr:uid="{00000000-0005-0000-0000-00004D150000}"/>
    <cellStyle name="Date 30" xfId="7227" xr:uid="{00000000-0005-0000-0000-00004E150000}"/>
    <cellStyle name="Date 30 2" xfId="7228" xr:uid="{00000000-0005-0000-0000-00004F150000}"/>
    <cellStyle name="Date 30 2 2" xfId="7229" xr:uid="{00000000-0005-0000-0000-000050150000}"/>
    <cellStyle name="Date 30 3" xfId="7230" xr:uid="{00000000-0005-0000-0000-000051150000}"/>
    <cellStyle name="Date 31" xfId="7231" xr:uid="{00000000-0005-0000-0000-000052150000}"/>
    <cellStyle name="Date 31 2" xfId="7232" xr:uid="{00000000-0005-0000-0000-000053150000}"/>
    <cellStyle name="Date 31 2 2" xfId="7233" xr:uid="{00000000-0005-0000-0000-000054150000}"/>
    <cellStyle name="Date 31 3" xfId="7234" xr:uid="{00000000-0005-0000-0000-000055150000}"/>
    <cellStyle name="Date 32" xfId="7235" xr:uid="{00000000-0005-0000-0000-000056150000}"/>
    <cellStyle name="Date 32 2" xfId="7236" xr:uid="{00000000-0005-0000-0000-000057150000}"/>
    <cellStyle name="Date 32 2 2" xfId="7237" xr:uid="{00000000-0005-0000-0000-000058150000}"/>
    <cellStyle name="Date 32 3" xfId="7238" xr:uid="{00000000-0005-0000-0000-000059150000}"/>
    <cellStyle name="Date 33" xfId="7239" xr:uid="{00000000-0005-0000-0000-00005A150000}"/>
    <cellStyle name="Date 33 2" xfId="7240" xr:uid="{00000000-0005-0000-0000-00005B150000}"/>
    <cellStyle name="Date 33 2 2" xfId="7241" xr:uid="{00000000-0005-0000-0000-00005C150000}"/>
    <cellStyle name="Date 33 3" xfId="7242" xr:uid="{00000000-0005-0000-0000-00005D150000}"/>
    <cellStyle name="Date 34" xfId="7243" xr:uid="{00000000-0005-0000-0000-00005E150000}"/>
    <cellStyle name="Date 34 2" xfId="7244" xr:uid="{00000000-0005-0000-0000-00005F150000}"/>
    <cellStyle name="Date 34 2 2" xfId="7245" xr:uid="{00000000-0005-0000-0000-000060150000}"/>
    <cellStyle name="Date 34 3" xfId="7246" xr:uid="{00000000-0005-0000-0000-000061150000}"/>
    <cellStyle name="Date 35" xfId="7247" xr:uid="{00000000-0005-0000-0000-000062150000}"/>
    <cellStyle name="Date 35 2" xfId="7248" xr:uid="{00000000-0005-0000-0000-000063150000}"/>
    <cellStyle name="Date 35 2 2" xfId="7249" xr:uid="{00000000-0005-0000-0000-000064150000}"/>
    <cellStyle name="Date 35 3" xfId="7250" xr:uid="{00000000-0005-0000-0000-000065150000}"/>
    <cellStyle name="Date 36" xfId="7251" xr:uid="{00000000-0005-0000-0000-000066150000}"/>
    <cellStyle name="Date 36 2" xfId="7252" xr:uid="{00000000-0005-0000-0000-000067150000}"/>
    <cellStyle name="Date 36 2 2" xfId="7253" xr:uid="{00000000-0005-0000-0000-000068150000}"/>
    <cellStyle name="Date 36 3" xfId="7254" xr:uid="{00000000-0005-0000-0000-000069150000}"/>
    <cellStyle name="Date 37" xfId="7255" xr:uid="{00000000-0005-0000-0000-00006A150000}"/>
    <cellStyle name="Date 37 2" xfId="7256" xr:uid="{00000000-0005-0000-0000-00006B150000}"/>
    <cellStyle name="Date 37 2 2" xfId="7257" xr:uid="{00000000-0005-0000-0000-00006C150000}"/>
    <cellStyle name="Date 37 3" xfId="7258" xr:uid="{00000000-0005-0000-0000-00006D150000}"/>
    <cellStyle name="Date 38" xfId="7259" xr:uid="{00000000-0005-0000-0000-00006E150000}"/>
    <cellStyle name="Date 38 2" xfId="7260" xr:uid="{00000000-0005-0000-0000-00006F150000}"/>
    <cellStyle name="Date 38 2 2" xfId="7261" xr:uid="{00000000-0005-0000-0000-000070150000}"/>
    <cellStyle name="Date 38 3" xfId="7262" xr:uid="{00000000-0005-0000-0000-000071150000}"/>
    <cellStyle name="Date 39" xfId="7263" xr:uid="{00000000-0005-0000-0000-000072150000}"/>
    <cellStyle name="Date 39 2" xfId="7264" xr:uid="{00000000-0005-0000-0000-000073150000}"/>
    <cellStyle name="Date 39 2 2" xfId="7265" xr:uid="{00000000-0005-0000-0000-000074150000}"/>
    <cellStyle name="Date 39 3" xfId="7266" xr:uid="{00000000-0005-0000-0000-000075150000}"/>
    <cellStyle name="Date 4" xfId="7267" xr:uid="{00000000-0005-0000-0000-000076150000}"/>
    <cellStyle name="Date 4 2" xfId="7268" xr:uid="{00000000-0005-0000-0000-000077150000}"/>
    <cellStyle name="Date 4 2 2" xfId="7269" xr:uid="{00000000-0005-0000-0000-000078150000}"/>
    <cellStyle name="Date 4 3" xfId="7270" xr:uid="{00000000-0005-0000-0000-000079150000}"/>
    <cellStyle name="Date 4 3 2" xfId="7271" xr:uid="{00000000-0005-0000-0000-00007A150000}"/>
    <cellStyle name="Date 4 4" xfId="51115" xr:uid="{8125F046-D162-4DC5-9BE8-83C98298E413}"/>
    <cellStyle name="Date 40" xfId="7272" xr:uid="{00000000-0005-0000-0000-00007B150000}"/>
    <cellStyle name="Date 40 2" xfId="7273" xr:uid="{00000000-0005-0000-0000-00007C150000}"/>
    <cellStyle name="Date 40 2 2" xfId="7274" xr:uid="{00000000-0005-0000-0000-00007D150000}"/>
    <cellStyle name="Date 40 3" xfId="7275" xr:uid="{00000000-0005-0000-0000-00007E150000}"/>
    <cellStyle name="Date 41" xfId="7276" xr:uid="{00000000-0005-0000-0000-00007F150000}"/>
    <cellStyle name="Date 41 2" xfId="7277" xr:uid="{00000000-0005-0000-0000-000080150000}"/>
    <cellStyle name="Date 41 3" xfId="7278" xr:uid="{00000000-0005-0000-0000-000081150000}"/>
    <cellStyle name="Date 42" xfId="7279" xr:uid="{00000000-0005-0000-0000-000082150000}"/>
    <cellStyle name="Date 42 2" xfId="7280" xr:uid="{00000000-0005-0000-0000-000083150000}"/>
    <cellStyle name="Date 43" xfId="7281" xr:uid="{00000000-0005-0000-0000-000084150000}"/>
    <cellStyle name="Date 43 2" xfId="7282" xr:uid="{00000000-0005-0000-0000-000085150000}"/>
    <cellStyle name="Date 44" xfId="7283" xr:uid="{00000000-0005-0000-0000-000086150000}"/>
    <cellStyle name="Date 44 2" xfId="7284" xr:uid="{00000000-0005-0000-0000-000087150000}"/>
    <cellStyle name="Date 45" xfId="7285" xr:uid="{00000000-0005-0000-0000-000088150000}"/>
    <cellStyle name="Date 45 2" xfId="7286" xr:uid="{00000000-0005-0000-0000-000089150000}"/>
    <cellStyle name="Date 46" xfId="7287" xr:uid="{00000000-0005-0000-0000-00008A150000}"/>
    <cellStyle name="Date 46 2" xfId="7288" xr:uid="{00000000-0005-0000-0000-00008B150000}"/>
    <cellStyle name="Date 47" xfId="7289" xr:uid="{00000000-0005-0000-0000-00008C150000}"/>
    <cellStyle name="Date 47 2" xfId="7290" xr:uid="{00000000-0005-0000-0000-00008D150000}"/>
    <cellStyle name="Date 48" xfId="7291" xr:uid="{00000000-0005-0000-0000-00008E150000}"/>
    <cellStyle name="Date 48 2" xfId="7292" xr:uid="{00000000-0005-0000-0000-00008F150000}"/>
    <cellStyle name="Date 49" xfId="7293" xr:uid="{00000000-0005-0000-0000-000090150000}"/>
    <cellStyle name="Date 49 2" xfId="7294" xr:uid="{00000000-0005-0000-0000-000091150000}"/>
    <cellStyle name="Date 5" xfId="7295" xr:uid="{00000000-0005-0000-0000-000092150000}"/>
    <cellStyle name="Date 5 2" xfId="7296" xr:uid="{00000000-0005-0000-0000-000093150000}"/>
    <cellStyle name="Date 5 2 2" xfId="7297" xr:uid="{00000000-0005-0000-0000-000094150000}"/>
    <cellStyle name="Date 5 3" xfId="7298" xr:uid="{00000000-0005-0000-0000-000095150000}"/>
    <cellStyle name="Date 5 3 2" xfId="7299" xr:uid="{00000000-0005-0000-0000-000096150000}"/>
    <cellStyle name="Date 50" xfId="7300" xr:uid="{00000000-0005-0000-0000-000097150000}"/>
    <cellStyle name="Date 50 2" xfId="7301" xr:uid="{00000000-0005-0000-0000-000098150000}"/>
    <cellStyle name="Date 51" xfId="7302" xr:uid="{00000000-0005-0000-0000-000099150000}"/>
    <cellStyle name="Date 51 2" xfId="7303" xr:uid="{00000000-0005-0000-0000-00009A150000}"/>
    <cellStyle name="Date 52" xfId="7304" xr:uid="{00000000-0005-0000-0000-00009B150000}"/>
    <cellStyle name="Date 52 2" xfId="7305" xr:uid="{00000000-0005-0000-0000-00009C150000}"/>
    <cellStyle name="Date 53" xfId="7306" xr:uid="{00000000-0005-0000-0000-00009D150000}"/>
    <cellStyle name="Date 53 2" xfId="7307" xr:uid="{00000000-0005-0000-0000-00009E150000}"/>
    <cellStyle name="Date 54" xfId="7308" xr:uid="{00000000-0005-0000-0000-00009F150000}"/>
    <cellStyle name="Date 54 2" xfId="7309" xr:uid="{00000000-0005-0000-0000-0000A0150000}"/>
    <cellStyle name="Date 55" xfId="7310" xr:uid="{00000000-0005-0000-0000-0000A1150000}"/>
    <cellStyle name="Date 55 2" xfId="7311" xr:uid="{00000000-0005-0000-0000-0000A2150000}"/>
    <cellStyle name="Date 56" xfId="7312" xr:uid="{00000000-0005-0000-0000-0000A3150000}"/>
    <cellStyle name="Date 56 2" xfId="7313" xr:uid="{00000000-0005-0000-0000-0000A4150000}"/>
    <cellStyle name="Date 57" xfId="7314" xr:uid="{00000000-0005-0000-0000-0000A5150000}"/>
    <cellStyle name="Date 57 2" xfId="7315" xr:uid="{00000000-0005-0000-0000-0000A6150000}"/>
    <cellStyle name="Date 58" xfId="7316" xr:uid="{00000000-0005-0000-0000-0000A7150000}"/>
    <cellStyle name="Date 58 2" xfId="7317" xr:uid="{00000000-0005-0000-0000-0000A8150000}"/>
    <cellStyle name="Date 59" xfId="7318" xr:uid="{00000000-0005-0000-0000-0000A9150000}"/>
    <cellStyle name="Date 59 2" xfId="7319" xr:uid="{00000000-0005-0000-0000-0000AA150000}"/>
    <cellStyle name="Date 6" xfId="7320" xr:uid="{00000000-0005-0000-0000-0000AB150000}"/>
    <cellStyle name="Date 6 2" xfId="7321" xr:uid="{00000000-0005-0000-0000-0000AC150000}"/>
    <cellStyle name="Date 6 2 2" xfId="7322" xr:uid="{00000000-0005-0000-0000-0000AD150000}"/>
    <cellStyle name="Date 6 3" xfId="7323" xr:uid="{00000000-0005-0000-0000-0000AE150000}"/>
    <cellStyle name="Date 6 3 2" xfId="7324" xr:uid="{00000000-0005-0000-0000-0000AF150000}"/>
    <cellStyle name="Date 60" xfId="7325" xr:uid="{00000000-0005-0000-0000-0000B0150000}"/>
    <cellStyle name="Date 60 2" xfId="7326" xr:uid="{00000000-0005-0000-0000-0000B1150000}"/>
    <cellStyle name="Date 61" xfId="7327" xr:uid="{00000000-0005-0000-0000-0000B2150000}"/>
    <cellStyle name="Date 61 2" xfId="7328" xr:uid="{00000000-0005-0000-0000-0000B3150000}"/>
    <cellStyle name="Date 62" xfId="7329" xr:uid="{00000000-0005-0000-0000-0000B4150000}"/>
    <cellStyle name="Date 62 2" xfId="7330" xr:uid="{00000000-0005-0000-0000-0000B5150000}"/>
    <cellStyle name="Date 63" xfId="7331" xr:uid="{00000000-0005-0000-0000-0000B6150000}"/>
    <cellStyle name="Date 63 2" xfId="7332" xr:uid="{00000000-0005-0000-0000-0000B7150000}"/>
    <cellStyle name="Date 64" xfId="7333" xr:uid="{00000000-0005-0000-0000-0000B8150000}"/>
    <cellStyle name="Date 64 2" xfId="7334" xr:uid="{00000000-0005-0000-0000-0000B9150000}"/>
    <cellStyle name="Date 65" xfId="7335" xr:uid="{00000000-0005-0000-0000-0000BA150000}"/>
    <cellStyle name="Date 65 2" xfId="7336" xr:uid="{00000000-0005-0000-0000-0000BB150000}"/>
    <cellStyle name="Date 66" xfId="2204" xr:uid="{00000000-0005-0000-0000-0000BC150000}"/>
    <cellStyle name="Date 7" xfId="7337" xr:uid="{00000000-0005-0000-0000-0000BD150000}"/>
    <cellStyle name="Date 7 2" xfId="7338" xr:uid="{00000000-0005-0000-0000-0000BE150000}"/>
    <cellStyle name="Date 7 2 2" xfId="7339" xr:uid="{00000000-0005-0000-0000-0000BF150000}"/>
    <cellStyle name="Date 7 3" xfId="7340" xr:uid="{00000000-0005-0000-0000-0000C0150000}"/>
    <cellStyle name="Date 7 3 2" xfId="7341" xr:uid="{00000000-0005-0000-0000-0000C1150000}"/>
    <cellStyle name="Date 8" xfId="7342" xr:uid="{00000000-0005-0000-0000-0000C2150000}"/>
    <cellStyle name="Date 8 2" xfId="7343" xr:uid="{00000000-0005-0000-0000-0000C3150000}"/>
    <cellStyle name="Date 8 2 2" xfId="7344" xr:uid="{00000000-0005-0000-0000-0000C4150000}"/>
    <cellStyle name="Date 8 3" xfId="7345" xr:uid="{00000000-0005-0000-0000-0000C5150000}"/>
    <cellStyle name="Date 8 3 2" xfId="7346" xr:uid="{00000000-0005-0000-0000-0000C6150000}"/>
    <cellStyle name="Date 9" xfId="7347" xr:uid="{00000000-0005-0000-0000-0000C7150000}"/>
    <cellStyle name="Date 9 2" xfId="7348" xr:uid="{00000000-0005-0000-0000-0000C8150000}"/>
    <cellStyle name="Date 9 2 2" xfId="7349" xr:uid="{00000000-0005-0000-0000-0000C9150000}"/>
    <cellStyle name="Date 9 3" xfId="7350" xr:uid="{00000000-0005-0000-0000-0000CA150000}"/>
    <cellStyle name="Date 9 3 2" xfId="7351" xr:uid="{00000000-0005-0000-0000-0000CB150000}"/>
    <cellStyle name="Datum" xfId="7352" xr:uid="{00000000-0005-0000-0000-0000CC150000}"/>
    <cellStyle name="Datum, Uhrzeit" xfId="7353" xr:uid="{00000000-0005-0000-0000-0000CD150000}"/>
    <cellStyle name="Datum_Tabelle" xfId="7354" xr:uid="{00000000-0005-0000-0000-0000CE150000}"/>
    <cellStyle name="debugage | texte note potentiel ?" xfId="293" xr:uid="{00000000-0005-0000-0000-0000CF150000}"/>
    <cellStyle name="debugage | texte note potentiel ? 2" xfId="1288" xr:uid="{00000000-0005-0000-0000-0000D0150000}"/>
    <cellStyle name="debugage | texte note potentiel ? 3" xfId="51116" xr:uid="{205C37EA-452C-463E-9B98-91E3F3EF583D}"/>
    <cellStyle name="debugage | titre de niveau potentiel" xfId="294" xr:uid="{00000000-0005-0000-0000-0000D1150000}"/>
    <cellStyle name="debugage | titre de niveau potentiel 2" xfId="1289" xr:uid="{00000000-0005-0000-0000-0000D2150000}"/>
    <cellStyle name="debugage | titre de niveau potentiel 3" xfId="51117" xr:uid="{41726259-0312-4F9C-ABB4-E3731DD32816}"/>
    <cellStyle name="Default" xfId="7355" xr:uid="{00000000-0005-0000-0000-0000D3150000}"/>
    <cellStyle name="Dezimal 2" xfId="7356" xr:uid="{00000000-0005-0000-0000-0000D4150000}"/>
    <cellStyle name="Dezimal 2 2" xfId="7357" xr:uid="{00000000-0005-0000-0000-0000D5150000}"/>
    <cellStyle name="Dezimal 2 2 2" xfId="7358" xr:uid="{00000000-0005-0000-0000-0000D6150000}"/>
    <cellStyle name="Dezimal 2 2 2 2" xfId="7359" xr:uid="{00000000-0005-0000-0000-0000D7150000}"/>
    <cellStyle name="Dezimal 2 2 3" xfId="7360" xr:uid="{00000000-0005-0000-0000-0000D8150000}"/>
    <cellStyle name="Dezimal 2 3" xfId="7361" xr:uid="{00000000-0005-0000-0000-0000D9150000}"/>
    <cellStyle name="Dezimal 2 3 2" xfId="7362" xr:uid="{00000000-0005-0000-0000-0000DA150000}"/>
    <cellStyle name="Dezimal 2 4" xfId="7363" xr:uid="{00000000-0005-0000-0000-0000DB150000}"/>
    <cellStyle name="Dezimal 3" xfId="7364" xr:uid="{00000000-0005-0000-0000-0000DC150000}"/>
    <cellStyle name="Dezimal_Abweichung WCR__" xfId="7365" xr:uid="{00000000-0005-0000-0000-0000DD150000}"/>
    <cellStyle name="Diseño" xfId="7366" xr:uid="{00000000-0005-0000-0000-0000DE150000}"/>
    <cellStyle name="Dobre" xfId="7367" xr:uid="{00000000-0005-0000-0000-0000DF150000}"/>
    <cellStyle name="DocBox_EmptyRow" xfId="2205" xr:uid="{00000000-0005-0000-0000-0000E0150000}"/>
    <cellStyle name="donn_normal" xfId="295" xr:uid="{00000000-0005-0000-0000-0000E1150000}"/>
    <cellStyle name="donnnormal1" xfId="296" xr:uid="{00000000-0005-0000-0000-0000E2150000}"/>
    <cellStyle name="donnnormal1 2" xfId="297" xr:uid="{00000000-0005-0000-0000-0000E3150000}"/>
    <cellStyle name="donnnormal1 2 2" xfId="1291" xr:uid="{00000000-0005-0000-0000-0000E4150000}"/>
    <cellStyle name="donnnormal1 2 3" xfId="51118" xr:uid="{32D7BE39-6997-4935-A849-A6CF6E762E4D}"/>
    <cellStyle name="donnnormal1 3" xfId="1290" xr:uid="{00000000-0005-0000-0000-0000E5150000}"/>
    <cellStyle name="donnnormal1 4" xfId="51119" xr:uid="{AA5FD9C9-D1E6-408F-8569-0B0AB3C83F00}"/>
    <cellStyle name="donnnormal2" xfId="7368" xr:uid="{00000000-0005-0000-0000-0000E6150000}"/>
    <cellStyle name="donntotal1" xfId="298" xr:uid="{00000000-0005-0000-0000-0000E7150000}"/>
    <cellStyle name="donntotal1 2" xfId="299" xr:uid="{00000000-0005-0000-0000-0000E8150000}"/>
    <cellStyle name="donntotal1 2 2" xfId="1293" xr:uid="{00000000-0005-0000-0000-0000E9150000}"/>
    <cellStyle name="donntotal1 2 3" xfId="51120" xr:uid="{62BDCE8B-4A1C-4131-948E-2DFC973DA6D0}"/>
    <cellStyle name="donntotal1 3" xfId="1292" xr:uid="{00000000-0005-0000-0000-0000EA150000}"/>
    <cellStyle name="donntotal1 4" xfId="51121" xr:uid="{AFCAF0F8-7EE9-4B2B-A4BA-9C511DB41DC7}"/>
    <cellStyle name="donntotal2" xfId="7369" xr:uid="{00000000-0005-0000-0000-0000EB150000}"/>
    <cellStyle name="Duizend" xfId="7370" xr:uid="{00000000-0005-0000-0000-0000EC150000}"/>
    <cellStyle name="Duizend met sterren" xfId="7371" xr:uid="{00000000-0005-0000-0000-0000ED150000}"/>
    <cellStyle name="Duizend zonder sterren" xfId="7372" xr:uid="{00000000-0005-0000-0000-0000EE150000}"/>
    <cellStyle name="Duizend,0" xfId="7373" xr:uid="{00000000-0005-0000-0000-0000EF150000}"/>
    <cellStyle name="Duizend_full4" xfId="7374" xr:uid="{00000000-0005-0000-0000-0000F0150000}"/>
    <cellStyle name="Eingabe" xfId="7375" xr:uid="{00000000-0005-0000-0000-0000F1150000}"/>
    <cellStyle name="Eingabe 2" xfId="7376" xr:uid="{00000000-0005-0000-0000-0000F2150000}"/>
    <cellStyle name="Eingabe 2 2" xfId="7377" xr:uid="{00000000-0005-0000-0000-0000F3150000}"/>
    <cellStyle name="Eingabe 3" xfId="7378" xr:uid="{00000000-0005-0000-0000-0000F4150000}"/>
    <cellStyle name="Eingabe 3 2" xfId="7379" xr:uid="{00000000-0005-0000-0000-0000F5150000}"/>
    <cellStyle name="Eingabe 3 2 2" xfId="7380" xr:uid="{00000000-0005-0000-0000-0000F6150000}"/>
    <cellStyle name="Eingabe 3 2 3" xfId="7381" xr:uid="{00000000-0005-0000-0000-0000F7150000}"/>
    <cellStyle name="Eingabe 3 3" xfId="7382" xr:uid="{00000000-0005-0000-0000-0000F8150000}"/>
    <cellStyle name="Eingabe 3 3 2" xfId="7383" xr:uid="{00000000-0005-0000-0000-0000F9150000}"/>
    <cellStyle name="Eingabe 3 3 3" xfId="7384" xr:uid="{00000000-0005-0000-0000-0000FA150000}"/>
    <cellStyle name="Eingabe 3 4" xfId="7385" xr:uid="{00000000-0005-0000-0000-0000FB150000}"/>
    <cellStyle name="Eingabe 3 4 2" xfId="7386" xr:uid="{00000000-0005-0000-0000-0000FC150000}"/>
    <cellStyle name="Eingabe 3 4 3" xfId="7387" xr:uid="{00000000-0005-0000-0000-0000FD150000}"/>
    <cellStyle name="Eingabe 3 5" xfId="7388" xr:uid="{00000000-0005-0000-0000-0000FE150000}"/>
    <cellStyle name="Eingabe 3 6" xfId="7389" xr:uid="{00000000-0005-0000-0000-0000FF150000}"/>
    <cellStyle name="Eingabe 4" xfId="7390" xr:uid="{00000000-0005-0000-0000-000000160000}"/>
    <cellStyle name="Eingabe 4 2" xfId="7391" xr:uid="{00000000-0005-0000-0000-000001160000}"/>
    <cellStyle name="Eingabe 4 2 2" xfId="7392" xr:uid="{00000000-0005-0000-0000-000002160000}"/>
    <cellStyle name="Eingabe 4 2 3" xfId="7393" xr:uid="{00000000-0005-0000-0000-000003160000}"/>
    <cellStyle name="Eingabe 4 3" xfId="7394" xr:uid="{00000000-0005-0000-0000-000004160000}"/>
    <cellStyle name="Eingabe 4 3 2" xfId="7395" xr:uid="{00000000-0005-0000-0000-000005160000}"/>
    <cellStyle name="Eingabe 4 3 3" xfId="7396" xr:uid="{00000000-0005-0000-0000-000006160000}"/>
    <cellStyle name="Eingabe 4 4" xfId="7397" xr:uid="{00000000-0005-0000-0000-000007160000}"/>
    <cellStyle name="Eingabe 4 4 2" xfId="7398" xr:uid="{00000000-0005-0000-0000-000008160000}"/>
    <cellStyle name="Eingabe 4 4 3" xfId="7399" xr:uid="{00000000-0005-0000-0000-000009160000}"/>
    <cellStyle name="Eingabe 4 5" xfId="7400" xr:uid="{00000000-0005-0000-0000-00000A160000}"/>
    <cellStyle name="Eingabe 4 6" xfId="7401" xr:uid="{00000000-0005-0000-0000-00000B160000}"/>
    <cellStyle name="Eingabe 4 7" xfId="7402" xr:uid="{00000000-0005-0000-0000-00000C160000}"/>
    <cellStyle name="Eingabe 5" xfId="7403" xr:uid="{00000000-0005-0000-0000-00000D160000}"/>
    <cellStyle name="Eingabe 5 2" xfId="7404" xr:uid="{00000000-0005-0000-0000-00000E160000}"/>
    <cellStyle name="Eingabe 5 3" xfId="7405" xr:uid="{00000000-0005-0000-0000-00000F160000}"/>
    <cellStyle name="Eingabe 6" xfId="7406" xr:uid="{00000000-0005-0000-0000-000010160000}"/>
    <cellStyle name="Eingabe 6 2" xfId="7407" xr:uid="{00000000-0005-0000-0000-000011160000}"/>
    <cellStyle name="Eingabe 6 3" xfId="7408" xr:uid="{00000000-0005-0000-0000-000012160000}"/>
    <cellStyle name="Eingabe 7" xfId="7409" xr:uid="{00000000-0005-0000-0000-000013160000}"/>
    <cellStyle name="Eingabe 7 2" xfId="7410" xr:uid="{00000000-0005-0000-0000-000014160000}"/>
    <cellStyle name="Eingabe 7 3" xfId="7411" xr:uid="{00000000-0005-0000-0000-000015160000}"/>
    <cellStyle name="Eingabe 7 4" xfId="7412" xr:uid="{00000000-0005-0000-0000-000016160000}"/>
    <cellStyle name="Eingabe 8" xfId="7413" xr:uid="{00000000-0005-0000-0000-000017160000}"/>
    <cellStyle name="Eingabe 9" xfId="7414" xr:uid="{00000000-0005-0000-0000-000018160000}"/>
    <cellStyle name="Ellenőrzőcella" xfId="7415" xr:uid="{00000000-0005-0000-0000-000019160000}"/>
    <cellStyle name="Emphase 1" xfId="7416" xr:uid="{00000000-0005-0000-0000-00001A160000}"/>
    <cellStyle name="Emphase 2" xfId="7417" xr:uid="{00000000-0005-0000-0000-00001B160000}"/>
    <cellStyle name="Emphase 3" xfId="7418" xr:uid="{00000000-0005-0000-0000-00001C160000}"/>
    <cellStyle name="Empty_B_border" xfId="2206" xr:uid="{00000000-0005-0000-0000-00001D160000}"/>
    <cellStyle name="Encabezado 4" xfId="300" xr:uid="{00000000-0005-0000-0000-00001E160000}"/>
    <cellStyle name="Encabezado 4 2" xfId="1294" xr:uid="{00000000-0005-0000-0000-00001F160000}"/>
    <cellStyle name="Encabezado 4 3" xfId="51123" xr:uid="{DFFAD8E3-5F41-441E-9CAE-168352D1FC92}"/>
    <cellStyle name="Encabezado 4 4" xfId="51122" xr:uid="{BABCA19F-80CC-4BDA-8D38-20D756B66C5D}"/>
    <cellStyle name="Énfasis1" xfId="3" xr:uid="{00000000-0005-0000-0000-000020160000}"/>
    <cellStyle name="Énfasis1 2" xfId="1295" xr:uid="{00000000-0005-0000-0000-000021160000}"/>
    <cellStyle name="Énfasis1 3" xfId="51125" xr:uid="{1A201DFF-F026-45DB-8F3F-2F24FF8B90A3}"/>
    <cellStyle name="Énfasis1 4" xfId="51124" xr:uid="{29CE0BA5-CDDF-4F0B-A2B8-C055E2850165}"/>
    <cellStyle name="Énfasis2" xfId="4" xr:uid="{00000000-0005-0000-0000-000022160000}"/>
    <cellStyle name="Énfasis2 2" xfId="1296" xr:uid="{00000000-0005-0000-0000-000023160000}"/>
    <cellStyle name="Énfasis2 3" xfId="51127" xr:uid="{5F424B7E-FC7A-4BC0-B86F-44A9AC608652}"/>
    <cellStyle name="Énfasis2 4" xfId="51126" xr:uid="{071AD444-C138-4365-8C01-601EBF76554B}"/>
    <cellStyle name="Énfasis3" xfId="5" xr:uid="{00000000-0005-0000-0000-000024160000}"/>
    <cellStyle name="Énfasis3 2" xfId="1297" xr:uid="{00000000-0005-0000-0000-000025160000}"/>
    <cellStyle name="Énfasis3 3" xfId="51129" xr:uid="{A72EB4BA-49F1-4C6D-9415-EFDE69E940EF}"/>
    <cellStyle name="Énfasis3 4" xfId="51128" xr:uid="{63A7895F-4357-46D4-8691-A60580F65D18}"/>
    <cellStyle name="Énfasis4" xfId="6" xr:uid="{00000000-0005-0000-0000-000026160000}"/>
    <cellStyle name="Énfasis4 2" xfId="1298" xr:uid="{00000000-0005-0000-0000-000027160000}"/>
    <cellStyle name="Énfasis4 3" xfId="51131" xr:uid="{56ED0E01-B9F5-4B3A-A7BC-B2BDDA9DB365}"/>
    <cellStyle name="Énfasis4 4" xfId="51130" xr:uid="{F03BFC58-04B3-46B8-96D4-8B175134CC63}"/>
    <cellStyle name="Énfasis5" xfId="7" xr:uid="{00000000-0005-0000-0000-000028160000}"/>
    <cellStyle name="Énfasis5 2" xfId="1299" xr:uid="{00000000-0005-0000-0000-000029160000}"/>
    <cellStyle name="Énfasis5 3" xfId="51133" xr:uid="{4E5F48D2-AC67-4097-B91D-3AE6C0B5C88B}"/>
    <cellStyle name="Énfasis5 4" xfId="51132" xr:uid="{162B28CB-6905-4E36-BDAC-53E5AAE57825}"/>
    <cellStyle name="Énfasis6" xfId="8" xr:uid="{00000000-0005-0000-0000-00002A160000}"/>
    <cellStyle name="Énfasis6 2" xfId="1300" xr:uid="{00000000-0005-0000-0000-00002B160000}"/>
    <cellStyle name="Énfasis6 3" xfId="51135" xr:uid="{C21DAC4E-5BAD-47FE-91D4-36C7251BD891}"/>
    <cellStyle name="Énfasis6 4" xfId="51134" xr:uid="{4936CC94-C0EC-4C18-9744-34F7710E015E}"/>
    <cellStyle name="ent_col_ser" xfId="305" xr:uid="{00000000-0005-0000-0000-00002C160000}"/>
    <cellStyle name="En-tête" xfId="52151" xr:uid="{1AE5144C-16A5-4DB2-BB9A-86118C06FD3F}"/>
    <cellStyle name="En-tête 1" xfId="301" xr:uid="{00000000-0005-0000-0000-00002D160000}"/>
    <cellStyle name="En-tête 1 10" xfId="7419" xr:uid="{00000000-0005-0000-0000-00002E160000}"/>
    <cellStyle name="En-tête 1 10 2" xfId="7420" xr:uid="{00000000-0005-0000-0000-00002F160000}"/>
    <cellStyle name="En-tête 1 10 3" xfId="7421" xr:uid="{00000000-0005-0000-0000-000030160000}"/>
    <cellStyle name="En-tête 1 11" xfId="7422" xr:uid="{00000000-0005-0000-0000-000031160000}"/>
    <cellStyle name="En-tête 1 11 2" xfId="7423" xr:uid="{00000000-0005-0000-0000-000032160000}"/>
    <cellStyle name="En-tête 1 12" xfId="7424" xr:uid="{00000000-0005-0000-0000-000033160000}"/>
    <cellStyle name="En-tête 1 12 2" xfId="7425" xr:uid="{00000000-0005-0000-0000-000034160000}"/>
    <cellStyle name="En-tête 1 13" xfId="7426" xr:uid="{00000000-0005-0000-0000-000035160000}"/>
    <cellStyle name="En-tête 1 13 2" xfId="7427" xr:uid="{00000000-0005-0000-0000-000036160000}"/>
    <cellStyle name="En-tête 1 14" xfId="7428" xr:uid="{00000000-0005-0000-0000-000037160000}"/>
    <cellStyle name="En-tête 1 14 2" xfId="7429" xr:uid="{00000000-0005-0000-0000-000038160000}"/>
    <cellStyle name="En-tête 1 15" xfId="7430" xr:uid="{00000000-0005-0000-0000-000039160000}"/>
    <cellStyle name="En-tête 1 15 2" xfId="7431" xr:uid="{00000000-0005-0000-0000-00003A160000}"/>
    <cellStyle name="En-tête 1 16" xfId="7432" xr:uid="{00000000-0005-0000-0000-00003B160000}"/>
    <cellStyle name="En-tête 1 16 2" xfId="7433" xr:uid="{00000000-0005-0000-0000-00003C160000}"/>
    <cellStyle name="En-tête 1 17" xfId="7434" xr:uid="{00000000-0005-0000-0000-00003D160000}"/>
    <cellStyle name="En-tête 1 17 2" xfId="7435" xr:uid="{00000000-0005-0000-0000-00003E160000}"/>
    <cellStyle name="En-tête 1 18" xfId="7436" xr:uid="{00000000-0005-0000-0000-00003F160000}"/>
    <cellStyle name="En-tête 1 18 2" xfId="7437" xr:uid="{00000000-0005-0000-0000-000040160000}"/>
    <cellStyle name="En-tête 1 19" xfId="7438" xr:uid="{00000000-0005-0000-0000-000041160000}"/>
    <cellStyle name="En-tête 1 19 2" xfId="7439" xr:uid="{00000000-0005-0000-0000-000042160000}"/>
    <cellStyle name="En-tête 1 2" xfId="302" xr:uid="{00000000-0005-0000-0000-000043160000}"/>
    <cellStyle name="En-tête 1 2 10" xfId="7440" xr:uid="{00000000-0005-0000-0000-000044160000}"/>
    <cellStyle name="En-tête 1 2 2" xfId="1302" xr:uid="{00000000-0005-0000-0000-000045160000}"/>
    <cellStyle name="En-tête 1 2 2 2" xfId="7441" xr:uid="{00000000-0005-0000-0000-000046160000}"/>
    <cellStyle name="En-tête 1 2 3" xfId="7442" xr:uid="{00000000-0005-0000-0000-000047160000}"/>
    <cellStyle name="En-tête 1 2 3 2" xfId="51136" xr:uid="{87A2415D-EBF7-4F83-9FD3-3E068575383F}"/>
    <cellStyle name="En-tête 1 2 4" xfId="7443" xr:uid="{00000000-0005-0000-0000-000048160000}"/>
    <cellStyle name="En-tête 1 2 5" xfId="7444" xr:uid="{00000000-0005-0000-0000-000049160000}"/>
    <cellStyle name="En-tête 1 2 6" xfId="7445" xr:uid="{00000000-0005-0000-0000-00004A160000}"/>
    <cellStyle name="En-tête 1 2 7" xfId="7446" xr:uid="{00000000-0005-0000-0000-00004B160000}"/>
    <cellStyle name="En-tête 1 2 8" xfId="7447" xr:uid="{00000000-0005-0000-0000-00004C160000}"/>
    <cellStyle name="En-tête 1 2 9" xfId="7448" xr:uid="{00000000-0005-0000-0000-00004D160000}"/>
    <cellStyle name="En-tête 1 20" xfId="7449" xr:uid="{00000000-0005-0000-0000-00004E160000}"/>
    <cellStyle name="En-tête 1 20 2" xfId="7450" xr:uid="{00000000-0005-0000-0000-00004F160000}"/>
    <cellStyle name="En-tête 1 21" xfId="7451" xr:uid="{00000000-0005-0000-0000-000050160000}"/>
    <cellStyle name="En-tête 1 21 2" xfId="7452" xr:uid="{00000000-0005-0000-0000-000051160000}"/>
    <cellStyle name="En-tête 1 22" xfId="7453" xr:uid="{00000000-0005-0000-0000-000052160000}"/>
    <cellStyle name="En-tête 1 22 2" xfId="7454" xr:uid="{00000000-0005-0000-0000-000053160000}"/>
    <cellStyle name="En-tête 1 23" xfId="7455" xr:uid="{00000000-0005-0000-0000-000054160000}"/>
    <cellStyle name="En-tête 1 23 2" xfId="7456" xr:uid="{00000000-0005-0000-0000-000055160000}"/>
    <cellStyle name="En-tête 1 24" xfId="7457" xr:uid="{00000000-0005-0000-0000-000056160000}"/>
    <cellStyle name="En-tête 1 24 2" xfId="7458" xr:uid="{00000000-0005-0000-0000-000057160000}"/>
    <cellStyle name="En-tête 1 25" xfId="7459" xr:uid="{00000000-0005-0000-0000-000058160000}"/>
    <cellStyle name="En-tête 1 25 2" xfId="7460" xr:uid="{00000000-0005-0000-0000-000059160000}"/>
    <cellStyle name="En-tête 1 26" xfId="7461" xr:uid="{00000000-0005-0000-0000-00005A160000}"/>
    <cellStyle name="En-tête 1 26 2" xfId="7462" xr:uid="{00000000-0005-0000-0000-00005B160000}"/>
    <cellStyle name="En-tête 1 27" xfId="7463" xr:uid="{00000000-0005-0000-0000-00005C160000}"/>
    <cellStyle name="En-tête 1 27 2" xfId="7464" xr:uid="{00000000-0005-0000-0000-00005D160000}"/>
    <cellStyle name="En-tête 1 28" xfId="7465" xr:uid="{00000000-0005-0000-0000-00005E160000}"/>
    <cellStyle name="En-tête 1 28 2" xfId="7466" xr:uid="{00000000-0005-0000-0000-00005F160000}"/>
    <cellStyle name="En-tête 1 29" xfId="7467" xr:uid="{00000000-0005-0000-0000-000060160000}"/>
    <cellStyle name="En-tête 1 29 2" xfId="7468" xr:uid="{00000000-0005-0000-0000-000061160000}"/>
    <cellStyle name="En-tête 1 3" xfId="1301" xr:uid="{00000000-0005-0000-0000-000062160000}"/>
    <cellStyle name="En-tête 1 3 2" xfId="7470" xr:uid="{00000000-0005-0000-0000-000063160000}"/>
    <cellStyle name="En-tête 1 3 3" xfId="7471" xr:uid="{00000000-0005-0000-0000-000064160000}"/>
    <cellStyle name="En-tête 1 3 4" xfId="7469" xr:uid="{00000000-0005-0000-0000-000065160000}"/>
    <cellStyle name="En-tête 1 30" xfId="7472" xr:uid="{00000000-0005-0000-0000-000066160000}"/>
    <cellStyle name="En-tête 1 30 2" xfId="7473" xr:uid="{00000000-0005-0000-0000-000067160000}"/>
    <cellStyle name="En-tête 1 31" xfId="7474" xr:uid="{00000000-0005-0000-0000-000068160000}"/>
    <cellStyle name="En-tête 1 31 2" xfId="7475" xr:uid="{00000000-0005-0000-0000-000069160000}"/>
    <cellStyle name="En-tête 1 32" xfId="7476" xr:uid="{00000000-0005-0000-0000-00006A160000}"/>
    <cellStyle name="En-tête 1 32 2" xfId="7477" xr:uid="{00000000-0005-0000-0000-00006B160000}"/>
    <cellStyle name="En-tête 1 33" xfId="7478" xr:uid="{00000000-0005-0000-0000-00006C160000}"/>
    <cellStyle name="En-tête 1 33 2" xfId="7479" xr:uid="{00000000-0005-0000-0000-00006D160000}"/>
    <cellStyle name="En-tête 1 34" xfId="7480" xr:uid="{00000000-0005-0000-0000-00006E160000}"/>
    <cellStyle name="En-tête 1 34 2" xfId="7481" xr:uid="{00000000-0005-0000-0000-00006F160000}"/>
    <cellStyle name="En-tête 1 35" xfId="7482" xr:uid="{00000000-0005-0000-0000-000070160000}"/>
    <cellStyle name="En-tête 1 35 2" xfId="7483" xr:uid="{00000000-0005-0000-0000-000071160000}"/>
    <cellStyle name="En-tête 1 36" xfId="7484" xr:uid="{00000000-0005-0000-0000-000072160000}"/>
    <cellStyle name="En-tête 1 36 2" xfId="7485" xr:uid="{00000000-0005-0000-0000-000073160000}"/>
    <cellStyle name="En-tête 1 37" xfId="7486" xr:uid="{00000000-0005-0000-0000-000074160000}"/>
    <cellStyle name="En-tête 1 37 2" xfId="7487" xr:uid="{00000000-0005-0000-0000-000075160000}"/>
    <cellStyle name="En-tête 1 38" xfId="7488" xr:uid="{00000000-0005-0000-0000-000076160000}"/>
    <cellStyle name="En-tête 1 38 2" xfId="7489" xr:uid="{00000000-0005-0000-0000-000077160000}"/>
    <cellStyle name="En-tête 1 39" xfId="7490" xr:uid="{00000000-0005-0000-0000-000078160000}"/>
    <cellStyle name="En-tête 1 39 2" xfId="7491" xr:uid="{00000000-0005-0000-0000-000079160000}"/>
    <cellStyle name="En-tête 1 4" xfId="7492" xr:uid="{00000000-0005-0000-0000-00007A160000}"/>
    <cellStyle name="En-tête 1 4 2" xfId="7493" xr:uid="{00000000-0005-0000-0000-00007B160000}"/>
    <cellStyle name="En-tête 1 4 3" xfId="7494" xr:uid="{00000000-0005-0000-0000-00007C160000}"/>
    <cellStyle name="En-tête 1 4 4" xfId="51137" xr:uid="{E3F042D9-3BE6-4C19-81A4-A9C82D144D77}"/>
    <cellStyle name="En-tête 1 40" xfId="7495" xr:uid="{00000000-0005-0000-0000-00007D160000}"/>
    <cellStyle name="En-tête 1 40 2" xfId="7496" xr:uid="{00000000-0005-0000-0000-00007E160000}"/>
    <cellStyle name="En-tête 1 40 3" xfId="7497" xr:uid="{00000000-0005-0000-0000-00007F160000}"/>
    <cellStyle name="En-tête 1 40 3 2" xfId="7498" xr:uid="{00000000-0005-0000-0000-000080160000}"/>
    <cellStyle name="En-tête 1 41" xfId="7499" xr:uid="{00000000-0005-0000-0000-000081160000}"/>
    <cellStyle name="En-tête 1 41 2" xfId="7500" xr:uid="{00000000-0005-0000-0000-000082160000}"/>
    <cellStyle name="En-tête 1 42" xfId="7501" xr:uid="{00000000-0005-0000-0000-000083160000}"/>
    <cellStyle name="En-tête 1 42 2" xfId="7502" xr:uid="{00000000-0005-0000-0000-000084160000}"/>
    <cellStyle name="En-tête 1 43" xfId="7503" xr:uid="{00000000-0005-0000-0000-000085160000}"/>
    <cellStyle name="En-tête 1 43 2" xfId="7504" xr:uid="{00000000-0005-0000-0000-000086160000}"/>
    <cellStyle name="En-tête 1 44" xfId="7505" xr:uid="{00000000-0005-0000-0000-000087160000}"/>
    <cellStyle name="En-tête 1 44 2" xfId="7506" xr:uid="{00000000-0005-0000-0000-000088160000}"/>
    <cellStyle name="En-tête 1 45" xfId="7507" xr:uid="{00000000-0005-0000-0000-000089160000}"/>
    <cellStyle name="En-tête 1 45 2" xfId="7508" xr:uid="{00000000-0005-0000-0000-00008A160000}"/>
    <cellStyle name="En-tête 1 46" xfId="7509" xr:uid="{00000000-0005-0000-0000-00008B160000}"/>
    <cellStyle name="En-tête 1 46 2" xfId="7510" xr:uid="{00000000-0005-0000-0000-00008C160000}"/>
    <cellStyle name="En-tête 1 47" xfId="7511" xr:uid="{00000000-0005-0000-0000-00008D160000}"/>
    <cellStyle name="En-tête 1 47 2" xfId="7512" xr:uid="{00000000-0005-0000-0000-00008E160000}"/>
    <cellStyle name="En-tête 1 48" xfId="7513" xr:uid="{00000000-0005-0000-0000-00008F160000}"/>
    <cellStyle name="En-tête 1 48 2" xfId="7514" xr:uid="{00000000-0005-0000-0000-000090160000}"/>
    <cellStyle name="En-tête 1 49" xfId="7515" xr:uid="{00000000-0005-0000-0000-000091160000}"/>
    <cellStyle name="En-tête 1 49 2" xfId="7516" xr:uid="{00000000-0005-0000-0000-000092160000}"/>
    <cellStyle name="En-tête 1 5" xfId="7517" xr:uid="{00000000-0005-0000-0000-000093160000}"/>
    <cellStyle name="En-tête 1 5 2" xfId="7518" xr:uid="{00000000-0005-0000-0000-000094160000}"/>
    <cellStyle name="En-tête 1 5 3" xfId="7519" xr:uid="{00000000-0005-0000-0000-000095160000}"/>
    <cellStyle name="En-tête 1 50" xfId="7520" xr:uid="{00000000-0005-0000-0000-000096160000}"/>
    <cellStyle name="En-tête 1 50 2" xfId="7521" xr:uid="{00000000-0005-0000-0000-000097160000}"/>
    <cellStyle name="En-tête 1 51" xfId="7522" xr:uid="{00000000-0005-0000-0000-000098160000}"/>
    <cellStyle name="En-tête 1 51 2" xfId="7523" xr:uid="{00000000-0005-0000-0000-000099160000}"/>
    <cellStyle name="En-tête 1 52" xfId="7524" xr:uid="{00000000-0005-0000-0000-00009A160000}"/>
    <cellStyle name="En-tête 1 52 2" xfId="7525" xr:uid="{00000000-0005-0000-0000-00009B160000}"/>
    <cellStyle name="En-tête 1 53" xfId="7526" xr:uid="{00000000-0005-0000-0000-00009C160000}"/>
    <cellStyle name="En-tête 1 53 2" xfId="7527" xr:uid="{00000000-0005-0000-0000-00009D160000}"/>
    <cellStyle name="En-tête 1 54" xfId="7528" xr:uid="{00000000-0005-0000-0000-00009E160000}"/>
    <cellStyle name="En-tête 1 54 2" xfId="7529" xr:uid="{00000000-0005-0000-0000-00009F160000}"/>
    <cellStyle name="En-tête 1 55" xfId="7530" xr:uid="{00000000-0005-0000-0000-0000A0160000}"/>
    <cellStyle name="En-tête 1 55 2" xfId="7531" xr:uid="{00000000-0005-0000-0000-0000A1160000}"/>
    <cellStyle name="En-tête 1 56" xfId="7532" xr:uid="{00000000-0005-0000-0000-0000A2160000}"/>
    <cellStyle name="En-tête 1 56 2" xfId="7533" xr:uid="{00000000-0005-0000-0000-0000A3160000}"/>
    <cellStyle name="En-tête 1 57" xfId="7534" xr:uid="{00000000-0005-0000-0000-0000A4160000}"/>
    <cellStyle name="En-tête 1 57 2" xfId="7535" xr:uid="{00000000-0005-0000-0000-0000A5160000}"/>
    <cellStyle name="En-tête 1 58" xfId="7536" xr:uid="{00000000-0005-0000-0000-0000A6160000}"/>
    <cellStyle name="En-tête 1 58 2" xfId="7537" xr:uid="{00000000-0005-0000-0000-0000A7160000}"/>
    <cellStyle name="En-tête 1 59" xfId="7538" xr:uid="{00000000-0005-0000-0000-0000A8160000}"/>
    <cellStyle name="En-tête 1 59 2" xfId="7539" xr:uid="{00000000-0005-0000-0000-0000A9160000}"/>
    <cellStyle name="En-tête 1 6" xfId="7540" xr:uid="{00000000-0005-0000-0000-0000AA160000}"/>
    <cellStyle name="En-tête 1 6 2" xfId="7541" xr:uid="{00000000-0005-0000-0000-0000AB160000}"/>
    <cellStyle name="En-tête 1 6 3" xfId="7542" xr:uid="{00000000-0005-0000-0000-0000AC160000}"/>
    <cellStyle name="En-tête 1 60" xfId="7543" xr:uid="{00000000-0005-0000-0000-0000AD160000}"/>
    <cellStyle name="En-tête 1 60 2" xfId="7544" xr:uid="{00000000-0005-0000-0000-0000AE160000}"/>
    <cellStyle name="En-tête 1 61" xfId="7545" xr:uid="{00000000-0005-0000-0000-0000AF160000}"/>
    <cellStyle name="En-tête 1 61 2" xfId="7546" xr:uid="{00000000-0005-0000-0000-0000B0160000}"/>
    <cellStyle name="En-tête 1 62" xfId="7547" xr:uid="{00000000-0005-0000-0000-0000B1160000}"/>
    <cellStyle name="En-tête 1 62 2" xfId="7548" xr:uid="{00000000-0005-0000-0000-0000B2160000}"/>
    <cellStyle name="En-tête 1 63" xfId="7549" xr:uid="{00000000-0005-0000-0000-0000B3160000}"/>
    <cellStyle name="En-tête 1 63 2" xfId="7550" xr:uid="{00000000-0005-0000-0000-0000B4160000}"/>
    <cellStyle name="En-tête 1 64" xfId="7551" xr:uid="{00000000-0005-0000-0000-0000B5160000}"/>
    <cellStyle name="En-tête 1 64 2" xfId="7552" xr:uid="{00000000-0005-0000-0000-0000B6160000}"/>
    <cellStyle name="En-tête 1 65" xfId="7553" xr:uid="{00000000-0005-0000-0000-0000B7160000}"/>
    <cellStyle name="En-tête 1 65 2" xfId="7554" xr:uid="{00000000-0005-0000-0000-0000B8160000}"/>
    <cellStyle name="En-tête 1 66" xfId="2207" xr:uid="{00000000-0005-0000-0000-0000B9160000}"/>
    <cellStyle name="En-tête 1 7" xfId="7555" xr:uid="{00000000-0005-0000-0000-0000BA160000}"/>
    <cellStyle name="En-tête 1 7 2" xfId="7556" xr:uid="{00000000-0005-0000-0000-0000BB160000}"/>
    <cellStyle name="En-tête 1 7 3" xfId="7557" xr:uid="{00000000-0005-0000-0000-0000BC160000}"/>
    <cellStyle name="En-tête 1 8" xfId="7558" xr:uid="{00000000-0005-0000-0000-0000BD160000}"/>
    <cellStyle name="En-tête 1 8 2" xfId="7559" xr:uid="{00000000-0005-0000-0000-0000BE160000}"/>
    <cellStyle name="En-tête 1 8 3" xfId="7560" xr:uid="{00000000-0005-0000-0000-0000BF160000}"/>
    <cellStyle name="En-tête 1 9" xfId="7561" xr:uid="{00000000-0005-0000-0000-0000C0160000}"/>
    <cellStyle name="En-tête 1 9 2" xfId="7562" xr:uid="{00000000-0005-0000-0000-0000C1160000}"/>
    <cellStyle name="En-tête 1 9 3" xfId="7563" xr:uid="{00000000-0005-0000-0000-0000C2160000}"/>
    <cellStyle name="En-tête 2" xfId="303" xr:uid="{00000000-0005-0000-0000-0000C3160000}"/>
    <cellStyle name="En-tête 2 10" xfId="7564" xr:uid="{00000000-0005-0000-0000-0000C4160000}"/>
    <cellStyle name="En-tête 2 10 2" xfId="7565" xr:uid="{00000000-0005-0000-0000-0000C5160000}"/>
    <cellStyle name="En-tête 2 10 3" xfId="7566" xr:uid="{00000000-0005-0000-0000-0000C6160000}"/>
    <cellStyle name="En-tête 2 11" xfId="7567" xr:uid="{00000000-0005-0000-0000-0000C7160000}"/>
    <cellStyle name="En-tête 2 11 2" xfId="7568" xr:uid="{00000000-0005-0000-0000-0000C8160000}"/>
    <cellStyle name="En-tête 2 12" xfId="7569" xr:uid="{00000000-0005-0000-0000-0000C9160000}"/>
    <cellStyle name="En-tête 2 12 2" xfId="7570" xr:uid="{00000000-0005-0000-0000-0000CA160000}"/>
    <cellStyle name="En-tête 2 13" xfId="7571" xr:uid="{00000000-0005-0000-0000-0000CB160000}"/>
    <cellStyle name="En-tête 2 13 2" xfId="7572" xr:uid="{00000000-0005-0000-0000-0000CC160000}"/>
    <cellStyle name="En-tête 2 14" xfId="7573" xr:uid="{00000000-0005-0000-0000-0000CD160000}"/>
    <cellStyle name="En-tête 2 14 2" xfId="7574" xr:uid="{00000000-0005-0000-0000-0000CE160000}"/>
    <cellStyle name="En-tête 2 15" xfId="7575" xr:uid="{00000000-0005-0000-0000-0000CF160000}"/>
    <cellStyle name="En-tête 2 15 2" xfId="7576" xr:uid="{00000000-0005-0000-0000-0000D0160000}"/>
    <cellStyle name="En-tête 2 16" xfId="7577" xr:uid="{00000000-0005-0000-0000-0000D1160000}"/>
    <cellStyle name="En-tête 2 16 2" xfId="7578" xr:uid="{00000000-0005-0000-0000-0000D2160000}"/>
    <cellStyle name="En-tête 2 17" xfId="7579" xr:uid="{00000000-0005-0000-0000-0000D3160000}"/>
    <cellStyle name="En-tête 2 17 2" xfId="7580" xr:uid="{00000000-0005-0000-0000-0000D4160000}"/>
    <cellStyle name="En-tête 2 18" xfId="7581" xr:uid="{00000000-0005-0000-0000-0000D5160000}"/>
    <cellStyle name="En-tête 2 18 2" xfId="7582" xr:uid="{00000000-0005-0000-0000-0000D6160000}"/>
    <cellStyle name="En-tête 2 19" xfId="7583" xr:uid="{00000000-0005-0000-0000-0000D7160000}"/>
    <cellStyle name="En-tête 2 19 2" xfId="7584" xr:uid="{00000000-0005-0000-0000-0000D8160000}"/>
    <cellStyle name="En-tête 2 2" xfId="304" xr:uid="{00000000-0005-0000-0000-0000D9160000}"/>
    <cellStyle name="En-tête 2 2 10" xfId="7585" xr:uid="{00000000-0005-0000-0000-0000DA160000}"/>
    <cellStyle name="En-tête 2 2 2" xfId="1304" xr:uid="{00000000-0005-0000-0000-0000DB160000}"/>
    <cellStyle name="En-tête 2 2 2 2" xfId="7586" xr:uid="{00000000-0005-0000-0000-0000DC160000}"/>
    <cellStyle name="En-tête 2 2 3" xfId="7587" xr:uid="{00000000-0005-0000-0000-0000DD160000}"/>
    <cellStyle name="En-tête 2 2 3 2" xfId="51138" xr:uid="{E5B7750D-1419-42D6-893E-9F6AC1B2A621}"/>
    <cellStyle name="En-tête 2 2 4" xfId="7588" xr:uid="{00000000-0005-0000-0000-0000DE160000}"/>
    <cellStyle name="En-tête 2 2 5" xfId="7589" xr:uid="{00000000-0005-0000-0000-0000DF160000}"/>
    <cellStyle name="En-tête 2 2 6" xfId="7590" xr:uid="{00000000-0005-0000-0000-0000E0160000}"/>
    <cellStyle name="En-tête 2 2 7" xfId="7591" xr:uid="{00000000-0005-0000-0000-0000E1160000}"/>
    <cellStyle name="En-tête 2 2 8" xfId="7592" xr:uid="{00000000-0005-0000-0000-0000E2160000}"/>
    <cellStyle name="En-tête 2 2 9" xfId="7593" xr:uid="{00000000-0005-0000-0000-0000E3160000}"/>
    <cellStyle name="En-tête 2 20" xfId="7594" xr:uid="{00000000-0005-0000-0000-0000E4160000}"/>
    <cellStyle name="En-tête 2 20 2" xfId="7595" xr:uid="{00000000-0005-0000-0000-0000E5160000}"/>
    <cellStyle name="En-tête 2 21" xfId="7596" xr:uid="{00000000-0005-0000-0000-0000E6160000}"/>
    <cellStyle name="En-tête 2 21 2" xfId="7597" xr:uid="{00000000-0005-0000-0000-0000E7160000}"/>
    <cellStyle name="En-tête 2 22" xfId="7598" xr:uid="{00000000-0005-0000-0000-0000E8160000}"/>
    <cellStyle name="En-tête 2 22 2" xfId="7599" xr:uid="{00000000-0005-0000-0000-0000E9160000}"/>
    <cellStyle name="En-tête 2 23" xfId="7600" xr:uid="{00000000-0005-0000-0000-0000EA160000}"/>
    <cellStyle name="En-tête 2 23 2" xfId="7601" xr:uid="{00000000-0005-0000-0000-0000EB160000}"/>
    <cellStyle name="En-tête 2 24" xfId="7602" xr:uid="{00000000-0005-0000-0000-0000EC160000}"/>
    <cellStyle name="En-tête 2 24 2" xfId="7603" xr:uid="{00000000-0005-0000-0000-0000ED160000}"/>
    <cellStyle name="En-tête 2 25" xfId="7604" xr:uid="{00000000-0005-0000-0000-0000EE160000}"/>
    <cellStyle name="En-tête 2 25 2" xfId="7605" xr:uid="{00000000-0005-0000-0000-0000EF160000}"/>
    <cellStyle name="En-tête 2 26" xfId="7606" xr:uid="{00000000-0005-0000-0000-0000F0160000}"/>
    <cellStyle name="En-tête 2 26 2" xfId="7607" xr:uid="{00000000-0005-0000-0000-0000F1160000}"/>
    <cellStyle name="En-tête 2 27" xfId="7608" xr:uid="{00000000-0005-0000-0000-0000F2160000}"/>
    <cellStyle name="En-tête 2 27 2" xfId="7609" xr:uid="{00000000-0005-0000-0000-0000F3160000}"/>
    <cellStyle name="En-tête 2 28" xfId="7610" xr:uid="{00000000-0005-0000-0000-0000F4160000}"/>
    <cellStyle name="En-tête 2 28 2" xfId="7611" xr:uid="{00000000-0005-0000-0000-0000F5160000}"/>
    <cellStyle name="En-tête 2 29" xfId="7612" xr:uid="{00000000-0005-0000-0000-0000F6160000}"/>
    <cellStyle name="En-tête 2 29 2" xfId="7613" xr:uid="{00000000-0005-0000-0000-0000F7160000}"/>
    <cellStyle name="En-tête 2 3" xfId="1303" xr:uid="{00000000-0005-0000-0000-0000F8160000}"/>
    <cellStyle name="En-tête 2 3 2" xfId="7615" xr:uid="{00000000-0005-0000-0000-0000F9160000}"/>
    <cellStyle name="En-tête 2 3 3" xfId="7616" xr:uid="{00000000-0005-0000-0000-0000FA160000}"/>
    <cellStyle name="En-tête 2 3 4" xfId="7614" xr:uid="{00000000-0005-0000-0000-0000FB160000}"/>
    <cellStyle name="En-tête 2 30" xfId="7617" xr:uid="{00000000-0005-0000-0000-0000FC160000}"/>
    <cellStyle name="En-tête 2 30 2" xfId="7618" xr:uid="{00000000-0005-0000-0000-0000FD160000}"/>
    <cellStyle name="En-tête 2 31" xfId="7619" xr:uid="{00000000-0005-0000-0000-0000FE160000}"/>
    <cellStyle name="En-tête 2 31 2" xfId="7620" xr:uid="{00000000-0005-0000-0000-0000FF160000}"/>
    <cellStyle name="En-tête 2 32" xfId="7621" xr:uid="{00000000-0005-0000-0000-000000170000}"/>
    <cellStyle name="En-tête 2 32 2" xfId="7622" xr:uid="{00000000-0005-0000-0000-000001170000}"/>
    <cellStyle name="En-tête 2 33" xfId="7623" xr:uid="{00000000-0005-0000-0000-000002170000}"/>
    <cellStyle name="En-tête 2 33 2" xfId="7624" xr:uid="{00000000-0005-0000-0000-000003170000}"/>
    <cellStyle name="En-tête 2 34" xfId="7625" xr:uid="{00000000-0005-0000-0000-000004170000}"/>
    <cellStyle name="En-tête 2 34 2" xfId="7626" xr:uid="{00000000-0005-0000-0000-000005170000}"/>
    <cellStyle name="En-tête 2 35" xfId="7627" xr:uid="{00000000-0005-0000-0000-000006170000}"/>
    <cellStyle name="En-tête 2 35 2" xfId="7628" xr:uid="{00000000-0005-0000-0000-000007170000}"/>
    <cellStyle name="En-tête 2 36" xfId="7629" xr:uid="{00000000-0005-0000-0000-000008170000}"/>
    <cellStyle name="En-tête 2 36 2" xfId="7630" xr:uid="{00000000-0005-0000-0000-000009170000}"/>
    <cellStyle name="En-tête 2 37" xfId="7631" xr:uid="{00000000-0005-0000-0000-00000A170000}"/>
    <cellStyle name="En-tête 2 37 2" xfId="7632" xr:uid="{00000000-0005-0000-0000-00000B170000}"/>
    <cellStyle name="En-tête 2 38" xfId="7633" xr:uid="{00000000-0005-0000-0000-00000C170000}"/>
    <cellStyle name="En-tête 2 38 2" xfId="7634" xr:uid="{00000000-0005-0000-0000-00000D170000}"/>
    <cellStyle name="En-tête 2 39" xfId="7635" xr:uid="{00000000-0005-0000-0000-00000E170000}"/>
    <cellStyle name="En-tête 2 39 2" xfId="7636" xr:uid="{00000000-0005-0000-0000-00000F170000}"/>
    <cellStyle name="En-tête 2 4" xfId="7637" xr:uid="{00000000-0005-0000-0000-000010170000}"/>
    <cellStyle name="En-tête 2 4 2" xfId="7638" xr:uid="{00000000-0005-0000-0000-000011170000}"/>
    <cellStyle name="En-tête 2 4 3" xfId="7639" xr:uid="{00000000-0005-0000-0000-000012170000}"/>
    <cellStyle name="En-tête 2 4 4" xfId="51139" xr:uid="{AFF73A4C-5825-452E-A532-5BF0B55FFA11}"/>
    <cellStyle name="En-tête 2 40" xfId="7640" xr:uid="{00000000-0005-0000-0000-000013170000}"/>
    <cellStyle name="En-tête 2 40 2" xfId="7641" xr:uid="{00000000-0005-0000-0000-000014170000}"/>
    <cellStyle name="En-tête 2 40 3" xfId="7642" xr:uid="{00000000-0005-0000-0000-000015170000}"/>
    <cellStyle name="En-tête 2 40 3 2" xfId="7643" xr:uid="{00000000-0005-0000-0000-000016170000}"/>
    <cellStyle name="En-tête 2 41" xfId="7644" xr:uid="{00000000-0005-0000-0000-000017170000}"/>
    <cellStyle name="En-tête 2 41 2" xfId="7645" xr:uid="{00000000-0005-0000-0000-000018170000}"/>
    <cellStyle name="En-tête 2 42" xfId="7646" xr:uid="{00000000-0005-0000-0000-000019170000}"/>
    <cellStyle name="En-tête 2 42 2" xfId="7647" xr:uid="{00000000-0005-0000-0000-00001A170000}"/>
    <cellStyle name="En-tête 2 43" xfId="7648" xr:uid="{00000000-0005-0000-0000-00001B170000}"/>
    <cellStyle name="En-tête 2 43 2" xfId="7649" xr:uid="{00000000-0005-0000-0000-00001C170000}"/>
    <cellStyle name="En-tête 2 44" xfId="7650" xr:uid="{00000000-0005-0000-0000-00001D170000}"/>
    <cellStyle name="En-tête 2 44 2" xfId="7651" xr:uid="{00000000-0005-0000-0000-00001E170000}"/>
    <cellStyle name="En-tête 2 45" xfId="7652" xr:uid="{00000000-0005-0000-0000-00001F170000}"/>
    <cellStyle name="En-tête 2 45 2" xfId="7653" xr:uid="{00000000-0005-0000-0000-000020170000}"/>
    <cellStyle name="En-tête 2 46" xfId="7654" xr:uid="{00000000-0005-0000-0000-000021170000}"/>
    <cellStyle name="En-tête 2 46 2" xfId="7655" xr:uid="{00000000-0005-0000-0000-000022170000}"/>
    <cellStyle name="En-tête 2 47" xfId="7656" xr:uid="{00000000-0005-0000-0000-000023170000}"/>
    <cellStyle name="En-tête 2 47 2" xfId="7657" xr:uid="{00000000-0005-0000-0000-000024170000}"/>
    <cellStyle name="En-tête 2 48" xfId="7658" xr:uid="{00000000-0005-0000-0000-000025170000}"/>
    <cellStyle name="En-tête 2 48 2" xfId="7659" xr:uid="{00000000-0005-0000-0000-000026170000}"/>
    <cellStyle name="En-tête 2 49" xfId="7660" xr:uid="{00000000-0005-0000-0000-000027170000}"/>
    <cellStyle name="En-tête 2 49 2" xfId="7661" xr:uid="{00000000-0005-0000-0000-000028170000}"/>
    <cellStyle name="En-tête 2 5" xfId="7662" xr:uid="{00000000-0005-0000-0000-000029170000}"/>
    <cellStyle name="En-tête 2 5 2" xfId="7663" xr:uid="{00000000-0005-0000-0000-00002A170000}"/>
    <cellStyle name="En-tête 2 5 3" xfId="7664" xr:uid="{00000000-0005-0000-0000-00002B170000}"/>
    <cellStyle name="En-tête 2 50" xfId="7665" xr:uid="{00000000-0005-0000-0000-00002C170000}"/>
    <cellStyle name="En-tête 2 50 2" xfId="7666" xr:uid="{00000000-0005-0000-0000-00002D170000}"/>
    <cellStyle name="En-tête 2 51" xfId="7667" xr:uid="{00000000-0005-0000-0000-00002E170000}"/>
    <cellStyle name="En-tête 2 51 2" xfId="7668" xr:uid="{00000000-0005-0000-0000-00002F170000}"/>
    <cellStyle name="En-tête 2 52" xfId="7669" xr:uid="{00000000-0005-0000-0000-000030170000}"/>
    <cellStyle name="En-tête 2 52 2" xfId="7670" xr:uid="{00000000-0005-0000-0000-000031170000}"/>
    <cellStyle name="En-tête 2 53" xfId="7671" xr:uid="{00000000-0005-0000-0000-000032170000}"/>
    <cellStyle name="En-tête 2 53 2" xfId="7672" xr:uid="{00000000-0005-0000-0000-000033170000}"/>
    <cellStyle name="En-tête 2 54" xfId="7673" xr:uid="{00000000-0005-0000-0000-000034170000}"/>
    <cellStyle name="En-tête 2 54 2" xfId="7674" xr:uid="{00000000-0005-0000-0000-000035170000}"/>
    <cellStyle name="En-tête 2 55" xfId="7675" xr:uid="{00000000-0005-0000-0000-000036170000}"/>
    <cellStyle name="En-tête 2 55 2" xfId="7676" xr:uid="{00000000-0005-0000-0000-000037170000}"/>
    <cellStyle name="En-tête 2 56" xfId="7677" xr:uid="{00000000-0005-0000-0000-000038170000}"/>
    <cellStyle name="En-tête 2 56 2" xfId="7678" xr:uid="{00000000-0005-0000-0000-000039170000}"/>
    <cellStyle name="En-tête 2 57" xfId="7679" xr:uid="{00000000-0005-0000-0000-00003A170000}"/>
    <cellStyle name="En-tête 2 57 2" xfId="7680" xr:uid="{00000000-0005-0000-0000-00003B170000}"/>
    <cellStyle name="En-tête 2 58" xfId="7681" xr:uid="{00000000-0005-0000-0000-00003C170000}"/>
    <cellStyle name="En-tête 2 58 2" xfId="7682" xr:uid="{00000000-0005-0000-0000-00003D170000}"/>
    <cellStyle name="En-tête 2 59" xfId="7683" xr:uid="{00000000-0005-0000-0000-00003E170000}"/>
    <cellStyle name="En-tête 2 59 2" xfId="7684" xr:uid="{00000000-0005-0000-0000-00003F170000}"/>
    <cellStyle name="En-tête 2 6" xfId="7685" xr:uid="{00000000-0005-0000-0000-000040170000}"/>
    <cellStyle name="En-tête 2 6 2" xfId="7686" xr:uid="{00000000-0005-0000-0000-000041170000}"/>
    <cellStyle name="En-tête 2 6 3" xfId="7687" xr:uid="{00000000-0005-0000-0000-000042170000}"/>
    <cellStyle name="En-tête 2 60" xfId="7688" xr:uid="{00000000-0005-0000-0000-000043170000}"/>
    <cellStyle name="En-tête 2 60 2" xfId="7689" xr:uid="{00000000-0005-0000-0000-000044170000}"/>
    <cellStyle name="En-tête 2 61" xfId="7690" xr:uid="{00000000-0005-0000-0000-000045170000}"/>
    <cellStyle name="En-tête 2 61 2" xfId="7691" xr:uid="{00000000-0005-0000-0000-000046170000}"/>
    <cellStyle name="En-tête 2 62" xfId="7692" xr:uid="{00000000-0005-0000-0000-000047170000}"/>
    <cellStyle name="En-tête 2 62 2" xfId="7693" xr:uid="{00000000-0005-0000-0000-000048170000}"/>
    <cellStyle name="En-tête 2 63" xfId="7694" xr:uid="{00000000-0005-0000-0000-000049170000}"/>
    <cellStyle name="En-tête 2 63 2" xfId="7695" xr:uid="{00000000-0005-0000-0000-00004A170000}"/>
    <cellStyle name="En-tête 2 64" xfId="7696" xr:uid="{00000000-0005-0000-0000-00004B170000}"/>
    <cellStyle name="En-tête 2 64 2" xfId="7697" xr:uid="{00000000-0005-0000-0000-00004C170000}"/>
    <cellStyle name="En-tête 2 65" xfId="7698" xr:uid="{00000000-0005-0000-0000-00004D170000}"/>
    <cellStyle name="En-tête 2 65 2" xfId="7699" xr:uid="{00000000-0005-0000-0000-00004E170000}"/>
    <cellStyle name="En-tête 2 66" xfId="2208" xr:uid="{00000000-0005-0000-0000-00004F170000}"/>
    <cellStyle name="En-tête 2 7" xfId="7700" xr:uid="{00000000-0005-0000-0000-000050170000}"/>
    <cellStyle name="En-tête 2 7 2" xfId="7701" xr:uid="{00000000-0005-0000-0000-000051170000}"/>
    <cellStyle name="En-tête 2 7 3" xfId="7702" xr:uid="{00000000-0005-0000-0000-000052170000}"/>
    <cellStyle name="En-tête 2 8" xfId="7703" xr:uid="{00000000-0005-0000-0000-000053170000}"/>
    <cellStyle name="En-tête 2 8 2" xfId="7704" xr:uid="{00000000-0005-0000-0000-000054170000}"/>
    <cellStyle name="En-tête 2 8 3" xfId="7705" xr:uid="{00000000-0005-0000-0000-000055170000}"/>
    <cellStyle name="En-tête 2 9" xfId="7706" xr:uid="{00000000-0005-0000-0000-000056170000}"/>
    <cellStyle name="En-tête 2 9 2" xfId="7707" xr:uid="{00000000-0005-0000-0000-000057170000}"/>
    <cellStyle name="En-tête 2 9 3" xfId="7708" xr:uid="{00000000-0005-0000-0000-000058170000}"/>
    <cellStyle name="entete_indice" xfId="306" xr:uid="{00000000-0005-0000-0000-000059170000}"/>
    <cellStyle name="EN-TETE1" xfId="7709" xr:uid="{00000000-0005-0000-0000-00005A170000}"/>
    <cellStyle name="EN-TETE1 10" xfId="7710" xr:uid="{00000000-0005-0000-0000-00005B170000}"/>
    <cellStyle name="EN-TETE1 10 2" xfId="7711" xr:uid="{00000000-0005-0000-0000-00005C170000}"/>
    <cellStyle name="EN-TETE1 10 3" xfId="7712" xr:uid="{00000000-0005-0000-0000-00005D170000}"/>
    <cellStyle name="EN-TETE1 11" xfId="7713" xr:uid="{00000000-0005-0000-0000-00005E170000}"/>
    <cellStyle name="EN-TETE1 11 2" xfId="7714" xr:uid="{00000000-0005-0000-0000-00005F170000}"/>
    <cellStyle name="EN-TETE1 11 3" xfId="7715" xr:uid="{00000000-0005-0000-0000-000060170000}"/>
    <cellStyle name="EN-TETE1 12" xfId="7716" xr:uid="{00000000-0005-0000-0000-000061170000}"/>
    <cellStyle name="EN-TETE1 12 2" xfId="7717" xr:uid="{00000000-0005-0000-0000-000062170000}"/>
    <cellStyle name="EN-TETE1 12 3" xfId="7718" xr:uid="{00000000-0005-0000-0000-000063170000}"/>
    <cellStyle name="EN-TETE1 13" xfId="7719" xr:uid="{00000000-0005-0000-0000-000064170000}"/>
    <cellStyle name="EN-TETE1 13 2" xfId="7720" xr:uid="{00000000-0005-0000-0000-000065170000}"/>
    <cellStyle name="EN-TETE1 13 3" xfId="7721" xr:uid="{00000000-0005-0000-0000-000066170000}"/>
    <cellStyle name="EN-TETE1 14" xfId="7722" xr:uid="{00000000-0005-0000-0000-000067170000}"/>
    <cellStyle name="EN-TETE1 14 2" xfId="7723" xr:uid="{00000000-0005-0000-0000-000068170000}"/>
    <cellStyle name="EN-TETE1 14 3" xfId="7724" xr:uid="{00000000-0005-0000-0000-000069170000}"/>
    <cellStyle name="EN-TETE1 15" xfId="7725" xr:uid="{00000000-0005-0000-0000-00006A170000}"/>
    <cellStyle name="EN-TETE1 15 2" xfId="7726" xr:uid="{00000000-0005-0000-0000-00006B170000}"/>
    <cellStyle name="EN-TETE1 15 3" xfId="7727" xr:uid="{00000000-0005-0000-0000-00006C170000}"/>
    <cellStyle name="EN-TETE1 16" xfId="7728" xr:uid="{00000000-0005-0000-0000-00006D170000}"/>
    <cellStyle name="EN-TETE1 16 2" xfId="7729" xr:uid="{00000000-0005-0000-0000-00006E170000}"/>
    <cellStyle name="EN-TETE1 16 3" xfId="7730" xr:uid="{00000000-0005-0000-0000-00006F170000}"/>
    <cellStyle name="EN-TETE1 17" xfId="7731" xr:uid="{00000000-0005-0000-0000-000070170000}"/>
    <cellStyle name="EN-TETE1 17 2" xfId="7732" xr:uid="{00000000-0005-0000-0000-000071170000}"/>
    <cellStyle name="EN-TETE1 17 3" xfId="7733" xr:uid="{00000000-0005-0000-0000-000072170000}"/>
    <cellStyle name="EN-TETE1 18" xfId="7734" xr:uid="{00000000-0005-0000-0000-000073170000}"/>
    <cellStyle name="EN-TETE1 18 2" xfId="7735" xr:uid="{00000000-0005-0000-0000-000074170000}"/>
    <cellStyle name="EN-TETE1 18 3" xfId="7736" xr:uid="{00000000-0005-0000-0000-000075170000}"/>
    <cellStyle name="EN-TETE1 19" xfId="7737" xr:uid="{00000000-0005-0000-0000-000076170000}"/>
    <cellStyle name="EN-TETE1 19 2" xfId="7738" xr:uid="{00000000-0005-0000-0000-000077170000}"/>
    <cellStyle name="EN-TETE1 19 3" xfId="7739" xr:uid="{00000000-0005-0000-0000-000078170000}"/>
    <cellStyle name="EN-TETE1 2" xfId="7740" xr:uid="{00000000-0005-0000-0000-000079170000}"/>
    <cellStyle name="EN-TETE1 2 2" xfId="7741" xr:uid="{00000000-0005-0000-0000-00007A170000}"/>
    <cellStyle name="EN-TETE1 2 2 2" xfId="7742" xr:uid="{00000000-0005-0000-0000-00007B170000}"/>
    <cellStyle name="EN-TETE1 2 3" xfId="7743" xr:uid="{00000000-0005-0000-0000-00007C170000}"/>
    <cellStyle name="EN-TETE1 2 4" xfId="7744" xr:uid="{00000000-0005-0000-0000-00007D170000}"/>
    <cellStyle name="EN-TETE1 20" xfId="7745" xr:uid="{00000000-0005-0000-0000-00007E170000}"/>
    <cellStyle name="EN-TETE1 20 2" xfId="7746" xr:uid="{00000000-0005-0000-0000-00007F170000}"/>
    <cellStyle name="EN-TETE1 20 3" xfId="7747" xr:uid="{00000000-0005-0000-0000-000080170000}"/>
    <cellStyle name="EN-TETE1 21" xfId="7748" xr:uid="{00000000-0005-0000-0000-000081170000}"/>
    <cellStyle name="EN-TETE1 21 2" xfId="7749" xr:uid="{00000000-0005-0000-0000-000082170000}"/>
    <cellStyle name="EN-TETE1 21 3" xfId="7750" xr:uid="{00000000-0005-0000-0000-000083170000}"/>
    <cellStyle name="EN-TETE1 22" xfId="7751" xr:uid="{00000000-0005-0000-0000-000084170000}"/>
    <cellStyle name="EN-TETE1 22 2" xfId="7752" xr:uid="{00000000-0005-0000-0000-000085170000}"/>
    <cellStyle name="EN-TETE1 22 3" xfId="7753" xr:uid="{00000000-0005-0000-0000-000086170000}"/>
    <cellStyle name="EN-TETE1 23" xfId="7754" xr:uid="{00000000-0005-0000-0000-000087170000}"/>
    <cellStyle name="EN-TETE1 23 2" xfId="7755" xr:uid="{00000000-0005-0000-0000-000088170000}"/>
    <cellStyle name="EN-TETE1 23 3" xfId="7756" xr:uid="{00000000-0005-0000-0000-000089170000}"/>
    <cellStyle name="EN-TETE1 24" xfId="7757" xr:uid="{00000000-0005-0000-0000-00008A170000}"/>
    <cellStyle name="EN-TETE1 24 2" xfId="7758" xr:uid="{00000000-0005-0000-0000-00008B170000}"/>
    <cellStyle name="EN-TETE1 24 3" xfId="7759" xr:uid="{00000000-0005-0000-0000-00008C170000}"/>
    <cellStyle name="EN-TETE1 25" xfId="7760" xr:uid="{00000000-0005-0000-0000-00008D170000}"/>
    <cellStyle name="EN-TETE1 25 2" xfId="7761" xr:uid="{00000000-0005-0000-0000-00008E170000}"/>
    <cellStyle name="EN-TETE1 25 3" xfId="7762" xr:uid="{00000000-0005-0000-0000-00008F170000}"/>
    <cellStyle name="EN-TETE1 26" xfId="7763" xr:uid="{00000000-0005-0000-0000-000090170000}"/>
    <cellStyle name="EN-TETE1 26 2" xfId="7764" xr:uid="{00000000-0005-0000-0000-000091170000}"/>
    <cellStyle name="EN-TETE1 26 3" xfId="7765" xr:uid="{00000000-0005-0000-0000-000092170000}"/>
    <cellStyle name="EN-TETE1 27" xfId="7766" xr:uid="{00000000-0005-0000-0000-000093170000}"/>
    <cellStyle name="EN-TETE1 27 2" xfId="7767" xr:uid="{00000000-0005-0000-0000-000094170000}"/>
    <cellStyle name="EN-TETE1 27 3" xfId="7768" xr:uid="{00000000-0005-0000-0000-000095170000}"/>
    <cellStyle name="EN-TETE1 28" xfId="7769" xr:uid="{00000000-0005-0000-0000-000096170000}"/>
    <cellStyle name="EN-TETE1 28 2" xfId="7770" xr:uid="{00000000-0005-0000-0000-000097170000}"/>
    <cellStyle name="EN-TETE1 28 3" xfId="7771" xr:uid="{00000000-0005-0000-0000-000098170000}"/>
    <cellStyle name="EN-TETE1 29" xfId="7772" xr:uid="{00000000-0005-0000-0000-000099170000}"/>
    <cellStyle name="EN-TETE1 29 2" xfId="7773" xr:uid="{00000000-0005-0000-0000-00009A170000}"/>
    <cellStyle name="EN-TETE1 29 3" xfId="7774" xr:uid="{00000000-0005-0000-0000-00009B170000}"/>
    <cellStyle name="EN-TETE1 3" xfId="7775" xr:uid="{00000000-0005-0000-0000-00009C170000}"/>
    <cellStyle name="EN-TETE1 3 2" xfId="7776" xr:uid="{00000000-0005-0000-0000-00009D170000}"/>
    <cellStyle name="EN-TETE1 3 3" xfId="7777" xr:uid="{00000000-0005-0000-0000-00009E170000}"/>
    <cellStyle name="EN-TETE1 3 3 2" xfId="7778" xr:uid="{00000000-0005-0000-0000-00009F170000}"/>
    <cellStyle name="EN-TETE1 30" xfId="7779" xr:uid="{00000000-0005-0000-0000-0000A0170000}"/>
    <cellStyle name="EN-TETE1 30 2" xfId="7780" xr:uid="{00000000-0005-0000-0000-0000A1170000}"/>
    <cellStyle name="EN-TETE1 30 3" xfId="7781" xr:uid="{00000000-0005-0000-0000-0000A2170000}"/>
    <cellStyle name="EN-TETE1 31" xfId="7782" xr:uid="{00000000-0005-0000-0000-0000A3170000}"/>
    <cellStyle name="EN-TETE1 31 2" xfId="7783" xr:uid="{00000000-0005-0000-0000-0000A4170000}"/>
    <cellStyle name="EN-TETE1 31 3" xfId="7784" xr:uid="{00000000-0005-0000-0000-0000A5170000}"/>
    <cellStyle name="EN-TETE1 32" xfId="7785" xr:uid="{00000000-0005-0000-0000-0000A6170000}"/>
    <cellStyle name="EN-TETE1 32 2" xfId="7786" xr:uid="{00000000-0005-0000-0000-0000A7170000}"/>
    <cellStyle name="EN-TETE1 32 3" xfId="7787" xr:uid="{00000000-0005-0000-0000-0000A8170000}"/>
    <cellStyle name="EN-TETE1 33" xfId="7788" xr:uid="{00000000-0005-0000-0000-0000A9170000}"/>
    <cellStyle name="EN-TETE1 33 2" xfId="7789" xr:uid="{00000000-0005-0000-0000-0000AA170000}"/>
    <cellStyle name="EN-TETE1 33 3" xfId="7790" xr:uid="{00000000-0005-0000-0000-0000AB170000}"/>
    <cellStyle name="EN-TETE1 34" xfId="7791" xr:uid="{00000000-0005-0000-0000-0000AC170000}"/>
    <cellStyle name="EN-TETE1 34 2" xfId="7792" xr:uid="{00000000-0005-0000-0000-0000AD170000}"/>
    <cellStyle name="EN-TETE1 34 3" xfId="7793" xr:uid="{00000000-0005-0000-0000-0000AE170000}"/>
    <cellStyle name="EN-TETE1 35" xfId="7794" xr:uid="{00000000-0005-0000-0000-0000AF170000}"/>
    <cellStyle name="EN-TETE1 35 2" xfId="7795" xr:uid="{00000000-0005-0000-0000-0000B0170000}"/>
    <cellStyle name="EN-TETE1 35 3" xfId="7796" xr:uid="{00000000-0005-0000-0000-0000B1170000}"/>
    <cellStyle name="EN-TETE1 36" xfId="7797" xr:uid="{00000000-0005-0000-0000-0000B2170000}"/>
    <cellStyle name="EN-TETE1 36 2" xfId="7798" xr:uid="{00000000-0005-0000-0000-0000B3170000}"/>
    <cellStyle name="EN-TETE1 36 3" xfId="7799" xr:uid="{00000000-0005-0000-0000-0000B4170000}"/>
    <cellStyle name="EN-TETE1 37" xfId="7800" xr:uid="{00000000-0005-0000-0000-0000B5170000}"/>
    <cellStyle name="EN-TETE1 37 2" xfId="7801" xr:uid="{00000000-0005-0000-0000-0000B6170000}"/>
    <cellStyle name="EN-TETE1 37 3" xfId="7802" xr:uid="{00000000-0005-0000-0000-0000B7170000}"/>
    <cellStyle name="EN-TETE1 38" xfId="7803" xr:uid="{00000000-0005-0000-0000-0000B8170000}"/>
    <cellStyle name="EN-TETE1 38 2" xfId="7804" xr:uid="{00000000-0005-0000-0000-0000B9170000}"/>
    <cellStyle name="EN-TETE1 38 3" xfId="7805" xr:uid="{00000000-0005-0000-0000-0000BA170000}"/>
    <cellStyle name="EN-TETE1 39" xfId="7806" xr:uid="{00000000-0005-0000-0000-0000BB170000}"/>
    <cellStyle name="EN-TETE1 39 2" xfId="7807" xr:uid="{00000000-0005-0000-0000-0000BC170000}"/>
    <cellStyle name="EN-TETE1 39 3" xfId="7808" xr:uid="{00000000-0005-0000-0000-0000BD170000}"/>
    <cellStyle name="EN-TETE1 4" xfId="7809" xr:uid="{00000000-0005-0000-0000-0000BE170000}"/>
    <cellStyle name="EN-TETE1 4 2" xfId="7810" xr:uid="{00000000-0005-0000-0000-0000BF170000}"/>
    <cellStyle name="EN-TETE1 4 3" xfId="7811" xr:uid="{00000000-0005-0000-0000-0000C0170000}"/>
    <cellStyle name="EN-TETE1 4 4" xfId="7812" xr:uid="{00000000-0005-0000-0000-0000C1170000}"/>
    <cellStyle name="EN-TETE1 40" xfId="7813" xr:uid="{00000000-0005-0000-0000-0000C2170000}"/>
    <cellStyle name="EN-TETE1 40 2" xfId="7814" xr:uid="{00000000-0005-0000-0000-0000C3170000}"/>
    <cellStyle name="EN-TETE1 40 3" xfId="7815" xr:uid="{00000000-0005-0000-0000-0000C4170000}"/>
    <cellStyle name="EN-TETE1 41" xfId="7816" xr:uid="{00000000-0005-0000-0000-0000C5170000}"/>
    <cellStyle name="EN-TETE1 41 2" xfId="7817" xr:uid="{00000000-0005-0000-0000-0000C6170000}"/>
    <cellStyle name="EN-TETE1 41 3" xfId="7818" xr:uid="{00000000-0005-0000-0000-0000C7170000}"/>
    <cellStyle name="EN-TETE1 42" xfId="7819" xr:uid="{00000000-0005-0000-0000-0000C8170000}"/>
    <cellStyle name="EN-TETE1 42 2" xfId="7820" xr:uid="{00000000-0005-0000-0000-0000C9170000}"/>
    <cellStyle name="EN-TETE1 42 3" xfId="7821" xr:uid="{00000000-0005-0000-0000-0000CA170000}"/>
    <cellStyle name="EN-TETE1 43" xfId="7822" xr:uid="{00000000-0005-0000-0000-0000CB170000}"/>
    <cellStyle name="EN-TETE1 43 2" xfId="7823" xr:uid="{00000000-0005-0000-0000-0000CC170000}"/>
    <cellStyle name="EN-TETE1 43 3" xfId="7824" xr:uid="{00000000-0005-0000-0000-0000CD170000}"/>
    <cellStyle name="EN-TETE1 44" xfId="7825" xr:uid="{00000000-0005-0000-0000-0000CE170000}"/>
    <cellStyle name="EN-TETE1 44 2" xfId="7826" xr:uid="{00000000-0005-0000-0000-0000CF170000}"/>
    <cellStyle name="EN-TETE1 44 3" xfId="7827" xr:uid="{00000000-0005-0000-0000-0000D0170000}"/>
    <cellStyle name="EN-TETE1 45" xfId="7828" xr:uid="{00000000-0005-0000-0000-0000D1170000}"/>
    <cellStyle name="EN-TETE1 45 2" xfId="7829" xr:uid="{00000000-0005-0000-0000-0000D2170000}"/>
    <cellStyle name="EN-TETE1 45 3" xfId="7830" xr:uid="{00000000-0005-0000-0000-0000D3170000}"/>
    <cellStyle name="EN-TETE1 46" xfId="7831" xr:uid="{00000000-0005-0000-0000-0000D4170000}"/>
    <cellStyle name="EN-TETE1 46 2" xfId="7832" xr:uid="{00000000-0005-0000-0000-0000D5170000}"/>
    <cellStyle name="EN-TETE1 46 3" xfId="7833" xr:uid="{00000000-0005-0000-0000-0000D6170000}"/>
    <cellStyle name="EN-TETE1 47" xfId="7834" xr:uid="{00000000-0005-0000-0000-0000D7170000}"/>
    <cellStyle name="EN-TETE1 47 2" xfId="7835" xr:uid="{00000000-0005-0000-0000-0000D8170000}"/>
    <cellStyle name="EN-TETE1 47 3" xfId="7836" xr:uid="{00000000-0005-0000-0000-0000D9170000}"/>
    <cellStyle name="EN-TETE1 48" xfId="7837" xr:uid="{00000000-0005-0000-0000-0000DA170000}"/>
    <cellStyle name="EN-TETE1 48 2" xfId="7838" xr:uid="{00000000-0005-0000-0000-0000DB170000}"/>
    <cellStyle name="EN-TETE1 48 3" xfId="7839" xr:uid="{00000000-0005-0000-0000-0000DC170000}"/>
    <cellStyle name="EN-TETE1 49" xfId="7840" xr:uid="{00000000-0005-0000-0000-0000DD170000}"/>
    <cellStyle name="EN-TETE1 49 2" xfId="7841" xr:uid="{00000000-0005-0000-0000-0000DE170000}"/>
    <cellStyle name="EN-TETE1 49 3" xfId="7842" xr:uid="{00000000-0005-0000-0000-0000DF170000}"/>
    <cellStyle name="EN-TETE1 5" xfId="7843" xr:uid="{00000000-0005-0000-0000-0000E0170000}"/>
    <cellStyle name="EN-TETE1 5 2" xfId="7844" xr:uid="{00000000-0005-0000-0000-0000E1170000}"/>
    <cellStyle name="EN-TETE1 5 3" xfId="7845" xr:uid="{00000000-0005-0000-0000-0000E2170000}"/>
    <cellStyle name="EN-TETE1 50" xfId="7846" xr:uid="{00000000-0005-0000-0000-0000E3170000}"/>
    <cellStyle name="EN-TETE1 50 2" xfId="7847" xr:uid="{00000000-0005-0000-0000-0000E4170000}"/>
    <cellStyle name="EN-TETE1 50 3" xfId="7848" xr:uid="{00000000-0005-0000-0000-0000E5170000}"/>
    <cellStyle name="EN-TETE1 51" xfId="7849" xr:uid="{00000000-0005-0000-0000-0000E6170000}"/>
    <cellStyle name="EN-TETE1 51 2" xfId="7850" xr:uid="{00000000-0005-0000-0000-0000E7170000}"/>
    <cellStyle name="EN-TETE1 51 3" xfId="7851" xr:uid="{00000000-0005-0000-0000-0000E8170000}"/>
    <cellStyle name="EN-TETE1 52" xfId="7852" xr:uid="{00000000-0005-0000-0000-0000E9170000}"/>
    <cellStyle name="EN-TETE1 52 2" xfId="7853" xr:uid="{00000000-0005-0000-0000-0000EA170000}"/>
    <cellStyle name="EN-TETE1 52 3" xfId="7854" xr:uid="{00000000-0005-0000-0000-0000EB170000}"/>
    <cellStyle name="EN-TETE1 53" xfId="7855" xr:uid="{00000000-0005-0000-0000-0000EC170000}"/>
    <cellStyle name="EN-TETE1 53 2" xfId="7856" xr:uid="{00000000-0005-0000-0000-0000ED170000}"/>
    <cellStyle name="EN-TETE1 53 3" xfId="7857" xr:uid="{00000000-0005-0000-0000-0000EE170000}"/>
    <cellStyle name="EN-TETE1 54" xfId="7858" xr:uid="{00000000-0005-0000-0000-0000EF170000}"/>
    <cellStyle name="EN-TETE1 54 2" xfId="7859" xr:uid="{00000000-0005-0000-0000-0000F0170000}"/>
    <cellStyle name="EN-TETE1 54 3" xfId="7860" xr:uid="{00000000-0005-0000-0000-0000F1170000}"/>
    <cellStyle name="EN-TETE1 55" xfId="7861" xr:uid="{00000000-0005-0000-0000-0000F2170000}"/>
    <cellStyle name="EN-TETE1 55 2" xfId="7862" xr:uid="{00000000-0005-0000-0000-0000F3170000}"/>
    <cellStyle name="EN-TETE1 55 3" xfId="7863" xr:uid="{00000000-0005-0000-0000-0000F4170000}"/>
    <cellStyle name="EN-TETE1 56" xfId="7864" xr:uid="{00000000-0005-0000-0000-0000F5170000}"/>
    <cellStyle name="EN-TETE1 56 2" xfId="7865" xr:uid="{00000000-0005-0000-0000-0000F6170000}"/>
    <cellStyle name="EN-TETE1 56 3" xfId="7866" xr:uid="{00000000-0005-0000-0000-0000F7170000}"/>
    <cellStyle name="EN-TETE1 57" xfId="7867" xr:uid="{00000000-0005-0000-0000-0000F8170000}"/>
    <cellStyle name="EN-TETE1 57 2" xfId="7868" xr:uid="{00000000-0005-0000-0000-0000F9170000}"/>
    <cellStyle name="EN-TETE1 57 3" xfId="7869" xr:uid="{00000000-0005-0000-0000-0000FA170000}"/>
    <cellStyle name="EN-TETE1 58" xfId="7870" xr:uid="{00000000-0005-0000-0000-0000FB170000}"/>
    <cellStyle name="EN-TETE1 58 2" xfId="7871" xr:uid="{00000000-0005-0000-0000-0000FC170000}"/>
    <cellStyle name="EN-TETE1 58 3" xfId="7872" xr:uid="{00000000-0005-0000-0000-0000FD170000}"/>
    <cellStyle name="EN-TETE1 59" xfId="7873" xr:uid="{00000000-0005-0000-0000-0000FE170000}"/>
    <cellStyle name="EN-TETE1 59 2" xfId="7874" xr:uid="{00000000-0005-0000-0000-0000FF170000}"/>
    <cellStyle name="EN-TETE1 59 3" xfId="7875" xr:uid="{00000000-0005-0000-0000-000000180000}"/>
    <cellStyle name="EN-TETE1 6" xfId="7876" xr:uid="{00000000-0005-0000-0000-000001180000}"/>
    <cellStyle name="EN-TETE1 6 2" xfId="7877" xr:uid="{00000000-0005-0000-0000-000002180000}"/>
    <cellStyle name="EN-TETE1 6 3" xfId="7878" xr:uid="{00000000-0005-0000-0000-000003180000}"/>
    <cellStyle name="EN-TETE1 60" xfId="7879" xr:uid="{00000000-0005-0000-0000-000004180000}"/>
    <cellStyle name="EN-TETE1 7" xfId="7880" xr:uid="{00000000-0005-0000-0000-000005180000}"/>
    <cellStyle name="EN-TETE1 7 2" xfId="7881" xr:uid="{00000000-0005-0000-0000-000006180000}"/>
    <cellStyle name="EN-TETE1 7 3" xfId="7882" xr:uid="{00000000-0005-0000-0000-000007180000}"/>
    <cellStyle name="EN-TETE1 8" xfId="7883" xr:uid="{00000000-0005-0000-0000-000008180000}"/>
    <cellStyle name="EN-TETE1 8 2" xfId="7884" xr:uid="{00000000-0005-0000-0000-000009180000}"/>
    <cellStyle name="EN-TETE1 8 3" xfId="7885" xr:uid="{00000000-0005-0000-0000-00000A180000}"/>
    <cellStyle name="EN-TETE1 9" xfId="7886" xr:uid="{00000000-0005-0000-0000-00000B180000}"/>
    <cellStyle name="EN-TETE1 9 2" xfId="7887" xr:uid="{00000000-0005-0000-0000-00000C180000}"/>
    <cellStyle name="EN-TETE1 9 3" xfId="7888" xr:uid="{00000000-0005-0000-0000-00000D180000}"/>
    <cellStyle name="EN-TETE2" xfId="7889" xr:uid="{00000000-0005-0000-0000-00000E180000}"/>
    <cellStyle name="EN-TETE2 10" xfId="7890" xr:uid="{00000000-0005-0000-0000-00000F180000}"/>
    <cellStyle name="EN-TETE2 10 2" xfId="7891" xr:uid="{00000000-0005-0000-0000-000010180000}"/>
    <cellStyle name="EN-TETE2 10 3" xfId="7892" xr:uid="{00000000-0005-0000-0000-000011180000}"/>
    <cellStyle name="EN-TETE2 11" xfId="7893" xr:uid="{00000000-0005-0000-0000-000012180000}"/>
    <cellStyle name="EN-TETE2 11 2" xfId="7894" xr:uid="{00000000-0005-0000-0000-000013180000}"/>
    <cellStyle name="EN-TETE2 11 3" xfId="7895" xr:uid="{00000000-0005-0000-0000-000014180000}"/>
    <cellStyle name="EN-TETE2 12" xfId="7896" xr:uid="{00000000-0005-0000-0000-000015180000}"/>
    <cellStyle name="EN-TETE2 12 2" xfId="7897" xr:uid="{00000000-0005-0000-0000-000016180000}"/>
    <cellStyle name="EN-TETE2 12 3" xfId="7898" xr:uid="{00000000-0005-0000-0000-000017180000}"/>
    <cellStyle name="EN-TETE2 13" xfId="7899" xr:uid="{00000000-0005-0000-0000-000018180000}"/>
    <cellStyle name="EN-TETE2 13 2" xfId="7900" xr:uid="{00000000-0005-0000-0000-000019180000}"/>
    <cellStyle name="EN-TETE2 13 3" xfId="7901" xr:uid="{00000000-0005-0000-0000-00001A180000}"/>
    <cellStyle name="EN-TETE2 14" xfId="7902" xr:uid="{00000000-0005-0000-0000-00001B180000}"/>
    <cellStyle name="EN-TETE2 14 2" xfId="7903" xr:uid="{00000000-0005-0000-0000-00001C180000}"/>
    <cellStyle name="EN-TETE2 14 3" xfId="7904" xr:uid="{00000000-0005-0000-0000-00001D180000}"/>
    <cellStyle name="EN-TETE2 15" xfId="7905" xr:uid="{00000000-0005-0000-0000-00001E180000}"/>
    <cellStyle name="EN-TETE2 15 2" xfId="7906" xr:uid="{00000000-0005-0000-0000-00001F180000}"/>
    <cellStyle name="EN-TETE2 15 3" xfId="7907" xr:uid="{00000000-0005-0000-0000-000020180000}"/>
    <cellStyle name="EN-TETE2 16" xfId="7908" xr:uid="{00000000-0005-0000-0000-000021180000}"/>
    <cellStyle name="EN-TETE2 16 2" xfId="7909" xr:uid="{00000000-0005-0000-0000-000022180000}"/>
    <cellStyle name="EN-TETE2 16 3" xfId="7910" xr:uid="{00000000-0005-0000-0000-000023180000}"/>
    <cellStyle name="EN-TETE2 17" xfId="7911" xr:uid="{00000000-0005-0000-0000-000024180000}"/>
    <cellStyle name="EN-TETE2 17 2" xfId="7912" xr:uid="{00000000-0005-0000-0000-000025180000}"/>
    <cellStyle name="EN-TETE2 17 3" xfId="7913" xr:uid="{00000000-0005-0000-0000-000026180000}"/>
    <cellStyle name="EN-TETE2 18" xfId="7914" xr:uid="{00000000-0005-0000-0000-000027180000}"/>
    <cellStyle name="EN-TETE2 18 2" xfId="7915" xr:uid="{00000000-0005-0000-0000-000028180000}"/>
    <cellStyle name="EN-TETE2 18 3" xfId="7916" xr:uid="{00000000-0005-0000-0000-000029180000}"/>
    <cellStyle name="EN-TETE2 19" xfId="7917" xr:uid="{00000000-0005-0000-0000-00002A180000}"/>
    <cellStyle name="EN-TETE2 19 2" xfId="7918" xr:uid="{00000000-0005-0000-0000-00002B180000}"/>
    <cellStyle name="EN-TETE2 19 3" xfId="7919" xr:uid="{00000000-0005-0000-0000-00002C180000}"/>
    <cellStyle name="EN-TETE2 2" xfId="7920" xr:uid="{00000000-0005-0000-0000-00002D180000}"/>
    <cellStyle name="EN-TETE2 2 2" xfId="7921" xr:uid="{00000000-0005-0000-0000-00002E180000}"/>
    <cellStyle name="EN-TETE2 2 2 2" xfId="7922" xr:uid="{00000000-0005-0000-0000-00002F180000}"/>
    <cellStyle name="EN-TETE2 2 3" xfId="7923" xr:uid="{00000000-0005-0000-0000-000030180000}"/>
    <cellStyle name="EN-TETE2 2 4" xfId="7924" xr:uid="{00000000-0005-0000-0000-000031180000}"/>
    <cellStyle name="EN-TETE2 20" xfId="7925" xr:uid="{00000000-0005-0000-0000-000032180000}"/>
    <cellStyle name="EN-TETE2 20 2" xfId="7926" xr:uid="{00000000-0005-0000-0000-000033180000}"/>
    <cellStyle name="EN-TETE2 20 3" xfId="7927" xr:uid="{00000000-0005-0000-0000-000034180000}"/>
    <cellStyle name="EN-TETE2 21" xfId="7928" xr:uid="{00000000-0005-0000-0000-000035180000}"/>
    <cellStyle name="EN-TETE2 21 2" xfId="7929" xr:uid="{00000000-0005-0000-0000-000036180000}"/>
    <cellStyle name="EN-TETE2 21 3" xfId="7930" xr:uid="{00000000-0005-0000-0000-000037180000}"/>
    <cellStyle name="EN-TETE2 22" xfId="7931" xr:uid="{00000000-0005-0000-0000-000038180000}"/>
    <cellStyle name="EN-TETE2 22 2" xfId="7932" xr:uid="{00000000-0005-0000-0000-000039180000}"/>
    <cellStyle name="EN-TETE2 22 3" xfId="7933" xr:uid="{00000000-0005-0000-0000-00003A180000}"/>
    <cellStyle name="EN-TETE2 23" xfId="7934" xr:uid="{00000000-0005-0000-0000-00003B180000}"/>
    <cellStyle name="EN-TETE2 23 2" xfId="7935" xr:uid="{00000000-0005-0000-0000-00003C180000}"/>
    <cellStyle name="EN-TETE2 23 3" xfId="7936" xr:uid="{00000000-0005-0000-0000-00003D180000}"/>
    <cellStyle name="EN-TETE2 24" xfId="7937" xr:uid="{00000000-0005-0000-0000-00003E180000}"/>
    <cellStyle name="EN-TETE2 24 2" xfId="7938" xr:uid="{00000000-0005-0000-0000-00003F180000}"/>
    <cellStyle name="EN-TETE2 24 3" xfId="7939" xr:uid="{00000000-0005-0000-0000-000040180000}"/>
    <cellStyle name="EN-TETE2 25" xfId="7940" xr:uid="{00000000-0005-0000-0000-000041180000}"/>
    <cellStyle name="EN-TETE2 25 2" xfId="7941" xr:uid="{00000000-0005-0000-0000-000042180000}"/>
    <cellStyle name="EN-TETE2 25 3" xfId="7942" xr:uid="{00000000-0005-0000-0000-000043180000}"/>
    <cellStyle name="EN-TETE2 26" xfId="7943" xr:uid="{00000000-0005-0000-0000-000044180000}"/>
    <cellStyle name="EN-TETE2 26 2" xfId="7944" xr:uid="{00000000-0005-0000-0000-000045180000}"/>
    <cellStyle name="EN-TETE2 26 3" xfId="7945" xr:uid="{00000000-0005-0000-0000-000046180000}"/>
    <cellStyle name="EN-TETE2 27" xfId="7946" xr:uid="{00000000-0005-0000-0000-000047180000}"/>
    <cellStyle name="EN-TETE2 27 2" xfId="7947" xr:uid="{00000000-0005-0000-0000-000048180000}"/>
    <cellStyle name="EN-TETE2 27 3" xfId="7948" xr:uid="{00000000-0005-0000-0000-000049180000}"/>
    <cellStyle name="EN-TETE2 28" xfId="7949" xr:uid="{00000000-0005-0000-0000-00004A180000}"/>
    <cellStyle name="EN-TETE2 28 2" xfId="7950" xr:uid="{00000000-0005-0000-0000-00004B180000}"/>
    <cellStyle name="EN-TETE2 28 3" xfId="7951" xr:uid="{00000000-0005-0000-0000-00004C180000}"/>
    <cellStyle name="EN-TETE2 29" xfId="7952" xr:uid="{00000000-0005-0000-0000-00004D180000}"/>
    <cellStyle name="EN-TETE2 29 2" xfId="7953" xr:uid="{00000000-0005-0000-0000-00004E180000}"/>
    <cellStyle name="EN-TETE2 29 3" xfId="7954" xr:uid="{00000000-0005-0000-0000-00004F180000}"/>
    <cellStyle name="EN-TETE2 3" xfId="7955" xr:uid="{00000000-0005-0000-0000-000050180000}"/>
    <cellStyle name="EN-TETE2 3 2" xfId="7956" xr:uid="{00000000-0005-0000-0000-000051180000}"/>
    <cellStyle name="EN-TETE2 3 3" xfId="7957" xr:uid="{00000000-0005-0000-0000-000052180000}"/>
    <cellStyle name="EN-TETE2 3 3 2" xfId="7958" xr:uid="{00000000-0005-0000-0000-000053180000}"/>
    <cellStyle name="EN-TETE2 30" xfId="7959" xr:uid="{00000000-0005-0000-0000-000054180000}"/>
    <cellStyle name="EN-TETE2 30 2" xfId="7960" xr:uid="{00000000-0005-0000-0000-000055180000}"/>
    <cellStyle name="EN-TETE2 30 3" xfId="7961" xr:uid="{00000000-0005-0000-0000-000056180000}"/>
    <cellStyle name="EN-TETE2 31" xfId="7962" xr:uid="{00000000-0005-0000-0000-000057180000}"/>
    <cellStyle name="EN-TETE2 31 2" xfId="7963" xr:uid="{00000000-0005-0000-0000-000058180000}"/>
    <cellStyle name="EN-TETE2 31 3" xfId="7964" xr:uid="{00000000-0005-0000-0000-000059180000}"/>
    <cellStyle name="EN-TETE2 32" xfId="7965" xr:uid="{00000000-0005-0000-0000-00005A180000}"/>
    <cellStyle name="EN-TETE2 32 2" xfId="7966" xr:uid="{00000000-0005-0000-0000-00005B180000}"/>
    <cellStyle name="EN-TETE2 32 3" xfId="7967" xr:uid="{00000000-0005-0000-0000-00005C180000}"/>
    <cellStyle name="EN-TETE2 33" xfId="7968" xr:uid="{00000000-0005-0000-0000-00005D180000}"/>
    <cellStyle name="EN-TETE2 33 2" xfId="7969" xr:uid="{00000000-0005-0000-0000-00005E180000}"/>
    <cellStyle name="EN-TETE2 33 3" xfId="7970" xr:uid="{00000000-0005-0000-0000-00005F180000}"/>
    <cellStyle name="EN-TETE2 34" xfId="7971" xr:uid="{00000000-0005-0000-0000-000060180000}"/>
    <cellStyle name="EN-TETE2 34 2" xfId="7972" xr:uid="{00000000-0005-0000-0000-000061180000}"/>
    <cellStyle name="EN-TETE2 34 3" xfId="7973" xr:uid="{00000000-0005-0000-0000-000062180000}"/>
    <cellStyle name="EN-TETE2 35" xfId="7974" xr:uid="{00000000-0005-0000-0000-000063180000}"/>
    <cellStyle name="EN-TETE2 35 2" xfId="7975" xr:uid="{00000000-0005-0000-0000-000064180000}"/>
    <cellStyle name="EN-TETE2 35 3" xfId="7976" xr:uid="{00000000-0005-0000-0000-000065180000}"/>
    <cellStyle name="EN-TETE2 36" xfId="7977" xr:uid="{00000000-0005-0000-0000-000066180000}"/>
    <cellStyle name="EN-TETE2 36 2" xfId="7978" xr:uid="{00000000-0005-0000-0000-000067180000}"/>
    <cellStyle name="EN-TETE2 36 3" xfId="7979" xr:uid="{00000000-0005-0000-0000-000068180000}"/>
    <cellStyle name="EN-TETE2 37" xfId="7980" xr:uid="{00000000-0005-0000-0000-000069180000}"/>
    <cellStyle name="EN-TETE2 37 2" xfId="7981" xr:uid="{00000000-0005-0000-0000-00006A180000}"/>
    <cellStyle name="EN-TETE2 37 3" xfId="7982" xr:uid="{00000000-0005-0000-0000-00006B180000}"/>
    <cellStyle name="EN-TETE2 38" xfId="7983" xr:uid="{00000000-0005-0000-0000-00006C180000}"/>
    <cellStyle name="EN-TETE2 38 2" xfId="7984" xr:uid="{00000000-0005-0000-0000-00006D180000}"/>
    <cellStyle name="EN-TETE2 38 3" xfId="7985" xr:uid="{00000000-0005-0000-0000-00006E180000}"/>
    <cellStyle name="EN-TETE2 39" xfId="7986" xr:uid="{00000000-0005-0000-0000-00006F180000}"/>
    <cellStyle name="EN-TETE2 39 2" xfId="7987" xr:uid="{00000000-0005-0000-0000-000070180000}"/>
    <cellStyle name="EN-TETE2 39 3" xfId="7988" xr:uid="{00000000-0005-0000-0000-000071180000}"/>
    <cellStyle name="EN-TETE2 4" xfId="7989" xr:uid="{00000000-0005-0000-0000-000072180000}"/>
    <cellStyle name="EN-TETE2 4 2" xfId="7990" xr:uid="{00000000-0005-0000-0000-000073180000}"/>
    <cellStyle name="EN-TETE2 4 3" xfId="7991" xr:uid="{00000000-0005-0000-0000-000074180000}"/>
    <cellStyle name="EN-TETE2 4 4" xfId="7992" xr:uid="{00000000-0005-0000-0000-000075180000}"/>
    <cellStyle name="EN-TETE2 40" xfId="7993" xr:uid="{00000000-0005-0000-0000-000076180000}"/>
    <cellStyle name="EN-TETE2 40 2" xfId="7994" xr:uid="{00000000-0005-0000-0000-000077180000}"/>
    <cellStyle name="EN-TETE2 40 3" xfId="7995" xr:uid="{00000000-0005-0000-0000-000078180000}"/>
    <cellStyle name="EN-TETE2 41" xfId="7996" xr:uid="{00000000-0005-0000-0000-000079180000}"/>
    <cellStyle name="EN-TETE2 41 2" xfId="7997" xr:uid="{00000000-0005-0000-0000-00007A180000}"/>
    <cellStyle name="EN-TETE2 41 3" xfId="7998" xr:uid="{00000000-0005-0000-0000-00007B180000}"/>
    <cellStyle name="EN-TETE2 42" xfId="7999" xr:uid="{00000000-0005-0000-0000-00007C180000}"/>
    <cellStyle name="EN-TETE2 42 2" xfId="8000" xr:uid="{00000000-0005-0000-0000-00007D180000}"/>
    <cellStyle name="EN-TETE2 42 3" xfId="8001" xr:uid="{00000000-0005-0000-0000-00007E180000}"/>
    <cellStyle name="EN-TETE2 43" xfId="8002" xr:uid="{00000000-0005-0000-0000-00007F180000}"/>
    <cellStyle name="EN-TETE2 43 2" xfId="8003" xr:uid="{00000000-0005-0000-0000-000080180000}"/>
    <cellStyle name="EN-TETE2 43 3" xfId="8004" xr:uid="{00000000-0005-0000-0000-000081180000}"/>
    <cellStyle name="EN-TETE2 44" xfId="8005" xr:uid="{00000000-0005-0000-0000-000082180000}"/>
    <cellStyle name="EN-TETE2 44 2" xfId="8006" xr:uid="{00000000-0005-0000-0000-000083180000}"/>
    <cellStyle name="EN-TETE2 44 3" xfId="8007" xr:uid="{00000000-0005-0000-0000-000084180000}"/>
    <cellStyle name="EN-TETE2 45" xfId="8008" xr:uid="{00000000-0005-0000-0000-000085180000}"/>
    <cellStyle name="EN-TETE2 45 2" xfId="8009" xr:uid="{00000000-0005-0000-0000-000086180000}"/>
    <cellStyle name="EN-TETE2 45 3" xfId="8010" xr:uid="{00000000-0005-0000-0000-000087180000}"/>
    <cellStyle name="EN-TETE2 46" xfId="8011" xr:uid="{00000000-0005-0000-0000-000088180000}"/>
    <cellStyle name="EN-TETE2 46 2" xfId="8012" xr:uid="{00000000-0005-0000-0000-000089180000}"/>
    <cellStyle name="EN-TETE2 46 3" xfId="8013" xr:uid="{00000000-0005-0000-0000-00008A180000}"/>
    <cellStyle name="EN-TETE2 47" xfId="8014" xr:uid="{00000000-0005-0000-0000-00008B180000}"/>
    <cellStyle name="EN-TETE2 47 2" xfId="8015" xr:uid="{00000000-0005-0000-0000-00008C180000}"/>
    <cellStyle name="EN-TETE2 47 3" xfId="8016" xr:uid="{00000000-0005-0000-0000-00008D180000}"/>
    <cellStyle name="EN-TETE2 48" xfId="8017" xr:uid="{00000000-0005-0000-0000-00008E180000}"/>
    <cellStyle name="EN-TETE2 48 2" xfId="8018" xr:uid="{00000000-0005-0000-0000-00008F180000}"/>
    <cellStyle name="EN-TETE2 48 3" xfId="8019" xr:uid="{00000000-0005-0000-0000-000090180000}"/>
    <cellStyle name="EN-TETE2 49" xfId="8020" xr:uid="{00000000-0005-0000-0000-000091180000}"/>
    <cellStyle name="EN-TETE2 49 2" xfId="8021" xr:uid="{00000000-0005-0000-0000-000092180000}"/>
    <cellStyle name="EN-TETE2 49 3" xfId="8022" xr:uid="{00000000-0005-0000-0000-000093180000}"/>
    <cellStyle name="EN-TETE2 5" xfId="8023" xr:uid="{00000000-0005-0000-0000-000094180000}"/>
    <cellStyle name="EN-TETE2 5 2" xfId="8024" xr:uid="{00000000-0005-0000-0000-000095180000}"/>
    <cellStyle name="EN-TETE2 5 3" xfId="8025" xr:uid="{00000000-0005-0000-0000-000096180000}"/>
    <cellStyle name="EN-TETE2 50" xfId="8026" xr:uid="{00000000-0005-0000-0000-000097180000}"/>
    <cellStyle name="EN-TETE2 50 2" xfId="8027" xr:uid="{00000000-0005-0000-0000-000098180000}"/>
    <cellStyle name="EN-TETE2 50 3" xfId="8028" xr:uid="{00000000-0005-0000-0000-000099180000}"/>
    <cellStyle name="EN-TETE2 51" xfId="8029" xr:uid="{00000000-0005-0000-0000-00009A180000}"/>
    <cellStyle name="EN-TETE2 51 2" xfId="8030" xr:uid="{00000000-0005-0000-0000-00009B180000}"/>
    <cellStyle name="EN-TETE2 51 3" xfId="8031" xr:uid="{00000000-0005-0000-0000-00009C180000}"/>
    <cellStyle name="EN-TETE2 52" xfId="8032" xr:uid="{00000000-0005-0000-0000-00009D180000}"/>
    <cellStyle name="EN-TETE2 52 2" xfId="8033" xr:uid="{00000000-0005-0000-0000-00009E180000}"/>
    <cellStyle name="EN-TETE2 52 3" xfId="8034" xr:uid="{00000000-0005-0000-0000-00009F180000}"/>
    <cellStyle name="EN-TETE2 53" xfId="8035" xr:uid="{00000000-0005-0000-0000-0000A0180000}"/>
    <cellStyle name="EN-TETE2 53 2" xfId="8036" xr:uid="{00000000-0005-0000-0000-0000A1180000}"/>
    <cellStyle name="EN-TETE2 53 3" xfId="8037" xr:uid="{00000000-0005-0000-0000-0000A2180000}"/>
    <cellStyle name="EN-TETE2 54" xfId="8038" xr:uid="{00000000-0005-0000-0000-0000A3180000}"/>
    <cellStyle name="EN-TETE2 54 2" xfId="8039" xr:uid="{00000000-0005-0000-0000-0000A4180000}"/>
    <cellStyle name="EN-TETE2 54 3" xfId="8040" xr:uid="{00000000-0005-0000-0000-0000A5180000}"/>
    <cellStyle name="EN-TETE2 55" xfId="8041" xr:uid="{00000000-0005-0000-0000-0000A6180000}"/>
    <cellStyle name="EN-TETE2 55 2" xfId="8042" xr:uid="{00000000-0005-0000-0000-0000A7180000}"/>
    <cellStyle name="EN-TETE2 55 3" xfId="8043" xr:uid="{00000000-0005-0000-0000-0000A8180000}"/>
    <cellStyle name="EN-TETE2 56" xfId="8044" xr:uid="{00000000-0005-0000-0000-0000A9180000}"/>
    <cellStyle name="EN-TETE2 56 2" xfId="8045" xr:uid="{00000000-0005-0000-0000-0000AA180000}"/>
    <cellStyle name="EN-TETE2 56 3" xfId="8046" xr:uid="{00000000-0005-0000-0000-0000AB180000}"/>
    <cellStyle name="EN-TETE2 57" xfId="8047" xr:uid="{00000000-0005-0000-0000-0000AC180000}"/>
    <cellStyle name="EN-TETE2 57 2" xfId="8048" xr:uid="{00000000-0005-0000-0000-0000AD180000}"/>
    <cellStyle name="EN-TETE2 57 3" xfId="8049" xr:uid="{00000000-0005-0000-0000-0000AE180000}"/>
    <cellStyle name="EN-TETE2 58" xfId="8050" xr:uid="{00000000-0005-0000-0000-0000AF180000}"/>
    <cellStyle name="EN-TETE2 58 2" xfId="8051" xr:uid="{00000000-0005-0000-0000-0000B0180000}"/>
    <cellStyle name="EN-TETE2 58 3" xfId="8052" xr:uid="{00000000-0005-0000-0000-0000B1180000}"/>
    <cellStyle name="EN-TETE2 59" xfId="8053" xr:uid="{00000000-0005-0000-0000-0000B2180000}"/>
    <cellStyle name="EN-TETE2 59 2" xfId="8054" xr:uid="{00000000-0005-0000-0000-0000B3180000}"/>
    <cellStyle name="EN-TETE2 59 3" xfId="8055" xr:uid="{00000000-0005-0000-0000-0000B4180000}"/>
    <cellStyle name="EN-TETE2 6" xfId="8056" xr:uid="{00000000-0005-0000-0000-0000B5180000}"/>
    <cellStyle name="EN-TETE2 6 2" xfId="8057" xr:uid="{00000000-0005-0000-0000-0000B6180000}"/>
    <cellStyle name="EN-TETE2 6 3" xfId="8058" xr:uid="{00000000-0005-0000-0000-0000B7180000}"/>
    <cellStyle name="EN-TETE2 60" xfId="8059" xr:uid="{00000000-0005-0000-0000-0000B8180000}"/>
    <cellStyle name="EN-TETE2 7" xfId="8060" xr:uid="{00000000-0005-0000-0000-0000B9180000}"/>
    <cellStyle name="EN-TETE2 7 2" xfId="8061" xr:uid="{00000000-0005-0000-0000-0000BA180000}"/>
    <cellStyle name="EN-TETE2 7 3" xfId="8062" xr:uid="{00000000-0005-0000-0000-0000BB180000}"/>
    <cellStyle name="EN-TETE2 8" xfId="8063" xr:uid="{00000000-0005-0000-0000-0000BC180000}"/>
    <cellStyle name="EN-TETE2 8 2" xfId="8064" xr:uid="{00000000-0005-0000-0000-0000BD180000}"/>
    <cellStyle name="EN-TETE2 8 3" xfId="8065" xr:uid="{00000000-0005-0000-0000-0000BE180000}"/>
    <cellStyle name="EN-TETE2 9" xfId="8066" xr:uid="{00000000-0005-0000-0000-0000BF180000}"/>
    <cellStyle name="EN-TETE2 9 2" xfId="8067" xr:uid="{00000000-0005-0000-0000-0000C0180000}"/>
    <cellStyle name="EN-TETE2 9 3" xfId="8068" xr:uid="{00000000-0005-0000-0000-0000C1180000}"/>
    <cellStyle name="entetecolonne" xfId="8069" xr:uid="{00000000-0005-0000-0000-0000C2180000}"/>
    <cellStyle name="Entrada" xfId="308" xr:uid="{00000000-0005-0000-0000-0000C3180000}"/>
    <cellStyle name="Entrada 2" xfId="1305" xr:uid="{00000000-0005-0000-0000-0000C4180000}"/>
    <cellStyle name="Entrada 3" xfId="8070" xr:uid="{00000000-0005-0000-0000-0000C5180000}"/>
    <cellStyle name="Entrada 3 2" xfId="51141" xr:uid="{208D2F46-8C85-4B2E-9412-03862F33E875}"/>
    <cellStyle name="Entrada 4" xfId="51140" xr:uid="{1E8E5994-0D9F-4964-9EBE-CC1A5D458BB0}"/>
    <cellStyle name="Entrée" xfId="50306" builtinId="20" customBuiltin="1"/>
    <cellStyle name="Entrée 10" xfId="8071" xr:uid="{00000000-0005-0000-0000-0000C6180000}"/>
    <cellStyle name="Entrée 10 2" xfId="8072" xr:uid="{00000000-0005-0000-0000-0000C7180000}"/>
    <cellStyle name="Entrée 11" xfId="8073" xr:uid="{00000000-0005-0000-0000-0000C8180000}"/>
    <cellStyle name="Entrée 11 2" xfId="8074" xr:uid="{00000000-0005-0000-0000-0000C9180000}"/>
    <cellStyle name="Entrée 11 2 2" xfId="8075" xr:uid="{00000000-0005-0000-0000-0000CA180000}"/>
    <cellStyle name="Entrée 11 2 3" xfId="8076" xr:uid="{00000000-0005-0000-0000-0000CB180000}"/>
    <cellStyle name="Entrée 11 3" xfId="8077" xr:uid="{00000000-0005-0000-0000-0000CC180000}"/>
    <cellStyle name="Entrée 11 4" xfId="8078" xr:uid="{00000000-0005-0000-0000-0000CD180000}"/>
    <cellStyle name="Entrée 11 5" xfId="8079" xr:uid="{00000000-0005-0000-0000-0000CE180000}"/>
    <cellStyle name="Entrée 12" xfId="8080" xr:uid="{00000000-0005-0000-0000-0000CF180000}"/>
    <cellStyle name="Entrée 12 2" xfId="8081" xr:uid="{00000000-0005-0000-0000-0000D0180000}"/>
    <cellStyle name="Entrée 12 3" xfId="8082" xr:uid="{00000000-0005-0000-0000-0000D1180000}"/>
    <cellStyle name="Entrée 12 4" xfId="8083" xr:uid="{00000000-0005-0000-0000-0000D2180000}"/>
    <cellStyle name="Entrée 13" xfId="8084" xr:uid="{00000000-0005-0000-0000-0000D3180000}"/>
    <cellStyle name="Entrée 13 2" xfId="8085" xr:uid="{00000000-0005-0000-0000-0000D4180000}"/>
    <cellStyle name="Entrée 13 3" xfId="8086" xr:uid="{00000000-0005-0000-0000-0000D5180000}"/>
    <cellStyle name="Entrée 14" xfId="8087" xr:uid="{00000000-0005-0000-0000-0000D6180000}"/>
    <cellStyle name="Entrée 14 2" xfId="8088" xr:uid="{00000000-0005-0000-0000-0000D7180000}"/>
    <cellStyle name="Entrée 14 3" xfId="8089" xr:uid="{00000000-0005-0000-0000-0000D8180000}"/>
    <cellStyle name="Entrée 15" xfId="8090" xr:uid="{00000000-0005-0000-0000-0000D9180000}"/>
    <cellStyle name="Entrée 15 2" xfId="8091" xr:uid="{00000000-0005-0000-0000-0000DA180000}"/>
    <cellStyle name="Entrée 15 3" xfId="8092" xr:uid="{00000000-0005-0000-0000-0000DB180000}"/>
    <cellStyle name="Entrée 16" xfId="8093" xr:uid="{00000000-0005-0000-0000-0000DC180000}"/>
    <cellStyle name="Entrée 16 2" xfId="8094" xr:uid="{00000000-0005-0000-0000-0000DD180000}"/>
    <cellStyle name="Entrée 2" xfId="307" xr:uid="{00000000-0005-0000-0000-0000DE180000}"/>
    <cellStyle name="Entrée 2 2" xfId="1306" xr:uid="{00000000-0005-0000-0000-0000DF180000}"/>
    <cellStyle name="Entrée 2 2 2" xfId="8095" xr:uid="{00000000-0005-0000-0000-0000E0180000}"/>
    <cellStyle name="Entrée 2 3" xfId="8096" xr:uid="{00000000-0005-0000-0000-0000E1180000}"/>
    <cellStyle name="Entrée 2 3 2" xfId="8097" xr:uid="{00000000-0005-0000-0000-0000E2180000}"/>
    <cellStyle name="Entrée 2 3 2 2" xfId="8098" xr:uid="{00000000-0005-0000-0000-0000E3180000}"/>
    <cellStyle name="Entrée 2 3 3" xfId="51142" xr:uid="{C9E4E4B2-F219-4AB4-88AD-54FBBB7AE4CA}"/>
    <cellStyle name="Entrée 2 4" xfId="8099" xr:uid="{00000000-0005-0000-0000-0000E4180000}"/>
    <cellStyle name="Entrée 2 4 2" xfId="8100" xr:uid="{00000000-0005-0000-0000-0000E5180000}"/>
    <cellStyle name="Entrée 2 5" xfId="8101" xr:uid="{00000000-0005-0000-0000-0000E6180000}"/>
    <cellStyle name="Entrée 2 6" xfId="8102" xr:uid="{00000000-0005-0000-0000-0000E7180000}"/>
    <cellStyle name="Entrée 2 7" xfId="8103" xr:uid="{00000000-0005-0000-0000-0000E8180000}"/>
    <cellStyle name="Entrée 2 8" xfId="2209" xr:uid="{00000000-0005-0000-0000-0000E9180000}"/>
    <cellStyle name="Entrée 3" xfId="8104" xr:uid="{00000000-0005-0000-0000-0000EA180000}"/>
    <cellStyle name="Entrée 3 2" xfId="8105" xr:uid="{00000000-0005-0000-0000-0000EB180000}"/>
    <cellStyle name="Entrée 3 3" xfId="8106" xr:uid="{00000000-0005-0000-0000-0000EC180000}"/>
    <cellStyle name="Entrée 3 4" xfId="8107" xr:uid="{00000000-0005-0000-0000-0000ED180000}"/>
    <cellStyle name="Entrée 3 5" xfId="8108" xr:uid="{00000000-0005-0000-0000-0000EE180000}"/>
    <cellStyle name="Entrée 3 6" xfId="8109" xr:uid="{00000000-0005-0000-0000-0000EF180000}"/>
    <cellStyle name="Entrée 3 7" xfId="8110" xr:uid="{00000000-0005-0000-0000-0000F0180000}"/>
    <cellStyle name="Entrée 4" xfId="8111" xr:uid="{00000000-0005-0000-0000-0000F1180000}"/>
    <cellStyle name="Entrée 4 2" xfId="8112" xr:uid="{00000000-0005-0000-0000-0000F2180000}"/>
    <cellStyle name="Entrée 4 3" xfId="8113" xr:uid="{00000000-0005-0000-0000-0000F3180000}"/>
    <cellStyle name="Entrée 4 4" xfId="8114" xr:uid="{00000000-0005-0000-0000-0000F4180000}"/>
    <cellStyle name="Entrée 5" xfId="8115" xr:uid="{00000000-0005-0000-0000-0000F5180000}"/>
    <cellStyle name="Entrée 5 2" xfId="8116" xr:uid="{00000000-0005-0000-0000-0000F6180000}"/>
    <cellStyle name="Entrée 6" xfId="8117" xr:uid="{00000000-0005-0000-0000-0000F7180000}"/>
    <cellStyle name="Entrée 6 2" xfId="8118" xr:uid="{00000000-0005-0000-0000-0000F8180000}"/>
    <cellStyle name="Entrée 6 3" xfId="8119" xr:uid="{00000000-0005-0000-0000-0000F9180000}"/>
    <cellStyle name="Entrée 6 3 2" xfId="8120" xr:uid="{00000000-0005-0000-0000-0000FA180000}"/>
    <cellStyle name="Entrée 6 4" xfId="8121" xr:uid="{00000000-0005-0000-0000-0000FB180000}"/>
    <cellStyle name="Entrée 6 4 2" xfId="8122" xr:uid="{00000000-0005-0000-0000-0000FC180000}"/>
    <cellStyle name="Entrée 6 5" xfId="8123" xr:uid="{00000000-0005-0000-0000-0000FD180000}"/>
    <cellStyle name="Entrée 7" xfId="8124" xr:uid="{00000000-0005-0000-0000-0000FE180000}"/>
    <cellStyle name="Entrée 7 2" xfId="8125" xr:uid="{00000000-0005-0000-0000-0000FF180000}"/>
    <cellStyle name="Entrée 7 3" xfId="8126" xr:uid="{00000000-0005-0000-0000-000000190000}"/>
    <cellStyle name="Entrée 8" xfId="8127" xr:uid="{00000000-0005-0000-0000-000001190000}"/>
    <cellStyle name="Entrée 8 2" xfId="8128" xr:uid="{00000000-0005-0000-0000-000002190000}"/>
    <cellStyle name="Entrée 9" xfId="8129" xr:uid="{00000000-0005-0000-0000-000003190000}"/>
    <cellStyle name="Entrée 9 2" xfId="8130" xr:uid="{00000000-0005-0000-0000-000004190000}"/>
    <cellStyle name="Ergebnis" xfId="8131" xr:uid="{00000000-0005-0000-0000-000005190000}"/>
    <cellStyle name="Ergebnis 2" xfId="8132" xr:uid="{00000000-0005-0000-0000-000006190000}"/>
    <cellStyle name="Ergebnis 2 2" xfId="8133" xr:uid="{00000000-0005-0000-0000-000007190000}"/>
    <cellStyle name="Ergebnis 2 2 2" xfId="8134" xr:uid="{00000000-0005-0000-0000-000008190000}"/>
    <cellStyle name="Ergebnis 2 2 3" xfId="8135" xr:uid="{00000000-0005-0000-0000-000009190000}"/>
    <cellStyle name="Ergebnis 2 3" xfId="8136" xr:uid="{00000000-0005-0000-0000-00000A190000}"/>
    <cellStyle name="Ergebnis 2 3 2" xfId="8137" xr:uid="{00000000-0005-0000-0000-00000B190000}"/>
    <cellStyle name="Ergebnis 2 3 3" xfId="8138" xr:uid="{00000000-0005-0000-0000-00000C190000}"/>
    <cellStyle name="Ergebnis 2 4" xfId="8139" xr:uid="{00000000-0005-0000-0000-00000D190000}"/>
    <cellStyle name="Ergebnis 2 4 2" xfId="8140" xr:uid="{00000000-0005-0000-0000-00000E190000}"/>
    <cellStyle name="Ergebnis 2 4 3" xfId="8141" xr:uid="{00000000-0005-0000-0000-00000F190000}"/>
    <cellStyle name="Ergebnis 2 5" xfId="8142" xr:uid="{00000000-0005-0000-0000-000010190000}"/>
    <cellStyle name="Ergebnis 2 6" xfId="8143" xr:uid="{00000000-0005-0000-0000-000011190000}"/>
    <cellStyle name="Ergebnis 3" xfId="8144" xr:uid="{00000000-0005-0000-0000-000012190000}"/>
    <cellStyle name="Ergebnis 3 2" xfId="8145" xr:uid="{00000000-0005-0000-0000-000013190000}"/>
    <cellStyle name="Ergebnis 3 2 2" xfId="8146" xr:uid="{00000000-0005-0000-0000-000014190000}"/>
    <cellStyle name="Ergebnis 3 2 3" xfId="8147" xr:uid="{00000000-0005-0000-0000-000015190000}"/>
    <cellStyle name="Ergebnis 3 3" xfId="8148" xr:uid="{00000000-0005-0000-0000-000016190000}"/>
    <cellStyle name="Ergebnis 3 3 2" xfId="8149" xr:uid="{00000000-0005-0000-0000-000017190000}"/>
    <cellStyle name="Ergebnis 3 3 3" xfId="8150" xr:uid="{00000000-0005-0000-0000-000018190000}"/>
    <cellStyle name="Ergebnis 3 4" xfId="8151" xr:uid="{00000000-0005-0000-0000-000019190000}"/>
    <cellStyle name="Ergebnis 3 4 2" xfId="8152" xr:uid="{00000000-0005-0000-0000-00001A190000}"/>
    <cellStyle name="Ergebnis 3 4 3" xfId="8153" xr:uid="{00000000-0005-0000-0000-00001B190000}"/>
    <cellStyle name="Ergebnis 3 5" xfId="8154" xr:uid="{00000000-0005-0000-0000-00001C190000}"/>
    <cellStyle name="Ergebnis 3 6" xfId="8155" xr:uid="{00000000-0005-0000-0000-00001D190000}"/>
    <cellStyle name="Ergebnis 3 7" xfId="8156" xr:uid="{00000000-0005-0000-0000-00001E190000}"/>
    <cellStyle name="Ergebnis 4" xfId="8157" xr:uid="{00000000-0005-0000-0000-00001F190000}"/>
    <cellStyle name="Ergebnis 4 2" xfId="8158" xr:uid="{00000000-0005-0000-0000-000020190000}"/>
    <cellStyle name="Ergebnis 4 3" xfId="8159" xr:uid="{00000000-0005-0000-0000-000021190000}"/>
    <cellStyle name="Ergebnis 5" xfId="8160" xr:uid="{00000000-0005-0000-0000-000022190000}"/>
    <cellStyle name="Ergebnis 5 2" xfId="8161" xr:uid="{00000000-0005-0000-0000-000023190000}"/>
    <cellStyle name="Ergebnis 5 3" xfId="8162" xr:uid="{00000000-0005-0000-0000-000024190000}"/>
    <cellStyle name="Ergebnis 6" xfId="8163" xr:uid="{00000000-0005-0000-0000-000025190000}"/>
    <cellStyle name="Ergebnis 6 2" xfId="8164" xr:uid="{00000000-0005-0000-0000-000026190000}"/>
    <cellStyle name="Ergebnis 6 3" xfId="8165" xr:uid="{00000000-0005-0000-0000-000027190000}"/>
    <cellStyle name="Ergebnis 7" xfId="8166" xr:uid="{00000000-0005-0000-0000-000028190000}"/>
    <cellStyle name="Ergebnis 8" xfId="8167" xr:uid="{00000000-0005-0000-0000-000029190000}"/>
    <cellStyle name="Ergebnis 9" xfId="8168" xr:uid="{00000000-0005-0000-0000-00002A190000}"/>
    <cellStyle name="Erklärender Text" xfId="8169" xr:uid="{00000000-0005-0000-0000-00002B190000}"/>
    <cellStyle name="Erklärender Text 2" xfId="8170" xr:uid="{00000000-0005-0000-0000-00002C190000}"/>
    <cellStyle name="Erklärender Text 3" xfId="8171" xr:uid="{00000000-0005-0000-0000-00002D190000}"/>
    <cellStyle name="Erklärender Text 3 2" xfId="8172" xr:uid="{00000000-0005-0000-0000-00002E190000}"/>
    <cellStyle name="Erklärender Text 4" xfId="8173" xr:uid="{00000000-0005-0000-0000-00002F190000}"/>
    <cellStyle name="Erklärender Text 5" xfId="8174" xr:uid="{00000000-0005-0000-0000-000030190000}"/>
    <cellStyle name="Erklärender Text 6" xfId="8175" xr:uid="{00000000-0005-0000-0000-000031190000}"/>
    <cellStyle name="Erklärender Text 7" xfId="8176" xr:uid="{00000000-0005-0000-0000-000032190000}"/>
    <cellStyle name="Error" xfId="2025" xr:uid="{00000000-0005-0000-0000-000033190000}"/>
    <cellStyle name="Euro" xfId="309" xr:uid="{00000000-0005-0000-0000-000034190000}"/>
    <cellStyle name="Euro 10" xfId="310" xr:uid="{00000000-0005-0000-0000-000035190000}"/>
    <cellStyle name="Euro 10 2" xfId="1308" xr:uid="{00000000-0005-0000-0000-000036190000}"/>
    <cellStyle name="Euro 10 3" xfId="51144" xr:uid="{9E86AD7E-EDF3-4C2A-A46E-0AB0D0DFA6BA}"/>
    <cellStyle name="Euro 10 3 2" xfId="51145" xr:uid="{195C533B-7AB0-454B-BA93-11565F4C2331}"/>
    <cellStyle name="Euro 10 3 2 2" xfId="51146" xr:uid="{20296BAB-0046-440A-9C93-612DEF8D60D2}"/>
    <cellStyle name="Euro 10 3 3" xfId="51147" xr:uid="{9997313A-2007-4924-B42A-F3417619B3B7}"/>
    <cellStyle name="Euro 10 3 3 2" xfId="51148" xr:uid="{44F2783E-E59C-4E5B-86C0-B82F34729283}"/>
    <cellStyle name="Euro 10 3 4" xfId="51149" xr:uid="{F6B4EB4A-2ABC-485C-B9D4-2F3B6F2735FC}"/>
    <cellStyle name="Euro 10 4" xfId="51143" xr:uid="{D618A27C-945E-4F96-B68A-7C5FFAF5F0DB}"/>
    <cellStyle name="Euro 11" xfId="1307" xr:uid="{00000000-0005-0000-0000-000037190000}"/>
    <cellStyle name="Euro 12" xfId="2210" xr:uid="{00000000-0005-0000-0000-000038190000}"/>
    <cellStyle name="Euro 12 2" xfId="51150" xr:uid="{A1C95D8D-4934-4E95-A557-9008361BB60C}"/>
    <cellStyle name="Euro 13" xfId="52152" xr:uid="{5A35053D-4F62-4192-A24E-D4609331A3E6}"/>
    <cellStyle name="Euro 2" xfId="311" xr:uid="{00000000-0005-0000-0000-000039190000}"/>
    <cellStyle name="Euro 2 2" xfId="312" xr:uid="{00000000-0005-0000-0000-00003A190000}"/>
    <cellStyle name="Euro 2 2 2" xfId="1310" xr:uid="{00000000-0005-0000-0000-00003B190000}"/>
    <cellStyle name="Euro 2 2 2 2" xfId="8179" xr:uid="{00000000-0005-0000-0000-00003C190000}"/>
    <cellStyle name="Euro 2 2 3" xfId="8178" xr:uid="{00000000-0005-0000-0000-00003D190000}"/>
    <cellStyle name="Euro 2 2 3 2" xfId="51151" xr:uid="{C5E6DEEE-E4E4-4889-9920-B5C067AEAEF1}"/>
    <cellStyle name="Euro 2 3" xfId="313" xr:uid="{00000000-0005-0000-0000-00003E190000}"/>
    <cellStyle name="Euro 2 3 2" xfId="1311" xr:uid="{00000000-0005-0000-0000-00003F190000}"/>
    <cellStyle name="Euro 2 3 2 2" xfId="8181" xr:uid="{00000000-0005-0000-0000-000040190000}"/>
    <cellStyle name="Euro 2 3 3" xfId="8180" xr:uid="{00000000-0005-0000-0000-000041190000}"/>
    <cellStyle name="Euro 2 3 3 2" xfId="51152" xr:uid="{752BDEC9-7501-420E-B745-7AF3A1F9B70C}"/>
    <cellStyle name="Euro 2 4" xfId="314" xr:uid="{00000000-0005-0000-0000-000042190000}"/>
    <cellStyle name="Euro 2 4 2" xfId="1312" xr:uid="{00000000-0005-0000-0000-000043190000}"/>
    <cellStyle name="Euro 2 4 3" xfId="8182" xr:uid="{00000000-0005-0000-0000-000044190000}"/>
    <cellStyle name="Euro 2 4 3 2" xfId="51153" xr:uid="{29DC4779-CB2A-4F4C-804E-D9DBC314A8C3}"/>
    <cellStyle name="Euro 2 5" xfId="1309" xr:uid="{00000000-0005-0000-0000-000045190000}"/>
    <cellStyle name="Euro 2 6" xfId="8177" xr:uid="{00000000-0005-0000-0000-000046190000}"/>
    <cellStyle name="Euro 2 6 2" xfId="51154" xr:uid="{DC834213-550B-4EC3-9D77-9F6808828EFA}"/>
    <cellStyle name="Euro 2 7" xfId="52157" xr:uid="{0FA0C3E0-569F-49E7-A733-745B9ACF68DE}"/>
    <cellStyle name="Euro 2_ANNÉE 2015" xfId="315" xr:uid="{00000000-0005-0000-0000-000047190000}"/>
    <cellStyle name="Euro 3" xfId="316" xr:uid="{00000000-0005-0000-0000-000048190000}"/>
    <cellStyle name="Euro 3 2" xfId="317" xr:uid="{00000000-0005-0000-0000-000049190000}"/>
    <cellStyle name="Euro 3 2 2" xfId="1314" xr:uid="{00000000-0005-0000-0000-00004A190000}"/>
    <cellStyle name="Euro 3 2 3" xfId="8184" xr:uid="{00000000-0005-0000-0000-00004B190000}"/>
    <cellStyle name="Euro 3 2 3 2" xfId="51155" xr:uid="{570C9066-6123-47AE-9445-4ABBA15E89F9}"/>
    <cellStyle name="Euro 3 3" xfId="1313" xr:uid="{00000000-0005-0000-0000-00004C190000}"/>
    <cellStyle name="Euro 3 3 2" xfId="8185" xr:uid="{00000000-0005-0000-0000-00004D190000}"/>
    <cellStyle name="Euro 3 4" xfId="8183" xr:uid="{00000000-0005-0000-0000-00004E190000}"/>
    <cellStyle name="Euro 3 4 2" xfId="51156" xr:uid="{B561397F-417F-4869-8621-06FC86E18438}"/>
    <cellStyle name="Euro 3 5" xfId="52158" xr:uid="{1B321CF9-EE90-428B-9A6E-63701EBB3340}"/>
    <cellStyle name="Euro 4" xfId="318" xr:uid="{00000000-0005-0000-0000-00004F190000}"/>
    <cellStyle name="Euro 4 2" xfId="319" xr:uid="{00000000-0005-0000-0000-000050190000}"/>
    <cellStyle name="Euro 4 2 2" xfId="1316" xr:uid="{00000000-0005-0000-0000-000051190000}"/>
    <cellStyle name="Euro 4 2 3" xfId="8187" xr:uid="{00000000-0005-0000-0000-000052190000}"/>
    <cellStyle name="Euro 4 2 3 2" xfId="51157" xr:uid="{E81E4733-0C44-4E24-9183-813934DD1867}"/>
    <cellStyle name="Euro 4 3" xfId="320" xr:uid="{00000000-0005-0000-0000-000053190000}"/>
    <cellStyle name="Euro 4 3 2" xfId="1317" xr:uid="{00000000-0005-0000-0000-000054190000}"/>
    <cellStyle name="Euro 4 3 3" xfId="51158" xr:uid="{2DA07F0B-BF14-468C-9896-9E690F08B043}"/>
    <cellStyle name="Euro 4 4" xfId="1315" xr:uid="{00000000-0005-0000-0000-000055190000}"/>
    <cellStyle name="Euro 4 5" xfId="8186" xr:uid="{00000000-0005-0000-0000-000056190000}"/>
    <cellStyle name="Euro 4 5 2" xfId="51159" xr:uid="{76F88A68-F1BC-4392-9ECD-D5ABD045002F}"/>
    <cellStyle name="Euro 4 6" xfId="52156" xr:uid="{E0780B50-A9B3-4081-9E3D-F579287FC83A}"/>
    <cellStyle name="Euro 4_ANNÉE 2015" xfId="321" xr:uid="{00000000-0005-0000-0000-000057190000}"/>
    <cellStyle name="Euro 5" xfId="322" xr:uid="{00000000-0005-0000-0000-000058190000}"/>
    <cellStyle name="Euro 5 2" xfId="1318" xr:uid="{00000000-0005-0000-0000-000059190000}"/>
    <cellStyle name="Euro 5 3" xfId="8188" xr:uid="{00000000-0005-0000-0000-00005A190000}"/>
    <cellStyle name="Euro 5 3 2" xfId="51160" xr:uid="{09C9144B-EF4F-44E5-87FA-A2B0A028ED5A}"/>
    <cellStyle name="Euro 6" xfId="323" xr:uid="{00000000-0005-0000-0000-00005B190000}"/>
    <cellStyle name="Euro 6 2" xfId="1319" xr:uid="{00000000-0005-0000-0000-00005C190000}"/>
    <cellStyle name="Euro 6 3" xfId="51161" xr:uid="{8AE2B0E9-DBC1-4E38-9985-A358512A143C}"/>
    <cellStyle name="Euro 7" xfId="324" xr:uid="{00000000-0005-0000-0000-00005D190000}"/>
    <cellStyle name="Euro 7 2" xfId="1320" xr:uid="{00000000-0005-0000-0000-00005E190000}"/>
    <cellStyle name="Euro 7 3" xfId="51163" xr:uid="{180FBD20-5E2E-4ED4-9B64-84698515E677}"/>
    <cellStyle name="Euro 7 4" xfId="51162" xr:uid="{6DEEF0D6-A603-4927-BE13-5C889F9D7AD7}"/>
    <cellStyle name="Euro 8" xfId="325" xr:uid="{00000000-0005-0000-0000-00005F190000}"/>
    <cellStyle name="Euro 8 2" xfId="1321" xr:uid="{00000000-0005-0000-0000-000060190000}"/>
    <cellStyle name="Euro 8 3" xfId="51165" xr:uid="{CD443916-6EEA-4857-88A4-5ED3FD94D9F8}"/>
    <cellStyle name="Euro 8 3 2" xfId="51166" xr:uid="{A3C0D9B3-7B41-4F7D-9B68-1CE9BE4F04AA}"/>
    <cellStyle name="Euro 8 3 2 2" xfId="51167" xr:uid="{14F69C09-5EA7-44E2-8FE0-34BC666A12C3}"/>
    <cellStyle name="Euro 8 3 3" xfId="51168" xr:uid="{559B6AC7-E91D-4906-A63B-3E751E9A96F5}"/>
    <cellStyle name="Euro 8 3 3 2" xfId="51169" xr:uid="{53DA36AD-1627-45EB-BDB8-DC36E0ABD1A3}"/>
    <cellStyle name="Euro 8 3 4" xfId="51170" xr:uid="{BD1B40D5-EAA2-4609-9B3B-0950FD71CED8}"/>
    <cellStyle name="Euro 8 4" xfId="51164" xr:uid="{7845A75B-8D35-4827-8317-5F11266EFD34}"/>
    <cellStyle name="Euro 9" xfId="326" xr:uid="{00000000-0005-0000-0000-000061190000}"/>
    <cellStyle name="Euro 9 2" xfId="1322" xr:uid="{00000000-0005-0000-0000-000062190000}"/>
    <cellStyle name="Euro 9 3" xfId="51172" xr:uid="{35122AB6-4875-423E-A7A2-7B3C6C8BE7AA}"/>
    <cellStyle name="Euro 9 3 2" xfId="51173" xr:uid="{BE663EB1-22D2-44D5-83D8-07ACC385E200}"/>
    <cellStyle name="Euro 9 3 2 2" xfId="51174" xr:uid="{EC556D16-1ED2-4E85-A54F-D3589AEFAEF6}"/>
    <cellStyle name="Euro 9 3 3" xfId="51175" xr:uid="{D5A2B290-EE20-4F8C-AC1E-AF8E80E0F200}"/>
    <cellStyle name="Euro 9 3 3 2" xfId="51176" xr:uid="{00BD0C47-BC4F-44B8-BE73-A4CA7D4C8F24}"/>
    <cellStyle name="Euro 9 3 4" xfId="51177" xr:uid="{B4D8E62E-CC47-4816-B021-9629B18AACF1}"/>
    <cellStyle name="Euro 9 4" xfId="51171" xr:uid="{20FDF387-403E-4875-A918-F8FCF332A7D5}"/>
    <cellStyle name="Euro_ANNÉE 2015" xfId="327" xr:uid="{00000000-0005-0000-0000-000063190000}"/>
    <cellStyle name="Excel Built-in Explanatory Text" xfId="329" xr:uid="{00000000-0005-0000-0000-000064190000}"/>
    <cellStyle name="Excel Built-in Explanatory Text 2" xfId="1324" xr:uid="{00000000-0005-0000-0000-000065190000}"/>
    <cellStyle name="Excel Built-in Explanatory Text 3" xfId="2125" xr:uid="{00000000-0005-0000-0000-000066190000}"/>
    <cellStyle name="Excel Built-in Explanatory Text 3 2" xfId="51179" xr:uid="{0CD49ABC-910A-4839-8D1E-BFDDC21321E2}"/>
    <cellStyle name="Excel Built-in Explanatory Text 4" xfId="51180" xr:uid="{07FBD983-9AFE-46DC-A088-6CD989A58BC6}"/>
    <cellStyle name="Excel Built-in Explanatory Text 5" xfId="51178" xr:uid="{34166EEA-16BE-4A3A-8F7D-7964DD618FAD}"/>
    <cellStyle name="Excel Built-in Percent" xfId="51181" xr:uid="{B1F6DD78-0A97-4B20-A862-FAB94649B5A1}"/>
    <cellStyle name="Excel.Chart" xfId="328" xr:uid="{00000000-0005-0000-0000-000067190000}"/>
    <cellStyle name="Excel.Chart 2" xfId="1323" xr:uid="{00000000-0005-0000-0000-000068190000}"/>
    <cellStyle name="Excel.Chart 3" xfId="51182" xr:uid="{C00CE620-7462-4D08-A7F6-4E4F1EFD22F0}"/>
    <cellStyle name="Excel_BuiltIn_Comma" xfId="2026" xr:uid="{00000000-0005-0000-0000-000069190000}"/>
    <cellStyle name="Excel_BuiltIn_Percent" xfId="330" xr:uid="{00000000-0005-0000-0000-00006A190000}"/>
    <cellStyle name="Explanatory Text" xfId="331" xr:uid="{00000000-0005-0000-0000-00006B190000}"/>
    <cellStyle name="Explanatory Text 2" xfId="1325" xr:uid="{00000000-0005-0000-0000-00006C190000}"/>
    <cellStyle name="Explanatory Text 2 2" xfId="8190" xr:uid="{00000000-0005-0000-0000-00006D190000}"/>
    <cellStyle name="Explanatory Text 3" xfId="8191" xr:uid="{00000000-0005-0000-0000-00006E190000}"/>
    <cellStyle name="Explanatory Text 3 2" xfId="51184" xr:uid="{56D82728-92DB-480D-BF43-F1F1CEB55E87}"/>
    <cellStyle name="Explanatory Text 4" xfId="8189" xr:uid="{00000000-0005-0000-0000-00006F190000}"/>
    <cellStyle name="Explanatory Text 5" xfId="51183" xr:uid="{37343BA9-6A45-42FD-9532-9EBD815CB0E3}"/>
    <cellStyle name="f_tep" xfId="8192" xr:uid="{00000000-0005-0000-0000-000070190000}"/>
    <cellStyle name="f_tep 2" xfId="8193" xr:uid="{00000000-0005-0000-0000-000071190000}"/>
    <cellStyle name="F2" xfId="2211" xr:uid="{00000000-0005-0000-0000-000072190000}"/>
    <cellStyle name="F2 10" xfId="8194" xr:uid="{00000000-0005-0000-0000-000073190000}"/>
    <cellStyle name="F2 10 2" xfId="8195" xr:uid="{00000000-0005-0000-0000-000074190000}"/>
    <cellStyle name="F2 10 3" xfId="8196" xr:uid="{00000000-0005-0000-0000-000075190000}"/>
    <cellStyle name="F2 11" xfId="8197" xr:uid="{00000000-0005-0000-0000-000076190000}"/>
    <cellStyle name="F2 11 2" xfId="8198" xr:uid="{00000000-0005-0000-0000-000077190000}"/>
    <cellStyle name="F2 12" xfId="8199" xr:uid="{00000000-0005-0000-0000-000078190000}"/>
    <cellStyle name="F2 12 2" xfId="8200" xr:uid="{00000000-0005-0000-0000-000079190000}"/>
    <cellStyle name="F2 13" xfId="8201" xr:uid="{00000000-0005-0000-0000-00007A190000}"/>
    <cellStyle name="F2 13 2" xfId="8202" xr:uid="{00000000-0005-0000-0000-00007B190000}"/>
    <cellStyle name="F2 14" xfId="8203" xr:uid="{00000000-0005-0000-0000-00007C190000}"/>
    <cellStyle name="F2 14 2" xfId="8204" xr:uid="{00000000-0005-0000-0000-00007D190000}"/>
    <cellStyle name="F2 15" xfId="8205" xr:uid="{00000000-0005-0000-0000-00007E190000}"/>
    <cellStyle name="F2 15 2" xfId="8206" xr:uid="{00000000-0005-0000-0000-00007F190000}"/>
    <cellStyle name="F2 16" xfId="8207" xr:uid="{00000000-0005-0000-0000-000080190000}"/>
    <cellStyle name="F2 16 2" xfId="8208" xr:uid="{00000000-0005-0000-0000-000081190000}"/>
    <cellStyle name="F2 17" xfId="8209" xr:uid="{00000000-0005-0000-0000-000082190000}"/>
    <cellStyle name="F2 17 2" xfId="8210" xr:uid="{00000000-0005-0000-0000-000083190000}"/>
    <cellStyle name="F2 18" xfId="8211" xr:uid="{00000000-0005-0000-0000-000084190000}"/>
    <cellStyle name="F2 18 2" xfId="8212" xr:uid="{00000000-0005-0000-0000-000085190000}"/>
    <cellStyle name="F2 19" xfId="8213" xr:uid="{00000000-0005-0000-0000-000086190000}"/>
    <cellStyle name="F2 19 2" xfId="8214" xr:uid="{00000000-0005-0000-0000-000087190000}"/>
    <cellStyle name="F2 2" xfId="8215" xr:uid="{00000000-0005-0000-0000-000088190000}"/>
    <cellStyle name="F2 2 2" xfId="8216" xr:uid="{00000000-0005-0000-0000-000089190000}"/>
    <cellStyle name="F2 2 3" xfId="8217" xr:uid="{00000000-0005-0000-0000-00008A190000}"/>
    <cellStyle name="F2 2 3 2" xfId="8218" xr:uid="{00000000-0005-0000-0000-00008B190000}"/>
    <cellStyle name="F2 2 3 3" xfId="8219" xr:uid="{00000000-0005-0000-0000-00008C190000}"/>
    <cellStyle name="F2 2 4" xfId="8220" xr:uid="{00000000-0005-0000-0000-00008D190000}"/>
    <cellStyle name="F2 2 5" xfId="8221" xr:uid="{00000000-0005-0000-0000-00008E190000}"/>
    <cellStyle name="F2 2 6" xfId="8222" xr:uid="{00000000-0005-0000-0000-00008F190000}"/>
    <cellStyle name="F2 2 7" xfId="8223" xr:uid="{00000000-0005-0000-0000-000090190000}"/>
    <cellStyle name="F2 2 8" xfId="8224" xr:uid="{00000000-0005-0000-0000-000091190000}"/>
    <cellStyle name="F2 2 9" xfId="8225" xr:uid="{00000000-0005-0000-0000-000092190000}"/>
    <cellStyle name="F2 20" xfId="8226" xr:uid="{00000000-0005-0000-0000-000093190000}"/>
    <cellStyle name="F2 20 2" xfId="8227" xr:uid="{00000000-0005-0000-0000-000094190000}"/>
    <cellStyle name="F2 21" xfId="8228" xr:uid="{00000000-0005-0000-0000-000095190000}"/>
    <cellStyle name="F2 21 2" xfId="8229" xr:uid="{00000000-0005-0000-0000-000096190000}"/>
    <cellStyle name="F2 22" xfId="8230" xr:uid="{00000000-0005-0000-0000-000097190000}"/>
    <cellStyle name="F2 22 2" xfId="8231" xr:uid="{00000000-0005-0000-0000-000098190000}"/>
    <cellStyle name="F2 23" xfId="8232" xr:uid="{00000000-0005-0000-0000-000099190000}"/>
    <cellStyle name="F2 23 2" xfId="8233" xr:uid="{00000000-0005-0000-0000-00009A190000}"/>
    <cellStyle name="F2 24" xfId="8234" xr:uid="{00000000-0005-0000-0000-00009B190000}"/>
    <cellStyle name="F2 24 2" xfId="8235" xr:uid="{00000000-0005-0000-0000-00009C190000}"/>
    <cellStyle name="F2 25" xfId="8236" xr:uid="{00000000-0005-0000-0000-00009D190000}"/>
    <cellStyle name="F2 25 2" xfId="8237" xr:uid="{00000000-0005-0000-0000-00009E190000}"/>
    <cellStyle name="F2 26" xfId="8238" xr:uid="{00000000-0005-0000-0000-00009F190000}"/>
    <cellStyle name="F2 26 2" xfId="8239" xr:uid="{00000000-0005-0000-0000-0000A0190000}"/>
    <cellStyle name="F2 27" xfId="8240" xr:uid="{00000000-0005-0000-0000-0000A1190000}"/>
    <cellStyle name="F2 27 2" xfId="8241" xr:uid="{00000000-0005-0000-0000-0000A2190000}"/>
    <cellStyle name="F2 28" xfId="8242" xr:uid="{00000000-0005-0000-0000-0000A3190000}"/>
    <cellStyle name="F2 28 2" xfId="8243" xr:uid="{00000000-0005-0000-0000-0000A4190000}"/>
    <cellStyle name="F2 29" xfId="8244" xr:uid="{00000000-0005-0000-0000-0000A5190000}"/>
    <cellStyle name="F2 29 2" xfId="8245" xr:uid="{00000000-0005-0000-0000-0000A6190000}"/>
    <cellStyle name="F2 3" xfId="8246" xr:uid="{00000000-0005-0000-0000-0000A7190000}"/>
    <cellStyle name="F2 3 2" xfId="8247" xr:uid="{00000000-0005-0000-0000-0000A8190000}"/>
    <cellStyle name="F2 3 3" xfId="8248" xr:uid="{00000000-0005-0000-0000-0000A9190000}"/>
    <cellStyle name="F2 30" xfId="8249" xr:uid="{00000000-0005-0000-0000-0000AA190000}"/>
    <cellStyle name="F2 30 2" xfId="8250" xr:uid="{00000000-0005-0000-0000-0000AB190000}"/>
    <cellStyle name="F2 31" xfId="8251" xr:uid="{00000000-0005-0000-0000-0000AC190000}"/>
    <cellStyle name="F2 31 2" xfId="8252" xr:uid="{00000000-0005-0000-0000-0000AD190000}"/>
    <cellStyle name="F2 32" xfId="8253" xr:uid="{00000000-0005-0000-0000-0000AE190000}"/>
    <cellStyle name="F2 32 2" xfId="8254" xr:uid="{00000000-0005-0000-0000-0000AF190000}"/>
    <cellStyle name="F2 33" xfId="8255" xr:uid="{00000000-0005-0000-0000-0000B0190000}"/>
    <cellStyle name="F2 33 2" xfId="8256" xr:uid="{00000000-0005-0000-0000-0000B1190000}"/>
    <cellStyle name="F2 34" xfId="8257" xr:uid="{00000000-0005-0000-0000-0000B2190000}"/>
    <cellStyle name="F2 34 2" xfId="8258" xr:uid="{00000000-0005-0000-0000-0000B3190000}"/>
    <cellStyle name="F2 35" xfId="8259" xr:uid="{00000000-0005-0000-0000-0000B4190000}"/>
    <cellStyle name="F2 35 2" xfId="8260" xr:uid="{00000000-0005-0000-0000-0000B5190000}"/>
    <cellStyle name="F2 36" xfId="8261" xr:uid="{00000000-0005-0000-0000-0000B6190000}"/>
    <cellStyle name="F2 36 2" xfId="8262" xr:uid="{00000000-0005-0000-0000-0000B7190000}"/>
    <cellStyle name="F2 37" xfId="8263" xr:uid="{00000000-0005-0000-0000-0000B8190000}"/>
    <cellStyle name="F2 37 2" xfId="8264" xr:uid="{00000000-0005-0000-0000-0000B9190000}"/>
    <cellStyle name="F2 38" xfId="8265" xr:uid="{00000000-0005-0000-0000-0000BA190000}"/>
    <cellStyle name="F2 38 2" xfId="8266" xr:uid="{00000000-0005-0000-0000-0000BB190000}"/>
    <cellStyle name="F2 39" xfId="8267" xr:uid="{00000000-0005-0000-0000-0000BC190000}"/>
    <cellStyle name="F2 39 2" xfId="8268" xr:uid="{00000000-0005-0000-0000-0000BD190000}"/>
    <cellStyle name="F2 4" xfId="8269" xr:uid="{00000000-0005-0000-0000-0000BE190000}"/>
    <cellStyle name="F2 4 2" xfId="8270" xr:uid="{00000000-0005-0000-0000-0000BF190000}"/>
    <cellStyle name="F2 4 3" xfId="8271" xr:uid="{00000000-0005-0000-0000-0000C0190000}"/>
    <cellStyle name="F2 40" xfId="8272" xr:uid="{00000000-0005-0000-0000-0000C1190000}"/>
    <cellStyle name="F2 40 2" xfId="8273" xr:uid="{00000000-0005-0000-0000-0000C2190000}"/>
    <cellStyle name="F2 41" xfId="8274" xr:uid="{00000000-0005-0000-0000-0000C3190000}"/>
    <cellStyle name="F2 41 2" xfId="8275" xr:uid="{00000000-0005-0000-0000-0000C4190000}"/>
    <cellStyle name="F2 42" xfId="8276" xr:uid="{00000000-0005-0000-0000-0000C5190000}"/>
    <cellStyle name="F2 42 2" xfId="8277" xr:uid="{00000000-0005-0000-0000-0000C6190000}"/>
    <cellStyle name="F2 43" xfId="8278" xr:uid="{00000000-0005-0000-0000-0000C7190000}"/>
    <cellStyle name="F2 43 2" xfId="8279" xr:uid="{00000000-0005-0000-0000-0000C8190000}"/>
    <cellStyle name="F2 44" xfId="8280" xr:uid="{00000000-0005-0000-0000-0000C9190000}"/>
    <cellStyle name="F2 44 2" xfId="8281" xr:uid="{00000000-0005-0000-0000-0000CA190000}"/>
    <cellStyle name="F2 45" xfId="8282" xr:uid="{00000000-0005-0000-0000-0000CB190000}"/>
    <cellStyle name="F2 45 2" xfId="8283" xr:uid="{00000000-0005-0000-0000-0000CC190000}"/>
    <cellStyle name="F2 46" xfId="8284" xr:uid="{00000000-0005-0000-0000-0000CD190000}"/>
    <cellStyle name="F2 46 2" xfId="8285" xr:uid="{00000000-0005-0000-0000-0000CE190000}"/>
    <cellStyle name="F2 47" xfId="8286" xr:uid="{00000000-0005-0000-0000-0000CF190000}"/>
    <cellStyle name="F2 47 2" xfId="8287" xr:uid="{00000000-0005-0000-0000-0000D0190000}"/>
    <cellStyle name="F2 48" xfId="8288" xr:uid="{00000000-0005-0000-0000-0000D1190000}"/>
    <cellStyle name="F2 48 2" xfId="8289" xr:uid="{00000000-0005-0000-0000-0000D2190000}"/>
    <cellStyle name="F2 49" xfId="8290" xr:uid="{00000000-0005-0000-0000-0000D3190000}"/>
    <cellStyle name="F2 49 2" xfId="8291" xr:uid="{00000000-0005-0000-0000-0000D4190000}"/>
    <cellStyle name="F2 5" xfId="8292" xr:uid="{00000000-0005-0000-0000-0000D5190000}"/>
    <cellStyle name="F2 5 2" xfId="8293" xr:uid="{00000000-0005-0000-0000-0000D6190000}"/>
    <cellStyle name="F2 5 3" xfId="8294" xr:uid="{00000000-0005-0000-0000-0000D7190000}"/>
    <cellStyle name="F2 50" xfId="8295" xr:uid="{00000000-0005-0000-0000-0000D8190000}"/>
    <cellStyle name="F2 50 2" xfId="8296" xr:uid="{00000000-0005-0000-0000-0000D9190000}"/>
    <cellStyle name="F2 51" xfId="8297" xr:uid="{00000000-0005-0000-0000-0000DA190000}"/>
    <cellStyle name="F2 51 2" xfId="8298" xr:uid="{00000000-0005-0000-0000-0000DB190000}"/>
    <cellStyle name="F2 52" xfId="8299" xr:uid="{00000000-0005-0000-0000-0000DC190000}"/>
    <cellStyle name="F2 52 2" xfId="8300" xr:uid="{00000000-0005-0000-0000-0000DD190000}"/>
    <cellStyle name="F2 53" xfId="8301" xr:uid="{00000000-0005-0000-0000-0000DE190000}"/>
    <cellStyle name="F2 53 2" xfId="8302" xr:uid="{00000000-0005-0000-0000-0000DF190000}"/>
    <cellStyle name="F2 54" xfId="8303" xr:uid="{00000000-0005-0000-0000-0000E0190000}"/>
    <cellStyle name="F2 54 2" xfId="8304" xr:uid="{00000000-0005-0000-0000-0000E1190000}"/>
    <cellStyle name="F2 55" xfId="8305" xr:uid="{00000000-0005-0000-0000-0000E2190000}"/>
    <cellStyle name="F2 55 2" xfId="8306" xr:uid="{00000000-0005-0000-0000-0000E3190000}"/>
    <cellStyle name="F2 56" xfId="8307" xr:uid="{00000000-0005-0000-0000-0000E4190000}"/>
    <cellStyle name="F2 56 2" xfId="8308" xr:uid="{00000000-0005-0000-0000-0000E5190000}"/>
    <cellStyle name="F2 57" xfId="8309" xr:uid="{00000000-0005-0000-0000-0000E6190000}"/>
    <cellStyle name="F2 57 2" xfId="8310" xr:uid="{00000000-0005-0000-0000-0000E7190000}"/>
    <cellStyle name="F2 58" xfId="8311" xr:uid="{00000000-0005-0000-0000-0000E8190000}"/>
    <cellStyle name="F2 58 2" xfId="8312" xr:uid="{00000000-0005-0000-0000-0000E9190000}"/>
    <cellStyle name="F2 59" xfId="8313" xr:uid="{00000000-0005-0000-0000-0000EA190000}"/>
    <cellStyle name="F2 59 2" xfId="8314" xr:uid="{00000000-0005-0000-0000-0000EB190000}"/>
    <cellStyle name="F2 6" xfId="8315" xr:uid="{00000000-0005-0000-0000-0000EC190000}"/>
    <cellStyle name="F2 6 2" xfId="8316" xr:uid="{00000000-0005-0000-0000-0000ED190000}"/>
    <cellStyle name="F2 6 3" xfId="8317" xr:uid="{00000000-0005-0000-0000-0000EE190000}"/>
    <cellStyle name="F2 60" xfId="8318" xr:uid="{00000000-0005-0000-0000-0000EF190000}"/>
    <cellStyle name="F2 60 2" xfId="8319" xr:uid="{00000000-0005-0000-0000-0000F0190000}"/>
    <cellStyle name="F2 61" xfId="8320" xr:uid="{00000000-0005-0000-0000-0000F1190000}"/>
    <cellStyle name="F2 61 2" xfId="8321" xr:uid="{00000000-0005-0000-0000-0000F2190000}"/>
    <cellStyle name="F2 62" xfId="8322" xr:uid="{00000000-0005-0000-0000-0000F3190000}"/>
    <cellStyle name="F2 62 2" xfId="8323" xr:uid="{00000000-0005-0000-0000-0000F4190000}"/>
    <cellStyle name="F2 63" xfId="8324" xr:uid="{00000000-0005-0000-0000-0000F5190000}"/>
    <cellStyle name="F2 63 2" xfId="8325" xr:uid="{00000000-0005-0000-0000-0000F6190000}"/>
    <cellStyle name="F2 64" xfId="8326" xr:uid="{00000000-0005-0000-0000-0000F7190000}"/>
    <cellStyle name="F2 64 2" xfId="8327" xr:uid="{00000000-0005-0000-0000-0000F8190000}"/>
    <cellStyle name="F2 65" xfId="8328" xr:uid="{00000000-0005-0000-0000-0000F9190000}"/>
    <cellStyle name="F2 65 2" xfId="8329" xr:uid="{00000000-0005-0000-0000-0000FA190000}"/>
    <cellStyle name="F2 7" xfId="8330" xr:uid="{00000000-0005-0000-0000-0000FB190000}"/>
    <cellStyle name="F2 7 2" xfId="8331" xr:uid="{00000000-0005-0000-0000-0000FC190000}"/>
    <cellStyle name="F2 7 3" xfId="8332" xr:uid="{00000000-0005-0000-0000-0000FD190000}"/>
    <cellStyle name="F2 8" xfId="8333" xr:uid="{00000000-0005-0000-0000-0000FE190000}"/>
    <cellStyle name="F2 8 2" xfId="8334" xr:uid="{00000000-0005-0000-0000-0000FF190000}"/>
    <cellStyle name="F2 8 3" xfId="8335" xr:uid="{00000000-0005-0000-0000-0000001A0000}"/>
    <cellStyle name="F2 9" xfId="8336" xr:uid="{00000000-0005-0000-0000-0000011A0000}"/>
    <cellStyle name="F2 9 2" xfId="8337" xr:uid="{00000000-0005-0000-0000-0000021A0000}"/>
    <cellStyle name="F2 9 3" xfId="8338" xr:uid="{00000000-0005-0000-0000-0000031A0000}"/>
    <cellStyle name="F3" xfId="2212" xr:uid="{00000000-0005-0000-0000-0000041A0000}"/>
    <cellStyle name="F3 10" xfId="8339" xr:uid="{00000000-0005-0000-0000-0000051A0000}"/>
    <cellStyle name="F3 10 2" xfId="8340" xr:uid="{00000000-0005-0000-0000-0000061A0000}"/>
    <cellStyle name="F3 10 3" xfId="8341" xr:uid="{00000000-0005-0000-0000-0000071A0000}"/>
    <cellStyle name="F3 11" xfId="8342" xr:uid="{00000000-0005-0000-0000-0000081A0000}"/>
    <cellStyle name="F3 11 2" xfId="8343" xr:uid="{00000000-0005-0000-0000-0000091A0000}"/>
    <cellStyle name="F3 12" xfId="8344" xr:uid="{00000000-0005-0000-0000-00000A1A0000}"/>
    <cellStyle name="F3 12 2" xfId="8345" xr:uid="{00000000-0005-0000-0000-00000B1A0000}"/>
    <cellStyle name="F3 13" xfId="8346" xr:uid="{00000000-0005-0000-0000-00000C1A0000}"/>
    <cellStyle name="F3 13 2" xfId="8347" xr:uid="{00000000-0005-0000-0000-00000D1A0000}"/>
    <cellStyle name="F3 14" xfId="8348" xr:uid="{00000000-0005-0000-0000-00000E1A0000}"/>
    <cellStyle name="F3 14 2" xfId="8349" xr:uid="{00000000-0005-0000-0000-00000F1A0000}"/>
    <cellStyle name="F3 15" xfId="8350" xr:uid="{00000000-0005-0000-0000-0000101A0000}"/>
    <cellStyle name="F3 15 2" xfId="8351" xr:uid="{00000000-0005-0000-0000-0000111A0000}"/>
    <cellStyle name="F3 16" xfId="8352" xr:uid="{00000000-0005-0000-0000-0000121A0000}"/>
    <cellStyle name="F3 16 2" xfId="8353" xr:uid="{00000000-0005-0000-0000-0000131A0000}"/>
    <cellStyle name="F3 17" xfId="8354" xr:uid="{00000000-0005-0000-0000-0000141A0000}"/>
    <cellStyle name="F3 17 2" xfId="8355" xr:uid="{00000000-0005-0000-0000-0000151A0000}"/>
    <cellStyle name="F3 18" xfId="8356" xr:uid="{00000000-0005-0000-0000-0000161A0000}"/>
    <cellStyle name="F3 18 2" xfId="8357" xr:uid="{00000000-0005-0000-0000-0000171A0000}"/>
    <cellStyle name="F3 19" xfId="8358" xr:uid="{00000000-0005-0000-0000-0000181A0000}"/>
    <cellStyle name="F3 19 2" xfId="8359" xr:uid="{00000000-0005-0000-0000-0000191A0000}"/>
    <cellStyle name="F3 2" xfId="8360" xr:uid="{00000000-0005-0000-0000-00001A1A0000}"/>
    <cellStyle name="F3 2 2" xfId="8361" xr:uid="{00000000-0005-0000-0000-00001B1A0000}"/>
    <cellStyle name="F3 2 3" xfId="8362" xr:uid="{00000000-0005-0000-0000-00001C1A0000}"/>
    <cellStyle name="F3 2 3 2" xfId="8363" xr:uid="{00000000-0005-0000-0000-00001D1A0000}"/>
    <cellStyle name="F3 2 3 3" xfId="8364" xr:uid="{00000000-0005-0000-0000-00001E1A0000}"/>
    <cellStyle name="F3 2 4" xfId="8365" xr:uid="{00000000-0005-0000-0000-00001F1A0000}"/>
    <cellStyle name="F3 2 5" xfId="8366" xr:uid="{00000000-0005-0000-0000-0000201A0000}"/>
    <cellStyle name="F3 2 6" xfId="8367" xr:uid="{00000000-0005-0000-0000-0000211A0000}"/>
    <cellStyle name="F3 2 7" xfId="8368" xr:uid="{00000000-0005-0000-0000-0000221A0000}"/>
    <cellStyle name="F3 2 8" xfId="8369" xr:uid="{00000000-0005-0000-0000-0000231A0000}"/>
    <cellStyle name="F3 2 9" xfId="8370" xr:uid="{00000000-0005-0000-0000-0000241A0000}"/>
    <cellStyle name="F3 20" xfId="8371" xr:uid="{00000000-0005-0000-0000-0000251A0000}"/>
    <cellStyle name="F3 20 2" xfId="8372" xr:uid="{00000000-0005-0000-0000-0000261A0000}"/>
    <cellStyle name="F3 21" xfId="8373" xr:uid="{00000000-0005-0000-0000-0000271A0000}"/>
    <cellStyle name="F3 21 2" xfId="8374" xr:uid="{00000000-0005-0000-0000-0000281A0000}"/>
    <cellStyle name="F3 22" xfId="8375" xr:uid="{00000000-0005-0000-0000-0000291A0000}"/>
    <cellStyle name="F3 22 2" xfId="8376" xr:uid="{00000000-0005-0000-0000-00002A1A0000}"/>
    <cellStyle name="F3 23" xfId="8377" xr:uid="{00000000-0005-0000-0000-00002B1A0000}"/>
    <cellStyle name="F3 23 2" xfId="8378" xr:uid="{00000000-0005-0000-0000-00002C1A0000}"/>
    <cellStyle name="F3 24" xfId="8379" xr:uid="{00000000-0005-0000-0000-00002D1A0000}"/>
    <cellStyle name="F3 24 2" xfId="8380" xr:uid="{00000000-0005-0000-0000-00002E1A0000}"/>
    <cellStyle name="F3 25" xfId="8381" xr:uid="{00000000-0005-0000-0000-00002F1A0000}"/>
    <cellStyle name="F3 25 2" xfId="8382" xr:uid="{00000000-0005-0000-0000-0000301A0000}"/>
    <cellStyle name="F3 26" xfId="8383" xr:uid="{00000000-0005-0000-0000-0000311A0000}"/>
    <cellStyle name="F3 26 2" xfId="8384" xr:uid="{00000000-0005-0000-0000-0000321A0000}"/>
    <cellStyle name="F3 27" xfId="8385" xr:uid="{00000000-0005-0000-0000-0000331A0000}"/>
    <cellStyle name="F3 27 2" xfId="8386" xr:uid="{00000000-0005-0000-0000-0000341A0000}"/>
    <cellStyle name="F3 28" xfId="8387" xr:uid="{00000000-0005-0000-0000-0000351A0000}"/>
    <cellStyle name="F3 28 2" xfId="8388" xr:uid="{00000000-0005-0000-0000-0000361A0000}"/>
    <cellStyle name="F3 29" xfId="8389" xr:uid="{00000000-0005-0000-0000-0000371A0000}"/>
    <cellStyle name="F3 29 2" xfId="8390" xr:uid="{00000000-0005-0000-0000-0000381A0000}"/>
    <cellStyle name="F3 3" xfId="8391" xr:uid="{00000000-0005-0000-0000-0000391A0000}"/>
    <cellStyle name="F3 3 2" xfId="8392" xr:uid="{00000000-0005-0000-0000-00003A1A0000}"/>
    <cellStyle name="F3 3 3" xfId="8393" xr:uid="{00000000-0005-0000-0000-00003B1A0000}"/>
    <cellStyle name="F3 30" xfId="8394" xr:uid="{00000000-0005-0000-0000-00003C1A0000}"/>
    <cellStyle name="F3 30 2" xfId="8395" xr:uid="{00000000-0005-0000-0000-00003D1A0000}"/>
    <cellStyle name="F3 31" xfId="8396" xr:uid="{00000000-0005-0000-0000-00003E1A0000}"/>
    <cellStyle name="F3 31 2" xfId="8397" xr:uid="{00000000-0005-0000-0000-00003F1A0000}"/>
    <cellStyle name="F3 32" xfId="8398" xr:uid="{00000000-0005-0000-0000-0000401A0000}"/>
    <cellStyle name="F3 32 2" xfId="8399" xr:uid="{00000000-0005-0000-0000-0000411A0000}"/>
    <cellStyle name="F3 33" xfId="8400" xr:uid="{00000000-0005-0000-0000-0000421A0000}"/>
    <cellStyle name="F3 33 2" xfId="8401" xr:uid="{00000000-0005-0000-0000-0000431A0000}"/>
    <cellStyle name="F3 34" xfId="8402" xr:uid="{00000000-0005-0000-0000-0000441A0000}"/>
    <cellStyle name="F3 34 2" xfId="8403" xr:uid="{00000000-0005-0000-0000-0000451A0000}"/>
    <cellStyle name="F3 35" xfId="8404" xr:uid="{00000000-0005-0000-0000-0000461A0000}"/>
    <cellStyle name="F3 35 2" xfId="8405" xr:uid="{00000000-0005-0000-0000-0000471A0000}"/>
    <cellStyle name="F3 36" xfId="8406" xr:uid="{00000000-0005-0000-0000-0000481A0000}"/>
    <cellStyle name="F3 36 2" xfId="8407" xr:uid="{00000000-0005-0000-0000-0000491A0000}"/>
    <cellStyle name="F3 37" xfId="8408" xr:uid="{00000000-0005-0000-0000-00004A1A0000}"/>
    <cellStyle name="F3 37 2" xfId="8409" xr:uid="{00000000-0005-0000-0000-00004B1A0000}"/>
    <cellStyle name="F3 38" xfId="8410" xr:uid="{00000000-0005-0000-0000-00004C1A0000}"/>
    <cellStyle name="F3 38 2" xfId="8411" xr:uid="{00000000-0005-0000-0000-00004D1A0000}"/>
    <cellStyle name="F3 39" xfId="8412" xr:uid="{00000000-0005-0000-0000-00004E1A0000}"/>
    <cellStyle name="F3 39 2" xfId="8413" xr:uid="{00000000-0005-0000-0000-00004F1A0000}"/>
    <cellStyle name="F3 4" xfId="8414" xr:uid="{00000000-0005-0000-0000-0000501A0000}"/>
    <cellStyle name="F3 4 2" xfId="8415" xr:uid="{00000000-0005-0000-0000-0000511A0000}"/>
    <cellStyle name="F3 4 3" xfId="8416" xr:uid="{00000000-0005-0000-0000-0000521A0000}"/>
    <cellStyle name="F3 40" xfId="8417" xr:uid="{00000000-0005-0000-0000-0000531A0000}"/>
    <cellStyle name="F3 40 2" xfId="8418" xr:uid="{00000000-0005-0000-0000-0000541A0000}"/>
    <cellStyle name="F3 41" xfId="8419" xr:uid="{00000000-0005-0000-0000-0000551A0000}"/>
    <cellStyle name="F3 41 2" xfId="8420" xr:uid="{00000000-0005-0000-0000-0000561A0000}"/>
    <cellStyle name="F3 42" xfId="8421" xr:uid="{00000000-0005-0000-0000-0000571A0000}"/>
    <cellStyle name="F3 42 2" xfId="8422" xr:uid="{00000000-0005-0000-0000-0000581A0000}"/>
    <cellStyle name="F3 43" xfId="8423" xr:uid="{00000000-0005-0000-0000-0000591A0000}"/>
    <cellStyle name="F3 43 2" xfId="8424" xr:uid="{00000000-0005-0000-0000-00005A1A0000}"/>
    <cellStyle name="F3 44" xfId="8425" xr:uid="{00000000-0005-0000-0000-00005B1A0000}"/>
    <cellStyle name="F3 44 2" xfId="8426" xr:uid="{00000000-0005-0000-0000-00005C1A0000}"/>
    <cellStyle name="F3 45" xfId="8427" xr:uid="{00000000-0005-0000-0000-00005D1A0000}"/>
    <cellStyle name="F3 45 2" xfId="8428" xr:uid="{00000000-0005-0000-0000-00005E1A0000}"/>
    <cellStyle name="F3 46" xfId="8429" xr:uid="{00000000-0005-0000-0000-00005F1A0000}"/>
    <cellStyle name="F3 46 2" xfId="8430" xr:uid="{00000000-0005-0000-0000-0000601A0000}"/>
    <cellStyle name="F3 47" xfId="8431" xr:uid="{00000000-0005-0000-0000-0000611A0000}"/>
    <cellStyle name="F3 47 2" xfId="8432" xr:uid="{00000000-0005-0000-0000-0000621A0000}"/>
    <cellStyle name="F3 48" xfId="8433" xr:uid="{00000000-0005-0000-0000-0000631A0000}"/>
    <cellStyle name="F3 48 2" xfId="8434" xr:uid="{00000000-0005-0000-0000-0000641A0000}"/>
    <cellStyle name="F3 49" xfId="8435" xr:uid="{00000000-0005-0000-0000-0000651A0000}"/>
    <cellStyle name="F3 49 2" xfId="8436" xr:uid="{00000000-0005-0000-0000-0000661A0000}"/>
    <cellStyle name="F3 5" xfId="8437" xr:uid="{00000000-0005-0000-0000-0000671A0000}"/>
    <cellStyle name="F3 5 2" xfId="8438" xr:uid="{00000000-0005-0000-0000-0000681A0000}"/>
    <cellStyle name="F3 5 3" xfId="8439" xr:uid="{00000000-0005-0000-0000-0000691A0000}"/>
    <cellStyle name="F3 50" xfId="8440" xr:uid="{00000000-0005-0000-0000-00006A1A0000}"/>
    <cellStyle name="F3 50 2" xfId="8441" xr:uid="{00000000-0005-0000-0000-00006B1A0000}"/>
    <cellStyle name="F3 51" xfId="8442" xr:uid="{00000000-0005-0000-0000-00006C1A0000}"/>
    <cellStyle name="F3 51 2" xfId="8443" xr:uid="{00000000-0005-0000-0000-00006D1A0000}"/>
    <cellStyle name="F3 52" xfId="8444" xr:uid="{00000000-0005-0000-0000-00006E1A0000}"/>
    <cellStyle name="F3 52 2" xfId="8445" xr:uid="{00000000-0005-0000-0000-00006F1A0000}"/>
    <cellStyle name="F3 53" xfId="8446" xr:uid="{00000000-0005-0000-0000-0000701A0000}"/>
    <cellStyle name="F3 53 2" xfId="8447" xr:uid="{00000000-0005-0000-0000-0000711A0000}"/>
    <cellStyle name="F3 54" xfId="8448" xr:uid="{00000000-0005-0000-0000-0000721A0000}"/>
    <cellStyle name="F3 54 2" xfId="8449" xr:uid="{00000000-0005-0000-0000-0000731A0000}"/>
    <cellStyle name="F3 55" xfId="8450" xr:uid="{00000000-0005-0000-0000-0000741A0000}"/>
    <cellStyle name="F3 55 2" xfId="8451" xr:uid="{00000000-0005-0000-0000-0000751A0000}"/>
    <cellStyle name="F3 56" xfId="8452" xr:uid="{00000000-0005-0000-0000-0000761A0000}"/>
    <cellStyle name="F3 56 2" xfId="8453" xr:uid="{00000000-0005-0000-0000-0000771A0000}"/>
    <cellStyle name="F3 57" xfId="8454" xr:uid="{00000000-0005-0000-0000-0000781A0000}"/>
    <cellStyle name="F3 57 2" xfId="8455" xr:uid="{00000000-0005-0000-0000-0000791A0000}"/>
    <cellStyle name="F3 58" xfId="8456" xr:uid="{00000000-0005-0000-0000-00007A1A0000}"/>
    <cellStyle name="F3 58 2" xfId="8457" xr:uid="{00000000-0005-0000-0000-00007B1A0000}"/>
    <cellStyle name="F3 59" xfId="8458" xr:uid="{00000000-0005-0000-0000-00007C1A0000}"/>
    <cellStyle name="F3 59 2" xfId="8459" xr:uid="{00000000-0005-0000-0000-00007D1A0000}"/>
    <cellStyle name="F3 6" xfId="8460" xr:uid="{00000000-0005-0000-0000-00007E1A0000}"/>
    <cellStyle name="F3 6 2" xfId="8461" xr:uid="{00000000-0005-0000-0000-00007F1A0000}"/>
    <cellStyle name="F3 6 3" xfId="8462" xr:uid="{00000000-0005-0000-0000-0000801A0000}"/>
    <cellStyle name="F3 60" xfId="8463" xr:uid="{00000000-0005-0000-0000-0000811A0000}"/>
    <cellStyle name="F3 60 2" xfId="8464" xr:uid="{00000000-0005-0000-0000-0000821A0000}"/>
    <cellStyle name="F3 61" xfId="8465" xr:uid="{00000000-0005-0000-0000-0000831A0000}"/>
    <cellStyle name="F3 61 2" xfId="8466" xr:uid="{00000000-0005-0000-0000-0000841A0000}"/>
    <cellStyle name="F3 62" xfId="8467" xr:uid="{00000000-0005-0000-0000-0000851A0000}"/>
    <cellStyle name="F3 62 2" xfId="8468" xr:uid="{00000000-0005-0000-0000-0000861A0000}"/>
    <cellStyle name="F3 63" xfId="8469" xr:uid="{00000000-0005-0000-0000-0000871A0000}"/>
    <cellStyle name="F3 63 2" xfId="8470" xr:uid="{00000000-0005-0000-0000-0000881A0000}"/>
    <cellStyle name="F3 64" xfId="8471" xr:uid="{00000000-0005-0000-0000-0000891A0000}"/>
    <cellStyle name="F3 64 2" xfId="8472" xr:uid="{00000000-0005-0000-0000-00008A1A0000}"/>
    <cellStyle name="F3 65" xfId="8473" xr:uid="{00000000-0005-0000-0000-00008B1A0000}"/>
    <cellStyle name="F3 65 2" xfId="8474" xr:uid="{00000000-0005-0000-0000-00008C1A0000}"/>
    <cellStyle name="F3 7" xfId="8475" xr:uid="{00000000-0005-0000-0000-00008D1A0000}"/>
    <cellStyle name="F3 7 2" xfId="8476" xr:uid="{00000000-0005-0000-0000-00008E1A0000}"/>
    <cellStyle name="F3 7 3" xfId="8477" xr:uid="{00000000-0005-0000-0000-00008F1A0000}"/>
    <cellStyle name="F3 8" xfId="8478" xr:uid="{00000000-0005-0000-0000-0000901A0000}"/>
    <cellStyle name="F3 8 2" xfId="8479" xr:uid="{00000000-0005-0000-0000-0000911A0000}"/>
    <cellStyle name="F3 8 3" xfId="8480" xr:uid="{00000000-0005-0000-0000-0000921A0000}"/>
    <cellStyle name="F3 9" xfId="8481" xr:uid="{00000000-0005-0000-0000-0000931A0000}"/>
    <cellStyle name="F3 9 2" xfId="8482" xr:uid="{00000000-0005-0000-0000-0000941A0000}"/>
    <cellStyle name="F3 9 3" xfId="8483" xr:uid="{00000000-0005-0000-0000-0000951A0000}"/>
    <cellStyle name="F4" xfId="2213" xr:uid="{00000000-0005-0000-0000-0000961A0000}"/>
    <cellStyle name="F4 10" xfId="8484" xr:uid="{00000000-0005-0000-0000-0000971A0000}"/>
    <cellStyle name="F4 10 2" xfId="8485" xr:uid="{00000000-0005-0000-0000-0000981A0000}"/>
    <cellStyle name="F4 10 3" xfId="8486" xr:uid="{00000000-0005-0000-0000-0000991A0000}"/>
    <cellStyle name="F4 11" xfId="8487" xr:uid="{00000000-0005-0000-0000-00009A1A0000}"/>
    <cellStyle name="F4 11 2" xfId="8488" xr:uid="{00000000-0005-0000-0000-00009B1A0000}"/>
    <cellStyle name="F4 12" xfId="8489" xr:uid="{00000000-0005-0000-0000-00009C1A0000}"/>
    <cellStyle name="F4 12 2" xfId="8490" xr:uid="{00000000-0005-0000-0000-00009D1A0000}"/>
    <cellStyle name="F4 13" xfId="8491" xr:uid="{00000000-0005-0000-0000-00009E1A0000}"/>
    <cellStyle name="F4 13 2" xfId="8492" xr:uid="{00000000-0005-0000-0000-00009F1A0000}"/>
    <cellStyle name="F4 14" xfId="8493" xr:uid="{00000000-0005-0000-0000-0000A01A0000}"/>
    <cellStyle name="F4 14 2" xfId="8494" xr:uid="{00000000-0005-0000-0000-0000A11A0000}"/>
    <cellStyle name="F4 15" xfId="8495" xr:uid="{00000000-0005-0000-0000-0000A21A0000}"/>
    <cellStyle name="F4 15 2" xfId="8496" xr:uid="{00000000-0005-0000-0000-0000A31A0000}"/>
    <cellStyle name="F4 16" xfId="8497" xr:uid="{00000000-0005-0000-0000-0000A41A0000}"/>
    <cellStyle name="F4 16 2" xfId="8498" xr:uid="{00000000-0005-0000-0000-0000A51A0000}"/>
    <cellStyle name="F4 17" xfId="8499" xr:uid="{00000000-0005-0000-0000-0000A61A0000}"/>
    <cellStyle name="F4 17 2" xfId="8500" xr:uid="{00000000-0005-0000-0000-0000A71A0000}"/>
    <cellStyle name="F4 18" xfId="8501" xr:uid="{00000000-0005-0000-0000-0000A81A0000}"/>
    <cellStyle name="F4 18 2" xfId="8502" xr:uid="{00000000-0005-0000-0000-0000A91A0000}"/>
    <cellStyle name="F4 19" xfId="8503" xr:uid="{00000000-0005-0000-0000-0000AA1A0000}"/>
    <cellStyle name="F4 19 2" xfId="8504" xr:uid="{00000000-0005-0000-0000-0000AB1A0000}"/>
    <cellStyle name="F4 2" xfId="8505" xr:uid="{00000000-0005-0000-0000-0000AC1A0000}"/>
    <cellStyle name="F4 2 2" xfId="8506" xr:uid="{00000000-0005-0000-0000-0000AD1A0000}"/>
    <cellStyle name="F4 2 3" xfId="8507" xr:uid="{00000000-0005-0000-0000-0000AE1A0000}"/>
    <cellStyle name="F4 2 3 2" xfId="8508" xr:uid="{00000000-0005-0000-0000-0000AF1A0000}"/>
    <cellStyle name="F4 2 3 3" xfId="8509" xr:uid="{00000000-0005-0000-0000-0000B01A0000}"/>
    <cellStyle name="F4 2 4" xfId="8510" xr:uid="{00000000-0005-0000-0000-0000B11A0000}"/>
    <cellStyle name="F4 2 5" xfId="8511" xr:uid="{00000000-0005-0000-0000-0000B21A0000}"/>
    <cellStyle name="F4 2 6" xfId="8512" xr:uid="{00000000-0005-0000-0000-0000B31A0000}"/>
    <cellStyle name="F4 2 7" xfId="8513" xr:uid="{00000000-0005-0000-0000-0000B41A0000}"/>
    <cellStyle name="F4 2 8" xfId="8514" xr:uid="{00000000-0005-0000-0000-0000B51A0000}"/>
    <cellStyle name="F4 2 9" xfId="8515" xr:uid="{00000000-0005-0000-0000-0000B61A0000}"/>
    <cellStyle name="F4 20" xfId="8516" xr:uid="{00000000-0005-0000-0000-0000B71A0000}"/>
    <cellStyle name="F4 20 2" xfId="8517" xr:uid="{00000000-0005-0000-0000-0000B81A0000}"/>
    <cellStyle name="F4 21" xfId="8518" xr:uid="{00000000-0005-0000-0000-0000B91A0000}"/>
    <cellStyle name="F4 21 2" xfId="8519" xr:uid="{00000000-0005-0000-0000-0000BA1A0000}"/>
    <cellStyle name="F4 22" xfId="8520" xr:uid="{00000000-0005-0000-0000-0000BB1A0000}"/>
    <cellStyle name="F4 22 2" xfId="8521" xr:uid="{00000000-0005-0000-0000-0000BC1A0000}"/>
    <cellStyle name="F4 23" xfId="8522" xr:uid="{00000000-0005-0000-0000-0000BD1A0000}"/>
    <cellStyle name="F4 23 2" xfId="8523" xr:uid="{00000000-0005-0000-0000-0000BE1A0000}"/>
    <cellStyle name="F4 24" xfId="8524" xr:uid="{00000000-0005-0000-0000-0000BF1A0000}"/>
    <cellStyle name="F4 24 2" xfId="8525" xr:uid="{00000000-0005-0000-0000-0000C01A0000}"/>
    <cellStyle name="F4 25" xfId="8526" xr:uid="{00000000-0005-0000-0000-0000C11A0000}"/>
    <cellStyle name="F4 25 2" xfId="8527" xr:uid="{00000000-0005-0000-0000-0000C21A0000}"/>
    <cellStyle name="F4 26" xfId="8528" xr:uid="{00000000-0005-0000-0000-0000C31A0000}"/>
    <cellStyle name="F4 26 2" xfId="8529" xr:uid="{00000000-0005-0000-0000-0000C41A0000}"/>
    <cellStyle name="F4 27" xfId="8530" xr:uid="{00000000-0005-0000-0000-0000C51A0000}"/>
    <cellStyle name="F4 27 2" xfId="8531" xr:uid="{00000000-0005-0000-0000-0000C61A0000}"/>
    <cellStyle name="F4 28" xfId="8532" xr:uid="{00000000-0005-0000-0000-0000C71A0000}"/>
    <cellStyle name="F4 28 2" xfId="8533" xr:uid="{00000000-0005-0000-0000-0000C81A0000}"/>
    <cellStyle name="F4 29" xfId="8534" xr:uid="{00000000-0005-0000-0000-0000C91A0000}"/>
    <cellStyle name="F4 29 2" xfId="8535" xr:uid="{00000000-0005-0000-0000-0000CA1A0000}"/>
    <cellStyle name="F4 3" xfId="8536" xr:uid="{00000000-0005-0000-0000-0000CB1A0000}"/>
    <cellStyle name="F4 3 2" xfId="8537" xr:uid="{00000000-0005-0000-0000-0000CC1A0000}"/>
    <cellStyle name="F4 3 3" xfId="8538" xr:uid="{00000000-0005-0000-0000-0000CD1A0000}"/>
    <cellStyle name="F4 30" xfId="8539" xr:uid="{00000000-0005-0000-0000-0000CE1A0000}"/>
    <cellStyle name="F4 30 2" xfId="8540" xr:uid="{00000000-0005-0000-0000-0000CF1A0000}"/>
    <cellStyle name="F4 31" xfId="8541" xr:uid="{00000000-0005-0000-0000-0000D01A0000}"/>
    <cellStyle name="F4 31 2" xfId="8542" xr:uid="{00000000-0005-0000-0000-0000D11A0000}"/>
    <cellStyle name="F4 32" xfId="8543" xr:uid="{00000000-0005-0000-0000-0000D21A0000}"/>
    <cellStyle name="F4 32 2" xfId="8544" xr:uid="{00000000-0005-0000-0000-0000D31A0000}"/>
    <cellStyle name="F4 33" xfId="8545" xr:uid="{00000000-0005-0000-0000-0000D41A0000}"/>
    <cellStyle name="F4 33 2" xfId="8546" xr:uid="{00000000-0005-0000-0000-0000D51A0000}"/>
    <cellStyle name="F4 34" xfId="8547" xr:uid="{00000000-0005-0000-0000-0000D61A0000}"/>
    <cellStyle name="F4 34 2" xfId="8548" xr:uid="{00000000-0005-0000-0000-0000D71A0000}"/>
    <cellStyle name="F4 35" xfId="8549" xr:uid="{00000000-0005-0000-0000-0000D81A0000}"/>
    <cellStyle name="F4 35 2" xfId="8550" xr:uid="{00000000-0005-0000-0000-0000D91A0000}"/>
    <cellStyle name="F4 36" xfId="8551" xr:uid="{00000000-0005-0000-0000-0000DA1A0000}"/>
    <cellStyle name="F4 36 2" xfId="8552" xr:uid="{00000000-0005-0000-0000-0000DB1A0000}"/>
    <cellStyle name="F4 37" xfId="8553" xr:uid="{00000000-0005-0000-0000-0000DC1A0000}"/>
    <cellStyle name="F4 37 2" xfId="8554" xr:uid="{00000000-0005-0000-0000-0000DD1A0000}"/>
    <cellStyle name="F4 38" xfId="8555" xr:uid="{00000000-0005-0000-0000-0000DE1A0000}"/>
    <cellStyle name="F4 38 2" xfId="8556" xr:uid="{00000000-0005-0000-0000-0000DF1A0000}"/>
    <cellStyle name="F4 39" xfId="8557" xr:uid="{00000000-0005-0000-0000-0000E01A0000}"/>
    <cellStyle name="F4 39 2" xfId="8558" xr:uid="{00000000-0005-0000-0000-0000E11A0000}"/>
    <cellStyle name="F4 4" xfId="8559" xr:uid="{00000000-0005-0000-0000-0000E21A0000}"/>
    <cellStyle name="F4 4 2" xfId="8560" xr:uid="{00000000-0005-0000-0000-0000E31A0000}"/>
    <cellStyle name="F4 4 3" xfId="8561" xr:uid="{00000000-0005-0000-0000-0000E41A0000}"/>
    <cellStyle name="F4 40" xfId="8562" xr:uid="{00000000-0005-0000-0000-0000E51A0000}"/>
    <cellStyle name="F4 40 2" xfId="8563" xr:uid="{00000000-0005-0000-0000-0000E61A0000}"/>
    <cellStyle name="F4 41" xfId="8564" xr:uid="{00000000-0005-0000-0000-0000E71A0000}"/>
    <cellStyle name="F4 41 2" xfId="8565" xr:uid="{00000000-0005-0000-0000-0000E81A0000}"/>
    <cellStyle name="F4 42" xfId="8566" xr:uid="{00000000-0005-0000-0000-0000E91A0000}"/>
    <cellStyle name="F4 42 2" xfId="8567" xr:uid="{00000000-0005-0000-0000-0000EA1A0000}"/>
    <cellStyle name="F4 43" xfId="8568" xr:uid="{00000000-0005-0000-0000-0000EB1A0000}"/>
    <cellStyle name="F4 43 2" xfId="8569" xr:uid="{00000000-0005-0000-0000-0000EC1A0000}"/>
    <cellStyle name="F4 44" xfId="8570" xr:uid="{00000000-0005-0000-0000-0000ED1A0000}"/>
    <cellStyle name="F4 44 2" xfId="8571" xr:uid="{00000000-0005-0000-0000-0000EE1A0000}"/>
    <cellStyle name="F4 45" xfId="8572" xr:uid="{00000000-0005-0000-0000-0000EF1A0000}"/>
    <cellStyle name="F4 45 2" xfId="8573" xr:uid="{00000000-0005-0000-0000-0000F01A0000}"/>
    <cellStyle name="F4 46" xfId="8574" xr:uid="{00000000-0005-0000-0000-0000F11A0000}"/>
    <cellStyle name="F4 46 2" xfId="8575" xr:uid="{00000000-0005-0000-0000-0000F21A0000}"/>
    <cellStyle name="F4 47" xfId="8576" xr:uid="{00000000-0005-0000-0000-0000F31A0000}"/>
    <cellStyle name="F4 47 2" xfId="8577" xr:uid="{00000000-0005-0000-0000-0000F41A0000}"/>
    <cellStyle name="F4 48" xfId="8578" xr:uid="{00000000-0005-0000-0000-0000F51A0000}"/>
    <cellStyle name="F4 48 2" xfId="8579" xr:uid="{00000000-0005-0000-0000-0000F61A0000}"/>
    <cellStyle name="F4 49" xfId="8580" xr:uid="{00000000-0005-0000-0000-0000F71A0000}"/>
    <cellStyle name="F4 49 2" xfId="8581" xr:uid="{00000000-0005-0000-0000-0000F81A0000}"/>
    <cellStyle name="F4 5" xfId="8582" xr:uid="{00000000-0005-0000-0000-0000F91A0000}"/>
    <cellStyle name="F4 5 2" xfId="8583" xr:uid="{00000000-0005-0000-0000-0000FA1A0000}"/>
    <cellStyle name="F4 5 3" xfId="8584" xr:uid="{00000000-0005-0000-0000-0000FB1A0000}"/>
    <cellStyle name="F4 50" xfId="8585" xr:uid="{00000000-0005-0000-0000-0000FC1A0000}"/>
    <cellStyle name="F4 50 2" xfId="8586" xr:uid="{00000000-0005-0000-0000-0000FD1A0000}"/>
    <cellStyle name="F4 51" xfId="8587" xr:uid="{00000000-0005-0000-0000-0000FE1A0000}"/>
    <cellStyle name="F4 51 2" xfId="8588" xr:uid="{00000000-0005-0000-0000-0000FF1A0000}"/>
    <cellStyle name="F4 52" xfId="8589" xr:uid="{00000000-0005-0000-0000-0000001B0000}"/>
    <cellStyle name="F4 52 2" xfId="8590" xr:uid="{00000000-0005-0000-0000-0000011B0000}"/>
    <cellStyle name="F4 53" xfId="8591" xr:uid="{00000000-0005-0000-0000-0000021B0000}"/>
    <cellStyle name="F4 53 2" xfId="8592" xr:uid="{00000000-0005-0000-0000-0000031B0000}"/>
    <cellStyle name="F4 54" xfId="8593" xr:uid="{00000000-0005-0000-0000-0000041B0000}"/>
    <cellStyle name="F4 54 2" xfId="8594" xr:uid="{00000000-0005-0000-0000-0000051B0000}"/>
    <cellStyle name="F4 55" xfId="8595" xr:uid="{00000000-0005-0000-0000-0000061B0000}"/>
    <cellStyle name="F4 55 2" xfId="8596" xr:uid="{00000000-0005-0000-0000-0000071B0000}"/>
    <cellStyle name="F4 56" xfId="8597" xr:uid="{00000000-0005-0000-0000-0000081B0000}"/>
    <cellStyle name="F4 56 2" xfId="8598" xr:uid="{00000000-0005-0000-0000-0000091B0000}"/>
    <cellStyle name="F4 57" xfId="8599" xr:uid="{00000000-0005-0000-0000-00000A1B0000}"/>
    <cellStyle name="F4 57 2" xfId="8600" xr:uid="{00000000-0005-0000-0000-00000B1B0000}"/>
    <cellStyle name="F4 58" xfId="8601" xr:uid="{00000000-0005-0000-0000-00000C1B0000}"/>
    <cellStyle name="F4 58 2" xfId="8602" xr:uid="{00000000-0005-0000-0000-00000D1B0000}"/>
    <cellStyle name="F4 59" xfId="8603" xr:uid="{00000000-0005-0000-0000-00000E1B0000}"/>
    <cellStyle name="F4 59 2" xfId="8604" xr:uid="{00000000-0005-0000-0000-00000F1B0000}"/>
    <cellStyle name="F4 6" xfId="8605" xr:uid="{00000000-0005-0000-0000-0000101B0000}"/>
    <cellStyle name="F4 6 2" xfId="8606" xr:uid="{00000000-0005-0000-0000-0000111B0000}"/>
    <cellStyle name="F4 6 3" xfId="8607" xr:uid="{00000000-0005-0000-0000-0000121B0000}"/>
    <cellStyle name="F4 60" xfId="8608" xr:uid="{00000000-0005-0000-0000-0000131B0000}"/>
    <cellStyle name="F4 60 2" xfId="8609" xr:uid="{00000000-0005-0000-0000-0000141B0000}"/>
    <cellStyle name="F4 61" xfId="8610" xr:uid="{00000000-0005-0000-0000-0000151B0000}"/>
    <cellStyle name="F4 61 2" xfId="8611" xr:uid="{00000000-0005-0000-0000-0000161B0000}"/>
    <cellStyle name="F4 62" xfId="8612" xr:uid="{00000000-0005-0000-0000-0000171B0000}"/>
    <cellStyle name="F4 62 2" xfId="8613" xr:uid="{00000000-0005-0000-0000-0000181B0000}"/>
    <cellStyle name="F4 63" xfId="8614" xr:uid="{00000000-0005-0000-0000-0000191B0000}"/>
    <cellStyle name="F4 63 2" xfId="8615" xr:uid="{00000000-0005-0000-0000-00001A1B0000}"/>
    <cellStyle name="F4 64" xfId="8616" xr:uid="{00000000-0005-0000-0000-00001B1B0000}"/>
    <cellStyle name="F4 64 2" xfId="8617" xr:uid="{00000000-0005-0000-0000-00001C1B0000}"/>
    <cellStyle name="F4 65" xfId="8618" xr:uid="{00000000-0005-0000-0000-00001D1B0000}"/>
    <cellStyle name="F4 65 2" xfId="8619" xr:uid="{00000000-0005-0000-0000-00001E1B0000}"/>
    <cellStyle name="F4 7" xfId="8620" xr:uid="{00000000-0005-0000-0000-00001F1B0000}"/>
    <cellStyle name="F4 7 2" xfId="8621" xr:uid="{00000000-0005-0000-0000-0000201B0000}"/>
    <cellStyle name="F4 7 3" xfId="8622" xr:uid="{00000000-0005-0000-0000-0000211B0000}"/>
    <cellStyle name="F4 8" xfId="8623" xr:uid="{00000000-0005-0000-0000-0000221B0000}"/>
    <cellStyle name="F4 8 2" xfId="8624" xr:uid="{00000000-0005-0000-0000-0000231B0000}"/>
    <cellStyle name="F4 8 3" xfId="8625" xr:uid="{00000000-0005-0000-0000-0000241B0000}"/>
    <cellStyle name="F4 9" xfId="8626" xr:uid="{00000000-0005-0000-0000-0000251B0000}"/>
    <cellStyle name="F4 9 2" xfId="8627" xr:uid="{00000000-0005-0000-0000-0000261B0000}"/>
    <cellStyle name="F4 9 3" xfId="8628" xr:uid="{00000000-0005-0000-0000-0000271B0000}"/>
    <cellStyle name="F5" xfId="332" xr:uid="{00000000-0005-0000-0000-0000281B0000}"/>
    <cellStyle name="F5 10" xfId="8629" xr:uid="{00000000-0005-0000-0000-0000291B0000}"/>
    <cellStyle name="F5 10 2" xfId="8630" xr:uid="{00000000-0005-0000-0000-00002A1B0000}"/>
    <cellStyle name="F5 10 3" xfId="8631" xr:uid="{00000000-0005-0000-0000-00002B1B0000}"/>
    <cellStyle name="F5 11" xfId="8632" xr:uid="{00000000-0005-0000-0000-00002C1B0000}"/>
    <cellStyle name="F5 11 2" xfId="8633" xr:uid="{00000000-0005-0000-0000-00002D1B0000}"/>
    <cellStyle name="F5 12" xfId="8634" xr:uid="{00000000-0005-0000-0000-00002E1B0000}"/>
    <cellStyle name="F5 12 2" xfId="8635" xr:uid="{00000000-0005-0000-0000-00002F1B0000}"/>
    <cellStyle name="F5 13" xfId="8636" xr:uid="{00000000-0005-0000-0000-0000301B0000}"/>
    <cellStyle name="F5 13 2" xfId="8637" xr:uid="{00000000-0005-0000-0000-0000311B0000}"/>
    <cellStyle name="F5 14" xfId="8638" xr:uid="{00000000-0005-0000-0000-0000321B0000}"/>
    <cellStyle name="F5 14 2" xfId="8639" xr:uid="{00000000-0005-0000-0000-0000331B0000}"/>
    <cellStyle name="F5 15" xfId="8640" xr:uid="{00000000-0005-0000-0000-0000341B0000}"/>
    <cellStyle name="F5 15 2" xfId="8641" xr:uid="{00000000-0005-0000-0000-0000351B0000}"/>
    <cellStyle name="F5 16" xfId="8642" xr:uid="{00000000-0005-0000-0000-0000361B0000}"/>
    <cellStyle name="F5 16 2" xfId="8643" xr:uid="{00000000-0005-0000-0000-0000371B0000}"/>
    <cellStyle name="F5 17" xfId="8644" xr:uid="{00000000-0005-0000-0000-0000381B0000}"/>
    <cellStyle name="F5 17 2" xfId="8645" xr:uid="{00000000-0005-0000-0000-0000391B0000}"/>
    <cellStyle name="F5 18" xfId="8646" xr:uid="{00000000-0005-0000-0000-00003A1B0000}"/>
    <cellStyle name="F5 18 2" xfId="8647" xr:uid="{00000000-0005-0000-0000-00003B1B0000}"/>
    <cellStyle name="F5 19" xfId="8648" xr:uid="{00000000-0005-0000-0000-00003C1B0000}"/>
    <cellStyle name="F5 19 2" xfId="8649" xr:uid="{00000000-0005-0000-0000-00003D1B0000}"/>
    <cellStyle name="F5 2" xfId="1326" xr:uid="{00000000-0005-0000-0000-00003E1B0000}"/>
    <cellStyle name="F5 2 10" xfId="8650" xr:uid="{00000000-0005-0000-0000-00003F1B0000}"/>
    <cellStyle name="F5 2 2" xfId="8651" xr:uid="{00000000-0005-0000-0000-0000401B0000}"/>
    <cellStyle name="F5 2 3" xfId="8652" xr:uid="{00000000-0005-0000-0000-0000411B0000}"/>
    <cellStyle name="F5 2 3 2" xfId="8653" xr:uid="{00000000-0005-0000-0000-0000421B0000}"/>
    <cellStyle name="F5 2 3 3" xfId="8654" xr:uid="{00000000-0005-0000-0000-0000431B0000}"/>
    <cellStyle name="F5 2 4" xfId="8655" xr:uid="{00000000-0005-0000-0000-0000441B0000}"/>
    <cellStyle name="F5 2 5" xfId="8656" xr:uid="{00000000-0005-0000-0000-0000451B0000}"/>
    <cellStyle name="F5 2 6" xfId="8657" xr:uid="{00000000-0005-0000-0000-0000461B0000}"/>
    <cellStyle name="F5 2 7" xfId="8658" xr:uid="{00000000-0005-0000-0000-0000471B0000}"/>
    <cellStyle name="F5 2 8" xfId="8659" xr:uid="{00000000-0005-0000-0000-0000481B0000}"/>
    <cellStyle name="F5 2 9" xfId="8660" xr:uid="{00000000-0005-0000-0000-0000491B0000}"/>
    <cellStyle name="F5 20" xfId="8661" xr:uid="{00000000-0005-0000-0000-00004A1B0000}"/>
    <cellStyle name="F5 20 2" xfId="8662" xr:uid="{00000000-0005-0000-0000-00004B1B0000}"/>
    <cellStyle name="F5 21" xfId="8663" xr:uid="{00000000-0005-0000-0000-00004C1B0000}"/>
    <cellStyle name="F5 21 2" xfId="8664" xr:uid="{00000000-0005-0000-0000-00004D1B0000}"/>
    <cellStyle name="F5 22" xfId="8665" xr:uid="{00000000-0005-0000-0000-00004E1B0000}"/>
    <cellStyle name="F5 22 2" xfId="8666" xr:uid="{00000000-0005-0000-0000-00004F1B0000}"/>
    <cellStyle name="F5 23" xfId="8667" xr:uid="{00000000-0005-0000-0000-0000501B0000}"/>
    <cellStyle name="F5 23 2" xfId="8668" xr:uid="{00000000-0005-0000-0000-0000511B0000}"/>
    <cellStyle name="F5 24" xfId="8669" xr:uid="{00000000-0005-0000-0000-0000521B0000}"/>
    <cellStyle name="F5 24 2" xfId="8670" xr:uid="{00000000-0005-0000-0000-0000531B0000}"/>
    <cellStyle name="F5 25" xfId="8671" xr:uid="{00000000-0005-0000-0000-0000541B0000}"/>
    <cellStyle name="F5 25 2" xfId="8672" xr:uid="{00000000-0005-0000-0000-0000551B0000}"/>
    <cellStyle name="F5 26" xfId="8673" xr:uid="{00000000-0005-0000-0000-0000561B0000}"/>
    <cellStyle name="F5 26 2" xfId="8674" xr:uid="{00000000-0005-0000-0000-0000571B0000}"/>
    <cellStyle name="F5 27" xfId="8675" xr:uid="{00000000-0005-0000-0000-0000581B0000}"/>
    <cellStyle name="F5 27 2" xfId="8676" xr:uid="{00000000-0005-0000-0000-0000591B0000}"/>
    <cellStyle name="F5 28" xfId="8677" xr:uid="{00000000-0005-0000-0000-00005A1B0000}"/>
    <cellStyle name="F5 28 2" xfId="8678" xr:uid="{00000000-0005-0000-0000-00005B1B0000}"/>
    <cellStyle name="F5 29" xfId="8679" xr:uid="{00000000-0005-0000-0000-00005C1B0000}"/>
    <cellStyle name="F5 29 2" xfId="8680" xr:uid="{00000000-0005-0000-0000-00005D1B0000}"/>
    <cellStyle name="F5 3" xfId="8681" xr:uid="{00000000-0005-0000-0000-00005E1B0000}"/>
    <cellStyle name="F5 3 2" xfId="8682" xr:uid="{00000000-0005-0000-0000-00005F1B0000}"/>
    <cellStyle name="F5 3 3" xfId="8683" xr:uid="{00000000-0005-0000-0000-0000601B0000}"/>
    <cellStyle name="F5 3 4" xfId="51186" xr:uid="{A1EB9088-F1B3-4621-9A26-D0689EAE7DF4}"/>
    <cellStyle name="F5 30" xfId="8684" xr:uid="{00000000-0005-0000-0000-0000611B0000}"/>
    <cellStyle name="F5 30 2" xfId="8685" xr:uid="{00000000-0005-0000-0000-0000621B0000}"/>
    <cellStyle name="F5 31" xfId="8686" xr:uid="{00000000-0005-0000-0000-0000631B0000}"/>
    <cellStyle name="F5 31 2" xfId="8687" xr:uid="{00000000-0005-0000-0000-0000641B0000}"/>
    <cellStyle name="F5 32" xfId="8688" xr:uid="{00000000-0005-0000-0000-0000651B0000}"/>
    <cellStyle name="F5 32 2" xfId="8689" xr:uid="{00000000-0005-0000-0000-0000661B0000}"/>
    <cellStyle name="F5 33" xfId="8690" xr:uid="{00000000-0005-0000-0000-0000671B0000}"/>
    <cellStyle name="F5 33 2" xfId="8691" xr:uid="{00000000-0005-0000-0000-0000681B0000}"/>
    <cellStyle name="F5 34" xfId="8692" xr:uid="{00000000-0005-0000-0000-0000691B0000}"/>
    <cellStyle name="F5 34 2" xfId="8693" xr:uid="{00000000-0005-0000-0000-00006A1B0000}"/>
    <cellStyle name="F5 35" xfId="8694" xr:uid="{00000000-0005-0000-0000-00006B1B0000}"/>
    <cellStyle name="F5 35 2" xfId="8695" xr:uid="{00000000-0005-0000-0000-00006C1B0000}"/>
    <cellStyle name="F5 36" xfId="8696" xr:uid="{00000000-0005-0000-0000-00006D1B0000}"/>
    <cellStyle name="F5 36 2" xfId="8697" xr:uid="{00000000-0005-0000-0000-00006E1B0000}"/>
    <cellStyle name="F5 37" xfId="8698" xr:uid="{00000000-0005-0000-0000-00006F1B0000}"/>
    <cellStyle name="F5 37 2" xfId="8699" xr:uid="{00000000-0005-0000-0000-0000701B0000}"/>
    <cellStyle name="F5 38" xfId="8700" xr:uid="{00000000-0005-0000-0000-0000711B0000}"/>
    <cellStyle name="F5 38 2" xfId="8701" xr:uid="{00000000-0005-0000-0000-0000721B0000}"/>
    <cellStyle name="F5 39" xfId="8702" xr:uid="{00000000-0005-0000-0000-0000731B0000}"/>
    <cellStyle name="F5 39 2" xfId="8703" xr:uid="{00000000-0005-0000-0000-0000741B0000}"/>
    <cellStyle name="F5 4" xfId="8704" xr:uid="{00000000-0005-0000-0000-0000751B0000}"/>
    <cellStyle name="F5 4 2" xfId="8705" xr:uid="{00000000-0005-0000-0000-0000761B0000}"/>
    <cellStyle name="F5 4 3" xfId="8706" xr:uid="{00000000-0005-0000-0000-0000771B0000}"/>
    <cellStyle name="F5 40" xfId="8707" xr:uid="{00000000-0005-0000-0000-0000781B0000}"/>
    <cellStyle name="F5 40 2" xfId="8708" xr:uid="{00000000-0005-0000-0000-0000791B0000}"/>
    <cellStyle name="F5 41" xfId="8709" xr:uid="{00000000-0005-0000-0000-00007A1B0000}"/>
    <cellStyle name="F5 41 2" xfId="8710" xr:uid="{00000000-0005-0000-0000-00007B1B0000}"/>
    <cellStyle name="F5 42" xfId="8711" xr:uid="{00000000-0005-0000-0000-00007C1B0000}"/>
    <cellStyle name="F5 42 2" xfId="8712" xr:uid="{00000000-0005-0000-0000-00007D1B0000}"/>
    <cellStyle name="F5 43" xfId="8713" xr:uid="{00000000-0005-0000-0000-00007E1B0000}"/>
    <cellStyle name="F5 43 2" xfId="8714" xr:uid="{00000000-0005-0000-0000-00007F1B0000}"/>
    <cellStyle name="F5 44" xfId="8715" xr:uid="{00000000-0005-0000-0000-0000801B0000}"/>
    <cellStyle name="F5 44 2" xfId="8716" xr:uid="{00000000-0005-0000-0000-0000811B0000}"/>
    <cellStyle name="F5 45" xfId="8717" xr:uid="{00000000-0005-0000-0000-0000821B0000}"/>
    <cellStyle name="F5 45 2" xfId="8718" xr:uid="{00000000-0005-0000-0000-0000831B0000}"/>
    <cellStyle name="F5 46" xfId="8719" xr:uid="{00000000-0005-0000-0000-0000841B0000}"/>
    <cellStyle name="F5 46 2" xfId="8720" xr:uid="{00000000-0005-0000-0000-0000851B0000}"/>
    <cellStyle name="F5 47" xfId="8721" xr:uid="{00000000-0005-0000-0000-0000861B0000}"/>
    <cellStyle name="F5 47 2" xfId="8722" xr:uid="{00000000-0005-0000-0000-0000871B0000}"/>
    <cellStyle name="F5 48" xfId="8723" xr:uid="{00000000-0005-0000-0000-0000881B0000}"/>
    <cellStyle name="F5 48 2" xfId="8724" xr:uid="{00000000-0005-0000-0000-0000891B0000}"/>
    <cellStyle name="F5 49" xfId="8725" xr:uid="{00000000-0005-0000-0000-00008A1B0000}"/>
    <cellStyle name="F5 49 2" xfId="8726" xr:uid="{00000000-0005-0000-0000-00008B1B0000}"/>
    <cellStyle name="F5 5" xfId="8727" xr:uid="{00000000-0005-0000-0000-00008C1B0000}"/>
    <cellStyle name="F5 5 2" xfId="8728" xr:uid="{00000000-0005-0000-0000-00008D1B0000}"/>
    <cellStyle name="F5 5 3" xfId="8729" xr:uid="{00000000-0005-0000-0000-00008E1B0000}"/>
    <cellStyle name="F5 50" xfId="8730" xr:uid="{00000000-0005-0000-0000-00008F1B0000}"/>
    <cellStyle name="F5 50 2" xfId="8731" xr:uid="{00000000-0005-0000-0000-0000901B0000}"/>
    <cellStyle name="F5 51" xfId="8732" xr:uid="{00000000-0005-0000-0000-0000911B0000}"/>
    <cellStyle name="F5 51 2" xfId="8733" xr:uid="{00000000-0005-0000-0000-0000921B0000}"/>
    <cellStyle name="F5 52" xfId="8734" xr:uid="{00000000-0005-0000-0000-0000931B0000}"/>
    <cellStyle name="F5 52 2" xfId="8735" xr:uid="{00000000-0005-0000-0000-0000941B0000}"/>
    <cellStyle name="F5 53" xfId="8736" xr:uid="{00000000-0005-0000-0000-0000951B0000}"/>
    <cellStyle name="F5 53 2" xfId="8737" xr:uid="{00000000-0005-0000-0000-0000961B0000}"/>
    <cellStyle name="F5 54" xfId="8738" xr:uid="{00000000-0005-0000-0000-0000971B0000}"/>
    <cellStyle name="F5 54 2" xfId="8739" xr:uid="{00000000-0005-0000-0000-0000981B0000}"/>
    <cellStyle name="F5 55" xfId="8740" xr:uid="{00000000-0005-0000-0000-0000991B0000}"/>
    <cellStyle name="F5 55 2" xfId="8741" xr:uid="{00000000-0005-0000-0000-00009A1B0000}"/>
    <cellStyle name="F5 56" xfId="8742" xr:uid="{00000000-0005-0000-0000-00009B1B0000}"/>
    <cellStyle name="F5 56 2" xfId="8743" xr:uid="{00000000-0005-0000-0000-00009C1B0000}"/>
    <cellStyle name="F5 57" xfId="8744" xr:uid="{00000000-0005-0000-0000-00009D1B0000}"/>
    <cellStyle name="F5 57 2" xfId="8745" xr:uid="{00000000-0005-0000-0000-00009E1B0000}"/>
    <cellStyle name="F5 58" xfId="8746" xr:uid="{00000000-0005-0000-0000-00009F1B0000}"/>
    <cellStyle name="F5 58 2" xfId="8747" xr:uid="{00000000-0005-0000-0000-0000A01B0000}"/>
    <cellStyle name="F5 59" xfId="8748" xr:uid="{00000000-0005-0000-0000-0000A11B0000}"/>
    <cellStyle name="F5 59 2" xfId="8749" xr:uid="{00000000-0005-0000-0000-0000A21B0000}"/>
    <cellStyle name="F5 6" xfId="8750" xr:uid="{00000000-0005-0000-0000-0000A31B0000}"/>
    <cellStyle name="F5 6 2" xfId="8751" xr:uid="{00000000-0005-0000-0000-0000A41B0000}"/>
    <cellStyle name="F5 6 3" xfId="8752" xr:uid="{00000000-0005-0000-0000-0000A51B0000}"/>
    <cellStyle name="F5 60" xfId="8753" xr:uid="{00000000-0005-0000-0000-0000A61B0000}"/>
    <cellStyle name="F5 60 2" xfId="8754" xr:uid="{00000000-0005-0000-0000-0000A71B0000}"/>
    <cellStyle name="F5 61" xfId="8755" xr:uid="{00000000-0005-0000-0000-0000A81B0000}"/>
    <cellStyle name="F5 61 2" xfId="8756" xr:uid="{00000000-0005-0000-0000-0000A91B0000}"/>
    <cellStyle name="F5 62" xfId="8757" xr:uid="{00000000-0005-0000-0000-0000AA1B0000}"/>
    <cellStyle name="F5 62 2" xfId="8758" xr:uid="{00000000-0005-0000-0000-0000AB1B0000}"/>
    <cellStyle name="F5 63" xfId="8759" xr:uid="{00000000-0005-0000-0000-0000AC1B0000}"/>
    <cellStyle name="F5 63 2" xfId="8760" xr:uid="{00000000-0005-0000-0000-0000AD1B0000}"/>
    <cellStyle name="F5 64" xfId="8761" xr:uid="{00000000-0005-0000-0000-0000AE1B0000}"/>
    <cellStyle name="F5 64 2" xfId="8762" xr:uid="{00000000-0005-0000-0000-0000AF1B0000}"/>
    <cellStyle name="F5 65" xfId="8763" xr:uid="{00000000-0005-0000-0000-0000B01B0000}"/>
    <cellStyle name="F5 65 2" xfId="8764" xr:uid="{00000000-0005-0000-0000-0000B11B0000}"/>
    <cellStyle name="F5 66" xfId="2214" xr:uid="{00000000-0005-0000-0000-0000B21B0000}"/>
    <cellStyle name="F5 67" xfId="51185" xr:uid="{B7042C77-2D5F-477F-97EF-B8C0E24ACC3F}"/>
    <cellStyle name="F5 7" xfId="8765" xr:uid="{00000000-0005-0000-0000-0000B31B0000}"/>
    <cellStyle name="F5 7 2" xfId="8766" xr:uid="{00000000-0005-0000-0000-0000B41B0000}"/>
    <cellStyle name="F5 7 3" xfId="8767" xr:uid="{00000000-0005-0000-0000-0000B51B0000}"/>
    <cellStyle name="F5 8" xfId="8768" xr:uid="{00000000-0005-0000-0000-0000B61B0000}"/>
    <cellStyle name="F5 8 2" xfId="8769" xr:uid="{00000000-0005-0000-0000-0000B71B0000}"/>
    <cellStyle name="F5 8 3" xfId="8770" xr:uid="{00000000-0005-0000-0000-0000B81B0000}"/>
    <cellStyle name="F5 9" xfId="8771" xr:uid="{00000000-0005-0000-0000-0000B91B0000}"/>
    <cellStyle name="F5 9 2" xfId="8772" xr:uid="{00000000-0005-0000-0000-0000BA1B0000}"/>
    <cellStyle name="F5 9 3" xfId="8773" xr:uid="{00000000-0005-0000-0000-0000BB1B0000}"/>
    <cellStyle name="F6" xfId="2215" xr:uid="{00000000-0005-0000-0000-0000BC1B0000}"/>
    <cellStyle name="F6 10" xfId="8774" xr:uid="{00000000-0005-0000-0000-0000BD1B0000}"/>
    <cellStyle name="F6 10 2" xfId="8775" xr:uid="{00000000-0005-0000-0000-0000BE1B0000}"/>
    <cellStyle name="F6 10 3" xfId="8776" xr:uid="{00000000-0005-0000-0000-0000BF1B0000}"/>
    <cellStyle name="F6 11" xfId="8777" xr:uid="{00000000-0005-0000-0000-0000C01B0000}"/>
    <cellStyle name="F6 11 2" xfId="8778" xr:uid="{00000000-0005-0000-0000-0000C11B0000}"/>
    <cellStyle name="F6 12" xfId="8779" xr:uid="{00000000-0005-0000-0000-0000C21B0000}"/>
    <cellStyle name="F6 12 2" xfId="8780" xr:uid="{00000000-0005-0000-0000-0000C31B0000}"/>
    <cellStyle name="F6 13" xfId="8781" xr:uid="{00000000-0005-0000-0000-0000C41B0000}"/>
    <cellStyle name="F6 13 2" xfId="8782" xr:uid="{00000000-0005-0000-0000-0000C51B0000}"/>
    <cellStyle name="F6 14" xfId="8783" xr:uid="{00000000-0005-0000-0000-0000C61B0000}"/>
    <cellStyle name="F6 14 2" xfId="8784" xr:uid="{00000000-0005-0000-0000-0000C71B0000}"/>
    <cellStyle name="F6 15" xfId="8785" xr:uid="{00000000-0005-0000-0000-0000C81B0000}"/>
    <cellStyle name="F6 15 2" xfId="8786" xr:uid="{00000000-0005-0000-0000-0000C91B0000}"/>
    <cellStyle name="F6 16" xfId="8787" xr:uid="{00000000-0005-0000-0000-0000CA1B0000}"/>
    <cellStyle name="F6 16 2" xfId="8788" xr:uid="{00000000-0005-0000-0000-0000CB1B0000}"/>
    <cellStyle name="F6 17" xfId="8789" xr:uid="{00000000-0005-0000-0000-0000CC1B0000}"/>
    <cellStyle name="F6 17 2" xfId="8790" xr:uid="{00000000-0005-0000-0000-0000CD1B0000}"/>
    <cellStyle name="F6 18" xfId="8791" xr:uid="{00000000-0005-0000-0000-0000CE1B0000}"/>
    <cellStyle name="F6 18 2" xfId="8792" xr:uid="{00000000-0005-0000-0000-0000CF1B0000}"/>
    <cellStyle name="F6 19" xfId="8793" xr:uid="{00000000-0005-0000-0000-0000D01B0000}"/>
    <cellStyle name="F6 19 2" xfId="8794" xr:uid="{00000000-0005-0000-0000-0000D11B0000}"/>
    <cellStyle name="F6 2" xfId="8795" xr:uid="{00000000-0005-0000-0000-0000D21B0000}"/>
    <cellStyle name="F6 2 2" xfId="8796" xr:uid="{00000000-0005-0000-0000-0000D31B0000}"/>
    <cellStyle name="F6 2 3" xfId="8797" xr:uid="{00000000-0005-0000-0000-0000D41B0000}"/>
    <cellStyle name="F6 2 3 2" xfId="8798" xr:uid="{00000000-0005-0000-0000-0000D51B0000}"/>
    <cellStyle name="F6 2 3 3" xfId="8799" xr:uid="{00000000-0005-0000-0000-0000D61B0000}"/>
    <cellStyle name="F6 2 4" xfId="8800" xr:uid="{00000000-0005-0000-0000-0000D71B0000}"/>
    <cellStyle name="F6 2 5" xfId="8801" xr:uid="{00000000-0005-0000-0000-0000D81B0000}"/>
    <cellStyle name="F6 2 6" xfId="8802" xr:uid="{00000000-0005-0000-0000-0000D91B0000}"/>
    <cellStyle name="F6 2 7" xfId="8803" xr:uid="{00000000-0005-0000-0000-0000DA1B0000}"/>
    <cellStyle name="F6 2 8" xfId="8804" xr:uid="{00000000-0005-0000-0000-0000DB1B0000}"/>
    <cellStyle name="F6 2 9" xfId="8805" xr:uid="{00000000-0005-0000-0000-0000DC1B0000}"/>
    <cellStyle name="F6 20" xfId="8806" xr:uid="{00000000-0005-0000-0000-0000DD1B0000}"/>
    <cellStyle name="F6 20 2" xfId="8807" xr:uid="{00000000-0005-0000-0000-0000DE1B0000}"/>
    <cellStyle name="F6 21" xfId="8808" xr:uid="{00000000-0005-0000-0000-0000DF1B0000}"/>
    <cellStyle name="F6 21 2" xfId="8809" xr:uid="{00000000-0005-0000-0000-0000E01B0000}"/>
    <cellStyle name="F6 22" xfId="8810" xr:uid="{00000000-0005-0000-0000-0000E11B0000}"/>
    <cellStyle name="F6 22 2" xfId="8811" xr:uid="{00000000-0005-0000-0000-0000E21B0000}"/>
    <cellStyle name="F6 23" xfId="8812" xr:uid="{00000000-0005-0000-0000-0000E31B0000}"/>
    <cellStyle name="F6 23 2" xfId="8813" xr:uid="{00000000-0005-0000-0000-0000E41B0000}"/>
    <cellStyle name="F6 24" xfId="8814" xr:uid="{00000000-0005-0000-0000-0000E51B0000}"/>
    <cellStyle name="F6 24 2" xfId="8815" xr:uid="{00000000-0005-0000-0000-0000E61B0000}"/>
    <cellStyle name="F6 25" xfId="8816" xr:uid="{00000000-0005-0000-0000-0000E71B0000}"/>
    <cellStyle name="F6 25 2" xfId="8817" xr:uid="{00000000-0005-0000-0000-0000E81B0000}"/>
    <cellStyle name="F6 26" xfId="8818" xr:uid="{00000000-0005-0000-0000-0000E91B0000}"/>
    <cellStyle name="F6 26 2" xfId="8819" xr:uid="{00000000-0005-0000-0000-0000EA1B0000}"/>
    <cellStyle name="F6 27" xfId="8820" xr:uid="{00000000-0005-0000-0000-0000EB1B0000}"/>
    <cellStyle name="F6 27 2" xfId="8821" xr:uid="{00000000-0005-0000-0000-0000EC1B0000}"/>
    <cellStyle name="F6 28" xfId="8822" xr:uid="{00000000-0005-0000-0000-0000ED1B0000}"/>
    <cellStyle name="F6 28 2" xfId="8823" xr:uid="{00000000-0005-0000-0000-0000EE1B0000}"/>
    <cellStyle name="F6 29" xfId="8824" xr:uid="{00000000-0005-0000-0000-0000EF1B0000}"/>
    <cellStyle name="F6 29 2" xfId="8825" xr:uid="{00000000-0005-0000-0000-0000F01B0000}"/>
    <cellStyle name="F6 3" xfId="8826" xr:uid="{00000000-0005-0000-0000-0000F11B0000}"/>
    <cellStyle name="F6 3 2" xfId="8827" xr:uid="{00000000-0005-0000-0000-0000F21B0000}"/>
    <cellStyle name="F6 3 3" xfId="8828" xr:uid="{00000000-0005-0000-0000-0000F31B0000}"/>
    <cellStyle name="F6 30" xfId="8829" xr:uid="{00000000-0005-0000-0000-0000F41B0000}"/>
    <cellStyle name="F6 30 2" xfId="8830" xr:uid="{00000000-0005-0000-0000-0000F51B0000}"/>
    <cellStyle name="F6 31" xfId="8831" xr:uid="{00000000-0005-0000-0000-0000F61B0000}"/>
    <cellStyle name="F6 31 2" xfId="8832" xr:uid="{00000000-0005-0000-0000-0000F71B0000}"/>
    <cellStyle name="F6 32" xfId="8833" xr:uid="{00000000-0005-0000-0000-0000F81B0000}"/>
    <cellStyle name="F6 32 2" xfId="8834" xr:uid="{00000000-0005-0000-0000-0000F91B0000}"/>
    <cellStyle name="F6 33" xfId="8835" xr:uid="{00000000-0005-0000-0000-0000FA1B0000}"/>
    <cellStyle name="F6 33 2" xfId="8836" xr:uid="{00000000-0005-0000-0000-0000FB1B0000}"/>
    <cellStyle name="F6 34" xfId="8837" xr:uid="{00000000-0005-0000-0000-0000FC1B0000}"/>
    <cellStyle name="F6 34 2" xfId="8838" xr:uid="{00000000-0005-0000-0000-0000FD1B0000}"/>
    <cellStyle name="F6 35" xfId="8839" xr:uid="{00000000-0005-0000-0000-0000FE1B0000}"/>
    <cellStyle name="F6 35 2" xfId="8840" xr:uid="{00000000-0005-0000-0000-0000FF1B0000}"/>
    <cellStyle name="F6 36" xfId="8841" xr:uid="{00000000-0005-0000-0000-0000001C0000}"/>
    <cellStyle name="F6 36 2" xfId="8842" xr:uid="{00000000-0005-0000-0000-0000011C0000}"/>
    <cellStyle name="F6 37" xfId="8843" xr:uid="{00000000-0005-0000-0000-0000021C0000}"/>
    <cellStyle name="F6 37 2" xfId="8844" xr:uid="{00000000-0005-0000-0000-0000031C0000}"/>
    <cellStyle name="F6 38" xfId="8845" xr:uid="{00000000-0005-0000-0000-0000041C0000}"/>
    <cellStyle name="F6 38 2" xfId="8846" xr:uid="{00000000-0005-0000-0000-0000051C0000}"/>
    <cellStyle name="F6 39" xfId="8847" xr:uid="{00000000-0005-0000-0000-0000061C0000}"/>
    <cellStyle name="F6 39 2" xfId="8848" xr:uid="{00000000-0005-0000-0000-0000071C0000}"/>
    <cellStyle name="F6 4" xfId="8849" xr:uid="{00000000-0005-0000-0000-0000081C0000}"/>
    <cellStyle name="F6 4 2" xfId="8850" xr:uid="{00000000-0005-0000-0000-0000091C0000}"/>
    <cellStyle name="F6 4 3" xfId="8851" xr:uid="{00000000-0005-0000-0000-00000A1C0000}"/>
    <cellStyle name="F6 40" xfId="8852" xr:uid="{00000000-0005-0000-0000-00000B1C0000}"/>
    <cellStyle name="F6 40 2" xfId="8853" xr:uid="{00000000-0005-0000-0000-00000C1C0000}"/>
    <cellStyle name="F6 41" xfId="8854" xr:uid="{00000000-0005-0000-0000-00000D1C0000}"/>
    <cellStyle name="F6 41 2" xfId="8855" xr:uid="{00000000-0005-0000-0000-00000E1C0000}"/>
    <cellStyle name="F6 42" xfId="8856" xr:uid="{00000000-0005-0000-0000-00000F1C0000}"/>
    <cellStyle name="F6 42 2" xfId="8857" xr:uid="{00000000-0005-0000-0000-0000101C0000}"/>
    <cellStyle name="F6 43" xfId="8858" xr:uid="{00000000-0005-0000-0000-0000111C0000}"/>
    <cellStyle name="F6 43 2" xfId="8859" xr:uid="{00000000-0005-0000-0000-0000121C0000}"/>
    <cellStyle name="F6 44" xfId="8860" xr:uid="{00000000-0005-0000-0000-0000131C0000}"/>
    <cellStyle name="F6 44 2" xfId="8861" xr:uid="{00000000-0005-0000-0000-0000141C0000}"/>
    <cellStyle name="F6 45" xfId="8862" xr:uid="{00000000-0005-0000-0000-0000151C0000}"/>
    <cellStyle name="F6 45 2" xfId="8863" xr:uid="{00000000-0005-0000-0000-0000161C0000}"/>
    <cellStyle name="F6 46" xfId="8864" xr:uid="{00000000-0005-0000-0000-0000171C0000}"/>
    <cellStyle name="F6 46 2" xfId="8865" xr:uid="{00000000-0005-0000-0000-0000181C0000}"/>
    <cellStyle name="F6 47" xfId="8866" xr:uid="{00000000-0005-0000-0000-0000191C0000}"/>
    <cellStyle name="F6 47 2" xfId="8867" xr:uid="{00000000-0005-0000-0000-00001A1C0000}"/>
    <cellStyle name="F6 48" xfId="8868" xr:uid="{00000000-0005-0000-0000-00001B1C0000}"/>
    <cellStyle name="F6 48 2" xfId="8869" xr:uid="{00000000-0005-0000-0000-00001C1C0000}"/>
    <cellStyle name="F6 49" xfId="8870" xr:uid="{00000000-0005-0000-0000-00001D1C0000}"/>
    <cellStyle name="F6 49 2" xfId="8871" xr:uid="{00000000-0005-0000-0000-00001E1C0000}"/>
    <cellStyle name="F6 5" xfId="8872" xr:uid="{00000000-0005-0000-0000-00001F1C0000}"/>
    <cellStyle name="F6 5 2" xfId="8873" xr:uid="{00000000-0005-0000-0000-0000201C0000}"/>
    <cellStyle name="F6 5 3" xfId="8874" xr:uid="{00000000-0005-0000-0000-0000211C0000}"/>
    <cellStyle name="F6 50" xfId="8875" xr:uid="{00000000-0005-0000-0000-0000221C0000}"/>
    <cellStyle name="F6 50 2" xfId="8876" xr:uid="{00000000-0005-0000-0000-0000231C0000}"/>
    <cellStyle name="F6 51" xfId="8877" xr:uid="{00000000-0005-0000-0000-0000241C0000}"/>
    <cellStyle name="F6 51 2" xfId="8878" xr:uid="{00000000-0005-0000-0000-0000251C0000}"/>
    <cellStyle name="F6 52" xfId="8879" xr:uid="{00000000-0005-0000-0000-0000261C0000}"/>
    <cellStyle name="F6 52 2" xfId="8880" xr:uid="{00000000-0005-0000-0000-0000271C0000}"/>
    <cellStyle name="F6 53" xfId="8881" xr:uid="{00000000-0005-0000-0000-0000281C0000}"/>
    <cellStyle name="F6 53 2" xfId="8882" xr:uid="{00000000-0005-0000-0000-0000291C0000}"/>
    <cellStyle name="F6 54" xfId="8883" xr:uid="{00000000-0005-0000-0000-00002A1C0000}"/>
    <cellStyle name="F6 54 2" xfId="8884" xr:uid="{00000000-0005-0000-0000-00002B1C0000}"/>
    <cellStyle name="F6 55" xfId="8885" xr:uid="{00000000-0005-0000-0000-00002C1C0000}"/>
    <cellStyle name="F6 55 2" xfId="8886" xr:uid="{00000000-0005-0000-0000-00002D1C0000}"/>
    <cellStyle name="F6 56" xfId="8887" xr:uid="{00000000-0005-0000-0000-00002E1C0000}"/>
    <cellStyle name="F6 56 2" xfId="8888" xr:uid="{00000000-0005-0000-0000-00002F1C0000}"/>
    <cellStyle name="F6 57" xfId="8889" xr:uid="{00000000-0005-0000-0000-0000301C0000}"/>
    <cellStyle name="F6 57 2" xfId="8890" xr:uid="{00000000-0005-0000-0000-0000311C0000}"/>
    <cellStyle name="F6 58" xfId="8891" xr:uid="{00000000-0005-0000-0000-0000321C0000}"/>
    <cellStyle name="F6 58 2" xfId="8892" xr:uid="{00000000-0005-0000-0000-0000331C0000}"/>
    <cellStyle name="F6 59" xfId="8893" xr:uid="{00000000-0005-0000-0000-0000341C0000}"/>
    <cellStyle name="F6 59 2" xfId="8894" xr:uid="{00000000-0005-0000-0000-0000351C0000}"/>
    <cellStyle name="F6 6" xfId="8895" xr:uid="{00000000-0005-0000-0000-0000361C0000}"/>
    <cellStyle name="F6 6 2" xfId="8896" xr:uid="{00000000-0005-0000-0000-0000371C0000}"/>
    <cellStyle name="F6 6 3" xfId="8897" xr:uid="{00000000-0005-0000-0000-0000381C0000}"/>
    <cellStyle name="F6 60" xfId="8898" xr:uid="{00000000-0005-0000-0000-0000391C0000}"/>
    <cellStyle name="F6 60 2" xfId="8899" xr:uid="{00000000-0005-0000-0000-00003A1C0000}"/>
    <cellStyle name="F6 61" xfId="8900" xr:uid="{00000000-0005-0000-0000-00003B1C0000}"/>
    <cellStyle name="F6 61 2" xfId="8901" xr:uid="{00000000-0005-0000-0000-00003C1C0000}"/>
    <cellStyle name="F6 62" xfId="8902" xr:uid="{00000000-0005-0000-0000-00003D1C0000}"/>
    <cellStyle name="F6 62 2" xfId="8903" xr:uid="{00000000-0005-0000-0000-00003E1C0000}"/>
    <cellStyle name="F6 63" xfId="8904" xr:uid="{00000000-0005-0000-0000-00003F1C0000}"/>
    <cellStyle name="F6 63 2" xfId="8905" xr:uid="{00000000-0005-0000-0000-0000401C0000}"/>
    <cellStyle name="F6 64" xfId="8906" xr:uid="{00000000-0005-0000-0000-0000411C0000}"/>
    <cellStyle name="F6 64 2" xfId="8907" xr:uid="{00000000-0005-0000-0000-0000421C0000}"/>
    <cellStyle name="F6 65" xfId="8908" xr:uid="{00000000-0005-0000-0000-0000431C0000}"/>
    <cellStyle name="F6 65 2" xfId="8909" xr:uid="{00000000-0005-0000-0000-0000441C0000}"/>
    <cellStyle name="F6 7" xfId="8910" xr:uid="{00000000-0005-0000-0000-0000451C0000}"/>
    <cellStyle name="F6 7 2" xfId="8911" xr:uid="{00000000-0005-0000-0000-0000461C0000}"/>
    <cellStyle name="F6 7 3" xfId="8912" xr:uid="{00000000-0005-0000-0000-0000471C0000}"/>
    <cellStyle name="F6 8" xfId="8913" xr:uid="{00000000-0005-0000-0000-0000481C0000}"/>
    <cellStyle name="F6 8 2" xfId="8914" xr:uid="{00000000-0005-0000-0000-0000491C0000}"/>
    <cellStyle name="F6 8 3" xfId="8915" xr:uid="{00000000-0005-0000-0000-00004A1C0000}"/>
    <cellStyle name="F6 9" xfId="8916" xr:uid="{00000000-0005-0000-0000-00004B1C0000}"/>
    <cellStyle name="F6 9 2" xfId="8917" xr:uid="{00000000-0005-0000-0000-00004C1C0000}"/>
    <cellStyle name="F6 9 3" xfId="8918" xr:uid="{00000000-0005-0000-0000-00004D1C0000}"/>
    <cellStyle name="F7" xfId="2216" xr:uid="{00000000-0005-0000-0000-00004E1C0000}"/>
    <cellStyle name="F7 10" xfId="8919" xr:uid="{00000000-0005-0000-0000-00004F1C0000}"/>
    <cellStyle name="F7 10 2" xfId="8920" xr:uid="{00000000-0005-0000-0000-0000501C0000}"/>
    <cellStyle name="F7 10 3" xfId="8921" xr:uid="{00000000-0005-0000-0000-0000511C0000}"/>
    <cellStyle name="F7 11" xfId="8922" xr:uid="{00000000-0005-0000-0000-0000521C0000}"/>
    <cellStyle name="F7 11 2" xfId="8923" xr:uid="{00000000-0005-0000-0000-0000531C0000}"/>
    <cellStyle name="F7 12" xfId="8924" xr:uid="{00000000-0005-0000-0000-0000541C0000}"/>
    <cellStyle name="F7 12 2" xfId="8925" xr:uid="{00000000-0005-0000-0000-0000551C0000}"/>
    <cellStyle name="F7 13" xfId="8926" xr:uid="{00000000-0005-0000-0000-0000561C0000}"/>
    <cellStyle name="F7 13 2" xfId="8927" xr:uid="{00000000-0005-0000-0000-0000571C0000}"/>
    <cellStyle name="F7 14" xfId="8928" xr:uid="{00000000-0005-0000-0000-0000581C0000}"/>
    <cellStyle name="F7 14 2" xfId="8929" xr:uid="{00000000-0005-0000-0000-0000591C0000}"/>
    <cellStyle name="F7 15" xfId="8930" xr:uid="{00000000-0005-0000-0000-00005A1C0000}"/>
    <cellStyle name="F7 15 2" xfId="8931" xr:uid="{00000000-0005-0000-0000-00005B1C0000}"/>
    <cellStyle name="F7 16" xfId="8932" xr:uid="{00000000-0005-0000-0000-00005C1C0000}"/>
    <cellStyle name="F7 16 2" xfId="8933" xr:uid="{00000000-0005-0000-0000-00005D1C0000}"/>
    <cellStyle name="F7 17" xfId="8934" xr:uid="{00000000-0005-0000-0000-00005E1C0000}"/>
    <cellStyle name="F7 17 2" xfId="8935" xr:uid="{00000000-0005-0000-0000-00005F1C0000}"/>
    <cellStyle name="F7 18" xfId="8936" xr:uid="{00000000-0005-0000-0000-0000601C0000}"/>
    <cellStyle name="F7 18 2" xfId="8937" xr:uid="{00000000-0005-0000-0000-0000611C0000}"/>
    <cellStyle name="F7 19" xfId="8938" xr:uid="{00000000-0005-0000-0000-0000621C0000}"/>
    <cellStyle name="F7 19 2" xfId="8939" xr:uid="{00000000-0005-0000-0000-0000631C0000}"/>
    <cellStyle name="F7 2" xfId="8940" xr:uid="{00000000-0005-0000-0000-0000641C0000}"/>
    <cellStyle name="F7 2 2" xfId="8941" xr:uid="{00000000-0005-0000-0000-0000651C0000}"/>
    <cellStyle name="F7 2 3" xfId="8942" xr:uid="{00000000-0005-0000-0000-0000661C0000}"/>
    <cellStyle name="F7 2 3 2" xfId="8943" xr:uid="{00000000-0005-0000-0000-0000671C0000}"/>
    <cellStyle name="F7 2 3 3" xfId="8944" xr:uid="{00000000-0005-0000-0000-0000681C0000}"/>
    <cellStyle name="F7 2 4" xfId="8945" xr:uid="{00000000-0005-0000-0000-0000691C0000}"/>
    <cellStyle name="F7 2 5" xfId="8946" xr:uid="{00000000-0005-0000-0000-00006A1C0000}"/>
    <cellStyle name="F7 2 6" xfId="8947" xr:uid="{00000000-0005-0000-0000-00006B1C0000}"/>
    <cellStyle name="F7 2 7" xfId="8948" xr:uid="{00000000-0005-0000-0000-00006C1C0000}"/>
    <cellStyle name="F7 2 8" xfId="8949" xr:uid="{00000000-0005-0000-0000-00006D1C0000}"/>
    <cellStyle name="F7 2 9" xfId="8950" xr:uid="{00000000-0005-0000-0000-00006E1C0000}"/>
    <cellStyle name="F7 20" xfId="8951" xr:uid="{00000000-0005-0000-0000-00006F1C0000}"/>
    <cellStyle name="F7 20 2" xfId="8952" xr:uid="{00000000-0005-0000-0000-0000701C0000}"/>
    <cellStyle name="F7 21" xfId="8953" xr:uid="{00000000-0005-0000-0000-0000711C0000}"/>
    <cellStyle name="F7 21 2" xfId="8954" xr:uid="{00000000-0005-0000-0000-0000721C0000}"/>
    <cellStyle name="F7 22" xfId="8955" xr:uid="{00000000-0005-0000-0000-0000731C0000}"/>
    <cellStyle name="F7 22 2" xfId="8956" xr:uid="{00000000-0005-0000-0000-0000741C0000}"/>
    <cellStyle name="F7 23" xfId="8957" xr:uid="{00000000-0005-0000-0000-0000751C0000}"/>
    <cellStyle name="F7 23 2" xfId="8958" xr:uid="{00000000-0005-0000-0000-0000761C0000}"/>
    <cellStyle name="F7 24" xfId="8959" xr:uid="{00000000-0005-0000-0000-0000771C0000}"/>
    <cellStyle name="F7 24 2" xfId="8960" xr:uid="{00000000-0005-0000-0000-0000781C0000}"/>
    <cellStyle name="F7 25" xfId="8961" xr:uid="{00000000-0005-0000-0000-0000791C0000}"/>
    <cellStyle name="F7 25 2" xfId="8962" xr:uid="{00000000-0005-0000-0000-00007A1C0000}"/>
    <cellStyle name="F7 26" xfId="8963" xr:uid="{00000000-0005-0000-0000-00007B1C0000}"/>
    <cellStyle name="F7 26 2" xfId="8964" xr:uid="{00000000-0005-0000-0000-00007C1C0000}"/>
    <cellStyle name="F7 27" xfId="8965" xr:uid="{00000000-0005-0000-0000-00007D1C0000}"/>
    <cellStyle name="F7 27 2" xfId="8966" xr:uid="{00000000-0005-0000-0000-00007E1C0000}"/>
    <cellStyle name="F7 28" xfId="8967" xr:uid="{00000000-0005-0000-0000-00007F1C0000}"/>
    <cellStyle name="F7 28 2" xfId="8968" xr:uid="{00000000-0005-0000-0000-0000801C0000}"/>
    <cellStyle name="F7 29" xfId="8969" xr:uid="{00000000-0005-0000-0000-0000811C0000}"/>
    <cellStyle name="F7 29 2" xfId="8970" xr:uid="{00000000-0005-0000-0000-0000821C0000}"/>
    <cellStyle name="F7 3" xfId="8971" xr:uid="{00000000-0005-0000-0000-0000831C0000}"/>
    <cellStyle name="F7 3 2" xfId="8972" xr:uid="{00000000-0005-0000-0000-0000841C0000}"/>
    <cellStyle name="F7 3 3" xfId="8973" xr:uid="{00000000-0005-0000-0000-0000851C0000}"/>
    <cellStyle name="F7 30" xfId="8974" xr:uid="{00000000-0005-0000-0000-0000861C0000}"/>
    <cellStyle name="F7 30 2" xfId="8975" xr:uid="{00000000-0005-0000-0000-0000871C0000}"/>
    <cellStyle name="F7 31" xfId="8976" xr:uid="{00000000-0005-0000-0000-0000881C0000}"/>
    <cellStyle name="F7 31 2" xfId="8977" xr:uid="{00000000-0005-0000-0000-0000891C0000}"/>
    <cellStyle name="F7 32" xfId="8978" xr:uid="{00000000-0005-0000-0000-00008A1C0000}"/>
    <cellStyle name="F7 32 2" xfId="8979" xr:uid="{00000000-0005-0000-0000-00008B1C0000}"/>
    <cellStyle name="F7 33" xfId="8980" xr:uid="{00000000-0005-0000-0000-00008C1C0000}"/>
    <cellStyle name="F7 33 2" xfId="8981" xr:uid="{00000000-0005-0000-0000-00008D1C0000}"/>
    <cellStyle name="F7 34" xfId="8982" xr:uid="{00000000-0005-0000-0000-00008E1C0000}"/>
    <cellStyle name="F7 34 2" xfId="8983" xr:uid="{00000000-0005-0000-0000-00008F1C0000}"/>
    <cellStyle name="F7 35" xfId="8984" xr:uid="{00000000-0005-0000-0000-0000901C0000}"/>
    <cellStyle name="F7 35 2" xfId="8985" xr:uid="{00000000-0005-0000-0000-0000911C0000}"/>
    <cellStyle name="F7 36" xfId="8986" xr:uid="{00000000-0005-0000-0000-0000921C0000}"/>
    <cellStyle name="F7 36 2" xfId="8987" xr:uid="{00000000-0005-0000-0000-0000931C0000}"/>
    <cellStyle name="F7 37" xfId="8988" xr:uid="{00000000-0005-0000-0000-0000941C0000}"/>
    <cellStyle name="F7 37 2" xfId="8989" xr:uid="{00000000-0005-0000-0000-0000951C0000}"/>
    <cellStyle name="F7 38" xfId="8990" xr:uid="{00000000-0005-0000-0000-0000961C0000}"/>
    <cellStyle name="F7 38 2" xfId="8991" xr:uid="{00000000-0005-0000-0000-0000971C0000}"/>
    <cellStyle name="F7 39" xfId="8992" xr:uid="{00000000-0005-0000-0000-0000981C0000}"/>
    <cellStyle name="F7 39 2" xfId="8993" xr:uid="{00000000-0005-0000-0000-0000991C0000}"/>
    <cellStyle name="F7 4" xfId="8994" xr:uid="{00000000-0005-0000-0000-00009A1C0000}"/>
    <cellStyle name="F7 4 2" xfId="8995" xr:uid="{00000000-0005-0000-0000-00009B1C0000}"/>
    <cellStyle name="F7 4 3" xfId="8996" xr:uid="{00000000-0005-0000-0000-00009C1C0000}"/>
    <cellStyle name="F7 40" xfId="8997" xr:uid="{00000000-0005-0000-0000-00009D1C0000}"/>
    <cellStyle name="F7 40 2" xfId="8998" xr:uid="{00000000-0005-0000-0000-00009E1C0000}"/>
    <cellStyle name="F7 41" xfId="8999" xr:uid="{00000000-0005-0000-0000-00009F1C0000}"/>
    <cellStyle name="F7 41 2" xfId="9000" xr:uid="{00000000-0005-0000-0000-0000A01C0000}"/>
    <cellStyle name="F7 42" xfId="9001" xr:uid="{00000000-0005-0000-0000-0000A11C0000}"/>
    <cellStyle name="F7 42 2" xfId="9002" xr:uid="{00000000-0005-0000-0000-0000A21C0000}"/>
    <cellStyle name="F7 43" xfId="9003" xr:uid="{00000000-0005-0000-0000-0000A31C0000}"/>
    <cellStyle name="F7 43 2" xfId="9004" xr:uid="{00000000-0005-0000-0000-0000A41C0000}"/>
    <cellStyle name="F7 44" xfId="9005" xr:uid="{00000000-0005-0000-0000-0000A51C0000}"/>
    <cellStyle name="F7 44 2" xfId="9006" xr:uid="{00000000-0005-0000-0000-0000A61C0000}"/>
    <cellStyle name="F7 45" xfId="9007" xr:uid="{00000000-0005-0000-0000-0000A71C0000}"/>
    <cellStyle name="F7 45 2" xfId="9008" xr:uid="{00000000-0005-0000-0000-0000A81C0000}"/>
    <cellStyle name="F7 46" xfId="9009" xr:uid="{00000000-0005-0000-0000-0000A91C0000}"/>
    <cellStyle name="F7 46 2" xfId="9010" xr:uid="{00000000-0005-0000-0000-0000AA1C0000}"/>
    <cellStyle name="F7 47" xfId="9011" xr:uid="{00000000-0005-0000-0000-0000AB1C0000}"/>
    <cellStyle name="F7 47 2" xfId="9012" xr:uid="{00000000-0005-0000-0000-0000AC1C0000}"/>
    <cellStyle name="F7 48" xfId="9013" xr:uid="{00000000-0005-0000-0000-0000AD1C0000}"/>
    <cellStyle name="F7 48 2" xfId="9014" xr:uid="{00000000-0005-0000-0000-0000AE1C0000}"/>
    <cellStyle name="F7 49" xfId="9015" xr:uid="{00000000-0005-0000-0000-0000AF1C0000}"/>
    <cellStyle name="F7 49 2" xfId="9016" xr:uid="{00000000-0005-0000-0000-0000B01C0000}"/>
    <cellStyle name="F7 5" xfId="9017" xr:uid="{00000000-0005-0000-0000-0000B11C0000}"/>
    <cellStyle name="F7 5 2" xfId="9018" xr:uid="{00000000-0005-0000-0000-0000B21C0000}"/>
    <cellStyle name="F7 5 3" xfId="9019" xr:uid="{00000000-0005-0000-0000-0000B31C0000}"/>
    <cellStyle name="F7 50" xfId="9020" xr:uid="{00000000-0005-0000-0000-0000B41C0000}"/>
    <cellStyle name="F7 50 2" xfId="9021" xr:uid="{00000000-0005-0000-0000-0000B51C0000}"/>
    <cellStyle name="F7 51" xfId="9022" xr:uid="{00000000-0005-0000-0000-0000B61C0000}"/>
    <cellStyle name="F7 51 2" xfId="9023" xr:uid="{00000000-0005-0000-0000-0000B71C0000}"/>
    <cellStyle name="F7 52" xfId="9024" xr:uid="{00000000-0005-0000-0000-0000B81C0000}"/>
    <cellStyle name="F7 52 2" xfId="9025" xr:uid="{00000000-0005-0000-0000-0000B91C0000}"/>
    <cellStyle name="F7 53" xfId="9026" xr:uid="{00000000-0005-0000-0000-0000BA1C0000}"/>
    <cellStyle name="F7 53 2" xfId="9027" xr:uid="{00000000-0005-0000-0000-0000BB1C0000}"/>
    <cellStyle name="F7 54" xfId="9028" xr:uid="{00000000-0005-0000-0000-0000BC1C0000}"/>
    <cellStyle name="F7 54 2" xfId="9029" xr:uid="{00000000-0005-0000-0000-0000BD1C0000}"/>
    <cellStyle name="F7 55" xfId="9030" xr:uid="{00000000-0005-0000-0000-0000BE1C0000}"/>
    <cellStyle name="F7 55 2" xfId="9031" xr:uid="{00000000-0005-0000-0000-0000BF1C0000}"/>
    <cellStyle name="F7 56" xfId="9032" xr:uid="{00000000-0005-0000-0000-0000C01C0000}"/>
    <cellStyle name="F7 56 2" xfId="9033" xr:uid="{00000000-0005-0000-0000-0000C11C0000}"/>
    <cellStyle name="F7 57" xfId="9034" xr:uid="{00000000-0005-0000-0000-0000C21C0000}"/>
    <cellStyle name="F7 57 2" xfId="9035" xr:uid="{00000000-0005-0000-0000-0000C31C0000}"/>
    <cellStyle name="F7 58" xfId="9036" xr:uid="{00000000-0005-0000-0000-0000C41C0000}"/>
    <cellStyle name="F7 58 2" xfId="9037" xr:uid="{00000000-0005-0000-0000-0000C51C0000}"/>
    <cellStyle name="F7 59" xfId="9038" xr:uid="{00000000-0005-0000-0000-0000C61C0000}"/>
    <cellStyle name="F7 59 2" xfId="9039" xr:uid="{00000000-0005-0000-0000-0000C71C0000}"/>
    <cellStyle name="F7 6" xfId="9040" xr:uid="{00000000-0005-0000-0000-0000C81C0000}"/>
    <cellStyle name="F7 6 2" xfId="9041" xr:uid="{00000000-0005-0000-0000-0000C91C0000}"/>
    <cellStyle name="F7 6 3" xfId="9042" xr:uid="{00000000-0005-0000-0000-0000CA1C0000}"/>
    <cellStyle name="F7 60" xfId="9043" xr:uid="{00000000-0005-0000-0000-0000CB1C0000}"/>
    <cellStyle name="F7 60 2" xfId="9044" xr:uid="{00000000-0005-0000-0000-0000CC1C0000}"/>
    <cellStyle name="F7 61" xfId="9045" xr:uid="{00000000-0005-0000-0000-0000CD1C0000}"/>
    <cellStyle name="F7 61 2" xfId="9046" xr:uid="{00000000-0005-0000-0000-0000CE1C0000}"/>
    <cellStyle name="F7 62" xfId="9047" xr:uid="{00000000-0005-0000-0000-0000CF1C0000}"/>
    <cellStyle name="F7 62 2" xfId="9048" xr:uid="{00000000-0005-0000-0000-0000D01C0000}"/>
    <cellStyle name="F7 63" xfId="9049" xr:uid="{00000000-0005-0000-0000-0000D11C0000}"/>
    <cellStyle name="F7 63 2" xfId="9050" xr:uid="{00000000-0005-0000-0000-0000D21C0000}"/>
    <cellStyle name="F7 64" xfId="9051" xr:uid="{00000000-0005-0000-0000-0000D31C0000}"/>
    <cellStyle name="F7 64 2" xfId="9052" xr:uid="{00000000-0005-0000-0000-0000D41C0000}"/>
    <cellStyle name="F7 65" xfId="9053" xr:uid="{00000000-0005-0000-0000-0000D51C0000}"/>
    <cellStyle name="F7 65 2" xfId="9054" xr:uid="{00000000-0005-0000-0000-0000D61C0000}"/>
    <cellStyle name="F7 7" xfId="9055" xr:uid="{00000000-0005-0000-0000-0000D71C0000}"/>
    <cellStyle name="F7 7 2" xfId="9056" xr:uid="{00000000-0005-0000-0000-0000D81C0000}"/>
    <cellStyle name="F7 7 3" xfId="9057" xr:uid="{00000000-0005-0000-0000-0000D91C0000}"/>
    <cellStyle name="F7 8" xfId="9058" xr:uid="{00000000-0005-0000-0000-0000DA1C0000}"/>
    <cellStyle name="F7 8 2" xfId="9059" xr:uid="{00000000-0005-0000-0000-0000DB1C0000}"/>
    <cellStyle name="F7 8 3" xfId="9060" xr:uid="{00000000-0005-0000-0000-0000DC1C0000}"/>
    <cellStyle name="F7 9" xfId="9061" xr:uid="{00000000-0005-0000-0000-0000DD1C0000}"/>
    <cellStyle name="F7 9 2" xfId="9062" xr:uid="{00000000-0005-0000-0000-0000DE1C0000}"/>
    <cellStyle name="F7 9 3" xfId="9063" xr:uid="{00000000-0005-0000-0000-0000DF1C0000}"/>
    <cellStyle name="F8" xfId="2217" xr:uid="{00000000-0005-0000-0000-0000E01C0000}"/>
    <cellStyle name="F8 10" xfId="9064" xr:uid="{00000000-0005-0000-0000-0000E11C0000}"/>
    <cellStyle name="F8 10 2" xfId="9065" xr:uid="{00000000-0005-0000-0000-0000E21C0000}"/>
    <cellStyle name="F8 10 3" xfId="9066" xr:uid="{00000000-0005-0000-0000-0000E31C0000}"/>
    <cellStyle name="F8 11" xfId="9067" xr:uid="{00000000-0005-0000-0000-0000E41C0000}"/>
    <cellStyle name="F8 11 2" xfId="9068" xr:uid="{00000000-0005-0000-0000-0000E51C0000}"/>
    <cellStyle name="F8 12" xfId="9069" xr:uid="{00000000-0005-0000-0000-0000E61C0000}"/>
    <cellStyle name="F8 12 2" xfId="9070" xr:uid="{00000000-0005-0000-0000-0000E71C0000}"/>
    <cellStyle name="F8 13" xfId="9071" xr:uid="{00000000-0005-0000-0000-0000E81C0000}"/>
    <cellStyle name="F8 13 2" xfId="9072" xr:uid="{00000000-0005-0000-0000-0000E91C0000}"/>
    <cellStyle name="F8 14" xfId="9073" xr:uid="{00000000-0005-0000-0000-0000EA1C0000}"/>
    <cellStyle name="F8 14 2" xfId="9074" xr:uid="{00000000-0005-0000-0000-0000EB1C0000}"/>
    <cellStyle name="F8 15" xfId="9075" xr:uid="{00000000-0005-0000-0000-0000EC1C0000}"/>
    <cellStyle name="F8 15 2" xfId="9076" xr:uid="{00000000-0005-0000-0000-0000ED1C0000}"/>
    <cellStyle name="F8 16" xfId="9077" xr:uid="{00000000-0005-0000-0000-0000EE1C0000}"/>
    <cellStyle name="F8 16 2" xfId="9078" xr:uid="{00000000-0005-0000-0000-0000EF1C0000}"/>
    <cellStyle name="F8 17" xfId="9079" xr:uid="{00000000-0005-0000-0000-0000F01C0000}"/>
    <cellStyle name="F8 17 2" xfId="9080" xr:uid="{00000000-0005-0000-0000-0000F11C0000}"/>
    <cellStyle name="F8 18" xfId="9081" xr:uid="{00000000-0005-0000-0000-0000F21C0000}"/>
    <cellStyle name="F8 18 2" xfId="9082" xr:uid="{00000000-0005-0000-0000-0000F31C0000}"/>
    <cellStyle name="F8 19" xfId="9083" xr:uid="{00000000-0005-0000-0000-0000F41C0000}"/>
    <cellStyle name="F8 19 2" xfId="9084" xr:uid="{00000000-0005-0000-0000-0000F51C0000}"/>
    <cellStyle name="F8 2" xfId="9085" xr:uid="{00000000-0005-0000-0000-0000F61C0000}"/>
    <cellStyle name="F8 2 2" xfId="9086" xr:uid="{00000000-0005-0000-0000-0000F71C0000}"/>
    <cellStyle name="F8 2 3" xfId="9087" xr:uid="{00000000-0005-0000-0000-0000F81C0000}"/>
    <cellStyle name="F8 2 3 2" xfId="9088" xr:uid="{00000000-0005-0000-0000-0000F91C0000}"/>
    <cellStyle name="F8 2 3 3" xfId="9089" xr:uid="{00000000-0005-0000-0000-0000FA1C0000}"/>
    <cellStyle name="F8 2 4" xfId="9090" xr:uid="{00000000-0005-0000-0000-0000FB1C0000}"/>
    <cellStyle name="F8 2 5" xfId="9091" xr:uid="{00000000-0005-0000-0000-0000FC1C0000}"/>
    <cellStyle name="F8 2 6" xfId="9092" xr:uid="{00000000-0005-0000-0000-0000FD1C0000}"/>
    <cellStyle name="F8 2 7" xfId="9093" xr:uid="{00000000-0005-0000-0000-0000FE1C0000}"/>
    <cellStyle name="F8 2 8" xfId="9094" xr:uid="{00000000-0005-0000-0000-0000FF1C0000}"/>
    <cellStyle name="F8 2 9" xfId="9095" xr:uid="{00000000-0005-0000-0000-0000001D0000}"/>
    <cellStyle name="F8 20" xfId="9096" xr:uid="{00000000-0005-0000-0000-0000011D0000}"/>
    <cellStyle name="F8 20 2" xfId="9097" xr:uid="{00000000-0005-0000-0000-0000021D0000}"/>
    <cellStyle name="F8 21" xfId="9098" xr:uid="{00000000-0005-0000-0000-0000031D0000}"/>
    <cellStyle name="F8 21 2" xfId="9099" xr:uid="{00000000-0005-0000-0000-0000041D0000}"/>
    <cellStyle name="F8 22" xfId="9100" xr:uid="{00000000-0005-0000-0000-0000051D0000}"/>
    <cellStyle name="F8 22 2" xfId="9101" xr:uid="{00000000-0005-0000-0000-0000061D0000}"/>
    <cellStyle name="F8 23" xfId="9102" xr:uid="{00000000-0005-0000-0000-0000071D0000}"/>
    <cellStyle name="F8 23 2" xfId="9103" xr:uid="{00000000-0005-0000-0000-0000081D0000}"/>
    <cellStyle name="F8 24" xfId="9104" xr:uid="{00000000-0005-0000-0000-0000091D0000}"/>
    <cellStyle name="F8 24 2" xfId="9105" xr:uid="{00000000-0005-0000-0000-00000A1D0000}"/>
    <cellStyle name="F8 25" xfId="9106" xr:uid="{00000000-0005-0000-0000-00000B1D0000}"/>
    <cellStyle name="F8 25 2" xfId="9107" xr:uid="{00000000-0005-0000-0000-00000C1D0000}"/>
    <cellStyle name="F8 26" xfId="9108" xr:uid="{00000000-0005-0000-0000-00000D1D0000}"/>
    <cellStyle name="F8 26 2" xfId="9109" xr:uid="{00000000-0005-0000-0000-00000E1D0000}"/>
    <cellStyle name="F8 27" xfId="9110" xr:uid="{00000000-0005-0000-0000-00000F1D0000}"/>
    <cellStyle name="F8 27 2" xfId="9111" xr:uid="{00000000-0005-0000-0000-0000101D0000}"/>
    <cellStyle name="F8 28" xfId="9112" xr:uid="{00000000-0005-0000-0000-0000111D0000}"/>
    <cellStyle name="F8 28 2" xfId="9113" xr:uid="{00000000-0005-0000-0000-0000121D0000}"/>
    <cellStyle name="F8 29" xfId="9114" xr:uid="{00000000-0005-0000-0000-0000131D0000}"/>
    <cellStyle name="F8 29 2" xfId="9115" xr:uid="{00000000-0005-0000-0000-0000141D0000}"/>
    <cellStyle name="F8 3" xfId="9116" xr:uid="{00000000-0005-0000-0000-0000151D0000}"/>
    <cellStyle name="F8 3 2" xfId="9117" xr:uid="{00000000-0005-0000-0000-0000161D0000}"/>
    <cellStyle name="F8 3 3" xfId="9118" xr:uid="{00000000-0005-0000-0000-0000171D0000}"/>
    <cellStyle name="F8 30" xfId="9119" xr:uid="{00000000-0005-0000-0000-0000181D0000}"/>
    <cellStyle name="F8 30 2" xfId="9120" xr:uid="{00000000-0005-0000-0000-0000191D0000}"/>
    <cellStyle name="F8 31" xfId="9121" xr:uid="{00000000-0005-0000-0000-00001A1D0000}"/>
    <cellStyle name="F8 31 2" xfId="9122" xr:uid="{00000000-0005-0000-0000-00001B1D0000}"/>
    <cellStyle name="F8 32" xfId="9123" xr:uid="{00000000-0005-0000-0000-00001C1D0000}"/>
    <cellStyle name="F8 32 2" xfId="9124" xr:uid="{00000000-0005-0000-0000-00001D1D0000}"/>
    <cellStyle name="F8 33" xfId="9125" xr:uid="{00000000-0005-0000-0000-00001E1D0000}"/>
    <cellStyle name="F8 33 2" xfId="9126" xr:uid="{00000000-0005-0000-0000-00001F1D0000}"/>
    <cellStyle name="F8 34" xfId="9127" xr:uid="{00000000-0005-0000-0000-0000201D0000}"/>
    <cellStyle name="F8 34 2" xfId="9128" xr:uid="{00000000-0005-0000-0000-0000211D0000}"/>
    <cellStyle name="F8 35" xfId="9129" xr:uid="{00000000-0005-0000-0000-0000221D0000}"/>
    <cellStyle name="F8 35 2" xfId="9130" xr:uid="{00000000-0005-0000-0000-0000231D0000}"/>
    <cellStyle name="F8 36" xfId="9131" xr:uid="{00000000-0005-0000-0000-0000241D0000}"/>
    <cellStyle name="F8 36 2" xfId="9132" xr:uid="{00000000-0005-0000-0000-0000251D0000}"/>
    <cellStyle name="F8 37" xfId="9133" xr:uid="{00000000-0005-0000-0000-0000261D0000}"/>
    <cellStyle name="F8 37 2" xfId="9134" xr:uid="{00000000-0005-0000-0000-0000271D0000}"/>
    <cellStyle name="F8 38" xfId="9135" xr:uid="{00000000-0005-0000-0000-0000281D0000}"/>
    <cellStyle name="F8 38 2" xfId="9136" xr:uid="{00000000-0005-0000-0000-0000291D0000}"/>
    <cellStyle name="F8 39" xfId="9137" xr:uid="{00000000-0005-0000-0000-00002A1D0000}"/>
    <cellStyle name="F8 39 2" xfId="9138" xr:uid="{00000000-0005-0000-0000-00002B1D0000}"/>
    <cellStyle name="F8 4" xfId="9139" xr:uid="{00000000-0005-0000-0000-00002C1D0000}"/>
    <cellStyle name="F8 4 2" xfId="9140" xr:uid="{00000000-0005-0000-0000-00002D1D0000}"/>
    <cellStyle name="F8 4 3" xfId="9141" xr:uid="{00000000-0005-0000-0000-00002E1D0000}"/>
    <cellStyle name="F8 40" xfId="9142" xr:uid="{00000000-0005-0000-0000-00002F1D0000}"/>
    <cellStyle name="F8 40 2" xfId="9143" xr:uid="{00000000-0005-0000-0000-0000301D0000}"/>
    <cellStyle name="F8 41" xfId="9144" xr:uid="{00000000-0005-0000-0000-0000311D0000}"/>
    <cellStyle name="F8 41 2" xfId="9145" xr:uid="{00000000-0005-0000-0000-0000321D0000}"/>
    <cellStyle name="F8 42" xfId="9146" xr:uid="{00000000-0005-0000-0000-0000331D0000}"/>
    <cellStyle name="F8 42 2" xfId="9147" xr:uid="{00000000-0005-0000-0000-0000341D0000}"/>
    <cellStyle name="F8 43" xfId="9148" xr:uid="{00000000-0005-0000-0000-0000351D0000}"/>
    <cellStyle name="F8 43 2" xfId="9149" xr:uid="{00000000-0005-0000-0000-0000361D0000}"/>
    <cellStyle name="F8 44" xfId="9150" xr:uid="{00000000-0005-0000-0000-0000371D0000}"/>
    <cellStyle name="F8 44 2" xfId="9151" xr:uid="{00000000-0005-0000-0000-0000381D0000}"/>
    <cellStyle name="F8 45" xfId="9152" xr:uid="{00000000-0005-0000-0000-0000391D0000}"/>
    <cellStyle name="F8 45 2" xfId="9153" xr:uid="{00000000-0005-0000-0000-00003A1D0000}"/>
    <cellStyle name="F8 46" xfId="9154" xr:uid="{00000000-0005-0000-0000-00003B1D0000}"/>
    <cellStyle name="F8 46 2" xfId="9155" xr:uid="{00000000-0005-0000-0000-00003C1D0000}"/>
    <cellStyle name="F8 47" xfId="9156" xr:uid="{00000000-0005-0000-0000-00003D1D0000}"/>
    <cellStyle name="F8 47 2" xfId="9157" xr:uid="{00000000-0005-0000-0000-00003E1D0000}"/>
    <cellStyle name="F8 48" xfId="9158" xr:uid="{00000000-0005-0000-0000-00003F1D0000}"/>
    <cellStyle name="F8 48 2" xfId="9159" xr:uid="{00000000-0005-0000-0000-0000401D0000}"/>
    <cellStyle name="F8 49" xfId="9160" xr:uid="{00000000-0005-0000-0000-0000411D0000}"/>
    <cellStyle name="F8 49 2" xfId="9161" xr:uid="{00000000-0005-0000-0000-0000421D0000}"/>
    <cellStyle name="F8 5" xfId="9162" xr:uid="{00000000-0005-0000-0000-0000431D0000}"/>
    <cellStyle name="F8 5 2" xfId="9163" xr:uid="{00000000-0005-0000-0000-0000441D0000}"/>
    <cellStyle name="F8 5 3" xfId="9164" xr:uid="{00000000-0005-0000-0000-0000451D0000}"/>
    <cellStyle name="F8 50" xfId="9165" xr:uid="{00000000-0005-0000-0000-0000461D0000}"/>
    <cellStyle name="F8 50 2" xfId="9166" xr:uid="{00000000-0005-0000-0000-0000471D0000}"/>
    <cellStyle name="F8 51" xfId="9167" xr:uid="{00000000-0005-0000-0000-0000481D0000}"/>
    <cellStyle name="F8 51 2" xfId="9168" xr:uid="{00000000-0005-0000-0000-0000491D0000}"/>
    <cellStyle name="F8 52" xfId="9169" xr:uid="{00000000-0005-0000-0000-00004A1D0000}"/>
    <cellStyle name="F8 52 2" xfId="9170" xr:uid="{00000000-0005-0000-0000-00004B1D0000}"/>
    <cellStyle name="F8 53" xfId="9171" xr:uid="{00000000-0005-0000-0000-00004C1D0000}"/>
    <cellStyle name="F8 53 2" xfId="9172" xr:uid="{00000000-0005-0000-0000-00004D1D0000}"/>
    <cellStyle name="F8 54" xfId="9173" xr:uid="{00000000-0005-0000-0000-00004E1D0000}"/>
    <cellStyle name="F8 54 2" xfId="9174" xr:uid="{00000000-0005-0000-0000-00004F1D0000}"/>
    <cellStyle name="F8 55" xfId="9175" xr:uid="{00000000-0005-0000-0000-0000501D0000}"/>
    <cellStyle name="F8 55 2" xfId="9176" xr:uid="{00000000-0005-0000-0000-0000511D0000}"/>
    <cellStyle name="F8 56" xfId="9177" xr:uid="{00000000-0005-0000-0000-0000521D0000}"/>
    <cellStyle name="F8 56 2" xfId="9178" xr:uid="{00000000-0005-0000-0000-0000531D0000}"/>
    <cellStyle name="F8 57" xfId="9179" xr:uid="{00000000-0005-0000-0000-0000541D0000}"/>
    <cellStyle name="F8 57 2" xfId="9180" xr:uid="{00000000-0005-0000-0000-0000551D0000}"/>
    <cellStyle name="F8 58" xfId="9181" xr:uid="{00000000-0005-0000-0000-0000561D0000}"/>
    <cellStyle name="F8 58 2" xfId="9182" xr:uid="{00000000-0005-0000-0000-0000571D0000}"/>
    <cellStyle name="F8 59" xfId="9183" xr:uid="{00000000-0005-0000-0000-0000581D0000}"/>
    <cellStyle name="F8 59 2" xfId="9184" xr:uid="{00000000-0005-0000-0000-0000591D0000}"/>
    <cellStyle name="F8 6" xfId="9185" xr:uid="{00000000-0005-0000-0000-00005A1D0000}"/>
    <cellStyle name="F8 6 2" xfId="9186" xr:uid="{00000000-0005-0000-0000-00005B1D0000}"/>
    <cellStyle name="F8 6 3" xfId="9187" xr:uid="{00000000-0005-0000-0000-00005C1D0000}"/>
    <cellStyle name="F8 60" xfId="9188" xr:uid="{00000000-0005-0000-0000-00005D1D0000}"/>
    <cellStyle name="F8 60 2" xfId="9189" xr:uid="{00000000-0005-0000-0000-00005E1D0000}"/>
    <cellStyle name="F8 61" xfId="9190" xr:uid="{00000000-0005-0000-0000-00005F1D0000}"/>
    <cellStyle name="F8 61 2" xfId="9191" xr:uid="{00000000-0005-0000-0000-0000601D0000}"/>
    <cellStyle name="F8 62" xfId="9192" xr:uid="{00000000-0005-0000-0000-0000611D0000}"/>
    <cellStyle name="F8 62 2" xfId="9193" xr:uid="{00000000-0005-0000-0000-0000621D0000}"/>
    <cellStyle name="F8 63" xfId="9194" xr:uid="{00000000-0005-0000-0000-0000631D0000}"/>
    <cellStyle name="F8 63 2" xfId="9195" xr:uid="{00000000-0005-0000-0000-0000641D0000}"/>
    <cellStyle name="F8 64" xfId="9196" xr:uid="{00000000-0005-0000-0000-0000651D0000}"/>
    <cellStyle name="F8 64 2" xfId="9197" xr:uid="{00000000-0005-0000-0000-0000661D0000}"/>
    <cellStyle name="F8 65" xfId="9198" xr:uid="{00000000-0005-0000-0000-0000671D0000}"/>
    <cellStyle name="F8 65 2" xfId="9199" xr:uid="{00000000-0005-0000-0000-0000681D0000}"/>
    <cellStyle name="F8 7" xfId="9200" xr:uid="{00000000-0005-0000-0000-0000691D0000}"/>
    <cellStyle name="F8 7 2" xfId="9201" xr:uid="{00000000-0005-0000-0000-00006A1D0000}"/>
    <cellStyle name="F8 7 3" xfId="9202" xr:uid="{00000000-0005-0000-0000-00006B1D0000}"/>
    <cellStyle name="F8 8" xfId="9203" xr:uid="{00000000-0005-0000-0000-00006C1D0000}"/>
    <cellStyle name="F8 8 2" xfId="9204" xr:uid="{00000000-0005-0000-0000-00006D1D0000}"/>
    <cellStyle name="F8 8 3" xfId="9205" xr:uid="{00000000-0005-0000-0000-00006E1D0000}"/>
    <cellStyle name="F8 9" xfId="9206" xr:uid="{00000000-0005-0000-0000-00006F1D0000}"/>
    <cellStyle name="F8 9 2" xfId="9207" xr:uid="{00000000-0005-0000-0000-0000701D0000}"/>
    <cellStyle name="F8 9 3" xfId="9208" xr:uid="{00000000-0005-0000-0000-0000711D0000}"/>
    <cellStyle name="Figyelmeztetés" xfId="9209" xr:uid="{00000000-0005-0000-0000-0000721D0000}"/>
    <cellStyle name="Financier" xfId="333" xr:uid="{00000000-0005-0000-0000-0000731D0000}"/>
    <cellStyle name="Financier 2" xfId="334" xr:uid="{00000000-0005-0000-0000-0000741D0000}"/>
    <cellStyle name="Financier 2 2" xfId="1328" xr:uid="{00000000-0005-0000-0000-0000751D0000}"/>
    <cellStyle name="Financier 2 3" xfId="51187" xr:uid="{9FD30F15-3034-4A3F-8170-C6A97A4F9D79}"/>
    <cellStyle name="Financier 3" xfId="1327" xr:uid="{00000000-0005-0000-0000-0000761D0000}"/>
    <cellStyle name="Financier 4" xfId="51188" xr:uid="{BE231944-31DA-43D5-99D8-CC5B94660347}"/>
    <cellStyle name="Financier0" xfId="335" xr:uid="{00000000-0005-0000-0000-0000771D0000}"/>
    <cellStyle name="Financier0 10" xfId="9210" xr:uid="{00000000-0005-0000-0000-0000781D0000}"/>
    <cellStyle name="Financier0 10 2" xfId="9211" xr:uid="{00000000-0005-0000-0000-0000791D0000}"/>
    <cellStyle name="Financier0 10 3" xfId="9212" xr:uid="{00000000-0005-0000-0000-00007A1D0000}"/>
    <cellStyle name="Financier0 11" xfId="9213" xr:uid="{00000000-0005-0000-0000-00007B1D0000}"/>
    <cellStyle name="Financier0 11 2" xfId="9214" xr:uid="{00000000-0005-0000-0000-00007C1D0000}"/>
    <cellStyle name="Financier0 12" xfId="9215" xr:uid="{00000000-0005-0000-0000-00007D1D0000}"/>
    <cellStyle name="Financier0 12 2" xfId="9216" xr:uid="{00000000-0005-0000-0000-00007E1D0000}"/>
    <cellStyle name="Financier0 13" xfId="9217" xr:uid="{00000000-0005-0000-0000-00007F1D0000}"/>
    <cellStyle name="Financier0 13 2" xfId="9218" xr:uid="{00000000-0005-0000-0000-0000801D0000}"/>
    <cellStyle name="Financier0 14" xfId="9219" xr:uid="{00000000-0005-0000-0000-0000811D0000}"/>
    <cellStyle name="Financier0 14 2" xfId="9220" xr:uid="{00000000-0005-0000-0000-0000821D0000}"/>
    <cellStyle name="Financier0 15" xfId="9221" xr:uid="{00000000-0005-0000-0000-0000831D0000}"/>
    <cellStyle name="Financier0 15 2" xfId="9222" xr:uid="{00000000-0005-0000-0000-0000841D0000}"/>
    <cellStyle name="Financier0 16" xfId="9223" xr:uid="{00000000-0005-0000-0000-0000851D0000}"/>
    <cellStyle name="Financier0 16 2" xfId="9224" xr:uid="{00000000-0005-0000-0000-0000861D0000}"/>
    <cellStyle name="Financier0 17" xfId="9225" xr:uid="{00000000-0005-0000-0000-0000871D0000}"/>
    <cellStyle name="Financier0 17 2" xfId="9226" xr:uid="{00000000-0005-0000-0000-0000881D0000}"/>
    <cellStyle name="Financier0 18" xfId="9227" xr:uid="{00000000-0005-0000-0000-0000891D0000}"/>
    <cellStyle name="Financier0 18 2" xfId="9228" xr:uid="{00000000-0005-0000-0000-00008A1D0000}"/>
    <cellStyle name="Financier0 19" xfId="9229" xr:uid="{00000000-0005-0000-0000-00008B1D0000}"/>
    <cellStyle name="Financier0 19 2" xfId="9230" xr:uid="{00000000-0005-0000-0000-00008C1D0000}"/>
    <cellStyle name="Financier0 2" xfId="336" xr:uid="{00000000-0005-0000-0000-00008D1D0000}"/>
    <cellStyle name="Financier0 2 10" xfId="9231" xr:uid="{00000000-0005-0000-0000-00008E1D0000}"/>
    <cellStyle name="Financier0 2 2" xfId="1330" xr:uid="{00000000-0005-0000-0000-00008F1D0000}"/>
    <cellStyle name="Financier0 2 2 2" xfId="9232" xr:uid="{00000000-0005-0000-0000-0000901D0000}"/>
    <cellStyle name="Financier0 2 3" xfId="9233" xr:uid="{00000000-0005-0000-0000-0000911D0000}"/>
    <cellStyle name="Financier0 2 3 2" xfId="51189" xr:uid="{EC962F01-DC8E-4AFC-8B03-3F7C274235A9}"/>
    <cellStyle name="Financier0 2 4" xfId="9234" xr:uid="{00000000-0005-0000-0000-0000921D0000}"/>
    <cellStyle name="Financier0 2 5" xfId="9235" xr:uid="{00000000-0005-0000-0000-0000931D0000}"/>
    <cellStyle name="Financier0 2 6" xfId="9236" xr:uid="{00000000-0005-0000-0000-0000941D0000}"/>
    <cellStyle name="Financier0 2 7" xfId="9237" xr:uid="{00000000-0005-0000-0000-0000951D0000}"/>
    <cellStyle name="Financier0 2 8" xfId="9238" xr:uid="{00000000-0005-0000-0000-0000961D0000}"/>
    <cellStyle name="Financier0 2 9" xfId="9239" xr:uid="{00000000-0005-0000-0000-0000971D0000}"/>
    <cellStyle name="Financier0 20" xfId="9240" xr:uid="{00000000-0005-0000-0000-0000981D0000}"/>
    <cellStyle name="Financier0 20 2" xfId="9241" xr:uid="{00000000-0005-0000-0000-0000991D0000}"/>
    <cellStyle name="Financier0 21" xfId="9242" xr:uid="{00000000-0005-0000-0000-00009A1D0000}"/>
    <cellStyle name="Financier0 21 2" xfId="9243" xr:uid="{00000000-0005-0000-0000-00009B1D0000}"/>
    <cellStyle name="Financier0 22" xfId="9244" xr:uid="{00000000-0005-0000-0000-00009C1D0000}"/>
    <cellStyle name="Financier0 22 2" xfId="9245" xr:uid="{00000000-0005-0000-0000-00009D1D0000}"/>
    <cellStyle name="Financier0 23" xfId="9246" xr:uid="{00000000-0005-0000-0000-00009E1D0000}"/>
    <cellStyle name="Financier0 23 2" xfId="9247" xr:uid="{00000000-0005-0000-0000-00009F1D0000}"/>
    <cellStyle name="Financier0 24" xfId="9248" xr:uid="{00000000-0005-0000-0000-0000A01D0000}"/>
    <cellStyle name="Financier0 24 2" xfId="9249" xr:uid="{00000000-0005-0000-0000-0000A11D0000}"/>
    <cellStyle name="Financier0 25" xfId="9250" xr:uid="{00000000-0005-0000-0000-0000A21D0000}"/>
    <cellStyle name="Financier0 25 2" xfId="9251" xr:uid="{00000000-0005-0000-0000-0000A31D0000}"/>
    <cellStyle name="Financier0 26" xfId="9252" xr:uid="{00000000-0005-0000-0000-0000A41D0000}"/>
    <cellStyle name="Financier0 26 2" xfId="9253" xr:uid="{00000000-0005-0000-0000-0000A51D0000}"/>
    <cellStyle name="Financier0 27" xfId="9254" xr:uid="{00000000-0005-0000-0000-0000A61D0000}"/>
    <cellStyle name="Financier0 27 2" xfId="9255" xr:uid="{00000000-0005-0000-0000-0000A71D0000}"/>
    <cellStyle name="Financier0 28" xfId="9256" xr:uid="{00000000-0005-0000-0000-0000A81D0000}"/>
    <cellStyle name="Financier0 28 2" xfId="9257" xr:uid="{00000000-0005-0000-0000-0000A91D0000}"/>
    <cellStyle name="Financier0 29" xfId="9258" xr:uid="{00000000-0005-0000-0000-0000AA1D0000}"/>
    <cellStyle name="Financier0 29 2" xfId="9259" xr:uid="{00000000-0005-0000-0000-0000AB1D0000}"/>
    <cellStyle name="Financier0 3" xfId="1329" xr:uid="{00000000-0005-0000-0000-0000AC1D0000}"/>
    <cellStyle name="Financier0 3 2" xfId="9261" xr:uid="{00000000-0005-0000-0000-0000AD1D0000}"/>
    <cellStyle name="Financier0 3 3" xfId="9262" xr:uid="{00000000-0005-0000-0000-0000AE1D0000}"/>
    <cellStyle name="Financier0 3 4" xfId="9260" xr:uid="{00000000-0005-0000-0000-0000AF1D0000}"/>
    <cellStyle name="Financier0 30" xfId="9263" xr:uid="{00000000-0005-0000-0000-0000B01D0000}"/>
    <cellStyle name="Financier0 30 2" xfId="9264" xr:uid="{00000000-0005-0000-0000-0000B11D0000}"/>
    <cellStyle name="Financier0 31" xfId="9265" xr:uid="{00000000-0005-0000-0000-0000B21D0000}"/>
    <cellStyle name="Financier0 31 2" xfId="9266" xr:uid="{00000000-0005-0000-0000-0000B31D0000}"/>
    <cellStyle name="Financier0 32" xfId="9267" xr:uid="{00000000-0005-0000-0000-0000B41D0000}"/>
    <cellStyle name="Financier0 32 2" xfId="9268" xr:uid="{00000000-0005-0000-0000-0000B51D0000}"/>
    <cellStyle name="Financier0 33" xfId="9269" xr:uid="{00000000-0005-0000-0000-0000B61D0000}"/>
    <cellStyle name="Financier0 33 2" xfId="9270" xr:uid="{00000000-0005-0000-0000-0000B71D0000}"/>
    <cellStyle name="Financier0 34" xfId="9271" xr:uid="{00000000-0005-0000-0000-0000B81D0000}"/>
    <cellStyle name="Financier0 34 2" xfId="9272" xr:uid="{00000000-0005-0000-0000-0000B91D0000}"/>
    <cellStyle name="Financier0 35" xfId="9273" xr:uid="{00000000-0005-0000-0000-0000BA1D0000}"/>
    <cellStyle name="Financier0 35 2" xfId="9274" xr:uid="{00000000-0005-0000-0000-0000BB1D0000}"/>
    <cellStyle name="Financier0 36" xfId="9275" xr:uid="{00000000-0005-0000-0000-0000BC1D0000}"/>
    <cellStyle name="Financier0 36 2" xfId="9276" xr:uid="{00000000-0005-0000-0000-0000BD1D0000}"/>
    <cellStyle name="Financier0 37" xfId="9277" xr:uid="{00000000-0005-0000-0000-0000BE1D0000}"/>
    <cellStyle name="Financier0 37 2" xfId="9278" xr:uid="{00000000-0005-0000-0000-0000BF1D0000}"/>
    <cellStyle name="Financier0 38" xfId="9279" xr:uid="{00000000-0005-0000-0000-0000C01D0000}"/>
    <cellStyle name="Financier0 38 2" xfId="9280" xr:uid="{00000000-0005-0000-0000-0000C11D0000}"/>
    <cellStyle name="Financier0 39" xfId="9281" xr:uid="{00000000-0005-0000-0000-0000C21D0000}"/>
    <cellStyle name="Financier0 39 2" xfId="9282" xr:uid="{00000000-0005-0000-0000-0000C31D0000}"/>
    <cellStyle name="Financier0 4" xfId="9283" xr:uid="{00000000-0005-0000-0000-0000C41D0000}"/>
    <cellStyle name="Financier0 4 2" xfId="9284" xr:uid="{00000000-0005-0000-0000-0000C51D0000}"/>
    <cellStyle name="Financier0 4 3" xfId="9285" xr:uid="{00000000-0005-0000-0000-0000C61D0000}"/>
    <cellStyle name="Financier0 4 4" xfId="51190" xr:uid="{FAEF1540-D3E5-4D4C-813D-4D95AE9B326D}"/>
    <cellStyle name="Financier0 40" xfId="9286" xr:uid="{00000000-0005-0000-0000-0000C71D0000}"/>
    <cellStyle name="Financier0 40 2" xfId="9287" xr:uid="{00000000-0005-0000-0000-0000C81D0000}"/>
    <cellStyle name="Financier0 41" xfId="9288" xr:uid="{00000000-0005-0000-0000-0000C91D0000}"/>
    <cellStyle name="Financier0 41 2" xfId="9289" xr:uid="{00000000-0005-0000-0000-0000CA1D0000}"/>
    <cellStyle name="Financier0 42" xfId="9290" xr:uid="{00000000-0005-0000-0000-0000CB1D0000}"/>
    <cellStyle name="Financier0 42 2" xfId="9291" xr:uid="{00000000-0005-0000-0000-0000CC1D0000}"/>
    <cellStyle name="Financier0 43" xfId="9292" xr:uid="{00000000-0005-0000-0000-0000CD1D0000}"/>
    <cellStyle name="Financier0 43 2" xfId="9293" xr:uid="{00000000-0005-0000-0000-0000CE1D0000}"/>
    <cellStyle name="Financier0 44" xfId="9294" xr:uid="{00000000-0005-0000-0000-0000CF1D0000}"/>
    <cellStyle name="Financier0 44 2" xfId="9295" xr:uid="{00000000-0005-0000-0000-0000D01D0000}"/>
    <cellStyle name="Financier0 45" xfId="9296" xr:uid="{00000000-0005-0000-0000-0000D11D0000}"/>
    <cellStyle name="Financier0 45 2" xfId="9297" xr:uid="{00000000-0005-0000-0000-0000D21D0000}"/>
    <cellStyle name="Financier0 46" xfId="9298" xr:uid="{00000000-0005-0000-0000-0000D31D0000}"/>
    <cellStyle name="Financier0 46 2" xfId="9299" xr:uid="{00000000-0005-0000-0000-0000D41D0000}"/>
    <cellStyle name="Financier0 47" xfId="9300" xr:uid="{00000000-0005-0000-0000-0000D51D0000}"/>
    <cellStyle name="Financier0 47 2" xfId="9301" xr:uid="{00000000-0005-0000-0000-0000D61D0000}"/>
    <cellStyle name="Financier0 48" xfId="9302" xr:uid="{00000000-0005-0000-0000-0000D71D0000}"/>
    <cellStyle name="Financier0 48 2" xfId="9303" xr:uid="{00000000-0005-0000-0000-0000D81D0000}"/>
    <cellStyle name="Financier0 49" xfId="9304" xr:uid="{00000000-0005-0000-0000-0000D91D0000}"/>
    <cellStyle name="Financier0 49 2" xfId="9305" xr:uid="{00000000-0005-0000-0000-0000DA1D0000}"/>
    <cellStyle name="Financier0 5" xfId="9306" xr:uid="{00000000-0005-0000-0000-0000DB1D0000}"/>
    <cellStyle name="Financier0 5 2" xfId="9307" xr:uid="{00000000-0005-0000-0000-0000DC1D0000}"/>
    <cellStyle name="Financier0 5 3" xfId="9308" xr:uid="{00000000-0005-0000-0000-0000DD1D0000}"/>
    <cellStyle name="Financier0 50" xfId="9309" xr:uid="{00000000-0005-0000-0000-0000DE1D0000}"/>
    <cellStyle name="Financier0 50 2" xfId="9310" xr:uid="{00000000-0005-0000-0000-0000DF1D0000}"/>
    <cellStyle name="Financier0 51" xfId="9311" xr:uid="{00000000-0005-0000-0000-0000E01D0000}"/>
    <cellStyle name="Financier0 51 2" xfId="9312" xr:uid="{00000000-0005-0000-0000-0000E11D0000}"/>
    <cellStyle name="Financier0 52" xfId="9313" xr:uid="{00000000-0005-0000-0000-0000E21D0000}"/>
    <cellStyle name="Financier0 52 2" xfId="9314" xr:uid="{00000000-0005-0000-0000-0000E31D0000}"/>
    <cellStyle name="Financier0 53" xfId="9315" xr:uid="{00000000-0005-0000-0000-0000E41D0000}"/>
    <cellStyle name="Financier0 53 2" xfId="9316" xr:uid="{00000000-0005-0000-0000-0000E51D0000}"/>
    <cellStyle name="Financier0 54" xfId="9317" xr:uid="{00000000-0005-0000-0000-0000E61D0000}"/>
    <cellStyle name="Financier0 54 2" xfId="9318" xr:uid="{00000000-0005-0000-0000-0000E71D0000}"/>
    <cellStyle name="Financier0 55" xfId="9319" xr:uid="{00000000-0005-0000-0000-0000E81D0000}"/>
    <cellStyle name="Financier0 55 2" xfId="9320" xr:uid="{00000000-0005-0000-0000-0000E91D0000}"/>
    <cellStyle name="Financier0 56" xfId="9321" xr:uid="{00000000-0005-0000-0000-0000EA1D0000}"/>
    <cellStyle name="Financier0 56 2" xfId="9322" xr:uid="{00000000-0005-0000-0000-0000EB1D0000}"/>
    <cellStyle name="Financier0 57" xfId="9323" xr:uid="{00000000-0005-0000-0000-0000EC1D0000}"/>
    <cellStyle name="Financier0 57 2" xfId="9324" xr:uid="{00000000-0005-0000-0000-0000ED1D0000}"/>
    <cellStyle name="Financier0 58" xfId="9325" xr:uid="{00000000-0005-0000-0000-0000EE1D0000}"/>
    <cellStyle name="Financier0 58 2" xfId="9326" xr:uid="{00000000-0005-0000-0000-0000EF1D0000}"/>
    <cellStyle name="Financier0 59" xfId="9327" xr:uid="{00000000-0005-0000-0000-0000F01D0000}"/>
    <cellStyle name="Financier0 59 2" xfId="9328" xr:uid="{00000000-0005-0000-0000-0000F11D0000}"/>
    <cellStyle name="Financier0 6" xfId="9329" xr:uid="{00000000-0005-0000-0000-0000F21D0000}"/>
    <cellStyle name="Financier0 6 2" xfId="9330" xr:uid="{00000000-0005-0000-0000-0000F31D0000}"/>
    <cellStyle name="Financier0 6 3" xfId="9331" xr:uid="{00000000-0005-0000-0000-0000F41D0000}"/>
    <cellStyle name="Financier0 60" xfId="9332" xr:uid="{00000000-0005-0000-0000-0000F51D0000}"/>
    <cellStyle name="Financier0 60 2" xfId="9333" xr:uid="{00000000-0005-0000-0000-0000F61D0000}"/>
    <cellStyle name="Financier0 61" xfId="9334" xr:uid="{00000000-0005-0000-0000-0000F71D0000}"/>
    <cellStyle name="Financier0 61 2" xfId="9335" xr:uid="{00000000-0005-0000-0000-0000F81D0000}"/>
    <cellStyle name="Financier0 62" xfId="9336" xr:uid="{00000000-0005-0000-0000-0000F91D0000}"/>
    <cellStyle name="Financier0 62 2" xfId="9337" xr:uid="{00000000-0005-0000-0000-0000FA1D0000}"/>
    <cellStyle name="Financier0 63" xfId="9338" xr:uid="{00000000-0005-0000-0000-0000FB1D0000}"/>
    <cellStyle name="Financier0 63 2" xfId="9339" xr:uid="{00000000-0005-0000-0000-0000FC1D0000}"/>
    <cellStyle name="Financier0 64" xfId="9340" xr:uid="{00000000-0005-0000-0000-0000FD1D0000}"/>
    <cellStyle name="Financier0 64 2" xfId="9341" xr:uid="{00000000-0005-0000-0000-0000FE1D0000}"/>
    <cellStyle name="Financier0 65" xfId="9342" xr:uid="{00000000-0005-0000-0000-0000FF1D0000}"/>
    <cellStyle name="Financier0 65 2" xfId="9343" xr:uid="{00000000-0005-0000-0000-0000001E0000}"/>
    <cellStyle name="Financier0 66" xfId="2218" xr:uid="{00000000-0005-0000-0000-0000011E0000}"/>
    <cellStyle name="Financier0 7" xfId="9344" xr:uid="{00000000-0005-0000-0000-0000021E0000}"/>
    <cellStyle name="Financier0 7 2" xfId="9345" xr:uid="{00000000-0005-0000-0000-0000031E0000}"/>
    <cellStyle name="Financier0 7 3" xfId="9346" xr:uid="{00000000-0005-0000-0000-0000041E0000}"/>
    <cellStyle name="Financier0 8" xfId="9347" xr:uid="{00000000-0005-0000-0000-0000051E0000}"/>
    <cellStyle name="Financier0 8 2" xfId="9348" xr:uid="{00000000-0005-0000-0000-0000061E0000}"/>
    <cellStyle name="Financier0 8 3" xfId="9349" xr:uid="{00000000-0005-0000-0000-0000071E0000}"/>
    <cellStyle name="Financier0 9" xfId="9350" xr:uid="{00000000-0005-0000-0000-0000081E0000}"/>
    <cellStyle name="Financier0 9 2" xfId="9351" xr:uid="{00000000-0005-0000-0000-0000091E0000}"/>
    <cellStyle name="Financier0 9 3" xfId="9352" xr:uid="{00000000-0005-0000-0000-00000A1E0000}"/>
    <cellStyle name="FIXE" xfId="9353" xr:uid="{00000000-0005-0000-0000-00000B1E0000}"/>
    <cellStyle name="FIXE 10" xfId="9354" xr:uid="{00000000-0005-0000-0000-00000C1E0000}"/>
    <cellStyle name="FIXE 10 2" xfId="9355" xr:uid="{00000000-0005-0000-0000-00000D1E0000}"/>
    <cellStyle name="FIXE 11" xfId="9356" xr:uid="{00000000-0005-0000-0000-00000E1E0000}"/>
    <cellStyle name="FIXE 11 2" xfId="9357" xr:uid="{00000000-0005-0000-0000-00000F1E0000}"/>
    <cellStyle name="FIXE 12" xfId="9358" xr:uid="{00000000-0005-0000-0000-0000101E0000}"/>
    <cellStyle name="FIXE 12 2" xfId="9359" xr:uid="{00000000-0005-0000-0000-0000111E0000}"/>
    <cellStyle name="FIXE 13" xfId="9360" xr:uid="{00000000-0005-0000-0000-0000121E0000}"/>
    <cellStyle name="FIXE 13 2" xfId="9361" xr:uid="{00000000-0005-0000-0000-0000131E0000}"/>
    <cellStyle name="FIXE 14" xfId="9362" xr:uid="{00000000-0005-0000-0000-0000141E0000}"/>
    <cellStyle name="FIXE 14 2" xfId="9363" xr:uid="{00000000-0005-0000-0000-0000151E0000}"/>
    <cellStyle name="FIXE 15" xfId="9364" xr:uid="{00000000-0005-0000-0000-0000161E0000}"/>
    <cellStyle name="FIXE 15 2" xfId="9365" xr:uid="{00000000-0005-0000-0000-0000171E0000}"/>
    <cellStyle name="FIXE 16" xfId="9366" xr:uid="{00000000-0005-0000-0000-0000181E0000}"/>
    <cellStyle name="FIXE 16 2" xfId="9367" xr:uid="{00000000-0005-0000-0000-0000191E0000}"/>
    <cellStyle name="FIXE 17" xfId="9368" xr:uid="{00000000-0005-0000-0000-00001A1E0000}"/>
    <cellStyle name="FIXE 17 2" xfId="9369" xr:uid="{00000000-0005-0000-0000-00001B1E0000}"/>
    <cellStyle name="FIXE 18" xfId="9370" xr:uid="{00000000-0005-0000-0000-00001C1E0000}"/>
    <cellStyle name="FIXE 18 2" xfId="9371" xr:uid="{00000000-0005-0000-0000-00001D1E0000}"/>
    <cellStyle name="FIXE 19" xfId="9372" xr:uid="{00000000-0005-0000-0000-00001E1E0000}"/>
    <cellStyle name="FIXE 19 2" xfId="9373" xr:uid="{00000000-0005-0000-0000-00001F1E0000}"/>
    <cellStyle name="FIXE 2" xfId="9374" xr:uid="{00000000-0005-0000-0000-0000201E0000}"/>
    <cellStyle name="FIXE 2 2" xfId="9375" xr:uid="{00000000-0005-0000-0000-0000211E0000}"/>
    <cellStyle name="FIXE 2 2 2" xfId="9376" xr:uid="{00000000-0005-0000-0000-0000221E0000}"/>
    <cellStyle name="FIXE 2 3" xfId="9377" xr:uid="{00000000-0005-0000-0000-0000231E0000}"/>
    <cellStyle name="FIXE 20" xfId="9378" xr:uid="{00000000-0005-0000-0000-0000241E0000}"/>
    <cellStyle name="FIXE 20 2" xfId="9379" xr:uid="{00000000-0005-0000-0000-0000251E0000}"/>
    <cellStyle name="FIXE 21" xfId="9380" xr:uid="{00000000-0005-0000-0000-0000261E0000}"/>
    <cellStyle name="FIXE 21 2" xfId="9381" xr:uid="{00000000-0005-0000-0000-0000271E0000}"/>
    <cellStyle name="FIXE 22" xfId="9382" xr:uid="{00000000-0005-0000-0000-0000281E0000}"/>
    <cellStyle name="FIXE 22 2" xfId="9383" xr:uid="{00000000-0005-0000-0000-0000291E0000}"/>
    <cellStyle name="FIXE 23" xfId="9384" xr:uid="{00000000-0005-0000-0000-00002A1E0000}"/>
    <cellStyle name="FIXE 23 2" xfId="9385" xr:uid="{00000000-0005-0000-0000-00002B1E0000}"/>
    <cellStyle name="FIXE 24" xfId="9386" xr:uid="{00000000-0005-0000-0000-00002C1E0000}"/>
    <cellStyle name="FIXE 24 2" xfId="9387" xr:uid="{00000000-0005-0000-0000-00002D1E0000}"/>
    <cellStyle name="FIXE 25" xfId="9388" xr:uid="{00000000-0005-0000-0000-00002E1E0000}"/>
    <cellStyle name="FIXE 25 2" xfId="9389" xr:uid="{00000000-0005-0000-0000-00002F1E0000}"/>
    <cellStyle name="FIXE 26" xfId="9390" xr:uid="{00000000-0005-0000-0000-0000301E0000}"/>
    <cellStyle name="FIXE 26 2" xfId="9391" xr:uid="{00000000-0005-0000-0000-0000311E0000}"/>
    <cellStyle name="FIXE 27" xfId="9392" xr:uid="{00000000-0005-0000-0000-0000321E0000}"/>
    <cellStyle name="FIXE 27 2" xfId="9393" xr:uid="{00000000-0005-0000-0000-0000331E0000}"/>
    <cellStyle name="FIXE 28" xfId="9394" xr:uid="{00000000-0005-0000-0000-0000341E0000}"/>
    <cellStyle name="FIXE 28 2" xfId="9395" xr:uid="{00000000-0005-0000-0000-0000351E0000}"/>
    <cellStyle name="FIXE 29" xfId="9396" xr:uid="{00000000-0005-0000-0000-0000361E0000}"/>
    <cellStyle name="FIXE 29 2" xfId="9397" xr:uid="{00000000-0005-0000-0000-0000371E0000}"/>
    <cellStyle name="FIXE 3" xfId="9398" xr:uid="{00000000-0005-0000-0000-0000381E0000}"/>
    <cellStyle name="FIXE 3 2" xfId="9399" xr:uid="{00000000-0005-0000-0000-0000391E0000}"/>
    <cellStyle name="FIXE 3 3" xfId="9400" xr:uid="{00000000-0005-0000-0000-00003A1E0000}"/>
    <cellStyle name="FIXE 30" xfId="9401" xr:uid="{00000000-0005-0000-0000-00003B1E0000}"/>
    <cellStyle name="FIXE 30 2" xfId="9402" xr:uid="{00000000-0005-0000-0000-00003C1E0000}"/>
    <cellStyle name="FIXE 31" xfId="9403" xr:uid="{00000000-0005-0000-0000-00003D1E0000}"/>
    <cellStyle name="FIXE 31 2" xfId="9404" xr:uid="{00000000-0005-0000-0000-00003E1E0000}"/>
    <cellStyle name="FIXE 32" xfId="9405" xr:uid="{00000000-0005-0000-0000-00003F1E0000}"/>
    <cellStyle name="FIXE 32 2" xfId="9406" xr:uid="{00000000-0005-0000-0000-0000401E0000}"/>
    <cellStyle name="FIXE 33" xfId="9407" xr:uid="{00000000-0005-0000-0000-0000411E0000}"/>
    <cellStyle name="FIXE 33 2" xfId="9408" xr:uid="{00000000-0005-0000-0000-0000421E0000}"/>
    <cellStyle name="FIXE 34" xfId="9409" xr:uid="{00000000-0005-0000-0000-0000431E0000}"/>
    <cellStyle name="FIXE 34 2" xfId="9410" xr:uid="{00000000-0005-0000-0000-0000441E0000}"/>
    <cellStyle name="FIXE 35" xfId="9411" xr:uid="{00000000-0005-0000-0000-0000451E0000}"/>
    <cellStyle name="FIXE 35 2" xfId="9412" xr:uid="{00000000-0005-0000-0000-0000461E0000}"/>
    <cellStyle name="FIXE 36" xfId="9413" xr:uid="{00000000-0005-0000-0000-0000471E0000}"/>
    <cellStyle name="FIXE 36 2" xfId="9414" xr:uid="{00000000-0005-0000-0000-0000481E0000}"/>
    <cellStyle name="FIXE 37" xfId="9415" xr:uid="{00000000-0005-0000-0000-0000491E0000}"/>
    <cellStyle name="FIXE 37 2" xfId="9416" xr:uid="{00000000-0005-0000-0000-00004A1E0000}"/>
    <cellStyle name="FIXE 38" xfId="9417" xr:uid="{00000000-0005-0000-0000-00004B1E0000}"/>
    <cellStyle name="FIXE 38 2" xfId="9418" xr:uid="{00000000-0005-0000-0000-00004C1E0000}"/>
    <cellStyle name="FIXE 39" xfId="9419" xr:uid="{00000000-0005-0000-0000-00004D1E0000}"/>
    <cellStyle name="FIXE 39 2" xfId="9420" xr:uid="{00000000-0005-0000-0000-00004E1E0000}"/>
    <cellStyle name="FIXE 4" xfId="9421" xr:uid="{00000000-0005-0000-0000-00004F1E0000}"/>
    <cellStyle name="FIXE 4 2" xfId="9422" xr:uid="{00000000-0005-0000-0000-0000501E0000}"/>
    <cellStyle name="FIXE 4 3" xfId="9423" xr:uid="{00000000-0005-0000-0000-0000511E0000}"/>
    <cellStyle name="FIXE 40" xfId="9424" xr:uid="{00000000-0005-0000-0000-0000521E0000}"/>
    <cellStyle name="FIXE 40 2" xfId="9425" xr:uid="{00000000-0005-0000-0000-0000531E0000}"/>
    <cellStyle name="FIXE 41" xfId="9426" xr:uid="{00000000-0005-0000-0000-0000541E0000}"/>
    <cellStyle name="FIXE 41 2" xfId="9427" xr:uid="{00000000-0005-0000-0000-0000551E0000}"/>
    <cellStyle name="FIXE 42" xfId="9428" xr:uid="{00000000-0005-0000-0000-0000561E0000}"/>
    <cellStyle name="FIXE 42 2" xfId="9429" xr:uid="{00000000-0005-0000-0000-0000571E0000}"/>
    <cellStyle name="FIXE 43" xfId="9430" xr:uid="{00000000-0005-0000-0000-0000581E0000}"/>
    <cellStyle name="FIXE 43 2" xfId="9431" xr:uid="{00000000-0005-0000-0000-0000591E0000}"/>
    <cellStyle name="FIXE 44" xfId="9432" xr:uid="{00000000-0005-0000-0000-00005A1E0000}"/>
    <cellStyle name="FIXE 44 2" xfId="9433" xr:uid="{00000000-0005-0000-0000-00005B1E0000}"/>
    <cellStyle name="FIXE 45" xfId="9434" xr:uid="{00000000-0005-0000-0000-00005C1E0000}"/>
    <cellStyle name="FIXE 45 2" xfId="9435" xr:uid="{00000000-0005-0000-0000-00005D1E0000}"/>
    <cellStyle name="FIXE 46" xfId="9436" xr:uid="{00000000-0005-0000-0000-00005E1E0000}"/>
    <cellStyle name="FIXE 46 2" xfId="9437" xr:uid="{00000000-0005-0000-0000-00005F1E0000}"/>
    <cellStyle name="FIXE 47" xfId="9438" xr:uid="{00000000-0005-0000-0000-0000601E0000}"/>
    <cellStyle name="FIXE 47 2" xfId="9439" xr:uid="{00000000-0005-0000-0000-0000611E0000}"/>
    <cellStyle name="FIXE 48" xfId="9440" xr:uid="{00000000-0005-0000-0000-0000621E0000}"/>
    <cellStyle name="FIXE 48 2" xfId="9441" xr:uid="{00000000-0005-0000-0000-0000631E0000}"/>
    <cellStyle name="FIXE 49" xfId="9442" xr:uid="{00000000-0005-0000-0000-0000641E0000}"/>
    <cellStyle name="FIXE 49 2" xfId="9443" xr:uid="{00000000-0005-0000-0000-0000651E0000}"/>
    <cellStyle name="FIXE 5" xfId="9444" xr:uid="{00000000-0005-0000-0000-0000661E0000}"/>
    <cellStyle name="FIXE 5 2" xfId="9445" xr:uid="{00000000-0005-0000-0000-0000671E0000}"/>
    <cellStyle name="FIXE 50" xfId="9446" xr:uid="{00000000-0005-0000-0000-0000681E0000}"/>
    <cellStyle name="FIXE 50 2" xfId="9447" xr:uid="{00000000-0005-0000-0000-0000691E0000}"/>
    <cellStyle name="FIXE 51" xfId="9448" xr:uid="{00000000-0005-0000-0000-00006A1E0000}"/>
    <cellStyle name="FIXE 51 2" xfId="9449" xr:uid="{00000000-0005-0000-0000-00006B1E0000}"/>
    <cellStyle name="FIXE 52" xfId="9450" xr:uid="{00000000-0005-0000-0000-00006C1E0000}"/>
    <cellStyle name="FIXE 52 2" xfId="9451" xr:uid="{00000000-0005-0000-0000-00006D1E0000}"/>
    <cellStyle name="FIXE 53" xfId="9452" xr:uid="{00000000-0005-0000-0000-00006E1E0000}"/>
    <cellStyle name="FIXE 53 2" xfId="9453" xr:uid="{00000000-0005-0000-0000-00006F1E0000}"/>
    <cellStyle name="FIXE 54" xfId="9454" xr:uid="{00000000-0005-0000-0000-0000701E0000}"/>
    <cellStyle name="FIXE 54 2" xfId="9455" xr:uid="{00000000-0005-0000-0000-0000711E0000}"/>
    <cellStyle name="FIXE 55" xfId="9456" xr:uid="{00000000-0005-0000-0000-0000721E0000}"/>
    <cellStyle name="FIXE 55 2" xfId="9457" xr:uid="{00000000-0005-0000-0000-0000731E0000}"/>
    <cellStyle name="FIXE 56" xfId="9458" xr:uid="{00000000-0005-0000-0000-0000741E0000}"/>
    <cellStyle name="FIXE 56 2" xfId="9459" xr:uid="{00000000-0005-0000-0000-0000751E0000}"/>
    <cellStyle name="FIXE 57" xfId="9460" xr:uid="{00000000-0005-0000-0000-0000761E0000}"/>
    <cellStyle name="FIXE 57 2" xfId="9461" xr:uid="{00000000-0005-0000-0000-0000771E0000}"/>
    <cellStyle name="FIXE 58" xfId="9462" xr:uid="{00000000-0005-0000-0000-0000781E0000}"/>
    <cellStyle name="FIXE 58 2" xfId="9463" xr:uid="{00000000-0005-0000-0000-0000791E0000}"/>
    <cellStyle name="FIXE 59" xfId="9464" xr:uid="{00000000-0005-0000-0000-00007A1E0000}"/>
    <cellStyle name="FIXE 59 2" xfId="9465" xr:uid="{00000000-0005-0000-0000-00007B1E0000}"/>
    <cellStyle name="FIXE 6" xfId="9466" xr:uid="{00000000-0005-0000-0000-00007C1E0000}"/>
    <cellStyle name="FIXE 6 2" xfId="9467" xr:uid="{00000000-0005-0000-0000-00007D1E0000}"/>
    <cellStyle name="FIXE 60" xfId="9468" xr:uid="{00000000-0005-0000-0000-00007E1E0000}"/>
    <cellStyle name="FIXE 7" xfId="9469" xr:uid="{00000000-0005-0000-0000-00007F1E0000}"/>
    <cellStyle name="FIXE 7 2" xfId="9470" xr:uid="{00000000-0005-0000-0000-0000801E0000}"/>
    <cellStyle name="FIXE 8" xfId="9471" xr:uid="{00000000-0005-0000-0000-0000811E0000}"/>
    <cellStyle name="FIXE 8 2" xfId="9472" xr:uid="{00000000-0005-0000-0000-0000821E0000}"/>
    <cellStyle name="FIXE 9" xfId="9473" xr:uid="{00000000-0005-0000-0000-0000831E0000}"/>
    <cellStyle name="FIXE 9 2" xfId="9474" xr:uid="{00000000-0005-0000-0000-0000841E0000}"/>
    <cellStyle name="Footnote" xfId="2027" xr:uid="{00000000-0005-0000-0000-0000851E0000}"/>
    <cellStyle name="Fuss" xfId="9475" xr:uid="{00000000-0005-0000-0000-0000861E0000}"/>
    <cellStyle name="Fuss 2" xfId="9476" xr:uid="{00000000-0005-0000-0000-0000871E0000}"/>
    <cellStyle name="Gevolgde hyperlink" xfId="9477" xr:uid="{00000000-0005-0000-0000-0000881E0000}"/>
    <cellStyle name="Good" xfId="337" xr:uid="{00000000-0005-0000-0000-0000891E0000}"/>
    <cellStyle name="Good 2" xfId="1331" xr:uid="{00000000-0005-0000-0000-00008A1E0000}"/>
    <cellStyle name="Good 2 2" xfId="9479" xr:uid="{00000000-0005-0000-0000-00008B1E0000}"/>
    <cellStyle name="Good 3" xfId="2028" xr:uid="{00000000-0005-0000-0000-00008C1E0000}"/>
    <cellStyle name="Good 3 2" xfId="9480" xr:uid="{00000000-0005-0000-0000-00008D1E0000}"/>
    <cellStyle name="Good 3 3" xfId="51192" xr:uid="{D4364850-1ECE-4194-A219-8E43B107C34E}"/>
    <cellStyle name="Good 4" xfId="9481" xr:uid="{00000000-0005-0000-0000-00008E1E0000}"/>
    <cellStyle name="Good 5" xfId="9478" xr:uid="{00000000-0005-0000-0000-00008F1E0000}"/>
    <cellStyle name="Good 6" xfId="51191" xr:uid="{82EA8256-A417-449C-BA1D-074312A25EB5}"/>
    <cellStyle name="Gut" xfId="9482" xr:uid="{00000000-0005-0000-0000-0000901E0000}"/>
    <cellStyle name="Gut 2" xfId="9483" xr:uid="{00000000-0005-0000-0000-0000911E0000}"/>
    <cellStyle name="Gut 3" xfId="9484" xr:uid="{00000000-0005-0000-0000-0000921E0000}"/>
    <cellStyle name="Gut 4" xfId="9485" xr:uid="{00000000-0005-0000-0000-0000931E0000}"/>
    <cellStyle name="Gut 5" xfId="9486" xr:uid="{00000000-0005-0000-0000-0000941E0000}"/>
    <cellStyle name="Gut 6" xfId="9487" xr:uid="{00000000-0005-0000-0000-0000951E0000}"/>
    <cellStyle name="Gut 7" xfId="9488" xr:uid="{00000000-0005-0000-0000-0000961E0000}"/>
    <cellStyle name="Heading" xfId="338" xr:uid="{00000000-0005-0000-0000-0000971E0000}"/>
    <cellStyle name="Heading (user)" xfId="339" xr:uid="{00000000-0005-0000-0000-0000981E0000}"/>
    <cellStyle name="Heading (user) 2" xfId="1333" xr:uid="{00000000-0005-0000-0000-0000991E0000}"/>
    <cellStyle name="Heading (user) 3" xfId="2030" xr:uid="{00000000-0005-0000-0000-00009A1E0000}"/>
    <cellStyle name="Heading (user) 3 2" xfId="51194" xr:uid="{7E31995A-4DD6-420D-9FE6-F296C3631206}"/>
    <cellStyle name="Heading 1" xfId="340" xr:uid="{00000000-0005-0000-0000-00009B1E0000}"/>
    <cellStyle name="Heading 1 2" xfId="1334" xr:uid="{00000000-0005-0000-0000-00009C1E0000}"/>
    <cellStyle name="Heading 1 2 2" xfId="9491" xr:uid="{00000000-0005-0000-0000-00009D1E0000}"/>
    <cellStyle name="Heading 1 3" xfId="2031" xr:uid="{00000000-0005-0000-0000-00009E1E0000}"/>
    <cellStyle name="Heading 1 3 2" xfId="9492" xr:uid="{00000000-0005-0000-0000-00009F1E0000}"/>
    <cellStyle name="Heading 1 3 3" xfId="51196" xr:uid="{DE7C13B2-3179-4C04-850C-D84C9D524465}"/>
    <cellStyle name="Heading 1 4" xfId="9493" xr:uid="{00000000-0005-0000-0000-0000A01E0000}"/>
    <cellStyle name="Heading 1 5" xfId="9490" xr:uid="{00000000-0005-0000-0000-0000A11E0000}"/>
    <cellStyle name="Heading 1 6" xfId="51195" xr:uid="{CB5C6CDD-1F51-4CC5-96AA-63E1DC7D144A}"/>
    <cellStyle name="Heading 10" xfId="52295" xr:uid="{C439A81E-6DFF-48F0-882D-9969E0199637}"/>
    <cellStyle name="Heading 11" xfId="52429" xr:uid="{7F2B7DA9-40B1-472F-8479-176B1EA0AA32}"/>
    <cellStyle name="Heading 12" xfId="52293" xr:uid="{640BFAAE-8438-42DB-8C6E-9D00878593A2}"/>
    <cellStyle name="Heading 13" xfId="52426" xr:uid="{C64B4956-6C2D-4513-B035-D56F75409D66}"/>
    <cellStyle name="Heading 14" xfId="52808" xr:uid="{2953C581-9700-436D-A297-FF48B78F957F}"/>
    <cellStyle name="Heading 2" xfId="341" xr:uid="{00000000-0005-0000-0000-0000A21E0000}"/>
    <cellStyle name="Heading 2 2" xfId="1335" xr:uid="{00000000-0005-0000-0000-0000A31E0000}"/>
    <cellStyle name="Heading 2 2 2" xfId="9495" xr:uid="{00000000-0005-0000-0000-0000A41E0000}"/>
    <cellStyle name="Heading 2 3" xfId="2032" xr:uid="{00000000-0005-0000-0000-0000A51E0000}"/>
    <cellStyle name="Heading 2 3 2" xfId="9496" xr:uid="{00000000-0005-0000-0000-0000A61E0000}"/>
    <cellStyle name="Heading 2 3 3" xfId="51198" xr:uid="{AD042257-E259-4014-A331-AD3527810786}"/>
    <cellStyle name="Heading 2 4" xfId="9497" xr:uid="{00000000-0005-0000-0000-0000A71E0000}"/>
    <cellStyle name="Heading 2 5" xfId="9494" xr:uid="{00000000-0005-0000-0000-0000A81E0000}"/>
    <cellStyle name="Heading 2 6" xfId="51197" xr:uid="{AEB2012E-B3B6-45F7-9E0C-A717FA3575E5}"/>
    <cellStyle name="Heading 3" xfId="342" xr:uid="{00000000-0005-0000-0000-0000A91E0000}"/>
    <cellStyle name="Heading 3 2" xfId="1336" xr:uid="{00000000-0005-0000-0000-0000AA1E0000}"/>
    <cellStyle name="Heading 3 2 2" xfId="9499" xr:uid="{00000000-0005-0000-0000-0000AB1E0000}"/>
    <cellStyle name="Heading 3 3" xfId="9500" xr:uid="{00000000-0005-0000-0000-0000AC1E0000}"/>
    <cellStyle name="Heading 3 3 2" xfId="51200" xr:uid="{DE4698D0-A449-41F2-BF3E-84FC08AB57BB}"/>
    <cellStyle name="Heading 3 4" xfId="9501" xr:uid="{00000000-0005-0000-0000-0000AD1E0000}"/>
    <cellStyle name="Heading 3 5" xfId="9498" xr:uid="{00000000-0005-0000-0000-0000AE1E0000}"/>
    <cellStyle name="Heading 3 6" xfId="51199" xr:uid="{A721CEC1-3799-429D-AE62-D6B2C915ECEA}"/>
    <cellStyle name="Heading 4" xfId="343" xr:uid="{00000000-0005-0000-0000-0000AF1E0000}"/>
    <cellStyle name="Heading 4 2" xfId="1337" xr:uid="{00000000-0005-0000-0000-0000B01E0000}"/>
    <cellStyle name="Heading 4 2 2" xfId="9503" xr:uid="{00000000-0005-0000-0000-0000B11E0000}"/>
    <cellStyle name="Heading 4 3" xfId="9504" xr:uid="{00000000-0005-0000-0000-0000B21E0000}"/>
    <cellStyle name="Heading 4 3 2" xfId="51202" xr:uid="{B72B9FA7-30BD-4614-9E08-30BCF4DE6674}"/>
    <cellStyle name="Heading 4 4" xfId="9505" xr:uid="{00000000-0005-0000-0000-0000B31E0000}"/>
    <cellStyle name="Heading 4 5" xfId="9502" xr:uid="{00000000-0005-0000-0000-0000B41E0000}"/>
    <cellStyle name="Heading 4 6" xfId="51201" xr:uid="{4A73A70B-CE93-41A2-AC46-C84B8C34BE92}"/>
    <cellStyle name="Heading 5" xfId="1332" xr:uid="{00000000-0005-0000-0000-0000B51E0000}"/>
    <cellStyle name="Heading 6" xfId="1983" xr:uid="{00000000-0005-0000-0000-0000B61E0000}"/>
    <cellStyle name="Heading 7" xfId="2029" xr:uid="{00000000-0005-0000-0000-0000B71E0000}"/>
    <cellStyle name="Heading 7 2" xfId="51203" xr:uid="{C35938D4-17CF-4C6A-BB98-D4261FF09DBF}"/>
    <cellStyle name="Heading 8" xfId="9489" xr:uid="{00000000-0005-0000-0000-0000B81E0000}"/>
    <cellStyle name="Heading 8 2" xfId="51204" xr:uid="{64FCA3C1-B6C8-4223-AF88-BAD38C4F66B0}"/>
    <cellStyle name="Heading 9" xfId="51193" xr:uid="{0B0196B3-3E2C-4C5F-B4CE-6C5A90795EC2}"/>
    <cellStyle name="Heading1" xfId="344" xr:uid="{00000000-0005-0000-0000-0000B91E0000}"/>
    <cellStyle name="Heading1 (user)" xfId="345" xr:uid="{00000000-0005-0000-0000-0000BA1E0000}"/>
    <cellStyle name="Heading1 (user) 2" xfId="1339" xr:uid="{00000000-0005-0000-0000-0000BB1E0000}"/>
    <cellStyle name="Heading1 (user) 3" xfId="51206" xr:uid="{E8E48CE6-E4B3-4B7C-BD9A-0159832394A1}"/>
    <cellStyle name="Heading1 10" xfId="52599" xr:uid="{C0C3CD3B-636E-4380-834E-637EE558DBCA}"/>
    <cellStyle name="Heading1 11" xfId="52809" xr:uid="{6FC418DB-6599-4482-A047-324A4A582A02}"/>
    <cellStyle name="Heading1 2" xfId="1338" xr:uid="{00000000-0005-0000-0000-0000BC1E0000}"/>
    <cellStyle name="Heading1 3" xfId="1984" xr:uid="{00000000-0005-0000-0000-0000BD1E0000}"/>
    <cellStyle name="Heading1 4" xfId="2033" xr:uid="{00000000-0005-0000-0000-0000BE1E0000}"/>
    <cellStyle name="Heading1 4 2" xfId="51207" xr:uid="{7635AE1D-5CAF-465F-B039-37E3DF49A14D}"/>
    <cellStyle name="Heading1 5" xfId="51208" xr:uid="{9EF4EC1E-974C-4297-9AAF-21ACD1AC20AC}"/>
    <cellStyle name="Heading1 6" xfId="51205" xr:uid="{B2F3F2E0-D264-4032-B18B-CA020B9F7E67}"/>
    <cellStyle name="Heading1 7" xfId="52296" xr:uid="{1031F766-464B-437D-89D1-DDF22EC23724}"/>
    <cellStyle name="Heading1 8" xfId="52428" xr:uid="{F012B246-1B5C-453A-B55F-A349F40B750E}"/>
    <cellStyle name="Heading1 9" xfId="52294" xr:uid="{57B1974D-BF46-4908-B47A-6462636C28CE}"/>
    <cellStyle name="Headline" xfId="2219" xr:uid="{00000000-0005-0000-0000-0000BF1E0000}"/>
    <cellStyle name="Hivatkozott cella" xfId="9506" xr:uid="{00000000-0005-0000-0000-0000C01E0000}"/>
    <cellStyle name="Hyperlink" xfId="2034" xr:uid="{00000000-0005-0000-0000-0000C11E0000}"/>
    <cellStyle name="Hyperlink 2" xfId="9507" xr:uid="{00000000-0005-0000-0000-0000C21E0000}"/>
    <cellStyle name="Hyperlink 2 2" xfId="9508" xr:uid="{00000000-0005-0000-0000-0000C31E0000}"/>
    <cellStyle name="Hyperlink 2 3" xfId="9509" xr:uid="{00000000-0005-0000-0000-0000C41E0000}"/>
    <cellStyle name="Incorrecto" xfId="346" xr:uid="{00000000-0005-0000-0000-0000C51E0000}"/>
    <cellStyle name="Incorrecto 2" xfId="1340" xr:uid="{00000000-0005-0000-0000-0000C61E0000}"/>
    <cellStyle name="Incorrecto 3" xfId="9510" xr:uid="{00000000-0005-0000-0000-0000C71E0000}"/>
    <cellStyle name="Incorrecto 3 2" xfId="51210" xr:uid="{F4A2D927-EA91-491B-A7EB-B319BA006390}"/>
    <cellStyle name="Incorrecto 4" xfId="51209" xr:uid="{72D780D6-F8B6-4762-9441-29A070A3F5C7}"/>
    <cellStyle name="Input" xfId="347" xr:uid="{00000000-0005-0000-0000-0000C81E0000}"/>
    <cellStyle name="Input 2" xfId="1341" xr:uid="{00000000-0005-0000-0000-0000C91E0000}"/>
    <cellStyle name="Input 2 2" xfId="9513" xr:uid="{00000000-0005-0000-0000-0000CA1E0000}"/>
    <cellStyle name="Input 2 2 2" xfId="9514" xr:uid="{00000000-0005-0000-0000-0000CB1E0000}"/>
    <cellStyle name="Input 2 2 3" xfId="9515" xr:uid="{00000000-0005-0000-0000-0000CC1E0000}"/>
    <cellStyle name="Input 2 3" xfId="9516" xr:uid="{00000000-0005-0000-0000-0000CD1E0000}"/>
    <cellStyle name="Input 2 3 2" xfId="9517" xr:uid="{00000000-0005-0000-0000-0000CE1E0000}"/>
    <cellStyle name="Input 2 3 3" xfId="9518" xr:uid="{00000000-0005-0000-0000-0000CF1E0000}"/>
    <cellStyle name="Input 2 4" xfId="9519" xr:uid="{00000000-0005-0000-0000-0000D01E0000}"/>
    <cellStyle name="Input 2 4 2" xfId="9520" xr:uid="{00000000-0005-0000-0000-0000D11E0000}"/>
    <cellStyle name="Input 2 4 3" xfId="9521" xr:uid="{00000000-0005-0000-0000-0000D21E0000}"/>
    <cellStyle name="Input 2 5" xfId="9522" xr:uid="{00000000-0005-0000-0000-0000D31E0000}"/>
    <cellStyle name="Input 2 6" xfId="9523" xr:uid="{00000000-0005-0000-0000-0000D41E0000}"/>
    <cellStyle name="Input 2 7" xfId="9524" xr:uid="{00000000-0005-0000-0000-0000D51E0000}"/>
    <cellStyle name="Input 2 8" xfId="9512" xr:uid="{00000000-0005-0000-0000-0000D61E0000}"/>
    <cellStyle name="Input 3" xfId="9525" xr:uid="{00000000-0005-0000-0000-0000D71E0000}"/>
    <cellStyle name="Input 3 2" xfId="9526" xr:uid="{00000000-0005-0000-0000-0000D81E0000}"/>
    <cellStyle name="Input 3 2 2" xfId="9527" xr:uid="{00000000-0005-0000-0000-0000D91E0000}"/>
    <cellStyle name="Input 3 2 3" xfId="9528" xr:uid="{00000000-0005-0000-0000-0000DA1E0000}"/>
    <cellStyle name="Input 3 3" xfId="9529" xr:uid="{00000000-0005-0000-0000-0000DB1E0000}"/>
    <cellStyle name="Input 3 3 2" xfId="9530" xr:uid="{00000000-0005-0000-0000-0000DC1E0000}"/>
    <cellStyle name="Input 3 3 3" xfId="9531" xr:uid="{00000000-0005-0000-0000-0000DD1E0000}"/>
    <cellStyle name="Input 3 4" xfId="9532" xr:uid="{00000000-0005-0000-0000-0000DE1E0000}"/>
    <cellStyle name="Input 3 4 2" xfId="9533" xr:uid="{00000000-0005-0000-0000-0000DF1E0000}"/>
    <cellStyle name="Input 3 4 3" xfId="9534" xr:uid="{00000000-0005-0000-0000-0000E01E0000}"/>
    <cellStyle name="Input 3 5" xfId="9535" xr:uid="{00000000-0005-0000-0000-0000E11E0000}"/>
    <cellStyle name="Input 3 6" xfId="9536" xr:uid="{00000000-0005-0000-0000-0000E21E0000}"/>
    <cellStyle name="Input 3 7" xfId="9537" xr:uid="{00000000-0005-0000-0000-0000E31E0000}"/>
    <cellStyle name="Input 3 8" xfId="51212" xr:uid="{A1BA9237-9937-4061-8B5A-0958E44057CA}"/>
    <cellStyle name="Input 4" xfId="9538" xr:uid="{00000000-0005-0000-0000-0000E41E0000}"/>
    <cellStyle name="Input 5" xfId="9511" xr:uid="{00000000-0005-0000-0000-0000E51E0000}"/>
    <cellStyle name="Input 6" xfId="51211" xr:uid="{3B91445B-E72B-4693-8337-1345F7C1AD9B}"/>
    <cellStyle name="Input INT" xfId="9539" xr:uid="{00000000-0005-0000-0000-0000E61E0000}"/>
    <cellStyle name="Input_Budget_Guidelines" xfId="9540" xr:uid="{00000000-0005-0000-0000-0000E71E0000}"/>
    <cellStyle name="InputCells" xfId="2220" xr:uid="{00000000-0005-0000-0000-0000E81E0000}"/>
    <cellStyle name="InputCells 2" xfId="9541" xr:uid="{00000000-0005-0000-0000-0000E91E0000}"/>
    <cellStyle name="InputCells 3" xfId="9542" xr:uid="{00000000-0005-0000-0000-0000EA1E0000}"/>
    <cellStyle name="InputCells 3 2" xfId="9543" xr:uid="{00000000-0005-0000-0000-0000EB1E0000}"/>
    <cellStyle name="InputCells 4" xfId="9544" xr:uid="{00000000-0005-0000-0000-0000EC1E0000}"/>
    <cellStyle name="InputCells 5" xfId="9545" xr:uid="{00000000-0005-0000-0000-0000ED1E0000}"/>
    <cellStyle name="InputCells_Bborder_1" xfId="9546" xr:uid="{00000000-0005-0000-0000-0000EE1E0000}"/>
    <cellStyle name="InputCells12" xfId="2221" xr:uid="{00000000-0005-0000-0000-0000EF1E0000}"/>
    <cellStyle name="InputCells12 2" xfId="9547" xr:uid="{00000000-0005-0000-0000-0000F01E0000}"/>
    <cellStyle name="InputCells12 2 2" xfId="9548" xr:uid="{00000000-0005-0000-0000-0000F11E0000}"/>
    <cellStyle name="InputCells12 2 2 2" xfId="9549" xr:uid="{00000000-0005-0000-0000-0000F21E0000}"/>
    <cellStyle name="InputCells12 2 2 2 2" xfId="9550" xr:uid="{00000000-0005-0000-0000-0000F31E0000}"/>
    <cellStyle name="InputCells12 2 2 3" xfId="9551" xr:uid="{00000000-0005-0000-0000-0000F41E0000}"/>
    <cellStyle name="InputCells12 2 3" xfId="9552" xr:uid="{00000000-0005-0000-0000-0000F51E0000}"/>
    <cellStyle name="InputCells12 2 3 2" xfId="9553" xr:uid="{00000000-0005-0000-0000-0000F61E0000}"/>
    <cellStyle name="InputCells12 2 3 2 2" xfId="9554" xr:uid="{00000000-0005-0000-0000-0000F71E0000}"/>
    <cellStyle name="InputCells12 2 3 3" xfId="9555" xr:uid="{00000000-0005-0000-0000-0000F81E0000}"/>
    <cellStyle name="InputCells12 2 3 3 2" xfId="9556" xr:uid="{00000000-0005-0000-0000-0000F91E0000}"/>
    <cellStyle name="InputCells12 2 3 4" xfId="9557" xr:uid="{00000000-0005-0000-0000-0000FA1E0000}"/>
    <cellStyle name="InputCells12 2 3 4 2" xfId="9558" xr:uid="{00000000-0005-0000-0000-0000FB1E0000}"/>
    <cellStyle name="InputCells12 2 3 5" xfId="9559" xr:uid="{00000000-0005-0000-0000-0000FC1E0000}"/>
    <cellStyle name="InputCells12 3" xfId="9560" xr:uid="{00000000-0005-0000-0000-0000FD1E0000}"/>
    <cellStyle name="InputCells12 3 2" xfId="9561" xr:uid="{00000000-0005-0000-0000-0000FE1E0000}"/>
    <cellStyle name="InputCells12 3 2 2" xfId="9562" xr:uid="{00000000-0005-0000-0000-0000FF1E0000}"/>
    <cellStyle name="InputCells12 4" xfId="9563" xr:uid="{00000000-0005-0000-0000-0000001F0000}"/>
    <cellStyle name="InputCells12 4 2" xfId="9564" xr:uid="{00000000-0005-0000-0000-0000011F0000}"/>
    <cellStyle name="InputCells12 4 2 2" xfId="9565" xr:uid="{00000000-0005-0000-0000-0000021F0000}"/>
    <cellStyle name="InputCells12 4 3" xfId="9566" xr:uid="{00000000-0005-0000-0000-0000031F0000}"/>
    <cellStyle name="InputCells12 4 3 2" xfId="9567" xr:uid="{00000000-0005-0000-0000-0000041F0000}"/>
    <cellStyle name="InputCells12 4 4" xfId="9568" xr:uid="{00000000-0005-0000-0000-0000051F0000}"/>
    <cellStyle name="InputCells12 4 4 2" xfId="9569" xr:uid="{00000000-0005-0000-0000-0000061F0000}"/>
    <cellStyle name="InputCells12 4 5" xfId="9570" xr:uid="{00000000-0005-0000-0000-0000071F0000}"/>
    <cellStyle name="InputCells12_1A CRF Trend.v1" xfId="9571" xr:uid="{00000000-0005-0000-0000-0000081F0000}"/>
    <cellStyle name="Insatisfaisant" xfId="50305" builtinId="27" customBuiltin="1"/>
    <cellStyle name="Insatisfaisant 10" xfId="9572" xr:uid="{00000000-0005-0000-0000-0000091F0000}"/>
    <cellStyle name="Insatisfaisant 10 2" xfId="9573" xr:uid="{00000000-0005-0000-0000-00000A1F0000}"/>
    <cellStyle name="Insatisfaisant 11" xfId="9574" xr:uid="{00000000-0005-0000-0000-00000B1F0000}"/>
    <cellStyle name="Insatisfaisant 11 2" xfId="9575" xr:uid="{00000000-0005-0000-0000-00000C1F0000}"/>
    <cellStyle name="Insatisfaisant 11 2 2" xfId="9576" xr:uid="{00000000-0005-0000-0000-00000D1F0000}"/>
    <cellStyle name="Insatisfaisant 11 2 3" xfId="9577" xr:uid="{00000000-0005-0000-0000-00000E1F0000}"/>
    <cellStyle name="Insatisfaisant 11 3" xfId="9578" xr:uid="{00000000-0005-0000-0000-00000F1F0000}"/>
    <cellStyle name="Insatisfaisant 11 4" xfId="9579" xr:uid="{00000000-0005-0000-0000-0000101F0000}"/>
    <cellStyle name="Insatisfaisant 11 5" xfId="9580" xr:uid="{00000000-0005-0000-0000-0000111F0000}"/>
    <cellStyle name="Insatisfaisant 12" xfId="9581" xr:uid="{00000000-0005-0000-0000-0000121F0000}"/>
    <cellStyle name="Insatisfaisant 12 2" xfId="9582" xr:uid="{00000000-0005-0000-0000-0000131F0000}"/>
    <cellStyle name="Insatisfaisant 12 3" xfId="9583" xr:uid="{00000000-0005-0000-0000-0000141F0000}"/>
    <cellStyle name="Insatisfaisant 12 4" xfId="9584" xr:uid="{00000000-0005-0000-0000-0000151F0000}"/>
    <cellStyle name="Insatisfaisant 13" xfId="9585" xr:uid="{00000000-0005-0000-0000-0000161F0000}"/>
    <cellStyle name="Insatisfaisant 13 2" xfId="9586" xr:uid="{00000000-0005-0000-0000-0000171F0000}"/>
    <cellStyle name="Insatisfaisant 13 3" xfId="9587" xr:uid="{00000000-0005-0000-0000-0000181F0000}"/>
    <cellStyle name="Insatisfaisant 14" xfId="9588" xr:uid="{00000000-0005-0000-0000-0000191F0000}"/>
    <cellStyle name="Insatisfaisant 14 2" xfId="9589" xr:uid="{00000000-0005-0000-0000-00001A1F0000}"/>
    <cellStyle name="Insatisfaisant 14 3" xfId="9590" xr:uid="{00000000-0005-0000-0000-00001B1F0000}"/>
    <cellStyle name="Insatisfaisant 15" xfId="9591" xr:uid="{00000000-0005-0000-0000-00001C1F0000}"/>
    <cellStyle name="Insatisfaisant 15 2" xfId="9592" xr:uid="{00000000-0005-0000-0000-00001D1F0000}"/>
    <cellStyle name="Insatisfaisant 15 3" xfId="9593" xr:uid="{00000000-0005-0000-0000-00001E1F0000}"/>
    <cellStyle name="Insatisfaisant 16" xfId="9594" xr:uid="{00000000-0005-0000-0000-00001F1F0000}"/>
    <cellStyle name="Insatisfaisant 16 2" xfId="9595" xr:uid="{00000000-0005-0000-0000-0000201F0000}"/>
    <cellStyle name="Insatisfaisant 2" xfId="348" xr:uid="{00000000-0005-0000-0000-0000211F0000}"/>
    <cellStyle name="Insatisfaisant 2 2" xfId="1342" xr:uid="{00000000-0005-0000-0000-0000221F0000}"/>
    <cellStyle name="Insatisfaisant 2 2 2" xfId="9596" xr:uid="{00000000-0005-0000-0000-0000231F0000}"/>
    <cellStyle name="Insatisfaisant 2 3" xfId="9597" xr:uid="{00000000-0005-0000-0000-0000241F0000}"/>
    <cellStyle name="Insatisfaisant 2 3 2" xfId="9598" xr:uid="{00000000-0005-0000-0000-0000251F0000}"/>
    <cellStyle name="Insatisfaisant 2 3 3" xfId="51213" xr:uid="{A9D34D8E-F54C-4A83-B7C2-B89CCFF450DD}"/>
    <cellStyle name="Insatisfaisant 2 4" xfId="9599" xr:uid="{00000000-0005-0000-0000-0000261F0000}"/>
    <cellStyle name="Insatisfaisant 2 4 2" xfId="9600" xr:uid="{00000000-0005-0000-0000-0000271F0000}"/>
    <cellStyle name="Insatisfaisant 2 5" xfId="9601" xr:uid="{00000000-0005-0000-0000-0000281F0000}"/>
    <cellStyle name="Insatisfaisant 2 6" xfId="9602" xr:uid="{00000000-0005-0000-0000-0000291F0000}"/>
    <cellStyle name="Insatisfaisant 2 7" xfId="9603" xr:uid="{00000000-0005-0000-0000-00002A1F0000}"/>
    <cellStyle name="Insatisfaisant 2 8" xfId="2222" xr:uid="{00000000-0005-0000-0000-00002B1F0000}"/>
    <cellStyle name="Insatisfaisant 3" xfId="9604" xr:uid="{00000000-0005-0000-0000-00002C1F0000}"/>
    <cellStyle name="Insatisfaisant 3 2" xfId="9605" xr:uid="{00000000-0005-0000-0000-00002D1F0000}"/>
    <cellStyle name="Insatisfaisant 3 3" xfId="9606" xr:uid="{00000000-0005-0000-0000-00002E1F0000}"/>
    <cellStyle name="Insatisfaisant 3 4" xfId="9607" xr:uid="{00000000-0005-0000-0000-00002F1F0000}"/>
    <cellStyle name="Insatisfaisant 3 5" xfId="9608" xr:uid="{00000000-0005-0000-0000-0000301F0000}"/>
    <cellStyle name="Insatisfaisant 3 6" xfId="9609" xr:uid="{00000000-0005-0000-0000-0000311F0000}"/>
    <cellStyle name="Insatisfaisant 3 7" xfId="9610" xr:uid="{00000000-0005-0000-0000-0000321F0000}"/>
    <cellStyle name="Insatisfaisant 4" xfId="9611" xr:uid="{00000000-0005-0000-0000-0000331F0000}"/>
    <cellStyle name="Insatisfaisant 4 2" xfId="9612" xr:uid="{00000000-0005-0000-0000-0000341F0000}"/>
    <cellStyle name="Insatisfaisant 4 3" xfId="9613" xr:uid="{00000000-0005-0000-0000-0000351F0000}"/>
    <cellStyle name="Insatisfaisant 4 4" xfId="9614" xr:uid="{00000000-0005-0000-0000-0000361F0000}"/>
    <cellStyle name="Insatisfaisant 5" xfId="9615" xr:uid="{00000000-0005-0000-0000-0000371F0000}"/>
    <cellStyle name="Insatisfaisant 5 2" xfId="9616" xr:uid="{00000000-0005-0000-0000-0000381F0000}"/>
    <cellStyle name="Insatisfaisant 6" xfId="9617" xr:uid="{00000000-0005-0000-0000-0000391F0000}"/>
    <cellStyle name="Insatisfaisant 6 2" xfId="9618" xr:uid="{00000000-0005-0000-0000-00003A1F0000}"/>
    <cellStyle name="Insatisfaisant 6 3" xfId="9619" xr:uid="{00000000-0005-0000-0000-00003B1F0000}"/>
    <cellStyle name="Insatisfaisant 7" xfId="9620" xr:uid="{00000000-0005-0000-0000-00003C1F0000}"/>
    <cellStyle name="Insatisfaisant 7 2" xfId="9621" xr:uid="{00000000-0005-0000-0000-00003D1F0000}"/>
    <cellStyle name="Insatisfaisant 7 3" xfId="9622" xr:uid="{00000000-0005-0000-0000-00003E1F0000}"/>
    <cellStyle name="Insatisfaisant 8" xfId="9623" xr:uid="{00000000-0005-0000-0000-00003F1F0000}"/>
    <cellStyle name="Insatisfaisant 8 2" xfId="9624" xr:uid="{00000000-0005-0000-0000-0000401F0000}"/>
    <cellStyle name="Insatisfaisant 9" xfId="9625" xr:uid="{00000000-0005-0000-0000-0000411F0000}"/>
    <cellStyle name="Insatisfaisant 9 2" xfId="9626" xr:uid="{00000000-0005-0000-0000-0000421F0000}"/>
    <cellStyle name="IntCells" xfId="2223" xr:uid="{00000000-0005-0000-0000-0000431F0000}"/>
    <cellStyle name="interpoliert" xfId="9627" xr:uid="{00000000-0005-0000-0000-0000441F0000}"/>
    <cellStyle name="Jegyzet" xfId="9628" xr:uid="{00000000-0005-0000-0000-0000451F0000}"/>
    <cellStyle name="Jelölőszín (1)" xfId="9629" xr:uid="{00000000-0005-0000-0000-0000461F0000}"/>
    <cellStyle name="Jelölőszín (2)" xfId="9630" xr:uid="{00000000-0005-0000-0000-0000471F0000}"/>
    <cellStyle name="Jelölőszín (3)" xfId="9631" xr:uid="{00000000-0005-0000-0000-0000481F0000}"/>
    <cellStyle name="Jelölőszín (4)" xfId="9632" xr:uid="{00000000-0005-0000-0000-0000491F0000}"/>
    <cellStyle name="Jelölőszín (5)" xfId="9633" xr:uid="{00000000-0005-0000-0000-00004A1F0000}"/>
    <cellStyle name="Jelölőszín (6)" xfId="9634" xr:uid="{00000000-0005-0000-0000-00004B1F0000}"/>
    <cellStyle name="Jó" xfId="9635" xr:uid="{00000000-0005-0000-0000-00004C1F0000}"/>
    <cellStyle name="KASS01" xfId="9636" xr:uid="{00000000-0005-0000-0000-00004D1F0000}"/>
    <cellStyle name="Kimenet" xfId="9637" xr:uid="{00000000-0005-0000-0000-00004E1F0000}"/>
    <cellStyle name="Komma [0]_CRFReport-template" xfId="9638" xr:uid="{00000000-0005-0000-0000-00004F1F0000}"/>
    <cellStyle name="Komórka połączona" xfId="9639" xr:uid="{00000000-0005-0000-0000-0000501F0000}"/>
    <cellStyle name="Komórka zaznaczona" xfId="9640" xr:uid="{00000000-0005-0000-0000-0000511F0000}"/>
    <cellStyle name="KP_thin_border_dark_grey" xfId="2224" xr:uid="{00000000-0005-0000-0000-0000521F0000}"/>
    <cellStyle name="Lien hypertexte 10" xfId="9641" xr:uid="{00000000-0005-0000-0000-0000531F0000}"/>
    <cellStyle name="Lien hypertexte 10 2" xfId="9642" xr:uid="{00000000-0005-0000-0000-0000541F0000}"/>
    <cellStyle name="Lien hypertexte 10 2 2" xfId="9643" xr:uid="{00000000-0005-0000-0000-0000551F0000}"/>
    <cellStyle name="Lien hypertexte 11" xfId="9644" xr:uid="{00000000-0005-0000-0000-0000561F0000}"/>
    <cellStyle name="Lien hypertexte 11 2" xfId="9645" xr:uid="{00000000-0005-0000-0000-0000571F0000}"/>
    <cellStyle name="Lien hypertexte 12" xfId="9646" xr:uid="{00000000-0005-0000-0000-0000581F0000}"/>
    <cellStyle name="Lien hypertexte 12 2" xfId="9647" xr:uid="{00000000-0005-0000-0000-0000591F0000}"/>
    <cellStyle name="Lien hypertexte 12 2 2" xfId="9648" xr:uid="{00000000-0005-0000-0000-00005A1F0000}"/>
    <cellStyle name="Lien hypertexte 13" xfId="9649" xr:uid="{00000000-0005-0000-0000-00005B1F0000}"/>
    <cellStyle name="Lien hypertexte 13 2" xfId="9650" xr:uid="{00000000-0005-0000-0000-00005C1F0000}"/>
    <cellStyle name="Lien hypertexte 14" xfId="9651" xr:uid="{00000000-0005-0000-0000-00005D1F0000}"/>
    <cellStyle name="Lien hypertexte 14 2" xfId="9652" xr:uid="{00000000-0005-0000-0000-00005E1F0000}"/>
    <cellStyle name="Lien hypertexte 15" xfId="9653" xr:uid="{00000000-0005-0000-0000-00005F1F0000}"/>
    <cellStyle name="Lien hypertexte 16" xfId="9654" xr:uid="{00000000-0005-0000-0000-0000601F0000}"/>
    <cellStyle name="Lien hypertexte 2" xfId="349" xr:uid="{00000000-0005-0000-0000-0000611F0000}"/>
    <cellStyle name="Lien hypertexte 2 10" xfId="9655" xr:uid="{00000000-0005-0000-0000-0000621F0000}"/>
    <cellStyle name="Lien hypertexte 2 11" xfId="9656" xr:uid="{00000000-0005-0000-0000-0000631F0000}"/>
    <cellStyle name="Lien hypertexte 2 12" xfId="9657" xr:uid="{00000000-0005-0000-0000-0000641F0000}"/>
    <cellStyle name="Lien hypertexte 2 13" xfId="9658" xr:uid="{00000000-0005-0000-0000-0000651F0000}"/>
    <cellStyle name="Lien hypertexte 2 14" xfId="2225" xr:uid="{00000000-0005-0000-0000-0000661F0000}"/>
    <cellStyle name="Lien hypertexte 2 2" xfId="350" xr:uid="{00000000-0005-0000-0000-0000671F0000}"/>
    <cellStyle name="Lien hypertexte 2 2 2" xfId="1344" xr:uid="{00000000-0005-0000-0000-0000681F0000}"/>
    <cellStyle name="Lien hypertexte 2 2 2 2" xfId="9660" xr:uid="{00000000-0005-0000-0000-0000691F0000}"/>
    <cellStyle name="Lien hypertexte 2 2 3" xfId="9659" xr:uid="{00000000-0005-0000-0000-00006A1F0000}"/>
    <cellStyle name="Lien hypertexte 2 2 3 2" xfId="51215" xr:uid="{5B3F5A4E-5B20-413B-AF45-68400A1580A9}"/>
    <cellStyle name="Lien hypertexte 2 3" xfId="351" xr:uid="{00000000-0005-0000-0000-00006B1F0000}"/>
    <cellStyle name="Lien hypertexte 2 3 2" xfId="1345" xr:uid="{00000000-0005-0000-0000-00006C1F0000}"/>
    <cellStyle name="Lien hypertexte 2 3 2 2" xfId="9662" xr:uid="{00000000-0005-0000-0000-00006D1F0000}"/>
    <cellStyle name="Lien hypertexte 2 3 3" xfId="9663" xr:uid="{00000000-0005-0000-0000-00006E1F0000}"/>
    <cellStyle name="Lien hypertexte 2 3 3 2" xfId="51216" xr:uid="{EB102A19-FB9A-4FAB-B374-290CAD8B6736}"/>
    <cellStyle name="Lien hypertexte 2 3 4" xfId="9661" xr:uid="{00000000-0005-0000-0000-00006F1F0000}"/>
    <cellStyle name="Lien hypertexte 2 4" xfId="1343" xr:uid="{00000000-0005-0000-0000-0000701F0000}"/>
    <cellStyle name="Lien hypertexte 2 4 2" xfId="9665" xr:uid="{00000000-0005-0000-0000-0000711F0000}"/>
    <cellStyle name="Lien hypertexte 2 4 3" xfId="9664" xr:uid="{00000000-0005-0000-0000-0000721F0000}"/>
    <cellStyle name="Lien hypertexte 2 5" xfId="2060" xr:uid="{00000000-0005-0000-0000-0000731F0000}"/>
    <cellStyle name="Lien hypertexte 2 5 2" xfId="9667" xr:uid="{00000000-0005-0000-0000-0000741F0000}"/>
    <cellStyle name="Lien hypertexte 2 5 3" xfId="9668" xr:uid="{00000000-0005-0000-0000-0000751F0000}"/>
    <cellStyle name="Lien hypertexte 2 5 4" xfId="9666" xr:uid="{00000000-0005-0000-0000-0000761F0000}"/>
    <cellStyle name="Lien hypertexte 2 5 5" xfId="51217" xr:uid="{D84F69D6-2DC7-4878-AB4E-AF2C6891DBE1}"/>
    <cellStyle name="Lien hypertexte 2 6" xfId="9669" xr:uid="{00000000-0005-0000-0000-0000771F0000}"/>
    <cellStyle name="Lien hypertexte 2 6 2" xfId="51214" xr:uid="{738AFB20-A75D-42BE-BF28-F9EB2CE93C47}"/>
    <cellStyle name="Lien hypertexte 2 7" xfId="9670" xr:uid="{00000000-0005-0000-0000-0000781F0000}"/>
    <cellStyle name="Lien hypertexte 2 8" xfId="9671" xr:uid="{00000000-0005-0000-0000-0000791F0000}"/>
    <cellStyle name="Lien hypertexte 2 9" xfId="9672" xr:uid="{00000000-0005-0000-0000-00007A1F0000}"/>
    <cellStyle name="Lien hypertexte 2_inv-en-1.5.0-02 trame_fiche-emissions" xfId="9673" xr:uid="{00000000-0005-0000-0000-00007B1F0000}"/>
    <cellStyle name="Lien hypertexte 3" xfId="352" xr:uid="{00000000-0005-0000-0000-00007C1F0000}"/>
    <cellStyle name="Lien hypertexte 3 10" xfId="9674" xr:uid="{00000000-0005-0000-0000-00007D1F0000}"/>
    <cellStyle name="Lien hypertexte 3 11" xfId="9675" xr:uid="{00000000-0005-0000-0000-00007E1F0000}"/>
    <cellStyle name="Lien hypertexte 3 12" xfId="9676" xr:uid="{00000000-0005-0000-0000-00007F1F0000}"/>
    <cellStyle name="Lien hypertexte 3 13" xfId="9677" xr:uid="{00000000-0005-0000-0000-0000801F0000}"/>
    <cellStyle name="Lien hypertexte 3 14" xfId="2226" xr:uid="{00000000-0005-0000-0000-0000811F0000}"/>
    <cellStyle name="Lien hypertexte 3 15" xfId="51218" xr:uid="{C61B275C-CD0D-4AAF-A2B3-10782AF661D8}"/>
    <cellStyle name="Lien hypertexte 3 2" xfId="1346" xr:uid="{00000000-0005-0000-0000-0000821F0000}"/>
    <cellStyle name="Lien hypertexte 3 2 2" xfId="9678" xr:uid="{00000000-0005-0000-0000-0000831F0000}"/>
    <cellStyle name="Lien hypertexte 3 3" xfId="9679" xr:uid="{00000000-0005-0000-0000-0000841F0000}"/>
    <cellStyle name="Lien hypertexte 3 3 2" xfId="51219" xr:uid="{EB0D99C0-CA2D-4F2D-9640-8D9718AA0746}"/>
    <cellStyle name="Lien hypertexte 3 4" xfId="9680" xr:uid="{00000000-0005-0000-0000-0000851F0000}"/>
    <cellStyle name="Lien hypertexte 3 5" xfId="9681" xr:uid="{00000000-0005-0000-0000-0000861F0000}"/>
    <cellStyle name="Lien hypertexte 3 6" xfId="9682" xr:uid="{00000000-0005-0000-0000-0000871F0000}"/>
    <cellStyle name="Lien hypertexte 3 7" xfId="9683" xr:uid="{00000000-0005-0000-0000-0000881F0000}"/>
    <cellStyle name="Lien hypertexte 3 8" xfId="9684" xr:uid="{00000000-0005-0000-0000-0000891F0000}"/>
    <cellStyle name="Lien hypertexte 3 9" xfId="9685" xr:uid="{00000000-0005-0000-0000-00008A1F0000}"/>
    <cellStyle name="Lien hypertexte 3_inv-en-1.5.0-02 trame_fiche-emissions" xfId="9686" xr:uid="{00000000-0005-0000-0000-00008B1F0000}"/>
    <cellStyle name="Lien hypertexte 4" xfId="2227" xr:uid="{00000000-0005-0000-0000-00008C1F0000}"/>
    <cellStyle name="Lien hypertexte 4 10" xfId="9687" xr:uid="{00000000-0005-0000-0000-00008D1F0000}"/>
    <cellStyle name="Lien hypertexte 4 11" xfId="9688" xr:uid="{00000000-0005-0000-0000-00008E1F0000}"/>
    <cellStyle name="Lien hypertexte 4 12" xfId="9689" xr:uid="{00000000-0005-0000-0000-00008F1F0000}"/>
    <cellStyle name="Lien hypertexte 4 13" xfId="51220" xr:uid="{2F7AFD29-9797-41B7-9BB5-063850704667}"/>
    <cellStyle name="Lien hypertexte 4 2" xfId="9690" xr:uid="{00000000-0005-0000-0000-0000901F0000}"/>
    <cellStyle name="Lien hypertexte 4 3" xfId="9691" xr:uid="{00000000-0005-0000-0000-0000911F0000}"/>
    <cellStyle name="Lien hypertexte 4 4" xfId="9692" xr:uid="{00000000-0005-0000-0000-0000921F0000}"/>
    <cellStyle name="Lien hypertexte 4 5" xfId="9693" xr:uid="{00000000-0005-0000-0000-0000931F0000}"/>
    <cellStyle name="Lien hypertexte 4 6" xfId="9694" xr:uid="{00000000-0005-0000-0000-0000941F0000}"/>
    <cellStyle name="Lien hypertexte 4 7" xfId="9695" xr:uid="{00000000-0005-0000-0000-0000951F0000}"/>
    <cellStyle name="Lien hypertexte 4 8" xfId="9696" xr:uid="{00000000-0005-0000-0000-0000961F0000}"/>
    <cellStyle name="Lien hypertexte 4 9" xfId="9697" xr:uid="{00000000-0005-0000-0000-0000971F0000}"/>
    <cellStyle name="Lien hypertexte 4_inv-en-1.5.0-02 trame_fiche-emissions" xfId="9698" xr:uid="{00000000-0005-0000-0000-0000981F0000}"/>
    <cellStyle name="Lien hypertexte 5" xfId="2228" xr:uid="{00000000-0005-0000-0000-0000991F0000}"/>
    <cellStyle name="Lien hypertexte 5 10" xfId="9699" xr:uid="{00000000-0005-0000-0000-00009A1F0000}"/>
    <cellStyle name="Lien hypertexte 5 11" xfId="9700" xr:uid="{00000000-0005-0000-0000-00009B1F0000}"/>
    <cellStyle name="Lien hypertexte 5 12" xfId="9701" xr:uid="{00000000-0005-0000-0000-00009C1F0000}"/>
    <cellStyle name="Lien hypertexte 5 2" xfId="9702" xr:uid="{00000000-0005-0000-0000-00009D1F0000}"/>
    <cellStyle name="Lien hypertexte 5 3" xfId="9703" xr:uid="{00000000-0005-0000-0000-00009E1F0000}"/>
    <cellStyle name="Lien hypertexte 5 4" xfId="9704" xr:uid="{00000000-0005-0000-0000-00009F1F0000}"/>
    <cellStyle name="Lien hypertexte 5 5" xfId="9705" xr:uid="{00000000-0005-0000-0000-0000A01F0000}"/>
    <cellStyle name="Lien hypertexte 5 6" xfId="9706" xr:uid="{00000000-0005-0000-0000-0000A11F0000}"/>
    <cellStyle name="Lien hypertexte 5 7" xfId="9707" xr:uid="{00000000-0005-0000-0000-0000A21F0000}"/>
    <cellStyle name="Lien hypertexte 5 8" xfId="9708" xr:uid="{00000000-0005-0000-0000-0000A31F0000}"/>
    <cellStyle name="Lien hypertexte 5 9" xfId="9709" xr:uid="{00000000-0005-0000-0000-0000A41F0000}"/>
    <cellStyle name="Lien hypertexte 5_inv-en-1.5.0-02 trame_fiche-emissions" xfId="9710" xr:uid="{00000000-0005-0000-0000-0000A51F0000}"/>
    <cellStyle name="Lien hypertexte 6" xfId="2229" xr:uid="{00000000-0005-0000-0000-0000A61F0000}"/>
    <cellStyle name="Lien hypertexte 6 10" xfId="9711" xr:uid="{00000000-0005-0000-0000-0000A71F0000}"/>
    <cellStyle name="Lien hypertexte 6 11" xfId="9712" xr:uid="{00000000-0005-0000-0000-0000A81F0000}"/>
    <cellStyle name="Lien hypertexte 6 12" xfId="9713" xr:uid="{00000000-0005-0000-0000-0000A91F0000}"/>
    <cellStyle name="Lien hypertexte 6 2" xfId="9714" xr:uid="{00000000-0005-0000-0000-0000AA1F0000}"/>
    <cellStyle name="Lien hypertexte 6 3" xfId="9715" xr:uid="{00000000-0005-0000-0000-0000AB1F0000}"/>
    <cellStyle name="Lien hypertexte 6 4" xfId="9716" xr:uid="{00000000-0005-0000-0000-0000AC1F0000}"/>
    <cellStyle name="Lien hypertexte 6 5" xfId="9717" xr:uid="{00000000-0005-0000-0000-0000AD1F0000}"/>
    <cellStyle name="Lien hypertexte 6 6" xfId="9718" xr:uid="{00000000-0005-0000-0000-0000AE1F0000}"/>
    <cellStyle name="Lien hypertexte 6 7" xfId="9719" xr:uid="{00000000-0005-0000-0000-0000AF1F0000}"/>
    <cellStyle name="Lien hypertexte 6 8" xfId="9720" xr:uid="{00000000-0005-0000-0000-0000B01F0000}"/>
    <cellStyle name="Lien hypertexte 6 9" xfId="9721" xr:uid="{00000000-0005-0000-0000-0000B11F0000}"/>
    <cellStyle name="Lien hypertexte 6_inv-en-1.5.0-02 trame_fiche-emissions" xfId="9722" xr:uid="{00000000-0005-0000-0000-0000B21F0000}"/>
    <cellStyle name="Lien hypertexte 7" xfId="2230" xr:uid="{00000000-0005-0000-0000-0000B31F0000}"/>
    <cellStyle name="Lien hypertexte 7 2" xfId="9723" xr:uid="{00000000-0005-0000-0000-0000B41F0000}"/>
    <cellStyle name="Lien hypertexte 7 2 2" xfId="9724" xr:uid="{00000000-0005-0000-0000-0000B51F0000}"/>
    <cellStyle name="Lien hypertexte 7 2 3" xfId="9725" xr:uid="{00000000-0005-0000-0000-0000B61F0000}"/>
    <cellStyle name="Lien hypertexte 7 3" xfId="9726" xr:uid="{00000000-0005-0000-0000-0000B71F0000}"/>
    <cellStyle name="Lien hypertexte 7 3 2" xfId="9727" xr:uid="{00000000-0005-0000-0000-0000B81F0000}"/>
    <cellStyle name="Lien hypertexte 7 3 2 2" xfId="9728" xr:uid="{00000000-0005-0000-0000-0000B91F0000}"/>
    <cellStyle name="Lien hypertexte 7 3 3" xfId="9729" xr:uid="{00000000-0005-0000-0000-0000BA1F0000}"/>
    <cellStyle name="Lien hypertexte 7 4" xfId="9730" xr:uid="{00000000-0005-0000-0000-0000BB1F0000}"/>
    <cellStyle name="Lien hypertexte 7 4 2" xfId="9731" xr:uid="{00000000-0005-0000-0000-0000BC1F0000}"/>
    <cellStyle name="Lien hypertexte 7 4 3" xfId="9732" xr:uid="{00000000-0005-0000-0000-0000BD1F0000}"/>
    <cellStyle name="Lien hypertexte 7 5" xfId="9733" xr:uid="{00000000-0005-0000-0000-0000BE1F0000}"/>
    <cellStyle name="Lien hypertexte 7 5 2" xfId="9734" xr:uid="{00000000-0005-0000-0000-0000BF1F0000}"/>
    <cellStyle name="Lien hypertexte 7 6" xfId="9735" xr:uid="{00000000-0005-0000-0000-0000C01F0000}"/>
    <cellStyle name="Lien hypertexte 7 7" xfId="9736" xr:uid="{00000000-0005-0000-0000-0000C11F0000}"/>
    <cellStyle name="Lien hypertexte 7 8" xfId="2337" xr:uid="{00000000-0005-0000-0000-0000C21F0000}"/>
    <cellStyle name="Lien hypertexte 8" xfId="9737" xr:uid="{00000000-0005-0000-0000-0000C31F0000}"/>
    <cellStyle name="Lien hypertexte 8 2" xfId="9738" xr:uid="{00000000-0005-0000-0000-0000C41F0000}"/>
    <cellStyle name="Lien hypertexte 8 2 2" xfId="9739" xr:uid="{00000000-0005-0000-0000-0000C51F0000}"/>
    <cellStyle name="Lien hypertexte 8 2 3" xfId="9740" xr:uid="{00000000-0005-0000-0000-0000C61F0000}"/>
    <cellStyle name="Lien hypertexte 8 3" xfId="9741" xr:uid="{00000000-0005-0000-0000-0000C71F0000}"/>
    <cellStyle name="Lien hypertexte 8 3 2" xfId="9742" xr:uid="{00000000-0005-0000-0000-0000C81F0000}"/>
    <cellStyle name="Lien hypertexte 8 4" xfId="9743" xr:uid="{00000000-0005-0000-0000-0000C91F0000}"/>
    <cellStyle name="Lien hypertexte 9" xfId="9744" xr:uid="{00000000-0005-0000-0000-0000CA1F0000}"/>
    <cellStyle name="Lien hypertexte 9 2" xfId="9745" xr:uid="{00000000-0005-0000-0000-0000CB1F0000}"/>
    <cellStyle name="Lien hypertexte 9 2 2" xfId="9746" xr:uid="{00000000-0005-0000-0000-0000CC1F0000}"/>
    <cellStyle name="Lien hypertexte 9 2 3" xfId="9747" xr:uid="{00000000-0005-0000-0000-0000CD1F0000}"/>
    <cellStyle name="Lien hypertexte 9 3" xfId="9748" xr:uid="{00000000-0005-0000-0000-0000CE1F0000}"/>
    <cellStyle name="Lien hypertexte 9 3 2" xfId="9749" xr:uid="{00000000-0005-0000-0000-0000CF1F0000}"/>
    <cellStyle name="Lien hypertexte 9 4" xfId="9750" xr:uid="{00000000-0005-0000-0000-0000D01F0000}"/>
    <cellStyle name="Ligne détail" xfId="353" xr:uid="{00000000-0005-0000-0000-0000D11F0000}"/>
    <cellStyle name="Ligne détail 2" xfId="354" xr:uid="{00000000-0005-0000-0000-0000D21F0000}"/>
    <cellStyle name="Ligne détail 2 2" xfId="1348" xr:uid="{00000000-0005-0000-0000-0000D31F0000}"/>
    <cellStyle name="Ligne détail 2 3" xfId="51222" xr:uid="{8FB2716F-1533-4316-AC30-167826234F61}"/>
    <cellStyle name="Ligne détail 3" xfId="355" xr:uid="{00000000-0005-0000-0000-0000D41F0000}"/>
    <cellStyle name="Ligne détail 3 2" xfId="1349" xr:uid="{00000000-0005-0000-0000-0000D51F0000}"/>
    <cellStyle name="Ligne détail 3 3" xfId="51223" xr:uid="{844951D2-5B88-4BCB-B545-40303403F5F8}"/>
    <cellStyle name="Ligne détail 4" xfId="356" xr:uid="{00000000-0005-0000-0000-0000D61F0000}"/>
    <cellStyle name="Ligne détail 4 2" xfId="1350" xr:uid="{00000000-0005-0000-0000-0000D71F0000}"/>
    <cellStyle name="Ligne détail 4 3" xfId="51224" xr:uid="{EDE30804-4762-47C4-8216-D1C375DC5074}"/>
    <cellStyle name="Ligne détail 5" xfId="1347" xr:uid="{00000000-0005-0000-0000-0000D81F0000}"/>
    <cellStyle name="Ligne détail 6" xfId="51225" xr:uid="{C137DB4D-5DFD-4FA2-9078-83D508DCD4CF}"/>
    <cellStyle name="Ligne détail 7" xfId="51221" xr:uid="{6ECBB73E-F050-42A6-97E1-201F600395FF}"/>
    <cellStyle name="ligne_titre_0" xfId="357" xr:uid="{00000000-0005-0000-0000-0000D91F0000}"/>
    <cellStyle name="Linked Cell" xfId="358" xr:uid="{00000000-0005-0000-0000-0000DA1F0000}"/>
    <cellStyle name="Linked Cell 2" xfId="1351" xr:uid="{00000000-0005-0000-0000-0000DB1F0000}"/>
    <cellStyle name="Linked Cell 2 2" xfId="9752" xr:uid="{00000000-0005-0000-0000-0000DC1F0000}"/>
    <cellStyle name="Linked Cell 2 3" xfId="51227" xr:uid="{ADB64EDF-4F6D-47D2-816C-60219687721E}"/>
    <cellStyle name="Linked Cell 3" xfId="9753" xr:uid="{00000000-0005-0000-0000-0000DD1F0000}"/>
    <cellStyle name="Linked Cell 3 2" xfId="51228" xr:uid="{9D70EFDD-680D-4B81-A11F-D8CA7313C851}"/>
    <cellStyle name="Linked Cell 4" xfId="9754" xr:uid="{00000000-0005-0000-0000-0000DE1F0000}"/>
    <cellStyle name="Linked Cell 5" xfId="9751" xr:uid="{00000000-0005-0000-0000-0000DF1F0000}"/>
    <cellStyle name="Linked Cell 6" xfId="51226" xr:uid="{E5EEED3A-1601-42EF-A1CD-9A6EFA2C70A6}"/>
    <cellStyle name="Linked Cell 7" xfId="52427" xr:uid="{C4955C3E-46AB-4D13-B03A-DCB5283AEA20}"/>
    <cellStyle name="Magyarázó szöveg" xfId="9755" xr:uid="{00000000-0005-0000-0000-0000E01F0000}"/>
    <cellStyle name="Menu" xfId="9756" xr:uid="{00000000-0005-0000-0000-0000E11F0000}"/>
    <cellStyle name="Menu 2" xfId="9757" xr:uid="{00000000-0005-0000-0000-0000E21F0000}"/>
    <cellStyle name="Menu 2 2" xfId="9758" xr:uid="{00000000-0005-0000-0000-0000E31F0000}"/>
    <cellStyle name="Menu 3" xfId="9759" xr:uid="{00000000-0005-0000-0000-0000E41F0000}"/>
    <cellStyle name="MEV1" xfId="359" xr:uid="{00000000-0005-0000-0000-0000E51F0000}"/>
    <cellStyle name="MEV1 2" xfId="360" xr:uid="{00000000-0005-0000-0000-0000E61F0000}"/>
    <cellStyle name="MEV1 2 2" xfId="1353" xr:uid="{00000000-0005-0000-0000-0000E71F0000}"/>
    <cellStyle name="MEV1 2 3" xfId="51229" xr:uid="{0C66E5C1-4858-4412-93D6-428641E4F9D7}"/>
    <cellStyle name="MEV1 3" xfId="361" xr:uid="{00000000-0005-0000-0000-0000E81F0000}"/>
    <cellStyle name="MEV1 3 2" xfId="1354" xr:uid="{00000000-0005-0000-0000-0000E91F0000}"/>
    <cellStyle name="MEV1 3 3" xfId="51230" xr:uid="{8D5D849D-D5A9-4E15-B74D-4987D31629CC}"/>
    <cellStyle name="MEV1 4" xfId="1352" xr:uid="{00000000-0005-0000-0000-0000EA1F0000}"/>
    <cellStyle name="MEV1 5" xfId="51231" xr:uid="{932124C9-482C-404F-9AE6-0A8A76F2FD41}"/>
    <cellStyle name="MEV2" xfId="362" xr:uid="{00000000-0005-0000-0000-0000EB1F0000}"/>
    <cellStyle name="MEV2 2" xfId="363" xr:uid="{00000000-0005-0000-0000-0000EC1F0000}"/>
    <cellStyle name="MEV2 2 2" xfId="1356" xr:uid="{00000000-0005-0000-0000-0000ED1F0000}"/>
    <cellStyle name="MEV2 2 3" xfId="51232" xr:uid="{517CA20A-BB5A-4B3E-8B6F-507F6DCA3649}"/>
    <cellStyle name="MEV2 3" xfId="364" xr:uid="{00000000-0005-0000-0000-0000EE1F0000}"/>
    <cellStyle name="MEV2 3 2" xfId="1357" xr:uid="{00000000-0005-0000-0000-0000EF1F0000}"/>
    <cellStyle name="MEV2 3 3" xfId="51233" xr:uid="{3F86D2BB-CF81-4F63-9969-B28A470E25C1}"/>
    <cellStyle name="MEV2 4" xfId="1355" xr:uid="{00000000-0005-0000-0000-0000F01F0000}"/>
    <cellStyle name="MEV2 5" xfId="51234" xr:uid="{C499FCF9-A754-4DD9-BB3D-242ED9CC5F30}"/>
    <cellStyle name="MEV3" xfId="365" xr:uid="{00000000-0005-0000-0000-0000F11F0000}"/>
    <cellStyle name="MEV3 2" xfId="366" xr:uid="{00000000-0005-0000-0000-0000F21F0000}"/>
    <cellStyle name="MEV3 2 2" xfId="1359" xr:uid="{00000000-0005-0000-0000-0000F31F0000}"/>
    <cellStyle name="MEV3 2 3" xfId="51235" xr:uid="{26CA8347-00FE-4A5B-BDCA-66DB51D0F937}"/>
    <cellStyle name="MEV3 3" xfId="367" xr:uid="{00000000-0005-0000-0000-0000F41F0000}"/>
    <cellStyle name="MEV3 3 2" xfId="1360" xr:uid="{00000000-0005-0000-0000-0000F51F0000}"/>
    <cellStyle name="MEV3 3 3" xfId="51236" xr:uid="{02EA519A-56D4-4E03-828A-0180805F56BF}"/>
    <cellStyle name="MEV3 4" xfId="1358" xr:uid="{00000000-0005-0000-0000-0000F61F0000}"/>
    <cellStyle name="MEV3 5" xfId="51237" xr:uid="{3337CF8E-06A2-430E-94C4-AF5BB0A7B381}"/>
    <cellStyle name="MEV4" xfId="368" xr:uid="{00000000-0005-0000-0000-0000F71F0000}"/>
    <cellStyle name="MEV4 2" xfId="1361" xr:uid="{00000000-0005-0000-0000-0000F81F0000}"/>
    <cellStyle name="MEV4 3" xfId="51238" xr:uid="{3282104B-D0AB-4287-8B95-B28B5ACA5F4A}"/>
    <cellStyle name="MEV5" xfId="369" xr:uid="{00000000-0005-0000-0000-0000F91F0000}"/>
    <cellStyle name="MEV5 2" xfId="1362" xr:uid="{00000000-0005-0000-0000-0000FA1F0000}"/>
    <cellStyle name="MEV5 3" xfId="51239" xr:uid="{9607E283-4622-4C8D-B4D3-A6C0A9587135}"/>
    <cellStyle name="Migliaia" xfId="50449" xr:uid="{26B8C1D6-7A69-4F9F-85FB-640C98ACF45B}"/>
    <cellStyle name="mill" xfId="9760" xr:uid="{00000000-0005-0000-0000-0000FB1F0000}"/>
    <cellStyle name="mill 2" xfId="9761" xr:uid="{00000000-0005-0000-0000-0000FC1F0000}"/>
    <cellStyle name="Milliers" xfId="1" builtinId="3" customBuiltin="1"/>
    <cellStyle name="Milliers 10" xfId="370" xr:uid="{00000000-0005-0000-0000-0000FE1F0000}"/>
    <cellStyle name="Milliers 10 2" xfId="1363" xr:uid="{00000000-0005-0000-0000-0000FF1F0000}"/>
    <cellStyle name="Milliers 10 2 2" xfId="9764" xr:uid="{00000000-0005-0000-0000-000000200000}"/>
    <cellStyle name="Milliers 10 2 2 2" xfId="9765" xr:uid="{00000000-0005-0000-0000-000001200000}"/>
    <cellStyle name="Milliers 10 2 3" xfId="9766" xr:uid="{00000000-0005-0000-0000-000002200000}"/>
    <cellStyle name="Milliers 10 2 4" xfId="9763" xr:uid="{00000000-0005-0000-0000-000003200000}"/>
    <cellStyle name="Milliers 10 3" xfId="9767" xr:uid="{00000000-0005-0000-0000-000004200000}"/>
    <cellStyle name="Milliers 10 3 2" xfId="9768" xr:uid="{00000000-0005-0000-0000-000005200000}"/>
    <cellStyle name="Milliers 10 3 3" xfId="51241" xr:uid="{EF0AE915-BAF8-471C-870B-39114A575F0E}"/>
    <cellStyle name="Milliers 10 4" xfId="9769" xr:uid="{00000000-0005-0000-0000-000006200000}"/>
    <cellStyle name="Milliers 10 4 2" xfId="9770" xr:uid="{00000000-0005-0000-0000-000007200000}"/>
    <cellStyle name="Milliers 10 4 2 2" xfId="9771" xr:uid="{00000000-0005-0000-0000-000008200000}"/>
    <cellStyle name="Milliers 10 4 2 3" xfId="52164" xr:uid="{A70D5746-565D-4BE6-8CC3-AE493DCFBB52}"/>
    <cellStyle name="Milliers 10 4 2 4" xfId="52483" xr:uid="{9A8AB863-3459-4F76-87FA-0713AFD76E5C}"/>
    <cellStyle name="Milliers 10 4 3" xfId="9772" xr:uid="{00000000-0005-0000-0000-000009200000}"/>
    <cellStyle name="Milliers 10 4 4" xfId="9773" xr:uid="{00000000-0005-0000-0000-00000A200000}"/>
    <cellStyle name="Milliers 10 5" xfId="9774" xr:uid="{00000000-0005-0000-0000-00000B200000}"/>
    <cellStyle name="Milliers 10 6" xfId="9775" xr:uid="{00000000-0005-0000-0000-00000C200000}"/>
    <cellStyle name="Milliers 10 7" xfId="9762" xr:uid="{00000000-0005-0000-0000-00000D200000}"/>
    <cellStyle name="Milliers 11" xfId="2085" xr:uid="{00000000-0005-0000-0000-00000E200000}"/>
    <cellStyle name="Milliers 11 2" xfId="2118" xr:uid="{00000000-0005-0000-0000-00000F200000}"/>
    <cellStyle name="Milliers 11 2 2" xfId="9778" xr:uid="{00000000-0005-0000-0000-000010200000}"/>
    <cellStyle name="Milliers 11 2 2 2" xfId="51244" xr:uid="{FC5F1B8D-2AAA-4D77-A889-B3001A6C29F1}"/>
    <cellStyle name="Milliers 11 2 3" xfId="9777" xr:uid="{00000000-0005-0000-0000-000011200000}"/>
    <cellStyle name="Milliers 11 2 4" xfId="50285" xr:uid="{00000000-0005-0000-0000-000012200000}"/>
    <cellStyle name="Milliers 11 2 5" xfId="51243" xr:uid="{1DB950D4-0E98-4290-9F0E-2C97CADFAEC6}"/>
    <cellStyle name="Milliers 11 2 6" xfId="52656" xr:uid="{AE85DC8C-E6A0-481C-980E-BDDCEC524B15}"/>
    <cellStyle name="Milliers 11 3" xfId="9779" xr:uid="{00000000-0005-0000-0000-000013200000}"/>
    <cellStyle name="Milliers 11 3 2" xfId="51246" xr:uid="{073FE3D9-A12A-40D1-ADBC-05314675C1CF}"/>
    <cellStyle name="Milliers 11 3 3" xfId="51245" xr:uid="{7F7E9FB2-405A-4150-8485-ADD7CEB36291}"/>
    <cellStyle name="Milliers 11 4" xfId="9776" xr:uid="{00000000-0005-0000-0000-000014200000}"/>
    <cellStyle name="Milliers 11 4 2" xfId="51247" xr:uid="{EF70BA47-7642-4EA3-B04F-D03560A8ED87}"/>
    <cellStyle name="Milliers 11 5" xfId="50255" xr:uid="{00000000-0005-0000-0000-000015200000}"/>
    <cellStyle name="Milliers 11 6" xfId="51242" xr:uid="{023E828E-0804-4AF8-ABCB-BEF9CD07852A}"/>
    <cellStyle name="Milliers 11 7" xfId="52626" xr:uid="{C914AEF3-96BD-4B65-BB67-CE6E14FD4B58}"/>
    <cellStyle name="Milliers 12" xfId="2089" xr:uid="{00000000-0005-0000-0000-000016200000}"/>
    <cellStyle name="Milliers 12 2" xfId="9781" xr:uid="{00000000-0005-0000-0000-000017200000}"/>
    <cellStyle name="Milliers 12 2 2" xfId="9782" xr:uid="{00000000-0005-0000-0000-000018200000}"/>
    <cellStyle name="Milliers 12 2 2 2" xfId="52503" xr:uid="{BA9F12C6-A024-4AEE-A158-999D0E5D952B}"/>
    <cellStyle name="Milliers 12 2 3" xfId="51249" xr:uid="{0EF9758C-BA5D-42C0-B0CE-E2860A2006BC}"/>
    <cellStyle name="Milliers 12 2 3 2" xfId="52554" xr:uid="{F61A0A04-666C-4052-84B2-40A2CDD93AF0}"/>
    <cellStyle name="Milliers 12 2 4" xfId="52299" xr:uid="{EF59C232-3BFE-4BFE-8C75-9D236C368D89}"/>
    <cellStyle name="Milliers 12 2 5" xfId="52812" xr:uid="{DA064951-6C51-4548-ABB9-959C7783C34D}"/>
    <cellStyle name="Milliers 12 3" xfId="9783" xr:uid="{00000000-0005-0000-0000-000019200000}"/>
    <cellStyle name="Milliers 12 3 2" xfId="52502" xr:uid="{C94F16E4-5A6B-4B26-AF7F-F3938D2CB21F}"/>
    <cellStyle name="Milliers 12 4" xfId="9780" xr:uid="{00000000-0005-0000-0000-00001A200000}"/>
    <cellStyle name="Milliers 12 4 2" xfId="52553" xr:uid="{DF9A1DD3-FB1A-4AD1-B83B-7E1774AE8EC7}"/>
    <cellStyle name="Milliers 12 5" xfId="50257" xr:uid="{00000000-0005-0000-0000-00001B200000}"/>
    <cellStyle name="Milliers 12 6" xfId="51248" xr:uid="{537784B1-02C8-43A6-9C81-05D7A3E9C2DA}"/>
    <cellStyle name="Milliers 12 7" xfId="52298" xr:uid="{4AC79776-6599-430B-AC2D-12180BEB1C95}"/>
    <cellStyle name="Milliers 12 8" xfId="52628" xr:uid="{3FE01F26-46D3-4D24-9E7F-98910B94FAFF}"/>
    <cellStyle name="Milliers 12 9" xfId="52811" xr:uid="{DF0D791D-EBBC-4A3E-9B09-E7AFA54E0063}"/>
    <cellStyle name="Milliers 13" xfId="2120" xr:uid="{00000000-0005-0000-0000-00001C200000}"/>
    <cellStyle name="Milliers 13 2" xfId="9785" xr:uid="{00000000-0005-0000-0000-00001D200000}"/>
    <cellStyle name="Milliers 13 2 2" xfId="9786" xr:uid="{00000000-0005-0000-0000-00001E200000}"/>
    <cellStyle name="Milliers 13 2 2 2" xfId="52505" xr:uid="{547A799B-8112-4958-B299-270506718F0C}"/>
    <cellStyle name="Milliers 13 2 3" xfId="51251" xr:uid="{AB95CD9F-A02E-40A6-8EA6-18FF3034CB17}"/>
    <cellStyle name="Milliers 13 2 3 2" xfId="52556" xr:uid="{6BE5E3F3-3F7D-42E8-BE45-12850208D2E4}"/>
    <cellStyle name="Milliers 13 2 4" xfId="52301" xr:uid="{21252027-14B1-43AD-A6FC-1041430A6EFD}"/>
    <cellStyle name="Milliers 13 2 5" xfId="52814" xr:uid="{F1BDB568-EA3C-428C-91C5-F565FFAFF885}"/>
    <cellStyle name="Milliers 13 3" xfId="9787" xr:uid="{00000000-0005-0000-0000-00001F200000}"/>
    <cellStyle name="Milliers 13 3 2" xfId="52504" xr:uid="{624C1045-8A57-49C1-A108-8B513E0902E1}"/>
    <cellStyle name="Milliers 13 4" xfId="9784" xr:uid="{00000000-0005-0000-0000-000020200000}"/>
    <cellStyle name="Milliers 13 4 2" xfId="52555" xr:uid="{56E665A8-53E9-4EC9-9D93-66835887D0AB}"/>
    <cellStyle name="Milliers 13 5" xfId="50287" xr:uid="{00000000-0005-0000-0000-000021200000}"/>
    <cellStyle name="Milliers 13 6" xfId="51250" xr:uid="{6C968A8F-F307-4DCC-B2E9-51A07063AB0C}"/>
    <cellStyle name="Milliers 13 7" xfId="52300" xr:uid="{10B67539-423C-4FA0-80BC-70C9E41876BE}"/>
    <cellStyle name="Milliers 13 8" xfId="52658" xr:uid="{AA71F599-9219-4025-832F-BBE30A2A9368}"/>
    <cellStyle name="Milliers 13 9" xfId="52813" xr:uid="{40C33605-FDAB-44C0-A3F0-BBFB248CD316}"/>
    <cellStyle name="Milliers 14" xfId="2130" xr:uid="{00000000-0005-0000-0000-000022200000}"/>
    <cellStyle name="Milliers 14 2" xfId="9789" xr:uid="{00000000-0005-0000-0000-000023200000}"/>
    <cellStyle name="Milliers 14 2 2" xfId="51253" xr:uid="{6059D274-C1C0-4785-AF91-FCB1BE7747CD}"/>
    <cellStyle name="Milliers 14 2 2 2" xfId="52507" xr:uid="{B27748CF-3E6C-4E6C-80CD-8660CB8EE340}"/>
    <cellStyle name="Milliers 14 2 3" xfId="52558" xr:uid="{E56D12B6-F609-47BB-855A-C4706B6F9F19}"/>
    <cellStyle name="Milliers 14 2 4" xfId="52303" xr:uid="{BD2666BF-A0D5-46FD-8D0E-92E91FE77DB6}"/>
    <cellStyle name="Milliers 14 2 5" xfId="52816" xr:uid="{BB5C7DFC-D6D9-4E8D-8C9C-2891830C7004}"/>
    <cellStyle name="Milliers 14 3" xfId="9788" xr:uid="{00000000-0005-0000-0000-000024200000}"/>
    <cellStyle name="Milliers 14 3 2" xfId="52506" xr:uid="{CA0BADCC-A1AA-49C4-99CE-A92BA7E31F75}"/>
    <cellStyle name="Milliers 14 4" xfId="50291" xr:uid="{00000000-0005-0000-0000-000025200000}"/>
    <cellStyle name="Milliers 14 4 2" xfId="52557" xr:uid="{FB13ABB6-35F5-4DFD-9FC1-E6B2D7413B54}"/>
    <cellStyle name="Milliers 14 5" xfId="51252" xr:uid="{9F07EC24-4F5D-4009-A2AD-4CE1C794CBC1}"/>
    <cellStyle name="Milliers 14 6" xfId="52302" xr:uid="{6C738F64-DBF2-4B71-9736-61A67F1052C0}"/>
    <cellStyle name="Milliers 14 7" xfId="52662" xr:uid="{CF896384-252B-49A2-B10A-C4614C7A7CC9}"/>
    <cellStyle name="Milliers 14 8" xfId="52815" xr:uid="{18BB0664-6DB7-42E8-AD9F-2E2624FF7A5A}"/>
    <cellStyle name="Milliers 15" xfId="2135" xr:uid="{00000000-0005-0000-0000-000026200000}"/>
    <cellStyle name="Milliers 15 2" xfId="9791" xr:uid="{00000000-0005-0000-0000-000027200000}"/>
    <cellStyle name="Milliers 15 3" xfId="9790" xr:uid="{00000000-0005-0000-0000-000028200000}"/>
    <cellStyle name="Milliers 15 4" xfId="50296" xr:uid="{00000000-0005-0000-0000-000029200000}"/>
    <cellStyle name="Milliers 15 5" xfId="51254" xr:uid="{A3A94047-F920-4CD6-AC09-F1A706A90371}"/>
    <cellStyle name="Milliers 15 6" xfId="52667" xr:uid="{C5C72FEE-E0DB-4F42-9F8A-A0DDEDCB90E7}"/>
    <cellStyle name="Milliers 16" xfId="9792" xr:uid="{00000000-0005-0000-0000-00002A200000}"/>
    <cellStyle name="Milliers 16 2" xfId="9793" xr:uid="{00000000-0005-0000-0000-00002B200000}"/>
    <cellStyle name="Milliers 16 2 2" xfId="9794" xr:uid="{00000000-0005-0000-0000-00002C200000}"/>
    <cellStyle name="Milliers 16 2 3" xfId="52508" xr:uid="{E6E5B0A7-3A46-4E7D-B6E7-DEFE90E6567C}"/>
    <cellStyle name="Milliers 16 3" xfId="9795" xr:uid="{00000000-0005-0000-0000-00002D200000}"/>
    <cellStyle name="Milliers 16 3 2" xfId="52559" xr:uid="{AE18BE4D-8F4B-474E-AFC4-E1DCE5E25210}"/>
    <cellStyle name="Milliers 16 4" xfId="51255" xr:uid="{CE161509-F9A8-4DBB-8C06-1A27C4C3BC69}"/>
    <cellStyle name="Milliers 16 5" xfId="52304" xr:uid="{4FC5F6E1-B989-45CE-A12A-6D445781328E}"/>
    <cellStyle name="Milliers 16 6" xfId="52817" xr:uid="{06BD9726-56C3-4A5D-BC39-6B8222000A1D}"/>
    <cellStyle name="Milliers 17" xfId="9796" xr:uid="{00000000-0005-0000-0000-00002E200000}"/>
    <cellStyle name="Milliers 17 2" xfId="9797" xr:uid="{00000000-0005-0000-0000-00002F200000}"/>
    <cellStyle name="Milliers 17 2 2" xfId="9798" xr:uid="{00000000-0005-0000-0000-000030200000}"/>
    <cellStyle name="Milliers 17 2 3" xfId="52501" xr:uid="{38DD4C5E-261A-4B82-8099-4A0BD1ABE367}"/>
    <cellStyle name="Milliers 17 3" xfId="51240" xr:uid="{015FF18D-4274-40EF-B3BF-7643925527E4}"/>
    <cellStyle name="Milliers 17 4" xfId="52297" xr:uid="{CBA9423B-89B4-4EDE-AF87-6A19F141B631}"/>
    <cellStyle name="Milliers 17 5" xfId="52810" xr:uid="{DE53224A-895D-43C4-8865-FD7BDC6F3DBD}"/>
    <cellStyle name="Milliers 18" xfId="9799" xr:uid="{00000000-0005-0000-0000-000031200000}"/>
    <cellStyle name="Milliers 18 2" xfId="9800" xr:uid="{00000000-0005-0000-0000-000032200000}"/>
    <cellStyle name="Milliers 18 2 2" xfId="9801" xr:uid="{00000000-0005-0000-0000-000033200000}"/>
    <cellStyle name="Milliers 18 3" xfId="9802" xr:uid="{00000000-0005-0000-0000-000034200000}"/>
    <cellStyle name="Milliers 18 4" xfId="9803" xr:uid="{00000000-0005-0000-0000-000035200000}"/>
    <cellStyle name="Milliers 18 5" xfId="52147" xr:uid="{49FC2B52-461E-44DF-956D-74F1DA06DFE9}"/>
    <cellStyle name="Milliers 18 6" xfId="52474" xr:uid="{06B9626D-03D5-41C2-B1B6-179421CA9D9D}"/>
    <cellStyle name="Milliers 18 7" xfId="52872" xr:uid="{66E81221-169F-4B64-A23D-4745272CE012}"/>
    <cellStyle name="Milliers 19" xfId="9804" xr:uid="{00000000-0005-0000-0000-000036200000}"/>
    <cellStyle name="Milliers 19 10" xfId="52482" xr:uid="{299AA383-21E0-411F-929F-AA4692039865}"/>
    <cellStyle name="Milliers 19 11" xfId="52877" xr:uid="{34686C09-4C84-4EB4-B13E-BE993E6CAF78}"/>
    <cellStyle name="Milliers 19 2" xfId="9805" xr:uid="{00000000-0005-0000-0000-000037200000}"/>
    <cellStyle name="Milliers 19 2 2" xfId="9806" xr:uid="{00000000-0005-0000-0000-000038200000}"/>
    <cellStyle name="Milliers 19 2 3" xfId="52535" xr:uid="{EBAAE717-E208-4A6C-87F8-9061ED58C887}"/>
    <cellStyle name="Milliers 19 3" xfId="9807" xr:uid="{00000000-0005-0000-0000-000039200000}"/>
    <cellStyle name="Milliers 19 3 2" xfId="9808" xr:uid="{00000000-0005-0000-0000-00003A200000}"/>
    <cellStyle name="Milliers 19 3 3" xfId="9809" xr:uid="{00000000-0005-0000-0000-00003B200000}"/>
    <cellStyle name="Milliers 19 4" xfId="9810" xr:uid="{00000000-0005-0000-0000-00003C200000}"/>
    <cellStyle name="Milliers 19 4 2" xfId="9811" xr:uid="{00000000-0005-0000-0000-00003D200000}"/>
    <cellStyle name="Milliers 19 5" xfId="9812" xr:uid="{00000000-0005-0000-0000-00003E200000}"/>
    <cellStyle name="Milliers 19 6" xfId="9813" xr:uid="{00000000-0005-0000-0000-00003F200000}"/>
    <cellStyle name="Milliers 19 7" xfId="9814" xr:uid="{00000000-0005-0000-0000-000040200000}"/>
    <cellStyle name="Milliers 19 8" xfId="9815" xr:uid="{00000000-0005-0000-0000-000041200000}"/>
    <cellStyle name="Milliers 19 9" xfId="52162" xr:uid="{470C6B3F-F6AB-46E8-9260-31C08038E624}"/>
    <cellStyle name="Milliers 2" xfId="371" xr:uid="{00000000-0005-0000-0000-000042200000}"/>
    <cellStyle name="Milliers 2 10" xfId="9816" xr:uid="{00000000-0005-0000-0000-000043200000}"/>
    <cellStyle name="Milliers 2 10 2" xfId="9817" xr:uid="{00000000-0005-0000-0000-000044200000}"/>
    <cellStyle name="Milliers 2 10 2 2" xfId="52509" xr:uid="{EDADD309-74AE-4F5E-BBAB-C496E54EE8AF}"/>
    <cellStyle name="Milliers 2 10 3" xfId="9818" xr:uid="{00000000-0005-0000-0000-000045200000}"/>
    <cellStyle name="Milliers 2 10 4" xfId="51256" xr:uid="{3643A647-519B-4E86-B240-79E9259A1DC9}"/>
    <cellStyle name="Milliers 2 10 5" xfId="52305" xr:uid="{20C07AE6-CCDE-4797-B5FB-FCC885B46408}"/>
    <cellStyle name="Milliers 2 10 6" xfId="52818" xr:uid="{6902A493-C522-4C65-A1AF-216373A94544}"/>
    <cellStyle name="Milliers 2 11" xfId="9819" xr:uid="{00000000-0005-0000-0000-000046200000}"/>
    <cellStyle name="Milliers 2 11 2" xfId="9820" xr:uid="{00000000-0005-0000-0000-000047200000}"/>
    <cellStyle name="Milliers 2 11 3" xfId="9821" xr:uid="{00000000-0005-0000-0000-000048200000}"/>
    <cellStyle name="Milliers 2 11 4" xfId="52150" xr:uid="{6961D95B-71C1-49D9-BA64-6431FE108FFD}"/>
    <cellStyle name="Milliers 2 11 5" xfId="52477" xr:uid="{1CA11971-0103-41F3-AB8A-778BFC33B9ED}"/>
    <cellStyle name="Milliers 2 11 6" xfId="52875" xr:uid="{E4B16976-5EBB-401A-A127-A7C278EB5345}"/>
    <cellStyle name="Milliers 2 12" xfId="9822" xr:uid="{00000000-0005-0000-0000-000049200000}"/>
    <cellStyle name="Milliers 2 12 2" xfId="9823" xr:uid="{00000000-0005-0000-0000-00004A200000}"/>
    <cellStyle name="Milliers 2 12 3" xfId="9824" xr:uid="{00000000-0005-0000-0000-00004B200000}"/>
    <cellStyle name="Milliers 2 12 4" xfId="52560" xr:uid="{8967FD3A-9865-4407-A69D-EBFBA13394DF}"/>
    <cellStyle name="Milliers 2 13" xfId="9825" xr:uid="{00000000-0005-0000-0000-00004C200000}"/>
    <cellStyle name="Milliers 2 13 2" xfId="9826" xr:uid="{00000000-0005-0000-0000-00004D200000}"/>
    <cellStyle name="Milliers 2 13 3" xfId="9827" xr:uid="{00000000-0005-0000-0000-00004E200000}"/>
    <cellStyle name="Milliers 2 14" xfId="9828" xr:uid="{00000000-0005-0000-0000-00004F200000}"/>
    <cellStyle name="Milliers 2 14 2" xfId="9829" xr:uid="{00000000-0005-0000-0000-000050200000}"/>
    <cellStyle name="Milliers 2 14 3" xfId="9830" xr:uid="{00000000-0005-0000-0000-000051200000}"/>
    <cellStyle name="Milliers 2 15" xfId="9831" xr:uid="{00000000-0005-0000-0000-000052200000}"/>
    <cellStyle name="Milliers 2 15 2" xfId="9832" xr:uid="{00000000-0005-0000-0000-000053200000}"/>
    <cellStyle name="Milliers 2 15 2 2" xfId="9833" xr:uid="{00000000-0005-0000-0000-000054200000}"/>
    <cellStyle name="Milliers 2 15 3" xfId="9834" xr:uid="{00000000-0005-0000-0000-000055200000}"/>
    <cellStyle name="Milliers 2 15 4" xfId="9835" xr:uid="{00000000-0005-0000-0000-000056200000}"/>
    <cellStyle name="Milliers 2 16" xfId="9836" xr:uid="{00000000-0005-0000-0000-000057200000}"/>
    <cellStyle name="Milliers 2 16 2" xfId="9837" xr:uid="{00000000-0005-0000-0000-000058200000}"/>
    <cellStyle name="Milliers 2 16 3" xfId="9838" xr:uid="{00000000-0005-0000-0000-000059200000}"/>
    <cellStyle name="Milliers 2 17" xfId="9839" xr:uid="{00000000-0005-0000-0000-00005A200000}"/>
    <cellStyle name="Milliers 2 17 2" xfId="9840" xr:uid="{00000000-0005-0000-0000-00005B200000}"/>
    <cellStyle name="Milliers 2 17 3" xfId="9841" xr:uid="{00000000-0005-0000-0000-00005C200000}"/>
    <cellStyle name="Milliers 2 18" xfId="9842" xr:uid="{00000000-0005-0000-0000-00005D200000}"/>
    <cellStyle name="Milliers 2 18 2" xfId="9843" xr:uid="{00000000-0005-0000-0000-00005E200000}"/>
    <cellStyle name="Milliers 2 18 3" xfId="9844" xr:uid="{00000000-0005-0000-0000-00005F200000}"/>
    <cellStyle name="Milliers 2 19" xfId="9845" xr:uid="{00000000-0005-0000-0000-000060200000}"/>
    <cellStyle name="Milliers 2 19 2" xfId="9846" xr:uid="{00000000-0005-0000-0000-000061200000}"/>
    <cellStyle name="Milliers 2 19 3" xfId="9847" xr:uid="{00000000-0005-0000-0000-000062200000}"/>
    <cellStyle name="Milliers 2 2" xfId="372" xr:uid="{00000000-0005-0000-0000-000063200000}"/>
    <cellStyle name="Milliers 2 2 10" xfId="2338" xr:uid="{00000000-0005-0000-0000-000064200000}"/>
    <cellStyle name="Milliers 2 2 11" xfId="50450" xr:uid="{5142BE06-559E-49FB-8455-5BD7A4138EA8}"/>
    <cellStyle name="Milliers 2 2 2" xfId="1365" xr:uid="{00000000-0005-0000-0000-000065200000}"/>
    <cellStyle name="Milliers 2 2 2 2" xfId="9849" xr:uid="{00000000-0005-0000-0000-000066200000}"/>
    <cellStyle name="Milliers 2 2 2 2 2" xfId="9850" xr:uid="{00000000-0005-0000-0000-000067200000}"/>
    <cellStyle name="Milliers 2 2 2 3" xfId="9851" xr:uid="{00000000-0005-0000-0000-000068200000}"/>
    <cellStyle name="Milliers 2 2 2 4" xfId="9852" xr:uid="{00000000-0005-0000-0000-000069200000}"/>
    <cellStyle name="Milliers 2 2 2 5" xfId="9848" xr:uid="{00000000-0005-0000-0000-00006A200000}"/>
    <cellStyle name="Milliers 2 2 3" xfId="9853" xr:uid="{00000000-0005-0000-0000-00006B200000}"/>
    <cellStyle name="Milliers 2 2 3 2" xfId="9854" xr:uid="{00000000-0005-0000-0000-00006C200000}"/>
    <cellStyle name="Milliers 2 2 3 2 2" xfId="9855" xr:uid="{00000000-0005-0000-0000-00006D200000}"/>
    <cellStyle name="Milliers 2 2 3 3" xfId="9856" xr:uid="{00000000-0005-0000-0000-00006E200000}"/>
    <cellStyle name="Milliers 2 2 3 3 2" xfId="9857" xr:uid="{00000000-0005-0000-0000-00006F200000}"/>
    <cellStyle name="Milliers 2 2 3 3 3" xfId="9858" xr:uid="{00000000-0005-0000-0000-000070200000}"/>
    <cellStyle name="Milliers 2 2 3 4" xfId="9859" xr:uid="{00000000-0005-0000-0000-000071200000}"/>
    <cellStyle name="Milliers 2 2 3 4 2" xfId="9860" xr:uid="{00000000-0005-0000-0000-000072200000}"/>
    <cellStyle name="Milliers 2 2 3 5" xfId="51258" xr:uid="{F2EF3CA9-CE0F-4476-A09B-9473F5B45EF8}"/>
    <cellStyle name="Milliers 2 2 4" xfId="9861" xr:uid="{00000000-0005-0000-0000-000073200000}"/>
    <cellStyle name="Milliers 2 2 4 2" xfId="9862" xr:uid="{00000000-0005-0000-0000-000074200000}"/>
    <cellStyle name="Milliers 2 2 4 2 2" xfId="9863" xr:uid="{00000000-0005-0000-0000-000075200000}"/>
    <cellStyle name="Milliers 2 2 4 2 2 2" xfId="52512" xr:uid="{0102CEB4-F5C5-4C30-81A7-AC2E87F086F9}"/>
    <cellStyle name="Milliers 2 2 4 2 3" xfId="51260" xr:uid="{E48FED4B-3DB4-4025-B44D-54A6C9124579}"/>
    <cellStyle name="Milliers 2 2 4 2 3 2" xfId="52563" xr:uid="{B204D79D-A0BD-4931-9BCA-0187A5725106}"/>
    <cellStyle name="Milliers 2 2 4 2 4" xfId="52308" xr:uid="{EE20840C-7379-4351-97AC-16CF2C459FEF}"/>
    <cellStyle name="Milliers 2 2 4 2 5" xfId="52821" xr:uid="{40A677DD-A537-45B7-820E-91F71C67799E}"/>
    <cellStyle name="Milliers 2 2 4 3" xfId="9864" xr:uid="{00000000-0005-0000-0000-000076200000}"/>
    <cellStyle name="Milliers 2 2 4 3 2" xfId="52511" xr:uid="{4DE5463F-0BFC-4D47-BEA8-09E1225C70CA}"/>
    <cellStyle name="Milliers 2 2 4 4" xfId="51259" xr:uid="{D72B8A6E-7734-4060-AE84-FA956D5CB588}"/>
    <cellStyle name="Milliers 2 2 4 4 2" xfId="52562" xr:uid="{997130E0-E705-431E-9BD3-3CED6D949267}"/>
    <cellStyle name="Milliers 2 2 4 5" xfId="52307" xr:uid="{73E7BE4C-F071-44DF-8705-867AA9587FDA}"/>
    <cellStyle name="Milliers 2 2 4 6" xfId="52820" xr:uid="{615FAFBE-8DEC-4A70-9185-0CE3EFA533FC}"/>
    <cellStyle name="Milliers 2 2 5" xfId="9865" xr:uid="{00000000-0005-0000-0000-000077200000}"/>
    <cellStyle name="Milliers 2 2 5 2" xfId="9866" xr:uid="{00000000-0005-0000-0000-000078200000}"/>
    <cellStyle name="Milliers 2 2 5 2 2" xfId="51262" xr:uid="{70456252-18C6-4028-A8B3-917BB1E4AF98}"/>
    <cellStyle name="Milliers 2 2 5 2 2 2" xfId="52514" xr:uid="{308055A1-24B8-4F9C-A447-FA4BCF2871AF}"/>
    <cellStyle name="Milliers 2 2 5 2 3" xfId="52565" xr:uid="{28C4EDCA-D7CD-4100-8732-BA35560E1F78}"/>
    <cellStyle name="Milliers 2 2 5 2 4" xfId="52310" xr:uid="{B99C2D39-C843-4CC5-A5B1-21A1902FF470}"/>
    <cellStyle name="Milliers 2 2 5 2 5" xfId="52823" xr:uid="{449B4D7C-A51C-4F76-BB7A-D36C91DD2BB2}"/>
    <cellStyle name="Milliers 2 2 5 3" xfId="51261" xr:uid="{A9B0AE98-2978-434C-B683-6B42C92174CC}"/>
    <cellStyle name="Milliers 2 2 5 3 2" xfId="52513" xr:uid="{FBE39ABE-0F00-4335-92D9-6A46D210655D}"/>
    <cellStyle name="Milliers 2 2 5 4" xfId="52564" xr:uid="{3091C96A-A3D2-4254-9495-492FDDA1AD9C}"/>
    <cellStyle name="Milliers 2 2 5 5" xfId="52309" xr:uid="{5EB7EC73-DCEA-406A-8BA0-0B2CA7341DE1}"/>
    <cellStyle name="Milliers 2 2 5 6" xfId="52822" xr:uid="{DD400CC7-38B4-48BA-88CE-9DC39CBA4527}"/>
    <cellStyle name="Milliers 2 2 6" xfId="9867" xr:uid="{00000000-0005-0000-0000-000079200000}"/>
    <cellStyle name="Milliers 2 2 6 2" xfId="9868" xr:uid="{00000000-0005-0000-0000-00007A200000}"/>
    <cellStyle name="Milliers 2 2 6 2 2" xfId="51264" xr:uid="{3865C77F-C857-4C5A-8EC0-10B1BB139FC7}"/>
    <cellStyle name="Milliers 2 2 6 2 2 2" xfId="52516" xr:uid="{9857CA95-627D-4533-905E-0BC94EC81809}"/>
    <cellStyle name="Milliers 2 2 6 2 3" xfId="52567" xr:uid="{12EC00C9-94BE-4EEA-94E4-ADB3528D95F8}"/>
    <cellStyle name="Milliers 2 2 6 2 4" xfId="52312" xr:uid="{F4C7E72F-47F7-4581-B58F-7F570D9D7DBC}"/>
    <cellStyle name="Milliers 2 2 6 2 5" xfId="52825" xr:uid="{35BA69CA-3925-4FE3-A8E6-464CDA5251B6}"/>
    <cellStyle name="Milliers 2 2 6 3" xfId="51263" xr:uid="{4E3D3F92-026C-4FA3-9B3D-C70A9002B61C}"/>
    <cellStyle name="Milliers 2 2 6 3 2" xfId="52515" xr:uid="{6350D905-5D5E-4270-B775-EE90E07DF9F6}"/>
    <cellStyle name="Milliers 2 2 6 4" xfId="52566" xr:uid="{197B2A70-F276-4863-BCC0-2A20A46BDF1F}"/>
    <cellStyle name="Milliers 2 2 6 5" xfId="52311" xr:uid="{0295BFF9-90C8-4023-9E09-652E143F2320}"/>
    <cellStyle name="Milliers 2 2 6 6" xfId="52824" xr:uid="{13CFA304-9559-45E3-BF8E-297ACAEB72B7}"/>
    <cellStyle name="Milliers 2 2 7" xfId="9869" xr:uid="{00000000-0005-0000-0000-00007B200000}"/>
    <cellStyle name="Milliers 2 2 7 2" xfId="9870" xr:uid="{00000000-0005-0000-0000-00007C200000}"/>
    <cellStyle name="Milliers 2 2 7 2 2" xfId="52517" xr:uid="{CA6AB8E0-FA41-436F-BD50-B9E2A891A148}"/>
    <cellStyle name="Milliers 2 2 7 3" xfId="51265" xr:uid="{167C9700-C27F-409E-B531-5126159BD07D}"/>
    <cellStyle name="Milliers 2 2 7 3 2" xfId="52568" xr:uid="{C37306D0-E56A-463D-ACEE-1BA827DDC7A9}"/>
    <cellStyle name="Milliers 2 2 7 4" xfId="52313" xr:uid="{53560AA5-EC7E-41A0-A846-219155DF34F7}"/>
    <cellStyle name="Milliers 2 2 7 5" xfId="52826" xr:uid="{8F912919-D31A-4954-A085-152051B6FECC}"/>
    <cellStyle name="Milliers 2 2 8" xfId="9871" xr:uid="{00000000-0005-0000-0000-00007D200000}"/>
    <cellStyle name="Milliers 2 2 8 2" xfId="51257" xr:uid="{5C3A6327-02C9-435B-8B7C-6AE743DDEA2C}"/>
    <cellStyle name="Milliers 2 2 8 2 2" xfId="52510" xr:uid="{97ABBEEC-24B7-4FC5-9DDC-EEB0EFFE29F4}"/>
    <cellStyle name="Milliers 2 2 8 3" xfId="52306" xr:uid="{9FA0DC87-B99E-4300-955F-46B9B0BACC78}"/>
    <cellStyle name="Milliers 2 2 8 4" xfId="52819" xr:uid="{35FF501C-915E-40A3-8E08-9F18EE0E1986}"/>
    <cellStyle name="Milliers 2 2 9" xfId="9872" xr:uid="{00000000-0005-0000-0000-00007E200000}"/>
    <cellStyle name="Milliers 2 2 9 2" xfId="52561" xr:uid="{39EE06C6-9E94-4B90-8153-BA93932E8703}"/>
    <cellStyle name="Milliers 2 20" xfId="9873" xr:uid="{00000000-0005-0000-0000-00007F200000}"/>
    <cellStyle name="Milliers 2 20 2" xfId="9874" xr:uid="{00000000-0005-0000-0000-000080200000}"/>
    <cellStyle name="Milliers 2 20 3" xfId="9875" xr:uid="{00000000-0005-0000-0000-000081200000}"/>
    <cellStyle name="Milliers 2 21" xfId="9876" xr:uid="{00000000-0005-0000-0000-000082200000}"/>
    <cellStyle name="Milliers 2 21 2" xfId="9877" xr:uid="{00000000-0005-0000-0000-000083200000}"/>
    <cellStyle name="Milliers 2 21 3" xfId="9878" xr:uid="{00000000-0005-0000-0000-000084200000}"/>
    <cellStyle name="Milliers 2 22" xfId="9879" xr:uid="{00000000-0005-0000-0000-000085200000}"/>
    <cellStyle name="Milliers 2 22 2" xfId="9880" xr:uid="{00000000-0005-0000-0000-000086200000}"/>
    <cellStyle name="Milliers 2 22 3" xfId="9881" xr:uid="{00000000-0005-0000-0000-000087200000}"/>
    <cellStyle name="Milliers 2 23" xfId="9882" xr:uid="{00000000-0005-0000-0000-000088200000}"/>
    <cellStyle name="Milliers 2 23 2" xfId="9883" xr:uid="{00000000-0005-0000-0000-000089200000}"/>
    <cellStyle name="Milliers 2 23 3" xfId="9884" xr:uid="{00000000-0005-0000-0000-00008A200000}"/>
    <cellStyle name="Milliers 2 24" xfId="9885" xr:uid="{00000000-0005-0000-0000-00008B200000}"/>
    <cellStyle name="Milliers 2 24 2" xfId="9886" xr:uid="{00000000-0005-0000-0000-00008C200000}"/>
    <cellStyle name="Milliers 2 24 3" xfId="9887" xr:uid="{00000000-0005-0000-0000-00008D200000}"/>
    <cellStyle name="Milliers 2 25" xfId="9888" xr:uid="{00000000-0005-0000-0000-00008E200000}"/>
    <cellStyle name="Milliers 2 25 2" xfId="9889" xr:uid="{00000000-0005-0000-0000-00008F200000}"/>
    <cellStyle name="Milliers 2 25 3" xfId="9890" xr:uid="{00000000-0005-0000-0000-000090200000}"/>
    <cellStyle name="Milliers 2 26" xfId="9891" xr:uid="{00000000-0005-0000-0000-000091200000}"/>
    <cellStyle name="Milliers 2 26 2" xfId="9892" xr:uid="{00000000-0005-0000-0000-000092200000}"/>
    <cellStyle name="Milliers 2 26 3" xfId="9893" xr:uid="{00000000-0005-0000-0000-000093200000}"/>
    <cellStyle name="Milliers 2 27" xfId="9894" xr:uid="{00000000-0005-0000-0000-000094200000}"/>
    <cellStyle name="Milliers 2 27 2" xfId="9895" xr:uid="{00000000-0005-0000-0000-000095200000}"/>
    <cellStyle name="Milliers 2 27 3" xfId="9896" xr:uid="{00000000-0005-0000-0000-000096200000}"/>
    <cellStyle name="Milliers 2 28" xfId="9897" xr:uid="{00000000-0005-0000-0000-000097200000}"/>
    <cellStyle name="Milliers 2 28 2" xfId="9898" xr:uid="{00000000-0005-0000-0000-000098200000}"/>
    <cellStyle name="Milliers 2 28 3" xfId="9899" xr:uid="{00000000-0005-0000-0000-000099200000}"/>
    <cellStyle name="Milliers 2 29" xfId="9900" xr:uid="{00000000-0005-0000-0000-00009A200000}"/>
    <cellStyle name="Milliers 2 29 2" xfId="9901" xr:uid="{00000000-0005-0000-0000-00009B200000}"/>
    <cellStyle name="Milliers 2 29 3" xfId="9902" xr:uid="{00000000-0005-0000-0000-00009C200000}"/>
    <cellStyle name="Milliers 2 3" xfId="373" xr:uid="{00000000-0005-0000-0000-00009D200000}"/>
    <cellStyle name="Milliers 2 3 2" xfId="1366" xr:uid="{00000000-0005-0000-0000-00009E200000}"/>
    <cellStyle name="Milliers 2 3 2 2" xfId="9905" xr:uid="{00000000-0005-0000-0000-00009F200000}"/>
    <cellStyle name="Milliers 2 3 2 2 2" xfId="9906" xr:uid="{00000000-0005-0000-0000-0000A0200000}"/>
    <cellStyle name="Milliers 2 3 2 3" xfId="9907" xr:uid="{00000000-0005-0000-0000-0000A1200000}"/>
    <cellStyle name="Milliers 2 3 2 3 2" xfId="9908" xr:uid="{00000000-0005-0000-0000-0000A2200000}"/>
    <cellStyle name="Milliers 2 3 2 4" xfId="9909" xr:uid="{00000000-0005-0000-0000-0000A3200000}"/>
    <cellStyle name="Milliers 2 3 2 5" xfId="9904" xr:uid="{00000000-0005-0000-0000-0000A4200000}"/>
    <cellStyle name="Milliers 2 3 3" xfId="9910" xr:uid="{00000000-0005-0000-0000-0000A5200000}"/>
    <cellStyle name="Milliers 2 3 3 2" xfId="9911" xr:uid="{00000000-0005-0000-0000-0000A6200000}"/>
    <cellStyle name="Milliers 2 3 3 3" xfId="51266" xr:uid="{905C048E-8703-4709-8F60-7F50145EDE93}"/>
    <cellStyle name="Milliers 2 3 4" xfId="9912" xr:uid="{00000000-0005-0000-0000-0000A7200000}"/>
    <cellStyle name="Milliers 2 3 4 2" xfId="9913" xr:uid="{00000000-0005-0000-0000-0000A8200000}"/>
    <cellStyle name="Milliers 2 3 5" xfId="9914" xr:uid="{00000000-0005-0000-0000-0000A9200000}"/>
    <cellStyle name="Milliers 2 3 6" xfId="9903" xr:uid="{00000000-0005-0000-0000-0000AA200000}"/>
    <cellStyle name="Milliers 2 30" xfId="9915" xr:uid="{00000000-0005-0000-0000-0000AB200000}"/>
    <cellStyle name="Milliers 2 30 2" xfId="9916" xr:uid="{00000000-0005-0000-0000-0000AC200000}"/>
    <cellStyle name="Milliers 2 30 3" xfId="9917" xr:uid="{00000000-0005-0000-0000-0000AD200000}"/>
    <cellStyle name="Milliers 2 31" xfId="9918" xr:uid="{00000000-0005-0000-0000-0000AE200000}"/>
    <cellStyle name="Milliers 2 31 2" xfId="9919" xr:uid="{00000000-0005-0000-0000-0000AF200000}"/>
    <cellStyle name="Milliers 2 31 3" xfId="9920" xr:uid="{00000000-0005-0000-0000-0000B0200000}"/>
    <cellStyle name="Milliers 2 32" xfId="9921" xr:uid="{00000000-0005-0000-0000-0000B1200000}"/>
    <cellStyle name="Milliers 2 32 2" xfId="9922" xr:uid="{00000000-0005-0000-0000-0000B2200000}"/>
    <cellStyle name="Milliers 2 32 3" xfId="9923" xr:uid="{00000000-0005-0000-0000-0000B3200000}"/>
    <cellStyle name="Milliers 2 33" xfId="9924" xr:uid="{00000000-0005-0000-0000-0000B4200000}"/>
    <cellStyle name="Milliers 2 33 2" xfId="9925" xr:uid="{00000000-0005-0000-0000-0000B5200000}"/>
    <cellStyle name="Milliers 2 33 3" xfId="9926" xr:uid="{00000000-0005-0000-0000-0000B6200000}"/>
    <cellStyle name="Milliers 2 34" xfId="9927" xr:uid="{00000000-0005-0000-0000-0000B7200000}"/>
    <cellStyle name="Milliers 2 34 2" xfId="9928" xr:uid="{00000000-0005-0000-0000-0000B8200000}"/>
    <cellStyle name="Milliers 2 34 3" xfId="9929" xr:uid="{00000000-0005-0000-0000-0000B9200000}"/>
    <cellStyle name="Milliers 2 35" xfId="9930" xr:uid="{00000000-0005-0000-0000-0000BA200000}"/>
    <cellStyle name="Milliers 2 35 2" xfId="9931" xr:uid="{00000000-0005-0000-0000-0000BB200000}"/>
    <cellStyle name="Milliers 2 35 3" xfId="9932" xr:uid="{00000000-0005-0000-0000-0000BC200000}"/>
    <cellStyle name="Milliers 2 36" xfId="9933" xr:uid="{00000000-0005-0000-0000-0000BD200000}"/>
    <cellStyle name="Milliers 2 36 2" xfId="9934" xr:uid="{00000000-0005-0000-0000-0000BE200000}"/>
    <cellStyle name="Milliers 2 36 3" xfId="9935" xr:uid="{00000000-0005-0000-0000-0000BF200000}"/>
    <cellStyle name="Milliers 2 37" xfId="9936" xr:uid="{00000000-0005-0000-0000-0000C0200000}"/>
    <cellStyle name="Milliers 2 37 2" xfId="9937" xr:uid="{00000000-0005-0000-0000-0000C1200000}"/>
    <cellStyle name="Milliers 2 37 3" xfId="9938" xr:uid="{00000000-0005-0000-0000-0000C2200000}"/>
    <cellStyle name="Milliers 2 38" xfId="9939" xr:uid="{00000000-0005-0000-0000-0000C3200000}"/>
    <cellStyle name="Milliers 2 38 2" xfId="9940" xr:uid="{00000000-0005-0000-0000-0000C4200000}"/>
    <cellStyle name="Milliers 2 38 3" xfId="9941" xr:uid="{00000000-0005-0000-0000-0000C5200000}"/>
    <cellStyle name="Milliers 2 39" xfId="9942" xr:uid="{00000000-0005-0000-0000-0000C6200000}"/>
    <cellStyle name="Milliers 2 39 2" xfId="9943" xr:uid="{00000000-0005-0000-0000-0000C7200000}"/>
    <cellStyle name="Milliers 2 39 3" xfId="9944" xr:uid="{00000000-0005-0000-0000-0000C8200000}"/>
    <cellStyle name="Milliers 2 4" xfId="1364" xr:uid="{00000000-0005-0000-0000-0000C9200000}"/>
    <cellStyle name="Milliers 2 4 2" xfId="9946" xr:uid="{00000000-0005-0000-0000-0000CA200000}"/>
    <cellStyle name="Milliers 2 4 2 2" xfId="9947" xr:uid="{00000000-0005-0000-0000-0000CB200000}"/>
    <cellStyle name="Milliers 2 4 3" xfId="9948" xr:uid="{00000000-0005-0000-0000-0000CC200000}"/>
    <cellStyle name="Milliers 2 4 3 2" xfId="9949" xr:uid="{00000000-0005-0000-0000-0000CD200000}"/>
    <cellStyle name="Milliers 2 4 4" xfId="9950" xr:uid="{00000000-0005-0000-0000-0000CE200000}"/>
    <cellStyle name="Milliers 2 4 4 2" xfId="9951" xr:uid="{00000000-0005-0000-0000-0000CF200000}"/>
    <cellStyle name="Milliers 2 4 5" xfId="9952" xr:uid="{00000000-0005-0000-0000-0000D0200000}"/>
    <cellStyle name="Milliers 2 4 6" xfId="9945" xr:uid="{00000000-0005-0000-0000-0000D1200000}"/>
    <cellStyle name="Milliers 2 40" xfId="9953" xr:uid="{00000000-0005-0000-0000-0000D2200000}"/>
    <cellStyle name="Milliers 2 40 2" xfId="9954" xr:uid="{00000000-0005-0000-0000-0000D3200000}"/>
    <cellStyle name="Milliers 2 40 3" xfId="9955" xr:uid="{00000000-0005-0000-0000-0000D4200000}"/>
    <cellStyle name="Milliers 2 41" xfId="9956" xr:uid="{00000000-0005-0000-0000-0000D5200000}"/>
    <cellStyle name="Milliers 2 41 2" xfId="9957" xr:uid="{00000000-0005-0000-0000-0000D6200000}"/>
    <cellStyle name="Milliers 2 41 3" xfId="9958" xr:uid="{00000000-0005-0000-0000-0000D7200000}"/>
    <cellStyle name="Milliers 2 42" xfId="9959" xr:uid="{00000000-0005-0000-0000-0000D8200000}"/>
    <cellStyle name="Milliers 2 42 2" xfId="9960" xr:uid="{00000000-0005-0000-0000-0000D9200000}"/>
    <cellStyle name="Milliers 2 42 3" xfId="9961" xr:uid="{00000000-0005-0000-0000-0000DA200000}"/>
    <cellStyle name="Milliers 2 43" xfId="9962" xr:uid="{00000000-0005-0000-0000-0000DB200000}"/>
    <cellStyle name="Milliers 2 43 2" xfId="9963" xr:uid="{00000000-0005-0000-0000-0000DC200000}"/>
    <cellStyle name="Milliers 2 43 3" xfId="9964" xr:uid="{00000000-0005-0000-0000-0000DD200000}"/>
    <cellStyle name="Milliers 2 44" xfId="9965" xr:uid="{00000000-0005-0000-0000-0000DE200000}"/>
    <cellStyle name="Milliers 2 44 2" xfId="9966" xr:uid="{00000000-0005-0000-0000-0000DF200000}"/>
    <cellStyle name="Milliers 2 44 3" xfId="9967" xr:uid="{00000000-0005-0000-0000-0000E0200000}"/>
    <cellStyle name="Milliers 2 45" xfId="9968" xr:uid="{00000000-0005-0000-0000-0000E1200000}"/>
    <cellStyle name="Milliers 2 45 2" xfId="9969" xr:uid="{00000000-0005-0000-0000-0000E2200000}"/>
    <cellStyle name="Milliers 2 45 3" xfId="9970" xr:uid="{00000000-0005-0000-0000-0000E3200000}"/>
    <cellStyle name="Milliers 2 46" xfId="9971" xr:uid="{00000000-0005-0000-0000-0000E4200000}"/>
    <cellStyle name="Milliers 2 46 2" xfId="9972" xr:uid="{00000000-0005-0000-0000-0000E5200000}"/>
    <cellStyle name="Milliers 2 46 3" xfId="9973" xr:uid="{00000000-0005-0000-0000-0000E6200000}"/>
    <cellStyle name="Milliers 2 47" xfId="9974" xr:uid="{00000000-0005-0000-0000-0000E7200000}"/>
    <cellStyle name="Milliers 2 47 2" xfId="9975" xr:uid="{00000000-0005-0000-0000-0000E8200000}"/>
    <cellStyle name="Milliers 2 47 3" xfId="9976" xr:uid="{00000000-0005-0000-0000-0000E9200000}"/>
    <cellStyle name="Milliers 2 48" xfId="9977" xr:uid="{00000000-0005-0000-0000-0000EA200000}"/>
    <cellStyle name="Milliers 2 48 2" xfId="9978" xr:uid="{00000000-0005-0000-0000-0000EB200000}"/>
    <cellStyle name="Milliers 2 48 3" xfId="9979" xr:uid="{00000000-0005-0000-0000-0000EC200000}"/>
    <cellStyle name="Milliers 2 49" xfId="9980" xr:uid="{00000000-0005-0000-0000-0000ED200000}"/>
    <cellStyle name="Milliers 2 49 2" xfId="9981" xr:uid="{00000000-0005-0000-0000-0000EE200000}"/>
    <cellStyle name="Milliers 2 49 3" xfId="9982" xr:uid="{00000000-0005-0000-0000-0000EF200000}"/>
    <cellStyle name="Milliers 2 5" xfId="2048" xr:uid="{00000000-0005-0000-0000-0000F0200000}"/>
    <cellStyle name="Milliers 2 5 10" xfId="9983" xr:uid="{00000000-0005-0000-0000-0000F1200000}"/>
    <cellStyle name="Milliers 2 5 11" xfId="9984" xr:uid="{00000000-0005-0000-0000-0000F2200000}"/>
    <cellStyle name="Milliers 2 5 12" xfId="51267" xr:uid="{199F10EB-F8AC-44B8-87A0-823C635855EF}"/>
    <cellStyle name="Milliers 2 5 2" xfId="9985" xr:uid="{00000000-0005-0000-0000-0000F3200000}"/>
    <cellStyle name="Milliers 2 5 2 2" xfId="9986" xr:uid="{00000000-0005-0000-0000-0000F4200000}"/>
    <cellStyle name="Milliers 2 5 2 2 2" xfId="9987" xr:uid="{00000000-0005-0000-0000-0000F5200000}"/>
    <cellStyle name="Milliers 2 5 2 2 2 2" xfId="9988" xr:uid="{00000000-0005-0000-0000-0000F6200000}"/>
    <cellStyle name="Milliers 2 5 2 2 3" xfId="9989" xr:uid="{00000000-0005-0000-0000-0000F7200000}"/>
    <cellStyle name="Milliers 2 5 2 3" xfId="9990" xr:uid="{00000000-0005-0000-0000-0000F8200000}"/>
    <cellStyle name="Milliers 2 5 2 3 2" xfId="9991" xr:uid="{00000000-0005-0000-0000-0000F9200000}"/>
    <cellStyle name="Milliers 2 5 2 3 2 2" xfId="9992" xr:uid="{00000000-0005-0000-0000-0000FA200000}"/>
    <cellStyle name="Milliers 2 5 3" xfId="9993" xr:uid="{00000000-0005-0000-0000-0000FB200000}"/>
    <cellStyle name="Milliers 2 5 3 2" xfId="9994" xr:uid="{00000000-0005-0000-0000-0000FC200000}"/>
    <cellStyle name="Milliers 2 5 3 2 2" xfId="9995" xr:uid="{00000000-0005-0000-0000-0000FD200000}"/>
    <cellStyle name="Milliers 2 5 4" xfId="9996" xr:uid="{00000000-0005-0000-0000-0000FE200000}"/>
    <cellStyle name="Milliers 2 5 4 2" xfId="9997" xr:uid="{00000000-0005-0000-0000-0000FF200000}"/>
    <cellStyle name="Milliers 2 5 4 3" xfId="9998" xr:uid="{00000000-0005-0000-0000-000000210000}"/>
    <cellStyle name="Milliers 2 5 4 3 2" xfId="9999" xr:uid="{00000000-0005-0000-0000-000001210000}"/>
    <cellStyle name="Milliers 2 5 4 3 3" xfId="10000" xr:uid="{00000000-0005-0000-0000-000002210000}"/>
    <cellStyle name="Milliers 2 5 4 4" xfId="10001" xr:uid="{00000000-0005-0000-0000-000003210000}"/>
    <cellStyle name="Milliers 2 5 4 4 2" xfId="10002" xr:uid="{00000000-0005-0000-0000-000004210000}"/>
    <cellStyle name="Milliers 2 5 4 5" xfId="10003" xr:uid="{00000000-0005-0000-0000-000005210000}"/>
    <cellStyle name="Milliers 2 5 5" xfId="10004" xr:uid="{00000000-0005-0000-0000-000006210000}"/>
    <cellStyle name="Milliers 2 5 5 2" xfId="10005" xr:uid="{00000000-0005-0000-0000-000007210000}"/>
    <cellStyle name="Milliers 2 5 5 2 2" xfId="10006" xr:uid="{00000000-0005-0000-0000-000008210000}"/>
    <cellStyle name="Milliers 2 5 5 3" xfId="10007" xr:uid="{00000000-0005-0000-0000-000009210000}"/>
    <cellStyle name="Milliers 2 5 5 4" xfId="10008" xr:uid="{00000000-0005-0000-0000-00000A210000}"/>
    <cellStyle name="Milliers 2 5 6" xfId="10009" xr:uid="{00000000-0005-0000-0000-00000B210000}"/>
    <cellStyle name="Milliers 2 5 6 2" xfId="10010" xr:uid="{00000000-0005-0000-0000-00000C210000}"/>
    <cellStyle name="Milliers 2 5 6 2 2" xfId="10011" xr:uid="{00000000-0005-0000-0000-00000D210000}"/>
    <cellStyle name="Milliers 2 5 6 3" xfId="10012" xr:uid="{00000000-0005-0000-0000-00000E210000}"/>
    <cellStyle name="Milliers 2 5 6 4" xfId="10013" xr:uid="{00000000-0005-0000-0000-00000F210000}"/>
    <cellStyle name="Milliers 2 5 7" xfId="10014" xr:uid="{00000000-0005-0000-0000-000010210000}"/>
    <cellStyle name="Milliers 2 5 7 2" xfId="10015" xr:uid="{00000000-0005-0000-0000-000011210000}"/>
    <cellStyle name="Milliers 2 5 8" xfId="10016" xr:uid="{00000000-0005-0000-0000-000012210000}"/>
    <cellStyle name="Milliers 2 5 9" xfId="10017" xr:uid="{00000000-0005-0000-0000-000013210000}"/>
    <cellStyle name="Milliers 2 5 9 2" xfId="10018" xr:uid="{00000000-0005-0000-0000-000014210000}"/>
    <cellStyle name="Milliers 2 50" xfId="10019" xr:uid="{00000000-0005-0000-0000-000015210000}"/>
    <cellStyle name="Milliers 2 50 2" xfId="10020" xr:uid="{00000000-0005-0000-0000-000016210000}"/>
    <cellStyle name="Milliers 2 50 3" xfId="10021" xr:uid="{00000000-0005-0000-0000-000017210000}"/>
    <cellStyle name="Milliers 2 51" xfId="10022" xr:uid="{00000000-0005-0000-0000-000018210000}"/>
    <cellStyle name="Milliers 2 51 2" xfId="10023" xr:uid="{00000000-0005-0000-0000-000019210000}"/>
    <cellStyle name="Milliers 2 51 3" xfId="10024" xr:uid="{00000000-0005-0000-0000-00001A210000}"/>
    <cellStyle name="Milliers 2 52" xfId="10025" xr:uid="{00000000-0005-0000-0000-00001B210000}"/>
    <cellStyle name="Milliers 2 52 2" xfId="10026" xr:uid="{00000000-0005-0000-0000-00001C210000}"/>
    <cellStyle name="Milliers 2 52 3" xfId="10027" xr:uid="{00000000-0005-0000-0000-00001D210000}"/>
    <cellStyle name="Milliers 2 53" xfId="10028" xr:uid="{00000000-0005-0000-0000-00001E210000}"/>
    <cellStyle name="Milliers 2 53 2" xfId="10029" xr:uid="{00000000-0005-0000-0000-00001F210000}"/>
    <cellStyle name="Milliers 2 53 3" xfId="10030" xr:uid="{00000000-0005-0000-0000-000020210000}"/>
    <cellStyle name="Milliers 2 54" xfId="10031" xr:uid="{00000000-0005-0000-0000-000021210000}"/>
    <cellStyle name="Milliers 2 54 2" xfId="10032" xr:uid="{00000000-0005-0000-0000-000022210000}"/>
    <cellStyle name="Milliers 2 54 3" xfId="10033" xr:uid="{00000000-0005-0000-0000-000023210000}"/>
    <cellStyle name="Milliers 2 55" xfId="10034" xr:uid="{00000000-0005-0000-0000-000024210000}"/>
    <cellStyle name="Milliers 2 55 2" xfId="10035" xr:uid="{00000000-0005-0000-0000-000025210000}"/>
    <cellStyle name="Milliers 2 55 3" xfId="10036" xr:uid="{00000000-0005-0000-0000-000026210000}"/>
    <cellStyle name="Milliers 2 56" xfId="10037" xr:uid="{00000000-0005-0000-0000-000027210000}"/>
    <cellStyle name="Milliers 2 56 2" xfId="10038" xr:uid="{00000000-0005-0000-0000-000028210000}"/>
    <cellStyle name="Milliers 2 56 3" xfId="10039" xr:uid="{00000000-0005-0000-0000-000029210000}"/>
    <cellStyle name="Milliers 2 57" xfId="10040" xr:uid="{00000000-0005-0000-0000-00002A210000}"/>
    <cellStyle name="Milliers 2 57 2" xfId="10041" xr:uid="{00000000-0005-0000-0000-00002B210000}"/>
    <cellStyle name="Milliers 2 57 3" xfId="10042" xr:uid="{00000000-0005-0000-0000-00002C210000}"/>
    <cellStyle name="Milliers 2 58" xfId="10043" xr:uid="{00000000-0005-0000-0000-00002D210000}"/>
    <cellStyle name="Milliers 2 58 2" xfId="10044" xr:uid="{00000000-0005-0000-0000-00002E210000}"/>
    <cellStyle name="Milliers 2 58 3" xfId="10045" xr:uid="{00000000-0005-0000-0000-00002F210000}"/>
    <cellStyle name="Milliers 2 59" xfId="10046" xr:uid="{00000000-0005-0000-0000-000030210000}"/>
    <cellStyle name="Milliers 2 59 2" xfId="10047" xr:uid="{00000000-0005-0000-0000-000031210000}"/>
    <cellStyle name="Milliers 2 59 3" xfId="10048" xr:uid="{00000000-0005-0000-0000-000032210000}"/>
    <cellStyle name="Milliers 2 6" xfId="2087" xr:uid="{00000000-0005-0000-0000-000033210000}"/>
    <cellStyle name="Milliers 2 6 2" xfId="10050" xr:uid="{00000000-0005-0000-0000-000034210000}"/>
    <cellStyle name="Milliers 2 6 2 2" xfId="10051" xr:uid="{00000000-0005-0000-0000-000035210000}"/>
    <cellStyle name="Milliers 2 6 2 2 2" xfId="10052" xr:uid="{00000000-0005-0000-0000-000036210000}"/>
    <cellStyle name="Milliers 2 6 2 2 3" xfId="52519" xr:uid="{29A2B752-FB65-462B-9427-C47241B3C726}"/>
    <cellStyle name="Milliers 2 6 2 3" xfId="10053" xr:uid="{00000000-0005-0000-0000-000037210000}"/>
    <cellStyle name="Milliers 2 6 2 3 2" xfId="52570" xr:uid="{D3CC737C-1B13-46A3-A391-0D82C22F9634}"/>
    <cellStyle name="Milliers 2 6 2 4" xfId="51269" xr:uid="{E426836B-E1D7-4728-A462-A007C09285CE}"/>
    <cellStyle name="Milliers 2 6 2 5" xfId="52315" xr:uid="{929AE8A8-142A-44F5-8688-F3D540FDCB04}"/>
    <cellStyle name="Milliers 2 6 2 6" xfId="52828" xr:uid="{717FC3BE-314A-4FA5-B4D9-9CF67B67588A}"/>
    <cellStyle name="Milliers 2 6 3" xfId="10054" xr:uid="{00000000-0005-0000-0000-000038210000}"/>
    <cellStyle name="Milliers 2 6 3 2" xfId="10055" xr:uid="{00000000-0005-0000-0000-000039210000}"/>
    <cellStyle name="Milliers 2 6 3 2 2" xfId="10056" xr:uid="{00000000-0005-0000-0000-00003A210000}"/>
    <cellStyle name="Milliers 2 6 3 3" xfId="52518" xr:uid="{349C62E9-B7F0-49B0-9C61-9C85FA57E430}"/>
    <cellStyle name="Milliers 2 6 4" xfId="10057" xr:uid="{00000000-0005-0000-0000-00003B210000}"/>
    <cellStyle name="Milliers 2 6 4 2" xfId="52569" xr:uid="{2437DB5B-E6DF-412C-B059-C7A7E55CAF5A}"/>
    <cellStyle name="Milliers 2 6 5" xfId="10049" xr:uid="{00000000-0005-0000-0000-00003C210000}"/>
    <cellStyle name="Milliers 2 6 6" xfId="51268" xr:uid="{EC66747E-7CD9-4D71-825B-D1A9C24F0E95}"/>
    <cellStyle name="Milliers 2 6 7" xfId="52314" xr:uid="{EA0795AE-8D25-4FE4-9769-2AF809226864}"/>
    <cellStyle name="Milliers 2 6 8" xfId="52827" xr:uid="{88B3063D-B153-47C7-BEDA-4F6A0768D5E5}"/>
    <cellStyle name="Milliers 2 60" xfId="10058" xr:uid="{00000000-0005-0000-0000-00003D210000}"/>
    <cellStyle name="Milliers 2 60 2" xfId="10059" xr:uid="{00000000-0005-0000-0000-00003E210000}"/>
    <cellStyle name="Milliers 2 61" xfId="10060" xr:uid="{00000000-0005-0000-0000-00003F210000}"/>
    <cellStyle name="Milliers 2 61 2" xfId="10061" xr:uid="{00000000-0005-0000-0000-000040210000}"/>
    <cellStyle name="Milliers 2 62" xfId="10062" xr:uid="{00000000-0005-0000-0000-000041210000}"/>
    <cellStyle name="Milliers 2 63" xfId="10063" xr:uid="{00000000-0005-0000-0000-000042210000}"/>
    <cellStyle name="Milliers 2 63 2" xfId="10064" xr:uid="{00000000-0005-0000-0000-000043210000}"/>
    <cellStyle name="Milliers 2 64" xfId="50345" xr:uid="{03D3B250-AFB7-43A9-B9BA-948447FC4971}"/>
    <cellStyle name="Milliers 2 7" xfId="10065" xr:uid="{00000000-0005-0000-0000-000044210000}"/>
    <cellStyle name="Milliers 2 7 2" xfId="10066" xr:uid="{00000000-0005-0000-0000-000045210000}"/>
    <cellStyle name="Milliers 2 7 2 2" xfId="10067" xr:uid="{00000000-0005-0000-0000-000046210000}"/>
    <cellStyle name="Milliers 2 7 2 2 2" xfId="10068" xr:uid="{00000000-0005-0000-0000-000047210000}"/>
    <cellStyle name="Milliers 2 7 2 2 3" xfId="52521" xr:uid="{D9332A7E-A6A0-42D7-A075-FD4B8D3295EC}"/>
    <cellStyle name="Milliers 2 7 2 3" xfId="51271" xr:uid="{2F3F19DA-7D0B-47B1-AFFF-42D347DB6C2C}"/>
    <cellStyle name="Milliers 2 7 2 3 2" xfId="52572" xr:uid="{390A1660-4A77-4F0B-8CC5-409CFD37A0DF}"/>
    <cellStyle name="Milliers 2 7 2 4" xfId="52317" xr:uid="{6591F588-97C6-4399-AEFE-41050C4DBF07}"/>
    <cellStyle name="Milliers 2 7 2 5" xfId="52830" xr:uid="{F4AE707B-FAAD-4C21-9F00-964A5589E354}"/>
    <cellStyle name="Milliers 2 7 3" xfId="10069" xr:uid="{00000000-0005-0000-0000-000048210000}"/>
    <cellStyle name="Milliers 2 7 3 2" xfId="10070" xr:uid="{00000000-0005-0000-0000-000049210000}"/>
    <cellStyle name="Milliers 2 7 3 3" xfId="52520" xr:uid="{FB1CAEE8-3027-4E0B-A9F9-DFFD56D2B1DE}"/>
    <cellStyle name="Milliers 2 7 4" xfId="10071" xr:uid="{00000000-0005-0000-0000-00004A210000}"/>
    <cellStyle name="Milliers 2 7 4 2" xfId="52571" xr:uid="{F42AB2BE-5BE5-4F80-A1AB-A6C763A49305}"/>
    <cellStyle name="Milliers 2 7 5" xfId="51270" xr:uid="{0FE0AA81-B67C-4212-AE92-B03322D18786}"/>
    <cellStyle name="Milliers 2 7 6" xfId="52316" xr:uid="{B1F0587B-2267-49B6-B23B-B7056F15BF84}"/>
    <cellStyle name="Milliers 2 7 7" xfId="52829" xr:uid="{2C5D1DDE-B0BA-486D-BE13-FEA72B1A1A82}"/>
    <cellStyle name="Milliers 2 8" xfId="10072" xr:uid="{00000000-0005-0000-0000-00004B210000}"/>
    <cellStyle name="Milliers 2 8 2" xfId="10073" xr:uid="{00000000-0005-0000-0000-00004C210000}"/>
    <cellStyle name="Milliers 2 8 2 2" xfId="10074" xr:uid="{00000000-0005-0000-0000-00004D210000}"/>
    <cellStyle name="Milliers 2 8 2 2 2" xfId="52523" xr:uid="{91A8E4D9-EB8A-4B9F-AF25-F8066D693776}"/>
    <cellStyle name="Milliers 2 8 2 3" xfId="51273" xr:uid="{70FA895B-9830-49B9-BE4C-C3EBDC41EB23}"/>
    <cellStyle name="Milliers 2 8 2 3 2" xfId="52574" xr:uid="{6ADBF95D-6F18-4D83-8CB3-4F875429E86D}"/>
    <cellStyle name="Milliers 2 8 2 4" xfId="52319" xr:uid="{D5ADFEFF-B20F-46D1-9E30-C2A44E15592D}"/>
    <cellStyle name="Milliers 2 8 2 5" xfId="52832" xr:uid="{160404FC-61ED-4DF9-8690-192188A8F125}"/>
    <cellStyle name="Milliers 2 8 3" xfId="10075" xr:uid="{00000000-0005-0000-0000-00004E210000}"/>
    <cellStyle name="Milliers 2 8 3 2" xfId="10076" xr:uid="{00000000-0005-0000-0000-00004F210000}"/>
    <cellStyle name="Milliers 2 8 3 3" xfId="52522" xr:uid="{851AB746-7149-4C09-9991-DA114E36B3D7}"/>
    <cellStyle name="Milliers 2 8 4" xfId="10077" xr:uid="{00000000-0005-0000-0000-000050210000}"/>
    <cellStyle name="Milliers 2 8 4 2" xfId="52573" xr:uid="{00204506-6066-4B17-8E17-10B24812E380}"/>
    <cellStyle name="Milliers 2 8 5" xfId="51272" xr:uid="{DB190389-436D-4DA3-A7D2-9722D4131C57}"/>
    <cellStyle name="Milliers 2 8 6" xfId="52318" xr:uid="{C8826B5C-6C27-4FB9-9C63-6A65513509C5}"/>
    <cellStyle name="Milliers 2 8 7" xfId="52831" xr:uid="{AFC15AAE-AEF3-4E01-BC95-5446D64D5C2C}"/>
    <cellStyle name="Milliers 2 9" xfId="10078" xr:uid="{00000000-0005-0000-0000-000051210000}"/>
    <cellStyle name="Milliers 2 9 2" xfId="10079" xr:uid="{00000000-0005-0000-0000-000052210000}"/>
    <cellStyle name="Milliers 2 9 2 2" xfId="10080" xr:uid="{00000000-0005-0000-0000-000053210000}"/>
    <cellStyle name="Milliers 2 9 2 3" xfId="52524" xr:uid="{C2035B6B-5D4E-4D1B-875E-26046C9E7E5B}"/>
    <cellStyle name="Milliers 2 9 3" xfId="10081" xr:uid="{00000000-0005-0000-0000-000054210000}"/>
    <cellStyle name="Milliers 2 9 3 2" xfId="10082" xr:uid="{00000000-0005-0000-0000-000055210000}"/>
    <cellStyle name="Milliers 2 9 3 3" xfId="52575" xr:uid="{9E38EB9B-4828-4365-9574-6D4BB829A9FD}"/>
    <cellStyle name="Milliers 2 9 4" xfId="10083" xr:uid="{00000000-0005-0000-0000-000056210000}"/>
    <cellStyle name="Milliers 2 9 5" xfId="51274" xr:uid="{396961DC-AD26-4D3D-935D-FEB1950E3830}"/>
    <cellStyle name="Milliers 2 9 6" xfId="52320" xr:uid="{E3285B5F-8348-4C45-B7E5-A2DEC263CCC0}"/>
    <cellStyle name="Milliers 2 9 7" xfId="52833" xr:uid="{0529FDFA-3303-4ADF-8438-E5B608DBE340}"/>
    <cellStyle name="Milliers 2_ANNÉE 2015" xfId="374" xr:uid="{00000000-0005-0000-0000-000057210000}"/>
    <cellStyle name="Milliers 20" xfId="10084" xr:uid="{00000000-0005-0000-0000-000058210000}"/>
    <cellStyle name="Milliers 20 2" xfId="10085" xr:uid="{00000000-0005-0000-0000-000059210000}"/>
    <cellStyle name="Milliers 20 2 2" xfId="10086" xr:uid="{00000000-0005-0000-0000-00005A210000}"/>
    <cellStyle name="Milliers 20 2 3" xfId="10087" xr:uid="{00000000-0005-0000-0000-00005B210000}"/>
    <cellStyle name="Milliers 20 3" xfId="10088" xr:uid="{00000000-0005-0000-0000-00005C210000}"/>
    <cellStyle name="Milliers 20 3 2" xfId="10089" xr:uid="{00000000-0005-0000-0000-00005D210000}"/>
    <cellStyle name="Milliers 20 3 3" xfId="10090" xr:uid="{00000000-0005-0000-0000-00005E210000}"/>
    <cellStyle name="Milliers 20 4" xfId="10091" xr:uid="{00000000-0005-0000-0000-00005F210000}"/>
    <cellStyle name="Milliers 20 4 2" xfId="10092" xr:uid="{00000000-0005-0000-0000-000060210000}"/>
    <cellStyle name="Milliers 20 5" xfId="10093" xr:uid="{00000000-0005-0000-0000-000061210000}"/>
    <cellStyle name="Milliers 20 6" xfId="10094" xr:uid="{00000000-0005-0000-0000-000062210000}"/>
    <cellStyle name="Milliers 20 7" xfId="52484" xr:uid="{D1CD6F58-4BB6-4D97-A73E-98DC78D456C6}"/>
    <cellStyle name="Milliers 20 8" xfId="52880" xr:uid="{6B01AE42-4CC6-485D-922B-C45D41A393E5}"/>
    <cellStyle name="Milliers 21" xfId="10095" xr:uid="{00000000-0005-0000-0000-000063210000}"/>
    <cellStyle name="Milliers 21 2" xfId="10096" xr:uid="{00000000-0005-0000-0000-000064210000}"/>
    <cellStyle name="Milliers 21 3" xfId="10097" xr:uid="{00000000-0005-0000-0000-000065210000}"/>
    <cellStyle name="Milliers 21 4" xfId="52552" xr:uid="{346C6C7F-0321-4139-95FF-EABD2A47A4CE}"/>
    <cellStyle name="Milliers 21 5" xfId="52881" xr:uid="{5039E661-2B8A-4C63-9CBA-C428E1A33E6C}"/>
    <cellStyle name="Milliers 22" xfId="10098" xr:uid="{00000000-0005-0000-0000-000066210000}"/>
    <cellStyle name="Milliers 22 2" xfId="10099" xr:uid="{00000000-0005-0000-0000-000067210000}"/>
    <cellStyle name="Milliers 22 3" xfId="10100" xr:uid="{00000000-0005-0000-0000-000068210000}"/>
    <cellStyle name="Milliers 22 4" xfId="52882" xr:uid="{C5C6BAD9-D5D9-4799-A444-249AD3E4F38A}"/>
    <cellStyle name="Milliers 23" xfId="10101" xr:uid="{00000000-0005-0000-0000-000069210000}"/>
    <cellStyle name="Milliers 23 2" xfId="10102" xr:uid="{00000000-0005-0000-0000-00006A210000}"/>
    <cellStyle name="Milliers 23 2 2" xfId="10103" xr:uid="{00000000-0005-0000-0000-00006B210000}"/>
    <cellStyle name="Milliers 23 2 3" xfId="10104" xr:uid="{00000000-0005-0000-0000-00006C210000}"/>
    <cellStyle name="Milliers 23 3" xfId="10105" xr:uid="{00000000-0005-0000-0000-00006D210000}"/>
    <cellStyle name="Milliers 23 3 2" xfId="10106" xr:uid="{00000000-0005-0000-0000-00006E210000}"/>
    <cellStyle name="Milliers 23 4" xfId="10107" xr:uid="{00000000-0005-0000-0000-00006F210000}"/>
    <cellStyle name="Milliers 23 5" xfId="52883" xr:uid="{E7AF485B-F537-4645-AE58-09B2B0D6E89A}"/>
    <cellStyle name="Milliers 24" xfId="10108" xr:uid="{00000000-0005-0000-0000-000070210000}"/>
    <cellStyle name="Milliers 24 2" xfId="10109" xr:uid="{00000000-0005-0000-0000-000071210000}"/>
    <cellStyle name="Milliers 24 2 2" xfId="10110" xr:uid="{00000000-0005-0000-0000-000072210000}"/>
    <cellStyle name="Milliers 24 3" xfId="10111" xr:uid="{00000000-0005-0000-0000-000073210000}"/>
    <cellStyle name="Milliers 24 4" xfId="10112" xr:uid="{00000000-0005-0000-0000-000074210000}"/>
    <cellStyle name="Milliers 24 5" xfId="10113" xr:uid="{00000000-0005-0000-0000-000075210000}"/>
    <cellStyle name="Milliers 24 6" xfId="10114" xr:uid="{00000000-0005-0000-0000-000076210000}"/>
    <cellStyle name="Milliers 24 7" xfId="10115" xr:uid="{00000000-0005-0000-0000-000077210000}"/>
    <cellStyle name="Milliers 24 8" xfId="52884" xr:uid="{2E95D3E4-3EA8-4892-8796-4527C9EE8AE4}"/>
    <cellStyle name="Milliers 25" xfId="10116" xr:uid="{00000000-0005-0000-0000-000078210000}"/>
    <cellStyle name="Milliers 25 2" xfId="10117" xr:uid="{00000000-0005-0000-0000-000079210000}"/>
    <cellStyle name="Milliers 25 3" xfId="10118" xr:uid="{00000000-0005-0000-0000-00007A210000}"/>
    <cellStyle name="Milliers 25 4" xfId="52885" xr:uid="{DD4BC09B-6D9A-4ED6-92B9-17320FB7A603}"/>
    <cellStyle name="Milliers 26" xfId="10119" xr:uid="{00000000-0005-0000-0000-00007B210000}"/>
    <cellStyle name="Milliers 26 2" xfId="10120" xr:uid="{00000000-0005-0000-0000-00007C210000}"/>
    <cellStyle name="Milliers 26 3" xfId="52886" xr:uid="{C17B0B2D-DD5D-419C-9E51-27B0FF58D7F2}"/>
    <cellStyle name="Milliers 27" xfId="10121" xr:uid="{00000000-0005-0000-0000-00007D210000}"/>
    <cellStyle name="Milliers 27 2" xfId="10122" xr:uid="{00000000-0005-0000-0000-00007E210000}"/>
    <cellStyle name="Milliers 27 3" xfId="10123" xr:uid="{00000000-0005-0000-0000-00007F210000}"/>
    <cellStyle name="Milliers 27 4" xfId="52887" xr:uid="{0ABE275B-BF47-41A4-A488-37C0D7B62C1A}"/>
    <cellStyle name="Milliers 28" xfId="10124" xr:uid="{00000000-0005-0000-0000-000080210000}"/>
    <cellStyle name="Milliers 28 2" xfId="10125" xr:uid="{00000000-0005-0000-0000-000081210000}"/>
    <cellStyle name="Milliers 29" xfId="10126" xr:uid="{00000000-0005-0000-0000-000082210000}"/>
    <cellStyle name="Milliers 29 2" xfId="10127" xr:uid="{00000000-0005-0000-0000-000083210000}"/>
    <cellStyle name="Milliers 3" xfId="375" xr:uid="{00000000-0005-0000-0000-000084210000}"/>
    <cellStyle name="Milliers 3 10" xfId="10128" xr:uid="{00000000-0005-0000-0000-000085210000}"/>
    <cellStyle name="Milliers 3 10 2" xfId="10129" xr:uid="{00000000-0005-0000-0000-000086210000}"/>
    <cellStyle name="Milliers 3 10 3" xfId="52576" xr:uid="{85F89A28-850B-45D9-A2B8-584258D9B351}"/>
    <cellStyle name="Milliers 3 11" xfId="10130" xr:uid="{00000000-0005-0000-0000-000087210000}"/>
    <cellStyle name="Milliers 3 11 2" xfId="10131" xr:uid="{00000000-0005-0000-0000-000088210000}"/>
    <cellStyle name="Milliers 3 12" xfId="10132" xr:uid="{00000000-0005-0000-0000-000089210000}"/>
    <cellStyle name="Milliers 3 12 2" xfId="10133" xr:uid="{00000000-0005-0000-0000-00008A210000}"/>
    <cellStyle name="Milliers 3 13" xfId="10134" xr:uid="{00000000-0005-0000-0000-00008B210000}"/>
    <cellStyle name="Milliers 3 13 2" xfId="10135" xr:uid="{00000000-0005-0000-0000-00008C210000}"/>
    <cellStyle name="Milliers 3 14" xfId="10136" xr:uid="{00000000-0005-0000-0000-00008D210000}"/>
    <cellStyle name="Milliers 3 14 2" xfId="10137" xr:uid="{00000000-0005-0000-0000-00008E210000}"/>
    <cellStyle name="Milliers 3 15" xfId="2231" xr:uid="{00000000-0005-0000-0000-00008F210000}"/>
    <cellStyle name="Milliers 3 16" xfId="50349" xr:uid="{9BD6CB59-2BC1-44C1-9567-66529976FEA3}"/>
    <cellStyle name="Milliers 3 2" xfId="1367" xr:uid="{00000000-0005-0000-0000-000090210000}"/>
    <cellStyle name="Milliers 3 2 10" xfId="2339" xr:uid="{00000000-0005-0000-0000-000091210000}"/>
    <cellStyle name="Milliers 3 2 11" xfId="50447" xr:uid="{1C2A6248-552E-40AA-8DBA-FE7A9A33D588}"/>
    <cellStyle name="Milliers 3 2 12" xfId="52270" xr:uid="{31DF4D1D-D3E9-4DB0-939C-00A0B26542DB}"/>
    <cellStyle name="Milliers 3 2 13" xfId="52787" xr:uid="{30DB84CB-9992-407E-9541-0BBB98AC0943}"/>
    <cellStyle name="Milliers 3 2 2" xfId="10138" xr:uid="{00000000-0005-0000-0000-000092210000}"/>
    <cellStyle name="Milliers 3 2 2 2" xfId="10139" xr:uid="{00000000-0005-0000-0000-000093210000}"/>
    <cellStyle name="Milliers 3 2 2 2 2" xfId="10140" xr:uid="{00000000-0005-0000-0000-000094210000}"/>
    <cellStyle name="Milliers 3 2 2 3" xfId="10141" xr:uid="{00000000-0005-0000-0000-000095210000}"/>
    <cellStyle name="Milliers 3 2 2 4" xfId="51276" xr:uid="{8577C7F3-E3D6-41FB-A19E-DD9B37403955}"/>
    <cellStyle name="Milliers 3 2 3" xfId="10142" xr:uid="{00000000-0005-0000-0000-000096210000}"/>
    <cellStyle name="Milliers 3 2 3 2" xfId="10143" xr:uid="{00000000-0005-0000-0000-000097210000}"/>
    <cellStyle name="Milliers 3 2 3 2 2" xfId="10144" xr:uid="{00000000-0005-0000-0000-000098210000}"/>
    <cellStyle name="Milliers 3 2 3 3" xfId="10145" xr:uid="{00000000-0005-0000-0000-000099210000}"/>
    <cellStyle name="Milliers 3 2 3 3 2" xfId="10146" xr:uid="{00000000-0005-0000-0000-00009A210000}"/>
    <cellStyle name="Milliers 3 2 3 4" xfId="10147" xr:uid="{00000000-0005-0000-0000-00009B210000}"/>
    <cellStyle name="Milliers 3 2 4" xfId="10148" xr:uid="{00000000-0005-0000-0000-00009C210000}"/>
    <cellStyle name="Milliers 3 2 4 2" xfId="10149" xr:uid="{00000000-0005-0000-0000-00009D210000}"/>
    <cellStyle name="Milliers 3 2 4 2 2" xfId="10150" xr:uid="{00000000-0005-0000-0000-00009E210000}"/>
    <cellStyle name="Milliers 3 2 4 3" xfId="10151" xr:uid="{00000000-0005-0000-0000-00009F210000}"/>
    <cellStyle name="Milliers 3 2 5" xfId="10152" xr:uid="{00000000-0005-0000-0000-0000A0210000}"/>
    <cellStyle name="Milliers 3 2 5 2" xfId="10153" xr:uid="{00000000-0005-0000-0000-0000A1210000}"/>
    <cellStyle name="Milliers 3 2 6" xfId="10154" xr:uid="{00000000-0005-0000-0000-0000A2210000}"/>
    <cellStyle name="Milliers 3 2 6 2" xfId="10155" xr:uid="{00000000-0005-0000-0000-0000A3210000}"/>
    <cellStyle name="Milliers 3 2 7" xfId="10156" xr:uid="{00000000-0005-0000-0000-0000A4210000}"/>
    <cellStyle name="Milliers 3 2 7 2" xfId="10157" xr:uid="{00000000-0005-0000-0000-0000A5210000}"/>
    <cellStyle name="Milliers 3 2 8" xfId="10158" xr:uid="{00000000-0005-0000-0000-0000A6210000}"/>
    <cellStyle name="Milliers 3 2 9" xfId="10159" xr:uid="{00000000-0005-0000-0000-0000A7210000}"/>
    <cellStyle name="Milliers 3 3" xfId="10160" xr:uid="{00000000-0005-0000-0000-0000A8210000}"/>
    <cellStyle name="Milliers 3 3 2" xfId="10161" xr:uid="{00000000-0005-0000-0000-0000A9210000}"/>
    <cellStyle name="Milliers 3 3 2 2" xfId="10162" xr:uid="{00000000-0005-0000-0000-0000AA210000}"/>
    <cellStyle name="Milliers 3 3 3" xfId="10163" xr:uid="{00000000-0005-0000-0000-0000AB210000}"/>
    <cellStyle name="Milliers 3 3 4" xfId="51277" xr:uid="{64A369A0-B3E5-4F86-A3A8-29C6C69ECF2D}"/>
    <cellStyle name="Milliers 3 4" xfId="10164" xr:uid="{00000000-0005-0000-0000-0000AC210000}"/>
    <cellStyle name="Milliers 3 4 2" xfId="10165" xr:uid="{00000000-0005-0000-0000-0000AD210000}"/>
    <cellStyle name="Milliers 3 4 2 2" xfId="10166" xr:uid="{00000000-0005-0000-0000-0000AE210000}"/>
    <cellStyle name="Milliers 3 4 2 2 2" xfId="52527" xr:uid="{30462F7A-F95F-41B7-842E-7F8BFFDC5AD3}"/>
    <cellStyle name="Milliers 3 4 2 3" xfId="51279" xr:uid="{CA7F9C6E-BE62-4565-8F71-68047CD2DDE0}"/>
    <cellStyle name="Milliers 3 4 2 3 2" xfId="52578" xr:uid="{B4AA8D0A-D851-452F-A24F-7B3E29601A9B}"/>
    <cellStyle name="Milliers 3 4 2 4" xfId="52323" xr:uid="{79A7F62A-D4B0-42D3-9B93-0C97BD2E5DA1}"/>
    <cellStyle name="Milliers 3 4 2 5" xfId="52836" xr:uid="{13D0E7A2-7F1C-421F-A315-0175372F21CD}"/>
    <cellStyle name="Milliers 3 4 3" xfId="10167" xr:uid="{00000000-0005-0000-0000-0000AF210000}"/>
    <cellStyle name="Milliers 3 4 3 2" xfId="52526" xr:uid="{85DF6E39-DD01-424A-B1AC-F8AF2F118419}"/>
    <cellStyle name="Milliers 3 4 4" xfId="51278" xr:uid="{440BA429-A230-46B9-B5F0-D18787E9623B}"/>
    <cellStyle name="Milliers 3 4 4 2" xfId="52577" xr:uid="{B62FECE2-713E-44E5-9220-9C168C656FCE}"/>
    <cellStyle name="Milliers 3 4 5" xfId="52322" xr:uid="{CDEA3A8B-5CD8-47F0-A36C-2C5DDB0B0CE3}"/>
    <cellStyle name="Milliers 3 4 6" xfId="52835" xr:uid="{5A2892F3-0D9D-49F0-8069-C94F1E58F51F}"/>
    <cellStyle name="Milliers 3 5" xfId="10168" xr:uid="{00000000-0005-0000-0000-0000B0210000}"/>
    <cellStyle name="Milliers 3 5 10" xfId="52837" xr:uid="{D7CA75E8-6541-45D2-85AE-2DDB7015A589}"/>
    <cellStyle name="Milliers 3 5 2" xfId="10169" xr:uid="{00000000-0005-0000-0000-0000B1210000}"/>
    <cellStyle name="Milliers 3 5 2 2" xfId="10170" xr:uid="{00000000-0005-0000-0000-0000B2210000}"/>
    <cellStyle name="Milliers 3 5 2 2 2" xfId="10171" xr:uid="{00000000-0005-0000-0000-0000B3210000}"/>
    <cellStyle name="Milliers 3 5 2 2 3" xfId="52529" xr:uid="{E02D4E65-2630-4057-9223-09D288BC720A}"/>
    <cellStyle name="Milliers 3 5 2 3" xfId="10172" xr:uid="{00000000-0005-0000-0000-0000B4210000}"/>
    <cellStyle name="Milliers 3 5 2 3 2" xfId="52580" xr:uid="{27E14817-A920-4133-B588-FF88E9B89581}"/>
    <cellStyle name="Milliers 3 5 2 4" xfId="10173" xr:uid="{00000000-0005-0000-0000-0000B5210000}"/>
    <cellStyle name="Milliers 3 5 2 5" xfId="51281" xr:uid="{20658AA4-4CF4-47EE-B8AE-3505744A6754}"/>
    <cellStyle name="Milliers 3 5 2 6" xfId="52325" xr:uid="{56713469-B4B2-4E6B-BAD9-A7D2E5A55428}"/>
    <cellStyle name="Milliers 3 5 2 7" xfId="52838" xr:uid="{3F27EC2B-5270-4E1E-9A27-2F65151F3E96}"/>
    <cellStyle name="Milliers 3 5 3" xfId="10174" xr:uid="{00000000-0005-0000-0000-0000B6210000}"/>
    <cellStyle name="Milliers 3 5 3 2" xfId="10175" xr:uid="{00000000-0005-0000-0000-0000B7210000}"/>
    <cellStyle name="Milliers 3 5 3 3" xfId="10176" xr:uid="{00000000-0005-0000-0000-0000B8210000}"/>
    <cellStyle name="Milliers 3 5 3 3 2" xfId="10177" xr:uid="{00000000-0005-0000-0000-0000B9210000}"/>
    <cellStyle name="Milliers 3 5 3 3 3" xfId="10178" xr:uid="{00000000-0005-0000-0000-0000BA210000}"/>
    <cellStyle name="Milliers 3 5 3 4" xfId="10179" xr:uid="{00000000-0005-0000-0000-0000BB210000}"/>
    <cellStyle name="Milliers 3 5 3 4 2" xfId="10180" xr:uid="{00000000-0005-0000-0000-0000BC210000}"/>
    <cellStyle name="Milliers 3 5 3 4 3" xfId="10181" xr:uid="{00000000-0005-0000-0000-0000BD210000}"/>
    <cellStyle name="Milliers 3 5 3 5" xfId="10182" xr:uid="{00000000-0005-0000-0000-0000BE210000}"/>
    <cellStyle name="Milliers 3 5 3 6" xfId="10183" xr:uid="{00000000-0005-0000-0000-0000BF210000}"/>
    <cellStyle name="Milliers 3 5 3 7" xfId="52528" xr:uid="{D2EC0A2B-C3EA-488C-8B2C-06A4392EF224}"/>
    <cellStyle name="Milliers 3 5 4" xfId="10184" xr:uid="{00000000-0005-0000-0000-0000C0210000}"/>
    <cellStyle name="Milliers 3 5 4 2" xfId="10185" xr:uid="{00000000-0005-0000-0000-0000C1210000}"/>
    <cellStyle name="Milliers 3 5 4 2 2" xfId="10186" xr:uid="{00000000-0005-0000-0000-0000C2210000}"/>
    <cellStyle name="Milliers 3 5 4 2 3" xfId="10187" xr:uid="{00000000-0005-0000-0000-0000C3210000}"/>
    <cellStyle name="Milliers 3 5 4 3" xfId="10188" xr:uid="{00000000-0005-0000-0000-0000C4210000}"/>
    <cellStyle name="Milliers 3 5 4 3 2" xfId="10189" xr:uid="{00000000-0005-0000-0000-0000C5210000}"/>
    <cellStyle name="Milliers 3 5 4 4" xfId="10190" xr:uid="{00000000-0005-0000-0000-0000C6210000}"/>
    <cellStyle name="Milliers 3 5 4 5" xfId="52579" xr:uid="{CB61B1D4-5BC4-4D4E-BE2C-AA65788DF96C}"/>
    <cellStyle name="Milliers 3 5 5" xfId="10191" xr:uid="{00000000-0005-0000-0000-0000C7210000}"/>
    <cellStyle name="Milliers 3 5 5 2" xfId="10192" xr:uid="{00000000-0005-0000-0000-0000C8210000}"/>
    <cellStyle name="Milliers 3 5 5 3" xfId="10193" xr:uid="{00000000-0005-0000-0000-0000C9210000}"/>
    <cellStyle name="Milliers 3 5 6" xfId="10194" xr:uid="{00000000-0005-0000-0000-0000CA210000}"/>
    <cellStyle name="Milliers 3 5 6 2" xfId="10195" xr:uid="{00000000-0005-0000-0000-0000CB210000}"/>
    <cellStyle name="Milliers 3 5 7" xfId="10196" xr:uid="{00000000-0005-0000-0000-0000CC210000}"/>
    <cellStyle name="Milliers 3 5 8" xfId="51280" xr:uid="{9C728CEC-4851-4DF9-A04F-47FCDB41E316}"/>
    <cellStyle name="Milliers 3 5 9" xfId="52324" xr:uid="{789920F1-CDBF-42AB-A2D0-62E78940A3E3}"/>
    <cellStyle name="Milliers 3 6" xfId="10197" xr:uid="{00000000-0005-0000-0000-0000CD210000}"/>
    <cellStyle name="Milliers 3 6 2" xfId="10198" xr:uid="{00000000-0005-0000-0000-0000CE210000}"/>
    <cellStyle name="Milliers 3 6 2 2" xfId="10199" xr:uid="{00000000-0005-0000-0000-0000CF210000}"/>
    <cellStyle name="Milliers 3 6 2 2 2" xfId="52531" xr:uid="{79CF1A1C-29E9-4818-8A7B-3E677BE74A74}"/>
    <cellStyle name="Milliers 3 6 2 3" xfId="51283" xr:uid="{01F1D160-B495-4CF9-9CA5-321345A2B65B}"/>
    <cellStyle name="Milliers 3 6 2 3 2" xfId="52582" xr:uid="{0FF65189-0A13-46FD-B9D7-7A488E1CA54B}"/>
    <cellStyle name="Milliers 3 6 2 4" xfId="52327" xr:uid="{023522B4-C161-4F42-B3D3-61086D78B899}"/>
    <cellStyle name="Milliers 3 6 2 5" xfId="52840" xr:uid="{500E4FC9-098E-4009-82A2-82C0F53F3802}"/>
    <cellStyle name="Milliers 3 6 3" xfId="10200" xr:uid="{00000000-0005-0000-0000-0000D0210000}"/>
    <cellStyle name="Milliers 3 6 3 2" xfId="52530" xr:uid="{F5F97B11-3184-463C-9233-4F3857459F28}"/>
    <cellStyle name="Milliers 3 6 4" xfId="51282" xr:uid="{3BE9E780-96B0-4933-97D1-3D7A2B4744CA}"/>
    <cellStyle name="Milliers 3 6 4 2" xfId="52581" xr:uid="{646BE950-BF11-487F-B356-B6FED903C7BE}"/>
    <cellStyle name="Milliers 3 6 5" xfId="52326" xr:uid="{6FB2C6B9-2476-4319-A1DE-EC74F6A18C00}"/>
    <cellStyle name="Milliers 3 6 6" xfId="52839" xr:uid="{3EF10C44-656A-452B-AB2B-68EED32B8720}"/>
    <cellStyle name="Milliers 3 7" xfId="10201" xr:uid="{00000000-0005-0000-0000-0000D1210000}"/>
    <cellStyle name="Milliers 3 7 2" xfId="10202" xr:uid="{00000000-0005-0000-0000-0000D2210000}"/>
    <cellStyle name="Milliers 3 7 2 2" xfId="10203" xr:uid="{00000000-0005-0000-0000-0000D3210000}"/>
    <cellStyle name="Milliers 3 7 2 2 2" xfId="10204" xr:uid="{00000000-0005-0000-0000-0000D4210000}"/>
    <cellStyle name="Milliers 3 7 2 3" xfId="52532" xr:uid="{B4CE0E23-B5D8-44EF-87F0-7B6957D63738}"/>
    <cellStyle name="Milliers 3 7 3" xfId="10205" xr:uid="{00000000-0005-0000-0000-0000D5210000}"/>
    <cellStyle name="Milliers 3 7 3 2" xfId="52583" xr:uid="{EB3BA234-14DE-459E-BC5C-05863B8762F4}"/>
    <cellStyle name="Milliers 3 7 4" xfId="51284" xr:uid="{857401AE-85A1-4988-8FA0-97C9E106F0E4}"/>
    <cellStyle name="Milliers 3 7 5" xfId="52328" xr:uid="{17E05C76-156E-4FE8-9F08-A09DEBAF18C1}"/>
    <cellStyle name="Milliers 3 7 6" xfId="52841" xr:uid="{3E03346E-EE7C-4647-AC1C-3CD7EC1FC9B2}"/>
    <cellStyle name="Milliers 3 8" xfId="10206" xr:uid="{00000000-0005-0000-0000-0000D6210000}"/>
    <cellStyle name="Milliers 3 8 2" xfId="10207" xr:uid="{00000000-0005-0000-0000-0000D7210000}"/>
    <cellStyle name="Milliers 3 8 2 2" xfId="10208" xr:uid="{00000000-0005-0000-0000-0000D8210000}"/>
    <cellStyle name="Milliers 3 8 2 2 2" xfId="10209" xr:uid="{00000000-0005-0000-0000-0000D9210000}"/>
    <cellStyle name="Milliers 3 8 2 3" xfId="52525" xr:uid="{FF22087A-0D31-4FD0-B224-3E7F1858653C}"/>
    <cellStyle name="Milliers 3 8 3" xfId="10210" xr:uid="{00000000-0005-0000-0000-0000DA210000}"/>
    <cellStyle name="Milliers 3 8 4" xfId="51275" xr:uid="{C2DDC971-507D-40CA-9CF2-77FBDE9D4B64}"/>
    <cellStyle name="Milliers 3 8 5" xfId="52321" xr:uid="{885B429D-06F0-4ED0-8B73-7C449C292C34}"/>
    <cellStyle name="Milliers 3 8 6" xfId="52834" xr:uid="{4E9810DB-E06B-40DB-B4D3-318EF2498FD7}"/>
    <cellStyle name="Milliers 3 9" xfId="10211" xr:uid="{00000000-0005-0000-0000-0000DB210000}"/>
    <cellStyle name="Milliers 3 9 2" xfId="10212" xr:uid="{00000000-0005-0000-0000-0000DC210000}"/>
    <cellStyle name="Milliers 3 9 2 2" xfId="10213" xr:uid="{00000000-0005-0000-0000-0000DD210000}"/>
    <cellStyle name="Milliers 3 9 2 2 2" xfId="10214" xr:uid="{00000000-0005-0000-0000-0000DE210000}"/>
    <cellStyle name="Milliers 3 9 2 3" xfId="52533" xr:uid="{6A962FC7-2355-4FBD-A52F-A73D98E69FB0}"/>
    <cellStyle name="Milliers 3 9 3" xfId="10215" xr:uid="{00000000-0005-0000-0000-0000DF210000}"/>
    <cellStyle name="Milliers 3 9 4" xfId="52148" xr:uid="{E7336467-7113-430B-815D-787C49D7AF8B}"/>
    <cellStyle name="Milliers 3 9 5" xfId="52475" xr:uid="{DFFF31FD-C769-4695-97E1-33EAF10E6E07}"/>
    <cellStyle name="Milliers 3 9 6" xfId="52873" xr:uid="{DBE96046-94BD-41EB-9FC9-C90309D5523C}"/>
    <cellStyle name="Milliers 30" xfId="10216" xr:uid="{00000000-0005-0000-0000-0000E0210000}"/>
    <cellStyle name="Milliers 30 2" xfId="10217" xr:uid="{00000000-0005-0000-0000-0000E1210000}"/>
    <cellStyle name="Milliers 31" xfId="10218" xr:uid="{00000000-0005-0000-0000-0000E2210000}"/>
    <cellStyle name="Milliers 31 2" xfId="10219" xr:uid="{00000000-0005-0000-0000-0000E3210000}"/>
    <cellStyle name="Milliers 31 3" xfId="10220" xr:uid="{00000000-0005-0000-0000-0000E4210000}"/>
    <cellStyle name="Milliers 32" xfId="10221" xr:uid="{00000000-0005-0000-0000-0000E5210000}"/>
    <cellStyle name="Milliers 32 2" xfId="10222" xr:uid="{00000000-0005-0000-0000-0000E6210000}"/>
    <cellStyle name="Milliers 33" xfId="10223" xr:uid="{00000000-0005-0000-0000-0000E7210000}"/>
    <cellStyle name="Milliers 33 2" xfId="10224" xr:uid="{00000000-0005-0000-0000-0000E8210000}"/>
    <cellStyle name="Milliers 33 3" xfId="10225" xr:uid="{00000000-0005-0000-0000-0000E9210000}"/>
    <cellStyle name="Milliers 34" xfId="10226" xr:uid="{00000000-0005-0000-0000-0000EA210000}"/>
    <cellStyle name="Milliers 34 2" xfId="10227" xr:uid="{00000000-0005-0000-0000-0000EB210000}"/>
    <cellStyle name="Milliers 34 3" xfId="10228" xr:uid="{00000000-0005-0000-0000-0000EC210000}"/>
    <cellStyle name="Milliers 35" xfId="10229" xr:uid="{00000000-0005-0000-0000-0000ED210000}"/>
    <cellStyle name="Milliers 35 2" xfId="10230" xr:uid="{00000000-0005-0000-0000-0000EE210000}"/>
    <cellStyle name="Milliers 36" xfId="10231" xr:uid="{00000000-0005-0000-0000-0000EF210000}"/>
    <cellStyle name="Milliers 37" xfId="10232" xr:uid="{00000000-0005-0000-0000-0000F0210000}"/>
    <cellStyle name="Milliers 38" xfId="10233" xr:uid="{00000000-0005-0000-0000-0000F1210000}"/>
    <cellStyle name="Milliers 39" xfId="50228" xr:uid="{00000000-0005-0000-0000-0000F2210000}"/>
    <cellStyle name="Milliers 4" xfId="376" xr:uid="{00000000-0005-0000-0000-0000F3210000}"/>
    <cellStyle name="Milliers 4 10" xfId="10234" xr:uid="{00000000-0005-0000-0000-0000F4210000}"/>
    <cellStyle name="Milliers 4 10 2" xfId="10235" xr:uid="{00000000-0005-0000-0000-0000F5210000}"/>
    <cellStyle name="Milliers 4 11" xfId="10236" xr:uid="{00000000-0005-0000-0000-0000F6210000}"/>
    <cellStyle name="Milliers 4 11 2" xfId="10237" xr:uid="{00000000-0005-0000-0000-0000F7210000}"/>
    <cellStyle name="Milliers 4 12" xfId="10238" xr:uid="{00000000-0005-0000-0000-0000F8210000}"/>
    <cellStyle name="Milliers 4 12 2" xfId="10239" xr:uid="{00000000-0005-0000-0000-0000F9210000}"/>
    <cellStyle name="Milliers 4 13" xfId="10240" xr:uid="{00000000-0005-0000-0000-0000FA210000}"/>
    <cellStyle name="Milliers 4 13 2" xfId="10241" xr:uid="{00000000-0005-0000-0000-0000FB210000}"/>
    <cellStyle name="Milliers 4 14" xfId="10242" xr:uid="{00000000-0005-0000-0000-0000FC210000}"/>
    <cellStyle name="Milliers 4 15" xfId="2232" xr:uid="{00000000-0005-0000-0000-0000FD210000}"/>
    <cellStyle name="Milliers 4 16" xfId="50362" xr:uid="{746B354F-ED90-4265-814E-647C0AF6CC50}"/>
    <cellStyle name="Milliers 4 2" xfId="1368" xr:uid="{00000000-0005-0000-0000-0000FE210000}"/>
    <cellStyle name="Milliers 4 2 2" xfId="10243" xr:uid="{00000000-0005-0000-0000-0000FF210000}"/>
    <cellStyle name="Milliers 4 2 2 2" xfId="10244" xr:uid="{00000000-0005-0000-0000-000000220000}"/>
    <cellStyle name="Milliers 4 2 3" xfId="10245" xr:uid="{00000000-0005-0000-0000-000001220000}"/>
    <cellStyle name="Milliers 4 2 3 2" xfId="10246" xr:uid="{00000000-0005-0000-0000-000002220000}"/>
    <cellStyle name="Milliers 4 2 3 3" xfId="10247" xr:uid="{00000000-0005-0000-0000-000003220000}"/>
    <cellStyle name="Milliers 4 2 4" xfId="2340" xr:uid="{00000000-0005-0000-0000-000004220000}"/>
    <cellStyle name="Milliers 4 3" xfId="10248" xr:uid="{00000000-0005-0000-0000-000005220000}"/>
    <cellStyle name="Milliers 4 3 2" xfId="10249" xr:uid="{00000000-0005-0000-0000-000006220000}"/>
    <cellStyle name="Milliers 4 3 2 2" xfId="10250" xr:uid="{00000000-0005-0000-0000-000007220000}"/>
    <cellStyle name="Milliers 4 3 3" xfId="10251" xr:uid="{00000000-0005-0000-0000-000008220000}"/>
    <cellStyle name="Milliers 4 3 4" xfId="51286" xr:uid="{AAB4155B-B454-4B63-BD89-FAC46865CC65}"/>
    <cellStyle name="Milliers 4 4" xfId="10252" xr:uid="{00000000-0005-0000-0000-000009220000}"/>
    <cellStyle name="Milliers 4 4 2" xfId="10253" xr:uid="{00000000-0005-0000-0000-00000A220000}"/>
    <cellStyle name="Milliers 4 4 2 2" xfId="10254" xr:uid="{00000000-0005-0000-0000-00000B220000}"/>
    <cellStyle name="Milliers 4 4 3" xfId="10255" xr:uid="{00000000-0005-0000-0000-00000C220000}"/>
    <cellStyle name="Milliers 4 4 4" xfId="51285" xr:uid="{1ED1B980-0747-46F0-8D0A-EC15B06DA6AB}"/>
    <cellStyle name="Milliers 4 5" xfId="10256" xr:uid="{00000000-0005-0000-0000-00000D220000}"/>
    <cellStyle name="Milliers 4 5 2" xfId="10257" xr:uid="{00000000-0005-0000-0000-00000E220000}"/>
    <cellStyle name="Milliers 4 5 2 2" xfId="52534" xr:uid="{27264B4C-BFBC-4444-B9A5-8D0A95F578A2}"/>
    <cellStyle name="Milliers 4 5 3" xfId="10258" xr:uid="{00000000-0005-0000-0000-00000F220000}"/>
    <cellStyle name="Milliers 4 5 4" xfId="52160" xr:uid="{35A24CA2-8AD9-4E7F-AA8B-0F3D36259FFD}"/>
    <cellStyle name="Milliers 4 5 5" xfId="52481" xr:uid="{2FA036B2-4054-49FA-8A76-9FB7AA29FDDF}"/>
    <cellStyle name="Milliers 4 5 6" xfId="52876" xr:uid="{CAC51EE2-FC95-478F-9B52-8EA30FB3AD6E}"/>
    <cellStyle name="Milliers 4 6" xfId="10259" xr:uid="{00000000-0005-0000-0000-000010220000}"/>
    <cellStyle name="Milliers 4 6 2" xfId="10260" xr:uid="{00000000-0005-0000-0000-000011220000}"/>
    <cellStyle name="Milliers 4 7" xfId="10261" xr:uid="{00000000-0005-0000-0000-000012220000}"/>
    <cellStyle name="Milliers 4 7 2" xfId="10262" xr:uid="{00000000-0005-0000-0000-000013220000}"/>
    <cellStyle name="Milliers 4 8" xfId="10263" xr:uid="{00000000-0005-0000-0000-000014220000}"/>
    <cellStyle name="Milliers 4 8 2" xfId="10264" xr:uid="{00000000-0005-0000-0000-000015220000}"/>
    <cellStyle name="Milliers 4 9" xfId="10265" xr:uid="{00000000-0005-0000-0000-000016220000}"/>
    <cellStyle name="Milliers 4 9 2" xfId="10266" xr:uid="{00000000-0005-0000-0000-000017220000}"/>
    <cellStyle name="Milliers 40" xfId="50445" xr:uid="{03FA71AE-107D-4332-A6DE-E583E84FA717}"/>
    <cellStyle name="Milliers 41" xfId="52268" xr:uid="{0EB0E402-040D-48F6-83DA-5B1986FC9483}"/>
    <cellStyle name="Milliers 42" xfId="10267" xr:uid="{00000000-0005-0000-0000-000018220000}"/>
    <cellStyle name="Milliers 42 2" xfId="10268" xr:uid="{00000000-0005-0000-0000-000019220000}"/>
    <cellStyle name="Milliers 43" xfId="10269" xr:uid="{00000000-0005-0000-0000-00001A220000}"/>
    <cellStyle name="Milliers 43 2" xfId="10270" xr:uid="{00000000-0005-0000-0000-00001B220000}"/>
    <cellStyle name="Milliers 44" xfId="10271" xr:uid="{00000000-0005-0000-0000-00001C220000}"/>
    <cellStyle name="Milliers 44 2" xfId="10272" xr:uid="{00000000-0005-0000-0000-00001D220000}"/>
    <cellStyle name="Milliers 44 2 2" xfId="10273" xr:uid="{00000000-0005-0000-0000-00001E220000}"/>
    <cellStyle name="Milliers 44 3" xfId="10274" xr:uid="{00000000-0005-0000-0000-00001F220000}"/>
    <cellStyle name="Milliers 44 4" xfId="10275" xr:uid="{00000000-0005-0000-0000-000020220000}"/>
    <cellStyle name="Milliers 45" xfId="10276" xr:uid="{00000000-0005-0000-0000-000021220000}"/>
    <cellStyle name="Milliers 46" xfId="10277" xr:uid="{00000000-0005-0000-0000-000022220000}"/>
    <cellStyle name="Milliers 47" xfId="10278" xr:uid="{00000000-0005-0000-0000-000023220000}"/>
    <cellStyle name="Milliers 47 2" xfId="10279" xr:uid="{00000000-0005-0000-0000-000024220000}"/>
    <cellStyle name="Milliers 48" xfId="10280" xr:uid="{00000000-0005-0000-0000-000025220000}"/>
    <cellStyle name="Milliers 48 2" xfId="10281" xr:uid="{00000000-0005-0000-0000-000026220000}"/>
    <cellStyle name="Milliers 49" xfId="10282" xr:uid="{00000000-0005-0000-0000-000027220000}"/>
    <cellStyle name="Milliers 49 2" xfId="10283" xr:uid="{00000000-0005-0000-0000-000028220000}"/>
    <cellStyle name="Milliers 5" xfId="377" xr:uid="{00000000-0005-0000-0000-000029220000}"/>
    <cellStyle name="Milliers 5 10" xfId="10284" xr:uid="{00000000-0005-0000-0000-00002A220000}"/>
    <cellStyle name="Milliers 5 10 2" xfId="10285" xr:uid="{00000000-0005-0000-0000-00002B220000}"/>
    <cellStyle name="Milliers 5 11" xfId="10286" xr:uid="{00000000-0005-0000-0000-00002C220000}"/>
    <cellStyle name="Milliers 5 11 2" xfId="10287" xr:uid="{00000000-0005-0000-0000-00002D220000}"/>
    <cellStyle name="Milliers 5 12" xfId="10288" xr:uid="{00000000-0005-0000-0000-00002E220000}"/>
    <cellStyle name="Milliers 5 12 2" xfId="10289" xr:uid="{00000000-0005-0000-0000-00002F220000}"/>
    <cellStyle name="Milliers 5 13" xfId="10290" xr:uid="{00000000-0005-0000-0000-000030220000}"/>
    <cellStyle name="Milliers 5 13 2" xfId="10291" xr:uid="{00000000-0005-0000-0000-000031220000}"/>
    <cellStyle name="Milliers 5 14" xfId="10292" xr:uid="{00000000-0005-0000-0000-000032220000}"/>
    <cellStyle name="Milliers 5 15" xfId="2233" xr:uid="{00000000-0005-0000-0000-000033220000}"/>
    <cellStyle name="Milliers 5 16" xfId="50334" xr:uid="{D81FCAA7-AAC2-414F-B7D5-4FCD96286CB4}"/>
    <cellStyle name="Milliers 5 2" xfId="1369" xr:uid="{00000000-0005-0000-0000-000034220000}"/>
    <cellStyle name="Milliers 5 2 2" xfId="10293" xr:uid="{00000000-0005-0000-0000-000035220000}"/>
    <cellStyle name="Milliers 5 2 2 2" xfId="10294" xr:uid="{00000000-0005-0000-0000-000036220000}"/>
    <cellStyle name="Milliers 5 2 2 2 2" xfId="10295" xr:uid="{00000000-0005-0000-0000-000037220000}"/>
    <cellStyle name="Milliers 5 2 2 2 3" xfId="10296" xr:uid="{00000000-0005-0000-0000-000038220000}"/>
    <cellStyle name="Milliers 5 2 3" xfId="10297" xr:uid="{00000000-0005-0000-0000-000039220000}"/>
    <cellStyle name="Milliers 5 2 3 2" xfId="10298" xr:uid="{00000000-0005-0000-0000-00003A220000}"/>
    <cellStyle name="Milliers 5 2 3 3" xfId="10299" xr:uid="{00000000-0005-0000-0000-00003B220000}"/>
    <cellStyle name="Milliers 5 2 4" xfId="2341" xr:uid="{00000000-0005-0000-0000-00003C220000}"/>
    <cellStyle name="Milliers 5 3" xfId="10300" xr:uid="{00000000-0005-0000-0000-00003D220000}"/>
    <cellStyle name="Milliers 5 3 2" xfId="10301" xr:uid="{00000000-0005-0000-0000-00003E220000}"/>
    <cellStyle name="Milliers 5 3 2 2" xfId="10302" xr:uid="{00000000-0005-0000-0000-00003F220000}"/>
    <cellStyle name="Milliers 5 3 3" xfId="10303" xr:uid="{00000000-0005-0000-0000-000040220000}"/>
    <cellStyle name="Milliers 5 3 4" xfId="51288" xr:uid="{DE93FD3D-3D82-4B29-ABFF-06EE8C642A4B}"/>
    <cellStyle name="Milliers 5 4" xfId="10304" xr:uid="{00000000-0005-0000-0000-000041220000}"/>
    <cellStyle name="Milliers 5 4 2" xfId="10305" xr:uid="{00000000-0005-0000-0000-000042220000}"/>
    <cellStyle name="Milliers 5 4 2 2" xfId="10306" xr:uid="{00000000-0005-0000-0000-000043220000}"/>
    <cellStyle name="Milliers 5 4 3" xfId="10307" xr:uid="{00000000-0005-0000-0000-000044220000}"/>
    <cellStyle name="Milliers 5 4 4" xfId="51287" xr:uid="{EC936F98-7586-414F-BF58-6432719856F2}"/>
    <cellStyle name="Milliers 5 5" xfId="10308" xr:uid="{00000000-0005-0000-0000-000045220000}"/>
    <cellStyle name="Milliers 5 5 2" xfId="10309" xr:uid="{00000000-0005-0000-0000-000046220000}"/>
    <cellStyle name="Milliers 5 5 3" xfId="10310" xr:uid="{00000000-0005-0000-0000-000047220000}"/>
    <cellStyle name="Milliers 5 6" xfId="10311" xr:uid="{00000000-0005-0000-0000-000048220000}"/>
    <cellStyle name="Milliers 5 6 2" xfId="10312" xr:uid="{00000000-0005-0000-0000-000049220000}"/>
    <cellStyle name="Milliers 5 7" xfId="10313" xr:uid="{00000000-0005-0000-0000-00004A220000}"/>
    <cellStyle name="Milliers 5 7 2" xfId="10314" xr:uid="{00000000-0005-0000-0000-00004B220000}"/>
    <cellStyle name="Milliers 5 8" xfId="10315" xr:uid="{00000000-0005-0000-0000-00004C220000}"/>
    <cellStyle name="Milliers 5 8 2" xfId="10316" xr:uid="{00000000-0005-0000-0000-00004D220000}"/>
    <cellStyle name="Milliers 5 9" xfId="10317" xr:uid="{00000000-0005-0000-0000-00004E220000}"/>
    <cellStyle name="Milliers 5 9 2" xfId="10318" xr:uid="{00000000-0005-0000-0000-00004F220000}"/>
    <cellStyle name="Milliers 50" xfId="52785" xr:uid="{EA8A3E3E-7236-4A8D-ACD8-96327B139216}"/>
    <cellStyle name="Milliers 6" xfId="378" xr:uid="{00000000-0005-0000-0000-000050220000}"/>
    <cellStyle name="Milliers 6 10" xfId="10319" xr:uid="{00000000-0005-0000-0000-000051220000}"/>
    <cellStyle name="Milliers 6 10 2" xfId="10320" xr:uid="{00000000-0005-0000-0000-000052220000}"/>
    <cellStyle name="Milliers 6 11" xfId="10321" xr:uid="{00000000-0005-0000-0000-000053220000}"/>
    <cellStyle name="Milliers 6 11 2" xfId="10322" xr:uid="{00000000-0005-0000-0000-000054220000}"/>
    <cellStyle name="Milliers 6 12" xfId="10323" xr:uid="{00000000-0005-0000-0000-000055220000}"/>
    <cellStyle name="Milliers 6 12 2" xfId="10324" xr:uid="{00000000-0005-0000-0000-000056220000}"/>
    <cellStyle name="Milliers 6 13" xfId="10325" xr:uid="{00000000-0005-0000-0000-000057220000}"/>
    <cellStyle name="Milliers 6 13 2" xfId="10326" xr:uid="{00000000-0005-0000-0000-000058220000}"/>
    <cellStyle name="Milliers 6 14" xfId="10327" xr:uid="{00000000-0005-0000-0000-000059220000}"/>
    <cellStyle name="Milliers 6 15" xfId="2234" xr:uid="{00000000-0005-0000-0000-00005A220000}"/>
    <cellStyle name="Milliers 6 2" xfId="1370" xr:uid="{00000000-0005-0000-0000-00005B220000}"/>
    <cellStyle name="Milliers 6 2 2" xfId="10328" xr:uid="{00000000-0005-0000-0000-00005C220000}"/>
    <cellStyle name="Milliers 6 2 2 2" xfId="10329" xr:uid="{00000000-0005-0000-0000-00005D220000}"/>
    <cellStyle name="Milliers 6 2 3" xfId="10330" xr:uid="{00000000-0005-0000-0000-00005E220000}"/>
    <cellStyle name="Milliers 6 2 4" xfId="2342" xr:uid="{00000000-0005-0000-0000-00005F220000}"/>
    <cellStyle name="Milliers 6 3" xfId="10331" xr:uid="{00000000-0005-0000-0000-000060220000}"/>
    <cellStyle name="Milliers 6 3 2" xfId="10332" xr:uid="{00000000-0005-0000-0000-000061220000}"/>
    <cellStyle name="Milliers 6 3 3" xfId="51289" xr:uid="{FD4984B4-3190-4978-9E9A-E7D2E7F84B96}"/>
    <cellStyle name="Milliers 6 4" xfId="10333" xr:uid="{00000000-0005-0000-0000-000062220000}"/>
    <cellStyle name="Milliers 6 4 2" xfId="10334" xr:uid="{00000000-0005-0000-0000-000063220000}"/>
    <cellStyle name="Milliers 6 5" xfId="10335" xr:uid="{00000000-0005-0000-0000-000064220000}"/>
    <cellStyle name="Milliers 6 5 2" xfId="10336" xr:uid="{00000000-0005-0000-0000-000065220000}"/>
    <cellStyle name="Milliers 6 6" xfId="10337" xr:uid="{00000000-0005-0000-0000-000066220000}"/>
    <cellStyle name="Milliers 6 6 2" xfId="10338" xr:uid="{00000000-0005-0000-0000-000067220000}"/>
    <cellStyle name="Milliers 6 7" xfId="10339" xr:uid="{00000000-0005-0000-0000-000068220000}"/>
    <cellStyle name="Milliers 6 7 2" xfId="10340" xr:uid="{00000000-0005-0000-0000-000069220000}"/>
    <cellStyle name="Milliers 6 8" xfId="10341" xr:uid="{00000000-0005-0000-0000-00006A220000}"/>
    <cellStyle name="Milliers 6 8 2" xfId="10342" xr:uid="{00000000-0005-0000-0000-00006B220000}"/>
    <cellStyle name="Milliers 6 9" xfId="10343" xr:uid="{00000000-0005-0000-0000-00006C220000}"/>
    <cellStyle name="Milliers 6 9 2" xfId="10344" xr:uid="{00000000-0005-0000-0000-00006D220000}"/>
    <cellStyle name="Milliers 7" xfId="379" xr:uid="{00000000-0005-0000-0000-00006E220000}"/>
    <cellStyle name="Milliers 7 10" xfId="10345" xr:uid="{00000000-0005-0000-0000-00006F220000}"/>
    <cellStyle name="Milliers 7 11" xfId="2235" xr:uid="{00000000-0005-0000-0000-000070220000}"/>
    <cellStyle name="Milliers 7 2" xfId="1371" xr:uid="{00000000-0005-0000-0000-000071220000}"/>
    <cellStyle name="Milliers 7 2 2" xfId="10347" xr:uid="{00000000-0005-0000-0000-000072220000}"/>
    <cellStyle name="Milliers 7 2 2 10" xfId="10348" xr:uid="{00000000-0005-0000-0000-000073220000}"/>
    <cellStyle name="Milliers 7 2 2 11" xfId="10349" xr:uid="{00000000-0005-0000-0000-000074220000}"/>
    <cellStyle name="Milliers 7 2 2 2" xfId="10350" xr:uid="{00000000-0005-0000-0000-000075220000}"/>
    <cellStyle name="Milliers 7 2 2 2 2" xfId="10351" xr:uid="{00000000-0005-0000-0000-000076220000}"/>
    <cellStyle name="Milliers 7 2 2 2 2 2" xfId="10352" xr:uid="{00000000-0005-0000-0000-000077220000}"/>
    <cellStyle name="Milliers 7 2 2 2 3" xfId="10353" xr:uid="{00000000-0005-0000-0000-000078220000}"/>
    <cellStyle name="Milliers 7 2 2 2 3 2" xfId="10354" xr:uid="{00000000-0005-0000-0000-000079220000}"/>
    <cellStyle name="Milliers 7 2 2 2 4" xfId="10355" xr:uid="{00000000-0005-0000-0000-00007A220000}"/>
    <cellStyle name="Milliers 7 2 2 2 5" xfId="10356" xr:uid="{00000000-0005-0000-0000-00007B220000}"/>
    <cellStyle name="Milliers 7 2 2 2 6" xfId="10357" xr:uid="{00000000-0005-0000-0000-00007C220000}"/>
    <cellStyle name="Milliers 7 2 2 2 7" xfId="10358" xr:uid="{00000000-0005-0000-0000-00007D220000}"/>
    <cellStyle name="Milliers 7 2 2 2 8" xfId="10359" xr:uid="{00000000-0005-0000-0000-00007E220000}"/>
    <cellStyle name="Milliers 7 2 2 2 9" xfId="10360" xr:uid="{00000000-0005-0000-0000-00007F220000}"/>
    <cellStyle name="Milliers 7 2 2 3" xfId="10361" xr:uid="{00000000-0005-0000-0000-000080220000}"/>
    <cellStyle name="Milliers 7 2 2 3 2" xfId="10362" xr:uid="{00000000-0005-0000-0000-000081220000}"/>
    <cellStyle name="Milliers 7 2 2 3 3" xfId="10363" xr:uid="{00000000-0005-0000-0000-000082220000}"/>
    <cellStyle name="Milliers 7 2 2 3 3 2" xfId="10364" xr:uid="{00000000-0005-0000-0000-000083220000}"/>
    <cellStyle name="Milliers 7 2 2 3 4" xfId="10365" xr:uid="{00000000-0005-0000-0000-000084220000}"/>
    <cellStyle name="Milliers 7 2 2 4" xfId="10366" xr:uid="{00000000-0005-0000-0000-000085220000}"/>
    <cellStyle name="Milliers 7 2 2 4 2" xfId="10367" xr:uid="{00000000-0005-0000-0000-000086220000}"/>
    <cellStyle name="Milliers 7 2 2 5" xfId="10368" xr:uid="{00000000-0005-0000-0000-000087220000}"/>
    <cellStyle name="Milliers 7 2 2 5 2" xfId="10369" xr:uid="{00000000-0005-0000-0000-000088220000}"/>
    <cellStyle name="Milliers 7 2 2 6" xfId="10370" xr:uid="{00000000-0005-0000-0000-000089220000}"/>
    <cellStyle name="Milliers 7 2 2 7" xfId="10371" xr:uid="{00000000-0005-0000-0000-00008A220000}"/>
    <cellStyle name="Milliers 7 2 2 8" xfId="10372" xr:uid="{00000000-0005-0000-0000-00008B220000}"/>
    <cellStyle name="Milliers 7 2 2 9" xfId="10373" xr:uid="{00000000-0005-0000-0000-00008C220000}"/>
    <cellStyle name="Milliers 7 2 3" xfId="10374" xr:uid="{00000000-0005-0000-0000-00008D220000}"/>
    <cellStyle name="Milliers 7 2 3 2" xfId="10375" xr:uid="{00000000-0005-0000-0000-00008E220000}"/>
    <cellStyle name="Milliers 7 2 3 2 2" xfId="10376" xr:uid="{00000000-0005-0000-0000-00008F220000}"/>
    <cellStyle name="Milliers 7 2 3 3" xfId="10377" xr:uid="{00000000-0005-0000-0000-000090220000}"/>
    <cellStyle name="Milliers 7 2 3 3 2" xfId="10378" xr:uid="{00000000-0005-0000-0000-000091220000}"/>
    <cellStyle name="Milliers 7 2 3 4" xfId="10379" xr:uid="{00000000-0005-0000-0000-000092220000}"/>
    <cellStyle name="Milliers 7 2 3 5" xfId="10380" xr:uid="{00000000-0005-0000-0000-000093220000}"/>
    <cellStyle name="Milliers 7 2 3 6" xfId="10381" xr:uid="{00000000-0005-0000-0000-000094220000}"/>
    <cellStyle name="Milliers 7 2 3 7" xfId="10382" xr:uid="{00000000-0005-0000-0000-000095220000}"/>
    <cellStyle name="Milliers 7 2 3 8" xfId="10383" xr:uid="{00000000-0005-0000-0000-000096220000}"/>
    <cellStyle name="Milliers 7 2 3 9" xfId="10384" xr:uid="{00000000-0005-0000-0000-000097220000}"/>
    <cellStyle name="Milliers 7 2 4" xfId="10385" xr:uid="{00000000-0005-0000-0000-000098220000}"/>
    <cellStyle name="Milliers 7 2 4 2" xfId="10386" xr:uid="{00000000-0005-0000-0000-000099220000}"/>
    <cellStyle name="Milliers 7 2 4 2 2" xfId="10387" xr:uid="{00000000-0005-0000-0000-00009A220000}"/>
    <cellStyle name="Milliers 7 2 4 3" xfId="10388" xr:uid="{00000000-0005-0000-0000-00009B220000}"/>
    <cellStyle name="Milliers 7 2 4 3 2" xfId="10389" xr:uid="{00000000-0005-0000-0000-00009C220000}"/>
    <cellStyle name="Milliers 7 2 4 4" xfId="10390" xr:uid="{00000000-0005-0000-0000-00009D220000}"/>
    <cellStyle name="Milliers 7 2 4 5" xfId="10391" xr:uid="{00000000-0005-0000-0000-00009E220000}"/>
    <cellStyle name="Milliers 7 2 4 6" xfId="10392" xr:uid="{00000000-0005-0000-0000-00009F220000}"/>
    <cellStyle name="Milliers 7 2 4 7" xfId="10393" xr:uid="{00000000-0005-0000-0000-0000A0220000}"/>
    <cellStyle name="Milliers 7 2 4 8" xfId="10394" xr:uid="{00000000-0005-0000-0000-0000A1220000}"/>
    <cellStyle name="Milliers 7 2 5" xfId="10395" xr:uid="{00000000-0005-0000-0000-0000A2220000}"/>
    <cellStyle name="Milliers 7 2 5 2" xfId="10396" xr:uid="{00000000-0005-0000-0000-0000A3220000}"/>
    <cellStyle name="Milliers 7 2 5 3" xfId="10397" xr:uid="{00000000-0005-0000-0000-0000A4220000}"/>
    <cellStyle name="Milliers 7 2 6" xfId="10398" xr:uid="{00000000-0005-0000-0000-0000A5220000}"/>
    <cellStyle name="Milliers 7 2 6 2" xfId="10399" xr:uid="{00000000-0005-0000-0000-0000A6220000}"/>
    <cellStyle name="Milliers 7 2 7" xfId="10346" xr:uid="{00000000-0005-0000-0000-0000A7220000}"/>
    <cellStyle name="Milliers 7 3" xfId="10400" xr:uid="{00000000-0005-0000-0000-0000A8220000}"/>
    <cellStyle name="Milliers 7 3 10" xfId="10401" xr:uid="{00000000-0005-0000-0000-0000A9220000}"/>
    <cellStyle name="Milliers 7 3 11" xfId="10402" xr:uid="{00000000-0005-0000-0000-0000AA220000}"/>
    <cellStyle name="Milliers 7 3 12" xfId="51290" xr:uid="{DB7141D9-4654-4AAB-8165-7ED3615E8906}"/>
    <cellStyle name="Milliers 7 3 2" xfId="10403" xr:uid="{00000000-0005-0000-0000-0000AB220000}"/>
    <cellStyle name="Milliers 7 3 2 10" xfId="10404" xr:uid="{00000000-0005-0000-0000-0000AC220000}"/>
    <cellStyle name="Milliers 7 3 2 2" xfId="10405" xr:uid="{00000000-0005-0000-0000-0000AD220000}"/>
    <cellStyle name="Milliers 7 3 2 2 2" xfId="10406" xr:uid="{00000000-0005-0000-0000-0000AE220000}"/>
    <cellStyle name="Milliers 7 3 2 3" xfId="10407" xr:uid="{00000000-0005-0000-0000-0000AF220000}"/>
    <cellStyle name="Milliers 7 3 2 3 2" xfId="10408" xr:uid="{00000000-0005-0000-0000-0000B0220000}"/>
    <cellStyle name="Milliers 7 3 2 4" xfId="10409" xr:uid="{00000000-0005-0000-0000-0000B1220000}"/>
    <cellStyle name="Milliers 7 3 2 5" xfId="10410" xr:uid="{00000000-0005-0000-0000-0000B2220000}"/>
    <cellStyle name="Milliers 7 3 2 6" xfId="10411" xr:uid="{00000000-0005-0000-0000-0000B3220000}"/>
    <cellStyle name="Milliers 7 3 2 7" xfId="10412" xr:uid="{00000000-0005-0000-0000-0000B4220000}"/>
    <cellStyle name="Milliers 7 3 2 8" xfId="10413" xr:uid="{00000000-0005-0000-0000-0000B5220000}"/>
    <cellStyle name="Milliers 7 3 2 9" xfId="10414" xr:uid="{00000000-0005-0000-0000-0000B6220000}"/>
    <cellStyle name="Milliers 7 3 3" xfId="10415" xr:uid="{00000000-0005-0000-0000-0000B7220000}"/>
    <cellStyle name="Milliers 7 3 3 2" xfId="10416" xr:uid="{00000000-0005-0000-0000-0000B8220000}"/>
    <cellStyle name="Milliers 7 3 3 2 2" xfId="10417" xr:uid="{00000000-0005-0000-0000-0000B9220000}"/>
    <cellStyle name="Milliers 7 3 3 2 3" xfId="10418" xr:uid="{00000000-0005-0000-0000-0000BA220000}"/>
    <cellStyle name="Milliers 7 3 3 3" xfId="10419" xr:uid="{00000000-0005-0000-0000-0000BB220000}"/>
    <cellStyle name="Milliers 7 3 3 3 2" xfId="10420" xr:uid="{00000000-0005-0000-0000-0000BC220000}"/>
    <cellStyle name="Milliers 7 3 3 4" xfId="10421" xr:uid="{00000000-0005-0000-0000-0000BD220000}"/>
    <cellStyle name="Milliers 7 3 4" xfId="10422" xr:uid="{00000000-0005-0000-0000-0000BE220000}"/>
    <cellStyle name="Milliers 7 3 4 2" xfId="10423" xr:uid="{00000000-0005-0000-0000-0000BF220000}"/>
    <cellStyle name="Milliers 7 3 5" xfId="10424" xr:uid="{00000000-0005-0000-0000-0000C0220000}"/>
    <cellStyle name="Milliers 7 3 5 2" xfId="10425" xr:uid="{00000000-0005-0000-0000-0000C1220000}"/>
    <cellStyle name="Milliers 7 3 6" xfId="10426" xr:uid="{00000000-0005-0000-0000-0000C2220000}"/>
    <cellStyle name="Milliers 7 3 7" xfId="10427" xr:uid="{00000000-0005-0000-0000-0000C3220000}"/>
    <cellStyle name="Milliers 7 3 8" xfId="10428" xr:uid="{00000000-0005-0000-0000-0000C4220000}"/>
    <cellStyle name="Milliers 7 3 9" xfId="10429" xr:uid="{00000000-0005-0000-0000-0000C5220000}"/>
    <cellStyle name="Milliers 7 4" xfId="10430" xr:uid="{00000000-0005-0000-0000-0000C6220000}"/>
    <cellStyle name="Milliers 7 4 10" xfId="10431" xr:uid="{00000000-0005-0000-0000-0000C7220000}"/>
    <cellStyle name="Milliers 7 4 2" xfId="10432" xr:uid="{00000000-0005-0000-0000-0000C8220000}"/>
    <cellStyle name="Milliers 7 4 2 2" xfId="10433" xr:uid="{00000000-0005-0000-0000-0000C9220000}"/>
    <cellStyle name="Milliers 7 4 2 2 2" xfId="10434" xr:uid="{00000000-0005-0000-0000-0000CA220000}"/>
    <cellStyle name="Milliers 7 4 2 3" xfId="10435" xr:uid="{00000000-0005-0000-0000-0000CB220000}"/>
    <cellStyle name="Milliers 7 4 3" xfId="10436" xr:uid="{00000000-0005-0000-0000-0000CC220000}"/>
    <cellStyle name="Milliers 7 4 3 2" xfId="10437" xr:uid="{00000000-0005-0000-0000-0000CD220000}"/>
    <cellStyle name="Milliers 7 4 3 3" xfId="10438" xr:uid="{00000000-0005-0000-0000-0000CE220000}"/>
    <cellStyle name="Milliers 7 4 3 3 2" xfId="10439" xr:uid="{00000000-0005-0000-0000-0000CF220000}"/>
    <cellStyle name="Milliers 7 4 4" xfId="10440" xr:uid="{00000000-0005-0000-0000-0000D0220000}"/>
    <cellStyle name="Milliers 7 4 4 2" xfId="10441" xr:uid="{00000000-0005-0000-0000-0000D1220000}"/>
    <cellStyle name="Milliers 7 4 4 3" xfId="10442" xr:uid="{00000000-0005-0000-0000-0000D2220000}"/>
    <cellStyle name="Milliers 7 4 5" xfId="10443" xr:uid="{00000000-0005-0000-0000-0000D3220000}"/>
    <cellStyle name="Milliers 7 4 5 2" xfId="10444" xr:uid="{00000000-0005-0000-0000-0000D4220000}"/>
    <cellStyle name="Milliers 7 4 6" xfId="10445" xr:uid="{00000000-0005-0000-0000-0000D5220000}"/>
    <cellStyle name="Milliers 7 4 6 2" xfId="10446" xr:uid="{00000000-0005-0000-0000-0000D6220000}"/>
    <cellStyle name="Milliers 7 4 7" xfId="10447" xr:uid="{00000000-0005-0000-0000-0000D7220000}"/>
    <cellStyle name="Milliers 7 4 8" xfId="10448" xr:uid="{00000000-0005-0000-0000-0000D8220000}"/>
    <cellStyle name="Milliers 7 4 9" xfId="10449" xr:uid="{00000000-0005-0000-0000-0000D9220000}"/>
    <cellStyle name="Milliers 7 5" xfId="10450" xr:uid="{00000000-0005-0000-0000-0000DA220000}"/>
    <cellStyle name="Milliers 7 5 2" xfId="10451" xr:uid="{00000000-0005-0000-0000-0000DB220000}"/>
    <cellStyle name="Milliers 7 5 2 2" xfId="10452" xr:uid="{00000000-0005-0000-0000-0000DC220000}"/>
    <cellStyle name="Milliers 7 6" xfId="10453" xr:uid="{00000000-0005-0000-0000-0000DD220000}"/>
    <cellStyle name="Milliers 7 6 2" xfId="10454" xr:uid="{00000000-0005-0000-0000-0000DE220000}"/>
    <cellStyle name="Milliers 7 7" xfId="10455" xr:uid="{00000000-0005-0000-0000-0000DF220000}"/>
    <cellStyle name="Milliers 7 7 2" xfId="10456" xr:uid="{00000000-0005-0000-0000-0000E0220000}"/>
    <cellStyle name="Milliers 7 7 2 2" xfId="10457" xr:uid="{00000000-0005-0000-0000-0000E1220000}"/>
    <cellStyle name="Milliers 7 7 2 3" xfId="10458" xr:uid="{00000000-0005-0000-0000-0000E2220000}"/>
    <cellStyle name="Milliers 7 7 3" xfId="10459" xr:uid="{00000000-0005-0000-0000-0000E3220000}"/>
    <cellStyle name="Milliers 7 7 4" xfId="10460" xr:uid="{00000000-0005-0000-0000-0000E4220000}"/>
    <cellStyle name="Milliers 7 8" xfId="10461" xr:uid="{00000000-0005-0000-0000-0000E5220000}"/>
    <cellStyle name="Milliers 7 8 2" xfId="10462" xr:uid="{00000000-0005-0000-0000-0000E6220000}"/>
    <cellStyle name="Milliers 7 8 2 2" xfId="10463" xr:uid="{00000000-0005-0000-0000-0000E7220000}"/>
    <cellStyle name="Milliers 7 8 3" xfId="10464" xr:uid="{00000000-0005-0000-0000-0000E8220000}"/>
    <cellStyle name="Milliers 7 9" xfId="10465" xr:uid="{00000000-0005-0000-0000-0000E9220000}"/>
    <cellStyle name="Milliers 8" xfId="380" xr:uid="{00000000-0005-0000-0000-0000EA220000}"/>
    <cellStyle name="Milliers 8 10" xfId="10467" xr:uid="{00000000-0005-0000-0000-0000EB220000}"/>
    <cellStyle name="Milliers 8 11" xfId="10468" xr:uid="{00000000-0005-0000-0000-0000EC220000}"/>
    <cellStyle name="Milliers 8 12" xfId="10466" xr:uid="{00000000-0005-0000-0000-0000ED220000}"/>
    <cellStyle name="Milliers 8 13" xfId="2334" xr:uid="{00000000-0005-0000-0000-0000EE220000}"/>
    <cellStyle name="Milliers 8 2" xfId="1372" xr:uid="{00000000-0005-0000-0000-0000EF220000}"/>
    <cellStyle name="Milliers 8 2 2" xfId="10470" xr:uid="{00000000-0005-0000-0000-0000F0220000}"/>
    <cellStyle name="Milliers 8 2 2 2" xfId="10471" xr:uid="{00000000-0005-0000-0000-0000F1220000}"/>
    <cellStyle name="Milliers 8 2 2 3" xfId="10472" xr:uid="{00000000-0005-0000-0000-0000F2220000}"/>
    <cellStyle name="Milliers 8 2 2 4" xfId="10473" xr:uid="{00000000-0005-0000-0000-0000F3220000}"/>
    <cellStyle name="Milliers 8 2 3" xfId="10474" xr:uid="{00000000-0005-0000-0000-0000F4220000}"/>
    <cellStyle name="Milliers 8 2 3 2" xfId="10475" xr:uid="{00000000-0005-0000-0000-0000F5220000}"/>
    <cellStyle name="Milliers 8 2 3 3" xfId="10476" xr:uid="{00000000-0005-0000-0000-0000F6220000}"/>
    <cellStyle name="Milliers 8 2 4" xfId="10477" xr:uid="{00000000-0005-0000-0000-0000F7220000}"/>
    <cellStyle name="Milliers 8 2 5" xfId="10469" xr:uid="{00000000-0005-0000-0000-0000F8220000}"/>
    <cellStyle name="Milliers 8 3" xfId="10478" xr:uid="{00000000-0005-0000-0000-0000F9220000}"/>
    <cellStyle name="Milliers 8 3 2" xfId="10479" xr:uid="{00000000-0005-0000-0000-0000FA220000}"/>
    <cellStyle name="Milliers 8 3 2 2" xfId="10480" xr:uid="{00000000-0005-0000-0000-0000FB220000}"/>
    <cellStyle name="Milliers 8 3 3" xfId="10481" xr:uid="{00000000-0005-0000-0000-0000FC220000}"/>
    <cellStyle name="Milliers 8 3 4" xfId="10482" xr:uid="{00000000-0005-0000-0000-0000FD220000}"/>
    <cellStyle name="Milliers 8 3 5" xfId="51291" xr:uid="{137162CC-CE12-4845-A093-8A125E80F443}"/>
    <cellStyle name="Milliers 8 4" xfId="10483" xr:uid="{00000000-0005-0000-0000-0000FE220000}"/>
    <cellStyle name="Milliers 8 4 2" xfId="10484" xr:uid="{00000000-0005-0000-0000-0000FF220000}"/>
    <cellStyle name="Milliers 8 4 3" xfId="10485" xr:uid="{00000000-0005-0000-0000-000000230000}"/>
    <cellStyle name="Milliers 8 4 3 2" xfId="10486" xr:uid="{00000000-0005-0000-0000-000001230000}"/>
    <cellStyle name="Milliers 8 4 4" xfId="10487" xr:uid="{00000000-0005-0000-0000-000002230000}"/>
    <cellStyle name="Milliers 8 4 4 2" xfId="10488" xr:uid="{00000000-0005-0000-0000-000003230000}"/>
    <cellStyle name="Milliers 8 4 5" xfId="10489" xr:uid="{00000000-0005-0000-0000-000004230000}"/>
    <cellStyle name="Milliers 8 4 5 2" xfId="10490" xr:uid="{00000000-0005-0000-0000-000005230000}"/>
    <cellStyle name="Milliers 8 4 6" xfId="10491" xr:uid="{00000000-0005-0000-0000-000006230000}"/>
    <cellStyle name="Milliers 8 5" xfId="10492" xr:uid="{00000000-0005-0000-0000-000007230000}"/>
    <cellStyle name="Milliers 8 5 2" xfId="10493" xr:uid="{00000000-0005-0000-0000-000008230000}"/>
    <cellStyle name="Milliers 8 5 2 2" xfId="10494" xr:uid="{00000000-0005-0000-0000-000009230000}"/>
    <cellStyle name="Milliers 8 5 2 3" xfId="10495" xr:uid="{00000000-0005-0000-0000-00000A230000}"/>
    <cellStyle name="Milliers 8 5 3" xfId="10496" xr:uid="{00000000-0005-0000-0000-00000B230000}"/>
    <cellStyle name="Milliers 8 5 3 2" xfId="10497" xr:uid="{00000000-0005-0000-0000-00000C230000}"/>
    <cellStyle name="Milliers 8 5 4" xfId="10498" xr:uid="{00000000-0005-0000-0000-00000D230000}"/>
    <cellStyle name="Milliers 8 5 5" xfId="10499" xr:uid="{00000000-0005-0000-0000-00000E230000}"/>
    <cellStyle name="Milliers 8 6" xfId="10500" xr:uid="{00000000-0005-0000-0000-00000F230000}"/>
    <cellStyle name="Milliers 8 6 2" xfId="10501" xr:uid="{00000000-0005-0000-0000-000010230000}"/>
    <cellStyle name="Milliers 8 6 2 2" xfId="10502" xr:uid="{00000000-0005-0000-0000-000011230000}"/>
    <cellStyle name="Milliers 8 6 2 3" xfId="10503" xr:uid="{00000000-0005-0000-0000-000012230000}"/>
    <cellStyle name="Milliers 8 6 3" xfId="10504" xr:uid="{00000000-0005-0000-0000-000013230000}"/>
    <cellStyle name="Milliers 8 6 3 2" xfId="10505" xr:uid="{00000000-0005-0000-0000-000014230000}"/>
    <cellStyle name="Milliers 8 6 4" xfId="10506" xr:uid="{00000000-0005-0000-0000-000015230000}"/>
    <cellStyle name="Milliers 8 6 4 2" xfId="10507" xr:uid="{00000000-0005-0000-0000-000016230000}"/>
    <cellStyle name="Milliers 8 6 5" xfId="10508" xr:uid="{00000000-0005-0000-0000-000017230000}"/>
    <cellStyle name="Milliers 8 6 6" xfId="10509" xr:uid="{00000000-0005-0000-0000-000018230000}"/>
    <cellStyle name="Milliers 8 7" xfId="10510" xr:uid="{00000000-0005-0000-0000-000019230000}"/>
    <cellStyle name="Milliers 8 7 2" xfId="10511" xr:uid="{00000000-0005-0000-0000-00001A230000}"/>
    <cellStyle name="Milliers 8 7 3" xfId="10512" xr:uid="{00000000-0005-0000-0000-00001B230000}"/>
    <cellStyle name="Milliers 8 8" xfId="10513" xr:uid="{00000000-0005-0000-0000-00001C230000}"/>
    <cellStyle name="Milliers 8 9" xfId="10514" xr:uid="{00000000-0005-0000-0000-00001D230000}"/>
    <cellStyle name="Milliers 8 9 2" xfId="10515" xr:uid="{00000000-0005-0000-0000-00001E230000}"/>
    <cellStyle name="Milliers 9" xfId="381" xr:uid="{00000000-0005-0000-0000-00001F230000}"/>
    <cellStyle name="Milliers 9 10" xfId="10517" xr:uid="{00000000-0005-0000-0000-000020230000}"/>
    <cellStyle name="Milliers 9 11" xfId="10518" xr:uid="{00000000-0005-0000-0000-000021230000}"/>
    <cellStyle name="Milliers 9 12" xfId="10519" xr:uid="{00000000-0005-0000-0000-000022230000}"/>
    <cellStyle name="Milliers 9 13" xfId="10520" xr:uid="{00000000-0005-0000-0000-000023230000}"/>
    <cellStyle name="Milliers 9 14" xfId="10521" xr:uid="{00000000-0005-0000-0000-000024230000}"/>
    <cellStyle name="Milliers 9 15" xfId="10516" xr:uid="{00000000-0005-0000-0000-000025230000}"/>
    <cellStyle name="Milliers 9 2" xfId="1373" xr:uid="{00000000-0005-0000-0000-000026230000}"/>
    <cellStyle name="Milliers 9 2 10" xfId="10523" xr:uid="{00000000-0005-0000-0000-000027230000}"/>
    <cellStyle name="Milliers 9 2 11" xfId="10524" xr:uid="{00000000-0005-0000-0000-000028230000}"/>
    <cellStyle name="Milliers 9 2 12" xfId="10522" xr:uid="{00000000-0005-0000-0000-000029230000}"/>
    <cellStyle name="Milliers 9 2 2" xfId="10525" xr:uid="{00000000-0005-0000-0000-00002A230000}"/>
    <cellStyle name="Milliers 9 2 2 2" xfId="10526" xr:uid="{00000000-0005-0000-0000-00002B230000}"/>
    <cellStyle name="Milliers 9 2 2 2 2" xfId="10527" xr:uid="{00000000-0005-0000-0000-00002C230000}"/>
    <cellStyle name="Milliers 9 2 2 2 3" xfId="10528" xr:uid="{00000000-0005-0000-0000-00002D230000}"/>
    <cellStyle name="Milliers 9 2 2 2 3 2" xfId="10529" xr:uid="{00000000-0005-0000-0000-00002E230000}"/>
    <cellStyle name="Milliers 9 2 2 2 3 3" xfId="10530" xr:uid="{00000000-0005-0000-0000-00002F230000}"/>
    <cellStyle name="Milliers 9 2 2 2 4" xfId="10531" xr:uid="{00000000-0005-0000-0000-000030230000}"/>
    <cellStyle name="Milliers 9 2 2 2 5" xfId="10532" xr:uid="{00000000-0005-0000-0000-000031230000}"/>
    <cellStyle name="Milliers 9 2 2 3" xfId="10533" xr:uid="{00000000-0005-0000-0000-000032230000}"/>
    <cellStyle name="Milliers 9 2 2 3 2" xfId="10534" xr:uid="{00000000-0005-0000-0000-000033230000}"/>
    <cellStyle name="Milliers 9 2 2 3 2 2" xfId="10535" xr:uid="{00000000-0005-0000-0000-000034230000}"/>
    <cellStyle name="Milliers 9 2 2 3 2 3" xfId="10536" xr:uid="{00000000-0005-0000-0000-000035230000}"/>
    <cellStyle name="Milliers 9 2 2 3 3" xfId="10537" xr:uid="{00000000-0005-0000-0000-000036230000}"/>
    <cellStyle name="Milliers 9 2 2 3 4" xfId="10538" xr:uid="{00000000-0005-0000-0000-000037230000}"/>
    <cellStyle name="Milliers 9 2 2 4" xfId="10539" xr:uid="{00000000-0005-0000-0000-000038230000}"/>
    <cellStyle name="Milliers 9 2 2 4 2" xfId="10540" xr:uid="{00000000-0005-0000-0000-000039230000}"/>
    <cellStyle name="Milliers 9 2 2 4 3" xfId="10541" xr:uid="{00000000-0005-0000-0000-00003A230000}"/>
    <cellStyle name="Milliers 9 2 2 5" xfId="10542" xr:uid="{00000000-0005-0000-0000-00003B230000}"/>
    <cellStyle name="Milliers 9 2 2 5 2" xfId="10543" xr:uid="{00000000-0005-0000-0000-00003C230000}"/>
    <cellStyle name="Milliers 9 2 2 6" xfId="10544" xr:uid="{00000000-0005-0000-0000-00003D230000}"/>
    <cellStyle name="Milliers 9 2 2 7" xfId="10545" xr:uid="{00000000-0005-0000-0000-00003E230000}"/>
    <cellStyle name="Milliers 9 2 2 8" xfId="10546" xr:uid="{00000000-0005-0000-0000-00003F230000}"/>
    <cellStyle name="Milliers 9 2 2 9" xfId="10547" xr:uid="{00000000-0005-0000-0000-000040230000}"/>
    <cellStyle name="Milliers 9 2 3" xfId="10548" xr:uid="{00000000-0005-0000-0000-000041230000}"/>
    <cellStyle name="Milliers 9 2 3 2" xfId="10549" xr:uid="{00000000-0005-0000-0000-000042230000}"/>
    <cellStyle name="Milliers 9 2 3 3" xfId="10550" xr:uid="{00000000-0005-0000-0000-000043230000}"/>
    <cellStyle name="Milliers 9 2 3 3 2" xfId="10551" xr:uid="{00000000-0005-0000-0000-000044230000}"/>
    <cellStyle name="Milliers 9 2 3 3 3" xfId="10552" xr:uid="{00000000-0005-0000-0000-000045230000}"/>
    <cellStyle name="Milliers 9 2 3 4" xfId="10553" xr:uid="{00000000-0005-0000-0000-000046230000}"/>
    <cellStyle name="Milliers 9 2 3 5" xfId="10554" xr:uid="{00000000-0005-0000-0000-000047230000}"/>
    <cellStyle name="Milliers 9 2 4" xfId="10555" xr:uid="{00000000-0005-0000-0000-000048230000}"/>
    <cellStyle name="Milliers 9 2 4 2" xfId="10556" xr:uid="{00000000-0005-0000-0000-000049230000}"/>
    <cellStyle name="Milliers 9 2 4 2 2" xfId="10557" xr:uid="{00000000-0005-0000-0000-00004A230000}"/>
    <cellStyle name="Milliers 9 2 4 2 3" xfId="10558" xr:uid="{00000000-0005-0000-0000-00004B230000}"/>
    <cellStyle name="Milliers 9 2 4 3" xfId="10559" xr:uid="{00000000-0005-0000-0000-00004C230000}"/>
    <cellStyle name="Milliers 9 2 4 4" xfId="10560" xr:uid="{00000000-0005-0000-0000-00004D230000}"/>
    <cellStyle name="Milliers 9 2 5" xfId="10561" xr:uid="{00000000-0005-0000-0000-00004E230000}"/>
    <cellStyle name="Milliers 9 2 5 2" xfId="10562" xr:uid="{00000000-0005-0000-0000-00004F230000}"/>
    <cellStyle name="Milliers 9 2 5 3" xfId="10563" xr:uid="{00000000-0005-0000-0000-000050230000}"/>
    <cellStyle name="Milliers 9 2 6" xfId="10564" xr:uid="{00000000-0005-0000-0000-000051230000}"/>
    <cellStyle name="Milliers 9 2 6 2" xfId="10565" xr:uid="{00000000-0005-0000-0000-000052230000}"/>
    <cellStyle name="Milliers 9 2 7" xfId="10566" xr:uid="{00000000-0005-0000-0000-000053230000}"/>
    <cellStyle name="Milliers 9 2 8" xfId="10567" xr:uid="{00000000-0005-0000-0000-000054230000}"/>
    <cellStyle name="Milliers 9 2 9" xfId="10568" xr:uid="{00000000-0005-0000-0000-000055230000}"/>
    <cellStyle name="Milliers 9 3" xfId="10569" xr:uid="{00000000-0005-0000-0000-000056230000}"/>
    <cellStyle name="Milliers 9 3 10" xfId="51292" xr:uid="{D669489A-425B-4084-8EFE-FB3A819BACAB}"/>
    <cellStyle name="Milliers 9 3 2" xfId="10570" xr:uid="{00000000-0005-0000-0000-000057230000}"/>
    <cellStyle name="Milliers 9 3 2 2" xfId="10571" xr:uid="{00000000-0005-0000-0000-000058230000}"/>
    <cellStyle name="Milliers 9 3 2 3" xfId="10572" xr:uid="{00000000-0005-0000-0000-000059230000}"/>
    <cellStyle name="Milliers 9 3 2 3 2" xfId="10573" xr:uid="{00000000-0005-0000-0000-00005A230000}"/>
    <cellStyle name="Milliers 9 3 2 3 3" xfId="10574" xr:uid="{00000000-0005-0000-0000-00005B230000}"/>
    <cellStyle name="Milliers 9 3 2 4" xfId="10575" xr:uid="{00000000-0005-0000-0000-00005C230000}"/>
    <cellStyle name="Milliers 9 3 2 5" xfId="10576" xr:uid="{00000000-0005-0000-0000-00005D230000}"/>
    <cellStyle name="Milliers 9 3 3" xfId="10577" xr:uid="{00000000-0005-0000-0000-00005E230000}"/>
    <cellStyle name="Milliers 9 3 3 2" xfId="10578" xr:uid="{00000000-0005-0000-0000-00005F230000}"/>
    <cellStyle name="Milliers 9 3 3 2 2" xfId="10579" xr:uid="{00000000-0005-0000-0000-000060230000}"/>
    <cellStyle name="Milliers 9 3 3 2 3" xfId="10580" xr:uid="{00000000-0005-0000-0000-000061230000}"/>
    <cellStyle name="Milliers 9 3 3 3" xfId="10581" xr:uid="{00000000-0005-0000-0000-000062230000}"/>
    <cellStyle name="Milliers 9 3 3 4" xfId="10582" xr:uid="{00000000-0005-0000-0000-000063230000}"/>
    <cellStyle name="Milliers 9 3 4" xfId="10583" xr:uid="{00000000-0005-0000-0000-000064230000}"/>
    <cellStyle name="Milliers 9 3 4 2" xfId="10584" xr:uid="{00000000-0005-0000-0000-000065230000}"/>
    <cellStyle name="Milliers 9 3 4 3" xfId="10585" xr:uid="{00000000-0005-0000-0000-000066230000}"/>
    <cellStyle name="Milliers 9 3 5" xfId="10586" xr:uid="{00000000-0005-0000-0000-000067230000}"/>
    <cellStyle name="Milliers 9 3 5 2" xfId="10587" xr:uid="{00000000-0005-0000-0000-000068230000}"/>
    <cellStyle name="Milliers 9 3 5 3" xfId="10588" xr:uid="{00000000-0005-0000-0000-000069230000}"/>
    <cellStyle name="Milliers 9 3 6" xfId="10589" xr:uid="{00000000-0005-0000-0000-00006A230000}"/>
    <cellStyle name="Milliers 9 3 6 2" xfId="10590" xr:uid="{00000000-0005-0000-0000-00006B230000}"/>
    <cellStyle name="Milliers 9 3 6 3" xfId="10591" xr:uid="{00000000-0005-0000-0000-00006C230000}"/>
    <cellStyle name="Milliers 9 3 7" xfId="10592" xr:uid="{00000000-0005-0000-0000-00006D230000}"/>
    <cellStyle name="Milliers 9 3 8" xfId="10593" xr:uid="{00000000-0005-0000-0000-00006E230000}"/>
    <cellStyle name="Milliers 9 3 9" xfId="10594" xr:uid="{00000000-0005-0000-0000-00006F230000}"/>
    <cellStyle name="Milliers 9 4" xfId="10595" xr:uid="{00000000-0005-0000-0000-000070230000}"/>
    <cellStyle name="Milliers 9 4 2" xfId="10596" xr:uid="{00000000-0005-0000-0000-000071230000}"/>
    <cellStyle name="Milliers 9 4 3" xfId="10597" xr:uid="{00000000-0005-0000-0000-000072230000}"/>
    <cellStyle name="Milliers 9 4 4" xfId="10598" xr:uid="{00000000-0005-0000-0000-000073230000}"/>
    <cellStyle name="Milliers 9 5" xfId="10599" xr:uid="{00000000-0005-0000-0000-000074230000}"/>
    <cellStyle name="Milliers 9 5 2" xfId="10600" xr:uid="{00000000-0005-0000-0000-000075230000}"/>
    <cellStyle name="Milliers 9 5 3" xfId="10601" xr:uid="{00000000-0005-0000-0000-000076230000}"/>
    <cellStyle name="Milliers 9 5 4" xfId="10602" xr:uid="{00000000-0005-0000-0000-000077230000}"/>
    <cellStyle name="Milliers 9 6" xfId="10603" xr:uid="{00000000-0005-0000-0000-000078230000}"/>
    <cellStyle name="Milliers 9 6 2" xfId="10604" xr:uid="{00000000-0005-0000-0000-000079230000}"/>
    <cellStyle name="Milliers 9 6 3" xfId="10605" xr:uid="{00000000-0005-0000-0000-00007A230000}"/>
    <cellStyle name="Milliers 9 6 4" xfId="10606" xr:uid="{00000000-0005-0000-0000-00007B230000}"/>
    <cellStyle name="Milliers 9 7" xfId="10607" xr:uid="{00000000-0005-0000-0000-00007C230000}"/>
    <cellStyle name="Milliers 9 8" xfId="10608" xr:uid="{00000000-0005-0000-0000-00007D230000}"/>
    <cellStyle name="Milliers 9 9" xfId="10609" xr:uid="{00000000-0005-0000-0000-00007E230000}"/>
    <cellStyle name="mitP" xfId="10610" xr:uid="{00000000-0005-0000-0000-00007F230000}"/>
    <cellStyle name="Monétaire 2" xfId="382" xr:uid="{00000000-0005-0000-0000-000080230000}"/>
    <cellStyle name="Monétaire 2 10" xfId="10611" xr:uid="{00000000-0005-0000-0000-000081230000}"/>
    <cellStyle name="Monétaire 2 10 2" xfId="10612" xr:uid="{00000000-0005-0000-0000-000082230000}"/>
    <cellStyle name="Monétaire 2 11" xfId="10613" xr:uid="{00000000-0005-0000-0000-000083230000}"/>
    <cellStyle name="Monétaire 2 11 2" xfId="10614" xr:uid="{00000000-0005-0000-0000-000084230000}"/>
    <cellStyle name="Monétaire 2 12" xfId="10615" xr:uid="{00000000-0005-0000-0000-000085230000}"/>
    <cellStyle name="Monétaire 2 12 2" xfId="10616" xr:uid="{00000000-0005-0000-0000-000086230000}"/>
    <cellStyle name="Monétaire 2 13" xfId="10617" xr:uid="{00000000-0005-0000-0000-000087230000}"/>
    <cellStyle name="Monétaire 2 13 2" xfId="10618" xr:uid="{00000000-0005-0000-0000-000088230000}"/>
    <cellStyle name="Monétaire 2 14" xfId="10619" xr:uid="{00000000-0005-0000-0000-000089230000}"/>
    <cellStyle name="Monétaire 2 15" xfId="2236" xr:uid="{00000000-0005-0000-0000-00008A230000}"/>
    <cellStyle name="Monétaire 2 2" xfId="1374" xr:uid="{00000000-0005-0000-0000-00008B230000}"/>
    <cellStyle name="Monétaire 2 2 2" xfId="10620" xr:uid="{00000000-0005-0000-0000-00008C230000}"/>
    <cellStyle name="Monétaire 2 2 2 2" xfId="10621" xr:uid="{00000000-0005-0000-0000-00008D230000}"/>
    <cellStyle name="Monétaire 2 2 3" xfId="10622" xr:uid="{00000000-0005-0000-0000-00008E230000}"/>
    <cellStyle name="Monétaire 2 2 4" xfId="2343" xr:uid="{00000000-0005-0000-0000-00008F230000}"/>
    <cellStyle name="Monétaire 2 3" xfId="10623" xr:uid="{00000000-0005-0000-0000-000090230000}"/>
    <cellStyle name="Monétaire 2 3 2" xfId="10624" xr:uid="{00000000-0005-0000-0000-000091230000}"/>
    <cellStyle name="Monétaire 2 3 3" xfId="51293" xr:uid="{5D35D7A1-9E02-408A-B045-2985CA4286B4}"/>
    <cellStyle name="Monétaire 2 4" xfId="10625" xr:uid="{00000000-0005-0000-0000-000092230000}"/>
    <cellStyle name="Monétaire 2 4 2" xfId="10626" xr:uid="{00000000-0005-0000-0000-000093230000}"/>
    <cellStyle name="Monétaire 2 5" xfId="10627" xr:uid="{00000000-0005-0000-0000-000094230000}"/>
    <cellStyle name="Monétaire 2 5 2" xfId="10628" xr:uid="{00000000-0005-0000-0000-000095230000}"/>
    <cellStyle name="Monétaire 2 6" xfId="10629" xr:uid="{00000000-0005-0000-0000-000096230000}"/>
    <cellStyle name="Monétaire 2 6 2" xfId="10630" xr:uid="{00000000-0005-0000-0000-000097230000}"/>
    <cellStyle name="Monétaire 2 7" xfId="10631" xr:uid="{00000000-0005-0000-0000-000098230000}"/>
    <cellStyle name="Monétaire 2 7 2" xfId="10632" xr:uid="{00000000-0005-0000-0000-000099230000}"/>
    <cellStyle name="Monétaire 2 8" xfId="10633" xr:uid="{00000000-0005-0000-0000-00009A230000}"/>
    <cellStyle name="Monétaire 2 8 2" xfId="10634" xr:uid="{00000000-0005-0000-0000-00009B230000}"/>
    <cellStyle name="Monétaire 2 9" xfId="10635" xr:uid="{00000000-0005-0000-0000-00009C230000}"/>
    <cellStyle name="Monétaire 2 9 2" xfId="10636" xr:uid="{00000000-0005-0000-0000-00009D230000}"/>
    <cellStyle name="Monétaire 3" xfId="383" xr:uid="{00000000-0005-0000-0000-00009E230000}"/>
    <cellStyle name="Monétaire 3 10" xfId="10637" xr:uid="{00000000-0005-0000-0000-00009F230000}"/>
    <cellStyle name="Monétaire 3 10 2" xfId="10638" xr:uid="{00000000-0005-0000-0000-0000A0230000}"/>
    <cellStyle name="Monétaire 3 11" xfId="10639" xr:uid="{00000000-0005-0000-0000-0000A1230000}"/>
    <cellStyle name="Monétaire 3 11 2" xfId="10640" xr:uid="{00000000-0005-0000-0000-0000A2230000}"/>
    <cellStyle name="Monétaire 3 12" xfId="10641" xr:uid="{00000000-0005-0000-0000-0000A3230000}"/>
    <cellStyle name="Monétaire 3 12 2" xfId="10642" xr:uid="{00000000-0005-0000-0000-0000A4230000}"/>
    <cellStyle name="Monétaire 3 13" xfId="10643" xr:uid="{00000000-0005-0000-0000-0000A5230000}"/>
    <cellStyle name="Monétaire 3 13 2" xfId="10644" xr:uid="{00000000-0005-0000-0000-0000A6230000}"/>
    <cellStyle name="Monétaire 3 14" xfId="10645" xr:uid="{00000000-0005-0000-0000-0000A7230000}"/>
    <cellStyle name="Monétaire 3 15" xfId="2237" xr:uid="{00000000-0005-0000-0000-0000A8230000}"/>
    <cellStyle name="Monétaire 3 2" xfId="1375" xr:uid="{00000000-0005-0000-0000-0000A9230000}"/>
    <cellStyle name="Monétaire 3 2 2" xfId="10646" xr:uid="{00000000-0005-0000-0000-0000AA230000}"/>
    <cellStyle name="Monétaire 3 2 2 2" xfId="10647" xr:uid="{00000000-0005-0000-0000-0000AB230000}"/>
    <cellStyle name="Monétaire 3 2 3" xfId="10648" xr:uid="{00000000-0005-0000-0000-0000AC230000}"/>
    <cellStyle name="Monétaire 3 2 4" xfId="2344" xr:uid="{00000000-0005-0000-0000-0000AD230000}"/>
    <cellStyle name="Monétaire 3 3" xfId="10649" xr:uid="{00000000-0005-0000-0000-0000AE230000}"/>
    <cellStyle name="Monétaire 3 3 2" xfId="10650" xr:uid="{00000000-0005-0000-0000-0000AF230000}"/>
    <cellStyle name="Monétaire 3 3 3" xfId="51294" xr:uid="{C2853772-1B61-4DB2-98A2-F863E483CF02}"/>
    <cellStyle name="Monétaire 3 4" xfId="10651" xr:uid="{00000000-0005-0000-0000-0000B0230000}"/>
    <cellStyle name="Monétaire 3 4 2" xfId="10652" xr:uid="{00000000-0005-0000-0000-0000B1230000}"/>
    <cellStyle name="Monétaire 3 5" xfId="10653" xr:uid="{00000000-0005-0000-0000-0000B2230000}"/>
    <cellStyle name="Monétaire 3 5 2" xfId="10654" xr:uid="{00000000-0005-0000-0000-0000B3230000}"/>
    <cellStyle name="Monétaire 3 6" xfId="10655" xr:uid="{00000000-0005-0000-0000-0000B4230000}"/>
    <cellStyle name="Monétaire 3 6 2" xfId="10656" xr:uid="{00000000-0005-0000-0000-0000B5230000}"/>
    <cellStyle name="Monétaire 3 7" xfId="10657" xr:uid="{00000000-0005-0000-0000-0000B6230000}"/>
    <cellStyle name="Monétaire 3 7 2" xfId="10658" xr:uid="{00000000-0005-0000-0000-0000B7230000}"/>
    <cellStyle name="Monétaire 3 8" xfId="10659" xr:uid="{00000000-0005-0000-0000-0000B8230000}"/>
    <cellStyle name="Monétaire 3 8 2" xfId="10660" xr:uid="{00000000-0005-0000-0000-0000B9230000}"/>
    <cellStyle name="Monétaire 3 9" xfId="10661" xr:uid="{00000000-0005-0000-0000-0000BA230000}"/>
    <cellStyle name="Monétaire 3 9 2" xfId="10662" xr:uid="{00000000-0005-0000-0000-0000BB230000}"/>
    <cellStyle name="Monétaire 4" xfId="2238" xr:uid="{00000000-0005-0000-0000-0000BC230000}"/>
    <cellStyle name="Monétaire 4 10" xfId="10663" xr:uid="{00000000-0005-0000-0000-0000BD230000}"/>
    <cellStyle name="Monétaire 4 10 2" xfId="10664" xr:uid="{00000000-0005-0000-0000-0000BE230000}"/>
    <cellStyle name="Monétaire 4 11" xfId="10665" xr:uid="{00000000-0005-0000-0000-0000BF230000}"/>
    <cellStyle name="Monétaire 4 11 2" xfId="10666" xr:uid="{00000000-0005-0000-0000-0000C0230000}"/>
    <cellStyle name="Monétaire 4 12" xfId="10667" xr:uid="{00000000-0005-0000-0000-0000C1230000}"/>
    <cellStyle name="Monétaire 4 12 2" xfId="10668" xr:uid="{00000000-0005-0000-0000-0000C2230000}"/>
    <cellStyle name="Monétaire 4 13" xfId="10669" xr:uid="{00000000-0005-0000-0000-0000C3230000}"/>
    <cellStyle name="Monétaire 4 13 2" xfId="10670" xr:uid="{00000000-0005-0000-0000-0000C4230000}"/>
    <cellStyle name="Monétaire 4 14" xfId="10671" xr:uid="{00000000-0005-0000-0000-0000C5230000}"/>
    <cellStyle name="Monétaire 4 2" xfId="2345" xr:uid="{00000000-0005-0000-0000-0000C6230000}"/>
    <cellStyle name="Monétaire 4 2 2" xfId="10672" xr:uid="{00000000-0005-0000-0000-0000C7230000}"/>
    <cellStyle name="Monétaire 4 2 2 2" xfId="10673" xr:uid="{00000000-0005-0000-0000-0000C8230000}"/>
    <cellStyle name="Monétaire 4 2 3" xfId="10674" xr:uid="{00000000-0005-0000-0000-0000C9230000}"/>
    <cellStyle name="Monétaire 4 3" xfId="10675" xr:uid="{00000000-0005-0000-0000-0000CA230000}"/>
    <cellStyle name="Monétaire 4 3 2" xfId="10676" xr:uid="{00000000-0005-0000-0000-0000CB230000}"/>
    <cellStyle name="Monétaire 4 4" xfId="10677" xr:uid="{00000000-0005-0000-0000-0000CC230000}"/>
    <cellStyle name="Monétaire 4 4 2" xfId="10678" xr:uid="{00000000-0005-0000-0000-0000CD230000}"/>
    <cellStyle name="Monétaire 4 5" xfId="10679" xr:uid="{00000000-0005-0000-0000-0000CE230000}"/>
    <cellStyle name="Monétaire 4 5 2" xfId="10680" xr:uid="{00000000-0005-0000-0000-0000CF230000}"/>
    <cellStyle name="Monétaire 4 6" xfId="10681" xr:uid="{00000000-0005-0000-0000-0000D0230000}"/>
    <cellStyle name="Monétaire 4 6 2" xfId="10682" xr:uid="{00000000-0005-0000-0000-0000D1230000}"/>
    <cellStyle name="Monétaire 4 7" xfId="10683" xr:uid="{00000000-0005-0000-0000-0000D2230000}"/>
    <cellStyle name="Monétaire 4 7 2" xfId="10684" xr:uid="{00000000-0005-0000-0000-0000D3230000}"/>
    <cellStyle name="Monétaire 4 8" xfId="10685" xr:uid="{00000000-0005-0000-0000-0000D4230000}"/>
    <cellStyle name="Monétaire 4 8 2" xfId="10686" xr:uid="{00000000-0005-0000-0000-0000D5230000}"/>
    <cellStyle name="Monétaire 4 9" xfId="10687" xr:uid="{00000000-0005-0000-0000-0000D6230000}"/>
    <cellStyle name="Monétaire 4 9 2" xfId="10688" xr:uid="{00000000-0005-0000-0000-0000D7230000}"/>
    <cellStyle name="Monétaire 5" xfId="2239" xr:uid="{00000000-0005-0000-0000-0000D8230000}"/>
    <cellStyle name="Monétaire 5 10" xfId="10689" xr:uid="{00000000-0005-0000-0000-0000D9230000}"/>
    <cellStyle name="Monétaire 5 10 2" xfId="10690" xr:uid="{00000000-0005-0000-0000-0000DA230000}"/>
    <cellStyle name="Monétaire 5 11" xfId="10691" xr:uid="{00000000-0005-0000-0000-0000DB230000}"/>
    <cellStyle name="Monétaire 5 11 2" xfId="10692" xr:uid="{00000000-0005-0000-0000-0000DC230000}"/>
    <cellStyle name="Monétaire 5 12" xfId="10693" xr:uid="{00000000-0005-0000-0000-0000DD230000}"/>
    <cellStyle name="Monétaire 5 12 2" xfId="10694" xr:uid="{00000000-0005-0000-0000-0000DE230000}"/>
    <cellStyle name="Monétaire 5 13" xfId="10695" xr:uid="{00000000-0005-0000-0000-0000DF230000}"/>
    <cellStyle name="Monétaire 5 13 2" xfId="10696" xr:uid="{00000000-0005-0000-0000-0000E0230000}"/>
    <cellStyle name="Monétaire 5 14" xfId="10697" xr:uid="{00000000-0005-0000-0000-0000E1230000}"/>
    <cellStyle name="Monétaire 5 2" xfId="2346" xr:uid="{00000000-0005-0000-0000-0000E2230000}"/>
    <cellStyle name="Monétaire 5 2 2" xfId="10698" xr:uid="{00000000-0005-0000-0000-0000E3230000}"/>
    <cellStyle name="Monétaire 5 2 2 2" xfId="10699" xr:uid="{00000000-0005-0000-0000-0000E4230000}"/>
    <cellStyle name="Monétaire 5 2 3" xfId="10700" xr:uid="{00000000-0005-0000-0000-0000E5230000}"/>
    <cellStyle name="Monétaire 5 3" xfId="10701" xr:uid="{00000000-0005-0000-0000-0000E6230000}"/>
    <cellStyle name="Monétaire 5 3 2" xfId="10702" xr:uid="{00000000-0005-0000-0000-0000E7230000}"/>
    <cellStyle name="Monétaire 5 4" xfId="10703" xr:uid="{00000000-0005-0000-0000-0000E8230000}"/>
    <cellStyle name="Monétaire 5 4 2" xfId="10704" xr:uid="{00000000-0005-0000-0000-0000E9230000}"/>
    <cellStyle name="Monétaire 5 5" xfId="10705" xr:uid="{00000000-0005-0000-0000-0000EA230000}"/>
    <cellStyle name="Monétaire 5 5 2" xfId="10706" xr:uid="{00000000-0005-0000-0000-0000EB230000}"/>
    <cellStyle name="Monétaire 5 6" xfId="10707" xr:uid="{00000000-0005-0000-0000-0000EC230000}"/>
    <cellStyle name="Monétaire 5 6 2" xfId="10708" xr:uid="{00000000-0005-0000-0000-0000ED230000}"/>
    <cellStyle name="Monétaire 5 7" xfId="10709" xr:uid="{00000000-0005-0000-0000-0000EE230000}"/>
    <cellStyle name="Monétaire 5 7 2" xfId="10710" xr:uid="{00000000-0005-0000-0000-0000EF230000}"/>
    <cellStyle name="Monétaire 5 8" xfId="10711" xr:uid="{00000000-0005-0000-0000-0000F0230000}"/>
    <cellStyle name="Monétaire 5 8 2" xfId="10712" xr:uid="{00000000-0005-0000-0000-0000F1230000}"/>
    <cellStyle name="Monétaire 5 9" xfId="10713" xr:uid="{00000000-0005-0000-0000-0000F2230000}"/>
    <cellStyle name="Monétaire 5 9 2" xfId="10714" xr:uid="{00000000-0005-0000-0000-0000F3230000}"/>
    <cellStyle name="Monétaire 6" xfId="2240" xr:uid="{00000000-0005-0000-0000-0000F4230000}"/>
    <cellStyle name="Monétaire 6 10" xfId="10715" xr:uid="{00000000-0005-0000-0000-0000F5230000}"/>
    <cellStyle name="Monétaire 6 10 2" xfId="10716" xr:uid="{00000000-0005-0000-0000-0000F6230000}"/>
    <cellStyle name="Monétaire 6 11" xfId="10717" xr:uid="{00000000-0005-0000-0000-0000F7230000}"/>
    <cellStyle name="Monétaire 6 11 2" xfId="10718" xr:uid="{00000000-0005-0000-0000-0000F8230000}"/>
    <cellStyle name="Monétaire 6 12" xfId="10719" xr:uid="{00000000-0005-0000-0000-0000F9230000}"/>
    <cellStyle name="Monétaire 6 12 2" xfId="10720" xr:uid="{00000000-0005-0000-0000-0000FA230000}"/>
    <cellStyle name="Monétaire 6 13" xfId="10721" xr:uid="{00000000-0005-0000-0000-0000FB230000}"/>
    <cellStyle name="Monétaire 6 13 2" xfId="10722" xr:uid="{00000000-0005-0000-0000-0000FC230000}"/>
    <cellStyle name="Monétaire 6 14" xfId="10723" xr:uid="{00000000-0005-0000-0000-0000FD230000}"/>
    <cellStyle name="Monétaire 6 2" xfId="2347" xr:uid="{00000000-0005-0000-0000-0000FE230000}"/>
    <cellStyle name="Monétaire 6 2 2" xfId="10724" xr:uid="{00000000-0005-0000-0000-0000FF230000}"/>
    <cellStyle name="Monétaire 6 2 2 2" xfId="10725" xr:uid="{00000000-0005-0000-0000-000000240000}"/>
    <cellStyle name="Monétaire 6 2 3" xfId="10726" xr:uid="{00000000-0005-0000-0000-000001240000}"/>
    <cellStyle name="Monétaire 6 3" xfId="10727" xr:uid="{00000000-0005-0000-0000-000002240000}"/>
    <cellStyle name="Monétaire 6 3 2" xfId="10728" xr:uid="{00000000-0005-0000-0000-000003240000}"/>
    <cellStyle name="Monétaire 6 4" xfId="10729" xr:uid="{00000000-0005-0000-0000-000004240000}"/>
    <cellStyle name="Monétaire 6 4 2" xfId="10730" xr:uid="{00000000-0005-0000-0000-000005240000}"/>
    <cellStyle name="Monétaire 6 5" xfId="10731" xr:uid="{00000000-0005-0000-0000-000006240000}"/>
    <cellStyle name="Monétaire 6 5 2" xfId="10732" xr:uid="{00000000-0005-0000-0000-000007240000}"/>
    <cellStyle name="Monétaire 6 6" xfId="10733" xr:uid="{00000000-0005-0000-0000-000008240000}"/>
    <cellStyle name="Monétaire 6 6 2" xfId="10734" xr:uid="{00000000-0005-0000-0000-000009240000}"/>
    <cellStyle name="Monétaire 6 7" xfId="10735" xr:uid="{00000000-0005-0000-0000-00000A240000}"/>
    <cellStyle name="Monétaire 6 7 2" xfId="10736" xr:uid="{00000000-0005-0000-0000-00000B240000}"/>
    <cellStyle name="Monétaire 6 8" xfId="10737" xr:uid="{00000000-0005-0000-0000-00000C240000}"/>
    <cellStyle name="Monétaire 6 8 2" xfId="10738" xr:uid="{00000000-0005-0000-0000-00000D240000}"/>
    <cellStyle name="Monétaire 6 9" xfId="10739" xr:uid="{00000000-0005-0000-0000-00000E240000}"/>
    <cellStyle name="Monétaire 6 9 2" xfId="10740" xr:uid="{00000000-0005-0000-0000-00000F240000}"/>
    <cellStyle name="Monétaire0" xfId="384" xr:uid="{00000000-0005-0000-0000-000010240000}"/>
    <cellStyle name="Monétaire0 10" xfId="10741" xr:uid="{00000000-0005-0000-0000-000011240000}"/>
    <cellStyle name="Monétaire0 10 2" xfId="10742" xr:uid="{00000000-0005-0000-0000-000012240000}"/>
    <cellStyle name="Monétaire0 10 3" xfId="10743" xr:uid="{00000000-0005-0000-0000-000013240000}"/>
    <cellStyle name="Monétaire0 11" xfId="10744" xr:uid="{00000000-0005-0000-0000-000014240000}"/>
    <cellStyle name="Monétaire0 11 2" xfId="10745" xr:uid="{00000000-0005-0000-0000-000015240000}"/>
    <cellStyle name="Monétaire0 12" xfId="10746" xr:uid="{00000000-0005-0000-0000-000016240000}"/>
    <cellStyle name="Monétaire0 12 2" xfId="10747" xr:uid="{00000000-0005-0000-0000-000017240000}"/>
    <cellStyle name="Monétaire0 13" xfId="10748" xr:uid="{00000000-0005-0000-0000-000018240000}"/>
    <cellStyle name="Monétaire0 13 2" xfId="10749" xr:uid="{00000000-0005-0000-0000-000019240000}"/>
    <cellStyle name="Monétaire0 14" xfId="10750" xr:uid="{00000000-0005-0000-0000-00001A240000}"/>
    <cellStyle name="Monétaire0 14 2" xfId="10751" xr:uid="{00000000-0005-0000-0000-00001B240000}"/>
    <cellStyle name="Monétaire0 15" xfId="10752" xr:uid="{00000000-0005-0000-0000-00001C240000}"/>
    <cellStyle name="Monétaire0 15 2" xfId="10753" xr:uid="{00000000-0005-0000-0000-00001D240000}"/>
    <cellStyle name="Monétaire0 15 2 2" xfId="10754" xr:uid="{00000000-0005-0000-0000-00001E240000}"/>
    <cellStyle name="Monétaire0 16" xfId="10755" xr:uid="{00000000-0005-0000-0000-00001F240000}"/>
    <cellStyle name="Monétaire0 16 2" xfId="10756" xr:uid="{00000000-0005-0000-0000-000020240000}"/>
    <cellStyle name="Monétaire0 16 2 2" xfId="10757" xr:uid="{00000000-0005-0000-0000-000021240000}"/>
    <cellStyle name="Monétaire0 16 3" xfId="10758" xr:uid="{00000000-0005-0000-0000-000022240000}"/>
    <cellStyle name="Monétaire0 17" xfId="10759" xr:uid="{00000000-0005-0000-0000-000023240000}"/>
    <cellStyle name="Monétaire0 17 2" xfId="10760" xr:uid="{00000000-0005-0000-0000-000024240000}"/>
    <cellStyle name="Monétaire0 17 2 2" xfId="10761" xr:uid="{00000000-0005-0000-0000-000025240000}"/>
    <cellStyle name="Monétaire0 17 3" xfId="10762" xr:uid="{00000000-0005-0000-0000-000026240000}"/>
    <cellStyle name="Monétaire0 18" xfId="10763" xr:uid="{00000000-0005-0000-0000-000027240000}"/>
    <cellStyle name="Monétaire0 18 2" xfId="10764" xr:uid="{00000000-0005-0000-0000-000028240000}"/>
    <cellStyle name="Monétaire0 18 2 2" xfId="10765" xr:uid="{00000000-0005-0000-0000-000029240000}"/>
    <cellStyle name="Monétaire0 18 3" xfId="10766" xr:uid="{00000000-0005-0000-0000-00002A240000}"/>
    <cellStyle name="Monétaire0 19" xfId="10767" xr:uid="{00000000-0005-0000-0000-00002B240000}"/>
    <cellStyle name="Monétaire0 19 2" xfId="10768" xr:uid="{00000000-0005-0000-0000-00002C240000}"/>
    <cellStyle name="Monétaire0 19 2 2" xfId="10769" xr:uid="{00000000-0005-0000-0000-00002D240000}"/>
    <cellStyle name="Monétaire0 19 3" xfId="10770" xr:uid="{00000000-0005-0000-0000-00002E240000}"/>
    <cellStyle name="Monétaire0 2" xfId="385" xr:uid="{00000000-0005-0000-0000-00002F240000}"/>
    <cellStyle name="Monétaire0 2 10" xfId="10772" xr:uid="{00000000-0005-0000-0000-000030240000}"/>
    <cellStyle name="Monétaire0 2 11" xfId="10771" xr:uid="{00000000-0005-0000-0000-000031240000}"/>
    <cellStyle name="Monétaire0 2 2" xfId="1377" xr:uid="{00000000-0005-0000-0000-000032240000}"/>
    <cellStyle name="Monétaire0 2 2 2" xfId="10774" xr:uid="{00000000-0005-0000-0000-000033240000}"/>
    <cellStyle name="Monétaire0 2 2 3" xfId="10773" xr:uid="{00000000-0005-0000-0000-000034240000}"/>
    <cellStyle name="Monétaire0 2 3" xfId="10775" xr:uid="{00000000-0005-0000-0000-000035240000}"/>
    <cellStyle name="Monétaire0 2 3 2" xfId="10776" xr:uid="{00000000-0005-0000-0000-000036240000}"/>
    <cellStyle name="Monétaire0 2 3 3" xfId="51295" xr:uid="{A4F501EF-CAA0-4FF5-BF41-4F504208F21B}"/>
    <cellStyle name="Monétaire0 2 4" xfId="10777" xr:uid="{00000000-0005-0000-0000-000037240000}"/>
    <cellStyle name="Monétaire0 2 4 2" xfId="10778" xr:uid="{00000000-0005-0000-0000-000038240000}"/>
    <cellStyle name="Monétaire0 2 5" xfId="10779" xr:uid="{00000000-0005-0000-0000-000039240000}"/>
    <cellStyle name="Monétaire0 2 5 2" xfId="10780" xr:uid="{00000000-0005-0000-0000-00003A240000}"/>
    <cellStyle name="Monétaire0 2 6" xfId="10781" xr:uid="{00000000-0005-0000-0000-00003B240000}"/>
    <cellStyle name="Monétaire0 2 6 2" xfId="10782" xr:uid="{00000000-0005-0000-0000-00003C240000}"/>
    <cellStyle name="Monétaire0 2 7" xfId="10783" xr:uid="{00000000-0005-0000-0000-00003D240000}"/>
    <cellStyle name="Monétaire0 2 7 2" xfId="10784" xr:uid="{00000000-0005-0000-0000-00003E240000}"/>
    <cellStyle name="Monétaire0 2 8" xfId="10785" xr:uid="{00000000-0005-0000-0000-00003F240000}"/>
    <cellStyle name="Monétaire0 2 8 2" xfId="10786" xr:uid="{00000000-0005-0000-0000-000040240000}"/>
    <cellStyle name="Monétaire0 2 9" xfId="10787" xr:uid="{00000000-0005-0000-0000-000041240000}"/>
    <cellStyle name="Monétaire0 2 9 2" xfId="10788" xr:uid="{00000000-0005-0000-0000-000042240000}"/>
    <cellStyle name="Monétaire0 20" xfId="10789" xr:uid="{00000000-0005-0000-0000-000043240000}"/>
    <cellStyle name="Monétaire0 20 2" xfId="10790" xr:uid="{00000000-0005-0000-0000-000044240000}"/>
    <cellStyle name="Monétaire0 20 2 2" xfId="10791" xr:uid="{00000000-0005-0000-0000-000045240000}"/>
    <cellStyle name="Monétaire0 20 3" xfId="10792" xr:uid="{00000000-0005-0000-0000-000046240000}"/>
    <cellStyle name="Monétaire0 21" xfId="10793" xr:uid="{00000000-0005-0000-0000-000047240000}"/>
    <cellStyle name="Monétaire0 21 2" xfId="10794" xr:uid="{00000000-0005-0000-0000-000048240000}"/>
    <cellStyle name="Monétaire0 21 2 2" xfId="10795" xr:uid="{00000000-0005-0000-0000-000049240000}"/>
    <cellStyle name="Monétaire0 21 3" xfId="10796" xr:uid="{00000000-0005-0000-0000-00004A240000}"/>
    <cellStyle name="Monétaire0 22" xfId="10797" xr:uid="{00000000-0005-0000-0000-00004B240000}"/>
    <cellStyle name="Monétaire0 22 2" xfId="10798" xr:uid="{00000000-0005-0000-0000-00004C240000}"/>
    <cellStyle name="Monétaire0 22 2 2" xfId="10799" xr:uid="{00000000-0005-0000-0000-00004D240000}"/>
    <cellStyle name="Monétaire0 22 3" xfId="10800" xr:uid="{00000000-0005-0000-0000-00004E240000}"/>
    <cellStyle name="Monétaire0 23" xfId="10801" xr:uid="{00000000-0005-0000-0000-00004F240000}"/>
    <cellStyle name="Monétaire0 23 2" xfId="10802" xr:uid="{00000000-0005-0000-0000-000050240000}"/>
    <cellStyle name="Monétaire0 23 2 2" xfId="10803" xr:uid="{00000000-0005-0000-0000-000051240000}"/>
    <cellStyle name="Monétaire0 23 3" xfId="10804" xr:uid="{00000000-0005-0000-0000-000052240000}"/>
    <cellStyle name="Monétaire0 24" xfId="10805" xr:uid="{00000000-0005-0000-0000-000053240000}"/>
    <cellStyle name="Monétaire0 24 2" xfId="10806" xr:uid="{00000000-0005-0000-0000-000054240000}"/>
    <cellStyle name="Monétaire0 24 2 2" xfId="10807" xr:uid="{00000000-0005-0000-0000-000055240000}"/>
    <cellStyle name="Monétaire0 24 3" xfId="10808" xr:uid="{00000000-0005-0000-0000-000056240000}"/>
    <cellStyle name="Monétaire0 25" xfId="10809" xr:uid="{00000000-0005-0000-0000-000057240000}"/>
    <cellStyle name="Monétaire0 25 2" xfId="10810" xr:uid="{00000000-0005-0000-0000-000058240000}"/>
    <cellStyle name="Monétaire0 25 2 2" xfId="10811" xr:uid="{00000000-0005-0000-0000-000059240000}"/>
    <cellStyle name="Monétaire0 25 3" xfId="10812" xr:uid="{00000000-0005-0000-0000-00005A240000}"/>
    <cellStyle name="Monétaire0 26" xfId="10813" xr:uid="{00000000-0005-0000-0000-00005B240000}"/>
    <cellStyle name="Monétaire0 26 2" xfId="10814" xr:uid="{00000000-0005-0000-0000-00005C240000}"/>
    <cellStyle name="Monétaire0 26 2 2" xfId="10815" xr:uid="{00000000-0005-0000-0000-00005D240000}"/>
    <cellStyle name="Monétaire0 26 3" xfId="10816" xr:uid="{00000000-0005-0000-0000-00005E240000}"/>
    <cellStyle name="Monétaire0 27" xfId="10817" xr:uid="{00000000-0005-0000-0000-00005F240000}"/>
    <cellStyle name="Monétaire0 27 2" xfId="10818" xr:uid="{00000000-0005-0000-0000-000060240000}"/>
    <cellStyle name="Monétaire0 27 2 2" xfId="10819" xr:uid="{00000000-0005-0000-0000-000061240000}"/>
    <cellStyle name="Monétaire0 27 3" xfId="10820" xr:uid="{00000000-0005-0000-0000-000062240000}"/>
    <cellStyle name="Monétaire0 28" xfId="10821" xr:uid="{00000000-0005-0000-0000-000063240000}"/>
    <cellStyle name="Monétaire0 28 2" xfId="10822" xr:uid="{00000000-0005-0000-0000-000064240000}"/>
    <cellStyle name="Monétaire0 28 2 2" xfId="10823" xr:uid="{00000000-0005-0000-0000-000065240000}"/>
    <cellStyle name="Monétaire0 28 3" xfId="10824" xr:uid="{00000000-0005-0000-0000-000066240000}"/>
    <cellStyle name="Monétaire0 29" xfId="10825" xr:uid="{00000000-0005-0000-0000-000067240000}"/>
    <cellStyle name="Monétaire0 29 2" xfId="10826" xr:uid="{00000000-0005-0000-0000-000068240000}"/>
    <cellStyle name="Monétaire0 29 2 2" xfId="10827" xr:uid="{00000000-0005-0000-0000-000069240000}"/>
    <cellStyle name="Monétaire0 29 3" xfId="10828" xr:uid="{00000000-0005-0000-0000-00006A240000}"/>
    <cellStyle name="Monétaire0 3" xfId="1376" xr:uid="{00000000-0005-0000-0000-00006B240000}"/>
    <cellStyle name="Monétaire0 3 2" xfId="10830" xr:uid="{00000000-0005-0000-0000-00006C240000}"/>
    <cellStyle name="Monétaire0 3 2 2" xfId="10831" xr:uid="{00000000-0005-0000-0000-00006D240000}"/>
    <cellStyle name="Monétaire0 3 3" xfId="10832" xr:uid="{00000000-0005-0000-0000-00006E240000}"/>
    <cellStyle name="Monétaire0 3 3 2" xfId="10833" xr:uid="{00000000-0005-0000-0000-00006F240000}"/>
    <cellStyle name="Monétaire0 3 3 3" xfId="10834" xr:uid="{00000000-0005-0000-0000-000070240000}"/>
    <cellStyle name="Monétaire0 3 4" xfId="10829" xr:uid="{00000000-0005-0000-0000-000071240000}"/>
    <cellStyle name="Monétaire0 30" xfId="10835" xr:uid="{00000000-0005-0000-0000-000072240000}"/>
    <cellStyle name="Monétaire0 30 2" xfId="10836" xr:uid="{00000000-0005-0000-0000-000073240000}"/>
    <cellStyle name="Monétaire0 30 2 2" xfId="10837" xr:uid="{00000000-0005-0000-0000-000074240000}"/>
    <cellStyle name="Monétaire0 30 3" xfId="10838" xr:uid="{00000000-0005-0000-0000-000075240000}"/>
    <cellStyle name="Monétaire0 31" xfId="10839" xr:uid="{00000000-0005-0000-0000-000076240000}"/>
    <cellStyle name="Monétaire0 31 2" xfId="10840" xr:uid="{00000000-0005-0000-0000-000077240000}"/>
    <cellStyle name="Monétaire0 31 2 2" xfId="10841" xr:uid="{00000000-0005-0000-0000-000078240000}"/>
    <cellStyle name="Monétaire0 31 3" xfId="10842" xr:uid="{00000000-0005-0000-0000-000079240000}"/>
    <cellStyle name="Monétaire0 32" xfId="10843" xr:uid="{00000000-0005-0000-0000-00007A240000}"/>
    <cellStyle name="Monétaire0 32 2" xfId="10844" xr:uid="{00000000-0005-0000-0000-00007B240000}"/>
    <cellStyle name="Monétaire0 32 2 2" xfId="10845" xr:uid="{00000000-0005-0000-0000-00007C240000}"/>
    <cellStyle name="Monétaire0 32 3" xfId="10846" xr:uid="{00000000-0005-0000-0000-00007D240000}"/>
    <cellStyle name="Monétaire0 33" xfId="10847" xr:uid="{00000000-0005-0000-0000-00007E240000}"/>
    <cellStyle name="Monétaire0 33 2" xfId="10848" xr:uid="{00000000-0005-0000-0000-00007F240000}"/>
    <cellStyle name="Monétaire0 33 2 2" xfId="10849" xr:uid="{00000000-0005-0000-0000-000080240000}"/>
    <cellStyle name="Monétaire0 33 3" xfId="10850" xr:uid="{00000000-0005-0000-0000-000081240000}"/>
    <cellStyle name="Monétaire0 34" xfId="10851" xr:uid="{00000000-0005-0000-0000-000082240000}"/>
    <cellStyle name="Monétaire0 34 2" xfId="10852" xr:uid="{00000000-0005-0000-0000-000083240000}"/>
    <cellStyle name="Monétaire0 34 2 2" xfId="10853" xr:uid="{00000000-0005-0000-0000-000084240000}"/>
    <cellStyle name="Monétaire0 34 3" xfId="10854" xr:uid="{00000000-0005-0000-0000-000085240000}"/>
    <cellStyle name="Monétaire0 35" xfId="10855" xr:uid="{00000000-0005-0000-0000-000086240000}"/>
    <cellStyle name="Monétaire0 35 2" xfId="10856" xr:uid="{00000000-0005-0000-0000-000087240000}"/>
    <cellStyle name="Monétaire0 35 2 2" xfId="10857" xr:uid="{00000000-0005-0000-0000-000088240000}"/>
    <cellStyle name="Monétaire0 35 3" xfId="10858" xr:uid="{00000000-0005-0000-0000-000089240000}"/>
    <cellStyle name="Monétaire0 36" xfId="10859" xr:uid="{00000000-0005-0000-0000-00008A240000}"/>
    <cellStyle name="Monétaire0 36 2" xfId="10860" xr:uid="{00000000-0005-0000-0000-00008B240000}"/>
    <cellStyle name="Monétaire0 36 2 2" xfId="10861" xr:uid="{00000000-0005-0000-0000-00008C240000}"/>
    <cellStyle name="Monétaire0 36 3" xfId="10862" xr:uid="{00000000-0005-0000-0000-00008D240000}"/>
    <cellStyle name="Monétaire0 37" xfId="10863" xr:uid="{00000000-0005-0000-0000-00008E240000}"/>
    <cellStyle name="Monétaire0 37 2" xfId="10864" xr:uid="{00000000-0005-0000-0000-00008F240000}"/>
    <cellStyle name="Monétaire0 37 2 2" xfId="10865" xr:uid="{00000000-0005-0000-0000-000090240000}"/>
    <cellStyle name="Monétaire0 37 3" xfId="10866" xr:uid="{00000000-0005-0000-0000-000091240000}"/>
    <cellStyle name="Monétaire0 38" xfId="10867" xr:uid="{00000000-0005-0000-0000-000092240000}"/>
    <cellStyle name="Monétaire0 38 2" xfId="10868" xr:uid="{00000000-0005-0000-0000-000093240000}"/>
    <cellStyle name="Monétaire0 38 2 2" xfId="10869" xr:uid="{00000000-0005-0000-0000-000094240000}"/>
    <cellStyle name="Monétaire0 38 3" xfId="10870" xr:uid="{00000000-0005-0000-0000-000095240000}"/>
    <cellStyle name="Monétaire0 39" xfId="10871" xr:uid="{00000000-0005-0000-0000-000096240000}"/>
    <cellStyle name="Monétaire0 39 2" xfId="10872" xr:uid="{00000000-0005-0000-0000-000097240000}"/>
    <cellStyle name="Monétaire0 39 2 2" xfId="10873" xr:uid="{00000000-0005-0000-0000-000098240000}"/>
    <cellStyle name="Monétaire0 39 3" xfId="10874" xr:uid="{00000000-0005-0000-0000-000099240000}"/>
    <cellStyle name="Monétaire0 4" xfId="10875" xr:uid="{00000000-0005-0000-0000-00009A240000}"/>
    <cellStyle name="Monétaire0 4 2" xfId="10876" xr:uid="{00000000-0005-0000-0000-00009B240000}"/>
    <cellStyle name="Monétaire0 4 2 2" xfId="10877" xr:uid="{00000000-0005-0000-0000-00009C240000}"/>
    <cellStyle name="Monétaire0 4 3" xfId="10878" xr:uid="{00000000-0005-0000-0000-00009D240000}"/>
    <cellStyle name="Monétaire0 4 3 2" xfId="10879" xr:uid="{00000000-0005-0000-0000-00009E240000}"/>
    <cellStyle name="Monétaire0 4 3 3" xfId="10880" xr:uid="{00000000-0005-0000-0000-00009F240000}"/>
    <cellStyle name="Monétaire0 4 4" xfId="51296" xr:uid="{395DEBA9-3AAC-4BD6-8880-4F5E7EB342C3}"/>
    <cellStyle name="Monétaire0 40" xfId="10881" xr:uid="{00000000-0005-0000-0000-0000A0240000}"/>
    <cellStyle name="Monétaire0 40 2" xfId="10882" xr:uid="{00000000-0005-0000-0000-0000A1240000}"/>
    <cellStyle name="Monétaire0 40 2 2" xfId="10883" xr:uid="{00000000-0005-0000-0000-0000A2240000}"/>
    <cellStyle name="Monétaire0 40 3" xfId="10884" xr:uid="{00000000-0005-0000-0000-0000A3240000}"/>
    <cellStyle name="Monétaire0 41" xfId="10885" xr:uid="{00000000-0005-0000-0000-0000A4240000}"/>
    <cellStyle name="Monétaire0 41 2" xfId="10886" xr:uid="{00000000-0005-0000-0000-0000A5240000}"/>
    <cellStyle name="Monétaire0 41 2 2" xfId="10887" xr:uid="{00000000-0005-0000-0000-0000A6240000}"/>
    <cellStyle name="Monétaire0 41 3" xfId="10888" xr:uid="{00000000-0005-0000-0000-0000A7240000}"/>
    <cellStyle name="Monétaire0 42" xfId="10889" xr:uid="{00000000-0005-0000-0000-0000A8240000}"/>
    <cellStyle name="Monétaire0 42 2" xfId="10890" xr:uid="{00000000-0005-0000-0000-0000A9240000}"/>
    <cellStyle name="Monétaire0 42 2 2" xfId="10891" xr:uid="{00000000-0005-0000-0000-0000AA240000}"/>
    <cellStyle name="Monétaire0 42 3" xfId="10892" xr:uid="{00000000-0005-0000-0000-0000AB240000}"/>
    <cellStyle name="Monétaire0 43" xfId="10893" xr:uid="{00000000-0005-0000-0000-0000AC240000}"/>
    <cellStyle name="Monétaire0 43 2" xfId="10894" xr:uid="{00000000-0005-0000-0000-0000AD240000}"/>
    <cellStyle name="Monétaire0 43 2 2" xfId="10895" xr:uid="{00000000-0005-0000-0000-0000AE240000}"/>
    <cellStyle name="Monétaire0 43 3" xfId="10896" xr:uid="{00000000-0005-0000-0000-0000AF240000}"/>
    <cellStyle name="Monétaire0 44" xfId="10897" xr:uid="{00000000-0005-0000-0000-0000B0240000}"/>
    <cellStyle name="Monétaire0 44 2" xfId="10898" xr:uid="{00000000-0005-0000-0000-0000B1240000}"/>
    <cellStyle name="Monétaire0 44 2 2" xfId="10899" xr:uid="{00000000-0005-0000-0000-0000B2240000}"/>
    <cellStyle name="Monétaire0 44 3" xfId="10900" xr:uid="{00000000-0005-0000-0000-0000B3240000}"/>
    <cellStyle name="Monétaire0 45" xfId="10901" xr:uid="{00000000-0005-0000-0000-0000B4240000}"/>
    <cellStyle name="Monétaire0 45 2" xfId="10902" xr:uid="{00000000-0005-0000-0000-0000B5240000}"/>
    <cellStyle name="Monétaire0 45 2 2" xfId="10903" xr:uid="{00000000-0005-0000-0000-0000B6240000}"/>
    <cellStyle name="Monétaire0 45 3" xfId="10904" xr:uid="{00000000-0005-0000-0000-0000B7240000}"/>
    <cellStyle name="Monétaire0 46" xfId="10905" xr:uid="{00000000-0005-0000-0000-0000B8240000}"/>
    <cellStyle name="Monétaire0 46 2" xfId="10906" xr:uid="{00000000-0005-0000-0000-0000B9240000}"/>
    <cellStyle name="Monétaire0 46 2 2" xfId="10907" xr:uid="{00000000-0005-0000-0000-0000BA240000}"/>
    <cellStyle name="Monétaire0 46 3" xfId="10908" xr:uid="{00000000-0005-0000-0000-0000BB240000}"/>
    <cellStyle name="Monétaire0 47" xfId="10909" xr:uid="{00000000-0005-0000-0000-0000BC240000}"/>
    <cellStyle name="Monétaire0 47 2" xfId="10910" xr:uid="{00000000-0005-0000-0000-0000BD240000}"/>
    <cellStyle name="Monétaire0 47 2 2" xfId="10911" xr:uid="{00000000-0005-0000-0000-0000BE240000}"/>
    <cellStyle name="Monétaire0 47 3" xfId="10912" xr:uid="{00000000-0005-0000-0000-0000BF240000}"/>
    <cellStyle name="Monétaire0 48" xfId="10913" xr:uid="{00000000-0005-0000-0000-0000C0240000}"/>
    <cellStyle name="Monétaire0 48 2" xfId="10914" xr:uid="{00000000-0005-0000-0000-0000C1240000}"/>
    <cellStyle name="Monétaire0 48 2 2" xfId="10915" xr:uid="{00000000-0005-0000-0000-0000C2240000}"/>
    <cellStyle name="Monétaire0 48 3" xfId="10916" xr:uid="{00000000-0005-0000-0000-0000C3240000}"/>
    <cellStyle name="Monétaire0 49" xfId="10917" xr:uid="{00000000-0005-0000-0000-0000C4240000}"/>
    <cellStyle name="Monétaire0 49 2" xfId="10918" xr:uid="{00000000-0005-0000-0000-0000C5240000}"/>
    <cellStyle name="Monétaire0 49 2 2" xfId="10919" xr:uid="{00000000-0005-0000-0000-0000C6240000}"/>
    <cellStyle name="Monétaire0 49 3" xfId="10920" xr:uid="{00000000-0005-0000-0000-0000C7240000}"/>
    <cellStyle name="Monétaire0 5" xfId="10921" xr:uid="{00000000-0005-0000-0000-0000C8240000}"/>
    <cellStyle name="Monétaire0 5 2" xfId="10922" xr:uid="{00000000-0005-0000-0000-0000C9240000}"/>
    <cellStyle name="Monétaire0 5 2 2" xfId="10923" xr:uid="{00000000-0005-0000-0000-0000CA240000}"/>
    <cellStyle name="Monétaire0 5 3" xfId="10924" xr:uid="{00000000-0005-0000-0000-0000CB240000}"/>
    <cellStyle name="Monétaire0 5 3 2" xfId="10925" xr:uid="{00000000-0005-0000-0000-0000CC240000}"/>
    <cellStyle name="Monétaire0 5 3 3" xfId="10926" xr:uid="{00000000-0005-0000-0000-0000CD240000}"/>
    <cellStyle name="Monétaire0 50" xfId="10927" xr:uid="{00000000-0005-0000-0000-0000CE240000}"/>
    <cellStyle name="Monétaire0 50 2" xfId="10928" xr:uid="{00000000-0005-0000-0000-0000CF240000}"/>
    <cellStyle name="Monétaire0 50 2 2" xfId="10929" xr:uid="{00000000-0005-0000-0000-0000D0240000}"/>
    <cellStyle name="Monétaire0 50 3" xfId="10930" xr:uid="{00000000-0005-0000-0000-0000D1240000}"/>
    <cellStyle name="Monétaire0 51" xfId="10931" xr:uid="{00000000-0005-0000-0000-0000D2240000}"/>
    <cellStyle name="Monétaire0 51 2" xfId="10932" xr:uid="{00000000-0005-0000-0000-0000D3240000}"/>
    <cellStyle name="Monétaire0 51 2 2" xfId="10933" xr:uid="{00000000-0005-0000-0000-0000D4240000}"/>
    <cellStyle name="Monétaire0 51 3" xfId="10934" xr:uid="{00000000-0005-0000-0000-0000D5240000}"/>
    <cellStyle name="Monétaire0 52" xfId="10935" xr:uid="{00000000-0005-0000-0000-0000D6240000}"/>
    <cellStyle name="Monétaire0 52 2" xfId="10936" xr:uid="{00000000-0005-0000-0000-0000D7240000}"/>
    <cellStyle name="Monétaire0 52 2 2" xfId="10937" xr:uid="{00000000-0005-0000-0000-0000D8240000}"/>
    <cellStyle name="Monétaire0 52 3" xfId="10938" xr:uid="{00000000-0005-0000-0000-0000D9240000}"/>
    <cellStyle name="Monétaire0 53" xfId="10939" xr:uid="{00000000-0005-0000-0000-0000DA240000}"/>
    <cellStyle name="Monétaire0 53 2" xfId="10940" xr:uid="{00000000-0005-0000-0000-0000DB240000}"/>
    <cellStyle name="Monétaire0 53 2 2" xfId="10941" xr:uid="{00000000-0005-0000-0000-0000DC240000}"/>
    <cellStyle name="Monétaire0 53 3" xfId="10942" xr:uid="{00000000-0005-0000-0000-0000DD240000}"/>
    <cellStyle name="Monétaire0 54" xfId="10943" xr:uid="{00000000-0005-0000-0000-0000DE240000}"/>
    <cellStyle name="Monétaire0 54 2" xfId="10944" xr:uid="{00000000-0005-0000-0000-0000DF240000}"/>
    <cellStyle name="Monétaire0 54 2 2" xfId="10945" xr:uid="{00000000-0005-0000-0000-0000E0240000}"/>
    <cellStyle name="Monétaire0 54 3" xfId="10946" xr:uid="{00000000-0005-0000-0000-0000E1240000}"/>
    <cellStyle name="Monétaire0 55" xfId="10947" xr:uid="{00000000-0005-0000-0000-0000E2240000}"/>
    <cellStyle name="Monétaire0 55 2" xfId="10948" xr:uid="{00000000-0005-0000-0000-0000E3240000}"/>
    <cellStyle name="Monétaire0 55 2 2" xfId="10949" xr:uid="{00000000-0005-0000-0000-0000E4240000}"/>
    <cellStyle name="Monétaire0 55 3" xfId="10950" xr:uid="{00000000-0005-0000-0000-0000E5240000}"/>
    <cellStyle name="Monétaire0 56" xfId="10951" xr:uid="{00000000-0005-0000-0000-0000E6240000}"/>
    <cellStyle name="Monétaire0 56 2" xfId="10952" xr:uid="{00000000-0005-0000-0000-0000E7240000}"/>
    <cellStyle name="Monétaire0 56 2 2" xfId="10953" xr:uid="{00000000-0005-0000-0000-0000E8240000}"/>
    <cellStyle name="Monétaire0 56 3" xfId="10954" xr:uid="{00000000-0005-0000-0000-0000E9240000}"/>
    <cellStyle name="Monétaire0 57" xfId="10955" xr:uid="{00000000-0005-0000-0000-0000EA240000}"/>
    <cellStyle name="Monétaire0 57 2" xfId="10956" xr:uid="{00000000-0005-0000-0000-0000EB240000}"/>
    <cellStyle name="Monétaire0 57 2 2" xfId="10957" xr:uid="{00000000-0005-0000-0000-0000EC240000}"/>
    <cellStyle name="Monétaire0 57 3" xfId="10958" xr:uid="{00000000-0005-0000-0000-0000ED240000}"/>
    <cellStyle name="Monétaire0 58" xfId="10959" xr:uid="{00000000-0005-0000-0000-0000EE240000}"/>
    <cellStyle name="Monétaire0 58 2" xfId="10960" xr:uid="{00000000-0005-0000-0000-0000EF240000}"/>
    <cellStyle name="Monétaire0 58 2 2" xfId="10961" xr:uid="{00000000-0005-0000-0000-0000F0240000}"/>
    <cellStyle name="Monétaire0 58 3" xfId="10962" xr:uid="{00000000-0005-0000-0000-0000F1240000}"/>
    <cellStyle name="Monétaire0 59" xfId="10963" xr:uid="{00000000-0005-0000-0000-0000F2240000}"/>
    <cellStyle name="Monétaire0 59 2" xfId="10964" xr:uid="{00000000-0005-0000-0000-0000F3240000}"/>
    <cellStyle name="Monétaire0 59 2 2" xfId="10965" xr:uid="{00000000-0005-0000-0000-0000F4240000}"/>
    <cellStyle name="Monétaire0 59 3" xfId="10966" xr:uid="{00000000-0005-0000-0000-0000F5240000}"/>
    <cellStyle name="Monétaire0 6" xfId="10967" xr:uid="{00000000-0005-0000-0000-0000F6240000}"/>
    <cellStyle name="Monétaire0 6 2" xfId="10968" xr:uid="{00000000-0005-0000-0000-0000F7240000}"/>
    <cellStyle name="Monétaire0 6 2 2" xfId="10969" xr:uid="{00000000-0005-0000-0000-0000F8240000}"/>
    <cellStyle name="Monétaire0 6 3" xfId="10970" xr:uid="{00000000-0005-0000-0000-0000F9240000}"/>
    <cellStyle name="Monétaire0 6 3 2" xfId="10971" xr:uid="{00000000-0005-0000-0000-0000FA240000}"/>
    <cellStyle name="Monétaire0 6 3 3" xfId="10972" xr:uid="{00000000-0005-0000-0000-0000FB240000}"/>
    <cellStyle name="Monétaire0 60" xfId="10973" xr:uid="{00000000-0005-0000-0000-0000FC240000}"/>
    <cellStyle name="Monétaire0 60 2" xfId="10974" xr:uid="{00000000-0005-0000-0000-0000FD240000}"/>
    <cellStyle name="Monétaire0 60 2 2" xfId="10975" xr:uid="{00000000-0005-0000-0000-0000FE240000}"/>
    <cellStyle name="Monétaire0 60 3" xfId="10976" xr:uid="{00000000-0005-0000-0000-0000FF240000}"/>
    <cellStyle name="Monétaire0 61" xfId="10977" xr:uid="{00000000-0005-0000-0000-000000250000}"/>
    <cellStyle name="Monétaire0 61 2" xfId="10978" xr:uid="{00000000-0005-0000-0000-000001250000}"/>
    <cellStyle name="Monétaire0 61 2 2" xfId="10979" xr:uid="{00000000-0005-0000-0000-000002250000}"/>
    <cellStyle name="Monétaire0 61 3" xfId="10980" xr:uid="{00000000-0005-0000-0000-000003250000}"/>
    <cellStyle name="Monétaire0 62" xfId="10981" xr:uid="{00000000-0005-0000-0000-000004250000}"/>
    <cellStyle name="Monétaire0 62 2" xfId="10982" xr:uid="{00000000-0005-0000-0000-000005250000}"/>
    <cellStyle name="Monétaire0 62 2 2" xfId="10983" xr:uid="{00000000-0005-0000-0000-000006250000}"/>
    <cellStyle name="Monétaire0 62 3" xfId="10984" xr:uid="{00000000-0005-0000-0000-000007250000}"/>
    <cellStyle name="Monétaire0 63" xfId="10985" xr:uid="{00000000-0005-0000-0000-000008250000}"/>
    <cellStyle name="Monétaire0 63 2" xfId="10986" xr:uid="{00000000-0005-0000-0000-000009250000}"/>
    <cellStyle name="Monétaire0 63 2 2" xfId="10987" xr:uid="{00000000-0005-0000-0000-00000A250000}"/>
    <cellStyle name="Monétaire0 63 3" xfId="10988" xr:uid="{00000000-0005-0000-0000-00000B250000}"/>
    <cellStyle name="Monétaire0 64" xfId="10989" xr:uid="{00000000-0005-0000-0000-00000C250000}"/>
    <cellStyle name="Monétaire0 64 2" xfId="10990" xr:uid="{00000000-0005-0000-0000-00000D250000}"/>
    <cellStyle name="Monétaire0 64 2 2" xfId="10991" xr:uid="{00000000-0005-0000-0000-00000E250000}"/>
    <cellStyle name="Monétaire0 64 3" xfId="10992" xr:uid="{00000000-0005-0000-0000-00000F250000}"/>
    <cellStyle name="Monétaire0 65" xfId="10993" xr:uid="{00000000-0005-0000-0000-000010250000}"/>
    <cellStyle name="Monétaire0 65 2" xfId="10994" xr:uid="{00000000-0005-0000-0000-000011250000}"/>
    <cellStyle name="Monétaire0 65 2 2" xfId="10995" xr:uid="{00000000-0005-0000-0000-000012250000}"/>
    <cellStyle name="Monétaire0 65 3" xfId="10996" xr:uid="{00000000-0005-0000-0000-000013250000}"/>
    <cellStyle name="Monétaire0 66" xfId="2241" xr:uid="{00000000-0005-0000-0000-000014250000}"/>
    <cellStyle name="Monétaire0 7" xfId="10997" xr:uid="{00000000-0005-0000-0000-000015250000}"/>
    <cellStyle name="Monétaire0 7 2" xfId="10998" xr:uid="{00000000-0005-0000-0000-000016250000}"/>
    <cellStyle name="Monétaire0 7 2 2" xfId="10999" xr:uid="{00000000-0005-0000-0000-000017250000}"/>
    <cellStyle name="Monétaire0 7 3" xfId="11000" xr:uid="{00000000-0005-0000-0000-000018250000}"/>
    <cellStyle name="Monétaire0 7 3 2" xfId="11001" xr:uid="{00000000-0005-0000-0000-000019250000}"/>
    <cellStyle name="Monétaire0 7 3 3" xfId="11002" xr:uid="{00000000-0005-0000-0000-00001A250000}"/>
    <cellStyle name="Monétaire0 8" xfId="11003" xr:uid="{00000000-0005-0000-0000-00001B250000}"/>
    <cellStyle name="Monétaire0 8 2" xfId="11004" xr:uid="{00000000-0005-0000-0000-00001C250000}"/>
    <cellStyle name="Monétaire0 8 2 2" xfId="11005" xr:uid="{00000000-0005-0000-0000-00001D250000}"/>
    <cellStyle name="Monétaire0 8 3" xfId="11006" xr:uid="{00000000-0005-0000-0000-00001E250000}"/>
    <cellStyle name="Monétaire0 8 3 2" xfId="11007" xr:uid="{00000000-0005-0000-0000-00001F250000}"/>
    <cellStyle name="Monétaire0 8 3 3" xfId="11008" xr:uid="{00000000-0005-0000-0000-000020250000}"/>
    <cellStyle name="Monétaire0 9" xfId="11009" xr:uid="{00000000-0005-0000-0000-000021250000}"/>
    <cellStyle name="Monétaire0 9 2" xfId="11010" xr:uid="{00000000-0005-0000-0000-000022250000}"/>
    <cellStyle name="Monétaire0 9 2 2" xfId="11011" xr:uid="{00000000-0005-0000-0000-000023250000}"/>
    <cellStyle name="Monétaire0 9 3" xfId="11012" xr:uid="{00000000-0005-0000-0000-000024250000}"/>
    <cellStyle name="Monétaire0 9 3 2" xfId="11013" xr:uid="{00000000-0005-0000-0000-000025250000}"/>
    <cellStyle name="Monétaire0 9 3 3" xfId="11014" xr:uid="{00000000-0005-0000-0000-000026250000}"/>
    <cellStyle name="N?rmal_la?oux_larou?" xfId="387" xr:uid="{00000000-0005-0000-0000-000027250000}"/>
    <cellStyle name="Nagłówek 1" xfId="11015" xr:uid="{00000000-0005-0000-0000-000028250000}"/>
    <cellStyle name="Nagłówek 1 2" xfId="11016" xr:uid="{00000000-0005-0000-0000-000029250000}"/>
    <cellStyle name="Nagłówek 2" xfId="11017" xr:uid="{00000000-0005-0000-0000-00002A250000}"/>
    <cellStyle name="Nagłówek 2 2" xfId="11018" xr:uid="{00000000-0005-0000-0000-00002B250000}"/>
    <cellStyle name="Nagłówek 3" xfId="11019" xr:uid="{00000000-0005-0000-0000-00002C250000}"/>
    <cellStyle name="Nagłówek 3 2" xfId="11020" xr:uid="{00000000-0005-0000-0000-00002D250000}"/>
    <cellStyle name="Nagłówek 4" xfId="11021" xr:uid="{00000000-0005-0000-0000-00002E250000}"/>
    <cellStyle name="Nagłówek 4 2" xfId="11022" xr:uid="{00000000-0005-0000-0000-00002F250000}"/>
    <cellStyle name="Navadno_CRFReport-template" xfId="11023" xr:uid="{00000000-0005-0000-0000-000030250000}"/>
    <cellStyle name="Neutral" xfId="388" xr:uid="{00000000-0005-0000-0000-000031250000}"/>
    <cellStyle name="Neutral 2" xfId="1378" xr:uid="{00000000-0005-0000-0000-000032250000}"/>
    <cellStyle name="Neutral 2 2" xfId="11026" xr:uid="{00000000-0005-0000-0000-000033250000}"/>
    <cellStyle name="Neutral 2 2 2" xfId="11027" xr:uid="{00000000-0005-0000-0000-000034250000}"/>
    <cellStyle name="Neutral 2 3" xfId="11025" xr:uid="{00000000-0005-0000-0000-000035250000}"/>
    <cellStyle name="Neutral 3" xfId="2035" xr:uid="{00000000-0005-0000-0000-000036250000}"/>
    <cellStyle name="Neutral 3 2" xfId="11029" xr:uid="{00000000-0005-0000-0000-000037250000}"/>
    <cellStyle name="Neutral 3 2 2" xfId="11030" xr:uid="{00000000-0005-0000-0000-000038250000}"/>
    <cellStyle name="Neutral 3 3" xfId="11028" xr:uid="{00000000-0005-0000-0000-000039250000}"/>
    <cellStyle name="Neutral 3 4" xfId="51298" xr:uid="{85091CAA-6AAD-4614-AFEC-595371D970CD}"/>
    <cellStyle name="Neutral 4" xfId="11031" xr:uid="{00000000-0005-0000-0000-00003A250000}"/>
    <cellStyle name="Neutral 4 2" xfId="11032" xr:uid="{00000000-0005-0000-0000-00003B250000}"/>
    <cellStyle name="Neutral 5" xfId="11033" xr:uid="{00000000-0005-0000-0000-00003C250000}"/>
    <cellStyle name="Neutral 5 2" xfId="11034" xr:uid="{00000000-0005-0000-0000-00003D250000}"/>
    <cellStyle name="Neutral 6" xfId="11035" xr:uid="{00000000-0005-0000-0000-00003E250000}"/>
    <cellStyle name="Neutral 6 2" xfId="11036" xr:uid="{00000000-0005-0000-0000-00003F250000}"/>
    <cellStyle name="Neutral 7" xfId="11024" xr:uid="{00000000-0005-0000-0000-000040250000}"/>
    <cellStyle name="Neutral 8" xfId="51297" xr:uid="{15474734-85BF-44FA-ADEB-47F44FF055EC}"/>
    <cellStyle name="Neutrale" xfId="389" xr:uid="{00000000-0005-0000-0000-000041250000}"/>
    <cellStyle name="Neutrale 2" xfId="1379" xr:uid="{00000000-0005-0000-0000-000042250000}"/>
    <cellStyle name="Neutrale 3" xfId="51300" xr:uid="{8381153E-C066-46F4-91B8-3D116A08FFDD}"/>
    <cellStyle name="Neutrale 4" xfId="51299" xr:uid="{06076E6B-268F-4A9F-960A-E6BD2DCD36CA}"/>
    <cellStyle name="Neutralne" xfId="11037" xr:uid="{00000000-0005-0000-0000-000043250000}"/>
    <cellStyle name="Neutralne 2" xfId="11038" xr:uid="{00000000-0005-0000-0000-000044250000}"/>
    <cellStyle name="Neutre 10" xfId="11039" xr:uid="{00000000-0005-0000-0000-000045250000}"/>
    <cellStyle name="Neutre 10 2" xfId="11040" xr:uid="{00000000-0005-0000-0000-000046250000}"/>
    <cellStyle name="Neutre 10 2 2" xfId="11041" xr:uid="{00000000-0005-0000-0000-000047250000}"/>
    <cellStyle name="Neutre 10 2 3" xfId="11042" xr:uid="{00000000-0005-0000-0000-000048250000}"/>
    <cellStyle name="Neutre 11" xfId="11043" xr:uid="{00000000-0005-0000-0000-000049250000}"/>
    <cellStyle name="Neutre 11 2" xfId="11044" xr:uid="{00000000-0005-0000-0000-00004A250000}"/>
    <cellStyle name="Neutre 11 2 2" xfId="11045" xr:uid="{00000000-0005-0000-0000-00004B250000}"/>
    <cellStyle name="Neutre 11 2 3" xfId="11046" xr:uid="{00000000-0005-0000-0000-00004C250000}"/>
    <cellStyle name="Neutre 11 2 4" xfId="11047" xr:uid="{00000000-0005-0000-0000-00004D250000}"/>
    <cellStyle name="Neutre 11 3" xfId="11048" xr:uid="{00000000-0005-0000-0000-00004E250000}"/>
    <cellStyle name="Neutre 11 3 2" xfId="11049" xr:uid="{00000000-0005-0000-0000-00004F250000}"/>
    <cellStyle name="Neutre 11 4" xfId="11050" xr:uid="{00000000-0005-0000-0000-000050250000}"/>
    <cellStyle name="Neutre 11 4 2" xfId="11051" xr:uid="{00000000-0005-0000-0000-000051250000}"/>
    <cellStyle name="Neutre 11 5" xfId="11052" xr:uid="{00000000-0005-0000-0000-000052250000}"/>
    <cellStyle name="Neutre 11 6" xfId="11053" xr:uid="{00000000-0005-0000-0000-000053250000}"/>
    <cellStyle name="Neutre 12" xfId="11054" xr:uid="{00000000-0005-0000-0000-000054250000}"/>
    <cellStyle name="Neutre 12 2" xfId="11055" xr:uid="{00000000-0005-0000-0000-000055250000}"/>
    <cellStyle name="Neutre 12 2 2" xfId="11056" xr:uid="{00000000-0005-0000-0000-000056250000}"/>
    <cellStyle name="Neutre 12 3" xfId="11057" xr:uid="{00000000-0005-0000-0000-000057250000}"/>
    <cellStyle name="Neutre 12 3 2" xfId="11058" xr:uid="{00000000-0005-0000-0000-000058250000}"/>
    <cellStyle name="Neutre 12 4" xfId="11059" xr:uid="{00000000-0005-0000-0000-000059250000}"/>
    <cellStyle name="Neutre 12 5" xfId="11060" xr:uid="{00000000-0005-0000-0000-00005A250000}"/>
    <cellStyle name="Neutre 13" xfId="11061" xr:uid="{00000000-0005-0000-0000-00005B250000}"/>
    <cellStyle name="Neutre 13 2" xfId="11062" xr:uid="{00000000-0005-0000-0000-00005C250000}"/>
    <cellStyle name="Neutre 14" xfId="11063" xr:uid="{00000000-0005-0000-0000-00005D250000}"/>
    <cellStyle name="Neutre 14 2" xfId="11064" xr:uid="{00000000-0005-0000-0000-00005E250000}"/>
    <cellStyle name="Neutre 15" xfId="11065" xr:uid="{00000000-0005-0000-0000-00005F250000}"/>
    <cellStyle name="Neutre 15 2" xfId="11066" xr:uid="{00000000-0005-0000-0000-000060250000}"/>
    <cellStyle name="Neutre 16" xfId="11067" xr:uid="{00000000-0005-0000-0000-000061250000}"/>
    <cellStyle name="Neutre 16 2" xfId="11068" xr:uid="{00000000-0005-0000-0000-000062250000}"/>
    <cellStyle name="Neutre 2" xfId="390" xr:uid="{00000000-0005-0000-0000-000063250000}"/>
    <cellStyle name="Neutre 2 2" xfId="1380" xr:uid="{00000000-0005-0000-0000-000064250000}"/>
    <cellStyle name="Neutre 2 2 2" xfId="11070" xr:uid="{00000000-0005-0000-0000-000065250000}"/>
    <cellStyle name="Neutre 2 2 3" xfId="11069" xr:uid="{00000000-0005-0000-0000-000066250000}"/>
    <cellStyle name="Neutre 2 3" xfId="11071" xr:uid="{00000000-0005-0000-0000-000067250000}"/>
    <cellStyle name="Neutre 2 3 2" xfId="11072" xr:uid="{00000000-0005-0000-0000-000068250000}"/>
    <cellStyle name="Neutre 2 3 2 2" xfId="11073" xr:uid="{00000000-0005-0000-0000-000069250000}"/>
    <cellStyle name="Neutre 2 3 3" xfId="11074" xr:uid="{00000000-0005-0000-0000-00006A250000}"/>
    <cellStyle name="Neutre 2 3 3 2" xfId="11075" xr:uid="{00000000-0005-0000-0000-00006B250000}"/>
    <cellStyle name="Neutre 2 3 4" xfId="51301" xr:uid="{132949DB-D917-46E6-8E2C-C1A07CA07768}"/>
    <cellStyle name="Neutre 2 4" xfId="11076" xr:uid="{00000000-0005-0000-0000-00006C250000}"/>
    <cellStyle name="Neutre 2 4 2" xfId="11077" xr:uid="{00000000-0005-0000-0000-00006D250000}"/>
    <cellStyle name="Neutre 2 4 3" xfId="11078" xr:uid="{00000000-0005-0000-0000-00006E250000}"/>
    <cellStyle name="Neutre 2 4 4" xfId="52159" xr:uid="{C7A40648-C4A3-437B-BDD1-8DD2F8B97BC5}"/>
    <cellStyle name="Neutre 2 5" xfId="11079" xr:uid="{00000000-0005-0000-0000-00006F250000}"/>
    <cellStyle name="Neutre 2 5 2" xfId="11080" xr:uid="{00000000-0005-0000-0000-000070250000}"/>
    <cellStyle name="Neutre 2 5 3" xfId="11081" xr:uid="{00000000-0005-0000-0000-000071250000}"/>
    <cellStyle name="Neutre 2 6" xfId="11082" xr:uid="{00000000-0005-0000-0000-000072250000}"/>
    <cellStyle name="Neutre 2 7" xfId="11083" xr:uid="{00000000-0005-0000-0000-000073250000}"/>
    <cellStyle name="Neutre 2 8" xfId="2242" xr:uid="{00000000-0005-0000-0000-000074250000}"/>
    <cellStyle name="Neutre 3" xfId="11084" xr:uid="{00000000-0005-0000-0000-000075250000}"/>
    <cellStyle name="Neutre 3 2" xfId="11085" xr:uid="{00000000-0005-0000-0000-000076250000}"/>
    <cellStyle name="Neutre 3 2 2" xfId="11086" xr:uid="{00000000-0005-0000-0000-000077250000}"/>
    <cellStyle name="Neutre 3 3" xfId="11087" xr:uid="{00000000-0005-0000-0000-000078250000}"/>
    <cellStyle name="Neutre 3 3 2" xfId="11088" xr:uid="{00000000-0005-0000-0000-000079250000}"/>
    <cellStyle name="Neutre 3 3 3" xfId="11089" xr:uid="{00000000-0005-0000-0000-00007A250000}"/>
    <cellStyle name="Neutre 3 4" xfId="11090" xr:uid="{00000000-0005-0000-0000-00007B250000}"/>
    <cellStyle name="Neutre 3 5" xfId="11091" xr:uid="{00000000-0005-0000-0000-00007C250000}"/>
    <cellStyle name="Neutre 3 6" xfId="11092" xr:uid="{00000000-0005-0000-0000-00007D250000}"/>
    <cellStyle name="Neutre 3 7" xfId="11093" xr:uid="{00000000-0005-0000-0000-00007E250000}"/>
    <cellStyle name="Neutre 4" xfId="11094" xr:uid="{00000000-0005-0000-0000-00007F250000}"/>
    <cellStyle name="Neutre 4 2" xfId="11095" xr:uid="{00000000-0005-0000-0000-000080250000}"/>
    <cellStyle name="Neutre 4 2 2" xfId="11096" xr:uid="{00000000-0005-0000-0000-000081250000}"/>
    <cellStyle name="Neutre 4 3" xfId="11097" xr:uid="{00000000-0005-0000-0000-000082250000}"/>
    <cellStyle name="Neutre 4 3 2" xfId="11098" xr:uid="{00000000-0005-0000-0000-000083250000}"/>
    <cellStyle name="Neutre 4 4" xfId="11099" xr:uid="{00000000-0005-0000-0000-000084250000}"/>
    <cellStyle name="Neutre 5" xfId="11100" xr:uid="{00000000-0005-0000-0000-000085250000}"/>
    <cellStyle name="Neutre 5 2" xfId="11101" xr:uid="{00000000-0005-0000-0000-000086250000}"/>
    <cellStyle name="Neutre 5 2 2" xfId="11102" xr:uid="{00000000-0005-0000-0000-000087250000}"/>
    <cellStyle name="Neutre 5 3" xfId="11103" xr:uid="{00000000-0005-0000-0000-000088250000}"/>
    <cellStyle name="Neutre 6" xfId="11104" xr:uid="{00000000-0005-0000-0000-000089250000}"/>
    <cellStyle name="Neutre 6 2" xfId="11105" xr:uid="{00000000-0005-0000-0000-00008A250000}"/>
    <cellStyle name="Neutre 6 2 2" xfId="11106" xr:uid="{00000000-0005-0000-0000-00008B250000}"/>
    <cellStyle name="Neutre 6 3" xfId="11107" xr:uid="{00000000-0005-0000-0000-00008C250000}"/>
    <cellStyle name="Neutre 6 3 2" xfId="11108" xr:uid="{00000000-0005-0000-0000-00008D250000}"/>
    <cellStyle name="Neutre 6 3 3" xfId="11109" xr:uid="{00000000-0005-0000-0000-00008E250000}"/>
    <cellStyle name="Neutre 6 4" xfId="11110" xr:uid="{00000000-0005-0000-0000-00008F250000}"/>
    <cellStyle name="Neutre 7" xfId="11111" xr:uid="{00000000-0005-0000-0000-000090250000}"/>
    <cellStyle name="Neutre 7 2" xfId="11112" xr:uid="{00000000-0005-0000-0000-000091250000}"/>
    <cellStyle name="Neutre 7 2 2" xfId="11113" xr:uid="{00000000-0005-0000-0000-000092250000}"/>
    <cellStyle name="Neutre 7 2 3" xfId="11114" xr:uid="{00000000-0005-0000-0000-000093250000}"/>
    <cellStyle name="Neutre 7 3" xfId="11115" xr:uid="{00000000-0005-0000-0000-000094250000}"/>
    <cellStyle name="Neutre 8" xfId="11116" xr:uid="{00000000-0005-0000-0000-000095250000}"/>
    <cellStyle name="Neutre 8 2" xfId="11117" xr:uid="{00000000-0005-0000-0000-000096250000}"/>
    <cellStyle name="Neutre 8 2 2" xfId="11118" xr:uid="{00000000-0005-0000-0000-000097250000}"/>
    <cellStyle name="Neutre 8 2 3" xfId="11119" xr:uid="{00000000-0005-0000-0000-000098250000}"/>
    <cellStyle name="Neutre 9" xfId="11120" xr:uid="{00000000-0005-0000-0000-000099250000}"/>
    <cellStyle name="Neutre 9 2" xfId="11121" xr:uid="{00000000-0005-0000-0000-00009A250000}"/>
    <cellStyle name="Neutre 9 2 2" xfId="11122" xr:uid="{00000000-0005-0000-0000-00009B250000}"/>
    <cellStyle name="Neutre 9 2 3" xfId="11123" xr:uid="{00000000-0005-0000-0000-00009C250000}"/>
    <cellStyle name="Neutro" xfId="11124" xr:uid="{00000000-0005-0000-0000-00009D250000}"/>
    <cellStyle name="Neutro 2" xfId="11125" xr:uid="{00000000-0005-0000-0000-00009E250000}"/>
    <cellStyle name="new format" xfId="11126" xr:uid="{00000000-0005-0000-0000-00009F250000}"/>
    <cellStyle name="new format 2" xfId="11127" xr:uid="{00000000-0005-0000-0000-0000A0250000}"/>
    <cellStyle name="No-definido" xfId="11128" xr:uid="{00000000-0005-0000-0000-0000A1250000}"/>
    <cellStyle name="No-definido 2" xfId="11129" xr:uid="{00000000-0005-0000-0000-0000A2250000}"/>
    <cellStyle name="Non défini" xfId="11130" xr:uid="{00000000-0005-0000-0000-0000A3250000}"/>
    <cellStyle name="Non défini 2" xfId="11131" xr:uid="{00000000-0005-0000-0000-0000A4250000}"/>
    <cellStyle name="Norma?_On Hol?" xfId="391" xr:uid="{00000000-0005-0000-0000-0000A5250000}"/>
    <cellStyle name="Normaᷬ_On Holᷤ" xfId="392" xr:uid="{00000000-0005-0000-0000-0000A6250000}"/>
    <cellStyle name="Normaali 2" xfId="11132" xr:uid="{00000000-0005-0000-0000-0000A7250000}"/>
    <cellStyle name="Normaali 2 2" xfId="11133" xr:uid="{00000000-0005-0000-0000-0000A8250000}"/>
    <cellStyle name="Normaali_CRFReport-template" xfId="11134" xr:uid="{00000000-0005-0000-0000-0000A9250000}"/>
    <cellStyle name="Normaallaad_CRFReport-template" xfId="11135" xr:uid="{00000000-0005-0000-0000-0000AA250000}"/>
    <cellStyle name="Normal" xfId="0" builtinId="0" customBuiltin="1"/>
    <cellStyle name="Normal - Style1" xfId="393" xr:uid="{00000000-0005-0000-0000-0000AC250000}"/>
    <cellStyle name="Normal - Style1 2" xfId="1381" xr:uid="{00000000-0005-0000-0000-0000AD250000}"/>
    <cellStyle name="Normal - Style1 3" xfId="51302" xr:uid="{56CDFAEC-7798-409E-AF11-89EC0E4A003F}"/>
    <cellStyle name="Normal 10" xfId="394" xr:uid="{00000000-0005-0000-0000-0000AE250000}"/>
    <cellStyle name="Normal 10 10" xfId="11136" xr:uid="{00000000-0005-0000-0000-0000AF250000}"/>
    <cellStyle name="Normal 10 10 2" xfId="11137" xr:uid="{00000000-0005-0000-0000-0000B0250000}"/>
    <cellStyle name="Normal 10 10 2 2" xfId="11138" xr:uid="{00000000-0005-0000-0000-0000B1250000}"/>
    <cellStyle name="Normal 10 10 2 2 2" xfId="11139" xr:uid="{00000000-0005-0000-0000-0000B2250000}"/>
    <cellStyle name="Normal 10 10 2 2 2 2" xfId="11140" xr:uid="{00000000-0005-0000-0000-0000B3250000}"/>
    <cellStyle name="Normal 10 10 2 2 3" xfId="11141" xr:uid="{00000000-0005-0000-0000-0000B4250000}"/>
    <cellStyle name="Normal 10 10 2 2 4" xfId="11142" xr:uid="{00000000-0005-0000-0000-0000B5250000}"/>
    <cellStyle name="Normal 10 10 2 3" xfId="11143" xr:uid="{00000000-0005-0000-0000-0000B6250000}"/>
    <cellStyle name="Normal 10 10 2 3 2" xfId="11144" xr:uid="{00000000-0005-0000-0000-0000B7250000}"/>
    <cellStyle name="Normal 10 10 2 3 3" xfId="11145" xr:uid="{00000000-0005-0000-0000-0000B8250000}"/>
    <cellStyle name="Normal 10 10 2 4" xfId="11146" xr:uid="{00000000-0005-0000-0000-0000B9250000}"/>
    <cellStyle name="Normal 10 10 2 5" xfId="11147" xr:uid="{00000000-0005-0000-0000-0000BA250000}"/>
    <cellStyle name="Normal 10 11" xfId="11148" xr:uid="{00000000-0005-0000-0000-0000BB250000}"/>
    <cellStyle name="Normal 10 11 2" xfId="11149" xr:uid="{00000000-0005-0000-0000-0000BC250000}"/>
    <cellStyle name="Normal 10 11 2 2" xfId="11150" xr:uid="{00000000-0005-0000-0000-0000BD250000}"/>
    <cellStyle name="Normal 10 11 2 2 2" xfId="11151" xr:uid="{00000000-0005-0000-0000-0000BE250000}"/>
    <cellStyle name="Normal 10 11 2 2 2 2" xfId="11152" xr:uid="{00000000-0005-0000-0000-0000BF250000}"/>
    <cellStyle name="Normal 10 11 2 2 3" xfId="11153" xr:uid="{00000000-0005-0000-0000-0000C0250000}"/>
    <cellStyle name="Normal 10 11 2 2 4" xfId="11154" xr:uid="{00000000-0005-0000-0000-0000C1250000}"/>
    <cellStyle name="Normal 10 11 2 3" xfId="11155" xr:uid="{00000000-0005-0000-0000-0000C2250000}"/>
    <cellStyle name="Normal 10 11 2 3 2" xfId="11156" xr:uid="{00000000-0005-0000-0000-0000C3250000}"/>
    <cellStyle name="Normal 10 11 2 4" xfId="11157" xr:uid="{00000000-0005-0000-0000-0000C4250000}"/>
    <cellStyle name="Normal 10 11 2 5" xfId="11158" xr:uid="{00000000-0005-0000-0000-0000C5250000}"/>
    <cellStyle name="Normal 10 12" xfId="11159" xr:uid="{00000000-0005-0000-0000-0000C6250000}"/>
    <cellStyle name="Normal 10 12 2" xfId="11160" xr:uid="{00000000-0005-0000-0000-0000C7250000}"/>
    <cellStyle name="Normal 10 12 2 2" xfId="11161" xr:uid="{00000000-0005-0000-0000-0000C8250000}"/>
    <cellStyle name="Normal 10 12 2 2 2" xfId="11162" xr:uid="{00000000-0005-0000-0000-0000C9250000}"/>
    <cellStyle name="Normal 10 12 2 2 2 2" xfId="11163" xr:uid="{00000000-0005-0000-0000-0000CA250000}"/>
    <cellStyle name="Normal 10 12 2 2 3" xfId="11164" xr:uid="{00000000-0005-0000-0000-0000CB250000}"/>
    <cellStyle name="Normal 10 12 2 2 4" xfId="11165" xr:uid="{00000000-0005-0000-0000-0000CC250000}"/>
    <cellStyle name="Normal 10 12 2 3" xfId="11166" xr:uid="{00000000-0005-0000-0000-0000CD250000}"/>
    <cellStyle name="Normal 10 12 2 3 2" xfId="11167" xr:uid="{00000000-0005-0000-0000-0000CE250000}"/>
    <cellStyle name="Normal 10 12 2 4" xfId="11168" xr:uid="{00000000-0005-0000-0000-0000CF250000}"/>
    <cellStyle name="Normal 10 12 2 5" xfId="11169" xr:uid="{00000000-0005-0000-0000-0000D0250000}"/>
    <cellStyle name="Normal 10 13" xfId="11170" xr:uid="{00000000-0005-0000-0000-0000D1250000}"/>
    <cellStyle name="Normal 10 13 2" xfId="11171" xr:uid="{00000000-0005-0000-0000-0000D2250000}"/>
    <cellStyle name="Normal 10 13 2 2" xfId="11172" xr:uid="{00000000-0005-0000-0000-0000D3250000}"/>
    <cellStyle name="Normal 10 13 2 2 2" xfId="11173" xr:uid="{00000000-0005-0000-0000-0000D4250000}"/>
    <cellStyle name="Normal 10 13 2 2 2 2" xfId="11174" xr:uid="{00000000-0005-0000-0000-0000D5250000}"/>
    <cellStyle name="Normal 10 13 2 2 3" xfId="11175" xr:uid="{00000000-0005-0000-0000-0000D6250000}"/>
    <cellStyle name="Normal 10 13 2 2 4" xfId="11176" xr:uid="{00000000-0005-0000-0000-0000D7250000}"/>
    <cellStyle name="Normal 10 13 2 3" xfId="11177" xr:uid="{00000000-0005-0000-0000-0000D8250000}"/>
    <cellStyle name="Normal 10 13 2 3 2" xfId="11178" xr:uid="{00000000-0005-0000-0000-0000D9250000}"/>
    <cellStyle name="Normal 10 13 2 4" xfId="11179" xr:uid="{00000000-0005-0000-0000-0000DA250000}"/>
    <cellStyle name="Normal 10 13 2 5" xfId="11180" xr:uid="{00000000-0005-0000-0000-0000DB250000}"/>
    <cellStyle name="Normal 10 14" xfId="11181" xr:uid="{00000000-0005-0000-0000-0000DC250000}"/>
    <cellStyle name="Normal 10 14 2" xfId="11182" xr:uid="{00000000-0005-0000-0000-0000DD250000}"/>
    <cellStyle name="Normal 10 14 2 2" xfId="11183" xr:uid="{00000000-0005-0000-0000-0000DE250000}"/>
    <cellStyle name="Normal 10 14 2 2 2" xfId="11184" xr:uid="{00000000-0005-0000-0000-0000DF250000}"/>
    <cellStyle name="Normal 10 14 2 3" xfId="11185" xr:uid="{00000000-0005-0000-0000-0000E0250000}"/>
    <cellStyle name="Normal 10 14 2 4" xfId="11186" xr:uid="{00000000-0005-0000-0000-0000E1250000}"/>
    <cellStyle name="Normal 10 14 2 5" xfId="11187" xr:uid="{00000000-0005-0000-0000-0000E2250000}"/>
    <cellStyle name="Normal 10 14 3" xfId="11188" xr:uid="{00000000-0005-0000-0000-0000E3250000}"/>
    <cellStyle name="Normal 10 14 3 2" xfId="11189" xr:uid="{00000000-0005-0000-0000-0000E4250000}"/>
    <cellStyle name="Normal 10 14 3 2 2" xfId="11190" xr:uid="{00000000-0005-0000-0000-0000E5250000}"/>
    <cellStyle name="Normal 10 14 3 3" xfId="11191" xr:uid="{00000000-0005-0000-0000-0000E6250000}"/>
    <cellStyle name="Normal 10 14 3 4" xfId="11192" xr:uid="{00000000-0005-0000-0000-0000E7250000}"/>
    <cellStyle name="Normal 10 14 3 5" xfId="11193" xr:uid="{00000000-0005-0000-0000-0000E8250000}"/>
    <cellStyle name="Normal 10 14 4" xfId="11194" xr:uid="{00000000-0005-0000-0000-0000E9250000}"/>
    <cellStyle name="Normal 10 14 4 2" xfId="11195" xr:uid="{00000000-0005-0000-0000-0000EA250000}"/>
    <cellStyle name="Normal 10 14 4 3" xfId="11196" xr:uid="{00000000-0005-0000-0000-0000EB250000}"/>
    <cellStyle name="Normal 10 14 5" xfId="11197" xr:uid="{00000000-0005-0000-0000-0000EC250000}"/>
    <cellStyle name="Normal 10 14 6" xfId="11198" xr:uid="{00000000-0005-0000-0000-0000ED250000}"/>
    <cellStyle name="Normal 10 14 7" xfId="11199" xr:uid="{00000000-0005-0000-0000-0000EE250000}"/>
    <cellStyle name="Normal 10 15" xfId="11200" xr:uid="{00000000-0005-0000-0000-0000EF250000}"/>
    <cellStyle name="Normal 10 15 2" xfId="11201" xr:uid="{00000000-0005-0000-0000-0000F0250000}"/>
    <cellStyle name="Normal 10 15 2 2" xfId="11202" xr:uid="{00000000-0005-0000-0000-0000F1250000}"/>
    <cellStyle name="Normal 10 15 2 2 2" xfId="11203" xr:uid="{00000000-0005-0000-0000-0000F2250000}"/>
    <cellStyle name="Normal 10 15 2 3" xfId="11204" xr:uid="{00000000-0005-0000-0000-0000F3250000}"/>
    <cellStyle name="Normal 10 15 2 4" xfId="11205" xr:uid="{00000000-0005-0000-0000-0000F4250000}"/>
    <cellStyle name="Normal 10 15 2 5" xfId="11206" xr:uid="{00000000-0005-0000-0000-0000F5250000}"/>
    <cellStyle name="Normal 10 15 3" xfId="11207" xr:uid="{00000000-0005-0000-0000-0000F6250000}"/>
    <cellStyle name="Normal 10 15 3 2" xfId="11208" xr:uid="{00000000-0005-0000-0000-0000F7250000}"/>
    <cellStyle name="Normal 10 15 3 2 2" xfId="11209" xr:uid="{00000000-0005-0000-0000-0000F8250000}"/>
    <cellStyle name="Normal 10 15 3 3" xfId="11210" xr:uid="{00000000-0005-0000-0000-0000F9250000}"/>
    <cellStyle name="Normal 10 15 3 4" xfId="11211" xr:uid="{00000000-0005-0000-0000-0000FA250000}"/>
    <cellStyle name="Normal 10 15 3 5" xfId="11212" xr:uid="{00000000-0005-0000-0000-0000FB250000}"/>
    <cellStyle name="Normal 10 15 4" xfId="11213" xr:uid="{00000000-0005-0000-0000-0000FC250000}"/>
    <cellStyle name="Normal 10 15 4 2" xfId="11214" xr:uid="{00000000-0005-0000-0000-0000FD250000}"/>
    <cellStyle name="Normal 10 15 4 3" xfId="11215" xr:uid="{00000000-0005-0000-0000-0000FE250000}"/>
    <cellStyle name="Normal 10 15 5" xfId="11216" xr:uid="{00000000-0005-0000-0000-0000FF250000}"/>
    <cellStyle name="Normal 10 15 6" xfId="11217" xr:uid="{00000000-0005-0000-0000-000000260000}"/>
    <cellStyle name="Normal 10 15 7" xfId="11218" xr:uid="{00000000-0005-0000-0000-000001260000}"/>
    <cellStyle name="Normal 10 16" xfId="11219" xr:uid="{00000000-0005-0000-0000-000002260000}"/>
    <cellStyle name="Normal 10 16 2" xfId="11220" xr:uid="{00000000-0005-0000-0000-000003260000}"/>
    <cellStyle name="Normal 10 16 2 2" xfId="11221" xr:uid="{00000000-0005-0000-0000-000004260000}"/>
    <cellStyle name="Normal 10 16 2 2 2" xfId="11222" xr:uid="{00000000-0005-0000-0000-000005260000}"/>
    <cellStyle name="Normal 10 16 2 3" xfId="11223" xr:uid="{00000000-0005-0000-0000-000006260000}"/>
    <cellStyle name="Normal 10 16 2 4" xfId="11224" xr:uid="{00000000-0005-0000-0000-000007260000}"/>
    <cellStyle name="Normal 10 16 2 5" xfId="11225" xr:uid="{00000000-0005-0000-0000-000008260000}"/>
    <cellStyle name="Normal 10 16 3" xfId="11226" xr:uid="{00000000-0005-0000-0000-000009260000}"/>
    <cellStyle name="Normal 10 16 3 2" xfId="11227" xr:uid="{00000000-0005-0000-0000-00000A260000}"/>
    <cellStyle name="Normal 10 16 3 2 2" xfId="11228" xr:uid="{00000000-0005-0000-0000-00000B260000}"/>
    <cellStyle name="Normal 10 16 3 3" xfId="11229" xr:uid="{00000000-0005-0000-0000-00000C260000}"/>
    <cellStyle name="Normal 10 16 3 4" xfId="11230" xr:uid="{00000000-0005-0000-0000-00000D260000}"/>
    <cellStyle name="Normal 10 16 3 5" xfId="11231" xr:uid="{00000000-0005-0000-0000-00000E260000}"/>
    <cellStyle name="Normal 10 16 4" xfId="11232" xr:uid="{00000000-0005-0000-0000-00000F260000}"/>
    <cellStyle name="Normal 10 16 4 2" xfId="11233" xr:uid="{00000000-0005-0000-0000-000010260000}"/>
    <cellStyle name="Normal 10 16 4 3" xfId="11234" xr:uid="{00000000-0005-0000-0000-000011260000}"/>
    <cellStyle name="Normal 10 16 5" xfId="11235" xr:uid="{00000000-0005-0000-0000-000012260000}"/>
    <cellStyle name="Normal 10 16 6" xfId="11236" xr:uid="{00000000-0005-0000-0000-000013260000}"/>
    <cellStyle name="Normal 10 16 7" xfId="11237" xr:uid="{00000000-0005-0000-0000-000014260000}"/>
    <cellStyle name="Normal 10 17" xfId="11238" xr:uid="{00000000-0005-0000-0000-000015260000}"/>
    <cellStyle name="Normal 10 17 2" xfId="11239" xr:uid="{00000000-0005-0000-0000-000016260000}"/>
    <cellStyle name="Normal 10 17 2 2" xfId="11240" xr:uid="{00000000-0005-0000-0000-000017260000}"/>
    <cellStyle name="Normal 10 17 2 2 2" xfId="11241" xr:uid="{00000000-0005-0000-0000-000018260000}"/>
    <cellStyle name="Normal 10 17 2 3" xfId="11242" xr:uid="{00000000-0005-0000-0000-000019260000}"/>
    <cellStyle name="Normal 10 17 2 4" xfId="11243" xr:uid="{00000000-0005-0000-0000-00001A260000}"/>
    <cellStyle name="Normal 10 17 2 5" xfId="11244" xr:uid="{00000000-0005-0000-0000-00001B260000}"/>
    <cellStyle name="Normal 10 17 3" xfId="11245" xr:uid="{00000000-0005-0000-0000-00001C260000}"/>
    <cellStyle name="Normal 10 17 3 2" xfId="11246" xr:uid="{00000000-0005-0000-0000-00001D260000}"/>
    <cellStyle name="Normal 10 17 3 2 2" xfId="11247" xr:uid="{00000000-0005-0000-0000-00001E260000}"/>
    <cellStyle name="Normal 10 17 3 3" xfId="11248" xr:uid="{00000000-0005-0000-0000-00001F260000}"/>
    <cellStyle name="Normal 10 17 3 4" xfId="11249" xr:uid="{00000000-0005-0000-0000-000020260000}"/>
    <cellStyle name="Normal 10 17 3 5" xfId="11250" xr:uid="{00000000-0005-0000-0000-000021260000}"/>
    <cellStyle name="Normal 10 17 4" xfId="11251" xr:uid="{00000000-0005-0000-0000-000022260000}"/>
    <cellStyle name="Normal 10 17 4 2" xfId="11252" xr:uid="{00000000-0005-0000-0000-000023260000}"/>
    <cellStyle name="Normal 10 17 4 3" xfId="11253" xr:uid="{00000000-0005-0000-0000-000024260000}"/>
    <cellStyle name="Normal 10 17 5" xfId="11254" xr:uid="{00000000-0005-0000-0000-000025260000}"/>
    <cellStyle name="Normal 10 17 6" xfId="11255" xr:uid="{00000000-0005-0000-0000-000026260000}"/>
    <cellStyle name="Normal 10 17 7" xfId="11256" xr:uid="{00000000-0005-0000-0000-000027260000}"/>
    <cellStyle name="Normal 10 18" xfId="11257" xr:uid="{00000000-0005-0000-0000-000028260000}"/>
    <cellStyle name="Normal 10 18 2" xfId="11258" xr:uid="{00000000-0005-0000-0000-000029260000}"/>
    <cellStyle name="Normal 10 18 2 2" xfId="11259" xr:uid="{00000000-0005-0000-0000-00002A260000}"/>
    <cellStyle name="Normal 10 18 2 2 2" xfId="11260" xr:uid="{00000000-0005-0000-0000-00002B260000}"/>
    <cellStyle name="Normal 10 18 2 3" xfId="11261" xr:uid="{00000000-0005-0000-0000-00002C260000}"/>
    <cellStyle name="Normal 10 18 2 4" xfId="11262" xr:uid="{00000000-0005-0000-0000-00002D260000}"/>
    <cellStyle name="Normal 10 18 2 5" xfId="11263" xr:uid="{00000000-0005-0000-0000-00002E260000}"/>
    <cellStyle name="Normal 10 18 3" xfId="11264" xr:uid="{00000000-0005-0000-0000-00002F260000}"/>
    <cellStyle name="Normal 10 18 3 2" xfId="11265" xr:uid="{00000000-0005-0000-0000-000030260000}"/>
    <cellStyle name="Normal 10 18 3 2 2" xfId="11266" xr:uid="{00000000-0005-0000-0000-000031260000}"/>
    <cellStyle name="Normal 10 18 3 3" xfId="11267" xr:uid="{00000000-0005-0000-0000-000032260000}"/>
    <cellStyle name="Normal 10 18 3 4" xfId="11268" xr:uid="{00000000-0005-0000-0000-000033260000}"/>
    <cellStyle name="Normal 10 18 3 5" xfId="11269" xr:uid="{00000000-0005-0000-0000-000034260000}"/>
    <cellStyle name="Normal 10 18 4" xfId="11270" xr:uid="{00000000-0005-0000-0000-000035260000}"/>
    <cellStyle name="Normal 10 18 4 2" xfId="11271" xr:uid="{00000000-0005-0000-0000-000036260000}"/>
    <cellStyle name="Normal 10 18 4 3" xfId="11272" xr:uid="{00000000-0005-0000-0000-000037260000}"/>
    <cellStyle name="Normal 10 18 5" xfId="11273" xr:uid="{00000000-0005-0000-0000-000038260000}"/>
    <cellStyle name="Normal 10 18 6" xfId="11274" xr:uid="{00000000-0005-0000-0000-000039260000}"/>
    <cellStyle name="Normal 10 18 7" xfId="11275" xr:uid="{00000000-0005-0000-0000-00003A260000}"/>
    <cellStyle name="Normal 10 19" xfId="11276" xr:uid="{00000000-0005-0000-0000-00003B260000}"/>
    <cellStyle name="Normal 10 2" xfId="1382" xr:uid="{00000000-0005-0000-0000-00003C260000}"/>
    <cellStyle name="Normal 10 2 10" xfId="11277" xr:uid="{00000000-0005-0000-0000-00003D260000}"/>
    <cellStyle name="Normal 10 2 10 2" xfId="11278" xr:uid="{00000000-0005-0000-0000-00003E260000}"/>
    <cellStyle name="Normal 10 2 10 2 2" xfId="11279" xr:uid="{00000000-0005-0000-0000-00003F260000}"/>
    <cellStyle name="Normal 10 2 10 2 2 2" xfId="11280" xr:uid="{00000000-0005-0000-0000-000040260000}"/>
    <cellStyle name="Normal 10 2 10 2 2 2 2" xfId="11281" xr:uid="{00000000-0005-0000-0000-000041260000}"/>
    <cellStyle name="Normal 10 2 10 2 2 3" xfId="11282" xr:uid="{00000000-0005-0000-0000-000042260000}"/>
    <cellStyle name="Normal 10 2 10 2 2 4" xfId="11283" xr:uid="{00000000-0005-0000-0000-000043260000}"/>
    <cellStyle name="Normal 10 2 10 2 3" xfId="11284" xr:uid="{00000000-0005-0000-0000-000044260000}"/>
    <cellStyle name="Normal 10 2 10 2 3 2" xfId="11285" xr:uid="{00000000-0005-0000-0000-000045260000}"/>
    <cellStyle name="Normal 10 2 10 2 4" xfId="11286" xr:uid="{00000000-0005-0000-0000-000046260000}"/>
    <cellStyle name="Normal 10 2 10 2 5" xfId="11287" xr:uid="{00000000-0005-0000-0000-000047260000}"/>
    <cellStyle name="Normal 10 2 11" xfId="11288" xr:uid="{00000000-0005-0000-0000-000048260000}"/>
    <cellStyle name="Normal 10 2 11 2" xfId="11289" xr:uid="{00000000-0005-0000-0000-000049260000}"/>
    <cellStyle name="Normal 10 2 11 2 2" xfId="11290" xr:uid="{00000000-0005-0000-0000-00004A260000}"/>
    <cellStyle name="Normal 10 2 11 2 2 2" xfId="11291" xr:uid="{00000000-0005-0000-0000-00004B260000}"/>
    <cellStyle name="Normal 10 2 11 2 2 2 2" xfId="11292" xr:uid="{00000000-0005-0000-0000-00004C260000}"/>
    <cellStyle name="Normal 10 2 11 2 2 3" xfId="11293" xr:uid="{00000000-0005-0000-0000-00004D260000}"/>
    <cellStyle name="Normal 10 2 11 2 2 4" xfId="11294" xr:uid="{00000000-0005-0000-0000-00004E260000}"/>
    <cellStyle name="Normal 10 2 11 2 3" xfId="11295" xr:uid="{00000000-0005-0000-0000-00004F260000}"/>
    <cellStyle name="Normal 10 2 11 2 3 2" xfId="11296" xr:uid="{00000000-0005-0000-0000-000050260000}"/>
    <cellStyle name="Normal 10 2 11 2 4" xfId="11297" xr:uid="{00000000-0005-0000-0000-000051260000}"/>
    <cellStyle name="Normal 10 2 11 2 5" xfId="11298" xr:uid="{00000000-0005-0000-0000-000052260000}"/>
    <cellStyle name="Normal 10 2 12" xfId="11299" xr:uid="{00000000-0005-0000-0000-000053260000}"/>
    <cellStyle name="Normal 10 2 12 2" xfId="11300" xr:uid="{00000000-0005-0000-0000-000054260000}"/>
    <cellStyle name="Normal 10 2 12 2 2" xfId="11301" xr:uid="{00000000-0005-0000-0000-000055260000}"/>
    <cellStyle name="Normal 10 2 12 2 2 2" xfId="11302" xr:uid="{00000000-0005-0000-0000-000056260000}"/>
    <cellStyle name="Normal 10 2 12 2 2 2 2" xfId="11303" xr:uid="{00000000-0005-0000-0000-000057260000}"/>
    <cellStyle name="Normal 10 2 12 2 2 3" xfId="11304" xr:uid="{00000000-0005-0000-0000-000058260000}"/>
    <cellStyle name="Normal 10 2 12 2 2 4" xfId="11305" xr:uid="{00000000-0005-0000-0000-000059260000}"/>
    <cellStyle name="Normal 10 2 12 2 3" xfId="11306" xr:uid="{00000000-0005-0000-0000-00005A260000}"/>
    <cellStyle name="Normal 10 2 12 2 3 2" xfId="11307" xr:uid="{00000000-0005-0000-0000-00005B260000}"/>
    <cellStyle name="Normal 10 2 12 2 4" xfId="11308" xr:uid="{00000000-0005-0000-0000-00005C260000}"/>
    <cellStyle name="Normal 10 2 12 2 5" xfId="11309" xr:uid="{00000000-0005-0000-0000-00005D260000}"/>
    <cellStyle name="Normal 10 2 13" xfId="11310" xr:uid="{00000000-0005-0000-0000-00005E260000}"/>
    <cellStyle name="Normal 10 2 13 2" xfId="11311" xr:uid="{00000000-0005-0000-0000-00005F260000}"/>
    <cellStyle name="Normal 10 2 13 2 2" xfId="11312" xr:uid="{00000000-0005-0000-0000-000060260000}"/>
    <cellStyle name="Normal 10 2 13 2 2 2" xfId="11313" xr:uid="{00000000-0005-0000-0000-000061260000}"/>
    <cellStyle name="Normal 10 2 13 2 3" xfId="11314" xr:uid="{00000000-0005-0000-0000-000062260000}"/>
    <cellStyle name="Normal 10 2 13 2 4" xfId="11315" xr:uid="{00000000-0005-0000-0000-000063260000}"/>
    <cellStyle name="Normal 10 2 13 2 5" xfId="11316" xr:uid="{00000000-0005-0000-0000-000064260000}"/>
    <cellStyle name="Normal 10 2 13 3" xfId="11317" xr:uid="{00000000-0005-0000-0000-000065260000}"/>
    <cellStyle name="Normal 10 2 13 3 2" xfId="11318" xr:uid="{00000000-0005-0000-0000-000066260000}"/>
    <cellStyle name="Normal 10 2 13 3 2 2" xfId="11319" xr:uid="{00000000-0005-0000-0000-000067260000}"/>
    <cellStyle name="Normal 10 2 13 3 3" xfId="11320" xr:uid="{00000000-0005-0000-0000-000068260000}"/>
    <cellStyle name="Normal 10 2 13 3 4" xfId="11321" xr:uid="{00000000-0005-0000-0000-000069260000}"/>
    <cellStyle name="Normal 10 2 13 3 5" xfId="11322" xr:uid="{00000000-0005-0000-0000-00006A260000}"/>
    <cellStyle name="Normal 10 2 13 4" xfId="11323" xr:uid="{00000000-0005-0000-0000-00006B260000}"/>
    <cellStyle name="Normal 10 2 13 4 2" xfId="11324" xr:uid="{00000000-0005-0000-0000-00006C260000}"/>
    <cellStyle name="Normal 10 2 13 4 3" xfId="11325" xr:uid="{00000000-0005-0000-0000-00006D260000}"/>
    <cellStyle name="Normal 10 2 13 5" xfId="11326" xr:uid="{00000000-0005-0000-0000-00006E260000}"/>
    <cellStyle name="Normal 10 2 13 6" xfId="11327" xr:uid="{00000000-0005-0000-0000-00006F260000}"/>
    <cellStyle name="Normal 10 2 13 7" xfId="11328" xr:uid="{00000000-0005-0000-0000-000070260000}"/>
    <cellStyle name="Normal 10 2 14" xfId="11329" xr:uid="{00000000-0005-0000-0000-000071260000}"/>
    <cellStyle name="Normal 10 2 14 2" xfId="11330" xr:uid="{00000000-0005-0000-0000-000072260000}"/>
    <cellStyle name="Normal 10 2 14 2 2" xfId="11331" xr:uid="{00000000-0005-0000-0000-000073260000}"/>
    <cellStyle name="Normal 10 2 14 2 2 2" xfId="11332" xr:uid="{00000000-0005-0000-0000-000074260000}"/>
    <cellStyle name="Normal 10 2 14 2 3" xfId="11333" xr:uid="{00000000-0005-0000-0000-000075260000}"/>
    <cellStyle name="Normal 10 2 14 2 4" xfId="11334" xr:uid="{00000000-0005-0000-0000-000076260000}"/>
    <cellStyle name="Normal 10 2 14 2 5" xfId="11335" xr:uid="{00000000-0005-0000-0000-000077260000}"/>
    <cellStyle name="Normal 10 2 14 3" xfId="11336" xr:uid="{00000000-0005-0000-0000-000078260000}"/>
    <cellStyle name="Normal 10 2 14 3 2" xfId="11337" xr:uid="{00000000-0005-0000-0000-000079260000}"/>
    <cellStyle name="Normal 10 2 14 3 2 2" xfId="11338" xr:uid="{00000000-0005-0000-0000-00007A260000}"/>
    <cellStyle name="Normal 10 2 14 3 3" xfId="11339" xr:uid="{00000000-0005-0000-0000-00007B260000}"/>
    <cellStyle name="Normal 10 2 14 3 4" xfId="11340" xr:uid="{00000000-0005-0000-0000-00007C260000}"/>
    <cellStyle name="Normal 10 2 14 3 5" xfId="11341" xr:uid="{00000000-0005-0000-0000-00007D260000}"/>
    <cellStyle name="Normal 10 2 14 4" xfId="11342" xr:uid="{00000000-0005-0000-0000-00007E260000}"/>
    <cellStyle name="Normal 10 2 14 4 2" xfId="11343" xr:uid="{00000000-0005-0000-0000-00007F260000}"/>
    <cellStyle name="Normal 10 2 14 4 3" xfId="11344" xr:uid="{00000000-0005-0000-0000-000080260000}"/>
    <cellStyle name="Normal 10 2 14 5" xfId="11345" xr:uid="{00000000-0005-0000-0000-000081260000}"/>
    <cellStyle name="Normal 10 2 14 6" xfId="11346" xr:uid="{00000000-0005-0000-0000-000082260000}"/>
    <cellStyle name="Normal 10 2 14 7" xfId="11347" xr:uid="{00000000-0005-0000-0000-000083260000}"/>
    <cellStyle name="Normal 10 2 15" xfId="11348" xr:uid="{00000000-0005-0000-0000-000084260000}"/>
    <cellStyle name="Normal 10 2 15 2" xfId="11349" xr:uid="{00000000-0005-0000-0000-000085260000}"/>
    <cellStyle name="Normal 10 2 15 2 2" xfId="11350" xr:uid="{00000000-0005-0000-0000-000086260000}"/>
    <cellStyle name="Normal 10 2 15 2 2 2" xfId="11351" xr:uid="{00000000-0005-0000-0000-000087260000}"/>
    <cellStyle name="Normal 10 2 15 2 3" xfId="11352" xr:uid="{00000000-0005-0000-0000-000088260000}"/>
    <cellStyle name="Normal 10 2 15 2 4" xfId="11353" xr:uid="{00000000-0005-0000-0000-000089260000}"/>
    <cellStyle name="Normal 10 2 15 2 5" xfId="11354" xr:uid="{00000000-0005-0000-0000-00008A260000}"/>
    <cellStyle name="Normal 10 2 15 3" xfId="11355" xr:uid="{00000000-0005-0000-0000-00008B260000}"/>
    <cellStyle name="Normal 10 2 15 3 2" xfId="11356" xr:uid="{00000000-0005-0000-0000-00008C260000}"/>
    <cellStyle name="Normal 10 2 15 3 2 2" xfId="11357" xr:uid="{00000000-0005-0000-0000-00008D260000}"/>
    <cellStyle name="Normal 10 2 15 3 3" xfId="11358" xr:uid="{00000000-0005-0000-0000-00008E260000}"/>
    <cellStyle name="Normal 10 2 15 3 4" xfId="11359" xr:uid="{00000000-0005-0000-0000-00008F260000}"/>
    <cellStyle name="Normal 10 2 15 3 5" xfId="11360" xr:uid="{00000000-0005-0000-0000-000090260000}"/>
    <cellStyle name="Normal 10 2 15 4" xfId="11361" xr:uid="{00000000-0005-0000-0000-000091260000}"/>
    <cellStyle name="Normal 10 2 15 4 2" xfId="11362" xr:uid="{00000000-0005-0000-0000-000092260000}"/>
    <cellStyle name="Normal 10 2 15 4 3" xfId="11363" xr:uid="{00000000-0005-0000-0000-000093260000}"/>
    <cellStyle name="Normal 10 2 15 5" xfId="11364" xr:uid="{00000000-0005-0000-0000-000094260000}"/>
    <cellStyle name="Normal 10 2 15 6" xfId="11365" xr:uid="{00000000-0005-0000-0000-000095260000}"/>
    <cellStyle name="Normal 10 2 15 7" xfId="11366" xr:uid="{00000000-0005-0000-0000-000096260000}"/>
    <cellStyle name="Normal 10 2 16" xfId="11367" xr:uid="{00000000-0005-0000-0000-000097260000}"/>
    <cellStyle name="Normal 10 2 16 2" xfId="11368" xr:uid="{00000000-0005-0000-0000-000098260000}"/>
    <cellStyle name="Normal 10 2 16 2 2" xfId="11369" xr:uid="{00000000-0005-0000-0000-000099260000}"/>
    <cellStyle name="Normal 10 2 16 2 2 2" xfId="11370" xr:uid="{00000000-0005-0000-0000-00009A260000}"/>
    <cellStyle name="Normal 10 2 16 2 3" xfId="11371" xr:uid="{00000000-0005-0000-0000-00009B260000}"/>
    <cellStyle name="Normal 10 2 16 2 4" xfId="11372" xr:uid="{00000000-0005-0000-0000-00009C260000}"/>
    <cellStyle name="Normal 10 2 16 2 5" xfId="11373" xr:uid="{00000000-0005-0000-0000-00009D260000}"/>
    <cellStyle name="Normal 10 2 16 3" xfId="11374" xr:uid="{00000000-0005-0000-0000-00009E260000}"/>
    <cellStyle name="Normal 10 2 16 3 2" xfId="11375" xr:uid="{00000000-0005-0000-0000-00009F260000}"/>
    <cellStyle name="Normal 10 2 16 3 2 2" xfId="11376" xr:uid="{00000000-0005-0000-0000-0000A0260000}"/>
    <cellStyle name="Normal 10 2 16 3 3" xfId="11377" xr:uid="{00000000-0005-0000-0000-0000A1260000}"/>
    <cellStyle name="Normal 10 2 16 3 4" xfId="11378" xr:uid="{00000000-0005-0000-0000-0000A2260000}"/>
    <cellStyle name="Normal 10 2 16 3 5" xfId="11379" xr:uid="{00000000-0005-0000-0000-0000A3260000}"/>
    <cellStyle name="Normal 10 2 16 4" xfId="11380" xr:uid="{00000000-0005-0000-0000-0000A4260000}"/>
    <cellStyle name="Normal 10 2 16 4 2" xfId="11381" xr:uid="{00000000-0005-0000-0000-0000A5260000}"/>
    <cellStyle name="Normal 10 2 16 4 3" xfId="11382" xr:uid="{00000000-0005-0000-0000-0000A6260000}"/>
    <cellStyle name="Normal 10 2 16 5" xfId="11383" xr:uid="{00000000-0005-0000-0000-0000A7260000}"/>
    <cellStyle name="Normal 10 2 16 6" xfId="11384" xr:uid="{00000000-0005-0000-0000-0000A8260000}"/>
    <cellStyle name="Normal 10 2 16 7" xfId="11385" xr:uid="{00000000-0005-0000-0000-0000A9260000}"/>
    <cellStyle name="Normal 10 2 17" xfId="11386" xr:uid="{00000000-0005-0000-0000-0000AA260000}"/>
    <cellStyle name="Normal 10 2 17 2" xfId="11387" xr:uid="{00000000-0005-0000-0000-0000AB260000}"/>
    <cellStyle name="Normal 10 2 17 2 2" xfId="11388" xr:uid="{00000000-0005-0000-0000-0000AC260000}"/>
    <cellStyle name="Normal 10 2 17 2 2 2" xfId="11389" xr:uid="{00000000-0005-0000-0000-0000AD260000}"/>
    <cellStyle name="Normal 10 2 17 2 3" xfId="11390" xr:uid="{00000000-0005-0000-0000-0000AE260000}"/>
    <cellStyle name="Normal 10 2 17 2 4" xfId="11391" xr:uid="{00000000-0005-0000-0000-0000AF260000}"/>
    <cellStyle name="Normal 10 2 17 2 5" xfId="11392" xr:uid="{00000000-0005-0000-0000-0000B0260000}"/>
    <cellStyle name="Normal 10 2 17 3" xfId="11393" xr:uid="{00000000-0005-0000-0000-0000B1260000}"/>
    <cellStyle name="Normal 10 2 17 3 2" xfId="11394" xr:uid="{00000000-0005-0000-0000-0000B2260000}"/>
    <cellStyle name="Normal 10 2 17 3 2 2" xfId="11395" xr:uid="{00000000-0005-0000-0000-0000B3260000}"/>
    <cellStyle name="Normal 10 2 17 3 3" xfId="11396" xr:uid="{00000000-0005-0000-0000-0000B4260000}"/>
    <cellStyle name="Normal 10 2 17 3 4" xfId="11397" xr:uid="{00000000-0005-0000-0000-0000B5260000}"/>
    <cellStyle name="Normal 10 2 17 3 5" xfId="11398" xr:uid="{00000000-0005-0000-0000-0000B6260000}"/>
    <cellStyle name="Normal 10 2 17 4" xfId="11399" xr:uid="{00000000-0005-0000-0000-0000B7260000}"/>
    <cellStyle name="Normal 10 2 17 4 2" xfId="11400" xr:uid="{00000000-0005-0000-0000-0000B8260000}"/>
    <cellStyle name="Normal 10 2 17 4 3" xfId="11401" xr:uid="{00000000-0005-0000-0000-0000B9260000}"/>
    <cellStyle name="Normal 10 2 17 5" xfId="11402" xr:uid="{00000000-0005-0000-0000-0000BA260000}"/>
    <cellStyle name="Normal 10 2 17 6" xfId="11403" xr:uid="{00000000-0005-0000-0000-0000BB260000}"/>
    <cellStyle name="Normal 10 2 17 7" xfId="11404" xr:uid="{00000000-0005-0000-0000-0000BC260000}"/>
    <cellStyle name="Normal 10 2 18" xfId="11405" xr:uid="{00000000-0005-0000-0000-0000BD260000}"/>
    <cellStyle name="Normal 10 2 19" xfId="2244" xr:uid="{00000000-0005-0000-0000-0000BE260000}"/>
    <cellStyle name="Normal 10 2 2" xfId="11406" xr:uid="{00000000-0005-0000-0000-0000BF260000}"/>
    <cellStyle name="Normal 10 2 2 10" xfId="11407" xr:uid="{00000000-0005-0000-0000-0000C0260000}"/>
    <cellStyle name="Normal 10 2 2 10 2" xfId="11408" xr:uid="{00000000-0005-0000-0000-0000C1260000}"/>
    <cellStyle name="Normal 10 2 2 10 2 2" xfId="11409" xr:uid="{00000000-0005-0000-0000-0000C2260000}"/>
    <cellStyle name="Normal 10 2 2 10 2 2 2" xfId="11410" xr:uid="{00000000-0005-0000-0000-0000C3260000}"/>
    <cellStyle name="Normal 10 2 2 10 2 3" xfId="11411" xr:uid="{00000000-0005-0000-0000-0000C4260000}"/>
    <cellStyle name="Normal 10 2 2 10 2 4" xfId="11412" xr:uid="{00000000-0005-0000-0000-0000C5260000}"/>
    <cellStyle name="Normal 10 2 2 10 2 5" xfId="11413" xr:uid="{00000000-0005-0000-0000-0000C6260000}"/>
    <cellStyle name="Normal 10 2 2 10 3" xfId="11414" xr:uid="{00000000-0005-0000-0000-0000C7260000}"/>
    <cellStyle name="Normal 10 2 2 10 3 2" xfId="11415" xr:uid="{00000000-0005-0000-0000-0000C8260000}"/>
    <cellStyle name="Normal 10 2 2 10 3 2 2" xfId="11416" xr:uid="{00000000-0005-0000-0000-0000C9260000}"/>
    <cellStyle name="Normal 10 2 2 10 3 3" xfId="11417" xr:uid="{00000000-0005-0000-0000-0000CA260000}"/>
    <cellStyle name="Normal 10 2 2 10 3 4" xfId="11418" xr:uid="{00000000-0005-0000-0000-0000CB260000}"/>
    <cellStyle name="Normal 10 2 2 10 3 5" xfId="11419" xr:uid="{00000000-0005-0000-0000-0000CC260000}"/>
    <cellStyle name="Normal 10 2 2 10 4" xfId="11420" xr:uid="{00000000-0005-0000-0000-0000CD260000}"/>
    <cellStyle name="Normal 10 2 2 10 4 2" xfId="11421" xr:uid="{00000000-0005-0000-0000-0000CE260000}"/>
    <cellStyle name="Normal 10 2 2 10 4 3" xfId="11422" xr:uid="{00000000-0005-0000-0000-0000CF260000}"/>
    <cellStyle name="Normal 10 2 2 10 5" xfId="11423" xr:uid="{00000000-0005-0000-0000-0000D0260000}"/>
    <cellStyle name="Normal 10 2 2 10 6" xfId="11424" xr:uid="{00000000-0005-0000-0000-0000D1260000}"/>
    <cellStyle name="Normal 10 2 2 10 7" xfId="11425" xr:uid="{00000000-0005-0000-0000-0000D2260000}"/>
    <cellStyle name="Normal 10 2 2 11" xfId="11426" xr:uid="{00000000-0005-0000-0000-0000D3260000}"/>
    <cellStyle name="Normal 10 2 2 11 2" xfId="11427" xr:uid="{00000000-0005-0000-0000-0000D4260000}"/>
    <cellStyle name="Normal 10 2 2 11 2 2" xfId="11428" xr:uid="{00000000-0005-0000-0000-0000D5260000}"/>
    <cellStyle name="Normal 10 2 2 11 2 2 2" xfId="11429" xr:uid="{00000000-0005-0000-0000-0000D6260000}"/>
    <cellStyle name="Normal 10 2 2 11 2 3" xfId="11430" xr:uid="{00000000-0005-0000-0000-0000D7260000}"/>
    <cellStyle name="Normal 10 2 2 11 2 4" xfId="11431" xr:uid="{00000000-0005-0000-0000-0000D8260000}"/>
    <cellStyle name="Normal 10 2 2 11 2 5" xfId="11432" xr:uid="{00000000-0005-0000-0000-0000D9260000}"/>
    <cellStyle name="Normal 10 2 2 11 3" xfId="11433" xr:uid="{00000000-0005-0000-0000-0000DA260000}"/>
    <cellStyle name="Normal 10 2 2 11 3 2" xfId="11434" xr:uid="{00000000-0005-0000-0000-0000DB260000}"/>
    <cellStyle name="Normal 10 2 2 11 3 2 2" xfId="11435" xr:uid="{00000000-0005-0000-0000-0000DC260000}"/>
    <cellStyle name="Normal 10 2 2 11 3 3" xfId="11436" xr:uid="{00000000-0005-0000-0000-0000DD260000}"/>
    <cellStyle name="Normal 10 2 2 11 3 4" xfId="11437" xr:uid="{00000000-0005-0000-0000-0000DE260000}"/>
    <cellStyle name="Normal 10 2 2 11 3 5" xfId="11438" xr:uid="{00000000-0005-0000-0000-0000DF260000}"/>
    <cellStyle name="Normal 10 2 2 11 4" xfId="11439" xr:uid="{00000000-0005-0000-0000-0000E0260000}"/>
    <cellStyle name="Normal 10 2 2 11 4 2" xfId="11440" xr:uid="{00000000-0005-0000-0000-0000E1260000}"/>
    <cellStyle name="Normal 10 2 2 11 4 3" xfId="11441" xr:uid="{00000000-0005-0000-0000-0000E2260000}"/>
    <cellStyle name="Normal 10 2 2 11 5" xfId="11442" xr:uid="{00000000-0005-0000-0000-0000E3260000}"/>
    <cellStyle name="Normal 10 2 2 11 6" xfId="11443" xr:uid="{00000000-0005-0000-0000-0000E4260000}"/>
    <cellStyle name="Normal 10 2 2 11 7" xfId="11444" xr:uid="{00000000-0005-0000-0000-0000E5260000}"/>
    <cellStyle name="Normal 10 2 2 12" xfId="11445" xr:uid="{00000000-0005-0000-0000-0000E6260000}"/>
    <cellStyle name="Normal 10 2 2 12 2" xfId="11446" xr:uid="{00000000-0005-0000-0000-0000E7260000}"/>
    <cellStyle name="Normal 10 2 2 13" xfId="11447" xr:uid="{00000000-0005-0000-0000-0000E8260000}"/>
    <cellStyle name="Normal 10 2 2 2" xfId="11448" xr:uid="{00000000-0005-0000-0000-0000E9260000}"/>
    <cellStyle name="Normal 10 2 2 2 2" xfId="11449" xr:uid="{00000000-0005-0000-0000-0000EA260000}"/>
    <cellStyle name="Normal 10 2 2 2 2 10" xfId="11450" xr:uid="{00000000-0005-0000-0000-0000EB260000}"/>
    <cellStyle name="Normal 10 2 2 2 2 10 2" xfId="11451" xr:uid="{00000000-0005-0000-0000-0000EC260000}"/>
    <cellStyle name="Normal 10 2 2 2 2 10 2 2" xfId="11452" xr:uid="{00000000-0005-0000-0000-0000ED260000}"/>
    <cellStyle name="Normal 10 2 2 2 2 10 3" xfId="11453" xr:uid="{00000000-0005-0000-0000-0000EE260000}"/>
    <cellStyle name="Normal 10 2 2 2 2 10 4" xfId="11454" xr:uid="{00000000-0005-0000-0000-0000EF260000}"/>
    <cellStyle name="Normal 10 2 2 2 2 10 5" xfId="11455" xr:uid="{00000000-0005-0000-0000-0000F0260000}"/>
    <cellStyle name="Normal 10 2 2 2 2 11" xfId="11456" xr:uid="{00000000-0005-0000-0000-0000F1260000}"/>
    <cellStyle name="Normal 10 2 2 2 2 11 2" xfId="11457" xr:uid="{00000000-0005-0000-0000-0000F2260000}"/>
    <cellStyle name="Normal 10 2 2 2 2 11 3" xfId="11458" xr:uid="{00000000-0005-0000-0000-0000F3260000}"/>
    <cellStyle name="Normal 10 2 2 2 2 12" xfId="11459" xr:uid="{00000000-0005-0000-0000-0000F4260000}"/>
    <cellStyle name="Normal 10 2 2 2 2 13" xfId="11460" xr:uid="{00000000-0005-0000-0000-0000F5260000}"/>
    <cellStyle name="Normal 10 2 2 2 2 14" xfId="11461" xr:uid="{00000000-0005-0000-0000-0000F6260000}"/>
    <cellStyle name="Normal 10 2 2 2 2 2" xfId="11462" xr:uid="{00000000-0005-0000-0000-0000F7260000}"/>
    <cellStyle name="Normal 10 2 2 2 2 2 2" xfId="11463" xr:uid="{00000000-0005-0000-0000-0000F8260000}"/>
    <cellStyle name="Normal 10 2 2 2 2 2 2 2" xfId="11464" xr:uid="{00000000-0005-0000-0000-0000F9260000}"/>
    <cellStyle name="Normal 10 2 2 2 2 2 2 2 2" xfId="11465" xr:uid="{00000000-0005-0000-0000-0000FA260000}"/>
    <cellStyle name="Normal 10 2 2 2 2 2 2 2 2 2" xfId="11466" xr:uid="{00000000-0005-0000-0000-0000FB260000}"/>
    <cellStyle name="Normal 10 2 2 2 2 2 2 2 3" xfId="11467" xr:uid="{00000000-0005-0000-0000-0000FC260000}"/>
    <cellStyle name="Normal 10 2 2 2 2 2 2 2 4" xfId="11468" xr:uid="{00000000-0005-0000-0000-0000FD260000}"/>
    <cellStyle name="Normal 10 2 2 2 2 2 2 3" xfId="11469" xr:uid="{00000000-0005-0000-0000-0000FE260000}"/>
    <cellStyle name="Normal 10 2 2 2 2 2 2 3 2" xfId="11470" xr:uid="{00000000-0005-0000-0000-0000FF260000}"/>
    <cellStyle name="Normal 10 2 2 2 2 2 2 4" xfId="11471" xr:uid="{00000000-0005-0000-0000-000000270000}"/>
    <cellStyle name="Normal 10 2 2 2 2 2 2 5" xfId="11472" xr:uid="{00000000-0005-0000-0000-000001270000}"/>
    <cellStyle name="Normal 10 2 2 2 2 3" xfId="11473" xr:uid="{00000000-0005-0000-0000-000002270000}"/>
    <cellStyle name="Normal 10 2 2 2 2 3 2" xfId="11474" xr:uid="{00000000-0005-0000-0000-000003270000}"/>
    <cellStyle name="Normal 10 2 2 2 2 3 2 2" xfId="11475" xr:uid="{00000000-0005-0000-0000-000004270000}"/>
    <cellStyle name="Normal 10 2 2 2 2 3 2 2 2" xfId="11476" xr:uid="{00000000-0005-0000-0000-000005270000}"/>
    <cellStyle name="Normal 10 2 2 2 2 3 2 2 2 2" xfId="11477" xr:uid="{00000000-0005-0000-0000-000006270000}"/>
    <cellStyle name="Normal 10 2 2 2 2 3 2 2 3" xfId="11478" xr:uid="{00000000-0005-0000-0000-000007270000}"/>
    <cellStyle name="Normal 10 2 2 2 2 3 2 2 4" xfId="11479" xr:uid="{00000000-0005-0000-0000-000008270000}"/>
    <cellStyle name="Normal 10 2 2 2 2 3 2 3" xfId="11480" xr:uid="{00000000-0005-0000-0000-000009270000}"/>
    <cellStyle name="Normal 10 2 2 2 2 3 2 3 2" xfId="11481" xr:uid="{00000000-0005-0000-0000-00000A270000}"/>
    <cellStyle name="Normal 10 2 2 2 2 3 2 4" xfId="11482" xr:uid="{00000000-0005-0000-0000-00000B270000}"/>
    <cellStyle name="Normal 10 2 2 2 2 3 2 5" xfId="11483" xr:uid="{00000000-0005-0000-0000-00000C270000}"/>
    <cellStyle name="Normal 10 2 2 2 2 4" xfId="11484" xr:uid="{00000000-0005-0000-0000-00000D270000}"/>
    <cellStyle name="Normal 10 2 2 2 2 4 2" xfId="11485" xr:uid="{00000000-0005-0000-0000-00000E270000}"/>
    <cellStyle name="Normal 10 2 2 2 2 4 2 2" xfId="11486" xr:uid="{00000000-0005-0000-0000-00000F270000}"/>
    <cellStyle name="Normal 10 2 2 2 2 4 2 2 2" xfId="11487" xr:uid="{00000000-0005-0000-0000-000010270000}"/>
    <cellStyle name="Normal 10 2 2 2 2 4 2 2 2 2" xfId="11488" xr:uid="{00000000-0005-0000-0000-000011270000}"/>
    <cellStyle name="Normal 10 2 2 2 2 4 2 2 3" xfId="11489" xr:uid="{00000000-0005-0000-0000-000012270000}"/>
    <cellStyle name="Normal 10 2 2 2 2 4 2 2 4" xfId="11490" xr:uid="{00000000-0005-0000-0000-000013270000}"/>
    <cellStyle name="Normal 10 2 2 2 2 4 2 3" xfId="11491" xr:uid="{00000000-0005-0000-0000-000014270000}"/>
    <cellStyle name="Normal 10 2 2 2 2 4 2 3 2" xfId="11492" xr:uid="{00000000-0005-0000-0000-000015270000}"/>
    <cellStyle name="Normal 10 2 2 2 2 4 2 4" xfId="11493" xr:uid="{00000000-0005-0000-0000-000016270000}"/>
    <cellStyle name="Normal 10 2 2 2 2 4 2 5" xfId="11494" xr:uid="{00000000-0005-0000-0000-000017270000}"/>
    <cellStyle name="Normal 10 2 2 2 2 5" xfId="11495" xr:uid="{00000000-0005-0000-0000-000018270000}"/>
    <cellStyle name="Normal 10 2 2 2 2 5 2" xfId="11496" xr:uid="{00000000-0005-0000-0000-000019270000}"/>
    <cellStyle name="Normal 10 2 2 2 2 5 2 2" xfId="11497" xr:uid="{00000000-0005-0000-0000-00001A270000}"/>
    <cellStyle name="Normal 10 2 2 2 2 5 2 2 2" xfId="11498" xr:uid="{00000000-0005-0000-0000-00001B270000}"/>
    <cellStyle name="Normal 10 2 2 2 2 5 2 2 2 2" xfId="11499" xr:uid="{00000000-0005-0000-0000-00001C270000}"/>
    <cellStyle name="Normal 10 2 2 2 2 5 2 2 3" xfId="11500" xr:uid="{00000000-0005-0000-0000-00001D270000}"/>
    <cellStyle name="Normal 10 2 2 2 2 5 2 2 4" xfId="11501" xr:uid="{00000000-0005-0000-0000-00001E270000}"/>
    <cellStyle name="Normal 10 2 2 2 2 5 2 3" xfId="11502" xr:uid="{00000000-0005-0000-0000-00001F270000}"/>
    <cellStyle name="Normal 10 2 2 2 2 5 2 3 2" xfId="11503" xr:uid="{00000000-0005-0000-0000-000020270000}"/>
    <cellStyle name="Normal 10 2 2 2 2 5 2 4" xfId="11504" xr:uid="{00000000-0005-0000-0000-000021270000}"/>
    <cellStyle name="Normal 10 2 2 2 2 5 2 5" xfId="11505" xr:uid="{00000000-0005-0000-0000-000022270000}"/>
    <cellStyle name="Normal 10 2 2 2 2 6" xfId="11506" xr:uid="{00000000-0005-0000-0000-000023270000}"/>
    <cellStyle name="Normal 10 2 2 2 2 6 2" xfId="11507" xr:uid="{00000000-0005-0000-0000-000024270000}"/>
    <cellStyle name="Normal 10 2 2 2 2 6 2 2" xfId="11508" xr:uid="{00000000-0005-0000-0000-000025270000}"/>
    <cellStyle name="Normal 10 2 2 2 2 6 2 2 2" xfId="11509" xr:uid="{00000000-0005-0000-0000-000026270000}"/>
    <cellStyle name="Normal 10 2 2 2 2 6 2 2 2 2" xfId="11510" xr:uid="{00000000-0005-0000-0000-000027270000}"/>
    <cellStyle name="Normal 10 2 2 2 2 6 2 2 3" xfId="11511" xr:uid="{00000000-0005-0000-0000-000028270000}"/>
    <cellStyle name="Normal 10 2 2 2 2 6 2 2 4" xfId="11512" xr:uid="{00000000-0005-0000-0000-000029270000}"/>
    <cellStyle name="Normal 10 2 2 2 2 6 2 3" xfId="11513" xr:uid="{00000000-0005-0000-0000-00002A270000}"/>
    <cellStyle name="Normal 10 2 2 2 2 6 2 3 2" xfId="11514" xr:uid="{00000000-0005-0000-0000-00002B270000}"/>
    <cellStyle name="Normal 10 2 2 2 2 6 2 4" xfId="11515" xr:uid="{00000000-0005-0000-0000-00002C270000}"/>
    <cellStyle name="Normal 10 2 2 2 2 6 2 5" xfId="11516" xr:uid="{00000000-0005-0000-0000-00002D270000}"/>
    <cellStyle name="Normal 10 2 2 2 2 7" xfId="11517" xr:uid="{00000000-0005-0000-0000-00002E270000}"/>
    <cellStyle name="Normal 10 2 2 2 2 7 2" xfId="11518" xr:uid="{00000000-0005-0000-0000-00002F270000}"/>
    <cellStyle name="Normal 10 2 2 2 2 7 2 2" xfId="11519" xr:uid="{00000000-0005-0000-0000-000030270000}"/>
    <cellStyle name="Normal 10 2 2 2 2 7 2 2 2" xfId="11520" xr:uid="{00000000-0005-0000-0000-000031270000}"/>
    <cellStyle name="Normal 10 2 2 2 2 7 2 2 2 2" xfId="11521" xr:uid="{00000000-0005-0000-0000-000032270000}"/>
    <cellStyle name="Normal 10 2 2 2 2 7 2 2 3" xfId="11522" xr:uid="{00000000-0005-0000-0000-000033270000}"/>
    <cellStyle name="Normal 10 2 2 2 2 7 2 2 4" xfId="11523" xr:uid="{00000000-0005-0000-0000-000034270000}"/>
    <cellStyle name="Normal 10 2 2 2 2 7 2 3" xfId="11524" xr:uid="{00000000-0005-0000-0000-000035270000}"/>
    <cellStyle name="Normal 10 2 2 2 2 7 2 3 2" xfId="11525" xr:uid="{00000000-0005-0000-0000-000036270000}"/>
    <cellStyle name="Normal 10 2 2 2 2 7 2 4" xfId="11526" xr:uid="{00000000-0005-0000-0000-000037270000}"/>
    <cellStyle name="Normal 10 2 2 2 2 7 2 5" xfId="11527" xr:uid="{00000000-0005-0000-0000-000038270000}"/>
    <cellStyle name="Normal 10 2 2 2 2 8" xfId="11528" xr:uid="{00000000-0005-0000-0000-000039270000}"/>
    <cellStyle name="Normal 10 2 2 2 2 8 2" xfId="11529" xr:uid="{00000000-0005-0000-0000-00003A270000}"/>
    <cellStyle name="Normal 10 2 2 2 2 8 2 2" xfId="11530" xr:uid="{00000000-0005-0000-0000-00003B270000}"/>
    <cellStyle name="Normal 10 2 2 2 2 8 2 2 2" xfId="11531" xr:uid="{00000000-0005-0000-0000-00003C270000}"/>
    <cellStyle name="Normal 10 2 2 2 2 8 2 3" xfId="11532" xr:uid="{00000000-0005-0000-0000-00003D270000}"/>
    <cellStyle name="Normal 10 2 2 2 2 8 2 4" xfId="11533" xr:uid="{00000000-0005-0000-0000-00003E270000}"/>
    <cellStyle name="Normal 10 2 2 2 2 8 2 5" xfId="11534" xr:uid="{00000000-0005-0000-0000-00003F270000}"/>
    <cellStyle name="Normal 10 2 2 2 2 8 3" xfId="11535" xr:uid="{00000000-0005-0000-0000-000040270000}"/>
    <cellStyle name="Normal 10 2 2 2 2 8 3 2" xfId="11536" xr:uid="{00000000-0005-0000-0000-000041270000}"/>
    <cellStyle name="Normal 10 2 2 2 2 8 3 2 2" xfId="11537" xr:uid="{00000000-0005-0000-0000-000042270000}"/>
    <cellStyle name="Normal 10 2 2 2 2 8 3 3" xfId="11538" xr:uid="{00000000-0005-0000-0000-000043270000}"/>
    <cellStyle name="Normal 10 2 2 2 2 8 3 4" xfId="11539" xr:uid="{00000000-0005-0000-0000-000044270000}"/>
    <cellStyle name="Normal 10 2 2 2 2 8 3 5" xfId="11540" xr:uid="{00000000-0005-0000-0000-000045270000}"/>
    <cellStyle name="Normal 10 2 2 2 2 8 4" xfId="11541" xr:uid="{00000000-0005-0000-0000-000046270000}"/>
    <cellStyle name="Normal 10 2 2 2 2 8 4 2" xfId="11542" xr:uid="{00000000-0005-0000-0000-000047270000}"/>
    <cellStyle name="Normal 10 2 2 2 2 8 4 3" xfId="11543" xr:uid="{00000000-0005-0000-0000-000048270000}"/>
    <cellStyle name="Normal 10 2 2 2 2 8 5" xfId="11544" xr:uid="{00000000-0005-0000-0000-000049270000}"/>
    <cellStyle name="Normal 10 2 2 2 2 8 6" xfId="11545" xr:uid="{00000000-0005-0000-0000-00004A270000}"/>
    <cellStyle name="Normal 10 2 2 2 2 8 7" xfId="11546" xr:uid="{00000000-0005-0000-0000-00004B270000}"/>
    <cellStyle name="Normal 10 2 2 2 2 9" xfId="11547" xr:uid="{00000000-0005-0000-0000-00004C270000}"/>
    <cellStyle name="Normal 10 2 2 2 2 9 2" xfId="11548" xr:uid="{00000000-0005-0000-0000-00004D270000}"/>
    <cellStyle name="Normal 10 2 2 2 2 9 2 2" xfId="11549" xr:uid="{00000000-0005-0000-0000-00004E270000}"/>
    <cellStyle name="Normal 10 2 2 2 2 9 3" xfId="11550" xr:uid="{00000000-0005-0000-0000-00004F270000}"/>
    <cellStyle name="Normal 10 2 2 2 2 9 4" xfId="11551" xr:uid="{00000000-0005-0000-0000-000050270000}"/>
    <cellStyle name="Normal 10 2 2 2 2 9 5" xfId="11552" xr:uid="{00000000-0005-0000-0000-000051270000}"/>
    <cellStyle name="Normal 10 2 2 2 2_Culture" xfId="11553" xr:uid="{00000000-0005-0000-0000-000052270000}"/>
    <cellStyle name="Normal 10 2 2 2 3" xfId="11554" xr:uid="{00000000-0005-0000-0000-000053270000}"/>
    <cellStyle name="Normal 10 2 2 2 3 2" xfId="11555" xr:uid="{00000000-0005-0000-0000-000054270000}"/>
    <cellStyle name="Normal 10 2 2 2 3 2 2" xfId="11556" xr:uid="{00000000-0005-0000-0000-000055270000}"/>
    <cellStyle name="Normal 10 2 2 2 3 2 2 2" xfId="11557" xr:uid="{00000000-0005-0000-0000-000056270000}"/>
    <cellStyle name="Normal 10 2 2 2 3 2 3" xfId="11558" xr:uid="{00000000-0005-0000-0000-000057270000}"/>
    <cellStyle name="Normal 10 2 2 2 3 2 4" xfId="11559" xr:uid="{00000000-0005-0000-0000-000058270000}"/>
    <cellStyle name="Normal 10 2 2 2 3 2 5" xfId="11560" xr:uid="{00000000-0005-0000-0000-000059270000}"/>
    <cellStyle name="Normal 10 2 2 2 3 3" xfId="11561" xr:uid="{00000000-0005-0000-0000-00005A270000}"/>
    <cellStyle name="Normal 10 2 2 2 3 3 2" xfId="11562" xr:uid="{00000000-0005-0000-0000-00005B270000}"/>
    <cellStyle name="Normal 10 2 2 2 3 3 2 2" xfId="11563" xr:uid="{00000000-0005-0000-0000-00005C270000}"/>
    <cellStyle name="Normal 10 2 2 2 3 3 3" xfId="11564" xr:uid="{00000000-0005-0000-0000-00005D270000}"/>
    <cellStyle name="Normal 10 2 2 2 3 3 4" xfId="11565" xr:uid="{00000000-0005-0000-0000-00005E270000}"/>
    <cellStyle name="Normal 10 2 2 2 3 3 5" xfId="11566" xr:uid="{00000000-0005-0000-0000-00005F270000}"/>
    <cellStyle name="Normal 10 2 2 2 3 4" xfId="11567" xr:uid="{00000000-0005-0000-0000-000060270000}"/>
    <cellStyle name="Normal 10 2 2 2 3 4 2" xfId="11568" xr:uid="{00000000-0005-0000-0000-000061270000}"/>
    <cellStyle name="Normal 10 2 2 2 3 4 3" xfId="11569" xr:uid="{00000000-0005-0000-0000-000062270000}"/>
    <cellStyle name="Normal 10 2 2 2 3 5" xfId="11570" xr:uid="{00000000-0005-0000-0000-000063270000}"/>
    <cellStyle name="Normal 10 2 2 2 3 6" xfId="11571" xr:uid="{00000000-0005-0000-0000-000064270000}"/>
    <cellStyle name="Normal 10 2 2 2 3 7" xfId="11572" xr:uid="{00000000-0005-0000-0000-000065270000}"/>
    <cellStyle name="Normal 10 2 2 2 4" xfId="11573" xr:uid="{00000000-0005-0000-0000-000066270000}"/>
    <cellStyle name="Normal 10 2 2 2 4 2" xfId="11574" xr:uid="{00000000-0005-0000-0000-000067270000}"/>
    <cellStyle name="Normal 10 2 2 2 4 2 2" xfId="11575" xr:uid="{00000000-0005-0000-0000-000068270000}"/>
    <cellStyle name="Normal 10 2 2 2 4 2 2 2" xfId="11576" xr:uid="{00000000-0005-0000-0000-000069270000}"/>
    <cellStyle name="Normal 10 2 2 2 4 2 3" xfId="11577" xr:uid="{00000000-0005-0000-0000-00006A270000}"/>
    <cellStyle name="Normal 10 2 2 2 4 2 4" xfId="11578" xr:uid="{00000000-0005-0000-0000-00006B270000}"/>
    <cellStyle name="Normal 10 2 2 2 4 2 5" xfId="11579" xr:uid="{00000000-0005-0000-0000-00006C270000}"/>
    <cellStyle name="Normal 10 2 2 2 4 3" xfId="11580" xr:uid="{00000000-0005-0000-0000-00006D270000}"/>
    <cellStyle name="Normal 10 2 2 2 4 3 2" xfId="11581" xr:uid="{00000000-0005-0000-0000-00006E270000}"/>
    <cellStyle name="Normal 10 2 2 2 4 3 2 2" xfId="11582" xr:uid="{00000000-0005-0000-0000-00006F270000}"/>
    <cellStyle name="Normal 10 2 2 2 4 3 3" xfId="11583" xr:uid="{00000000-0005-0000-0000-000070270000}"/>
    <cellStyle name="Normal 10 2 2 2 4 3 4" xfId="11584" xr:uid="{00000000-0005-0000-0000-000071270000}"/>
    <cellStyle name="Normal 10 2 2 2 4 3 5" xfId="11585" xr:uid="{00000000-0005-0000-0000-000072270000}"/>
    <cellStyle name="Normal 10 2 2 2 4 4" xfId="11586" xr:uid="{00000000-0005-0000-0000-000073270000}"/>
    <cellStyle name="Normal 10 2 2 2 4 4 2" xfId="11587" xr:uid="{00000000-0005-0000-0000-000074270000}"/>
    <cellStyle name="Normal 10 2 2 2 4 4 3" xfId="11588" xr:uid="{00000000-0005-0000-0000-000075270000}"/>
    <cellStyle name="Normal 10 2 2 2 4 5" xfId="11589" xr:uid="{00000000-0005-0000-0000-000076270000}"/>
    <cellStyle name="Normal 10 2 2 2 4 6" xfId="11590" xr:uid="{00000000-0005-0000-0000-000077270000}"/>
    <cellStyle name="Normal 10 2 2 2 4 7" xfId="11591" xr:uid="{00000000-0005-0000-0000-000078270000}"/>
    <cellStyle name="Normal 10 2 2 2 5" xfId="11592" xr:uid="{00000000-0005-0000-0000-000079270000}"/>
    <cellStyle name="Normal 10 2 2 2 5 2" xfId="11593" xr:uid="{00000000-0005-0000-0000-00007A270000}"/>
    <cellStyle name="Normal 10 2 2 2 5 2 2" xfId="11594" xr:uid="{00000000-0005-0000-0000-00007B270000}"/>
    <cellStyle name="Normal 10 2 2 2 5 2 2 2" xfId="11595" xr:uid="{00000000-0005-0000-0000-00007C270000}"/>
    <cellStyle name="Normal 10 2 2 2 5 2 3" xfId="11596" xr:uid="{00000000-0005-0000-0000-00007D270000}"/>
    <cellStyle name="Normal 10 2 2 2 5 2 4" xfId="11597" xr:uid="{00000000-0005-0000-0000-00007E270000}"/>
    <cellStyle name="Normal 10 2 2 2 5 2 5" xfId="11598" xr:uid="{00000000-0005-0000-0000-00007F270000}"/>
    <cellStyle name="Normal 10 2 2 2 5 3" xfId="11599" xr:uid="{00000000-0005-0000-0000-000080270000}"/>
    <cellStyle name="Normal 10 2 2 2 5 3 2" xfId="11600" xr:uid="{00000000-0005-0000-0000-000081270000}"/>
    <cellStyle name="Normal 10 2 2 2 5 3 2 2" xfId="11601" xr:uid="{00000000-0005-0000-0000-000082270000}"/>
    <cellStyle name="Normal 10 2 2 2 5 3 3" xfId="11602" xr:uid="{00000000-0005-0000-0000-000083270000}"/>
    <cellStyle name="Normal 10 2 2 2 5 3 4" xfId="11603" xr:uid="{00000000-0005-0000-0000-000084270000}"/>
    <cellStyle name="Normal 10 2 2 2 5 3 5" xfId="11604" xr:uid="{00000000-0005-0000-0000-000085270000}"/>
    <cellStyle name="Normal 10 2 2 2 5 4" xfId="11605" xr:uid="{00000000-0005-0000-0000-000086270000}"/>
    <cellStyle name="Normal 10 2 2 2 5 4 2" xfId="11606" xr:uid="{00000000-0005-0000-0000-000087270000}"/>
    <cellStyle name="Normal 10 2 2 2 5 4 3" xfId="11607" xr:uid="{00000000-0005-0000-0000-000088270000}"/>
    <cellStyle name="Normal 10 2 2 2 5 5" xfId="11608" xr:uid="{00000000-0005-0000-0000-000089270000}"/>
    <cellStyle name="Normal 10 2 2 2 5 6" xfId="11609" xr:uid="{00000000-0005-0000-0000-00008A270000}"/>
    <cellStyle name="Normal 10 2 2 2 5 7" xfId="11610" xr:uid="{00000000-0005-0000-0000-00008B270000}"/>
    <cellStyle name="Normal 10 2 2 2 6" xfId="11611" xr:uid="{00000000-0005-0000-0000-00008C270000}"/>
    <cellStyle name="Normal 10 2 2 2 6 2" xfId="11612" xr:uid="{00000000-0005-0000-0000-00008D270000}"/>
    <cellStyle name="Normal 10 2 2 2 6 2 2" xfId="11613" xr:uid="{00000000-0005-0000-0000-00008E270000}"/>
    <cellStyle name="Normal 10 2 2 2 6 2 2 2" xfId="11614" xr:uid="{00000000-0005-0000-0000-00008F270000}"/>
    <cellStyle name="Normal 10 2 2 2 6 2 3" xfId="11615" xr:uid="{00000000-0005-0000-0000-000090270000}"/>
    <cellStyle name="Normal 10 2 2 2 6 2 4" xfId="11616" xr:uid="{00000000-0005-0000-0000-000091270000}"/>
    <cellStyle name="Normal 10 2 2 2 6 2 5" xfId="11617" xr:uid="{00000000-0005-0000-0000-000092270000}"/>
    <cellStyle name="Normal 10 2 2 2 6 3" xfId="11618" xr:uid="{00000000-0005-0000-0000-000093270000}"/>
    <cellStyle name="Normal 10 2 2 2 6 3 2" xfId="11619" xr:uid="{00000000-0005-0000-0000-000094270000}"/>
    <cellStyle name="Normal 10 2 2 2 6 3 2 2" xfId="11620" xr:uid="{00000000-0005-0000-0000-000095270000}"/>
    <cellStyle name="Normal 10 2 2 2 6 3 3" xfId="11621" xr:uid="{00000000-0005-0000-0000-000096270000}"/>
    <cellStyle name="Normal 10 2 2 2 6 3 4" xfId="11622" xr:uid="{00000000-0005-0000-0000-000097270000}"/>
    <cellStyle name="Normal 10 2 2 2 6 3 5" xfId="11623" xr:uid="{00000000-0005-0000-0000-000098270000}"/>
    <cellStyle name="Normal 10 2 2 2 6 4" xfId="11624" xr:uid="{00000000-0005-0000-0000-000099270000}"/>
    <cellStyle name="Normal 10 2 2 2 6 4 2" xfId="11625" xr:uid="{00000000-0005-0000-0000-00009A270000}"/>
    <cellStyle name="Normal 10 2 2 2 6 4 3" xfId="11626" xr:uid="{00000000-0005-0000-0000-00009B270000}"/>
    <cellStyle name="Normal 10 2 2 2 6 5" xfId="11627" xr:uid="{00000000-0005-0000-0000-00009C270000}"/>
    <cellStyle name="Normal 10 2 2 2 6 6" xfId="11628" xr:uid="{00000000-0005-0000-0000-00009D270000}"/>
    <cellStyle name="Normal 10 2 2 2 6 7" xfId="11629" xr:uid="{00000000-0005-0000-0000-00009E270000}"/>
    <cellStyle name="Normal 10 2 2 2 7" xfId="11630" xr:uid="{00000000-0005-0000-0000-00009F270000}"/>
    <cellStyle name="Normal 10 2 2 2 7 2" xfId="11631" xr:uid="{00000000-0005-0000-0000-0000A0270000}"/>
    <cellStyle name="Normal 10 2 2 2 7 2 2" xfId="11632" xr:uid="{00000000-0005-0000-0000-0000A1270000}"/>
    <cellStyle name="Normal 10 2 2 2 7 2 2 2" xfId="11633" xr:uid="{00000000-0005-0000-0000-0000A2270000}"/>
    <cellStyle name="Normal 10 2 2 2 7 2 3" xfId="11634" xr:uid="{00000000-0005-0000-0000-0000A3270000}"/>
    <cellStyle name="Normal 10 2 2 2 7 2 4" xfId="11635" xr:uid="{00000000-0005-0000-0000-0000A4270000}"/>
    <cellStyle name="Normal 10 2 2 2 7 2 5" xfId="11636" xr:uid="{00000000-0005-0000-0000-0000A5270000}"/>
    <cellStyle name="Normal 10 2 2 2 7 3" xfId="11637" xr:uid="{00000000-0005-0000-0000-0000A6270000}"/>
    <cellStyle name="Normal 10 2 2 2 7 3 2" xfId="11638" xr:uid="{00000000-0005-0000-0000-0000A7270000}"/>
    <cellStyle name="Normal 10 2 2 2 7 3 2 2" xfId="11639" xr:uid="{00000000-0005-0000-0000-0000A8270000}"/>
    <cellStyle name="Normal 10 2 2 2 7 3 3" xfId="11640" xr:uid="{00000000-0005-0000-0000-0000A9270000}"/>
    <cellStyle name="Normal 10 2 2 2 7 3 4" xfId="11641" xr:uid="{00000000-0005-0000-0000-0000AA270000}"/>
    <cellStyle name="Normal 10 2 2 2 7 3 5" xfId="11642" xr:uid="{00000000-0005-0000-0000-0000AB270000}"/>
    <cellStyle name="Normal 10 2 2 2 7 4" xfId="11643" xr:uid="{00000000-0005-0000-0000-0000AC270000}"/>
    <cellStyle name="Normal 10 2 2 2 7 4 2" xfId="11644" xr:uid="{00000000-0005-0000-0000-0000AD270000}"/>
    <cellStyle name="Normal 10 2 2 2 7 4 3" xfId="11645" xr:uid="{00000000-0005-0000-0000-0000AE270000}"/>
    <cellStyle name="Normal 10 2 2 2 7 5" xfId="11646" xr:uid="{00000000-0005-0000-0000-0000AF270000}"/>
    <cellStyle name="Normal 10 2 2 2 7 6" xfId="11647" xr:uid="{00000000-0005-0000-0000-0000B0270000}"/>
    <cellStyle name="Normal 10 2 2 2 7 7" xfId="11648" xr:uid="{00000000-0005-0000-0000-0000B1270000}"/>
    <cellStyle name="Normal 10 2 2 3" xfId="11649" xr:uid="{00000000-0005-0000-0000-0000B2270000}"/>
    <cellStyle name="Normal 10 2 2 3 2" xfId="11650" xr:uid="{00000000-0005-0000-0000-0000B3270000}"/>
    <cellStyle name="Normal 10 2 2 3 2 2" xfId="11651" xr:uid="{00000000-0005-0000-0000-0000B4270000}"/>
    <cellStyle name="Normal 10 2 2 3 2 2 2" xfId="11652" xr:uid="{00000000-0005-0000-0000-0000B5270000}"/>
    <cellStyle name="Normal 10 2 2 3 2 2 2 2" xfId="11653" xr:uid="{00000000-0005-0000-0000-0000B6270000}"/>
    <cellStyle name="Normal 10 2 2 3 2 2 3" xfId="11654" xr:uid="{00000000-0005-0000-0000-0000B7270000}"/>
    <cellStyle name="Normal 10 2 2 3 2 2 4" xfId="11655" xr:uid="{00000000-0005-0000-0000-0000B8270000}"/>
    <cellStyle name="Normal 10 2 2 3 2 3" xfId="11656" xr:uid="{00000000-0005-0000-0000-0000B9270000}"/>
    <cellStyle name="Normal 10 2 2 3 2 3 2" xfId="11657" xr:uid="{00000000-0005-0000-0000-0000BA270000}"/>
    <cellStyle name="Normal 10 2 2 3 2 4" xfId="11658" xr:uid="{00000000-0005-0000-0000-0000BB270000}"/>
    <cellStyle name="Normal 10 2 2 3 2 5" xfId="11659" xr:uid="{00000000-0005-0000-0000-0000BC270000}"/>
    <cellStyle name="Normal 10 2 2 4" xfId="11660" xr:uid="{00000000-0005-0000-0000-0000BD270000}"/>
    <cellStyle name="Normal 10 2 2 4 2" xfId="11661" xr:uid="{00000000-0005-0000-0000-0000BE270000}"/>
    <cellStyle name="Normal 10 2 2 4 2 2" xfId="11662" xr:uid="{00000000-0005-0000-0000-0000BF270000}"/>
    <cellStyle name="Normal 10 2 2 4 2 2 2" xfId="11663" xr:uid="{00000000-0005-0000-0000-0000C0270000}"/>
    <cellStyle name="Normal 10 2 2 4 2 2 2 2" xfId="11664" xr:uid="{00000000-0005-0000-0000-0000C1270000}"/>
    <cellStyle name="Normal 10 2 2 4 2 2 3" xfId="11665" xr:uid="{00000000-0005-0000-0000-0000C2270000}"/>
    <cellStyle name="Normal 10 2 2 4 2 2 4" xfId="11666" xr:uid="{00000000-0005-0000-0000-0000C3270000}"/>
    <cellStyle name="Normal 10 2 2 4 2 3" xfId="11667" xr:uid="{00000000-0005-0000-0000-0000C4270000}"/>
    <cellStyle name="Normal 10 2 2 4 2 3 2" xfId="11668" xr:uid="{00000000-0005-0000-0000-0000C5270000}"/>
    <cellStyle name="Normal 10 2 2 4 2 4" xfId="11669" xr:uid="{00000000-0005-0000-0000-0000C6270000}"/>
    <cellStyle name="Normal 10 2 2 4 2 5" xfId="11670" xr:uid="{00000000-0005-0000-0000-0000C7270000}"/>
    <cellStyle name="Normal 10 2 2 5" xfId="11671" xr:uid="{00000000-0005-0000-0000-0000C8270000}"/>
    <cellStyle name="Normal 10 2 2 5 2" xfId="11672" xr:uid="{00000000-0005-0000-0000-0000C9270000}"/>
    <cellStyle name="Normal 10 2 2 5 2 2" xfId="11673" xr:uid="{00000000-0005-0000-0000-0000CA270000}"/>
    <cellStyle name="Normal 10 2 2 5 2 2 2" xfId="11674" xr:uid="{00000000-0005-0000-0000-0000CB270000}"/>
    <cellStyle name="Normal 10 2 2 5 2 2 2 2" xfId="11675" xr:uid="{00000000-0005-0000-0000-0000CC270000}"/>
    <cellStyle name="Normal 10 2 2 5 2 2 3" xfId="11676" xr:uid="{00000000-0005-0000-0000-0000CD270000}"/>
    <cellStyle name="Normal 10 2 2 5 2 2 4" xfId="11677" xr:uid="{00000000-0005-0000-0000-0000CE270000}"/>
    <cellStyle name="Normal 10 2 2 5 2 3" xfId="11678" xr:uid="{00000000-0005-0000-0000-0000CF270000}"/>
    <cellStyle name="Normal 10 2 2 5 2 3 2" xfId="11679" xr:uid="{00000000-0005-0000-0000-0000D0270000}"/>
    <cellStyle name="Normal 10 2 2 5 2 4" xfId="11680" xr:uid="{00000000-0005-0000-0000-0000D1270000}"/>
    <cellStyle name="Normal 10 2 2 5 2 5" xfId="11681" xr:uid="{00000000-0005-0000-0000-0000D2270000}"/>
    <cellStyle name="Normal 10 2 2 6" xfId="11682" xr:uid="{00000000-0005-0000-0000-0000D3270000}"/>
    <cellStyle name="Normal 10 2 2 6 2" xfId="11683" xr:uid="{00000000-0005-0000-0000-0000D4270000}"/>
    <cellStyle name="Normal 10 2 2 6 2 2" xfId="11684" xr:uid="{00000000-0005-0000-0000-0000D5270000}"/>
    <cellStyle name="Normal 10 2 2 6 2 2 2" xfId="11685" xr:uid="{00000000-0005-0000-0000-0000D6270000}"/>
    <cellStyle name="Normal 10 2 2 6 2 2 2 2" xfId="11686" xr:uid="{00000000-0005-0000-0000-0000D7270000}"/>
    <cellStyle name="Normal 10 2 2 6 2 2 3" xfId="11687" xr:uid="{00000000-0005-0000-0000-0000D8270000}"/>
    <cellStyle name="Normal 10 2 2 6 2 2 4" xfId="11688" xr:uid="{00000000-0005-0000-0000-0000D9270000}"/>
    <cellStyle name="Normal 10 2 2 6 2 3" xfId="11689" xr:uid="{00000000-0005-0000-0000-0000DA270000}"/>
    <cellStyle name="Normal 10 2 2 6 2 3 2" xfId="11690" xr:uid="{00000000-0005-0000-0000-0000DB270000}"/>
    <cellStyle name="Normal 10 2 2 6 2 4" xfId="11691" xr:uid="{00000000-0005-0000-0000-0000DC270000}"/>
    <cellStyle name="Normal 10 2 2 6 2 5" xfId="11692" xr:uid="{00000000-0005-0000-0000-0000DD270000}"/>
    <cellStyle name="Normal 10 2 2 7" xfId="11693" xr:uid="{00000000-0005-0000-0000-0000DE270000}"/>
    <cellStyle name="Normal 10 2 2 7 2" xfId="11694" xr:uid="{00000000-0005-0000-0000-0000DF270000}"/>
    <cellStyle name="Normal 10 2 2 7 2 2" xfId="11695" xr:uid="{00000000-0005-0000-0000-0000E0270000}"/>
    <cellStyle name="Normal 10 2 2 7 2 2 2" xfId="11696" xr:uid="{00000000-0005-0000-0000-0000E1270000}"/>
    <cellStyle name="Normal 10 2 2 7 2 2 2 2" xfId="11697" xr:uid="{00000000-0005-0000-0000-0000E2270000}"/>
    <cellStyle name="Normal 10 2 2 7 2 2 3" xfId="11698" xr:uid="{00000000-0005-0000-0000-0000E3270000}"/>
    <cellStyle name="Normal 10 2 2 7 2 2 4" xfId="11699" xr:uid="{00000000-0005-0000-0000-0000E4270000}"/>
    <cellStyle name="Normal 10 2 2 7 2 3" xfId="11700" xr:uid="{00000000-0005-0000-0000-0000E5270000}"/>
    <cellStyle name="Normal 10 2 2 7 2 3 2" xfId="11701" xr:uid="{00000000-0005-0000-0000-0000E6270000}"/>
    <cellStyle name="Normal 10 2 2 7 2 4" xfId="11702" xr:uid="{00000000-0005-0000-0000-0000E7270000}"/>
    <cellStyle name="Normal 10 2 2 7 2 5" xfId="11703" xr:uid="{00000000-0005-0000-0000-0000E8270000}"/>
    <cellStyle name="Normal 10 2 2 8" xfId="11704" xr:uid="{00000000-0005-0000-0000-0000E9270000}"/>
    <cellStyle name="Normal 10 2 2 8 2" xfId="11705" xr:uid="{00000000-0005-0000-0000-0000EA270000}"/>
    <cellStyle name="Normal 10 2 2 8 2 2" xfId="11706" xr:uid="{00000000-0005-0000-0000-0000EB270000}"/>
    <cellStyle name="Normal 10 2 2 8 2 2 2" xfId="11707" xr:uid="{00000000-0005-0000-0000-0000EC270000}"/>
    <cellStyle name="Normal 10 2 2 8 2 2 2 2" xfId="11708" xr:uid="{00000000-0005-0000-0000-0000ED270000}"/>
    <cellStyle name="Normal 10 2 2 8 2 2 3" xfId="11709" xr:uid="{00000000-0005-0000-0000-0000EE270000}"/>
    <cellStyle name="Normal 10 2 2 8 2 2 4" xfId="11710" xr:uid="{00000000-0005-0000-0000-0000EF270000}"/>
    <cellStyle name="Normal 10 2 2 8 2 3" xfId="11711" xr:uid="{00000000-0005-0000-0000-0000F0270000}"/>
    <cellStyle name="Normal 10 2 2 8 2 3 2" xfId="11712" xr:uid="{00000000-0005-0000-0000-0000F1270000}"/>
    <cellStyle name="Normal 10 2 2 8 2 4" xfId="11713" xr:uid="{00000000-0005-0000-0000-0000F2270000}"/>
    <cellStyle name="Normal 10 2 2 8 2 5" xfId="11714" xr:uid="{00000000-0005-0000-0000-0000F3270000}"/>
    <cellStyle name="Normal 10 2 2 9" xfId="11715" xr:uid="{00000000-0005-0000-0000-0000F4270000}"/>
    <cellStyle name="Normal 10 2 2 9 2" xfId="11716" xr:uid="{00000000-0005-0000-0000-0000F5270000}"/>
    <cellStyle name="Normal 10 2 2 9 2 2" xfId="11717" xr:uid="{00000000-0005-0000-0000-0000F6270000}"/>
    <cellStyle name="Normal 10 2 2 9 2 2 2" xfId="11718" xr:uid="{00000000-0005-0000-0000-0000F7270000}"/>
    <cellStyle name="Normal 10 2 2 9 2 2 2 2" xfId="11719" xr:uid="{00000000-0005-0000-0000-0000F8270000}"/>
    <cellStyle name="Normal 10 2 2 9 2 2 3" xfId="11720" xr:uid="{00000000-0005-0000-0000-0000F9270000}"/>
    <cellStyle name="Normal 10 2 2 9 2 2 4" xfId="11721" xr:uid="{00000000-0005-0000-0000-0000FA270000}"/>
    <cellStyle name="Normal 10 2 2 9 2 3" xfId="11722" xr:uid="{00000000-0005-0000-0000-0000FB270000}"/>
    <cellStyle name="Normal 10 2 2 9 2 3 2" xfId="11723" xr:uid="{00000000-0005-0000-0000-0000FC270000}"/>
    <cellStyle name="Normal 10 2 2 9 2 4" xfId="11724" xr:uid="{00000000-0005-0000-0000-0000FD270000}"/>
    <cellStyle name="Normal 10 2 2 9 2 5" xfId="11725" xr:uid="{00000000-0005-0000-0000-0000FE270000}"/>
    <cellStyle name="Normal 10 2 2_Culture" xfId="11726" xr:uid="{00000000-0005-0000-0000-0000FF270000}"/>
    <cellStyle name="Normal 10 2 3" xfId="11727" xr:uid="{00000000-0005-0000-0000-000000280000}"/>
    <cellStyle name="Normal 10 2 3 2" xfId="11728" xr:uid="{00000000-0005-0000-0000-000001280000}"/>
    <cellStyle name="Normal 10 2 3 2 2" xfId="11729" xr:uid="{00000000-0005-0000-0000-000002280000}"/>
    <cellStyle name="Normal 10 2 3 2 2 2" xfId="11730" xr:uid="{00000000-0005-0000-0000-000003280000}"/>
    <cellStyle name="Normal 10 2 3 2 2 2 2" xfId="11731" xr:uid="{00000000-0005-0000-0000-000004280000}"/>
    <cellStyle name="Normal 10 2 3 2 2 2 2 2" xfId="11732" xr:uid="{00000000-0005-0000-0000-000005280000}"/>
    <cellStyle name="Normal 10 2 3 2 2 2 3" xfId="11733" xr:uid="{00000000-0005-0000-0000-000006280000}"/>
    <cellStyle name="Normal 10 2 3 2 2 2 4" xfId="11734" xr:uid="{00000000-0005-0000-0000-000007280000}"/>
    <cellStyle name="Normal 10 2 3 2 2 2 5" xfId="11735" xr:uid="{00000000-0005-0000-0000-000008280000}"/>
    <cellStyle name="Normal 10 2 3 2 2 3" xfId="11736" xr:uid="{00000000-0005-0000-0000-000009280000}"/>
    <cellStyle name="Normal 10 2 3 2 2 3 2" xfId="11737" xr:uid="{00000000-0005-0000-0000-00000A280000}"/>
    <cellStyle name="Normal 10 2 3 2 2 3 2 2" xfId="11738" xr:uid="{00000000-0005-0000-0000-00000B280000}"/>
    <cellStyle name="Normal 10 2 3 2 2 3 3" xfId="11739" xr:uid="{00000000-0005-0000-0000-00000C280000}"/>
    <cellStyle name="Normal 10 2 3 2 2 3 4" xfId="11740" xr:uid="{00000000-0005-0000-0000-00000D280000}"/>
    <cellStyle name="Normal 10 2 3 2 2 3 5" xfId="11741" xr:uid="{00000000-0005-0000-0000-00000E280000}"/>
    <cellStyle name="Normal 10 2 3 2 2 4" xfId="11742" xr:uid="{00000000-0005-0000-0000-00000F280000}"/>
    <cellStyle name="Normal 10 2 3 2 2 4 2" xfId="11743" xr:uid="{00000000-0005-0000-0000-000010280000}"/>
    <cellStyle name="Normal 10 2 3 2 2 4 3" xfId="11744" xr:uid="{00000000-0005-0000-0000-000011280000}"/>
    <cellStyle name="Normal 10 2 3 2 2 5" xfId="11745" xr:uid="{00000000-0005-0000-0000-000012280000}"/>
    <cellStyle name="Normal 10 2 3 2 2 6" xfId="11746" xr:uid="{00000000-0005-0000-0000-000013280000}"/>
    <cellStyle name="Normal 10 2 3 2 2 7" xfId="11747" xr:uid="{00000000-0005-0000-0000-000014280000}"/>
    <cellStyle name="Normal 10 2 3 2 3" xfId="11748" xr:uid="{00000000-0005-0000-0000-000015280000}"/>
    <cellStyle name="Normal 10 2 3 2 3 2" xfId="11749" xr:uid="{00000000-0005-0000-0000-000016280000}"/>
    <cellStyle name="Normal 10 2 3 2 3 2 2" xfId="11750" xr:uid="{00000000-0005-0000-0000-000017280000}"/>
    <cellStyle name="Normal 10 2 3 2 3 2 2 2" xfId="11751" xr:uid="{00000000-0005-0000-0000-000018280000}"/>
    <cellStyle name="Normal 10 2 3 2 3 2 3" xfId="11752" xr:uid="{00000000-0005-0000-0000-000019280000}"/>
    <cellStyle name="Normal 10 2 3 2 3 2 4" xfId="11753" xr:uid="{00000000-0005-0000-0000-00001A280000}"/>
    <cellStyle name="Normal 10 2 3 2 3 2 5" xfId="11754" xr:uid="{00000000-0005-0000-0000-00001B280000}"/>
    <cellStyle name="Normal 10 2 3 2 3 3" xfId="11755" xr:uid="{00000000-0005-0000-0000-00001C280000}"/>
    <cellStyle name="Normal 10 2 3 2 3 3 2" xfId="11756" xr:uid="{00000000-0005-0000-0000-00001D280000}"/>
    <cellStyle name="Normal 10 2 3 2 3 3 2 2" xfId="11757" xr:uid="{00000000-0005-0000-0000-00001E280000}"/>
    <cellStyle name="Normal 10 2 3 2 3 3 3" xfId="11758" xr:uid="{00000000-0005-0000-0000-00001F280000}"/>
    <cellStyle name="Normal 10 2 3 2 3 3 4" xfId="11759" xr:uid="{00000000-0005-0000-0000-000020280000}"/>
    <cellStyle name="Normal 10 2 3 2 3 3 5" xfId="11760" xr:uid="{00000000-0005-0000-0000-000021280000}"/>
    <cellStyle name="Normal 10 2 3 2 3 4" xfId="11761" xr:uid="{00000000-0005-0000-0000-000022280000}"/>
    <cellStyle name="Normal 10 2 3 2 3 4 2" xfId="11762" xr:uid="{00000000-0005-0000-0000-000023280000}"/>
    <cellStyle name="Normal 10 2 3 2 3 4 3" xfId="11763" xr:uid="{00000000-0005-0000-0000-000024280000}"/>
    <cellStyle name="Normal 10 2 3 2 3 5" xfId="11764" xr:uid="{00000000-0005-0000-0000-000025280000}"/>
    <cellStyle name="Normal 10 2 3 2 3 6" xfId="11765" xr:uid="{00000000-0005-0000-0000-000026280000}"/>
    <cellStyle name="Normal 10 2 3 2 3 7" xfId="11766" xr:uid="{00000000-0005-0000-0000-000027280000}"/>
    <cellStyle name="Normal 10 2 3 2 4" xfId="11767" xr:uid="{00000000-0005-0000-0000-000028280000}"/>
    <cellStyle name="Normal 10 2 3 2 4 2" xfId="11768" xr:uid="{00000000-0005-0000-0000-000029280000}"/>
    <cellStyle name="Normal 10 2 3 2 4 2 2" xfId="11769" xr:uid="{00000000-0005-0000-0000-00002A280000}"/>
    <cellStyle name="Normal 10 2 3 2 4 2 2 2" xfId="11770" xr:uid="{00000000-0005-0000-0000-00002B280000}"/>
    <cellStyle name="Normal 10 2 3 2 4 2 3" xfId="11771" xr:uid="{00000000-0005-0000-0000-00002C280000}"/>
    <cellStyle name="Normal 10 2 3 2 4 2 4" xfId="11772" xr:uid="{00000000-0005-0000-0000-00002D280000}"/>
    <cellStyle name="Normal 10 2 3 2 4 2 5" xfId="11773" xr:uid="{00000000-0005-0000-0000-00002E280000}"/>
    <cellStyle name="Normal 10 2 3 2 4 3" xfId="11774" xr:uid="{00000000-0005-0000-0000-00002F280000}"/>
    <cellStyle name="Normal 10 2 3 2 4 3 2" xfId="11775" xr:uid="{00000000-0005-0000-0000-000030280000}"/>
    <cellStyle name="Normal 10 2 3 2 4 3 2 2" xfId="11776" xr:uid="{00000000-0005-0000-0000-000031280000}"/>
    <cellStyle name="Normal 10 2 3 2 4 3 3" xfId="11777" xr:uid="{00000000-0005-0000-0000-000032280000}"/>
    <cellStyle name="Normal 10 2 3 2 4 3 4" xfId="11778" xr:uid="{00000000-0005-0000-0000-000033280000}"/>
    <cellStyle name="Normal 10 2 3 2 4 3 5" xfId="11779" xr:uid="{00000000-0005-0000-0000-000034280000}"/>
    <cellStyle name="Normal 10 2 3 2 4 4" xfId="11780" xr:uid="{00000000-0005-0000-0000-000035280000}"/>
    <cellStyle name="Normal 10 2 3 2 4 4 2" xfId="11781" xr:uid="{00000000-0005-0000-0000-000036280000}"/>
    <cellStyle name="Normal 10 2 3 2 4 4 3" xfId="11782" xr:uid="{00000000-0005-0000-0000-000037280000}"/>
    <cellStyle name="Normal 10 2 3 2 4 5" xfId="11783" xr:uid="{00000000-0005-0000-0000-000038280000}"/>
    <cellStyle name="Normal 10 2 3 2 4 6" xfId="11784" xr:uid="{00000000-0005-0000-0000-000039280000}"/>
    <cellStyle name="Normal 10 2 3 2 4 7" xfId="11785" xr:uid="{00000000-0005-0000-0000-00003A280000}"/>
    <cellStyle name="Normal 10 2 3 2 5" xfId="11786" xr:uid="{00000000-0005-0000-0000-00003B280000}"/>
    <cellStyle name="Normal 10 2 3 2 5 2" xfId="11787" xr:uid="{00000000-0005-0000-0000-00003C280000}"/>
    <cellStyle name="Normal 10 2 3 2 5 2 2" xfId="11788" xr:uid="{00000000-0005-0000-0000-00003D280000}"/>
    <cellStyle name="Normal 10 2 3 2 5 2 2 2" xfId="11789" xr:uid="{00000000-0005-0000-0000-00003E280000}"/>
    <cellStyle name="Normal 10 2 3 2 5 2 3" xfId="11790" xr:uid="{00000000-0005-0000-0000-00003F280000}"/>
    <cellStyle name="Normal 10 2 3 2 5 2 4" xfId="11791" xr:uid="{00000000-0005-0000-0000-000040280000}"/>
    <cellStyle name="Normal 10 2 3 2 5 2 5" xfId="11792" xr:uid="{00000000-0005-0000-0000-000041280000}"/>
    <cellStyle name="Normal 10 2 3 2 5 3" xfId="11793" xr:uid="{00000000-0005-0000-0000-000042280000}"/>
    <cellStyle name="Normal 10 2 3 2 5 3 2" xfId="11794" xr:uid="{00000000-0005-0000-0000-000043280000}"/>
    <cellStyle name="Normal 10 2 3 2 5 3 2 2" xfId="11795" xr:uid="{00000000-0005-0000-0000-000044280000}"/>
    <cellStyle name="Normal 10 2 3 2 5 3 3" xfId="11796" xr:uid="{00000000-0005-0000-0000-000045280000}"/>
    <cellStyle name="Normal 10 2 3 2 5 3 4" xfId="11797" xr:uid="{00000000-0005-0000-0000-000046280000}"/>
    <cellStyle name="Normal 10 2 3 2 5 3 5" xfId="11798" xr:uid="{00000000-0005-0000-0000-000047280000}"/>
    <cellStyle name="Normal 10 2 3 2 5 4" xfId="11799" xr:uid="{00000000-0005-0000-0000-000048280000}"/>
    <cellStyle name="Normal 10 2 3 2 5 4 2" xfId="11800" xr:uid="{00000000-0005-0000-0000-000049280000}"/>
    <cellStyle name="Normal 10 2 3 2 5 4 3" xfId="11801" xr:uid="{00000000-0005-0000-0000-00004A280000}"/>
    <cellStyle name="Normal 10 2 3 2 5 5" xfId="11802" xr:uid="{00000000-0005-0000-0000-00004B280000}"/>
    <cellStyle name="Normal 10 2 3 2 5 6" xfId="11803" xr:uid="{00000000-0005-0000-0000-00004C280000}"/>
    <cellStyle name="Normal 10 2 3 2 5 7" xfId="11804" xr:uid="{00000000-0005-0000-0000-00004D280000}"/>
    <cellStyle name="Normal 10 2 3 2 6" xfId="11805" xr:uid="{00000000-0005-0000-0000-00004E280000}"/>
    <cellStyle name="Normal 10 2 3 2 6 2" xfId="11806" xr:uid="{00000000-0005-0000-0000-00004F280000}"/>
    <cellStyle name="Normal 10 2 3 2 6 2 2" xfId="11807" xr:uid="{00000000-0005-0000-0000-000050280000}"/>
    <cellStyle name="Normal 10 2 3 2 6 2 2 2" xfId="11808" xr:uid="{00000000-0005-0000-0000-000051280000}"/>
    <cellStyle name="Normal 10 2 3 2 6 2 3" xfId="11809" xr:uid="{00000000-0005-0000-0000-000052280000}"/>
    <cellStyle name="Normal 10 2 3 2 6 2 4" xfId="11810" xr:uid="{00000000-0005-0000-0000-000053280000}"/>
    <cellStyle name="Normal 10 2 3 2 6 2 5" xfId="11811" xr:uid="{00000000-0005-0000-0000-000054280000}"/>
    <cellStyle name="Normal 10 2 3 2 6 3" xfId="11812" xr:uid="{00000000-0005-0000-0000-000055280000}"/>
    <cellStyle name="Normal 10 2 3 2 6 3 2" xfId="11813" xr:uid="{00000000-0005-0000-0000-000056280000}"/>
    <cellStyle name="Normal 10 2 3 2 6 3 2 2" xfId="11814" xr:uid="{00000000-0005-0000-0000-000057280000}"/>
    <cellStyle name="Normal 10 2 3 2 6 3 3" xfId="11815" xr:uid="{00000000-0005-0000-0000-000058280000}"/>
    <cellStyle name="Normal 10 2 3 2 6 3 4" xfId="11816" xr:uid="{00000000-0005-0000-0000-000059280000}"/>
    <cellStyle name="Normal 10 2 3 2 6 3 5" xfId="11817" xr:uid="{00000000-0005-0000-0000-00005A280000}"/>
    <cellStyle name="Normal 10 2 3 2 6 4" xfId="11818" xr:uid="{00000000-0005-0000-0000-00005B280000}"/>
    <cellStyle name="Normal 10 2 3 2 6 4 2" xfId="11819" xr:uid="{00000000-0005-0000-0000-00005C280000}"/>
    <cellStyle name="Normal 10 2 3 2 6 4 3" xfId="11820" xr:uid="{00000000-0005-0000-0000-00005D280000}"/>
    <cellStyle name="Normal 10 2 3 2 6 5" xfId="11821" xr:uid="{00000000-0005-0000-0000-00005E280000}"/>
    <cellStyle name="Normal 10 2 3 2 6 6" xfId="11822" xr:uid="{00000000-0005-0000-0000-00005F280000}"/>
    <cellStyle name="Normal 10 2 3 2 6 7" xfId="11823" xr:uid="{00000000-0005-0000-0000-000060280000}"/>
    <cellStyle name="Normal 10 2 3 2 7" xfId="11824" xr:uid="{00000000-0005-0000-0000-000061280000}"/>
    <cellStyle name="Normal 10 2 3 2 7 2" xfId="11825" xr:uid="{00000000-0005-0000-0000-000062280000}"/>
    <cellStyle name="Normal 10 2 3 2 7 2 2" xfId="11826" xr:uid="{00000000-0005-0000-0000-000063280000}"/>
    <cellStyle name="Normal 10 2 3 2 7 2 2 2" xfId="11827" xr:uid="{00000000-0005-0000-0000-000064280000}"/>
    <cellStyle name="Normal 10 2 3 2 7 2 3" xfId="11828" xr:uid="{00000000-0005-0000-0000-000065280000}"/>
    <cellStyle name="Normal 10 2 3 2 7 2 4" xfId="11829" xr:uid="{00000000-0005-0000-0000-000066280000}"/>
    <cellStyle name="Normal 10 2 3 2 7 2 5" xfId="11830" xr:uid="{00000000-0005-0000-0000-000067280000}"/>
    <cellStyle name="Normal 10 2 3 2 7 3" xfId="11831" xr:uid="{00000000-0005-0000-0000-000068280000}"/>
    <cellStyle name="Normal 10 2 3 2 7 3 2" xfId="11832" xr:uid="{00000000-0005-0000-0000-000069280000}"/>
    <cellStyle name="Normal 10 2 3 2 7 3 2 2" xfId="11833" xr:uid="{00000000-0005-0000-0000-00006A280000}"/>
    <cellStyle name="Normal 10 2 3 2 7 3 3" xfId="11834" xr:uid="{00000000-0005-0000-0000-00006B280000}"/>
    <cellStyle name="Normal 10 2 3 2 7 3 4" xfId="11835" xr:uid="{00000000-0005-0000-0000-00006C280000}"/>
    <cellStyle name="Normal 10 2 3 2 7 3 5" xfId="11836" xr:uid="{00000000-0005-0000-0000-00006D280000}"/>
    <cellStyle name="Normal 10 2 3 2 7 4" xfId="11837" xr:uid="{00000000-0005-0000-0000-00006E280000}"/>
    <cellStyle name="Normal 10 2 3 2 7 4 2" xfId="11838" xr:uid="{00000000-0005-0000-0000-00006F280000}"/>
    <cellStyle name="Normal 10 2 3 2 7 4 3" xfId="11839" xr:uid="{00000000-0005-0000-0000-000070280000}"/>
    <cellStyle name="Normal 10 2 3 2 7 5" xfId="11840" xr:uid="{00000000-0005-0000-0000-000071280000}"/>
    <cellStyle name="Normal 10 2 3 2 7 6" xfId="11841" xr:uid="{00000000-0005-0000-0000-000072280000}"/>
    <cellStyle name="Normal 10 2 3 2 7 7" xfId="11842" xr:uid="{00000000-0005-0000-0000-000073280000}"/>
    <cellStyle name="Normal 10 2 3 3" xfId="11843" xr:uid="{00000000-0005-0000-0000-000074280000}"/>
    <cellStyle name="Normal 10 2 3 3 2" xfId="11844" xr:uid="{00000000-0005-0000-0000-000075280000}"/>
    <cellStyle name="Normal 10 2 3 3 2 2" xfId="11845" xr:uid="{00000000-0005-0000-0000-000076280000}"/>
    <cellStyle name="Normal 10 2 3 3 2 2 2" xfId="11846" xr:uid="{00000000-0005-0000-0000-000077280000}"/>
    <cellStyle name="Normal 10 2 3 3 2 2 2 2" xfId="11847" xr:uid="{00000000-0005-0000-0000-000078280000}"/>
    <cellStyle name="Normal 10 2 3 3 2 2 3" xfId="11848" xr:uid="{00000000-0005-0000-0000-000079280000}"/>
    <cellStyle name="Normal 10 2 3 3 2 2 4" xfId="11849" xr:uid="{00000000-0005-0000-0000-00007A280000}"/>
    <cellStyle name="Normal 10 2 3 3 2 3" xfId="11850" xr:uid="{00000000-0005-0000-0000-00007B280000}"/>
    <cellStyle name="Normal 10 2 3 3 2 3 2" xfId="11851" xr:uid="{00000000-0005-0000-0000-00007C280000}"/>
    <cellStyle name="Normal 10 2 3 3 2 4" xfId="11852" xr:uid="{00000000-0005-0000-0000-00007D280000}"/>
    <cellStyle name="Normal 10 2 3 3 2 5" xfId="11853" xr:uid="{00000000-0005-0000-0000-00007E280000}"/>
    <cellStyle name="Normal 10 2 3 4" xfId="11854" xr:uid="{00000000-0005-0000-0000-00007F280000}"/>
    <cellStyle name="Normal 10 2 3 4 2" xfId="11855" xr:uid="{00000000-0005-0000-0000-000080280000}"/>
    <cellStyle name="Normal 10 2 3 4 2 2" xfId="11856" xr:uid="{00000000-0005-0000-0000-000081280000}"/>
    <cellStyle name="Normal 10 2 3 4 2 2 2" xfId="11857" xr:uid="{00000000-0005-0000-0000-000082280000}"/>
    <cellStyle name="Normal 10 2 3 4 2 2 2 2" xfId="11858" xr:uid="{00000000-0005-0000-0000-000083280000}"/>
    <cellStyle name="Normal 10 2 3 4 2 2 3" xfId="11859" xr:uid="{00000000-0005-0000-0000-000084280000}"/>
    <cellStyle name="Normal 10 2 3 4 2 2 4" xfId="11860" xr:uid="{00000000-0005-0000-0000-000085280000}"/>
    <cellStyle name="Normal 10 2 3 4 2 3" xfId="11861" xr:uid="{00000000-0005-0000-0000-000086280000}"/>
    <cellStyle name="Normal 10 2 3 4 2 3 2" xfId="11862" xr:uid="{00000000-0005-0000-0000-000087280000}"/>
    <cellStyle name="Normal 10 2 3 4 2 4" xfId="11863" xr:uid="{00000000-0005-0000-0000-000088280000}"/>
    <cellStyle name="Normal 10 2 3 4 2 5" xfId="11864" xr:uid="{00000000-0005-0000-0000-000089280000}"/>
    <cellStyle name="Normal 10 2 3 5" xfId="11865" xr:uid="{00000000-0005-0000-0000-00008A280000}"/>
    <cellStyle name="Normal 10 2 3 5 2" xfId="11866" xr:uid="{00000000-0005-0000-0000-00008B280000}"/>
    <cellStyle name="Normal 10 2 3 5 2 2" xfId="11867" xr:uid="{00000000-0005-0000-0000-00008C280000}"/>
    <cellStyle name="Normal 10 2 3 5 2 2 2" xfId="11868" xr:uid="{00000000-0005-0000-0000-00008D280000}"/>
    <cellStyle name="Normal 10 2 3 5 2 2 2 2" xfId="11869" xr:uid="{00000000-0005-0000-0000-00008E280000}"/>
    <cellStyle name="Normal 10 2 3 5 2 2 3" xfId="11870" xr:uid="{00000000-0005-0000-0000-00008F280000}"/>
    <cellStyle name="Normal 10 2 3 5 2 2 4" xfId="11871" xr:uid="{00000000-0005-0000-0000-000090280000}"/>
    <cellStyle name="Normal 10 2 3 5 2 3" xfId="11872" xr:uid="{00000000-0005-0000-0000-000091280000}"/>
    <cellStyle name="Normal 10 2 3 5 2 3 2" xfId="11873" xr:uid="{00000000-0005-0000-0000-000092280000}"/>
    <cellStyle name="Normal 10 2 3 5 2 4" xfId="11874" xr:uid="{00000000-0005-0000-0000-000093280000}"/>
    <cellStyle name="Normal 10 2 3 5 2 5" xfId="11875" xr:uid="{00000000-0005-0000-0000-000094280000}"/>
    <cellStyle name="Normal 10 2 3 6" xfId="11876" xr:uid="{00000000-0005-0000-0000-000095280000}"/>
    <cellStyle name="Normal 10 2 3 6 2" xfId="11877" xr:uid="{00000000-0005-0000-0000-000096280000}"/>
    <cellStyle name="Normal 10 2 3 6 2 2" xfId="11878" xr:uid="{00000000-0005-0000-0000-000097280000}"/>
    <cellStyle name="Normal 10 2 3 6 2 2 2" xfId="11879" xr:uid="{00000000-0005-0000-0000-000098280000}"/>
    <cellStyle name="Normal 10 2 3 6 2 2 2 2" xfId="11880" xr:uid="{00000000-0005-0000-0000-000099280000}"/>
    <cellStyle name="Normal 10 2 3 6 2 2 3" xfId="11881" xr:uid="{00000000-0005-0000-0000-00009A280000}"/>
    <cellStyle name="Normal 10 2 3 6 2 2 4" xfId="11882" xr:uid="{00000000-0005-0000-0000-00009B280000}"/>
    <cellStyle name="Normal 10 2 3 6 2 3" xfId="11883" xr:uid="{00000000-0005-0000-0000-00009C280000}"/>
    <cellStyle name="Normal 10 2 3 6 2 3 2" xfId="11884" xr:uid="{00000000-0005-0000-0000-00009D280000}"/>
    <cellStyle name="Normal 10 2 3 6 2 4" xfId="11885" xr:uid="{00000000-0005-0000-0000-00009E280000}"/>
    <cellStyle name="Normal 10 2 3 6 2 5" xfId="11886" xr:uid="{00000000-0005-0000-0000-00009F280000}"/>
    <cellStyle name="Normal 10 2 3 7" xfId="11887" xr:uid="{00000000-0005-0000-0000-0000A0280000}"/>
    <cellStyle name="Normal 10 2 3 7 2" xfId="11888" xr:uid="{00000000-0005-0000-0000-0000A1280000}"/>
    <cellStyle name="Normal 10 2 3 7 2 2" xfId="11889" xr:uid="{00000000-0005-0000-0000-0000A2280000}"/>
    <cellStyle name="Normal 10 2 3 7 2 2 2" xfId="11890" xr:uid="{00000000-0005-0000-0000-0000A3280000}"/>
    <cellStyle name="Normal 10 2 3 7 2 2 2 2" xfId="11891" xr:uid="{00000000-0005-0000-0000-0000A4280000}"/>
    <cellStyle name="Normal 10 2 3 7 2 2 3" xfId="11892" xr:uid="{00000000-0005-0000-0000-0000A5280000}"/>
    <cellStyle name="Normal 10 2 3 7 2 2 4" xfId="11893" xr:uid="{00000000-0005-0000-0000-0000A6280000}"/>
    <cellStyle name="Normal 10 2 3 7 2 3" xfId="11894" xr:uid="{00000000-0005-0000-0000-0000A7280000}"/>
    <cellStyle name="Normal 10 2 3 7 2 3 2" xfId="11895" xr:uid="{00000000-0005-0000-0000-0000A8280000}"/>
    <cellStyle name="Normal 10 2 3 7 2 4" xfId="11896" xr:uid="{00000000-0005-0000-0000-0000A9280000}"/>
    <cellStyle name="Normal 10 2 3 7 2 5" xfId="11897" xr:uid="{00000000-0005-0000-0000-0000AA280000}"/>
    <cellStyle name="Normal 10 2 3 8" xfId="11898" xr:uid="{00000000-0005-0000-0000-0000AB280000}"/>
    <cellStyle name="Normal 10 2 3 8 2" xfId="11899" xr:uid="{00000000-0005-0000-0000-0000AC280000}"/>
    <cellStyle name="Normal 10 2 3 8 2 2" xfId="11900" xr:uid="{00000000-0005-0000-0000-0000AD280000}"/>
    <cellStyle name="Normal 10 2 3 8 2 2 2" xfId="11901" xr:uid="{00000000-0005-0000-0000-0000AE280000}"/>
    <cellStyle name="Normal 10 2 3 8 2 3" xfId="11902" xr:uid="{00000000-0005-0000-0000-0000AF280000}"/>
    <cellStyle name="Normal 10 2 3 8 2 4" xfId="11903" xr:uid="{00000000-0005-0000-0000-0000B0280000}"/>
    <cellStyle name="Normal 10 2 3 8 2 5" xfId="11904" xr:uid="{00000000-0005-0000-0000-0000B1280000}"/>
    <cellStyle name="Normal 10 2 3 8 3" xfId="11905" xr:uid="{00000000-0005-0000-0000-0000B2280000}"/>
    <cellStyle name="Normal 10 2 3 8 3 2" xfId="11906" xr:uid="{00000000-0005-0000-0000-0000B3280000}"/>
    <cellStyle name="Normal 10 2 3 8 3 2 2" xfId="11907" xr:uid="{00000000-0005-0000-0000-0000B4280000}"/>
    <cellStyle name="Normal 10 2 3 8 3 3" xfId="11908" xr:uid="{00000000-0005-0000-0000-0000B5280000}"/>
    <cellStyle name="Normal 10 2 3 8 3 4" xfId="11909" xr:uid="{00000000-0005-0000-0000-0000B6280000}"/>
    <cellStyle name="Normal 10 2 3 8 3 5" xfId="11910" xr:uid="{00000000-0005-0000-0000-0000B7280000}"/>
    <cellStyle name="Normal 10 2 3 8 4" xfId="11911" xr:uid="{00000000-0005-0000-0000-0000B8280000}"/>
    <cellStyle name="Normal 10 2 3 8 4 2" xfId="11912" xr:uid="{00000000-0005-0000-0000-0000B9280000}"/>
    <cellStyle name="Normal 10 2 3 8 4 3" xfId="11913" xr:uid="{00000000-0005-0000-0000-0000BA280000}"/>
    <cellStyle name="Normal 10 2 3 8 5" xfId="11914" xr:uid="{00000000-0005-0000-0000-0000BB280000}"/>
    <cellStyle name="Normal 10 2 3 8 6" xfId="11915" xr:uid="{00000000-0005-0000-0000-0000BC280000}"/>
    <cellStyle name="Normal 10 2 3 8 7" xfId="11916" xr:uid="{00000000-0005-0000-0000-0000BD280000}"/>
    <cellStyle name="Normal 10 2 3 9" xfId="11917" xr:uid="{00000000-0005-0000-0000-0000BE280000}"/>
    <cellStyle name="Normal 10 2 3 9 2" xfId="11918" xr:uid="{00000000-0005-0000-0000-0000BF280000}"/>
    <cellStyle name="Normal 10 2 3 9 2 2" xfId="11919" xr:uid="{00000000-0005-0000-0000-0000C0280000}"/>
    <cellStyle name="Normal 10 2 3 9 2 2 2" xfId="11920" xr:uid="{00000000-0005-0000-0000-0000C1280000}"/>
    <cellStyle name="Normal 10 2 3 9 2 3" xfId="11921" xr:uid="{00000000-0005-0000-0000-0000C2280000}"/>
    <cellStyle name="Normal 10 2 3 9 2 4" xfId="11922" xr:uid="{00000000-0005-0000-0000-0000C3280000}"/>
    <cellStyle name="Normal 10 2 3 9 2 5" xfId="11923" xr:uid="{00000000-0005-0000-0000-0000C4280000}"/>
    <cellStyle name="Normal 10 2 3 9 3" xfId="11924" xr:uid="{00000000-0005-0000-0000-0000C5280000}"/>
    <cellStyle name="Normal 10 2 3 9 3 2" xfId="11925" xr:uid="{00000000-0005-0000-0000-0000C6280000}"/>
    <cellStyle name="Normal 10 2 3 9 3 2 2" xfId="11926" xr:uid="{00000000-0005-0000-0000-0000C7280000}"/>
    <cellStyle name="Normal 10 2 3 9 3 3" xfId="11927" xr:uid="{00000000-0005-0000-0000-0000C8280000}"/>
    <cellStyle name="Normal 10 2 3 9 3 4" xfId="11928" xr:uid="{00000000-0005-0000-0000-0000C9280000}"/>
    <cellStyle name="Normal 10 2 3 9 3 5" xfId="11929" xr:uid="{00000000-0005-0000-0000-0000CA280000}"/>
    <cellStyle name="Normal 10 2 3 9 4" xfId="11930" xr:uid="{00000000-0005-0000-0000-0000CB280000}"/>
    <cellStyle name="Normal 10 2 3 9 4 2" xfId="11931" xr:uid="{00000000-0005-0000-0000-0000CC280000}"/>
    <cellStyle name="Normal 10 2 3 9 4 3" xfId="11932" xr:uid="{00000000-0005-0000-0000-0000CD280000}"/>
    <cellStyle name="Normal 10 2 3 9 5" xfId="11933" xr:uid="{00000000-0005-0000-0000-0000CE280000}"/>
    <cellStyle name="Normal 10 2 3 9 6" xfId="11934" xr:uid="{00000000-0005-0000-0000-0000CF280000}"/>
    <cellStyle name="Normal 10 2 3 9 7" xfId="11935" xr:uid="{00000000-0005-0000-0000-0000D0280000}"/>
    <cellStyle name="Normal 10 2 3_Culture" xfId="11936" xr:uid="{00000000-0005-0000-0000-0000D1280000}"/>
    <cellStyle name="Normal 10 2 4" xfId="11937" xr:uid="{00000000-0005-0000-0000-0000D2280000}"/>
    <cellStyle name="Normal 10 2 4 10" xfId="11938" xr:uid="{00000000-0005-0000-0000-0000D3280000}"/>
    <cellStyle name="Normal 10 2 4 2" xfId="11939" xr:uid="{00000000-0005-0000-0000-0000D4280000}"/>
    <cellStyle name="Normal 10 2 4 2 2" xfId="11940" xr:uid="{00000000-0005-0000-0000-0000D5280000}"/>
    <cellStyle name="Normal 10 2 4 2 2 2" xfId="11941" xr:uid="{00000000-0005-0000-0000-0000D6280000}"/>
    <cellStyle name="Normal 10 2 4 2 2 2 2" xfId="11942" xr:uid="{00000000-0005-0000-0000-0000D7280000}"/>
    <cellStyle name="Normal 10 2 4 2 2 2 2 2" xfId="11943" xr:uid="{00000000-0005-0000-0000-0000D8280000}"/>
    <cellStyle name="Normal 10 2 4 2 2 2 3" xfId="11944" xr:uid="{00000000-0005-0000-0000-0000D9280000}"/>
    <cellStyle name="Normal 10 2 4 2 2 2 4" xfId="11945" xr:uid="{00000000-0005-0000-0000-0000DA280000}"/>
    <cellStyle name="Normal 10 2 4 2 2 3" xfId="11946" xr:uid="{00000000-0005-0000-0000-0000DB280000}"/>
    <cellStyle name="Normal 10 2 4 2 2 3 2" xfId="11947" xr:uid="{00000000-0005-0000-0000-0000DC280000}"/>
    <cellStyle name="Normal 10 2 4 2 2 4" xfId="11948" xr:uid="{00000000-0005-0000-0000-0000DD280000}"/>
    <cellStyle name="Normal 10 2 4 2 2 5" xfId="11949" xr:uid="{00000000-0005-0000-0000-0000DE280000}"/>
    <cellStyle name="Normal 10 2 4 3" xfId="11950" xr:uid="{00000000-0005-0000-0000-0000DF280000}"/>
    <cellStyle name="Normal 10 2 4 3 2" xfId="11951" xr:uid="{00000000-0005-0000-0000-0000E0280000}"/>
    <cellStyle name="Normal 10 2 4 3 2 2" xfId="11952" xr:uid="{00000000-0005-0000-0000-0000E1280000}"/>
    <cellStyle name="Normal 10 2 4 3 2 2 2" xfId="11953" xr:uid="{00000000-0005-0000-0000-0000E2280000}"/>
    <cellStyle name="Normal 10 2 4 3 2 2 2 2" xfId="11954" xr:uid="{00000000-0005-0000-0000-0000E3280000}"/>
    <cellStyle name="Normal 10 2 4 3 2 2 3" xfId="11955" xr:uid="{00000000-0005-0000-0000-0000E4280000}"/>
    <cellStyle name="Normal 10 2 4 3 2 2 4" xfId="11956" xr:uid="{00000000-0005-0000-0000-0000E5280000}"/>
    <cellStyle name="Normal 10 2 4 3 2 3" xfId="11957" xr:uid="{00000000-0005-0000-0000-0000E6280000}"/>
    <cellStyle name="Normal 10 2 4 3 2 3 2" xfId="11958" xr:uid="{00000000-0005-0000-0000-0000E7280000}"/>
    <cellStyle name="Normal 10 2 4 3 2 4" xfId="11959" xr:uid="{00000000-0005-0000-0000-0000E8280000}"/>
    <cellStyle name="Normal 10 2 4 3 2 5" xfId="11960" xr:uid="{00000000-0005-0000-0000-0000E9280000}"/>
    <cellStyle name="Normal 10 2 4 4" xfId="11961" xr:uid="{00000000-0005-0000-0000-0000EA280000}"/>
    <cellStyle name="Normal 10 2 4 4 2" xfId="11962" xr:uid="{00000000-0005-0000-0000-0000EB280000}"/>
    <cellStyle name="Normal 10 2 4 4 2 2" xfId="11963" xr:uid="{00000000-0005-0000-0000-0000EC280000}"/>
    <cellStyle name="Normal 10 2 4 4 2 2 2" xfId="11964" xr:uid="{00000000-0005-0000-0000-0000ED280000}"/>
    <cellStyle name="Normal 10 2 4 4 2 2 2 2" xfId="11965" xr:uid="{00000000-0005-0000-0000-0000EE280000}"/>
    <cellStyle name="Normal 10 2 4 4 2 2 3" xfId="11966" xr:uid="{00000000-0005-0000-0000-0000EF280000}"/>
    <cellStyle name="Normal 10 2 4 4 2 2 4" xfId="11967" xr:uid="{00000000-0005-0000-0000-0000F0280000}"/>
    <cellStyle name="Normal 10 2 4 4 2 3" xfId="11968" xr:uid="{00000000-0005-0000-0000-0000F1280000}"/>
    <cellStyle name="Normal 10 2 4 4 2 3 2" xfId="11969" xr:uid="{00000000-0005-0000-0000-0000F2280000}"/>
    <cellStyle name="Normal 10 2 4 4 2 4" xfId="11970" xr:uid="{00000000-0005-0000-0000-0000F3280000}"/>
    <cellStyle name="Normal 10 2 4 4 2 5" xfId="11971" xr:uid="{00000000-0005-0000-0000-0000F4280000}"/>
    <cellStyle name="Normal 10 2 4 5" xfId="11972" xr:uid="{00000000-0005-0000-0000-0000F5280000}"/>
    <cellStyle name="Normal 10 2 4 5 2" xfId="11973" xr:uid="{00000000-0005-0000-0000-0000F6280000}"/>
    <cellStyle name="Normal 10 2 4 5 2 2" xfId="11974" xr:uid="{00000000-0005-0000-0000-0000F7280000}"/>
    <cellStyle name="Normal 10 2 4 5 2 2 2" xfId="11975" xr:uid="{00000000-0005-0000-0000-0000F8280000}"/>
    <cellStyle name="Normal 10 2 4 5 2 2 2 2" xfId="11976" xr:uid="{00000000-0005-0000-0000-0000F9280000}"/>
    <cellStyle name="Normal 10 2 4 5 2 2 3" xfId="11977" xr:uid="{00000000-0005-0000-0000-0000FA280000}"/>
    <cellStyle name="Normal 10 2 4 5 2 2 4" xfId="11978" xr:uid="{00000000-0005-0000-0000-0000FB280000}"/>
    <cellStyle name="Normal 10 2 4 5 2 3" xfId="11979" xr:uid="{00000000-0005-0000-0000-0000FC280000}"/>
    <cellStyle name="Normal 10 2 4 5 2 3 2" xfId="11980" xr:uid="{00000000-0005-0000-0000-0000FD280000}"/>
    <cellStyle name="Normal 10 2 4 5 2 4" xfId="11981" xr:uid="{00000000-0005-0000-0000-0000FE280000}"/>
    <cellStyle name="Normal 10 2 4 5 2 5" xfId="11982" xr:uid="{00000000-0005-0000-0000-0000FF280000}"/>
    <cellStyle name="Normal 10 2 4 6" xfId="11983" xr:uid="{00000000-0005-0000-0000-000000290000}"/>
    <cellStyle name="Normal 10 2 4 6 2" xfId="11984" xr:uid="{00000000-0005-0000-0000-000001290000}"/>
    <cellStyle name="Normal 10 2 4 6 2 2" xfId="11985" xr:uid="{00000000-0005-0000-0000-000002290000}"/>
    <cellStyle name="Normal 10 2 4 6 2 2 2" xfId="11986" xr:uid="{00000000-0005-0000-0000-000003290000}"/>
    <cellStyle name="Normal 10 2 4 6 2 2 2 2" xfId="11987" xr:uid="{00000000-0005-0000-0000-000004290000}"/>
    <cellStyle name="Normal 10 2 4 6 2 2 3" xfId="11988" xr:uid="{00000000-0005-0000-0000-000005290000}"/>
    <cellStyle name="Normal 10 2 4 6 2 2 4" xfId="11989" xr:uid="{00000000-0005-0000-0000-000006290000}"/>
    <cellStyle name="Normal 10 2 4 6 2 3" xfId="11990" xr:uid="{00000000-0005-0000-0000-000007290000}"/>
    <cellStyle name="Normal 10 2 4 6 2 3 2" xfId="11991" xr:uid="{00000000-0005-0000-0000-000008290000}"/>
    <cellStyle name="Normal 10 2 4 6 2 4" xfId="11992" xr:uid="{00000000-0005-0000-0000-000009290000}"/>
    <cellStyle name="Normal 10 2 4 6 2 5" xfId="11993" xr:uid="{00000000-0005-0000-0000-00000A290000}"/>
    <cellStyle name="Normal 10 2 4 7" xfId="11994" xr:uid="{00000000-0005-0000-0000-00000B290000}"/>
    <cellStyle name="Normal 10 2 4 7 2" xfId="11995" xr:uid="{00000000-0005-0000-0000-00000C290000}"/>
    <cellStyle name="Normal 10 2 4 7 2 2" xfId="11996" xr:uid="{00000000-0005-0000-0000-00000D290000}"/>
    <cellStyle name="Normal 10 2 4 7 2 2 2" xfId="11997" xr:uid="{00000000-0005-0000-0000-00000E290000}"/>
    <cellStyle name="Normal 10 2 4 7 2 2 2 2" xfId="11998" xr:uid="{00000000-0005-0000-0000-00000F290000}"/>
    <cellStyle name="Normal 10 2 4 7 2 2 3" xfId="11999" xr:uid="{00000000-0005-0000-0000-000010290000}"/>
    <cellStyle name="Normal 10 2 4 7 2 2 4" xfId="12000" xr:uid="{00000000-0005-0000-0000-000011290000}"/>
    <cellStyle name="Normal 10 2 4 7 2 3" xfId="12001" xr:uid="{00000000-0005-0000-0000-000012290000}"/>
    <cellStyle name="Normal 10 2 4 7 2 3 2" xfId="12002" xr:uid="{00000000-0005-0000-0000-000013290000}"/>
    <cellStyle name="Normal 10 2 4 7 2 4" xfId="12003" xr:uid="{00000000-0005-0000-0000-000014290000}"/>
    <cellStyle name="Normal 10 2 4 7 2 5" xfId="12004" xr:uid="{00000000-0005-0000-0000-000015290000}"/>
    <cellStyle name="Normal 10 2 4 8" xfId="12005" xr:uid="{00000000-0005-0000-0000-000016290000}"/>
    <cellStyle name="Normal 10 2 4 8 2" xfId="12006" xr:uid="{00000000-0005-0000-0000-000017290000}"/>
    <cellStyle name="Normal 10 2 4 8 2 2" xfId="12007" xr:uid="{00000000-0005-0000-0000-000018290000}"/>
    <cellStyle name="Normal 10 2 4 8 2 2 2" xfId="12008" xr:uid="{00000000-0005-0000-0000-000019290000}"/>
    <cellStyle name="Normal 10 2 4 8 2 3" xfId="12009" xr:uid="{00000000-0005-0000-0000-00001A290000}"/>
    <cellStyle name="Normal 10 2 4 8 2 4" xfId="12010" xr:uid="{00000000-0005-0000-0000-00001B290000}"/>
    <cellStyle name="Normal 10 2 4 8 2 5" xfId="12011" xr:uid="{00000000-0005-0000-0000-00001C290000}"/>
    <cellStyle name="Normal 10 2 4 8 3" xfId="12012" xr:uid="{00000000-0005-0000-0000-00001D290000}"/>
    <cellStyle name="Normal 10 2 4 8 3 2" xfId="12013" xr:uid="{00000000-0005-0000-0000-00001E290000}"/>
    <cellStyle name="Normal 10 2 4 8 3 2 2" xfId="12014" xr:uid="{00000000-0005-0000-0000-00001F290000}"/>
    <cellStyle name="Normal 10 2 4 8 3 3" xfId="12015" xr:uid="{00000000-0005-0000-0000-000020290000}"/>
    <cellStyle name="Normal 10 2 4 8 3 4" xfId="12016" xr:uid="{00000000-0005-0000-0000-000021290000}"/>
    <cellStyle name="Normal 10 2 4 8 3 5" xfId="12017" xr:uid="{00000000-0005-0000-0000-000022290000}"/>
    <cellStyle name="Normal 10 2 4 8 4" xfId="12018" xr:uid="{00000000-0005-0000-0000-000023290000}"/>
    <cellStyle name="Normal 10 2 4 8 4 2" xfId="12019" xr:uid="{00000000-0005-0000-0000-000024290000}"/>
    <cellStyle name="Normal 10 2 4 8 4 3" xfId="12020" xr:uid="{00000000-0005-0000-0000-000025290000}"/>
    <cellStyle name="Normal 10 2 4 8 5" xfId="12021" xr:uid="{00000000-0005-0000-0000-000026290000}"/>
    <cellStyle name="Normal 10 2 4 8 6" xfId="12022" xr:uid="{00000000-0005-0000-0000-000027290000}"/>
    <cellStyle name="Normal 10 2 4 8 7" xfId="12023" xr:uid="{00000000-0005-0000-0000-000028290000}"/>
    <cellStyle name="Normal 10 2 4 9" xfId="12024" xr:uid="{00000000-0005-0000-0000-000029290000}"/>
    <cellStyle name="Normal 10 2 4 9 2" xfId="12025" xr:uid="{00000000-0005-0000-0000-00002A290000}"/>
    <cellStyle name="Normal 10 2 4 9 2 2" xfId="12026" xr:uid="{00000000-0005-0000-0000-00002B290000}"/>
    <cellStyle name="Normal 10 2 4 9 2 2 2" xfId="12027" xr:uid="{00000000-0005-0000-0000-00002C290000}"/>
    <cellStyle name="Normal 10 2 4 9 2 3" xfId="12028" xr:uid="{00000000-0005-0000-0000-00002D290000}"/>
    <cellStyle name="Normal 10 2 4 9 2 4" xfId="12029" xr:uid="{00000000-0005-0000-0000-00002E290000}"/>
    <cellStyle name="Normal 10 2 4 9 2 5" xfId="12030" xr:uid="{00000000-0005-0000-0000-00002F290000}"/>
    <cellStyle name="Normal 10 2 4 9 3" xfId="12031" xr:uid="{00000000-0005-0000-0000-000030290000}"/>
    <cellStyle name="Normal 10 2 4 9 3 2" xfId="12032" xr:uid="{00000000-0005-0000-0000-000031290000}"/>
    <cellStyle name="Normal 10 2 4 9 3 2 2" xfId="12033" xr:uid="{00000000-0005-0000-0000-000032290000}"/>
    <cellStyle name="Normal 10 2 4 9 3 3" xfId="12034" xr:uid="{00000000-0005-0000-0000-000033290000}"/>
    <cellStyle name="Normal 10 2 4 9 3 4" xfId="12035" xr:uid="{00000000-0005-0000-0000-000034290000}"/>
    <cellStyle name="Normal 10 2 4 9 3 5" xfId="12036" xr:uid="{00000000-0005-0000-0000-000035290000}"/>
    <cellStyle name="Normal 10 2 4 9 4" xfId="12037" xr:uid="{00000000-0005-0000-0000-000036290000}"/>
    <cellStyle name="Normal 10 2 4 9 4 2" xfId="12038" xr:uid="{00000000-0005-0000-0000-000037290000}"/>
    <cellStyle name="Normal 10 2 4 9 4 3" xfId="12039" xr:uid="{00000000-0005-0000-0000-000038290000}"/>
    <cellStyle name="Normal 10 2 4 9 5" xfId="12040" xr:uid="{00000000-0005-0000-0000-000039290000}"/>
    <cellStyle name="Normal 10 2 4 9 6" xfId="12041" xr:uid="{00000000-0005-0000-0000-00003A290000}"/>
    <cellStyle name="Normal 10 2 4 9 7" xfId="12042" xr:uid="{00000000-0005-0000-0000-00003B290000}"/>
    <cellStyle name="Normal 10 2 4_Culture" xfId="12043" xr:uid="{00000000-0005-0000-0000-00003C290000}"/>
    <cellStyle name="Normal 10 2 5" xfId="12044" xr:uid="{00000000-0005-0000-0000-00003D290000}"/>
    <cellStyle name="Normal 10 2 5 2" xfId="12045" xr:uid="{00000000-0005-0000-0000-00003E290000}"/>
    <cellStyle name="Normal 10 2 5 2 2" xfId="12046" xr:uid="{00000000-0005-0000-0000-00003F290000}"/>
    <cellStyle name="Normal 10 2 5 2 2 2" xfId="12047" xr:uid="{00000000-0005-0000-0000-000040290000}"/>
    <cellStyle name="Normal 10 2 5 2 2 2 2" xfId="12048" xr:uid="{00000000-0005-0000-0000-000041290000}"/>
    <cellStyle name="Normal 10 2 5 2 2 3" xfId="12049" xr:uid="{00000000-0005-0000-0000-000042290000}"/>
    <cellStyle name="Normal 10 2 5 2 2 4" xfId="12050" xr:uid="{00000000-0005-0000-0000-000043290000}"/>
    <cellStyle name="Normal 10 2 5 2 3" xfId="12051" xr:uid="{00000000-0005-0000-0000-000044290000}"/>
    <cellStyle name="Normal 10 2 5 2 3 2" xfId="12052" xr:uid="{00000000-0005-0000-0000-000045290000}"/>
    <cellStyle name="Normal 10 2 5 2 4" xfId="12053" xr:uid="{00000000-0005-0000-0000-000046290000}"/>
    <cellStyle name="Normal 10 2 5 2 5" xfId="12054" xr:uid="{00000000-0005-0000-0000-000047290000}"/>
    <cellStyle name="Normal 10 2 6" xfId="12055" xr:uid="{00000000-0005-0000-0000-000048290000}"/>
    <cellStyle name="Normal 10 2 6 2" xfId="12056" xr:uid="{00000000-0005-0000-0000-000049290000}"/>
    <cellStyle name="Normal 10 2 6 2 2" xfId="12057" xr:uid="{00000000-0005-0000-0000-00004A290000}"/>
    <cellStyle name="Normal 10 2 6 2 2 2" xfId="12058" xr:uid="{00000000-0005-0000-0000-00004B290000}"/>
    <cellStyle name="Normal 10 2 6 2 2 2 2" xfId="12059" xr:uid="{00000000-0005-0000-0000-00004C290000}"/>
    <cellStyle name="Normal 10 2 6 2 2 3" xfId="12060" xr:uid="{00000000-0005-0000-0000-00004D290000}"/>
    <cellStyle name="Normal 10 2 6 2 2 4" xfId="12061" xr:uid="{00000000-0005-0000-0000-00004E290000}"/>
    <cellStyle name="Normal 10 2 6 2 3" xfId="12062" xr:uid="{00000000-0005-0000-0000-00004F290000}"/>
    <cellStyle name="Normal 10 2 6 2 3 2" xfId="12063" xr:uid="{00000000-0005-0000-0000-000050290000}"/>
    <cellStyle name="Normal 10 2 6 2 4" xfId="12064" xr:uid="{00000000-0005-0000-0000-000051290000}"/>
    <cellStyle name="Normal 10 2 6 2 5" xfId="12065" xr:uid="{00000000-0005-0000-0000-000052290000}"/>
    <cellStyle name="Normal 10 2 7" xfId="12066" xr:uid="{00000000-0005-0000-0000-000053290000}"/>
    <cellStyle name="Normal 10 2 7 2" xfId="12067" xr:uid="{00000000-0005-0000-0000-000054290000}"/>
    <cellStyle name="Normal 10 2 7 2 2" xfId="12068" xr:uid="{00000000-0005-0000-0000-000055290000}"/>
    <cellStyle name="Normal 10 2 7 2 2 2" xfId="12069" xr:uid="{00000000-0005-0000-0000-000056290000}"/>
    <cellStyle name="Normal 10 2 7 2 2 2 2" xfId="12070" xr:uid="{00000000-0005-0000-0000-000057290000}"/>
    <cellStyle name="Normal 10 2 7 2 2 3" xfId="12071" xr:uid="{00000000-0005-0000-0000-000058290000}"/>
    <cellStyle name="Normal 10 2 7 2 2 4" xfId="12072" xr:uid="{00000000-0005-0000-0000-000059290000}"/>
    <cellStyle name="Normal 10 2 7 2 3" xfId="12073" xr:uid="{00000000-0005-0000-0000-00005A290000}"/>
    <cellStyle name="Normal 10 2 7 2 3 2" xfId="12074" xr:uid="{00000000-0005-0000-0000-00005B290000}"/>
    <cellStyle name="Normal 10 2 7 2 4" xfId="12075" xr:uid="{00000000-0005-0000-0000-00005C290000}"/>
    <cellStyle name="Normal 10 2 7 2 5" xfId="12076" xr:uid="{00000000-0005-0000-0000-00005D290000}"/>
    <cellStyle name="Normal 10 2 8" xfId="12077" xr:uid="{00000000-0005-0000-0000-00005E290000}"/>
    <cellStyle name="Normal 10 2 8 2" xfId="12078" xr:uid="{00000000-0005-0000-0000-00005F290000}"/>
    <cellStyle name="Normal 10 2 8 2 2" xfId="12079" xr:uid="{00000000-0005-0000-0000-000060290000}"/>
    <cellStyle name="Normal 10 2 8 2 2 2" xfId="12080" xr:uid="{00000000-0005-0000-0000-000061290000}"/>
    <cellStyle name="Normal 10 2 8 2 2 2 2" xfId="12081" xr:uid="{00000000-0005-0000-0000-000062290000}"/>
    <cellStyle name="Normal 10 2 8 2 2 3" xfId="12082" xr:uid="{00000000-0005-0000-0000-000063290000}"/>
    <cellStyle name="Normal 10 2 8 2 2 4" xfId="12083" xr:uid="{00000000-0005-0000-0000-000064290000}"/>
    <cellStyle name="Normal 10 2 8 2 3" xfId="12084" xr:uid="{00000000-0005-0000-0000-000065290000}"/>
    <cellStyle name="Normal 10 2 8 2 3 2" xfId="12085" xr:uid="{00000000-0005-0000-0000-000066290000}"/>
    <cellStyle name="Normal 10 2 8 2 4" xfId="12086" xr:uid="{00000000-0005-0000-0000-000067290000}"/>
    <cellStyle name="Normal 10 2 8 2 5" xfId="12087" xr:uid="{00000000-0005-0000-0000-000068290000}"/>
    <cellStyle name="Normal 10 2 9" xfId="12088" xr:uid="{00000000-0005-0000-0000-000069290000}"/>
    <cellStyle name="Normal 10 2 9 2" xfId="12089" xr:uid="{00000000-0005-0000-0000-00006A290000}"/>
    <cellStyle name="Normal 10 2 9 2 2" xfId="12090" xr:uid="{00000000-0005-0000-0000-00006B290000}"/>
    <cellStyle name="Normal 10 2 9 2 2 2" xfId="12091" xr:uid="{00000000-0005-0000-0000-00006C290000}"/>
    <cellStyle name="Normal 10 2 9 2 2 2 2" xfId="12092" xr:uid="{00000000-0005-0000-0000-00006D290000}"/>
    <cellStyle name="Normal 10 2 9 2 2 3" xfId="12093" xr:uid="{00000000-0005-0000-0000-00006E290000}"/>
    <cellStyle name="Normal 10 2 9 2 2 4" xfId="12094" xr:uid="{00000000-0005-0000-0000-00006F290000}"/>
    <cellStyle name="Normal 10 2 9 2 3" xfId="12095" xr:uid="{00000000-0005-0000-0000-000070290000}"/>
    <cellStyle name="Normal 10 2 9 2 3 2" xfId="12096" xr:uid="{00000000-0005-0000-0000-000071290000}"/>
    <cellStyle name="Normal 10 2 9 2 4" xfId="12097" xr:uid="{00000000-0005-0000-0000-000072290000}"/>
    <cellStyle name="Normal 10 2 9 2 5" xfId="12098" xr:uid="{00000000-0005-0000-0000-000073290000}"/>
    <cellStyle name="Normal 10 2_inv-en-1.5.0-02 trame_fiche-emissions" xfId="12099" xr:uid="{00000000-0005-0000-0000-000074290000}"/>
    <cellStyle name="Normal 10 20" xfId="12100" xr:uid="{00000000-0005-0000-0000-000075290000}"/>
    <cellStyle name="Normal 10 21" xfId="2243" xr:uid="{00000000-0005-0000-0000-000076290000}"/>
    <cellStyle name="Normal 10 22" xfId="50333" xr:uid="{AF9B3E5C-A087-4AAB-BFE9-C1025C6EDE2B}"/>
    <cellStyle name="Normal 10 23" xfId="52182" xr:uid="{51BD80E7-06C0-44F0-BDFB-7DA79766AE29}"/>
    <cellStyle name="Normal 10 24" xfId="52471" xr:uid="{08973489-1137-44A4-B586-66F777B0977F}"/>
    <cellStyle name="Normal 10 25" xfId="52596" xr:uid="{18411796-CAA8-417A-9AE9-81ADEE34FEBF}"/>
    <cellStyle name="Normal 10 26" xfId="52437" xr:uid="{241589A1-6C2C-4E5A-9DD0-6CC70CEDA693}"/>
    <cellStyle name="Normal 10 27" xfId="52683" xr:uid="{1732442B-9702-45D1-8E1C-E576641C7305}"/>
    <cellStyle name="Normal 10 3" xfId="12101" xr:uid="{00000000-0005-0000-0000-000077290000}"/>
    <cellStyle name="Normal 10 3 10" xfId="12102" xr:uid="{00000000-0005-0000-0000-000078290000}"/>
    <cellStyle name="Normal 10 3 10 2" xfId="12103" xr:uid="{00000000-0005-0000-0000-000079290000}"/>
    <cellStyle name="Normal 10 3 10 2 2" xfId="12104" xr:uid="{00000000-0005-0000-0000-00007A290000}"/>
    <cellStyle name="Normal 10 3 10 2 2 2" xfId="12105" xr:uid="{00000000-0005-0000-0000-00007B290000}"/>
    <cellStyle name="Normal 10 3 10 2 3" xfId="12106" xr:uid="{00000000-0005-0000-0000-00007C290000}"/>
    <cellStyle name="Normal 10 3 10 2 4" xfId="12107" xr:uid="{00000000-0005-0000-0000-00007D290000}"/>
    <cellStyle name="Normal 10 3 10 2 5" xfId="12108" xr:uid="{00000000-0005-0000-0000-00007E290000}"/>
    <cellStyle name="Normal 10 3 10 3" xfId="12109" xr:uid="{00000000-0005-0000-0000-00007F290000}"/>
    <cellStyle name="Normal 10 3 10 3 2" xfId="12110" xr:uid="{00000000-0005-0000-0000-000080290000}"/>
    <cellStyle name="Normal 10 3 10 3 2 2" xfId="12111" xr:uid="{00000000-0005-0000-0000-000081290000}"/>
    <cellStyle name="Normal 10 3 10 3 3" xfId="12112" xr:uid="{00000000-0005-0000-0000-000082290000}"/>
    <cellStyle name="Normal 10 3 10 3 4" xfId="12113" xr:uid="{00000000-0005-0000-0000-000083290000}"/>
    <cellStyle name="Normal 10 3 10 3 5" xfId="12114" xr:uid="{00000000-0005-0000-0000-000084290000}"/>
    <cellStyle name="Normal 10 3 10 4" xfId="12115" xr:uid="{00000000-0005-0000-0000-000085290000}"/>
    <cellStyle name="Normal 10 3 10 4 2" xfId="12116" xr:uid="{00000000-0005-0000-0000-000086290000}"/>
    <cellStyle name="Normal 10 3 10 4 3" xfId="12117" xr:uid="{00000000-0005-0000-0000-000087290000}"/>
    <cellStyle name="Normal 10 3 10 5" xfId="12118" xr:uid="{00000000-0005-0000-0000-000088290000}"/>
    <cellStyle name="Normal 10 3 10 6" xfId="12119" xr:uid="{00000000-0005-0000-0000-000089290000}"/>
    <cellStyle name="Normal 10 3 10 7" xfId="12120" xr:uid="{00000000-0005-0000-0000-00008A290000}"/>
    <cellStyle name="Normal 10 3 11" xfId="12121" xr:uid="{00000000-0005-0000-0000-00008B290000}"/>
    <cellStyle name="Normal 10 3 11 2" xfId="12122" xr:uid="{00000000-0005-0000-0000-00008C290000}"/>
    <cellStyle name="Normal 10 3 11 2 2" xfId="12123" xr:uid="{00000000-0005-0000-0000-00008D290000}"/>
    <cellStyle name="Normal 10 3 11 2 2 2" xfId="12124" xr:uid="{00000000-0005-0000-0000-00008E290000}"/>
    <cellStyle name="Normal 10 3 11 2 3" xfId="12125" xr:uid="{00000000-0005-0000-0000-00008F290000}"/>
    <cellStyle name="Normal 10 3 11 2 4" xfId="12126" xr:uid="{00000000-0005-0000-0000-000090290000}"/>
    <cellStyle name="Normal 10 3 11 2 5" xfId="12127" xr:uid="{00000000-0005-0000-0000-000091290000}"/>
    <cellStyle name="Normal 10 3 11 3" xfId="12128" xr:uid="{00000000-0005-0000-0000-000092290000}"/>
    <cellStyle name="Normal 10 3 11 3 2" xfId="12129" xr:uid="{00000000-0005-0000-0000-000093290000}"/>
    <cellStyle name="Normal 10 3 11 3 2 2" xfId="12130" xr:uid="{00000000-0005-0000-0000-000094290000}"/>
    <cellStyle name="Normal 10 3 11 3 3" xfId="12131" xr:uid="{00000000-0005-0000-0000-000095290000}"/>
    <cellStyle name="Normal 10 3 11 3 4" xfId="12132" xr:uid="{00000000-0005-0000-0000-000096290000}"/>
    <cellStyle name="Normal 10 3 11 3 5" xfId="12133" xr:uid="{00000000-0005-0000-0000-000097290000}"/>
    <cellStyle name="Normal 10 3 11 4" xfId="12134" xr:uid="{00000000-0005-0000-0000-000098290000}"/>
    <cellStyle name="Normal 10 3 11 4 2" xfId="12135" xr:uid="{00000000-0005-0000-0000-000099290000}"/>
    <cellStyle name="Normal 10 3 11 4 3" xfId="12136" xr:uid="{00000000-0005-0000-0000-00009A290000}"/>
    <cellStyle name="Normal 10 3 11 5" xfId="12137" xr:uid="{00000000-0005-0000-0000-00009B290000}"/>
    <cellStyle name="Normal 10 3 11 6" xfId="12138" xr:uid="{00000000-0005-0000-0000-00009C290000}"/>
    <cellStyle name="Normal 10 3 11 7" xfId="12139" xr:uid="{00000000-0005-0000-0000-00009D290000}"/>
    <cellStyle name="Normal 10 3 12" xfId="12140" xr:uid="{00000000-0005-0000-0000-00009E290000}"/>
    <cellStyle name="Normal 10 3 12 2" xfId="12141" xr:uid="{00000000-0005-0000-0000-00009F290000}"/>
    <cellStyle name="Normal 10 3 13" xfId="12142" xr:uid="{00000000-0005-0000-0000-0000A0290000}"/>
    <cellStyle name="Normal 10 3 14" xfId="51304" xr:uid="{DDCA35EA-C08C-4AD8-8FC8-79D116C6B6FE}"/>
    <cellStyle name="Normal 10 3 2" xfId="12143" xr:uid="{00000000-0005-0000-0000-0000A1290000}"/>
    <cellStyle name="Normal 10 3 2 2" xfId="12144" xr:uid="{00000000-0005-0000-0000-0000A2290000}"/>
    <cellStyle name="Normal 10 3 2 2 10" xfId="12145" xr:uid="{00000000-0005-0000-0000-0000A3290000}"/>
    <cellStyle name="Normal 10 3 2 2 10 2" xfId="12146" xr:uid="{00000000-0005-0000-0000-0000A4290000}"/>
    <cellStyle name="Normal 10 3 2 2 10 2 2" xfId="12147" xr:uid="{00000000-0005-0000-0000-0000A5290000}"/>
    <cellStyle name="Normal 10 3 2 2 10 3" xfId="12148" xr:uid="{00000000-0005-0000-0000-0000A6290000}"/>
    <cellStyle name="Normal 10 3 2 2 10 4" xfId="12149" xr:uid="{00000000-0005-0000-0000-0000A7290000}"/>
    <cellStyle name="Normal 10 3 2 2 10 5" xfId="12150" xr:uid="{00000000-0005-0000-0000-0000A8290000}"/>
    <cellStyle name="Normal 10 3 2 2 11" xfId="12151" xr:uid="{00000000-0005-0000-0000-0000A9290000}"/>
    <cellStyle name="Normal 10 3 2 2 11 2" xfId="12152" xr:uid="{00000000-0005-0000-0000-0000AA290000}"/>
    <cellStyle name="Normal 10 3 2 2 11 3" xfId="12153" xr:uid="{00000000-0005-0000-0000-0000AB290000}"/>
    <cellStyle name="Normal 10 3 2 2 12" xfId="12154" xr:uid="{00000000-0005-0000-0000-0000AC290000}"/>
    <cellStyle name="Normal 10 3 2 2 13" xfId="12155" xr:uid="{00000000-0005-0000-0000-0000AD290000}"/>
    <cellStyle name="Normal 10 3 2 2 14" xfId="12156" xr:uid="{00000000-0005-0000-0000-0000AE290000}"/>
    <cellStyle name="Normal 10 3 2 2 2" xfId="12157" xr:uid="{00000000-0005-0000-0000-0000AF290000}"/>
    <cellStyle name="Normal 10 3 2 2 2 2" xfId="12158" xr:uid="{00000000-0005-0000-0000-0000B0290000}"/>
    <cellStyle name="Normal 10 3 2 2 2 2 2" xfId="12159" xr:uid="{00000000-0005-0000-0000-0000B1290000}"/>
    <cellStyle name="Normal 10 3 2 2 2 2 2 2" xfId="12160" xr:uid="{00000000-0005-0000-0000-0000B2290000}"/>
    <cellStyle name="Normal 10 3 2 2 2 2 2 2 2" xfId="12161" xr:uid="{00000000-0005-0000-0000-0000B3290000}"/>
    <cellStyle name="Normal 10 3 2 2 2 2 2 3" xfId="12162" xr:uid="{00000000-0005-0000-0000-0000B4290000}"/>
    <cellStyle name="Normal 10 3 2 2 2 2 2 4" xfId="12163" xr:uid="{00000000-0005-0000-0000-0000B5290000}"/>
    <cellStyle name="Normal 10 3 2 2 2 2 3" xfId="12164" xr:uid="{00000000-0005-0000-0000-0000B6290000}"/>
    <cellStyle name="Normal 10 3 2 2 2 2 3 2" xfId="12165" xr:uid="{00000000-0005-0000-0000-0000B7290000}"/>
    <cellStyle name="Normal 10 3 2 2 2 2 4" xfId="12166" xr:uid="{00000000-0005-0000-0000-0000B8290000}"/>
    <cellStyle name="Normal 10 3 2 2 2 2 5" xfId="12167" xr:uid="{00000000-0005-0000-0000-0000B9290000}"/>
    <cellStyle name="Normal 10 3 2 2 3" xfId="12168" xr:uid="{00000000-0005-0000-0000-0000BA290000}"/>
    <cellStyle name="Normal 10 3 2 2 3 2" xfId="12169" xr:uid="{00000000-0005-0000-0000-0000BB290000}"/>
    <cellStyle name="Normal 10 3 2 2 3 2 2" xfId="12170" xr:uid="{00000000-0005-0000-0000-0000BC290000}"/>
    <cellStyle name="Normal 10 3 2 2 3 2 2 2" xfId="12171" xr:uid="{00000000-0005-0000-0000-0000BD290000}"/>
    <cellStyle name="Normal 10 3 2 2 3 2 2 2 2" xfId="12172" xr:uid="{00000000-0005-0000-0000-0000BE290000}"/>
    <cellStyle name="Normal 10 3 2 2 3 2 2 3" xfId="12173" xr:uid="{00000000-0005-0000-0000-0000BF290000}"/>
    <cellStyle name="Normal 10 3 2 2 3 2 2 4" xfId="12174" xr:uid="{00000000-0005-0000-0000-0000C0290000}"/>
    <cellStyle name="Normal 10 3 2 2 3 2 3" xfId="12175" xr:uid="{00000000-0005-0000-0000-0000C1290000}"/>
    <cellStyle name="Normal 10 3 2 2 3 2 3 2" xfId="12176" xr:uid="{00000000-0005-0000-0000-0000C2290000}"/>
    <cellStyle name="Normal 10 3 2 2 3 2 4" xfId="12177" xr:uid="{00000000-0005-0000-0000-0000C3290000}"/>
    <cellStyle name="Normal 10 3 2 2 3 2 5" xfId="12178" xr:uid="{00000000-0005-0000-0000-0000C4290000}"/>
    <cellStyle name="Normal 10 3 2 2 4" xfId="12179" xr:uid="{00000000-0005-0000-0000-0000C5290000}"/>
    <cellStyle name="Normal 10 3 2 2 4 2" xfId="12180" xr:uid="{00000000-0005-0000-0000-0000C6290000}"/>
    <cellStyle name="Normal 10 3 2 2 4 2 2" xfId="12181" xr:uid="{00000000-0005-0000-0000-0000C7290000}"/>
    <cellStyle name="Normal 10 3 2 2 4 2 2 2" xfId="12182" xr:uid="{00000000-0005-0000-0000-0000C8290000}"/>
    <cellStyle name="Normal 10 3 2 2 4 2 2 2 2" xfId="12183" xr:uid="{00000000-0005-0000-0000-0000C9290000}"/>
    <cellStyle name="Normal 10 3 2 2 4 2 2 3" xfId="12184" xr:uid="{00000000-0005-0000-0000-0000CA290000}"/>
    <cellStyle name="Normal 10 3 2 2 4 2 2 4" xfId="12185" xr:uid="{00000000-0005-0000-0000-0000CB290000}"/>
    <cellStyle name="Normal 10 3 2 2 4 2 3" xfId="12186" xr:uid="{00000000-0005-0000-0000-0000CC290000}"/>
    <cellStyle name="Normal 10 3 2 2 4 2 3 2" xfId="12187" xr:uid="{00000000-0005-0000-0000-0000CD290000}"/>
    <cellStyle name="Normal 10 3 2 2 4 2 4" xfId="12188" xr:uid="{00000000-0005-0000-0000-0000CE290000}"/>
    <cellStyle name="Normal 10 3 2 2 4 2 5" xfId="12189" xr:uid="{00000000-0005-0000-0000-0000CF290000}"/>
    <cellStyle name="Normal 10 3 2 2 5" xfId="12190" xr:uid="{00000000-0005-0000-0000-0000D0290000}"/>
    <cellStyle name="Normal 10 3 2 2 5 2" xfId="12191" xr:uid="{00000000-0005-0000-0000-0000D1290000}"/>
    <cellStyle name="Normal 10 3 2 2 5 2 2" xfId="12192" xr:uid="{00000000-0005-0000-0000-0000D2290000}"/>
    <cellStyle name="Normal 10 3 2 2 5 2 2 2" xfId="12193" xr:uid="{00000000-0005-0000-0000-0000D3290000}"/>
    <cellStyle name="Normal 10 3 2 2 5 2 2 2 2" xfId="12194" xr:uid="{00000000-0005-0000-0000-0000D4290000}"/>
    <cellStyle name="Normal 10 3 2 2 5 2 2 3" xfId="12195" xr:uid="{00000000-0005-0000-0000-0000D5290000}"/>
    <cellStyle name="Normal 10 3 2 2 5 2 2 4" xfId="12196" xr:uid="{00000000-0005-0000-0000-0000D6290000}"/>
    <cellStyle name="Normal 10 3 2 2 5 2 3" xfId="12197" xr:uid="{00000000-0005-0000-0000-0000D7290000}"/>
    <cellStyle name="Normal 10 3 2 2 5 2 3 2" xfId="12198" xr:uid="{00000000-0005-0000-0000-0000D8290000}"/>
    <cellStyle name="Normal 10 3 2 2 5 2 4" xfId="12199" xr:uid="{00000000-0005-0000-0000-0000D9290000}"/>
    <cellStyle name="Normal 10 3 2 2 5 2 5" xfId="12200" xr:uid="{00000000-0005-0000-0000-0000DA290000}"/>
    <cellStyle name="Normal 10 3 2 2 6" xfId="12201" xr:uid="{00000000-0005-0000-0000-0000DB290000}"/>
    <cellStyle name="Normal 10 3 2 2 6 2" xfId="12202" xr:uid="{00000000-0005-0000-0000-0000DC290000}"/>
    <cellStyle name="Normal 10 3 2 2 6 2 2" xfId="12203" xr:uid="{00000000-0005-0000-0000-0000DD290000}"/>
    <cellStyle name="Normal 10 3 2 2 6 2 2 2" xfId="12204" xr:uid="{00000000-0005-0000-0000-0000DE290000}"/>
    <cellStyle name="Normal 10 3 2 2 6 2 2 2 2" xfId="12205" xr:uid="{00000000-0005-0000-0000-0000DF290000}"/>
    <cellStyle name="Normal 10 3 2 2 6 2 2 3" xfId="12206" xr:uid="{00000000-0005-0000-0000-0000E0290000}"/>
    <cellStyle name="Normal 10 3 2 2 6 2 2 4" xfId="12207" xr:uid="{00000000-0005-0000-0000-0000E1290000}"/>
    <cellStyle name="Normal 10 3 2 2 6 2 3" xfId="12208" xr:uid="{00000000-0005-0000-0000-0000E2290000}"/>
    <cellStyle name="Normal 10 3 2 2 6 2 3 2" xfId="12209" xr:uid="{00000000-0005-0000-0000-0000E3290000}"/>
    <cellStyle name="Normal 10 3 2 2 6 2 4" xfId="12210" xr:uid="{00000000-0005-0000-0000-0000E4290000}"/>
    <cellStyle name="Normal 10 3 2 2 6 2 5" xfId="12211" xr:uid="{00000000-0005-0000-0000-0000E5290000}"/>
    <cellStyle name="Normal 10 3 2 2 7" xfId="12212" xr:uid="{00000000-0005-0000-0000-0000E6290000}"/>
    <cellStyle name="Normal 10 3 2 2 7 2" xfId="12213" xr:uid="{00000000-0005-0000-0000-0000E7290000}"/>
    <cellStyle name="Normal 10 3 2 2 7 2 2" xfId="12214" xr:uid="{00000000-0005-0000-0000-0000E8290000}"/>
    <cellStyle name="Normal 10 3 2 2 7 2 2 2" xfId="12215" xr:uid="{00000000-0005-0000-0000-0000E9290000}"/>
    <cellStyle name="Normal 10 3 2 2 7 2 2 2 2" xfId="12216" xr:uid="{00000000-0005-0000-0000-0000EA290000}"/>
    <cellStyle name="Normal 10 3 2 2 7 2 2 3" xfId="12217" xr:uid="{00000000-0005-0000-0000-0000EB290000}"/>
    <cellStyle name="Normal 10 3 2 2 7 2 2 4" xfId="12218" xr:uid="{00000000-0005-0000-0000-0000EC290000}"/>
    <cellStyle name="Normal 10 3 2 2 7 2 3" xfId="12219" xr:uid="{00000000-0005-0000-0000-0000ED290000}"/>
    <cellStyle name="Normal 10 3 2 2 7 2 3 2" xfId="12220" xr:uid="{00000000-0005-0000-0000-0000EE290000}"/>
    <cellStyle name="Normal 10 3 2 2 7 2 4" xfId="12221" xr:uid="{00000000-0005-0000-0000-0000EF290000}"/>
    <cellStyle name="Normal 10 3 2 2 7 2 5" xfId="12222" xr:uid="{00000000-0005-0000-0000-0000F0290000}"/>
    <cellStyle name="Normal 10 3 2 2 8" xfId="12223" xr:uid="{00000000-0005-0000-0000-0000F1290000}"/>
    <cellStyle name="Normal 10 3 2 2 8 2" xfId="12224" xr:uid="{00000000-0005-0000-0000-0000F2290000}"/>
    <cellStyle name="Normal 10 3 2 2 8 2 2" xfId="12225" xr:uid="{00000000-0005-0000-0000-0000F3290000}"/>
    <cellStyle name="Normal 10 3 2 2 8 2 2 2" xfId="12226" xr:uid="{00000000-0005-0000-0000-0000F4290000}"/>
    <cellStyle name="Normal 10 3 2 2 8 2 3" xfId="12227" xr:uid="{00000000-0005-0000-0000-0000F5290000}"/>
    <cellStyle name="Normal 10 3 2 2 8 2 4" xfId="12228" xr:uid="{00000000-0005-0000-0000-0000F6290000}"/>
    <cellStyle name="Normal 10 3 2 2 8 2 5" xfId="12229" xr:uid="{00000000-0005-0000-0000-0000F7290000}"/>
    <cellStyle name="Normal 10 3 2 2 8 3" xfId="12230" xr:uid="{00000000-0005-0000-0000-0000F8290000}"/>
    <cellStyle name="Normal 10 3 2 2 8 3 2" xfId="12231" xr:uid="{00000000-0005-0000-0000-0000F9290000}"/>
    <cellStyle name="Normal 10 3 2 2 8 3 2 2" xfId="12232" xr:uid="{00000000-0005-0000-0000-0000FA290000}"/>
    <cellStyle name="Normal 10 3 2 2 8 3 3" xfId="12233" xr:uid="{00000000-0005-0000-0000-0000FB290000}"/>
    <cellStyle name="Normal 10 3 2 2 8 3 4" xfId="12234" xr:uid="{00000000-0005-0000-0000-0000FC290000}"/>
    <cellStyle name="Normal 10 3 2 2 8 3 5" xfId="12235" xr:uid="{00000000-0005-0000-0000-0000FD290000}"/>
    <cellStyle name="Normal 10 3 2 2 8 4" xfId="12236" xr:uid="{00000000-0005-0000-0000-0000FE290000}"/>
    <cellStyle name="Normal 10 3 2 2 8 4 2" xfId="12237" xr:uid="{00000000-0005-0000-0000-0000FF290000}"/>
    <cellStyle name="Normal 10 3 2 2 8 4 3" xfId="12238" xr:uid="{00000000-0005-0000-0000-0000002A0000}"/>
    <cellStyle name="Normal 10 3 2 2 8 5" xfId="12239" xr:uid="{00000000-0005-0000-0000-0000012A0000}"/>
    <cellStyle name="Normal 10 3 2 2 8 6" xfId="12240" xr:uid="{00000000-0005-0000-0000-0000022A0000}"/>
    <cellStyle name="Normal 10 3 2 2 8 7" xfId="12241" xr:uid="{00000000-0005-0000-0000-0000032A0000}"/>
    <cellStyle name="Normal 10 3 2 2 9" xfId="12242" xr:uid="{00000000-0005-0000-0000-0000042A0000}"/>
    <cellStyle name="Normal 10 3 2 2 9 2" xfId="12243" xr:uid="{00000000-0005-0000-0000-0000052A0000}"/>
    <cellStyle name="Normal 10 3 2 2 9 2 2" xfId="12244" xr:uid="{00000000-0005-0000-0000-0000062A0000}"/>
    <cellStyle name="Normal 10 3 2 2 9 3" xfId="12245" xr:uid="{00000000-0005-0000-0000-0000072A0000}"/>
    <cellStyle name="Normal 10 3 2 2 9 4" xfId="12246" xr:uid="{00000000-0005-0000-0000-0000082A0000}"/>
    <cellStyle name="Normal 10 3 2 2 9 5" xfId="12247" xr:uid="{00000000-0005-0000-0000-0000092A0000}"/>
    <cellStyle name="Normal 10 3 2 2_Culture" xfId="12248" xr:uid="{00000000-0005-0000-0000-00000A2A0000}"/>
    <cellStyle name="Normal 10 3 2 3" xfId="12249" xr:uid="{00000000-0005-0000-0000-00000B2A0000}"/>
    <cellStyle name="Normal 10 3 2 3 2" xfId="12250" xr:uid="{00000000-0005-0000-0000-00000C2A0000}"/>
    <cellStyle name="Normal 10 3 2 3 2 2" xfId="12251" xr:uid="{00000000-0005-0000-0000-00000D2A0000}"/>
    <cellStyle name="Normal 10 3 2 3 2 2 2" xfId="12252" xr:uid="{00000000-0005-0000-0000-00000E2A0000}"/>
    <cellStyle name="Normal 10 3 2 3 2 3" xfId="12253" xr:uid="{00000000-0005-0000-0000-00000F2A0000}"/>
    <cellStyle name="Normal 10 3 2 3 2 4" xfId="12254" xr:uid="{00000000-0005-0000-0000-0000102A0000}"/>
    <cellStyle name="Normal 10 3 2 3 2 5" xfId="12255" xr:uid="{00000000-0005-0000-0000-0000112A0000}"/>
    <cellStyle name="Normal 10 3 2 3 3" xfId="12256" xr:uid="{00000000-0005-0000-0000-0000122A0000}"/>
    <cellStyle name="Normal 10 3 2 3 3 2" xfId="12257" xr:uid="{00000000-0005-0000-0000-0000132A0000}"/>
    <cellStyle name="Normal 10 3 2 3 3 2 2" xfId="12258" xr:uid="{00000000-0005-0000-0000-0000142A0000}"/>
    <cellStyle name="Normal 10 3 2 3 3 3" xfId="12259" xr:uid="{00000000-0005-0000-0000-0000152A0000}"/>
    <cellStyle name="Normal 10 3 2 3 3 4" xfId="12260" xr:uid="{00000000-0005-0000-0000-0000162A0000}"/>
    <cellStyle name="Normal 10 3 2 3 3 5" xfId="12261" xr:uid="{00000000-0005-0000-0000-0000172A0000}"/>
    <cellStyle name="Normal 10 3 2 3 4" xfId="12262" xr:uid="{00000000-0005-0000-0000-0000182A0000}"/>
    <cellStyle name="Normal 10 3 2 3 4 2" xfId="12263" xr:uid="{00000000-0005-0000-0000-0000192A0000}"/>
    <cellStyle name="Normal 10 3 2 3 4 3" xfId="12264" xr:uid="{00000000-0005-0000-0000-00001A2A0000}"/>
    <cellStyle name="Normal 10 3 2 3 5" xfId="12265" xr:uid="{00000000-0005-0000-0000-00001B2A0000}"/>
    <cellStyle name="Normal 10 3 2 3 6" xfId="12266" xr:uid="{00000000-0005-0000-0000-00001C2A0000}"/>
    <cellStyle name="Normal 10 3 2 3 7" xfId="12267" xr:uid="{00000000-0005-0000-0000-00001D2A0000}"/>
    <cellStyle name="Normal 10 3 2 4" xfId="12268" xr:uid="{00000000-0005-0000-0000-00001E2A0000}"/>
    <cellStyle name="Normal 10 3 2 4 2" xfId="12269" xr:uid="{00000000-0005-0000-0000-00001F2A0000}"/>
    <cellStyle name="Normal 10 3 2 4 2 2" xfId="12270" xr:uid="{00000000-0005-0000-0000-0000202A0000}"/>
    <cellStyle name="Normal 10 3 2 4 2 2 2" xfId="12271" xr:uid="{00000000-0005-0000-0000-0000212A0000}"/>
    <cellStyle name="Normal 10 3 2 4 2 3" xfId="12272" xr:uid="{00000000-0005-0000-0000-0000222A0000}"/>
    <cellStyle name="Normal 10 3 2 4 2 4" xfId="12273" xr:uid="{00000000-0005-0000-0000-0000232A0000}"/>
    <cellStyle name="Normal 10 3 2 4 2 5" xfId="12274" xr:uid="{00000000-0005-0000-0000-0000242A0000}"/>
    <cellStyle name="Normal 10 3 2 4 3" xfId="12275" xr:uid="{00000000-0005-0000-0000-0000252A0000}"/>
    <cellStyle name="Normal 10 3 2 4 3 2" xfId="12276" xr:uid="{00000000-0005-0000-0000-0000262A0000}"/>
    <cellStyle name="Normal 10 3 2 4 3 2 2" xfId="12277" xr:uid="{00000000-0005-0000-0000-0000272A0000}"/>
    <cellStyle name="Normal 10 3 2 4 3 3" xfId="12278" xr:uid="{00000000-0005-0000-0000-0000282A0000}"/>
    <cellStyle name="Normal 10 3 2 4 3 4" xfId="12279" xr:uid="{00000000-0005-0000-0000-0000292A0000}"/>
    <cellStyle name="Normal 10 3 2 4 3 5" xfId="12280" xr:uid="{00000000-0005-0000-0000-00002A2A0000}"/>
    <cellStyle name="Normal 10 3 2 4 4" xfId="12281" xr:uid="{00000000-0005-0000-0000-00002B2A0000}"/>
    <cellStyle name="Normal 10 3 2 4 4 2" xfId="12282" xr:uid="{00000000-0005-0000-0000-00002C2A0000}"/>
    <cellStyle name="Normal 10 3 2 4 4 3" xfId="12283" xr:uid="{00000000-0005-0000-0000-00002D2A0000}"/>
    <cellStyle name="Normal 10 3 2 4 5" xfId="12284" xr:uid="{00000000-0005-0000-0000-00002E2A0000}"/>
    <cellStyle name="Normal 10 3 2 4 6" xfId="12285" xr:uid="{00000000-0005-0000-0000-00002F2A0000}"/>
    <cellStyle name="Normal 10 3 2 4 7" xfId="12286" xr:uid="{00000000-0005-0000-0000-0000302A0000}"/>
    <cellStyle name="Normal 10 3 2 5" xfId="12287" xr:uid="{00000000-0005-0000-0000-0000312A0000}"/>
    <cellStyle name="Normal 10 3 2 5 2" xfId="12288" xr:uid="{00000000-0005-0000-0000-0000322A0000}"/>
    <cellStyle name="Normal 10 3 2 5 2 2" xfId="12289" xr:uid="{00000000-0005-0000-0000-0000332A0000}"/>
    <cellStyle name="Normal 10 3 2 5 2 2 2" xfId="12290" xr:uid="{00000000-0005-0000-0000-0000342A0000}"/>
    <cellStyle name="Normal 10 3 2 5 2 3" xfId="12291" xr:uid="{00000000-0005-0000-0000-0000352A0000}"/>
    <cellStyle name="Normal 10 3 2 5 2 4" xfId="12292" xr:uid="{00000000-0005-0000-0000-0000362A0000}"/>
    <cellStyle name="Normal 10 3 2 5 2 5" xfId="12293" xr:uid="{00000000-0005-0000-0000-0000372A0000}"/>
    <cellStyle name="Normal 10 3 2 5 3" xfId="12294" xr:uid="{00000000-0005-0000-0000-0000382A0000}"/>
    <cellStyle name="Normal 10 3 2 5 3 2" xfId="12295" xr:uid="{00000000-0005-0000-0000-0000392A0000}"/>
    <cellStyle name="Normal 10 3 2 5 3 2 2" xfId="12296" xr:uid="{00000000-0005-0000-0000-00003A2A0000}"/>
    <cellStyle name="Normal 10 3 2 5 3 3" xfId="12297" xr:uid="{00000000-0005-0000-0000-00003B2A0000}"/>
    <cellStyle name="Normal 10 3 2 5 3 4" xfId="12298" xr:uid="{00000000-0005-0000-0000-00003C2A0000}"/>
    <cellStyle name="Normal 10 3 2 5 3 5" xfId="12299" xr:uid="{00000000-0005-0000-0000-00003D2A0000}"/>
    <cellStyle name="Normal 10 3 2 5 4" xfId="12300" xr:uid="{00000000-0005-0000-0000-00003E2A0000}"/>
    <cellStyle name="Normal 10 3 2 5 4 2" xfId="12301" xr:uid="{00000000-0005-0000-0000-00003F2A0000}"/>
    <cellStyle name="Normal 10 3 2 5 4 3" xfId="12302" xr:uid="{00000000-0005-0000-0000-0000402A0000}"/>
    <cellStyle name="Normal 10 3 2 5 5" xfId="12303" xr:uid="{00000000-0005-0000-0000-0000412A0000}"/>
    <cellStyle name="Normal 10 3 2 5 6" xfId="12304" xr:uid="{00000000-0005-0000-0000-0000422A0000}"/>
    <cellStyle name="Normal 10 3 2 5 7" xfId="12305" xr:uid="{00000000-0005-0000-0000-0000432A0000}"/>
    <cellStyle name="Normal 10 3 2 6" xfId="12306" xr:uid="{00000000-0005-0000-0000-0000442A0000}"/>
    <cellStyle name="Normal 10 3 2 6 2" xfId="12307" xr:uid="{00000000-0005-0000-0000-0000452A0000}"/>
    <cellStyle name="Normal 10 3 2 6 2 2" xfId="12308" xr:uid="{00000000-0005-0000-0000-0000462A0000}"/>
    <cellStyle name="Normal 10 3 2 6 2 2 2" xfId="12309" xr:uid="{00000000-0005-0000-0000-0000472A0000}"/>
    <cellStyle name="Normal 10 3 2 6 2 3" xfId="12310" xr:uid="{00000000-0005-0000-0000-0000482A0000}"/>
    <cellStyle name="Normal 10 3 2 6 2 4" xfId="12311" xr:uid="{00000000-0005-0000-0000-0000492A0000}"/>
    <cellStyle name="Normal 10 3 2 6 2 5" xfId="12312" xr:uid="{00000000-0005-0000-0000-00004A2A0000}"/>
    <cellStyle name="Normal 10 3 2 6 3" xfId="12313" xr:uid="{00000000-0005-0000-0000-00004B2A0000}"/>
    <cellStyle name="Normal 10 3 2 6 3 2" xfId="12314" xr:uid="{00000000-0005-0000-0000-00004C2A0000}"/>
    <cellStyle name="Normal 10 3 2 6 3 2 2" xfId="12315" xr:uid="{00000000-0005-0000-0000-00004D2A0000}"/>
    <cellStyle name="Normal 10 3 2 6 3 3" xfId="12316" xr:uid="{00000000-0005-0000-0000-00004E2A0000}"/>
    <cellStyle name="Normal 10 3 2 6 3 4" xfId="12317" xr:uid="{00000000-0005-0000-0000-00004F2A0000}"/>
    <cellStyle name="Normal 10 3 2 6 3 5" xfId="12318" xr:uid="{00000000-0005-0000-0000-0000502A0000}"/>
    <cellStyle name="Normal 10 3 2 6 4" xfId="12319" xr:uid="{00000000-0005-0000-0000-0000512A0000}"/>
    <cellStyle name="Normal 10 3 2 6 4 2" xfId="12320" xr:uid="{00000000-0005-0000-0000-0000522A0000}"/>
    <cellStyle name="Normal 10 3 2 6 4 3" xfId="12321" xr:uid="{00000000-0005-0000-0000-0000532A0000}"/>
    <cellStyle name="Normal 10 3 2 6 5" xfId="12322" xr:uid="{00000000-0005-0000-0000-0000542A0000}"/>
    <cellStyle name="Normal 10 3 2 6 6" xfId="12323" xr:uid="{00000000-0005-0000-0000-0000552A0000}"/>
    <cellStyle name="Normal 10 3 2 6 7" xfId="12324" xr:uid="{00000000-0005-0000-0000-0000562A0000}"/>
    <cellStyle name="Normal 10 3 2 7" xfId="12325" xr:uid="{00000000-0005-0000-0000-0000572A0000}"/>
    <cellStyle name="Normal 10 3 2 7 2" xfId="12326" xr:uid="{00000000-0005-0000-0000-0000582A0000}"/>
    <cellStyle name="Normal 10 3 2 7 2 2" xfId="12327" xr:uid="{00000000-0005-0000-0000-0000592A0000}"/>
    <cellStyle name="Normal 10 3 2 7 2 2 2" xfId="12328" xr:uid="{00000000-0005-0000-0000-00005A2A0000}"/>
    <cellStyle name="Normal 10 3 2 7 2 3" xfId="12329" xr:uid="{00000000-0005-0000-0000-00005B2A0000}"/>
    <cellStyle name="Normal 10 3 2 7 2 4" xfId="12330" xr:uid="{00000000-0005-0000-0000-00005C2A0000}"/>
    <cellStyle name="Normal 10 3 2 7 2 5" xfId="12331" xr:uid="{00000000-0005-0000-0000-00005D2A0000}"/>
    <cellStyle name="Normal 10 3 2 7 3" xfId="12332" xr:uid="{00000000-0005-0000-0000-00005E2A0000}"/>
    <cellStyle name="Normal 10 3 2 7 3 2" xfId="12333" xr:uid="{00000000-0005-0000-0000-00005F2A0000}"/>
    <cellStyle name="Normal 10 3 2 7 3 2 2" xfId="12334" xr:uid="{00000000-0005-0000-0000-0000602A0000}"/>
    <cellStyle name="Normal 10 3 2 7 3 3" xfId="12335" xr:uid="{00000000-0005-0000-0000-0000612A0000}"/>
    <cellStyle name="Normal 10 3 2 7 3 4" xfId="12336" xr:uid="{00000000-0005-0000-0000-0000622A0000}"/>
    <cellStyle name="Normal 10 3 2 7 3 5" xfId="12337" xr:uid="{00000000-0005-0000-0000-0000632A0000}"/>
    <cellStyle name="Normal 10 3 2 7 4" xfId="12338" xr:uid="{00000000-0005-0000-0000-0000642A0000}"/>
    <cellStyle name="Normal 10 3 2 7 4 2" xfId="12339" xr:uid="{00000000-0005-0000-0000-0000652A0000}"/>
    <cellStyle name="Normal 10 3 2 7 4 3" xfId="12340" xr:uid="{00000000-0005-0000-0000-0000662A0000}"/>
    <cellStyle name="Normal 10 3 2 7 5" xfId="12341" xr:uid="{00000000-0005-0000-0000-0000672A0000}"/>
    <cellStyle name="Normal 10 3 2 7 6" xfId="12342" xr:uid="{00000000-0005-0000-0000-0000682A0000}"/>
    <cellStyle name="Normal 10 3 2 7 7" xfId="12343" xr:uid="{00000000-0005-0000-0000-0000692A0000}"/>
    <cellStyle name="Normal 10 3 3" xfId="12344" xr:uid="{00000000-0005-0000-0000-00006A2A0000}"/>
    <cellStyle name="Normal 10 3 3 2" xfId="12345" xr:uid="{00000000-0005-0000-0000-00006B2A0000}"/>
    <cellStyle name="Normal 10 3 3 2 2" xfId="12346" xr:uid="{00000000-0005-0000-0000-00006C2A0000}"/>
    <cellStyle name="Normal 10 3 3 2 2 2" xfId="12347" xr:uid="{00000000-0005-0000-0000-00006D2A0000}"/>
    <cellStyle name="Normal 10 3 3 2 2 2 2" xfId="12348" xr:uid="{00000000-0005-0000-0000-00006E2A0000}"/>
    <cellStyle name="Normal 10 3 3 2 2 3" xfId="12349" xr:uid="{00000000-0005-0000-0000-00006F2A0000}"/>
    <cellStyle name="Normal 10 3 3 2 2 4" xfId="12350" xr:uid="{00000000-0005-0000-0000-0000702A0000}"/>
    <cellStyle name="Normal 10 3 3 2 3" xfId="12351" xr:uid="{00000000-0005-0000-0000-0000712A0000}"/>
    <cellStyle name="Normal 10 3 3 2 3 2" xfId="12352" xr:uid="{00000000-0005-0000-0000-0000722A0000}"/>
    <cellStyle name="Normal 10 3 3 2 4" xfId="12353" xr:uid="{00000000-0005-0000-0000-0000732A0000}"/>
    <cellStyle name="Normal 10 3 3 2 5" xfId="12354" xr:uid="{00000000-0005-0000-0000-0000742A0000}"/>
    <cellStyle name="Normal 10 3 4" xfId="12355" xr:uid="{00000000-0005-0000-0000-0000752A0000}"/>
    <cellStyle name="Normal 10 3 4 2" xfId="12356" xr:uid="{00000000-0005-0000-0000-0000762A0000}"/>
    <cellStyle name="Normal 10 3 4 2 2" xfId="12357" xr:uid="{00000000-0005-0000-0000-0000772A0000}"/>
    <cellStyle name="Normal 10 3 4 2 2 2" xfId="12358" xr:uid="{00000000-0005-0000-0000-0000782A0000}"/>
    <cellStyle name="Normal 10 3 4 2 2 2 2" xfId="12359" xr:uid="{00000000-0005-0000-0000-0000792A0000}"/>
    <cellStyle name="Normal 10 3 4 2 2 3" xfId="12360" xr:uid="{00000000-0005-0000-0000-00007A2A0000}"/>
    <cellStyle name="Normal 10 3 4 2 2 4" xfId="12361" xr:uid="{00000000-0005-0000-0000-00007B2A0000}"/>
    <cellStyle name="Normal 10 3 4 2 3" xfId="12362" xr:uid="{00000000-0005-0000-0000-00007C2A0000}"/>
    <cellStyle name="Normal 10 3 4 2 3 2" xfId="12363" xr:uid="{00000000-0005-0000-0000-00007D2A0000}"/>
    <cellStyle name="Normal 10 3 4 2 4" xfId="12364" xr:uid="{00000000-0005-0000-0000-00007E2A0000}"/>
    <cellStyle name="Normal 10 3 4 2 5" xfId="12365" xr:uid="{00000000-0005-0000-0000-00007F2A0000}"/>
    <cellStyle name="Normal 10 3 5" xfId="12366" xr:uid="{00000000-0005-0000-0000-0000802A0000}"/>
    <cellStyle name="Normal 10 3 5 2" xfId="12367" xr:uid="{00000000-0005-0000-0000-0000812A0000}"/>
    <cellStyle name="Normal 10 3 5 2 2" xfId="12368" xr:uid="{00000000-0005-0000-0000-0000822A0000}"/>
    <cellStyle name="Normal 10 3 5 2 2 2" xfId="12369" xr:uid="{00000000-0005-0000-0000-0000832A0000}"/>
    <cellStyle name="Normal 10 3 5 2 2 2 2" xfId="12370" xr:uid="{00000000-0005-0000-0000-0000842A0000}"/>
    <cellStyle name="Normal 10 3 5 2 2 3" xfId="12371" xr:uid="{00000000-0005-0000-0000-0000852A0000}"/>
    <cellStyle name="Normal 10 3 5 2 2 4" xfId="12372" xr:uid="{00000000-0005-0000-0000-0000862A0000}"/>
    <cellStyle name="Normal 10 3 5 2 3" xfId="12373" xr:uid="{00000000-0005-0000-0000-0000872A0000}"/>
    <cellStyle name="Normal 10 3 5 2 3 2" xfId="12374" xr:uid="{00000000-0005-0000-0000-0000882A0000}"/>
    <cellStyle name="Normal 10 3 5 2 4" xfId="12375" xr:uid="{00000000-0005-0000-0000-0000892A0000}"/>
    <cellStyle name="Normal 10 3 5 2 5" xfId="12376" xr:uid="{00000000-0005-0000-0000-00008A2A0000}"/>
    <cellStyle name="Normal 10 3 6" xfId="12377" xr:uid="{00000000-0005-0000-0000-00008B2A0000}"/>
    <cellStyle name="Normal 10 3 6 2" xfId="12378" xr:uid="{00000000-0005-0000-0000-00008C2A0000}"/>
    <cellStyle name="Normal 10 3 6 2 2" xfId="12379" xr:uid="{00000000-0005-0000-0000-00008D2A0000}"/>
    <cellStyle name="Normal 10 3 6 2 2 2" xfId="12380" xr:uid="{00000000-0005-0000-0000-00008E2A0000}"/>
    <cellStyle name="Normal 10 3 6 2 2 2 2" xfId="12381" xr:uid="{00000000-0005-0000-0000-00008F2A0000}"/>
    <cellStyle name="Normal 10 3 6 2 2 3" xfId="12382" xr:uid="{00000000-0005-0000-0000-0000902A0000}"/>
    <cellStyle name="Normal 10 3 6 2 2 4" xfId="12383" xr:uid="{00000000-0005-0000-0000-0000912A0000}"/>
    <cellStyle name="Normal 10 3 6 2 3" xfId="12384" xr:uid="{00000000-0005-0000-0000-0000922A0000}"/>
    <cellStyle name="Normal 10 3 6 2 3 2" xfId="12385" xr:uid="{00000000-0005-0000-0000-0000932A0000}"/>
    <cellStyle name="Normal 10 3 6 2 4" xfId="12386" xr:uid="{00000000-0005-0000-0000-0000942A0000}"/>
    <cellStyle name="Normal 10 3 6 2 5" xfId="12387" xr:uid="{00000000-0005-0000-0000-0000952A0000}"/>
    <cellStyle name="Normal 10 3 7" xfId="12388" xr:uid="{00000000-0005-0000-0000-0000962A0000}"/>
    <cellStyle name="Normal 10 3 7 2" xfId="12389" xr:uid="{00000000-0005-0000-0000-0000972A0000}"/>
    <cellStyle name="Normal 10 3 7 2 2" xfId="12390" xr:uid="{00000000-0005-0000-0000-0000982A0000}"/>
    <cellStyle name="Normal 10 3 7 2 2 2" xfId="12391" xr:uid="{00000000-0005-0000-0000-0000992A0000}"/>
    <cellStyle name="Normal 10 3 7 2 2 2 2" xfId="12392" xr:uid="{00000000-0005-0000-0000-00009A2A0000}"/>
    <cellStyle name="Normal 10 3 7 2 2 3" xfId="12393" xr:uid="{00000000-0005-0000-0000-00009B2A0000}"/>
    <cellStyle name="Normal 10 3 7 2 2 4" xfId="12394" xr:uid="{00000000-0005-0000-0000-00009C2A0000}"/>
    <cellStyle name="Normal 10 3 7 2 3" xfId="12395" xr:uid="{00000000-0005-0000-0000-00009D2A0000}"/>
    <cellStyle name="Normal 10 3 7 2 3 2" xfId="12396" xr:uid="{00000000-0005-0000-0000-00009E2A0000}"/>
    <cellStyle name="Normal 10 3 7 2 4" xfId="12397" xr:uid="{00000000-0005-0000-0000-00009F2A0000}"/>
    <cellStyle name="Normal 10 3 7 2 5" xfId="12398" xr:uid="{00000000-0005-0000-0000-0000A02A0000}"/>
    <cellStyle name="Normal 10 3 8" xfId="12399" xr:uid="{00000000-0005-0000-0000-0000A12A0000}"/>
    <cellStyle name="Normal 10 3 8 2" xfId="12400" xr:uid="{00000000-0005-0000-0000-0000A22A0000}"/>
    <cellStyle name="Normal 10 3 8 2 2" xfId="12401" xr:uid="{00000000-0005-0000-0000-0000A32A0000}"/>
    <cellStyle name="Normal 10 3 8 2 2 2" xfId="12402" xr:uid="{00000000-0005-0000-0000-0000A42A0000}"/>
    <cellStyle name="Normal 10 3 8 2 2 2 2" xfId="12403" xr:uid="{00000000-0005-0000-0000-0000A52A0000}"/>
    <cellStyle name="Normal 10 3 8 2 2 3" xfId="12404" xr:uid="{00000000-0005-0000-0000-0000A62A0000}"/>
    <cellStyle name="Normal 10 3 8 2 2 4" xfId="12405" xr:uid="{00000000-0005-0000-0000-0000A72A0000}"/>
    <cellStyle name="Normal 10 3 8 2 3" xfId="12406" xr:uid="{00000000-0005-0000-0000-0000A82A0000}"/>
    <cellStyle name="Normal 10 3 8 2 3 2" xfId="12407" xr:uid="{00000000-0005-0000-0000-0000A92A0000}"/>
    <cellStyle name="Normal 10 3 8 2 4" xfId="12408" xr:uid="{00000000-0005-0000-0000-0000AA2A0000}"/>
    <cellStyle name="Normal 10 3 8 2 5" xfId="12409" xr:uid="{00000000-0005-0000-0000-0000AB2A0000}"/>
    <cellStyle name="Normal 10 3 9" xfId="12410" xr:uid="{00000000-0005-0000-0000-0000AC2A0000}"/>
    <cellStyle name="Normal 10 3 9 2" xfId="12411" xr:uid="{00000000-0005-0000-0000-0000AD2A0000}"/>
    <cellStyle name="Normal 10 3 9 2 2" xfId="12412" xr:uid="{00000000-0005-0000-0000-0000AE2A0000}"/>
    <cellStyle name="Normal 10 3 9 2 2 2" xfId="12413" xr:uid="{00000000-0005-0000-0000-0000AF2A0000}"/>
    <cellStyle name="Normal 10 3 9 2 2 2 2" xfId="12414" xr:uid="{00000000-0005-0000-0000-0000B02A0000}"/>
    <cellStyle name="Normal 10 3 9 2 2 3" xfId="12415" xr:uid="{00000000-0005-0000-0000-0000B12A0000}"/>
    <cellStyle name="Normal 10 3 9 2 2 4" xfId="12416" xr:uid="{00000000-0005-0000-0000-0000B22A0000}"/>
    <cellStyle name="Normal 10 3 9 2 3" xfId="12417" xr:uid="{00000000-0005-0000-0000-0000B32A0000}"/>
    <cellStyle name="Normal 10 3 9 2 3 2" xfId="12418" xr:uid="{00000000-0005-0000-0000-0000B42A0000}"/>
    <cellStyle name="Normal 10 3 9 2 4" xfId="12419" xr:uid="{00000000-0005-0000-0000-0000B52A0000}"/>
    <cellStyle name="Normal 10 3 9 2 5" xfId="12420" xr:uid="{00000000-0005-0000-0000-0000B62A0000}"/>
    <cellStyle name="Normal 10 3_Culture" xfId="12421" xr:uid="{00000000-0005-0000-0000-0000B72A0000}"/>
    <cellStyle name="Normal 10 4" xfId="12422" xr:uid="{00000000-0005-0000-0000-0000B82A0000}"/>
    <cellStyle name="Normal 10 4 10" xfId="51303" xr:uid="{3DAB1B12-0700-4648-B191-31E98422C67B}"/>
    <cellStyle name="Normal 10 4 2" xfId="12423" xr:uid="{00000000-0005-0000-0000-0000B92A0000}"/>
    <cellStyle name="Normal 10 4 2 2" xfId="12424" xr:uid="{00000000-0005-0000-0000-0000BA2A0000}"/>
    <cellStyle name="Normal 10 4 2 2 2" xfId="12425" xr:uid="{00000000-0005-0000-0000-0000BB2A0000}"/>
    <cellStyle name="Normal 10 4 2 2 2 2" xfId="12426" xr:uid="{00000000-0005-0000-0000-0000BC2A0000}"/>
    <cellStyle name="Normal 10 4 2 2 2 2 2" xfId="12427" xr:uid="{00000000-0005-0000-0000-0000BD2A0000}"/>
    <cellStyle name="Normal 10 4 2 2 2 3" xfId="12428" xr:uid="{00000000-0005-0000-0000-0000BE2A0000}"/>
    <cellStyle name="Normal 10 4 2 2 2 4" xfId="12429" xr:uid="{00000000-0005-0000-0000-0000BF2A0000}"/>
    <cellStyle name="Normal 10 4 2 2 2 5" xfId="12430" xr:uid="{00000000-0005-0000-0000-0000C02A0000}"/>
    <cellStyle name="Normal 10 4 2 2 3" xfId="12431" xr:uid="{00000000-0005-0000-0000-0000C12A0000}"/>
    <cellStyle name="Normal 10 4 2 2 3 2" xfId="12432" xr:uid="{00000000-0005-0000-0000-0000C22A0000}"/>
    <cellStyle name="Normal 10 4 2 2 3 2 2" xfId="12433" xr:uid="{00000000-0005-0000-0000-0000C32A0000}"/>
    <cellStyle name="Normal 10 4 2 2 3 3" xfId="12434" xr:uid="{00000000-0005-0000-0000-0000C42A0000}"/>
    <cellStyle name="Normal 10 4 2 2 3 4" xfId="12435" xr:uid="{00000000-0005-0000-0000-0000C52A0000}"/>
    <cellStyle name="Normal 10 4 2 2 3 5" xfId="12436" xr:uid="{00000000-0005-0000-0000-0000C62A0000}"/>
    <cellStyle name="Normal 10 4 2 2 4" xfId="12437" xr:uid="{00000000-0005-0000-0000-0000C72A0000}"/>
    <cellStyle name="Normal 10 4 2 2 4 2" xfId="12438" xr:uid="{00000000-0005-0000-0000-0000C82A0000}"/>
    <cellStyle name="Normal 10 4 2 2 4 3" xfId="12439" xr:uid="{00000000-0005-0000-0000-0000C92A0000}"/>
    <cellStyle name="Normal 10 4 2 2 5" xfId="12440" xr:uid="{00000000-0005-0000-0000-0000CA2A0000}"/>
    <cellStyle name="Normal 10 4 2 2 6" xfId="12441" xr:uid="{00000000-0005-0000-0000-0000CB2A0000}"/>
    <cellStyle name="Normal 10 4 2 2 7" xfId="12442" xr:uid="{00000000-0005-0000-0000-0000CC2A0000}"/>
    <cellStyle name="Normal 10 4 2 3" xfId="12443" xr:uid="{00000000-0005-0000-0000-0000CD2A0000}"/>
    <cellStyle name="Normal 10 4 2 3 2" xfId="12444" xr:uid="{00000000-0005-0000-0000-0000CE2A0000}"/>
    <cellStyle name="Normal 10 4 2 3 2 2" xfId="12445" xr:uid="{00000000-0005-0000-0000-0000CF2A0000}"/>
    <cellStyle name="Normal 10 4 2 3 2 2 2" xfId="12446" xr:uid="{00000000-0005-0000-0000-0000D02A0000}"/>
    <cellStyle name="Normal 10 4 2 3 2 3" xfId="12447" xr:uid="{00000000-0005-0000-0000-0000D12A0000}"/>
    <cellStyle name="Normal 10 4 2 3 2 4" xfId="12448" xr:uid="{00000000-0005-0000-0000-0000D22A0000}"/>
    <cellStyle name="Normal 10 4 2 3 2 5" xfId="12449" xr:uid="{00000000-0005-0000-0000-0000D32A0000}"/>
    <cellStyle name="Normal 10 4 2 3 3" xfId="12450" xr:uid="{00000000-0005-0000-0000-0000D42A0000}"/>
    <cellStyle name="Normal 10 4 2 3 3 2" xfId="12451" xr:uid="{00000000-0005-0000-0000-0000D52A0000}"/>
    <cellStyle name="Normal 10 4 2 3 3 2 2" xfId="12452" xr:uid="{00000000-0005-0000-0000-0000D62A0000}"/>
    <cellStyle name="Normal 10 4 2 3 3 3" xfId="12453" xr:uid="{00000000-0005-0000-0000-0000D72A0000}"/>
    <cellStyle name="Normal 10 4 2 3 3 4" xfId="12454" xr:uid="{00000000-0005-0000-0000-0000D82A0000}"/>
    <cellStyle name="Normal 10 4 2 3 3 5" xfId="12455" xr:uid="{00000000-0005-0000-0000-0000D92A0000}"/>
    <cellStyle name="Normal 10 4 2 3 4" xfId="12456" xr:uid="{00000000-0005-0000-0000-0000DA2A0000}"/>
    <cellStyle name="Normal 10 4 2 3 4 2" xfId="12457" xr:uid="{00000000-0005-0000-0000-0000DB2A0000}"/>
    <cellStyle name="Normal 10 4 2 3 4 3" xfId="12458" xr:uid="{00000000-0005-0000-0000-0000DC2A0000}"/>
    <cellStyle name="Normal 10 4 2 3 5" xfId="12459" xr:uid="{00000000-0005-0000-0000-0000DD2A0000}"/>
    <cellStyle name="Normal 10 4 2 3 6" xfId="12460" xr:uid="{00000000-0005-0000-0000-0000DE2A0000}"/>
    <cellStyle name="Normal 10 4 2 3 7" xfId="12461" xr:uid="{00000000-0005-0000-0000-0000DF2A0000}"/>
    <cellStyle name="Normal 10 4 2 4" xfId="12462" xr:uid="{00000000-0005-0000-0000-0000E02A0000}"/>
    <cellStyle name="Normal 10 4 2 4 2" xfId="12463" xr:uid="{00000000-0005-0000-0000-0000E12A0000}"/>
    <cellStyle name="Normal 10 4 2 4 2 2" xfId="12464" xr:uid="{00000000-0005-0000-0000-0000E22A0000}"/>
    <cellStyle name="Normal 10 4 2 4 2 2 2" xfId="12465" xr:uid="{00000000-0005-0000-0000-0000E32A0000}"/>
    <cellStyle name="Normal 10 4 2 4 2 3" xfId="12466" xr:uid="{00000000-0005-0000-0000-0000E42A0000}"/>
    <cellStyle name="Normal 10 4 2 4 2 4" xfId="12467" xr:uid="{00000000-0005-0000-0000-0000E52A0000}"/>
    <cellStyle name="Normal 10 4 2 4 2 5" xfId="12468" xr:uid="{00000000-0005-0000-0000-0000E62A0000}"/>
    <cellStyle name="Normal 10 4 2 4 3" xfId="12469" xr:uid="{00000000-0005-0000-0000-0000E72A0000}"/>
    <cellStyle name="Normal 10 4 2 4 3 2" xfId="12470" xr:uid="{00000000-0005-0000-0000-0000E82A0000}"/>
    <cellStyle name="Normal 10 4 2 4 3 2 2" xfId="12471" xr:uid="{00000000-0005-0000-0000-0000E92A0000}"/>
    <cellStyle name="Normal 10 4 2 4 3 3" xfId="12472" xr:uid="{00000000-0005-0000-0000-0000EA2A0000}"/>
    <cellStyle name="Normal 10 4 2 4 3 4" xfId="12473" xr:uid="{00000000-0005-0000-0000-0000EB2A0000}"/>
    <cellStyle name="Normal 10 4 2 4 3 5" xfId="12474" xr:uid="{00000000-0005-0000-0000-0000EC2A0000}"/>
    <cellStyle name="Normal 10 4 2 4 4" xfId="12475" xr:uid="{00000000-0005-0000-0000-0000ED2A0000}"/>
    <cellStyle name="Normal 10 4 2 4 4 2" xfId="12476" xr:uid="{00000000-0005-0000-0000-0000EE2A0000}"/>
    <cellStyle name="Normal 10 4 2 4 4 3" xfId="12477" xr:uid="{00000000-0005-0000-0000-0000EF2A0000}"/>
    <cellStyle name="Normal 10 4 2 4 5" xfId="12478" xr:uid="{00000000-0005-0000-0000-0000F02A0000}"/>
    <cellStyle name="Normal 10 4 2 4 6" xfId="12479" xr:uid="{00000000-0005-0000-0000-0000F12A0000}"/>
    <cellStyle name="Normal 10 4 2 4 7" xfId="12480" xr:uid="{00000000-0005-0000-0000-0000F22A0000}"/>
    <cellStyle name="Normal 10 4 2 5" xfId="12481" xr:uid="{00000000-0005-0000-0000-0000F32A0000}"/>
    <cellStyle name="Normal 10 4 2 5 2" xfId="12482" xr:uid="{00000000-0005-0000-0000-0000F42A0000}"/>
    <cellStyle name="Normal 10 4 2 5 2 2" xfId="12483" xr:uid="{00000000-0005-0000-0000-0000F52A0000}"/>
    <cellStyle name="Normal 10 4 2 5 2 2 2" xfId="12484" xr:uid="{00000000-0005-0000-0000-0000F62A0000}"/>
    <cellStyle name="Normal 10 4 2 5 2 3" xfId="12485" xr:uid="{00000000-0005-0000-0000-0000F72A0000}"/>
    <cellStyle name="Normal 10 4 2 5 2 4" xfId="12486" xr:uid="{00000000-0005-0000-0000-0000F82A0000}"/>
    <cellStyle name="Normal 10 4 2 5 2 5" xfId="12487" xr:uid="{00000000-0005-0000-0000-0000F92A0000}"/>
    <cellStyle name="Normal 10 4 2 5 3" xfId="12488" xr:uid="{00000000-0005-0000-0000-0000FA2A0000}"/>
    <cellStyle name="Normal 10 4 2 5 3 2" xfId="12489" xr:uid="{00000000-0005-0000-0000-0000FB2A0000}"/>
    <cellStyle name="Normal 10 4 2 5 3 2 2" xfId="12490" xr:uid="{00000000-0005-0000-0000-0000FC2A0000}"/>
    <cellStyle name="Normal 10 4 2 5 3 3" xfId="12491" xr:uid="{00000000-0005-0000-0000-0000FD2A0000}"/>
    <cellStyle name="Normal 10 4 2 5 3 4" xfId="12492" xr:uid="{00000000-0005-0000-0000-0000FE2A0000}"/>
    <cellStyle name="Normal 10 4 2 5 3 5" xfId="12493" xr:uid="{00000000-0005-0000-0000-0000FF2A0000}"/>
    <cellStyle name="Normal 10 4 2 5 4" xfId="12494" xr:uid="{00000000-0005-0000-0000-0000002B0000}"/>
    <cellStyle name="Normal 10 4 2 5 4 2" xfId="12495" xr:uid="{00000000-0005-0000-0000-0000012B0000}"/>
    <cellStyle name="Normal 10 4 2 5 4 3" xfId="12496" xr:uid="{00000000-0005-0000-0000-0000022B0000}"/>
    <cellStyle name="Normal 10 4 2 5 5" xfId="12497" xr:uid="{00000000-0005-0000-0000-0000032B0000}"/>
    <cellStyle name="Normal 10 4 2 5 6" xfId="12498" xr:uid="{00000000-0005-0000-0000-0000042B0000}"/>
    <cellStyle name="Normal 10 4 2 5 7" xfId="12499" xr:uid="{00000000-0005-0000-0000-0000052B0000}"/>
    <cellStyle name="Normal 10 4 2 6" xfId="12500" xr:uid="{00000000-0005-0000-0000-0000062B0000}"/>
    <cellStyle name="Normal 10 4 2 6 2" xfId="12501" xr:uid="{00000000-0005-0000-0000-0000072B0000}"/>
    <cellStyle name="Normal 10 4 2 6 2 2" xfId="12502" xr:uid="{00000000-0005-0000-0000-0000082B0000}"/>
    <cellStyle name="Normal 10 4 2 6 2 2 2" xfId="12503" xr:uid="{00000000-0005-0000-0000-0000092B0000}"/>
    <cellStyle name="Normal 10 4 2 6 2 3" xfId="12504" xr:uid="{00000000-0005-0000-0000-00000A2B0000}"/>
    <cellStyle name="Normal 10 4 2 6 2 4" xfId="12505" xr:uid="{00000000-0005-0000-0000-00000B2B0000}"/>
    <cellStyle name="Normal 10 4 2 6 2 5" xfId="12506" xr:uid="{00000000-0005-0000-0000-00000C2B0000}"/>
    <cellStyle name="Normal 10 4 2 6 3" xfId="12507" xr:uid="{00000000-0005-0000-0000-00000D2B0000}"/>
    <cellStyle name="Normal 10 4 2 6 3 2" xfId="12508" xr:uid="{00000000-0005-0000-0000-00000E2B0000}"/>
    <cellStyle name="Normal 10 4 2 6 3 2 2" xfId="12509" xr:uid="{00000000-0005-0000-0000-00000F2B0000}"/>
    <cellStyle name="Normal 10 4 2 6 3 3" xfId="12510" xr:uid="{00000000-0005-0000-0000-0000102B0000}"/>
    <cellStyle name="Normal 10 4 2 6 3 4" xfId="12511" xr:uid="{00000000-0005-0000-0000-0000112B0000}"/>
    <cellStyle name="Normal 10 4 2 6 3 5" xfId="12512" xr:uid="{00000000-0005-0000-0000-0000122B0000}"/>
    <cellStyle name="Normal 10 4 2 6 4" xfId="12513" xr:uid="{00000000-0005-0000-0000-0000132B0000}"/>
    <cellStyle name="Normal 10 4 2 6 4 2" xfId="12514" xr:uid="{00000000-0005-0000-0000-0000142B0000}"/>
    <cellStyle name="Normal 10 4 2 6 4 3" xfId="12515" xr:uid="{00000000-0005-0000-0000-0000152B0000}"/>
    <cellStyle name="Normal 10 4 2 6 5" xfId="12516" xr:uid="{00000000-0005-0000-0000-0000162B0000}"/>
    <cellStyle name="Normal 10 4 2 6 6" xfId="12517" xr:uid="{00000000-0005-0000-0000-0000172B0000}"/>
    <cellStyle name="Normal 10 4 2 6 7" xfId="12518" xr:uid="{00000000-0005-0000-0000-0000182B0000}"/>
    <cellStyle name="Normal 10 4 2 7" xfId="12519" xr:uid="{00000000-0005-0000-0000-0000192B0000}"/>
    <cellStyle name="Normal 10 4 2 7 2" xfId="12520" xr:uid="{00000000-0005-0000-0000-00001A2B0000}"/>
    <cellStyle name="Normal 10 4 2 7 2 2" xfId="12521" xr:uid="{00000000-0005-0000-0000-00001B2B0000}"/>
    <cellStyle name="Normal 10 4 2 7 2 2 2" xfId="12522" xr:uid="{00000000-0005-0000-0000-00001C2B0000}"/>
    <cellStyle name="Normal 10 4 2 7 2 3" xfId="12523" xr:uid="{00000000-0005-0000-0000-00001D2B0000}"/>
    <cellStyle name="Normal 10 4 2 7 2 4" xfId="12524" xr:uid="{00000000-0005-0000-0000-00001E2B0000}"/>
    <cellStyle name="Normal 10 4 2 7 2 5" xfId="12525" xr:uid="{00000000-0005-0000-0000-00001F2B0000}"/>
    <cellStyle name="Normal 10 4 2 7 3" xfId="12526" xr:uid="{00000000-0005-0000-0000-0000202B0000}"/>
    <cellStyle name="Normal 10 4 2 7 3 2" xfId="12527" xr:uid="{00000000-0005-0000-0000-0000212B0000}"/>
    <cellStyle name="Normal 10 4 2 7 3 2 2" xfId="12528" xr:uid="{00000000-0005-0000-0000-0000222B0000}"/>
    <cellStyle name="Normal 10 4 2 7 3 3" xfId="12529" xr:uid="{00000000-0005-0000-0000-0000232B0000}"/>
    <cellStyle name="Normal 10 4 2 7 3 4" xfId="12530" xr:uid="{00000000-0005-0000-0000-0000242B0000}"/>
    <cellStyle name="Normal 10 4 2 7 3 5" xfId="12531" xr:uid="{00000000-0005-0000-0000-0000252B0000}"/>
    <cellStyle name="Normal 10 4 2 7 4" xfId="12532" xr:uid="{00000000-0005-0000-0000-0000262B0000}"/>
    <cellStyle name="Normal 10 4 2 7 4 2" xfId="12533" xr:uid="{00000000-0005-0000-0000-0000272B0000}"/>
    <cellStyle name="Normal 10 4 2 7 4 3" xfId="12534" xr:uid="{00000000-0005-0000-0000-0000282B0000}"/>
    <cellStyle name="Normal 10 4 2 7 5" xfId="12535" xr:uid="{00000000-0005-0000-0000-0000292B0000}"/>
    <cellStyle name="Normal 10 4 2 7 6" xfId="12536" xr:uid="{00000000-0005-0000-0000-00002A2B0000}"/>
    <cellStyle name="Normal 10 4 2 7 7" xfId="12537" xr:uid="{00000000-0005-0000-0000-00002B2B0000}"/>
    <cellStyle name="Normal 10 4 3" xfId="12538" xr:uid="{00000000-0005-0000-0000-00002C2B0000}"/>
    <cellStyle name="Normal 10 4 3 2" xfId="12539" xr:uid="{00000000-0005-0000-0000-00002D2B0000}"/>
    <cellStyle name="Normal 10 4 3 2 2" xfId="12540" xr:uid="{00000000-0005-0000-0000-00002E2B0000}"/>
    <cellStyle name="Normal 10 4 3 2 2 2" xfId="12541" xr:uid="{00000000-0005-0000-0000-00002F2B0000}"/>
    <cellStyle name="Normal 10 4 3 2 2 2 2" xfId="12542" xr:uid="{00000000-0005-0000-0000-0000302B0000}"/>
    <cellStyle name="Normal 10 4 3 2 2 3" xfId="12543" xr:uid="{00000000-0005-0000-0000-0000312B0000}"/>
    <cellStyle name="Normal 10 4 3 2 2 4" xfId="12544" xr:uid="{00000000-0005-0000-0000-0000322B0000}"/>
    <cellStyle name="Normal 10 4 3 2 3" xfId="12545" xr:uid="{00000000-0005-0000-0000-0000332B0000}"/>
    <cellStyle name="Normal 10 4 3 2 3 2" xfId="12546" xr:uid="{00000000-0005-0000-0000-0000342B0000}"/>
    <cellStyle name="Normal 10 4 3 2 4" xfId="12547" xr:uid="{00000000-0005-0000-0000-0000352B0000}"/>
    <cellStyle name="Normal 10 4 3 2 5" xfId="12548" xr:uid="{00000000-0005-0000-0000-0000362B0000}"/>
    <cellStyle name="Normal 10 4 4" xfId="12549" xr:uid="{00000000-0005-0000-0000-0000372B0000}"/>
    <cellStyle name="Normal 10 4 4 2" xfId="12550" xr:uid="{00000000-0005-0000-0000-0000382B0000}"/>
    <cellStyle name="Normal 10 4 4 2 2" xfId="12551" xr:uid="{00000000-0005-0000-0000-0000392B0000}"/>
    <cellStyle name="Normal 10 4 4 2 2 2" xfId="12552" xr:uid="{00000000-0005-0000-0000-00003A2B0000}"/>
    <cellStyle name="Normal 10 4 4 2 2 2 2" xfId="12553" xr:uid="{00000000-0005-0000-0000-00003B2B0000}"/>
    <cellStyle name="Normal 10 4 4 2 2 3" xfId="12554" xr:uid="{00000000-0005-0000-0000-00003C2B0000}"/>
    <cellStyle name="Normal 10 4 4 2 2 4" xfId="12555" xr:uid="{00000000-0005-0000-0000-00003D2B0000}"/>
    <cellStyle name="Normal 10 4 4 2 3" xfId="12556" xr:uid="{00000000-0005-0000-0000-00003E2B0000}"/>
    <cellStyle name="Normal 10 4 4 2 3 2" xfId="12557" xr:uid="{00000000-0005-0000-0000-00003F2B0000}"/>
    <cellStyle name="Normal 10 4 4 2 4" xfId="12558" xr:uid="{00000000-0005-0000-0000-0000402B0000}"/>
    <cellStyle name="Normal 10 4 4 2 5" xfId="12559" xr:uid="{00000000-0005-0000-0000-0000412B0000}"/>
    <cellStyle name="Normal 10 4 5" xfId="12560" xr:uid="{00000000-0005-0000-0000-0000422B0000}"/>
    <cellStyle name="Normal 10 4 5 2" xfId="12561" xr:uid="{00000000-0005-0000-0000-0000432B0000}"/>
    <cellStyle name="Normal 10 4 5 2 2" xfId="12562" xr:uid="{00000000-0005-0000-0000-0000442B0000}"/>
    <cellStyle name="Normal 10 4 5 2 2 2" xfId="12563" xr:uid="{00000000-0005-0000-0000-0000452B0000}"/>
    <cellStyle name="Normal 10 4 5 2 2 2 2" xfId="12564" xr:uid="{00000000-0005-0000-0000-0000462B0000}"/>
    <cellStyle name="Normal 10 4 5 2 2 3" xfId="12565" xr:uid="{00000000-0005-0000-0000-0000472B0000}"/>
    <cellStyle name="Normal 10 4 5 2 2 4" xfId="12566" xr:uid="{00000000-0005-0000-0000-0000482B0000}"/>
    <cellStyle name="Normal 10 4 5 2 3" xfId="12567" xr:uid="{00000000-0005-0000-0000-0000492B0000}"/>
    <cellStyle name="Normal 10 4 5 2 3 2" xfId="12568" xr:uid="{00000000-0005-0000-0000-00004A2B0000}"/>
    <cellStyle name="Normal 10 4 5 2 4" xfId="12569" xr:uid="{00000000-0005-0000-0000-00004B2B0000}"/>
    <cellStyle name="Normal 10 4 5 2 5" xfId="12570" xr:uid="{00000000-0005-0000-0000-00004C2B0000}"/>
    <cellStyle name="Normal 10 4 6" xfId="12571" xr:uid="{00000000-0005-0000-0000-00004D2B0000}"/>
    <cellStyle name="Normal 10 4 6 2" xfId="12572" xr:uid="{00000000-0005-0000-0000-00004E2B0000}"/>
    <cellStyle name="Normal 10 4 6 2 2" xfId="12573" xr:uid="{00000000-0005-0000-0000-00004F2B0000}"/>
    <cellStyle name="Normal 10 4 6 2 2 2" xfId="12574" xr:uid="{00000000-0005-0000-0000-0000502B0000}"/>
    <cellStyle name="Normal 10 4 6 2 2 2 2" xfId="12575" xr:uid="{00000000-0005-0000-0000-0000512B0000}"/>
    <cellStyle name="Normal 10 4 6 2 2 3" xfId="12576" xr:uid="{00000000-0005-0000-0000-0000522B0000}"/>
    <cellStyle name="Normal 10 4 6 2 2 4" xfId="12577" xr:uid="{00000000-0005-0000-0000-0000532B0000}"/>
    <cellStyle name="Normal 10 4 6 2 3" xfId="12578" xr:uid="{00000000-0005-0000-0000-0000542B0000}"/>
    <cellStyle name="Normal 10 4 6 2 3 2" xfId="12579" xr:uid="{00000000-0005-0000-0000-0000552B0000}"/>
    <cellStyle name="Normal 10 4 6 2 4" xfId="12580" xr:uid="{00000000-0005-0000-0000-0000562B0000}"/>
    <cellStyle name="Normal 10 4 6 2 5" xfId="12581" xr:uid="{00000000-0005-0000-0000-0000572B0000}"/>
    <cellStyle name="Normal 10 4 7" xfId="12582" xr:uid="{00000000-0005-0000-0000-0000582B0000}"/>
    <cellStyle name="Normal 10 4 7 2" xfId="12583" xr:uid="{00000000-0005-0000-0000-0000592B0000}"/>
    <cellStyle name="Normal 10 4 7 2 2" xfId="12584" xr:uid="{00000000-0005-0000-0000-00005A2B0000}"/>
    <cellStyle name="Normal 10 4 7 2 2 2" xfId="12585" xr:uid="{00000000-0005-0000-0000-00005B2B0000}"/>
    <cellStyle name="Normal 10 4 7 2 2 2 2" xfId="12586" xr:uid="{00000000-0005-0000-0000-00005C2B0000}"/>
    <cellStyle name="Normal 10 4 7 2 2 3" xfId="12587" xr:uid="{00000000-0005-0000-0000-00005D2B0000}"/>
    <cellStyle name="Normal 10 4 7 2 2 4" xfId="12588" xr:uid="{00000000-0005-0000-0000-00005E2B0000}"/>
    <cellStyle name="Normal 10 4 7 2 3" xfId="12589" xr:uid="{00000000-0005-0000-0000-00005F2B0000}"/>
    <cellStyle name="Normal 10 4 7 2 3 2" xfId="12590" xr:uid="{00000000-0005-0000-0000-0000602B0000}"/>
    <cellStyle name="Normal 10 4 7 2 4" xfId="12591" xr:uid="{00000000-0005-0000-0000-0000612B0000}"/>
    <cellStyle name="Normal 10 4 7 2 5" xfId="12592" xr:uid="{00000000-0005-0000-0000-0000622B0000}"/>
    <cellStyle name="Normal 10 4 8" xfId="12593" xr:uid="{00000000-0005-0000-0000-0000632B0000}"/>
    <cellStyle name="Normal 10 4 8 2" xfId="12594" xr:uid="{00000000-0005-0000-0000-0000642B0000}"/>
    <cellStyle name="Normal 10 4 8 2 2" xfId="12595" xr:uid="{00000000-0005-0000-0000-0000652B0000}"/>
    <cellStyle name="Normal 10 4 8 2 2 2" xfId="12596" xr:uid="{00000000-0005-0000-0000-0000662B0000}"/>
    <cellStyle name="Normal 10 4 8 2 3" xfId="12597" xr:uid="{00000000-0005-0000-0000-0000672B0000}"/>
    <cellStyle name="Normal 10 4 8 2 4" xfId="12598" xr:uid="{00000000-0005-0000-0000-0000682B0000}"/>
    <cellStyle name="Normal 10 4 8 2 5" xfId="12599" xr:uid="{00000000-0005-0000-0000-0000692B0000}"/>
    <cellStyle name="Normal 10 4 8 3" xfId="12600" xr:uid="{00000000-0005-0000-0000-00006A2B0000}"/>
    <cellStyle name="Normal 10 4 8 3 2" xfId="12601" xr:uid="{00000000-0005-0000-0000-00006B2B0000}"/>
    <cellStyle name="Normal 10 4 8 3 2 2" xfId="12602" xr:uid="{00000000-0005-0000-0000-00006C2B0000}"/>
    <cellStyle name="Normal 10 4 8 3 3" xfId="12603" xr:uid="{00000000-0005-0000-0000-00006D2B0000}"/>
    <cellStyle name="Normal 10 4 8 3 4" xfId="12604" xr:uid="{00000000-0005-0000-0000-00006E2B0000}"/>
    <cellStyle name="Normal 10 4 8 3 5" xfId="12605" xr:uid="{00000000-0005-0000-0000-00006F2B0000}"/>
    <cellStyle name="Normal 10 4 8 4" xfId="12606" xr:uid="{00000000-0005-0000-0000-0000702B0000}"/>
    <cellStyle name="Normal 10 4 8 4 2" xfId="12607" xr:uid="{00000000-0005-0000-0000-0000712B0000}"/>
    <cellStyle name="Normal 10 4 8 4 3" xfId="12608" xr:uid="{00000000-0005-0000-0000-0000722B0000}"/>
    <cellStyle name="Normal 10 4 8 5" xfId="12609" xr:uid="{00000000-0005-0000-0000-0000732B0000}"/>
    <cellStyle name="Normal 10 4 8 6" xfId="12610" xr:uid="{00000000-0005-0000-0000-0000742B0000}"/>
    <cellStyle name="Normal 10 4 8 7" xfId="12611" xr:uid="{00000000-0005-0000-0000-0000752B0000}"/>
    <cellStyle name="Normal 10 4 9" xfId="12612" xr:uid="{00000000-0005-0000-0000-0000762B0000}"/>
    <cellStyle name="Normal 10 4 9 2" xfId="12613" xr:uid="{00000000-0005-0000-0000-0000772B0000}"/>
    <cellStyle name="Normal 10 4 9 2 2" xfId="12614" xr:uid="{00000000-0005-0000-0000-0000782B0000}"/>
    <cellStyle name="Normal 10 4 9 2 2 2" xfId="12615" xr:uid="{00000000-0005-0000-0000-0000792B0000}"/>
    <cellStyle name="Normal 10 4 9 2 3" xfId="12616" xr:uid="{00000000-0005-0000-0000-00007A2B0000}"/>
    <cellStyle name="Normal 10 4 9 2 4" xfId="12617" xr:uid="{00000000-0005-0000-0000-00007B2B0000}"/>
    <cellStyle name="Normal 10 4 9 2 5" xfId="12618" xr:uid="{00000000-0005-0000-0000-00007C2B0000}"/>
    <cellStyle name="Normal 10 4 9 3" xfId="12619" xr:uid="{00000000-0005-0000-0000-00007D2B0000}"/>
    <cellStyle name="Normal 10 4 9 3 2" xfId="12620" xr:uid="{00000000-0005-0000-0000-00007E2B0000}"/>
    <cellStyle name="Normal 10 4 9 3 2 2" xfId="12621" xr:uid="{00000000-0005-0000-0000-00007F2B0000}"/>
    <cellStyle name="Normal 10 4 9 3 3" xfId="12622" xr:uid="{00000000-0005-0000-0000-0000802B0000}"/>
    <cellStyle name="Normal 10 4 9 3 4" xfId="12623" xr:uid="{00000000-0005-0000-0000-0000812B0000}"/>
    <cellStyle name="Normal 10 4 9 3 5" xfId="12624" xr:uid="{00000000-0005-0000-0000-0000822B0000}"/>
    <cellStyle name="Normal 10 4 9 4" xfId="12625" xr:uid="{00000000-0005-0000-0000-0000832B0000}"/>
    <cellStyle name="Normal 10 4 9 4 2" xfId="12626" xr:uid="{00000000-0005-0000-0000-0000842B0000}"/>
    <cellStyle name="Normal 10 4 9 4 3" xfId="12627" xr:uid="{00000000-0005-0000-0000-0000852B0000}"/>
    <cellStyle name="Normal 10 4 9 5" xfId="12628" xr:uid="{00000000-0005-0000-0000-0000862B0000}"/>
    <cellStyle name="Normal 10 4 9 6" xfId="12629" xr:uid="{00000000-0005-0000-0000-0000872B0000}"/>
    <cellStyle name="Normal 10 4 9 7" xfId="12630" xr:uid="{00000000-0005-0000-0000-0000882B0000}"/>
    <cellStyle name="Normal 10 4_Culture" xfId="12631" xr:uid="{00000000-0005-0000-0000-0000892B0000}"/>
    <cellStyle name="Normal 10 5" xfId="12632" xr:uid="{00000000-0005-0000-0000-00008A2B0000}"/>
    <cellStyle name="Normal 10 5 10" xfId="12633" xr:uid="{00000000-0005-0000-0000-00008B2B0000}"/>
    <cellStyle name="Normal 10 5 2" xfId="12634" xr:uid="{00000000-0005-0000-0000-00008C2B0000}"/>
    <cellStyle name="Normal 10 5 2 2" xfId="12635" xr:uid="{00000000-0005-0000-0000-00008D2B0000}"/>
    <cellStyle name="Normal 10 5 2 2 2" xfId="12636" xr:uid="{00000000-0005-0000-0000-00008E2B0000}"/>
    <cellStyle name="Normal 10 5 2 2 2 2" xfId="12637" xr:uid="{00000000-0005-0000-0000-00008F2B0000}"/>
    <cellStyle name="Normal 10 5 2 2 2 2 2" xfId="12638" xr:uid="{00000000-0005-0000-0000-0000902B0000}"/>
    <cellStyle name="Normal 10 5 2 2 2 3" xfId="12639" xr:uid="{00000000-0005-0000-0000-0000912B0000}"/>
    <cellStyle name="Normal 10 5 2 2 2 4" xfId="12640" xr:uid="{00000000-0005-0000-0000-0000922B0000}"/>
    <cellStyle name="Normal 10 5 2 2 3" xfId="12641" xr:uid="{00000000-0005-0000-0000-0000932B0000}"/>
    <cellStyle name="Normal 10 5 2 2 3 2" xfId="12642" xr:uid="{00000000-0005-0000-0000-0000942B0000}"/>
    <cellStyle name="Normal 10 5 2 2 4" xfId="12643" xr:uid="{00000000-0005-0000-0000-0000952B0000}"/>
    <cellStyle name="Normal 10 5 2 2 5" xfId="12644" xr:uid="{00000000-0005-0000-0000-0000962B0000}"/>
    <cellStyle name="Normal 10 5 3" xfId="12645" xr:uid="{00000000-0005-0000-0000-0000972B0000}"/>
    <cellStyle name="Normal 10 5 3 2" xfId="12646" xr:uid="{00000000-0005-0000-0000-0000982B0000}"/>
    <cellStyle name="Normal 10 5 3 2 2" xfId="12647" xr:uid="{00000000-0005-0000-0000-0000992B0000}"/>
    <cellStyle name="Normal 10 5 3 2 2 2" xfId="12648" xr:uid="{00000000-0005-0000-0000-00009A2B0000}"/>
    <cellStyle name="Normal 10 5 3 2 2 2 2" xfId="12649" xr:uid="{00000000-0005-0000-0000-00009B2B0000}"/>
    <cellStyle name="Normal 10 5 3 2 2 3" xfId="12650" xr:uid="{00000000-0005-0000-0000-00009C2B0000}"/>
    <cellStyle name="Normal 10 5 3 2 2 4" xfId="12651" xr:uid="{00000000-0005-0000-0000-00009D2B0000}"/>
    <cellStyle name="Normal 10 5 3 2 3" xfId="12652" xr:uid="{00000000-0005-0000-0000-00009E2B0000}"/>
    <cellStyle name="Normal 10 5 3 2 3 2" xfId="12653" xr:uid="{00000000-0005-0000-0000-00009F2B0000}"/>
    <cellStyle name="Normal 10 5 3 2 4" xfId="12654" xr:uid="{00000000-0005-0000-0000-0000A02B0000}"/>
    <cellStyle name="Normal 10 5 3 2 5" xfId="12655" xr:uid="{00000000-0005-0000-0000-0000A12B0000}"/>
    <cellStyle name="Normal 10 5 4" xfId="12656" xr:uid="{00000000-0005-0000-0000-0000A22B0000}"/>
    <cellStyle name="Normal 10 5 4 2" xfId="12657" xr:uid="{00000000-0005-0000-0000-0000A32B0000}"/>
    <cellStyle name="Normal 10 5 4 2 2" xfId="12658" xr:uid="{00000000-0005-0000-0000-0000A42B0000}"/>
    <cellStyle name="Normal 10 5 4 2 2 2" xfId="12659" xr:uid="{00000000-0005-0000-0000-0000A52B0000}"/>
    <cellStyle name="Normal 10 5 4 2 2 2 2" xfId="12660" xr:uid="{00000000-0005-0000-0000-0000A62B0000}"/>
    <cellStyle name="Normal 10 5 4 2 2 3" xfId="12661" xr:uid="{00000000-0005-0000-0000-0000A72B0000}"/>
    <cellStyle name="Normal 10 5 4 2 2 4" xfId="12662" xr:uid="{00000000-0005-0000-0000-0000A82B0000}"/>
    <cellStyle name="Normal 10 5 4 2 3" xfId="12663" xr:uid="{00000000-0005-0000-0000-0000A92B0000}"/>
    <cellStyle name="Normal 10 5 4 2 3 2" xfId="12664" xr:uid="{00000000-0005-0000-0000-0000AA2B0000}"/>
    <cellStyle name="Normal 10 5 4 2 4" xfId="12665" xr:uid="{00000000-0005-0000-0000-0000AB2B0000}"/>
    <cellStyle name="Normal 10 5 4 2 5" xfId="12666" xr:uid="{00000000-0005-0000-0000-0000AC2B0000}"/>
    <cellStyle name="Normal 10 5 5" xfId="12667" xr:uid="{00000000-0005-0000-0000-0000AD2B0000}"/>
    <cellStyle name="Normal 10 5 5 2" xfId="12668" xr:uid="{00000000-0005-0000-0000-0000AE2B0000}"/>
    <cellStyle name="Normal 10 5 5 2 2" xfId="12669" xr:uid="{00000000-0005-0000-0000-0000AF2B0000}"/>
    <cellStyle name="Normal 10 5 5 2 2 2" xfId="12670" xr:uid="{00000000-0005-0000-0000-0000B02B0000}"/>
    <cellStyle name="Normal 10 5 5 2 2 2 2" xfId="12671" xr:uid="{00000000-0005-0000-0000-0000B12B0000}"/>
    <cellStyle name="Normal 10 5 5 2 2 3" xfId="12672" xr:uid="{00000000-0005-0000-0000-0000B22B0000}"/>
    <cellStyle name="Normal 10 5 5 2 2 4" xfId="12673" xr:uid="{00000000-0005-0000-0000-0000B32B0000}"/>
    <cellStyle name="Normal 10 5 5 2 3" xfId="12674" xr:uid="{00000000-0005-0000-0000-0000B42B0000}"/>
    <cellStyle name="Normal 10 5 5 2 3 2" xfId="12675" xr:uid="{00000000-0005-0000-0000-0000B52B0000}"/>
    <cellStyle name="Normal 10 5 5 2 4" xfId="12676" xr:uid="{00000000-0005-0000-0000-0000B62B0000}"/>
    <cellStyle name="Normal 10 5 5 2 5" xfId="12677" xr:uid="{00000000-0005-0000-0000-0000B72B0000}"/>
    <cellStyle name="Normal 10 5 6" xfId="12678" xr:uid="{00000000-0005-0000-0000-0000B82B0000}"/>
    <cellStyle name="Normal 10 5 6 2" xfId="12679" xr:uid="{00000000-0005-0000-0000-0000B92B0000}"/>
    <cellStyle name="Normal 10 5 6 2 2" xfId="12680" xr:uid="{00000000-0005-0000-0000-0000BA2B0000}"/>
    <cellStyle name="Normal 10 5 6 2 2 2" xfId="12681" xr:uid="{00000000-0005-0000-0000-0000BB2B0000}"/>
    <cellStyle name="Normal 10 5 6 2 2 2 2" xfId="12682" xr:uid="{00000000-0005-0000-0000-0000BC2B0000}"/>
    <cellStyle name="Normal 10 5 6 2 2 3" xfId="12683" xr:uid="{00000000-0005-0000-0000-0000BD2B0000}"/>
    <cellStyle name="Normal 10 5 6 2 2 4" xfId="12684" xr:uid="{00000000-0005-0000-0000-0000BE2B0000}"/>
    <cellStyle name="Normal 10 5 6 2 3" xfId="12685" xr:uid="{00000000-0005-0000-0000-0000BF2B0000}"/>
    <cellStyle name="Normal 10 5 6 2 3 2" xfId="12686" xr:uid="{00000000-0005-0000-0000-0000C02B0000}"/>
    <cellStyle name="Normal 10 5 6 2 4" xfId="12687" xr:uid="{00000000-0005-0000-0000-0000C12B0000}"/>
    <cellStyle name="Normal 10 5 6 2 5" xfId="12688" xr:uid="{00000000-0005-0000-0000-0000C22B0000}"/>
    <cellStyle name="Normal 10 5 7" xfId="12689" xr:uid="{00000000-0005-0000-0000-0000C32B0000}"/>
    <cellStyle name="Normal 10 5 7 2" xfId="12690" xr:uid="{00000000-0005-0000-0000-0000C42B0000}"/>
    <cellStyle name="Normal 10 5 7 2 2" xfId="12691" xr:uid="{00000000-0005-0000-0000-0000C52B0000}"/>
    <cellStyle name="Normal 10 5 7 2 2 2" xfId="12692" xr:uid="{00000000-0005-0000-0000-0000C62B0000}"/>
    <cellStyle name="Normal 10 5 7 2 2 2 2" xfId="12693" xr:uid="{00000000-0005-0000-0000-0000C72B0000}"/>
    <cellStyle name="Normal 10 5 7 2 2 3" xfId="12694" xr:uid="{00000000-0005-0000-0000-0000C82B0000}"/>
    <cellStyle name="Normal 10 5 7 2 2 4" xfId="12695" xr:uid="{00000000-0005-0000-0000-0000C92B0000}"/>
    <cellStyle name="Normal 10 5 7 2 3" xfId="12696" xr:uid="{00000000-0005-0000-0000-0000CA2B0000}"/>
    <cellStyle name="Normal 10 5 7 2 3 2" xfId="12697" xr:uid="{00000000-0005-0000-0000-0000CB2B0000}"/>
    <cellStyle name="Normal 10 5 7 2 4" xfId="12698" xr:uid="{00000000-0005-0000-0000-0000CC2B0000}"/>
    <cellStyle name="Normal 10 5 7 2 5" xfId="12699" xr:uid="{00000000-0005-0000-0000-0000CD2B0000}"/>
    <cellStyle name="Normal 10 5 8" xfId="12700" xr:uid="{00000000-0005-0000-0000-0000CE2B0000}"/>
    <cellStyle name="Normal 10 5 8 2" xfId="12701" xr:uid="{00000000-0005-0000-0000-0000CF2B0000}"/>
    <cellStyle name="Normal 10 5 8 2 2" xfId="12702" xr:uid="{00000000-0005-0000-0000-0000D02B0000}"/>
    <cellStyle name="Normal 10 5 8 2 2 2" xfId="12703" xr:uid="{00000000-0005-0000-0000-0000D12B0000}"/>
    <cellStyle name="Normal 10 5 8 2 3" xfId="12704" xr:uid="{00000000-0005-0000-0000-0000D22B0000}"/>
    <cellStyle name="Normal 10 5 8 2 4" xfId="12705" xr:uid="{00000000-0005-0000-0000-0000D32B0000}"/>
    <cellStyle name="Normal 10 5 8 2 5" xfId="12706" xr:uid="{00000000-0005-0000-0000-0000D42B0000}"/>
    <cellStyle name="Normal 10 5 8 3" xfId="12707" xr:uid="{00000000-0005-0000-0000-0000D52B0000}"/>
    <cellStyle name="Normal 10 5 8 3 2" xfId="12708" xr:uid="{00000000-0005-0000-0000-0000D62B0000}"/>
    <cellStyle name="Normal 10 5 8 3 2 2" xfId="12709" xr:uid="{00000000-0005-0000-0000-0000D72B0000}"/>
    <cellStyle name="Normal 10 5 8 3 3" xfId="12710" xr:uid="{00000000-0005-0000-0000-0000D82B0000}"/>
    <cellStyle name="Normal 10 5 8 3 4" xfId="12711" xr:uid="{00000000-0005-0000-0000-0000D92B0000}"/>
    <cellStyle name="Normal 10 5 8 3 5" xfId="12712" xr:uid="{00000000-0005-0000-0000-0000DA2B0000}"/>
    <cellStyle name="Normal 10 5 8 4" xfId="12713" xr:uid="{00000000-0005-0000-0000-0000DB2B0000}"/>
    <cellStyle name="Normal 10 5 8 4 2" xfId="12714" xr:uid="{00000000-0005-0000-0000-0000DC2B0000}"/>
    <cellStyle name="Normal 10 5 8 4 3" xfId="12715" xr:uid="{00000000-0005-0000-0000-0000DD2B0000}"/>
    <cellStyle name="Normal 10 5 8 5" xfId="12716" xr:uid="{00000000-0005-0000-0000-0000DE2B0000}"/>
    <cellStyle name="Normal 10 5 8 6" xfId="12717" xr:uid="{00000000-0005-0000-0000-0000DF2B0000}"/>
    <cellStyle name="Normal 10 5 8 7" xfId="12718" xr:uid="{00000000-0005-0000-0000-0000E02B0000}"/>
    <cellStyle name="Normal 10 5 9" xfId="12719" xr:uid="{00000000-0005-0000-0000-0000E12B0000}"/>
    <cellStyle name="Normal 10 5 9 2" xfId="12720" xr:uid="{00000000-0005-0000-0000-0000E22B0000}"/>
    <cellStyle name="Normal 10 5 9 2 2" xfId="12721" xr:uid="{00000000-0005-0000-0000-0000E32B0000}"/>
    <cellStyle name="Normal 10 5 9 2 2 2" xfId="12722" xr:uid="{00000000-0005-0000-0000-0000E42B0000}"/>
    <cellStyle name="Normal 10 5 9 2 3" xfId="12723" xr:uid="{00000000-0005-0000-0000-0000E52B0000}"/>
    <cellStyle name="Normal 10 5 9 2 4" xfId="12724" xr:uid="{00000000-0005-0000-0000-0000E62B0000}"/>
    <cellStyle name="Normal 10 5 9 2 5" xfId="12725" xr:uid="{00000000-0005-0000-0000-0000E72B0000}"/>
    <cellStyle name="Normal 10 5 9 3" xfId="12726" xr:uid="{00000000-0005-0000-0000-0000E82B0000}"/>
    <cellStyle name="Normal 10 5 9 3 2" xfId="12727" xr:uid="{00000000-0005-0000-0000-0000E92B0000}"/>
    <cellStyle name="Normal 10 5 9 3 2 2" xfId="12728" xr:uid="{00000000-0005-0000-0000-0000EA2B0000}"/>
    <cellStyle name="Normal 10 5 9 3 3" xfId="12729" xr:uid="{00000000-0005-0000-0000-0000EB2B0000}"/>
    <cellStyle name="Normal 10 5 9 3 4" xfId="12730" xr:uid="{00000000-0005-0000-0000-0000EC2B0000}"/>
    <cellStyle name="Normal 10 5 9 3 5" xfId="12731" xr:uid="{00000000-0005-0000-0000-0000ED2B0000}"/>
    <cellStyle name="Normal 10 5 9 4" xfId="12732" xr:uid="{00000000-0005-0000-0000-0000EE2B0000}"/>
    <cellStyle name="Normal 10 5 9 4 2" xfId="12733" xr:uid="{00000000-0005-0000-0000-0000EF2B0000}"/>
    <cellStyle name="Normal 10 5 9 4 3" xfId="12734" xr:uid="{00000000-0005-0000-0000-0000F02B0000}"/>
    <cellStyle name="Normal 10 5 9 5" xfId="12735" xr:uid="{00000000-0005-0000-0000-0000F12B0000}"/>
    <cellStyle name="Normal 10 5 9 6" xfId="12736" xr:uid="{00000000-0005-0000-0000-0000F22B0000}"/>
    <cellStyle name="Normal 10 5 9 7" xfId="12737" xr:uid="{00000000-0005-0000-0000-0000F32B0000}"/>
    <cellStyle name="Normal 10 5_Culture" xfId="12738" xr:uid="{00000000-0005-0000-0000-0000F42B0000}"/>
    <cellStyle name="Normal 10 6" xfId="12739" xr:uid="{00000000-0005-0000-0000-0000F52B0000}"/>
    <cellStyle name="Normal 10 6 2" xfId="12740" xr:uid="{00000000-0005-0000-0000-0000F62B0000}"/>
    <cellStyle name="Normal 10 6 2 2" xfId="12741" xr:uid="{00000000-0005-0000-0000-0000F72B0000}"/>
    <cellStyle name="Normal 10 6 2 2 2" xfId="12742" xr:uid="{00000000-0005-0000-0000-0000F82B0000}"/>
    <cellStyle name="Normal 10 6 2 2 2 2" xfId="12743" xr:uid="{00000000-0005-0000-0000-0000F92B0000}"/>
    <cellStyle name="Normal 10 6 2 2 3" xfId="12744" xr:uid="{00000000-0005-0000-0000-0000FA2B0000}"/>
    <cellStyle name="Normal 10 6 2 2 4" xfId="12745" xr:uid="{00000000-0005-0000-0000-0000FB2B0000}"/>
    <cellStyle name="Normal 10 6 2 3" xfId="12746" xr:uid="{00000000-0005-0000-0000-0000FC2B0000}"/>
    <cellStyle name="Normal 10 6 2 3 2" xfId="12747" xr:uid="{00000000-0005-0000-0000-0000FD2B0000}"/>
    <cellStyle name="Normal 10 6 2 4" xfId="12748" xr:uid="{00000000-0005-0000-0000-0000FE2B0000}"/>
    <cellStyle name="Normal 10 6 2 5" xfId="12749" xr:uid="{00000000-0005-0000-0000-0000FF2B0000}"/>
    <cellStyle name="Normal 10 7" xfId="12750" xr:uid="{00000000-0005-0000-0000-0000002C0000}"/>
    <cellStyle name="Normal 10 7 2" xfId="12751" xr:uid="{00000000-0005-0000-0000-0000012C0000}"/>
    <cellStyle name="Normal 10 7 2 2" xfId="12752" xr:uid="{00000000-0005-0000-0000-0000022C0000}"/>
    <cellStyle name="Normal 10 7 2 2 2" xfId="12753" xr:uid="{00000000-0005-0000-0000-0000032C0000}"/>
    <cellStyle name="Normal 10 7 2 2 2 2" xfId="12754" xr:uid="{00000000-0005-0000-0000-0000042C0000}"/>
    <cellStyle name="Normal 10 7 2 2 3" xfId="12755" xr:uid="{00000000-0005-0000-0000-0000052C0000}"/>
    <cellStyle name="Normal 10 7 2 2 4" xfId="12756" xr:uid="{00000000-0005-0000-0000-0000062C0000}"/>
    <cellStyle name="Normal 10 7 2 3" xfId="12757" xr:uid="{00000000-0005-0000-0000-0000072C0000}"/>
    <cellStyle name="Normal 10 7 2 3 2" xfId="12758" xr:uid="{00000000-0005-0000-0000-0000082C0000}"/>
    <cellStyle name="Normal 10 7 2 4" xfId="12759" xr:uid="{00000000-0005-0000-0000-0000092C0000}"/>
    <cellStyle name="Normal 10 7 2 5" xfId="12760" xr:uid="{00000000-0005-0000-0000-00000A2C0000}"/>
    <cellStyle name="Normal 10 8" xfId="12761" xr:uid="{00000000-0005-0000-0000-00000B2C0000}"/>
    <cellStyle name="Normal 10 8 2" xfId="12762" xr:uid="{00000000-0005-0000-0000-00000C2C0000}"/>
    <cellStyle name="Normal 10 8 2 2" xfId="12763" xr:uid="{00000000-0005-0000-0000-00000D2C0000}"/>
    <cellStyle name="Normal 10 8 2 2 2" xfId="12764" xr:uid="{00000000-0005-0000-0000-00000E2C0000}"/>
    <cellStyle name="Normal 10 8 2 2 2 2" xfId="12765" xr:uid="{00000000-0005-0000-0000-00000F2C0000}"/>
    <cellStyle name="Normal 10 8 2 2 3" xfId="12766" xr:uid="{00000000-0005-0000-0000-0000102C0000}"/>
    <cellStyle name="Normal 10 8 2 2 4" xfId="12767" xr:uid="{00000000-0005-0000-0000-0000112C0000}"/>
    <cellStyle name="Normal 10 8 2 3" xfId="12768" xr:uid="{00000000-0005-0000-0000-0000122C0000}"/>
    <cellStyle name="Normal 10 8 2 3 2" xfId="12769" xr:uid="{00000000-0005-0000-0000-0000132C0000}"/>
    <cellStyle name="Normal 10 8 2 4" xfId="12770" xr:uid="{00000000-0005-0000-0000-0000142C0000}"/>
    <cellStyle name="Normal 10 8 2 5" xfId="12771" xr:uid="{00000000-0005-0000-0000-0000152C0000}"/>
    <cellStyle name="Normal 10 9" xfId="12772" xr:uid="{00000000-0005-0000-0000-0000162C0000}"/>
    <cellStyle name="Normal 10 9 2" xfId="12773" xr:uid="{00000000-0005-0000-0000-0000172C0000}"/>
    <cellStyle name="Normal 10 9 2 2" xfId="12774" xr:uid="{00000000-0005-0000-0000-0000182C0000}"/>
    <cellStyle name="Normal 10 9 2 2 2" xfId="12775" xr:uid="{00000000-0005-0000-0000-0000192C0000}"/>
    <cellStyle name="Normal 10 9 2 2 2 2" xfId="12776" xr:uid="{00000000-0005-0000-0000-00001A2C0000}"/>
    <cellStyle name="Normal 10 9 2 2 3" xfId="12777" xr:uid="{00000000-0005-0000-0000-00001B2C0000}"/>
    <cellStyle name="Normal 10 9 2 2 4" xfId="12778" xr:uid="{00000000-0005-0000-0000-00001C2C0000}"/>
    <cellStyle name="Normal 10 9 2 3" xfId="12779" xr:uid="{00000000-0005-0000-0000-00001D2C0000}"/>
    <cellStyle name="Normal 10 9 2 3 2" xfId="12780" xr:uid="{00000000-0005-0000-0000-00001E2C0000}"/>
    <cellStyle name="Normal 10 9 2 4" xfId="12781" xr:uid="{00000000-0005-0000-0000-00001F2C0000}"/>
    <cellStyle name="Normal 10 9 2 5" xfId="12782" xr:uid="{00000000-0005-0000-0000-0000202C0000}"/>
    <cellStyle name="Normal 10_inv-en-1.5.0-02 trame_fiche-emissions" xfId="12783" xr:uid="{00000000-0005-0000-0000-0000212C0000}"/>
    <cellStyle name="Normal 100" xfId="12784" xr:uid="{00000000-0005-0000-0000-0000222C0000}"/>
    <cellStyle name="Normal 100 2" xfId="12785" xr:uid="{00000000-0005-0000-0000-0000232C0000}"/>
    <cellStyle name="Normal 100 2 2" xfId="12786" xr:uid="{00000000-0005-0000-0000-0000242C0000}"/>
    <cellStyle name="Normal 100 2 2 2" xfId="12787" xr:uid="{00000000-0005-0000-0000-0000252C0000}"/>
    <cellStyle name="Normal 100 2 2 2 2" xfId="12788" xr:uid="{00000000-0005-0000-0000-0000262C0000}"/>
    <cellStyle name="Normal 100 2 2 2 2 2" xfId="12789" xr:uid="{00000000-0005-0000-0000-0000272C0000}"/>
    <cellStyle name="Normal 100 2 2 2 3" xfId="12790" xr:uid="{00000000-0005-0000-0000-0000282C0000}"/>
    <cellStyle name="Normal 100 2 2 2 4" xfId="12791" xr:uid="{00000000-0005-0000-0000-0000292C0000}"/>
    <cellStyle name="Normal 100 2 2 3" xfId="12792" xr:uid="{00000000-0005-0000-0000-00002A2C0000}"/>
    <cellStyle name="Normal 100 2 2 3 2" xfId="12793" xr:uid="{00000000-0005-0000-0000-00002B2C0000}"/>
    <cellStyle name="Normal 100 2 2 4" xfId="12794" xr:uid="{00000000-0005-0000-0000-00002C2C0000}"/>
    <cellStyle name="Normal 100 2 2 5" xfId="12795" xr:uid="{00000000-0005-0000-0000-00002D2C0000}"/>
    <cellStyle name="Normal 100 2 2 6" xfId="12796" xr:uid="{00000000-0005-0000-0000-00002E2C0000}"/>
    <cellStyle name="Normal 100 3" xfId="12797" xr:uid="{00000000-0005-0000-0000-00002F2C0000}"/>
    <cellStyle name="Normal 100 3 2" xfId="12798" xr:uid="{00000000-0005-0000-0000-0000302C0000}"/>
    <cellStyle name="Normal 100 3 2 2" xfId="12799" xr:uid="{00000000-0005-0000-0000-0000312C0000}"/>
    <cellStyle name="Normal 100 3 2 2 2" xfId="12800" xr:uid="{00000000-0005-0000-0000-0000322C0000}"/>
    <cellStyle name="Normal 100 3 2 3" xfId="12801" xr:uid="{00000000-0005-0000-0000-0000332C0000}"/>
    <cellStyle name="Normal 100 3 2 4" xfId="12802" xr:uid="{00000000-0005-0000-0000-0000342C0000}"/>
    <cellStyle name="Normal 100 3 3" xfId="12803" xr:uid="{00000000-0005-0000-0000-0000352C0000}"/>
    <cellStyle name="Normal 100 3 3 2" xfId="12804" xr:uid="{00000000-0005-0000-0000-0000362C0000}"/>
    <cellStyle name="Normal 100 3 4" xfId="12805" xr:uid="{00000000-0005-0000-0000-0000372C0000}"/>
    <cellStyle name="Normal 100 3 5" xfId="12806" xr:uid="{00000000-0005-0000-0000-0000382C0000}"/>
    <cellStyle name="Normal 100 3 6" xfId="12807" xr:uid="{00000000-0005-0000-0000-0000392C0000}"/>
    <cellStyle name="Normal 101" xfId="12808" xr:uid="{00000000-0005-0000-0000-00003A2C0000}"/>
    <cellStyle name="Normal 101 2" xfId="12809" xr:uid="{00000000-0005-0000-0000-00003B2C0000}"/>
    <cellStyle name="Normal 101 2 2" xfId="12810" xr:uid="{00000000-0005-0000-0000-00003C2C0000}"/>
    <cellStyle name="Normal 101 2 2 2" xfId="12811" xr:uid="{00000000-0005-0000-0000-00003D2C0000}"/>
    <cellStyle name="Normal 101 2 2 2 2" xfId="12812" xr:uid="{00000000-0005-0000-0000-00003E2C0000}"/>
    <cellStyle name="Normal 101 2 2 2 2 2" xfId="12813" xr:uid="{00000000-0005-0000-0000-00003F2C0000}"/>
    <cellStyle name="Normal 101 2 2 2 3" xfId="12814" xr:uid="{00000000-0005-0000-0000-0000402C0000}"/>
    <cellStyle name="Normal 101 2 2 2 4" xfId="12815" xr:uid="{00000000-0005-0000-0000-0000412C0000}"/>
    <cellStyle name="Normal 101 2 2 3" xfId="12816" xr:uid="{00000000-0005-0000-0000-0000422C0000}"/>
    <cellStyle name="Normal 101 2 2 3 2" xfId="12817" xr:uid="{00000000-0005-0000-0000-0000432C0000}"/>
    <cellStyle name="Normal 101 2 2 4" xfId="12818" xr:uid="{00000000-0005-0000-0000-0000442C0000}"/>
    <cellStyle name="Normal 101 2 2 5" xfId="12819" xr:uid="{00000000-0005-0000-0000-0000452C0000}"/>
    <cellStyle name="Normal 101 2 2 6" xfId="12820" xr:uid="{00000000-0005-0000-0000-0000462C0000}"/>
    <cellStyle name="Normal 101 3" xfId="12821" xr:uid="{00000000-0005-0000-0000-0000472C0000}"/>
    <cellStyle name="Normal 101 3 2" xfId="12822" xr:uid="{00000000-0005-0000-0000-0000482C0000}"/>
    <cellStyle name="Normal 101 3 2 2" xfId="12823" xr:uid="{00000000-0005-0000-0000-0000492C0000}"/>
    <cellStyle name="Normal 101 3 2 2 2" xfId="12824" xr:uid="{00000000-0005-0000-0000-00004A2C0000}"/>
    <cellStyle name="Normal 101 3 2 3" xfId="12825" xr:uid="{00000000-0005-0000-0000-00004B2C0000}"/>
    <cellStyle name="Normal 101 3 2 4" xfId="12826" xr:uid="{00000000-0005-0000-0000-00004C2C0000}"/>
    <cellStyle name="Normal 101 3 3" xfId="12827" xr:uid="{00000000-0005-0000-0000-00004D2C0000}"/>
    <cellStyle name="Normal 101 3 3 2" xfId="12828" xr:uid="{00000000-0005-0000-0000-00004E2C0000}"/>
    <cellStyle name="Normal 101 3 4" xfId="12829" xr:uid="{00000000-0005-0000-0000-00004F2C0000}"/>
    <cellStyle name="Normal 101 3 5" xfId="12830" xr:uid="{00000000-0005-0000-0000-0000502C0000}"/>
    <cellStyle name="Normal 101 3 6" xfId="12831" xr:uid="{00000000-0005-0000-0000-0000512C0000}"/>
    <cellStyle name="Normal 102" xfId="12832" xr:uid="{00000000-0005-0000-0000-0000522C0000}"/>
    <cellStyle name="Normal 102 2" xfId="12833" xr:uid="{00000000-0005-0000-0000-0000532C0000}"/>
    <cellStyle name="Normal 102 2 2" xfId="12834" xr:uid="{00000000-0005-0000-0000-0000542C0000}"/>
    <cellStyle name="Normal 102 2 2 2" xfId="12835" xr:uid="{00000000-0005-0000-0000-0000552C0000}"/>
    <cellStyle name="Normal 102 2 2 2 2" xfId="12836" xr:uid="{00000000-0005-0000-0000-0000562C0000}"/>
    <cellStyle name="Normal 102 2 2 2 2 2" xfId="12837" xr:uid="{00000000-0005-0000-0000-0000572C0000}"/>
    <cellStyle name="Normal 102 2 2 2 3" xfId="12838" xr:uid="{00000000-0005-0000-0000-0000582C0000}"/>
    <cellStyle name="Normal 102 2 2 2 4" xfId="12839" xr:uid="{00000000-0005-0000-0000-0000592C0000}"/>
    <cellStyle name="Normal 102 2 2 3" xfId="12840" xr:uid="{00000000-0005-0000-0000-00005A2C0000}"/>
    <cellStyle name="Normal 102 2 2 3 2" xfId="12841" xr:uid="{00000000-0005-0000-0000-00005B2C0000}"/>
    <cellStyle name="Normal 102 2 2 4" xfId="12842" xr:uid="{00000000-0005-0000-0000-00005C2C0000}"/>
    <cellStyle name="Normal 102 2 2 5" xfId="12843" xr:uid="{00000000-0005-0000-0000-00005D2C0000}"/>
    <cellStyle name="Normal 102 2 2 6" xfId="12844" xr:uid="{00000000-0005-0000-0000-00005E2C0000}"/>
    <cellStyle name="Normal 102 3" xfId="12845" xr:uid="{00000000-0005-0000-0000-00005F2C0000}"/>
    <cellStyle name="Normal 102 3 2" xfId="12846" xr:uid="{00000000-0005-0000-0000-0000602C0000}"/>
    <cellStyle name="Normal 102 3 2 2" xfId="12847" xr:uid="{00000000-0005-0000-0000-0000612C0000}"/>
    <cellStyle name="Normal 102 3 2 2 2" xfId="12848" xr:uid="{00000000-0005-0000-0000-0000622C0000}"/>
    <cellStyle name="Normal 102 3 2 3" xfId="12849" xr:uid="{00000000-0005-0000-0000-0000632C0000}"/>
    <cellStyle name="Normal 102 3 2 4" xfId="12850" xr:uid="{00000000-0005-0000-0000-0000642C0000}"/>
    <cellStyle name="Normal 102 3 3" xfId="12851" xr:uid="{00000000-0005-0000-0000-0000652C0000}"/>
    <cellStyle name="Normal 102 3 3 2" xfId="12852" xr:uid="{00000000-0005-0000-0000-0000662C0000}"/>
    <cellStyle name="Normal 102 3 4" xfId="12853" xr:uid="{00000000-0005-0000-0000-0000672C0000}"/>
    <cellStyle name="Normal 102 3 5" xfId="12854" xr:uid="{00000000-0005-0000-0000-0000682C0000}"/>
    <cellStyle name="Normal 102 3 6" xfId="12855" xr:uid="{00000000-0005-0000-0000-0000692C0000}"/>
    <cellStyle name="Normal 103" xfId="12856" xr:uid="{00000000-0005-0000-0000-00006A2C0000}"/>
    <cellStyle name="Normal 103 2" xfId="12857" xr:uid="{00000000-0005-0000-0000-00006B2C0000}"/>
    <cellStyle name="Normal 103 2 2" xfId="12858" xr:uid="{00000000-0005-0000-0000-00006C2C0000}"/>
    <cellStyle name="Normal 103 2 2 2" xfId="12859" xr:uid="{00000000-0005-0000-0000-00006D2C0000}"/>
    <cellStyle name="Normal 103 2 2 2 2" xfId="12860" xr:uid="{00000000-0005-0000-0000-00006E2C0000}"/>
    <cellStyle name="Normal 103 2 2 2 2 2" xfId="12861" xr:uid="{00000000-0005-0000-0000-00006F2C0000}"/>
    <cellStyle name="Normal 103 2 2 2 3" xfId="12862" xr:uid="{00000000-0005-0000-0000-0000702C0000}"/>
    <cellStyle name="Normal 103 2 2 2 4" xfId="12863" xr:uid="{00000000-0005-0000-0000-0000712C0000}"/>
    <cellStyle name="Normal 103 2 2 3" xfId="12864" xr:uid="{00000000-0005-0000-0000-0000722C0000}"/>
    <cellStyle name="Normal 103 2 2 3 2" xfId="12865" xr:uid="{00000000-0005-0000-0000-0000732C0000}"/>
    <cellStyle name="Normal 103 2 2 4" xfId="12866" xr:uid="{00000000-0005-0000-0000-0000742C0000}"/>
    <cellStyle name="Normal 103 2 2 5" xfId="12867" xr:uid="{00000000-0005-0000-0000-0000752C0000}"/>
    <cellStyle name="Normal 103 2 2 6" xfId="12868" xr:uid="{00000000-0005-0000-0000-0000762C0000}"/>
    <cellStyle name="Normal 103 3" xfId="12869" xr:uid="{00000000-0005-0000-0000-0000772C0000}"/>
    <cellStyle name="Normal 103 3 2" xfId="12870" xr:uid="{00000000-0005-0000-0000-0000782C0000}"/>
    <cellStyle name="Normal 103 3 2 2" xfId="12871" xr:uid="{00000000-0005-0000-0000-0000792C0000}"/>
    <cellStyle name="Normal 103 3 2 2 2" xfId="12872" xr:uid="{00000000-0005-0000-0000-00007A2C0000}"/>
    <cellStyle name="Normal 103 3 2 3" xfId="12873" xr:uid="{00000000-0005-0000-0000-00007B2C0000}"/>
    <cellStyle name="Normal 103 3 2 4" xfId="12874" xr:uid="{00000000-0005-0000-0000-00007C2C0000}"/>
    <cellStyle name="Normal 103 3 3" xfId="12875" xr:uid="{00000000-0005-0000-0000-00007D2C0000}"/>
    <cellStyle name="Normal 103 3 3 2" xfId="12876" xr:uid="{00000000-0005-0000-0000-00007E2C0000}"/>
    <cellStyle name="Normal 103 3 4" xfId="12877" xr:uid="{00000000-0005-0000-0000-00007F2C0000}"/>
    <cellStyle name="Normal 103 3 5" xfId="12878" xr:uid="{00000000-0005-0000-0000-0000802C0000}"/>
    <cellStyle name="Normal 103 3 6" xfId="12879" xr:uid="{00000000-0005-0000-0000-0000812C0000}"/>
    <cellStyle name="Normal 104" xfId="12880" xr:uid="{00000000-0005-0000-0000-0000822C0000}"/>
    <cellStyle name="Normal 104 2" xfId="12881" xr:uid="{00000000-0005-0000-0000-0000832C0000}"/>
    <cellStyle name="Normal 104 2 2" xfId="12882" xr:uid="{00000000-0005-0000-0000-0000842C0000}"/>
    <cellStyle name="Normal 104 2 2 2" xfId="12883" xr:uid="{00000000-0005-0000-0000-0000852C0000}"/>
    <cellStyle name="Normal 104 2 2 2 2" xfId="12884" xr:uid="{00000000-0005-0000-0000-0000862C0000}"/>
    <cellStyle name="Normal 104 2 2 2 2 2" xfId="12885" xr:uid="{00000000-0005-0000-0000-0000872C0000}"/>
    <cellStyle name="Normal 104 2 2 2 3" xfId="12886" xr:uid="{00000000-0005-0000-0000-0000882C0000}"/>
    <cellStyle name="Normal 104 2 2 2 4" xfId="12887" xr:uid="{00000000-0005-0000-0000-0000892C0000}"/>
    <cellStyle name="Normal 104 2 2 3" xfId="12888" xr:uid="{00000000-0005-0000-0000-00008A2C0000}"/>
    <cellStyle name="Normal 104 2 2 3 2" xfId="12889" xr:uid="{00000000-0005-0000-0000-00008B2C0000}"/>
    <cellStyle name="Normal 104 2 2 4" xfId="12890" xr:uid="{00000000-0005-0000-0000-00008C2C0000}"/>
    <cellStyle name="Normal 104 2 2 5" xfId="12891" xr:uid="{00000000-0005-0000-0000-00008D2C0000}"/>
    <cellStyle name="Normal 104 2 2 6" xfId="12892" xr:uid="{00000000-0005-0000-0000-00008E2C0000}"/>
    <cellStyle name="Normal 104 3" xfId="12893" xr:uid="{00000000-0005-0000-0000-00008F2C0000}"/>
    <cellStyle name="Normal 104 3 2" xfId="12894" xr:uid="{00000000-0005-0000-0000-0000902C0000}"/>
    <cellStyle name="Normal 104 3 2 2" xfId="12895" xr:uid="{00000000-0005-0000-0000-0000912C0000}"/>
    <cellStyle name="Normal 104 3 2 2 2" xfId="12896" xr:uid="{00000000-0005-0000-0000-0000922C0000}"/>
    <cellStyle name="Normal 104 3 2 3" xfId="12897" xr:uid="{00000000-0005-0000-0000-0000932C0000}"/>
    <cellStyle name="Normal 104 3 2 4" xfId="12898" xr:uid="{00000000-0005-0000-0000-0000942C0000}"/>
    <cellStyle name="Normal 104 3 3" xfId="12899" xr:uid="{00000000-0005-0000-0000-0000952C0000}"/>
    <cellStyle name="Normal 104 3 3 2" xfId="12900" xr:uid="{00000000-0005-0000-0000-0000962C0000}"/>
    <cellStyle name="Normal 104 3 4" xfId="12901" xr:uid="{00000000-0005-0000-0000-0000972C0000}"/>
    <cellStyle name="Normal 104 3 5" xfId="12902" xr:uid="{00000000-0005-0000-0000-0000982C0000}"/>
    <cellStyle name="Normal 104 3 6" xfId="12903" xr:uid="{00000000-0005-0000-0000-0000992C0000}"/>
    <cellStyle name="Normal 105" xfId="12904" xr:uid="{00000000-0005-0000-0000-00009A2C0000}"/>
    <cellStyle name="Normal 105 2" xfId="12905" xr:uid="{00000000-0005-0000-0000-00009B2C0000}"/>
    <cellStyle name="Normal 105 2 2" xfId="12906" xr:uid="{00000000-0005-0000-0000-00009C2C0000}"/>
    <cellStyle name="Normal 105 2 2 2" xfId="12907" xr:uid="{00000000-0005-0000-0000-00009D2C0000}"/>
    <cellStyle name="Normal 105 2 2 2 2" xfId="12908" xr:uid="{00000000-0005-0000-0000-00009E2C0000}"/>
    <cellStyle name="Normal 105 2 2 2 2 2" xfId="12909" xr:uid="{00000000-0005-0000-0000-00009F2C0000}"/>
    <cellStyle name="Normal 105 2 2 2 3" xfId="12910" xr:uid="{00000000-0005-0000-0000-0000A02C0000}"/>
    <cellStyle name="Normal 105 2 2 2 4" xfId="12911" xr:uid="{00000000-0005-0000-0000-0000A12C0000}"/>
    <cellStyle name="Normal 105 2 2 3" xfId="12912" xr:uid="{00000000-0005-0000-0000-0000A22C0000}"/>
    <cellStyle name="Normal 105 2 2 3 2" xfId="12913" xr:uid="{00000000-0005-0000-0000-0000A32C0000}"/>
    <cellStyle name="Normal 105 2 2 4" xfId="12914" xr:uid="{00000000-0005-0000-0000-0000A42C0000}"/>
    <cellStyle name="Normal 105 2 2 5" xfId="12915" xr:uid="{00000000-0005-0000-0000-0000A52C0000}"/>
    <cellStyle name="Normal 105 2 2 6" xfId="12916" xr:uid="{00000000-0005-0000-0000-0000A62C0000}"/>
    <cellStyle name="Normal 105 3" xfId="12917" xr:uid="{00000000-0005-0000-0000-0000A72C0000}"/>
    <cellStyle name="Normal 105 3 2" xfId="12918" xr:uid="{00000000-0005-0000-0000-0000A82C0000}"/>
    <cellStyle name="Normal 105 3 2 2" xfId="12919" xr:uid="{00000000-0005-0000-0000-0000A92C0000}"/>
    <cellStyle name="Normal 105 3 2 2 2" xfId="12920" xr:uid="{00000000-0005-0000-0000-0000AA2C0000}"/>
    <cellStyle name="Normal 105 3 2 3" xfId="12921" xr:uid="{00000000-0005-0000-0000-0000AB2C0000}"/>
    <cellStyle name="Normal 105 3 2 4" xfId="12922" xr:uid="{00000000-0005-0000-0000-0000AC2C0000}"/>
    <cellStyle name="Normal 105 3 3" xfId="12923" xr:uid="{00000000-0005-0000-0000-0000AD2C0000}"/>
    <cellStyle name="Normal 105 3 3 2" xfId="12924" xr:uid="{00000000-0005-0000-0000-0000AE2C0000}"/>
    <cellStyle name="Normal 105 3 4" xfId="12925" xr:uid="{00000000-0005-0000-0000-0000AF2C0000}"/>
    <cellStyle name="Normal 105 3 5" xfId="12926" xr:uid="{00000000-0005-0000-0000-0000B02C0000}"/>
    <cellStyle name="Normal 105 3 6" xfId="12927" xr:uid="{00000000-0005-0000-0000-0000B12C0000}"/>
    <cellStyle name="Normal 106" xfId="12928" xr:uid="{00000000-0005-0000-0000-0000B22C0000}"/>
    <cellStyle name="Normal 106 2" xfId="12929" xr:uid="{00000000-0005-0000-0000-0000B32C0000}"/>
    <cellStyle name="Normal 106 2 2" xfId="12930" xr:uid="{00000000-0005-0000-0000-0000B42C0000}"/>
    <cellStyle name="Normal 106 2 2 2" xfId="12931" xr:uid="{00000000-0005-0000-0000-0000B52C0000}"/>
    <cellStyle name="Normal 106 2 2 2 2" xfId="12932" xr:uid="{00000000-0005-0000-0000-0000B62C0000}"/>
    <cellStyle name="Normal 106 2 2 2 2 2" xfId="12933" xr:uid="{00000000-0005-0000-0000-0000B72C0000}"/>
    <cellStyle name="Normal 106 2 2 2 3" xfId="12934" xr:uid="{00000000-0005-0000-0000-0000B82C0000}"/>
    <cellStyle name="Normal 106 2 2 2 4" xfId="12935" xr:uid="{00000000-0005-0000-0000-0000B92C0000}"/>
    <cellStyle name="Normal 106 2 2 3" xfId="12936" xr:uid="{00000000-0005-0000-0000-0000BA2C0000}"/>
    <cellStyle name="Normal 106 2 2 3 2" xfId="12937" xr:uid="{00000000-0005-0000-0000-0000BB2C0000}"/>
    <cellStyle name="Normal 106 2 2 4" xfId="12938" xr:uid="{00000000-0005-0000-0000-0000BC2C0000}"/>
    <cellStyle name="Normal 106 2 2 5" xfId="12939" xr:uid="{00000000-0005-0000-0000-0000BD2C0000}"/>
    <cellStyle name="Normal 106 2 2 6" xfId="12940" xr:uid="{00000000-0005-0000-0000-0000BE2C0000}"/>
    <cellStyle name="Normal 106 3" xfId="12941" xr:uid="{00000000-0005-0000-0000-0000BF2C0000}"/>
    <cellStyle name="Normal 106 3 2" xfId="12942" xr:uid="{00000000-0005-0000-0000-0000C02C0000}"/>
    <cellStyle name="Normal 106 3 2 2" xfId="12943" xr:uid="{00000000-0005-0000-0000-0000C12C0000}"/>
    <cellStyle name="Normal 106 3 2 2 2" xfId="12944" xr:uid="{00000000-0005-0000-0000-0000C22C0000}"/>
    <cellStyle name="Normal 106 3 2 3" xfId="12945" xr:uid="{00000000-0005-0000-0000-0000C32C0000}"/>
    <cellStyle name="Normal 106 3 2 4" xfId="12946" xr:uid="{00000000-0005-0000-0000-0000C42C0000}"/>
    <cellStyle name="Normal 106 3 3" xfId="12947" xr:uid="{00000000-0005-0000-0000-0000C52C0000}"/>
    <cellStyle name="Normal 106 3 3 2" xfId="12948" xr:uid="{00000000-0005-0000-0000-0000C62C0000}"/>
    <cellStyle name="Normal 106 3 4" xfId="12949" xr:uid="{00000000-0005-0000-0000-0000C72C0000}"/>
    <cellStyle name="Normal 106 3 5" xfId="12950" xr:uid="{00000000-0005-0000-0000-0000C82C0000}"/>
    <cellStyle name="Normal 106 3 6" xfId="12951" xr:uid="{00000000-0005-0000-0000-0000C92C0000}"/>
    <cellStyle name="Normal 107" xfId="12952" xr:uid="{00000000-0005-0000-0000-0000CA2C0000}"/>
    <cellStyle name="Normal 107 2" xfId="12953" xr:uid="{00000000-0005-0000-0000-0000CB2C0000}"/>
    <cellStyle name="Normal 107 2 2" xfId="12954" xr:uid="{00000000-0005-0000-0000-0000CC2C0000}"/>
    <cellStyle name="Normal 107 2 2 2" xfId="12955" xr:uid="{00000000-0005-0000-0000-0000CD2C0000}"/>
    <cellStyle name="Normal 107 2 2 2 2" xfId="12956" xr:uid="{00000000-0005-0000-0000-0000CE2C0000}"/>
    <cellStyle name="Normal 107 2 2 2 2 2" xfId="12957" xr:uid="{00000000-0005-0000-0000-0000CF2C0000}"/>
    <cellStyle name="Normal 107 2 2 2 3" xfId="12958" xr:uid="{00000000-0005-0000-0000-0000D02C0000}"/>
    <cellStyle name="Normal 107 2 2 2 4" xfId="12959" xr:uid="{00000000-0005-0000-0000-0000D12C0000}"/>
    <cellStyle name="Normal 107 2 2 3" xfId="12960" xr:uid="{00000000-0005-0000-0000-0000D22C0000}"/>
    <cellStyle name="Normal 107 2 2 3 2" xfId="12961" xr:uid="{00000000-0005-0000-0000-0000D32C0000}"/>
    <cellStyle name="Normal 107 2 2 4" xfId="12962" xr:uid="{00000000-0005-0000-0000-0000D42C0000}"/>
    <cellStyle name="Normal 107 2 2 5" xfId="12963" xr:uid="{00000000-0005-0000-0000-0000D52C0000}"/>
    <cellStyle name="Normal 107 2 2 6" xfId="12964" xr:uid="{00000000-0005-0000-0000-0000D62C0000}"/>
    <cellStyle name="Normal 107 3" xfId="12965" xr:uid="{00000000-0005-0000-0000-0000D72C0000}"/>
    <cellStyle name="Normal 107 3 2" xfId="12966" xr:uid="{00000000-0005-0000-0000-0000D82C0000}"/>
    <cellStyle name="Normal 107 3 2 2" xfId="12967" xr:uid="{00000000-0005-0000-0000-0000D92C0000}"/>
    <cellStyle name="Normal 107 3 2 2 2" xfId="12968" xr:uid="{00000000-0005-0000-0000-0000DA2C0000}"/>
    <cellStyle name="Normal 107 3 2 3" xfId="12969" xr:uid="{00000000-0005-0000-0000-0000DB2C0000}"/>
    <cellStyle name="Normal 107 3 2 4" xfId="12970" xr:uid="{00000000-0005-0000-0000-0000DC2C0000}"/>
    <cellStyle name="Normal 107 3 3" xfId="12971" xr:uid="{00000000-0005-0000-0000-0000DD2C0000}"/>
    <cellStyle name="Normal 107 3 3 2" xfId="12972" xr:uid="{00000000-0005-0000-0000-0000DE2C0000}"/>
    <cellStyle name="Normal 107 3 4" xfId="12973" xr:uid="{00000000-0005-0000-0000-0000DF2C0000}"/>
    <cellStyle name="Normal 107 3 5" xfId="12974" xr:uid="{00000000-0005-0000-0000-0000E02C0000}"/>
    <cellStyle name="Normal 107 3 6" xfId="12975" xr:uid="{00000000-0005-0000-0000-0000E12C0000}"/>
    <cellStyle name="Normal 108" xfId="12976" xr:uid="{00000000-0005-0000-0000-0000E22C0000}"/>
    <cellStyle name="Normal 108 2" xfId="12977" xr:uid="{00000000-0005-0000-0000-0000E32C0000}"/>
    <cellStyle name="Normal 108 2 2" xfId="12978" xr:uid="{00000000-0005-0000-0000-0000E42C0000}"/>
    <cellStyle name="Normal 108 2 2 2" xfId="12979" xr:uid="{00000000-0005-0000-0000-0000E52C0000}"/>
    <cellStyle name="Normal 108 2 3" xfId="12980" xr:uid="{00000000-0005-0000-0000-0000E62C0000}"/>
    <cellStyle name="Normal 108 2 4" xfId="12981" xr:uid="{00000000-0005-0000-0000-0000E72C0000}"/>
    <cellStyle name="Normal 108 2 5" xfId="12982" xr:uid="{00000000-0005-0000-0000-0000E82C0000}"/>
    <cellStyle name="Normal 108 3" xfId="12983" xr:uid="{00000000-0005-0000-0000-0000E92C0000}"/>
    <cellStyle name="Normal 108 3 2" xfId="12984" xr:uid="{00000000-0005-0000-0000-0000EA2C0000}"/>
    <cellStyle name="Normal 108 3 2 2" xfId="12985" xr:uid="{00000000-0005-0000-0000-0000EB2C0000}"/>
    <cellStyle name="Normal 108 3 3" xfId="12986" xr:uid="{00000000-0005-0000-0000-0000EC2C0000}"/>
    <cellStyle name="Normal 108 3 4" xfId="12987" xr:uid="{00000000-0005-0000-0000-0000ED2C0000}"/>
    <cellStyle name="Normal 108 3 5" xfId="12988" xr:uid="{00000000-0005-0000-0000-0000EE2C0000}"/>
    <cellStyle name="Normal 108 4" xfId="12989" xr:uid="{00000000-0005-0000-0000-0000EF2C0000}"/>
    <cellStyle name="Normal 108 4 2" xfId="12990" xr:uid="{00000000-0005-0000-0000-0000F02C0000}"/>
    <cellStyle name="Normal 108 4 3" xfId="12991" xr:uid="{00000000-0005-0000-0000-0000F12C0000}"/>
    <cellStyle name="Normal 108 5" xfId="12992" xr:uid="{00000000-0005-0000-0000-0000F22C0000}"/>
    <cellStyle name="Normal 108 6" xfId="12993" xr:uid="{00000000-0005-0000-0000-0000F32C0000}"/>
    <cellStyle name="Normal 108 7" xfId="12994" xr:uid="{00000000-0005-0000-0000-0000F42C0000}"/>
    <cellStyle name="Normal 109" xfId="12995" xr:uid="{00000000-0005-0000-0000-0000F52C0000}"/>
    <cellStyle name="Normal 109 2" xfId="12996" xr:uid="{00000000-0005-0000-0000-0000F62C0000}"/>
    <cellStyle name="Normal 109 2 2" xfId="12997" xr:uid="{00000000-0005-0000-0000-0000F72C0000}"/>
    <cellStyle name="Normal 109 2 2 2" xfId="12998" xr:uid="{00000000-0005-0000-0000-0000F82C0000}"/>
    <cellStyle name="Normal 109 2 2 2 2" xfId="12999" xr:uid="{00000000-0005-0000-0000-0000F92C0000}"/>
    <cellStyle name="Normal 109 2 2 2 2 2" xfId="13000" xr:uid="{00000000-0005-0000-0000-0000FA2C0000}"/>
    <cellStyle name="Normal 109 2 2 2 3" xfId="13001" xr:uid="{00000000-0005-0000-0000-0000FB2C0000}"/>
    <cellStyle name="Normal 109 2 2 2 4" xfId="13002" xr:uid="{00000000-0005-0000-0000-0000FC2C0000}"/>
    <cellStyle name="Normal 109 2 2 3" xfId="13003" xr:uid="{00000000-0005-0000-0000-0000FD2C0000}"/>
    <cellStyle name="Normal 109 2 2 3 2" xfId="13004" xr:uid="{00000000-0005-0000-0000-0000FE2C0000}"/>
    <cellStyle name="Normal 109 2 2 4" xfId="13005" xr:uid="{00000000-0005-0000-0000-0000FF2C0000}"/>
    <cellStyle name="Normal 109 2 2 5" xfId="13006" xr:uid="{00000000-0005-0000-0000-0000002D0000}"/>
    <cellStyle name="Normal 109 2 2 6" xfId="13007" xr:uid="{00000000-0005-0000-0000-0000012D0000}"/>
    <cellStyle name="Normal 109 3" xfId="13008" xr:uid="{00000000-0005-0000-0000-0000022D0000}"/>
    <cellStyle name="Normal 109 3 2" xfId="13009" xr:uid="{00000000-0005-0000-0000-0000032D0000}"/>
    <cellStyle name="Normal 109 3 2 2" xfId="13010" xr:uid="{00000000-0005-0000-0000-0000042D0000}"/>
    <cellStyle name="Normal 109 3 2 2 2" xfId="13011" xr:uid="{00000000-0005-0000-0000-0000052D0000}"/>
    <cellStyle name="Normal 109 3 2 2 2 2" xfId="13012" xr:uid="{00000000-0005-0000-0000-0000062D0000}"/>
    <cellStyle name="Normal 109 3 2 2 3" xfId="13013" xr:uid="{00000000-0005-0000-0000-0000072D0000}"/>
    <cellStyle name="Normal 109 3 2 2 4" xfId="13014" xr:uid="{00000000-0005-0000-0000-0000082D0000}"/>
    <cellStyle name="Normal 109 3 2 3" xfId="13015" xr:uid="{00000000-0005-0000-0000-0000092D0000}"/>
    <cellStyle name="Normal 109 3 2 3 2" xfId="13016" xr:uid="{00000000-0005-0000-0000-00000A2D0000}"/>
    <cellStyle name="Normal 109 3 2 4" xfId="13017" xr:uid="{00000000-0005-0000-0000-00000B2D0000}"/>
    <cellStyle name="Normal 109 3 2 5" xfId="13018" xr:uid="{00000000-0005-0000-0000-00000C2D0000}"/>
    <cellStyle name="Normal 109 3 2 6" xfId="13019" xr:uid="{00000000-0005-0000-0000-00000D2D0000}"/>
    <cellStyle name="Normal 109 4" xfId="13020" xr:uid="{00000000-0005-0000-0000-00000E2D0000}"/>
    <cellStyle name="Normal 109 4 2" xfId="13021" xr:uid="{00000000-0005-0000-0000-00000F2D0000}"/>
    <cellStyle name="Normal 109 4 2 2" xfId="13022" xr:uid="{00000000-0005-0000-0000-0000102D0000}"/>
    <cellStyle name="Normal 109 4 2 2 2" xfId="13023" xr:uid="{00000000-0005-0000-0000-0000112D0000}"/>
    <cellStyle name="Normal 109 4 2 3" xfId="13024" xr:uid="{00000000-0005-0000-0000-0000122D0000}"/>
    <cellStyle name="Normal 109 4 2 4" xfId="13025" xr:uid="{00000000-0005-0000-0000-0000132D0000}"/>
    <cellStyle name="Normal 109 4 3" xfId="13026" xr:uid="{00000000-0005-0000-0000-0000142D0000}"/>
    <cellStyle name="Normal 109 4 3 2" xfId="13027" xr:uid="{00000000-0005-0000-0000-0000152D0000}"/>
    <cellStyle name="Normal 109 4 4" xfId="13028" xr:uid="{00000000-0005-0000-0000-0000162D0000}"/>
    <cellStyle name="Normal 109 4 5" xfId="13029" xr:uid="{00000000-0005-0000-0000-0000172D0000}"/>
    <cellStyle name="Normal 109 4 6" xfId="13030" xr:uid="{00000000-0005-0000-0000-0000182D0000}"/>
    <cellStyle name="Normal 11" xfId="395" xr:uid="{00000000-0005-0000-0000-0000192D0000}"/>
    <cellStyle name="Normal 11 10" xfId="13031" xr:uid="{00000000-0005-0000-0000-00001A2D0000}"/>
    <cellStyle name="Normal 11 10 2" xfId="13032" xr:uid="{00000000-0005-0000-0000-00001B2D0000}"/>
    <cellStyle name="Normal 11 10 2 2" xfId="13033" xr:uid="{00000000-0005-0000-0000-00001C2D0000}"/>
    <cellStyle name="Normal 11 10 2 2 2" xfId="13034" xr:uid="{00000000-0005-0000-0000-00001D2D0000}"/>
    <cellStyle name="Normal 11 10 2 2 2 2" xfId="13035" xr:uid="{00000000-0005-0000-0000-00001E2D0000}"/>
    <cellStyle name="Normal 11 10 2 2 3" xfId="13036" xr:uid="{00000000-0005-0000-0000-00001F2D0000}"/>
    <cellStyle name="Normal 11 10 2 2 4" xfId="13037" xr:uid="{00000000-0005-0000-0000-0000202D0000}"/>
    <cellStyle name="Normal 11 10 2 3" xfId="13038" xr:uid="{00000000-0005-0000-0000-0000212D0000}"/>
    <cellStyle name="Normal 11 10 2 3 2" xfId="13039" xr:uid="{00000000-0005-0000-0000-0000222D0000}"/>
    <cellStyle name="Normal 11 10 2 4" xfId="13040" xr:uid="{00000000-0005-0000-0000-0000232D0000}"/>
    <cellStyle name="Normal 11 10 2 5" xfId="13041" xr:uid="{00000000-0005-0000-0000-0000242D0000}"/>
    <cellStyle name="Normal 11 11" xfId="13042" xr:uid="{00000000-0005-0000-0000-0000252D0000}"/>
    <cellStyle name="Normal 11 11 2" xfId="13043" xr:uid="{00000000-0005-0000-0000-0000262D0000}"/>
    <cellStyle name="Normal 11 11 2 2" xfId="13044" xr:uid="{00000000-0005-0000-0000-0000272D0000}"/>
    <cellStyle name="Normal 11 11 2 2 2" xfId="13045" xr:uid="{00000000-0005-0000-0000-0000282D0000}"/>
    <cellStyle name="Normal 11 11 2 2 2 2" xfId="13046" xr:uid="{00000000-0005-0000-0000-0000292D0000}"/>
    <cellStyle name="Normal 11 11 2 2 3" xfId="13047" xr:uid="{00000000-0005-0000-0000-00002A2D0000}"/>
    <cellStyle name="Normal 11 11 2 2 4" xfId="13048" xr:uid="{00000000-0005-0000-0000-00002B2D0000}"/>
    <cellStyle name="Normal 11 11 2 3" xfId="13049" xr:uid="{00000000-0005-0000-0000-00002C2D0000}"/>
    <cellStyle name="Normal 11 11 2 3 2" xfId="13050" xr:uid="{00000000-0005-0000-0000-00002D2D0000}"/>
    <cellStyle name="Normal 11 11 2 4" xfId="13051" xr:uid="{00000000-0005-0000-0000-00002E2D0000}"/>
    <cellStyle name="Normal 11 11 2 5" xfId="13052" xr:uid="{00000000-0005-0000-0000-00002F2D0000}"/>
    <cellStyle name="Normal 11 12" xfId="13053" xr:uid="{00000000-0005-0000-0000-0000302D0000}"/>
    <cellStyle name="Normal 11 12 2" xfId="13054" xr:uid="{00000000-0005-0000-0000-0000312D0000}"/>
    <cellStyle name="Normal 11 12 2 2" xfId="13055" xr:uid="{00000000-0005-0000-0000-0000322D0000}"/>
    <cellStyle name="Normal 11 12 2 2 2" xfId="13056" xr:uid="{00000000-0005-0000-0000-0000332D0000}"/>
    <cellStyle name="Normal 11 12 2 2 2 2" xfId="13057" xr:uid="{00000000-0005-0000-0000-0000342D0000}"/>
    <cellStyle name="Normal 11 12 2 2 3" xfId="13058" xr:uid="{00000000-0005-0000-0000-0000352D0000}"/>
    <cellStyle name="Normal 11 12 2 2 4" xfId="13059" xr:uid="{00000000-0005-0000-0000-0000362D0000}"/>
    <cellStyle name="Normal 11 12 2 3" xfId="13060" xr:uid="{00000000-0005-0000-0000-0000372D0000}"/>
    <cellStyle name="Normal 11 12 2 3 2" xfId="13061" xr:uid="{00000000-0005-0000-0000-0000382D0000}"/>
    <cellStyle name="Normal 11 12 2 4" xfId="13062" xr:uid="{00000000-0005-0000-0000-0000392D0000}"/>
    <cellStyle name="Normal 11 12 2 5" xfId="13063" xr:uid="{00000000-0005-0000-0000-00003A2D0000}"/>
    <cellStyle name="Normal 11 13" xfId="13064" xr:uid="{00000000-0005-0000-0000-00003B2D0000}"/>
    <cellStyle name="Normal 11 13 2" xfId="13065" xr:uid="{00000000-0005-0000-0000-00003C2D0000}"/>
    <cellStyle name="Normal 11 13 2 2" xfId="13066" xr:uid="{00000000-0005-0000-0000-00003D2D0000}"/>
    <cellStyle name="Normal 11 13 2 2 2" xfId="13067" xr:uid="{00000000-0005-0000-0000-00003E2D0000}"/>
    <cellStyle name="Normal 11 13 2 2 2 2" xfId="13068" xr:uid="{00000000-0005-0000-0000-00003F2D0000}"/>
    <cellStyle name="Normal 11 13 2 2 3" xfId="13069" xr:uid="{00000000-0005-0000-0000-0000402D0000}"/>
    <cellStyle name="Normal 11 13 2 2 4" xfId="13070" xr:uid="{00000000-0005-0000-0000-0000412D0000}"/>
    <cellStyle name="Normal 11 13 2 3" xfId="13071" xr:uid="{00000000-0005-0000-0000-0000422D0000}"/>
    <cellStyle name="Normal 11 13 2 3 2" xfId="13072" xr:uid="{00000000-0005-0000-0000-0000432D0000}"/>
    <cellStyle name="Normal 11 13 2 4" xfId="13073" xr:uid="{00000000-0005-0000-0000-0000442D0000}"/>
    <cellStyle name="Normal 11 13 2 5" xfId="13074" xr:uid="{00000000-0005-0000-0000-0000452D0000}"/>
    <cellStyle name="Normal 11 14" xfId="13075" xr:uid="{00000000-0005-0000-0000-0000462D0000}"/>
    <cellStyle name="Normal 11 14 2" xfId="13076" xr:uid="{00000000-0005-0000-0000-0000472D0000}"/>
    <cellStyle name="Normal 11 14 2 2" xfId="13077" xr:uid="{00000000-0005-0000-0000-0000482D0000}"/>
    <cellStyle name="Normal 11 14 2 2 2" xfId="13078" xr:uid="{00000000-0005-0000-0000-0000492D0000}"/>
    <cellStyle name="Normal 11 14 2 3" xfId="13079" xr:uid="{00000000-0005-0000-0000-00004A2D0000}"/>
    <cellStyle name="Normal 11 14 2 4" xfId="13080" xr:uid="{00000000-0005-0000-0000-00004B2D0000}"/>
    <cellStyle name="Normal 11 14 2 5" xfId="13081" xr:uid="{00000000-0005-0000-0000-00004C2D0000}"/>
    <cellStyle name="Normal 11 14 3" xfId="13082" xr:uid="{00000000-0005-0000-0000-00004D2D0000}"/>
    <cellStyle name="Normal 11 14 3 2" xfId="13083" xr:uid="{00000000-0005-0000-0000-00004E2D0000}"/>
    <cellStyle name="Normal 11 14 3 2 2" xfId="13084" xr:uid="{00000000-0005-0000-0000-00004F2D0000}"/>
    <cellStyle name="Normal 11 14 3 3" xfId="13085" xr:uid="{00000000-0005-0000-0000-0000502D0000}"/>
    <cellStyle name="Normal 11 14 3 4" xfId="13086" xr:uid="{00000000-0005-0000-0000-0000512D0000}"/>
    <cellStyle name="Normal 11 14 3 5" xfId="13087" xr:uid="{00000000-0005-0000-0000-0000522D0000}"/>
    <cellStyle name="Normal 11 14 4" xfId="13088" xr:uid="{00000000-0005-0000-0000-0000532D0000}"/>
    <cellStyle name="Normal 11 14 4 2" xfId="13089" xr:uid="{00000000-0005-0000-0000-0000542D0000}"/>
    <cellStyle name="Normal 11 14 4 3" xfId="13090" xr:uid="{00000000-0005-0000-0000-0000552D0000}"/>
    <cellStyle name="Normal 11 14 5" xfId="13091" xr:uid="{00000000-0005-0000-0000-0000562D0000}"/>
    <cellStyle name="Normal 11 14 6" xfId="13092" xr:uid="{00000000-0005-0000-0000-0000572D0000}"/>
    <cellStyle name="Normal 11 14 7" xfId="13093" xr:uid="{00000000-0005-0000-0000-0000582D0000}"/>
    <cellStyle name="Normal 11 15" xfId="13094" xr:uid="{00000000-0005-0000-0000-0000592D0000}"/>
    <cellStyle name="Normal 11 15 2" xfId="13095" xr:uid="{00000000-0005-0000-0000-00005A2D0000}"/>
    <cellStyle name="Normal 11 15 2 2" xfId="13096" xr:uid="{00000000-0005-0000-0000-00005B2D0000}"/>
    <cellStyle name="Normal 11 15 2 2 2" xfId="13097" xr:uid="{00000000-0005-0000-0000-00005C2D0000}"/>
    <cellStyle name="Normal 11 15 2 3" xfId="13098" xr:uid="{00000000-0005-0000-0000-00005D2D0000}"/>
    <cellStyle name="Normal 11 15 2 4" xfId="13099" xr:uid="{00000000-0005-0000-0000-00005E2D0000}"/>
    <cellStyle name="Normal 11 15 2 5" xfId="13100" xr:uid="{00000000-0005-0000-0000-00005F2D0000}"/>
    <cellStyle name="Normal 11 15 3" xfId="13101" xr:uid="{00000000-0005-0000-0000-0000602D0000}"/>
    <cellStyle name="Normal 11 15 3 2" xfId="13102" xr:uid="{00000000-0005-0000-0000-0000612D0000}"/>
    <cellStyle name="Normal 11 15 3 2 2" xfId="13103" xr:uid="{00000000-0005-0000-0000-0000622D0000}"/>
    <cellStyle name="Normal 11 15 3 3" xfId="13104" xr:uid="{00000000-0005-0000-0000-0000632D0000}"/>
    <cellStyle name="Normal 11 15 3 4" xfId="13105" xr:uid="{00000000-0005-0000-0000-0000642D0000}"/>
    <cellStyle name="Normal 11 15 3 5" xfId="13106" xr:uid="{00000000-0005-0000-0000-0000652D0000}"/>
    <cellStyle name="Normal 11 15 4" xfId="13107" xr:uid="{00000000-0005-0000-0000-0000662D0000}"/>
    <cellStyle name="Normal 11 15 4 2" xfId="13108" xr:uid="{00000000-0005-0000-0000-0000672D0000}"/>
    <cellStyle name="Normal 11 15 4 3" xfId="13109" xr:uid="{00000000-0005-0000-0000-0000682D0000}"/>
    <cellStyle name="Normal 11 15 5" xfId="13110" xr:uid="{00000000-0005-0000-0000-0000692D0000}"/>
    <cellStyle name="Normal 11 15 6" xfId="13111" xr:uid="{00000000-0005-0000-0000-00006A2D0000}"/>
    <cellStyle name="Normal 11 15 7" xfId="13112" xr:uid="{00000000-0005-0000-0000-00006B2D0000}"/>
    <cellStyle name="Normal 11 16" xfId="13113" xr:uid="{00000000-0005-0000-0000-00006C2D0000}"/>
    <cellStyle name="Normal 11 16 2" xfId="13114" xr:uid="{00000000-0005-0000-0000-00006D2D0000}"/>
    <cellStyle name="Normal 11 16 2 2" xfId="13115" xr:uid="{00000000-0005-0000-0000-00006E2D0000}"/>
    <cellStyle name="Normal 11 16 2 2 2" xfId="13116" xr:uid="{00000000-0005-0000-0000-00006F2D0000}"/>
    <cellStyle name="Normal 11 16 2 3" xfId="13117" xr:uid="{00000000-0005-0000-0000-0000702D0000}"/>
    <cellStyle name="Normal 11 16 2 4" xfId="13118" xr:uid="{00000000-0005-0000-0000-0000712D0000}"/>
    <cellStyle name="Normal 11 16 2 5" xfId="13119" xr:uid="{00000000-0005-0000-0000-0000722D0000}"/>
    <cellStyle name="Normal 11 16 3" xfId="13120" xr:uid="{00000000-0005-0000-0000-0000732D0000}"/>
    <cellStyle name="Normal 11 16 3 2" xfId="13121" xr:uid="{00000000-0005-0000-0000-0000742D0000}"/>
    <cellStyle name="Normal 11 16 3 2 2" xfId="13122" xr:uid="{00000000-0005-0000-0000-0000752D0000}"/>
    <cellStyle name="Normal 11 16 3 3" xfId="13123" xr:uid="{00000000-0005-0000-0000-0000762D0000}"/>
    <cellStyle name="Normal 11 16 3 4" xfId="13124" xr:uid="{00000000-0005-0000-0000-0000772D0000}"/>
    <cellStyle name="Normal 11 16 3 5" xfId="13125" xr:uid="{00000000-0005-0000-0000-0000782D0000}"/>
    <cellStyle name="Normal 11 16 4" xfId="13126" xr:uid="{00000000-0005-0000-0000-0000792D0000}"/>
    <cellStyle name="Normal 11 16 4 2" xfId="13127" xr:uid="{00000000-0005-0000-0000-00007A2D0000}"/>
    <cellStyle name="Normal 11 16 4 3" xfId="13128" xr:uid="{00000000-0005-0000-0000-00007B2D0000}"/>
    <cellStyle name="Normal 11 16 5" xfId="13129" xr:uid="{00000000-0005-0000-0000-00007C2D0000}"/>
    <cellStyle name="Normal 11 16 6" xfId="13130" xr:uid="{00000000-0005-0000-0000-00007D2D0000}"/>
    <cellStyle name="Normal 11 16 7" xfId="13131" xr:uid="{00000000-0005-0000-0000-00007E2D0000}"/>
    <cellStyle name="Normal 11 17" xfId="13132" xr:uid="{00000000-0005-0000-0000-00007F2D0000}"/>
    <cellStyle name="Normal 11 17 2" xfId="13133" xr:uid="{00000000-0005-0000-0000-0000802D0000}"/>
    <cellStyle name="Normal 11 17 2 2" xfId="13134" xr:uid="{00000000-0005-0000-0000-0000812D0000}"/>
    <cellStyle name="Normal 11 17 2 2 2" xfId="13135" xr:uid="{00000000-0005-0000-0000-0000822D0000}"/>
    <cellStyle name="Normal 11 17 2 3" xfId="13136" xr:uid="{00000000-0005-0000-0000-0000832D0000}"/>
    <cellStyle name="Normal 11 17 2 4" xfId="13137" xr:uid="{00000000-0005-0000-0000-0000842D0000}"/>
    <cellStyle name="Normal 11 17 2 5" xfId="13138" xr:uid="{00000000-0005-0000-0000-0000852D0000}"/>
    <cellStyle name="Normal 11 17 3" xfId="13139" xr:uid="{00000000-0005-0000-0000-0000862D0000}"/>
    <cellStyle name="Normal 11 17 3 2" xfId="13140" xr:uid="{00000000-0005-0000-0000-0000872D0000}"/>
    <cellStyle name="Normal 11 17 3 2 2" xfId="13141" xr:uid="{00000000-0005-0000-0000-0000882D0000}"/>
    <cellStyle name="Normal 11 17 3 3" xfId="13142" xr:uid="{00000000-0005-0000-0000-0000892D0000}"/>
    <cellStyle name="Normal 11 17 3 4" xfId="13143" xr:uid="{00000000-0005-0000-0000-00008A2D0000}"/>
    <cellStyle name="Normal 11 17 3 5" xfId="13144" xr:uid="{00000000-0005-0000-0000-00008B2D0000}"/>
    <cellStyle name="Normal 11 17 4" xfId="13145" xr:uid="{00000000-0005-0000-0000-00008C2D0000}"/>
    <cellStyle name="Normal 11 17 4 2" xfId="13146" xr:uid="{00000000-0005-0000-0000-00008D2D0000}"/>
    <cellStyle name="Normal 11 17 4 3" xfId="13147" xr:uid="{00000000-0005-0000-0000-00008E2D0000}"/>
    <cellStyle name="Normal 11 17 5" xfId="13148" xr:uid="{00000000-0005-0000-0000-00008F2D0000}"/>
    <cellStyle name="Normal 11 17 6" xfId="13149" xr:uid="{00000000-0005-0000-0000-0000902D0000}"/>
    <cellStyle name="Normal 11 17 7" xfId="13150" xr:uid="{00000000-0005-0000-0000-0000912D0000}"/>
    <cellStyle name="Normal 11 18" xfId="13151" xr:uid="{00000000-0005-0000-0000-0000922D0000}"/>
    <cellStyle name="Normal 11 18 2" xfId="13152" xr:uid="{00000000-0005-0000-0000-0000932D0000}"/>
    <cellStyle name="Normal 11 18 2 2" xfId="13153" xr:uid="{00000000-0005-0000-0000-0000942D0000}"/>
    <cellStyle name="Normal 11 18 2 2 2" xfId="13154" xr:uid="{00000000-0005-0000-0000-0000952D0000}"/>
    <cellStyle name="Normal 11 18 2 3" xfId="13155" xr:uid="{00000000-0005-0000-0000-0000962D0000}"/>
    <cellStyle name="Normal 11 18 2 4" xfId="13156" xr:uid="{00000000-0005-0000-0000-0000972D0000}"/>
    <cellStyle name="Normal 11 18 2 5" xfId="13157" xr:uid="{00000000-0005-0000-0000-0000982D0000}"/>
    <cellStyle name="Normal 11 18 3" xfId="13158" xr:uid="{00000000-0005-0000-0000-0000992D0000}"/>
    <cellStyle name="Normal 11 18 3 2" xfId="13159" xr:uid="{00000000-0005-0000-0000-00009A2D0000}"/>
    <cellStyle name="Normal 11 18 3 2 2" xfId="13160" xr:uid="{00000000-0005-0000-0000-00009B2D0000}"/>
    <cellStyle name="Normal 11 18 3 3" xfId="13161" xr:uid="{00000000-0005-0000-0000-00009C2D0000}"/>
    <cellStyle name="Normal 11 18 3 4" xfId="13162" xr:uid="{00000000-0005-0000-0000-00009D2D0000}"/>
    <cellStyle name="Normal 11 18 3 5" xfId="13163" xr:uid="{00000000-0005-0000-0000-00009E2D0000}"/>
    <cellStyle name="Normal 11 18 4" xfId="13164" xr:uid="{00000000-0005-0000-0000-00009F2D0000}"/>
    <cellStyle name="Normal 11 18 4 2" xfId="13165" xr:uid="{00000000-0005-0000-0000-0000A02D0000}"/>
    <cellStyle name="Normal 11 18 4 3" xfId="13166" xr:uid="{00000000-0005-0000-0000-0000A12D0000}"/>
    <cellStyle name="Normal 11 18 5" xfId="13167" xr:uid="{00000000-0005-0000-0000-0000A22D0000}"/>
    <cellStyle name="Normal 11 18 6" xfId="13168" xr:uid="{00000000-0005-0000-0000-0000A32D0000}"/>
    <cellStyle name="Normal 11 18 7" xfId="13169" xr:uid="{00000000-0005-0000-0000-0000A42D0000}"/>
    <cellStyle name="Normal 11 19" xfId="13170" xr:uid="{00000000-0005-0000-0000-0000A52D0000}"/>
    <cellStyle name="Normal 11 2" xfId="1383" xr:uid="{00000000-0005-0000-0000-0000A62D0000}"/>
    <cellStyle name="Normal 11 2 10" xfId="13171" xr:uid="{00000000-0005-0000-0000-0000A72D0000}"/>
    <cellStyle name="Normal 11 2 10 2" xfId="13172" xr:uid="{00000000-0005-0000-0000-0000A82D0000}"/>
    <cellStyle name="Normal 11 2 10 2 2" xfId="13173" xr:uid="{00000000-0005-0000-0000-0000A92D0000}"/>
    <cellStyle name="Normal 11 2 10 2 2 2" xfId="13174" xr:uid="{00000000-0005-0000-0000-0000AA2D0000}"/>
    <cellStyle name="Normal 11 2 10 2 2 2 2" xfId="13175" xr:uid="{00000000-0005-0000-0000-0000AB2D0000}"/>
    <cellStyle name="Normal 11 2 10 2 2 3" xfId="13176" xr:uid="{00000000-0005-0000-0000-0000AC2D0000}"/>
    <cellStyle name="Normal 11 2 10 2 2 4" xfId="13177" xr:uid="{00000000-0005-0000-0000-0000AD2D0000}"/>
    <cellStyle name="Normal 11 2 10 2 3" xfId="13178" xr:uid="{00000000-0005-0000-0000-0000AE2D0000}"/>
    <cellStyle name="Normal 11 2 10 2 3 2" xfId="13179" xr:uid="{00000000-0005-0000-0000-0000AF2D0000}"/>
    <cellStyle name="Normal 11 2 10 2 4" xfId="13180" xr:uid="{00000000-0005-0000-0000-0000B02D0000}"/>
    <cellStyle name="Normal 11 2 10 2 5" xfId="13181" xr:uid="{00000000-0005-0000-0000-0000B12D0000}"/>
    <cellStyle name="Normal 11 2 11" xfId="13182" xr:uid="{00000000-0005-0000-0000-0000B22D0000}"/>
    <cellStyle name="Normal 11 2 11 2" xfId="13183" xr:uid="{00000000-0005-0000-0000-0000B32D0000}"/>
    <cellStyle name="Normal 11 2 11 2 2" xfId="13184" xr:uid="{00000000-0005-0000-0000-0000B42D0000}"/>
    <cellStyle name="Normal 11 2 11 2 2 2" xfId="13185" xr:uid="{00000000-0005-0000-0000-0000B52D0000}"/>
    <cellStyle name="Normal 11 2 11 2 2 2 2" xfId="13186" xr:uid="{00000000-0005-0000-0000-0000B62D0000}"/>
    <cellStyle name="Normal 11 2 11 2 2 3" xfId="13187" xr:uid="{00000000-0005-0000-0000-0000B72D0000}"/>
    <cellStyle name="Normal 11 2 11 2 2 4" xfId="13188" xr:uid="{00000000-0005-0000-0000-0000B82D0000}"/>
    <cellStyle name="Normal 11 2 11 2 3" xfId="13189" xr:uid="{00000000-0005-0000-0000-0000B92D0000}"/>
    <cellStyle name="Normal 11 2 11 2 3 2" xfId="13190" xr:uid="{00000000-0005-0000-0000-0000BA2D0000}"/>
    <cellStyle name="Normal 11 2 11 2 4" xfId="13191" xr:uid="{00000000-0005-0000-0000-0000BB2D0000}"/>
    <cellStyle name="Normal 11 2 11 2 5" xfId="13192" xr:uid="{00000000-0005-0000-0000-0000BC2D0000}"/>
    <cellStyle name="Normal 11 2 12" xfId="13193" xr:uid="{00000000-0005-0000-0000-0000BD2D0000}"/>
    <cellStyle name="Normal 11 2 12 2" xfId="13194" xr:uid="{00000000-0005-0000-0000-0000BE2D0000}"/>
    <cellStyle name="Normal 11 2 12 2 2" xfId="13195" xr:uid="{00000000-0005-0000-0000-0000BF2D0000}"/>
    <cellStyle name="Normal 11 2 12 2 2 2" xfId="13196" xr:uid="{00000000-0005-0000-0000-0000C02D0000}"/>
    <cellStyle name="Normal 11 2 12 2 2 2 2" xfId="13197" xr:uid="{00000000-0005-0000-0000-0000C12D0000}"/>
    <cellStyle name="Normal 11 2 12 2 2 3" xfId="13198" xr:uid="{00000000-0005-0000-0000-0000C22D0000}"/>
    <cellStyle name="Normal 11 2 12 2 2 4" xfId="13199" xr:uid="{00000000-0005-0000-0000-0000C32D0000}"/>
    <cellStyle name="Normal 11 2 12 2 3" xfId="13200" xr:uid="{00000000-0005-0000-0000-0000C42D0000}"/>
    <cellStyle name="Normal 11 2 12 2 3 2" xfId="13201" xr:uid="{00000000-0005-0000-0000-0000C52D0000}"/>
    <cellStyle name="Normal 11 2 12 2 4" xfId="13202" xr:uid="{00000000-0005-0000-0000-0000C62D0000}"/>
    <cellStyle name="Normal 11 2 12 2 5" xfId="13203" xr:uid="{00000000-0005-0000-0000-0000C72D0000}"/>
    <cellStyle name="Normal 11 2 13" xfId="13204" xr:uid="{00000000-0005-0000-0000-0000C82D0000}"/>
    <cellStyle name="Normal 11 2 13 2" xfId="13205" xr:uid="{00000000-0005-0000-0000-0000C92D0000}"/>
    <cellStyle name="Normal 11 2 13 2 2" xfId="13206" xr:uid="{00000000-0005-0000-0000-0000CA2D0000}"/>
    <cellStyle name="Normal 11 2 13 2 2 2" xfId="13207" xr:uid="{00000000-0005-0000-0000-0000CB2D0000}"/>
    <cellStyle name="Normal 11 2 13 2 3" xfId="13208" xr:uid="{00000000-0005-0000-0000-0000CC2D0000}"/>
    <cellStyle name="Normal 11 2 13 2 4" xfId="13209" xr:uid="{00000000-0005-0000-0000-0000CD2D0000}"/>
    <cellStyle name="Normal 11 2 13 2 5" xfId="13210" xr:uid="{00000000-0005-0000-0000-0000CE2D0000}"/>
    <cellStyle name="Normal 11 2 13 3" xfId="13211" xr:uid="{00000000-0005-0000-0000-0000CF2D0000}"/>
    <cellStyle name="Normal 11 2 13 3 2" xfId="13212" xr:uid="{00000000-0005-0000-0000-0000D02D0000}"/>
    <cellStyle name="Normal 11 2 13 3 2 2" xfId="13213" xr:uid="{00000000-0005-0000-0000-0000D12D0000}"/>
    <cellStyle name="Normal 11 2 13 3 3" xfId="13214" xr:uid="{00000000-0005-0000-0000-0000D22D0000}"/>
    <cellStyle name="Normal 11 2 13 3 4" xfId="13215" xr:uid="{00000000-0005-0000-0000-0000D32D0000}"/>
    <cellStyle name="Normal 11 2 13 3 5" xfId="13216" xr:uid="{00000000-0005-0000-0000-0000D42D0000}"/>
    <cellStyle name="Normal 11 2 13 4" xfId="13217" xr:uid="{00000000-0005-0000-0000-0000D52D0000}"/>
    <cellStyle name="Normal 11 2 13 4 2" xfId="13218" xr:uid="{00000000-0005-0000-0000-0000D62D0000}"/>
    <cellStyle name="Normal 11 2 13 4 3" xfId="13219" xr:uid="{00000000-0005-0000-0000-0000D72D0000}"/>
    <cellStyle name="Normal 11 2 13 5" xfId="13220" xr:uid="{00000000-0005-0000-0000-0000D82D0000}"/>
    <cellStyle name="Normal 11 2 13 6" xfId="13221" xr:uid="{00000000-0005-0000-0000-0000D92D0000}"/>
    <cellStyle name="Normal 11 2 13 7" xfId="13222" xr:uid="{00000000-0005-0000-0000-0000DA2D0000}"/>
    <cellStyle name="Normal 11 2 14" xfId="13223" xr:uid="{00000000-0005-0000-0000-0000DB2D0000}"/>
    <cellStyle name="Normal 11 2 14 2" xfId="13224" xr:uid="{00000000-0005-0000-0000-0000DC2D0000}"/>
    <cellStyle name="Normal 11 2 14 2 2" xfId="13225" xr:uid="{00000000-0005-0000-0000-0000DD2D0000}"/>
    <cellStyle name="Normal 11 2 14 2 2 2" xfId="13226" xr:uid="{00000000-0005-0000-0000-0000DE2D0000}"/>
    <cellStyle name="Normal 11 2 14 2 3" xfId="13227" xr:uid="{00000000-0005-0000-0000-0000DF2D0000}"/>
    <cellStyle name="Normal 11 2 14 2 4" xfId="13228" xr:uid="{00000000-0005-0000-0000-0000E02D0000}"/>
    <cellStyle name="Normal 11 2 14 2 5" xfId="13229" xr:uid="{00000000-0005-0000-0000-0000E12D0000}"/>
    <cellStyle name="Normal 11 2 14 3" xfId="13230" xr:uid="{00000000-0005-0000-0000-0000E22D0000}"/>
    <cellStyle name="Normal 11 2 14 3 2" xfId="13231" xr:uid="{00000000-0005-0000-0000-0000E32D0000}"/>
    <cellStyle name="Normal 11 2 14 3 2 2" xfId="13232" xr:uid="{00000000-0005-0000-0000-0000E42D0000}"/>
    <cellStyle name="Normal 11 2 14 3 3" xfId="13233" xr:uid="{00000000-0005-0000-0000-0000E52D0000}"/>
    <cellStyle name="Normal 11 2 14 3 4" xfId="13234" xr:uid="{00000000-0005-0000-0000-0000E62D0000}"/>
    <cellStyle name="Normal 11 2 14 3 5" xfId="13235" xr:uid="{00000000-0005-0000-0000-0000E72D0000}"/>
    <cellStyle name="Normal 11 2 14 4" xfId="13236" xr:uid="{00000000-0005-0000-0000-0000E82D0000}"/>
    <cellStyle name="Normal 11 2 14 4 2" xfId="13237" xr:uid="{00000000-0005-0000-0000-0000E92D0000}"/>
    <cellStyle name="Normal 11 2 14 4 3" xfId="13238" xr:uid="{00000000-0005-0000-0000-0000EA2D0000}"/>
    <cellStyle name="Normal 11 2 14 5" xfId="13239" xr:uid="{00000000-0005-0000-0000-0000EB2D0000}"/>
    <cellStyle name="Normal 11 2 14 6" xfId="13240" xr:uid="{00000000-0005-0000-0000-0000EC2D0000}"/>
    <cellStyle name="Normal 11 2 14 7" xfId="13241" xr:uid="{00000000-0005-0000-0000-0000ED2D0000}"/>
    <cellStyle name="Normal 11 2 15" xfId="13242" xr:uid="{00000000-0005-0000-0000-0000EE2D0000}"/>
    <cellStyle name="Normal 11 2 15 2" xfId="13243" xr:uid="{00000000-0005-0000-0000-0000EF2D0000}"/>
    <cellStyle name="Normal 11 2 15 2 2" xfId="13244" xr:uid="{00000000-0005-0000-0000-0000F02D0000}"/>
    <cellStyle name="Normal 11 2 15 2 2 2" xfId="13245" xr:uid="{00000000-0005-0000-0000-0000F12D0000}"/>
    <cellStyle name="Normal 11 2 15 2 3" xfId="13246" xr:uid="{00000000-0005-0000-0000-0000F22D0000}"/>
    <cellStyle name="Normal 11 2 15 2 4" xfId="13247" xr:uid="{00000000-0005-0000-0000-0000F32D0000}"/>
    <cellStyle name="Normal 11 2 15 2 5" xfId="13248" xr:uid="{00000000-0005-0000-0000-0000F42D0000}"/>
    <cellStyle name="Normal 11 2 15 3" xfId="13249" xr:uid="{00000000-0005-0000-0000-0000F52D0000}"/>
    <cellStyle name="Normal 11 2 15 3 2" xfId="13250" xr:uid="{00000000-0005-0000-0000-0000F62D0000}"/>
    <cellStyle name="Normal 11 2 15 3 2 2" xfId="13251" xr:uid="{00000000-0005-0000-0000-0000F72D0000}"/>
    <cellStyle name="Normal 11 2 15 3 3" xfId="13252" xr:uid="{00000000-0005-0000-0000-0000F82D0000}"/>
    <cellStyle name="Normal 11 2 15 3 4" xfId="13253" xr:uid="{00000000-0005-0000-0000-0000F92D0000}"/>
    <cellStyle name="Normal 11 2 15 3 5" xfId="13254" xr:uid="{00000000-0005-0000-0000-0000FA2D0000}"/>
    <cellStyle name="Normal 11 2 15 4" xfId="13255" xr:uid="{00000000-0005-0000-0000-0000FB2D0000}"/>
    <cellStyle name="Normal 11 2 15 4 2" xfId="13256" xr:uid="{00000000-0005-0000-0000-0000FC2D0000}"/>
    <cellStyle name="Normal 11 2 15 4 3" xfId="13257" xr:uid="{00000000-0005-0000-0000-0000FD2D0000}"/>
    <cellStyle name="Normal 11 2 15 5" xfId="13258" xr:uid="{00000000-0005-0000-0000-0000FE2D0000}"/>
    <cellStyle name="Normal 11 2 15 6" xfId="13259" xr:uid="{00000000-0005-0000-0000-0000FF2D0000}"/>
    <cellStyle name="Normal 11 2 15 7" xfId="13260" xr:uid="{00000000-0005-0000-0000-0000002E0000}"/>
    <cellStyle name="Normal 11 2 16" xfId="13261" xr:uid="{00000000-0005-0000-0000-0000012E0000}"/>
    <cellStyle name="Normal 11 2 16 2" xfId="13262" xr:uid="{00000000-0005-0000-0000-0000022E0000}"/>
    <cellStyle name="Normal 11 2 16 2 2" xfId="13263" xr:uid="{00000000-0005-0000-0000-0000032E0000}"/>
    <cellStyle name="Normal 11 2 16 2 2 2" xfId="13264" xr:uid="{00000000-0005-0000-0000-0000042E0000}"/>
    <cellStyle name="Normal 11 2 16 2 3" xfId="13265" xr:uid="{00000000-0005-0000-0000-0000052E0000}"/>
    <cellStyle name="Normal 11 2 16 2 4" xfId="13266" xr:uid="{00000000-0005-0000-0000-0000062E0000}"/>
    <cellStyle name="Normal 11 2 16 2 5" xfId="13267" xr:uid="{00000000-0005-0000-0000-0000072E0000}"/>
    <cellStyle name="Normal 11 2 16 3" xfId="13268" xr:uid="{00000000-0005-0000-0000-0000082E0000}"/>
    <cellStyle name="Normal 11 2 16 3 2" xfId="13269" xr:uid="{00000000-0005-0000-0000-0000092E0000}"/>
    <cellStyle name="Normal 11 2 16 3 2 2" xfId="13270" xr:uid="{00000000-0005-0000-0000-00000A2E0000}"/>
    <cellStyle name="Normal 11 2 16 3 3" xfId="13271" xr:uid="{00000000-0005-0000-0000-00000B2E0000}"/>
    <cellStyle name="Normal 11 2 16 3 4" xfId="13272" xr:uid="{00000000-0005-0000-0000-00000C2E0000}"/>
    <cellStyle name="Normal 11 2 16 3 5" xfId="13273" xr:uid="{00000000-0005-0000-0000-00000D2E0000}"/>
    <cellStyle name="Normal 11 2 16 4" xfId="13274" xr:uid="{00000000-0005-0000-0000-00000E2E0000}"/>
    <cellStyle name="Normal 11 2 16 4 2" xfId="13275" xr:uid="{00000000-0005-0000-0000-00000F2E0000}"/>
    <cellStyle name="Normal 11 2 16 4 3" xfId="13276" xr:uid="{00000000-0005-0000-0000-0000102E0000}"/>
    <cellStyle name="Normal 11 2 16 5" xfId="13277" xr:uid="{00000000-0005-0000-0000-0000112E0000}"/>
    <cellStyle name="Normal 11 2 16 6" xfId="13278" xr:uid="{00000000-0005-0000-0000-0000122E0000}"/>
    <cellStyle name="Normal 11 2 16 7" xfId="13279" xr:uid="{00000000-0005-0000-0000-0000132E0000}"/>
    <cellStyle name="Normal 11 2 17" xfId="13280" xr:uid="{00000000-0005-0000-0000-0000142E0000}"/>
    <cellStyle name="Normal 11 2 17 2" xfId="13281" xr:uid="{00000000-0005-0000-0000-0000152E0000}"/>
    <cellStyle name="Normal 11 2 17 2 2" xfId="13282" xr:uid="{00000000-0005-0000-0000-0000162E0000}"/>
    <cellStyle name="Normal 11 2 17 2 2 2" xfId="13283" xr:uid="{00000000-0005-0000-0000-0000172E0000}"/>
    <cellStyle name="Normal 11 2 17 2 3" xfId="13284" xr:uid="{00000000-0005-0000-0000-0000182E0000}"/>
    <cellStyle name="Normal 11 2 17 2 4" xfId="13285" xr:uid="{00000000-0005-0000-0000-0000192E0000}"/>
    <cellStyle name="Normal 11 2 17 2 5" xfId="13286" xr:uid="{00000000-0005-0000-0000-00001A2E0000}"/>
    <cellStyle name="Normal 11 2 17 3" xfId="13287" xr:uid="{00000000-0005-0000-0000-00001B2E0000}"/>
    <cellStyle name="Normal 11 2 17 3 2" xfId="13288" xr:uid="{00000000-0005-0000-0000-00001C2E0000}"/>
    <cellStyle name="Normal 11 2 17 3 2 2" xfId="13289" xr:uid="{00000000-0005-0000-0000-00001D2E0000}"/>
    <cellStyle name="Normal 11 2 17 3 3" xfId="13290" xr:uid="{00000000-0005-0000-0000-00001E2E0000}"/>
    <cellStyle name="Normal 11 2 17 3 4" xfId="13291" xr:uid="{00000000-0005-0000-0000-00001F2E0000}"/>
    <cellStyle name="Normal 11 2 17 3 5" xfId="13292" xr:uid="{00000000-0005-0000-0000-0000202E0000}"/>
    <cellStyle name="Normal 11 2 17 4" xfId="13293" xr:uid="{00000000-0005-0000-0000-0000212E0000}"/>
    <cellStyle name="Normal 11 2 17 4 2" xfId="13294" xr:uid="{00000000-0005-0000-0000-0000222E0000}"/>
    <cellStyle name="Normal 11 2 17 4 3" xfId="13295" xr:uid="{00000000-0005-0000-0000-0000232E0000}"/>
    <cellStyle name="Normal 11 2 17 5" xfId="13296" xr:uid="{00000000-0005-0000-0000-0000242E0000}"/>
    <cellStyle name="Normal 11 2 17 6" xfId="13297" xr:uid="{00000000-0005-0000-0000-0000252E0000}"/>
    <cellStyle name="Normal 11 2 17 7" xfId="13298" xr:uid="{00000000-0005-0000-0000-0000262E0000}"/>
    <cellStyle name="Normal 11 2 18" xfId="13299" xr:uid="{00000000-0005-0000-0000-0000272E0000}"/>
    <cellStyle name="Normal 11 2 19" xfId="2246" xr:uid="{00000000-0005-0000-0000-0000282E0000}"/>
    <cellStyle name="Normal 11 2 2" xfId="13300" xr:uid="{00000000-0005-0000-0000-0000292E0000}"/>
    <cellStyle name="Normal 11 2 2 10" xfId="13301" xr:uid="{00000000-0005-0000-0000-00002A2E0000}"/>
    <cellStyle name="Normal 11 2 2 10 2" xfId="13302" xr:uid="{00000000-0005-0000-0000-00002B2E0000}"/>
    <cellStyle name="Normal 11 2 2 10 2 2" xfId="13303" xr:uid="{00000000-0005-0000-0000-00002C2E0000}"/>
    <cellStyle name="Normal 11 2 2 10 2 2 2" xfId="13304" xr:uid="{00000000-0005-0000-0000-00002D2E0000}"/>
    <cellStyle name="Normal 11 2 2 10 2 3" xfId="13305" xr:uid="{00000000-0005-0000-0000-00002E2E0000}"/>
    <cellStyle name="Normal 11 2 2 10 2 4" xfId="13306" xr:uid="{00000000-0005-0000-0000-00002F2E0000}"/>
    <cellStyle name="Normal 11 2 2 10 2 5" xfId="13307" xr:uid="{00000000-0005-0000-0000-0000302E0000}"/>
    <cellStyle name="Normal 11 2 2 10 3" xfId="13308" xr:uid="{00000000-0005-0000-0000-0000312E0000}"/>
    <cellStyle name="Normal 11 2 2 10 3 2" xfId="13309" xr:uid="{00000000-0005-0000-0000-0000322E0000}"/>
    <cellStyle name="Normal 11 2 2 10 3 2 2" xfId="13310" xr:uid="{00000000-0005-0000-0000-0000332E0000}"/>
    <cellStyle name="Normal 11 2 2 10 3 3" xfId="13311" xr:uid="{00000000-0005-0000-0000-0000342E0000}"/>
    <cellStyle name="Normal 11 2 2 10 3 4" xfId="13312" xr:uid="{00000000-0005-0000-0000-0000352E0000}"/>
    <cellStyle name="Normal 11 2 2 10 3 5" xfId="13313" xr:uid="{00000000-0005-0000-0000-0000362E0000}"/>
    <cellStyle name="Normal 11 2 2 10 4" xfId="13314" xr:uid="{00000000-0005-0000-0000-0000372E0000}"/>
    <cellStyle name="Normal 11 2 2 10 4 2" xfId="13315" xr:uid="{00000000-0005-0000-0000-0000382E0000}"/>
    <cellStyle name="Normal 11 2 2 10 4 3" xfId="13316" xr:uid="{00000000-0005-0000-0000-0000392E0000}"/>
    <cellStyle name="Normal 11 2 2 10 5" xfId="13317" xr:uid="{00000000-0005-0000-0000-00003A2E0000}"/>
    <cellStyle name="Normal 11 2 2 10 6" xfId="13318" xr:uid="{00000000-0005-0000-0000-00003B2E0000}"/>
    <cellStyle name="Normal 11 2 2 10 7" xfId="13319" xr:uid="{00000000-0005-0000-0000-00003C2E0000}"/>
    <cellStyle name="Normal 11 2 2 11" xfId="13320" xr:uid="{00000000-0005-0000-0000-00003D2E0000}"/>
    <cellStyle name="Normal 11 2 2 11 2" xfId="13321" xr:uid="{00000000-0005-0000-0000-00003E2E0000}"/>
    <cellStyle name="Normal 11 2 2 11 2 2" xfId="13322" xr:uid="{00000000-0005-0000-0000-00003F2E0000}"/>
    <cellStyle name="Normal 11 2 2 11 2 2 2" xfId="13323" xr:uid="{00000000-0005-0000-0000-0000402E0000}"/>
    <cellStyle name="Normal 11 2 2 11 2 3" xfId="13324" xr:uid="{00000000-0005-0000-0000-0000412E0000}"/>
    <cellStyle name="Normal 11 2 2 11 2 4" xfId="13325" xr:uid="{00000000-0005-0000-0000-0000422E0000}"/>
    <cellStyle name="Normal 11 2 2 11 2 5" xfId="13326" xr:uid="{00000000-0005-0000-0000-0000432E0000}"/>
    <cellStyle name="Normal 11 2 2 11 3" xfId="13327" xr:uid="{00000000-0005-0000-0000-0000442E0000}"/>
    <cellStyle name="Normal 11 2 2 11 3 2" xfId="13328" xr:uid="{00000000-0005-0000-0000-0000452E0000}"/>
    <cellStyle name="Normal 11 2 2 11 3 2 2" xfId="13329" xr:uid="{00000000-0005-0000-0000-0000462E0000}"/>
    <cellStyle name="Normal 11 2 2 11 3 3" xfId="13330" xr:uid="{00000000-0005-0000-0000-0000472E0000}"/>
    <cellStyle name="Normal 11 2 2 11 3 4" xfId="13331" xr:uid="{00000000-0005-0000-0000-0000482E0000}"/>
    <cellStyle name="Normal 11 2 2 11 3 5" xfId="13332" xr:uid="{00000000-0005-0000-0000-0000492E0000}"/>
    <cellStyle name="Normal 11 2 2 11 4" xfId="13333" xr:uid="{00000000-0005-0000-0000-00004A2E0000}"/>
    <cellStyle name="Normal 11 2 2 11 4 2" xfId="13334" xr:uid="{00000000-0005-0000-0000-00004B2E0000}"/>
    <cellStyle name="Normal 11 2 2 11 4 3" xfId="13335" xr:uid="{00000000-0005-0000-0000-00004C2E0000}"/>
    <cellStyle name="Normal 11 2 2 11 5" xfId="13336" xr:uid="{00000000-0005-0000-0000-00004D2E0000}"/>
    <cellStyle name="Normal 11 2 2 11 6" xfId="13337" xr:uid="{00000000-0005-0000-0000-00004E2E0000}"/>
    <cellStyle name="Normal 11 2 2 11 7" xfId="13338" xr:uid="{00000000-0005-0000-0000-00004F2E0000}"/>
    <cellStyle name="Normal 11 2 2 12" xfId="13339" xr:uid="{00000000-0005-0000-0000-0000502E0000}"/>
    <cellStyle name="Normal 11 2 2 2" xfId="13340" xr:uid="{00000000-0005-0000-0000-0000512E0000}"/>
    <cellStyle name="Normal 11 2 2 2 2" xfId="13341" xr:uid="{00000000-0005-0000-0000-0000522E0000}"/>
    <cellStyle name="Normal 11 2 2 2 2 10" xfId="13342" xr:uid="{00000000-0005-0000-0000-0000532E0000}"/>
    <cellStyle name="Normal 11 2 2 2 2 10 2" xfId="13343" xr:uid="{00000000-0005-0000-0000-0000542E0000}"/>
    <cellStyle name="Normal 11 2 2 2 2 10 2 2" xfId="13344" xr:uid="{00000000-0005-0000-0000-0000552E0000}"/>
    <cellStyle name="Normal 11 2 2 2 2 10 3" xfId="13345" xr:uid="{00000000-0005-0000-0000-0000562E0000}"/>
    <cellStyle name="Normal 11 2 2 2 2 10 4" xfId="13346" xr:uid="{00000000-0005-0000-0000-0000572E0000}"/>
    <cellStyle name="Normal 11 2 2 2 2 10 5" xfId="13347" xr:uid="{00000000-0005-0000-0000-0000582E0000}"/>
    <cellStyle name="Normal 11 2 2 2 2 11" xfId="13348" xr:uid="{00000000-0005-0000-0000-0000592E0000}"/>
    <cellStyle name="Normal 11 2 2 2 2 11 2" xfId="13349" xr:uid="{00000000-0005-0000-0000-00005A2E0000}"/>
    <cellStyle name="Normal 11 2 2 2 2 11 3" xfId="13350" xr:uid="{00000000-0005-0000-0000-00005B2E0000}"/>
    <cellStyle name="Normal 11 2 2 2 2 12" xfId="13351" xr:uid="{00000000-0005-0000-0000-00005C2E0000}"/>
    <cellStyle name="Normal 11 2 2 2 2 13" xfId="13352" xr:uid="{00000000-0005-0000-0000-00005D2E0000}"/>
    <cellStyle name="Normal 11 2 2 2 2 14" xfId="13353" xr:uid="{00000000-0005-0000-0000-00005E2E0000}"/>
    <cellStyle name="Normal 11 2 2 2 2 2" xfId="13354" xr:uid="{00000000-0005-0000-0000-00005F2E0000}"/>
    <cellStyle name="Normal 11 2 2 2 2 2 2" xfId="13355" xr:uid="{00000000-0005-0000-0000-0000602E0000}"/>
    <cellStyle name="Normal 11 2 2 2 2 2 2 2" xfId="13356" xr:uid="{00000000-0005-0000-0000-0000612E0000}"/>
    <cellStyle name="Normal 11 2 2 2 2 2 2 2 2" xfId="13357" xr:uid="{00000000-0005-0000-0000-0000622E0000}"/>
    <cellStyle name="Normal 11 2 2 2 2 2 2 2 2 2" xfId="13358" xr:uid="{00000000-0005-0000-0000-0000632E0000}"/>
    <cellStyle name="Normal 11 2 2 2 2 2 2 2 3" xfId="13359" xr:uid="{00000000-0005-0000-0000-0000642E0000}"/>
    <cellStyle name="Normal 11 2 2 2 2 2 2 2 4" xfId="13360" xr:uid="{00000000-0005-0000-0000-0000652E0000}"/>
    <cellStyle name="Normal 11 2 2 2 2 2 2 3" xfId="13361" xr:uid="{00000000-0005-0000-0000-0000662E0000}"/>
    <cellStyle name="Normal 11 2 2 2 2 2 2 3 2" xfId="13362" xr:uid="{00000000-0005-0000-0000-0000672E0000}"/>
    <cellStyle name="Normal 11 2 2 2 2 2 2 4" xfId="13363" xr:uid="{00000000-0005-0000-0000-0000682E0000}"/>
    <cellStyle name="Normal 11 2 2 2 2 2 2 5" xfId="13364" xr:uid="{00000000-0005-0000-0000-0000692E0000}"/>
    <cellStyle name="Normal 11 2 2 2 2 3" xfId="13365" xr:uid="{00000000-0005-0000-0000-00006A2E0000}"/>
    <cellStyle name="Normal 11 2 2 2 2 3 2" xfId="13366" xr:uid="{00000000-0005-0000-0000-00006B2E0000}"/>
    <cellStyle name="Normal 11 2 2 2 2 3 2 2" xfId="13367" xr:uid="{00000000-0005-0000-0000-00006C2E0000}"/>
    <cellStyle name="Normal 11 2 2 2 2 3 2 2 2" xfId="13368" xr:uid="{00000000-0005-0000-0000-00006D2E0000}"/>
    <cellStyle name="Normal 11 2 2 2 2 3 2 2 2 2" xfId="13369" xr:uid="{00000000-0005-0000-0000-00006E2E0000}"/>
    <cellStyle name="Normal 11 2 2 2 2 3 2 2 3" xfId="13370" xr:uid="{00000000-0005-0000-0000-00006F2E0000}"/>
    <cellStyle name="Normal 11 2 2 2 2 3 2 2 4" xfId="13371" xr:uid="{00000000-0005-0000-0000-0000702E0000}"/>
    <cellStyle name="Normal 11 2 2 2 2 3 2 3" xfId="13372" xr:uid="{00000000-0005-0000-0000-0000712E0000}"/>
    <cellStyle name="Normal 11 2 2 2 2 3 2 3 2" xfId="13373" xr:uid="{00000000-0005-0000-0000-0000722E0000}"/>
    <cellStyle name="Normal 11 2 2 2 2 3 2 4" xfId="13374" xr:uid="{00000000-0005-0000-0000-0000732E0000}"/>
    <cellStyle name="Normal 11 2 2 2 2 3 2 5" xfId="13375" xr:uid="{00000000-0005-0000-0000-0000742E0000}"/>
    <cellStyle name="Normal 11 2 2 2 2 4" xfId="13376" xr:uid="{00000000-0005-0000-0000-0000752E0000}"/>
    <cellStyle name="Normal 11 2 2 2 2 4 2" xfId="13377" xr:uid="{00000000-0005-0000-0000-0000762E0000}"/>
    <cellStyle name="Normal 11 2 2 2 2 4 2 2" xfId="13378" xr:uid="{00000000-0005-0000-0000-0000772E0000}"/>
    <cellStyle name="Normal 11 2 2 2 2 4 2 2 2" xfId="13379" xr:uid="{00000000-0005-0000-0000-0000782E0000}"/>
    <cellStyle name="Normal 11 2 2 2 2 4 2 2 2 2" xfId="13380" xr:uid="{00000000-0005-0000-0000-0000792E0000}"/>
    <cellStyle name="Normal 11 2 2 2 2 4 2 2 3" xfId="13381" xr:uid="{00000000-0005-0000-0000-00007A2E0000}"/>
    <cellStyle name="Normal 11 2 2 2 2 4 2 2 4" xfId="13382" xr:uid="{00000000-0005-0000-0000-00007B2E0000}"/>
    <cellStyle name="Normal 11 2 2 2 2 4 2 3" xfId="13383" xr:uid="{00000000-0005-0000-0000-00007C2E0000}"/>
    <cellStyle name="Normal 11 2 2 2 2 4 2 3 2" xfId="13384" xr:uid="{00000000-0005-0000-0000-00007D2E0000}"/>
    <cellStyle name="Normal 11 2 2 2 2 4 2 4" xfId="13385" xr:uid="{00000000-0005-0000-0000-00007E2E0000}"/>
    <cellStyle name="Normal 11 2 2 2 2 4 2 5" xfId="13386" xr:uid="{00000000-0005-0000-0000-00007F2E0000}"/>
    <cellStyle name="Normal 11 2 2 2 2 5" xfId="13387" xr:uid="{00000000-0005-0000-0000-0000802E0000}"/>
    <cellStyle name="Normal 11 2 2 2 2 5 2" xfId="13388" xr:uid="{00000000-0005-0000-0000-0000812E0000}"/>
    <cellStyle name="Normal 11 2 2 2 2 5 2 2" xfId="13389" xr:uid="{00000000-0005-0000-0000-0000822E0000}"/>
    <cellStyle name="Normal 11 2 2 2 2 5 2 2 2" xfId="13390" xr:uid="{00000000-0005-0000-0000-0000832E0000}"/>
    <cellStyle name="Normal 11 2 2 2 2 5 2 2 2 2" xfId="13391" xr:uid="{00000000-0005-0000-0000-0000842E0000}"/>
    <cellStyle name="Normal 11 2 2 2 2 5 2 2 3" xfId="13392" xr:uid="{00000000-0005-0000-0000-0000852E0000}"/>
    <cellStyle name="Normal 11 2 2 2 2 5 2 2 4" xfId="13393" xr:uid="{00000000-0005-0000-0000-0000862E0000}"/>
    <cellStyle name="Normal 11 2 2 2 2 5 2 3" xfId="13394" xr:uid="{00000000-0005-0000-0000-0000872E0000}"/>
    <cellStyle name="Normal 11 2 2 2 2 5 2 3 2" xfId="13395" xr:uid="{00000000-0005-0000-0000-0000882E0000}"/>
    <cellStyle name="Normal 11 2 2 2 2 5 2 4" xfId="13396" xr:uid="{00000000-0005-0000-0000-0000892E0000}"/>
    <cellStyle name="Normal 11 2 2 2 2 5 2 5" xfId="13397" xr:uid="{00000000-0005-0000-0000-00008A2E0000}"/>
    <cellStyle name="Normal 11 2 2 2 2 6" xfId="13398" xr:uid="{00000000-0005-0000-0000-00008B2E0000}"/>
    <cellStyle name="Normal 11 2 2 2 2 6 2" xfId="13399" xr:uid="{00000000-0005-0000-0000-00008C2E0000}"/>
    <cellStyle name="Normal 11 2 2 2 2 6 2 2" xfId="13400" xr:uid="{00000000-0005-0000-0000-00008D2E0000}"/>
    <cellStyle name="Normal 11 2 2 2 2 6 2 2 2" xfId="13401" xr:uid="{00000000-0005-0000-0000-00008E2E0000}"/>
    <cellStyle name="Normal 11 2 2 2 2 6 2 2 2 2" xfId="13402" xr:uid="{00000000-0005-0000-0000-00008F2E0000}"/>
    <cellStyle name="Normal 11 2 2 2 2 6 2 2 3" xfId="13403" xr:uid="{00000000-0005-0000-0000-0000902E0000}"/>
    <cellStyle name="Normal 11 2 2 2 2 6 2 2 4" xfId="13404" xr:uid="{00000000-0005-0000-0000-0000912E0000}"/>
    <cellStyle name="Normal 11 2 2 2 2 6 2 3" xfId="13405" xr:uid="{00000000-0005-0000-0000-0000922E0000}"/>
    <cellStyle name="Normal 11 2 2 2 2 6 2 3 2" xfId="13406" xr:uid="{00000000-0005-0000-0000-0000932E0000}"/>
    <cellStyle name="Normal 11 2 2 2 2 6 2 4" xfId="13407" xr:uid="{00000000-0005-0000-0000-0000942E0000}"/>
    <cellStyle name="Normal 11 2 2 2 2 6 2 5" xfId="13408" xr:uid="{00000000-0005-0000-0000-0000952E0000}"/>
    <cellStyle name="Normal 11 2 2 2 2 7" xfId="13409" xr:uid="{00000000-0005-0000-0000-0000962E0000}"/>
    <cellStyle name="Normal 11 2 2 2 2 7 2" xfId="13410" xr:uid="{00000000-0005-0000-0000-0000972E0000}"/>
    <cellStyle name="Normal 11 2 2 2 2 7 2 2" xfId="13411" xr:uid="{00000000-0005-0000-0000-0000982E0000}"/>
    <cellStyle name="Normal 11 2 2 2 2 7 2 2 2" xfId="13412" xr:uid="{00000000-0005-0000-0000-0000992E0000}"/>
    <cellStyle name="Normal 11 2 2 2 2 7 2 2 2 2" xfId="13413" xr:uid="{00000000-0005-0000-0000-00009A2E0000}"/>
    <cellStyle name="Normal 11 2 2 2 2 7 2 2 3" xfId="13414" xr:uid="{00000000-0005-0000-0000-00009B2E0000}"/>
    <cellStyle name="Normal 11 2 2 2 2 7 2 2 4" xfId="13415" xr:uid="{00000000-0005-0000-0000-00009C2E0000}"/>
    <cellStyle name="Normal 11 2 2 2 2 7 2 3" xfId="13416" xr:uid="{00000000-0005-0000-0000-00009D2E0000}"/>
    <cellStyle name="Normal 11 2 2 2 2 7 2 3 2" xfId="13417" xr:uid="{00000000-0005-0000-0000-00009E2E0000}"/>
    <cellStyle name="Normal 11 2 2 2 2 7 2 4" xfId="13418" xr:uid="{00000000-0005-0000-0000-00009F2E0000}"/>
    <cellStyle name="Normal 11 2 2 2 2 7 2 5" xfId="13419" xr:uid="{00000000-0005-0000-0000-0000A02E0000}"/>
    <cellStyle name="Normal 11 2 2 2 2 8" xfId="13420" xr:uid="{00000000-0005-0000-0000-0000A12E0000}"/>
    <cellStyle name="Normal 11 2 2 2 2 8 2" xfId="13421" xr:uid="{00000000-0005-0000-0000-0000A22E0000}"/>
    <cellStyle name="Normal 11 2 2 2 2 8 2 2" xfId="13422" xr:uid="{00000000-0005-0000-0000-0000A32E0000}"/>
    <cellStyle name="Normal 11 2 2 2 2 8 2 2 2" xfId="13423" xr:uid="{00000000-0005-0000-0000-0000A42E0000}"/>
    <cellStyle name="Normal 11 2 2 2 2 8 2 3" xfId="13424" xr:uid="{00000000-0005-0000-0000-0000A52E0000}"/>
    <cellStyle name="Normal 11 2 2 2 2 8 2 4" xfId="13425" xr:uid="{00000000-0005-0000-0000-0000A62E0000}"/>
    <cellStyle name="Normal 11 2 2 2 2 8 2 5" xfId="13426" xr:uid="{00000000-0005-0000-0000-0000A72E0000}"/>
    <cellStyle name="Normal 11 2 2 2 2 8 3" xfId="13427" xr:uid="{00000000-0005-0000-0000-0000A82E0000}"/>
    <cellStyle name="Normal 11 2 2 2 2 8 3 2" xfId="13428" xr:uid="{00000000-0005-0000-0000-0000A92E0000}"/>
    <cellStyle name="Normal 11 2 2 2 2 8 3 2 2" xfId="13429" xr:uid="{00000000-0005-0000-0000-0000AA2E0000}"/>
    <cellStyle name="Normal 11 2 2 2 2 8 3 3" xfId="13430" xr:uid="{00000000-0005-0000-0000-0000AB2E0000}"/>
    <cellStyle name="Normal 11 2 2 2 2 8 3 4" xfId="13431" xr:uid="{00000000-0005-0000-0000-0000AC2E0000}"/>
    <cellStyle name="Normal 11 2 2 2 2 8 3 5" xfId="13432" xr:uid="{00000000-0005-0000-0000-0000AD2E0000}"/>
    <cellStyle name="Normal 11 2 2 2 2 8 4" xfId="13433" xr:uid="{00000000-0005-0000-0000-0000AE2E0000}"/>
    <cellStyle name="Normal 11 2 2 2 2 8 4 2" xfId="13434" xr:uid="{00000000-0005-0000-0000-0000AF2E0000}"/>
    <cellStyle name="Normal 11 2 2 2 2 8 4 3" xfId="13435" xr:uid="{00000000-0005-0000-0000-0000B02E0000}"/>
    <cellStyle name="Normal 11 2 2 2 2 8 5" xfId="13436" xr:uid="{00000000-0005-0000-0000-0000B12E0000}"/>
    <cellStyle name="Normal 11 2 2 2 2 8 6" xfId="13437" xr:uid="{00000000-0005-0000-0000-0000B22E0000}"/>
    <cellStyle name="Normal 11 2 2 2 2 8 7" xfId="13438" xr:uid="{00000000-0005-0000-0000-0000B32E0000}"/>
    <cellStyle name="Normal 11 2 2 2 2 9" xfId="13439" xr:uid="{00000000-0005-0000-0000-0000B42E0000}"/>
    <cellStyle name="Normal 11 2 2 2 2 9 2" xfId="13440" xr:uid="{00000000-0005-0000-0000-0000B52E0000}"/>
    <cellStyle name="Normal 11 2 2 2 2 9 2 2" xfId="13441" xr:uid="{00000000-0005-0000-0000-0000B62E0000}"/>
    <cellStyle name="Normal 11 2 2 2 2 9 3" xfId="13442" xr:uid="{00000000-0005-0000-0000-0000B72E0000}"/>
    <cellStyle name="Normal 11 2 2 2 2 9 4" xfId="13443" xr:uid="{00000000-0005-0000-0000-0000B82E0000}"/>
    <cellStyle name="Normal 11 2 2 2 2 9 5" xfId="13444" xr:uid="{00000000-0005-0000-0000-0000B92E0000}"/>
    <cellStyle name="Normal 11 2 2 2 2_Culture" xfId="13445" xr:uid="{00000000-0005-0000-0000-0000BA2E0000}"/>
    <cellStyle name="Normal 11 2 2 2 3" xfId="13446" xr:uid="{00000000-0005-0000-0000-0000BB2E0000}"/>
    <cellStyle name="Normal 11 2 2 2 3 2" xfId="13447" xr:uid="{00000000-0005-0000-0000-0000BC2E0000}"/>
    <cellStyle name="Normal 11 2 2 2 3 2 2" xfId="13448" xr:uid="{00000000-0005-0000-0000-0000BD2E0000}"/>
    <cellStyle name="Normal 11 2 2 2 3 2 2 2" xfId="13449" xr:uid="{00000000-0005-0000-0000-0000BE2E0000}"/>
    <cellStyle name="Normal 11 2 2 2 3 2 3" xfId="13450" xr:uid="{00000000-0005-0000-0000-0000BF2E0000}"/>
    <cellStyle name="Normal 11 2 2 2 3 2 4" xfId="13451" xr:uid="{00000000-0005-0000-0000-0000C02E0000}"/>
    <cellStyle name="Normal 11 2 2 2 3 2 5" xfId="13452" xr:uid="{00000000-0005-0000-0000-0000C12E0000}"/>
    <cellStyle name="Normal 11 2 2 2 3 3" xfId="13453" xr:uid="{00000000-0005-0000-0000-0000C22E0000}"/>
    <cellStyle name="Normal 11 2 2 2 3 3 2" xfId="13454" xr:uid="{00000000-0005-0000-0000-0000C32E0000}"/>
    <cellStyle name="Normal 11 2 2 2 3 3 2 2" xfId="13455" xr:uid="{00000000-0005-0000-0000-0000C42E0000}"/>
    <cellStyle name="Normal 11 2 2 2 3 3 3" xfId="13456" xr:uid="{00000000-0005-0000-0000-0000C52E0000}"/>
    <cellStyle name="Normal 11 2 2 2 3 3 4" xfId="13457" xr:uid="{00000000-0005-0000-0000-0000C62E0000}"/>
    <cellStyle name="Normal 11 2 2 2 3 3 5" xfId="13458" xr:uid="{00000000-0005-0000-0000-0000C72E0000}"/>
    <cellStyle name="Normal 11 2 2 2 3 4" xfId="13459" xr:uid="{00000000-0005-0000-0000-0000C82E0000}"/>
    <cellStyle name="Normal 11 2 2 2 3 4 2" xfId="13460" xr:uid="{00000000-0005-0000-0000-0000C92E0000}"/>
    <cellStyle name="Normal 11 2 2 2 3 4 3" xfId="13461" xr:uid="{00000000-0005-0000-0000-0000CA2E0000}"/>
    <cellStyle name="Normal 11 2 2 2 3 5" xfId="13462" xr:uid="{00000000-0005-0000-0000-0000CB2E0000}"/>
    <cellStyle name="Normal 11 2 2 2 3 6" xfId="13463" xr:uid="{00000000-0005-0000-0000-0000CC2E0000}"/>
    <cellStyle name="Normal 11 2 2 2 3 7" xfId="13464" xr:uid="{00000000-0005-0000-0000-0000CD2E0000}"/>
    <cellStyle name="Normal 11 2 2 2 4" xfId="13465" xr:uid="{00000000-0005-0000-0000-0000CE2E0000}"/>
    <cellStyle name="Normal 11 2 2 2 4 2" xfId="13466" xr:uid="{00000000-0005-0000-0000-0000CF2E0000}"/>
    <cellStyle name="Normal 11 2 2 2 4 2 2" xfId="13467" xr:uid="{00000000-0005-0000-0000-0000D02E0000}"/>
    <cellStyle name="Normal 11 2 2 2 4 2 2 2" xfId="13468" xr:uid="{00000000-0005-0000-0000-0000D12E0000}"/>
    <cellStyle name="Normal 11 2 2 2 4 2 3" xfId="13469" xr:uid="{00000000-0005-0000-0000-0000D22E0000}"/>
    <cellStyle name="Normal 11 2 2 2 4 2 4" xfId="13470" xr:uid="{00000000-0005-0000-0000-0000D32E0000}"/>
    <cellStyle name="Normal 11 2 2 2 4 2 5" xfId="13471" xr:uid="{00000000-0005-0000-0000-0000D42E0000}"/>
    <cellStyle name="Normal 11 2 2 2 4 3" xfId="13472" xr:uid="{00000000-0005-0000-0000-0000D52E0000}"/>
    <cellStyle name="Normal 11 2 2 2 4 3 2" xfId="13473" xr:uid="{00000000-0005-0000-0000-0000D62E0000}"/>
    <cellStyle name="Normal 11 2 2 2 4 3 2 2" xfId="13474" xr:uid="{00000000-0005-0000-0000-0000D72E0000}"/>
    <cellStyle name="Normal 11 2 2 2 4 3 3" xfId="13475" xr:uid="{00000000-0005-0000-0000-0000D82E0000}"/>
    <cellStyle name="Normal 11 2 2 2 4 3 4" xfId="13476" xr:uid="{00000000-0005-0000-0000-0000D92E0000}"/>
    <cellStyle name="Normal 11 2 2 2 4 3 5" xfId="13477" xr:uid="{00000000-0005-0000-0000-0000DA2E0000}"/>
    <cellStyle name="Normal 11 2 2 2 4 4" xfId="13478" xr:uid="{00000000-0005-0000-0000-0000DB2E0000}"/>
    <cellStyle name="Normal 11 2 2 2 4 4 2" xfId="13479" xr:uid="{00000000-0005-0000-0000-0000DC2E0000}"/>
    <cellStyle name="Normal 11 2 2 2 4 4 3" xfId="13480" xr:uid="{00000000-0005-0000-0000-0000DD2E0000}"/>
    <cellStyle name="Normal 11 2 2 2 4 5" xfId="13481" xr:uid="{00000000-0005-0000-0000-0000DE2E0000}"/>
    <cellStyle name="Normal 11 2 2 2 4 6" xfId="13482" xr:uid="{00000000-0005-0000-0000-0000DF2E0000}"/>
    <cellStyle name="Normal 11 2 2 2 4 7" xfId="13483" xr:uid="{00000000-0005-0000-0000-0000E02E0000}"/>
    <cellStyle name="Normal 11 2 2 2 5" xfId="13484" xr:uid="{00000000-0005-0000-0000-0000E12E0000}"/>
    <cellStyle name="Normal 11 2 2 2 5 2" xfId="13485" xr:uid="{00000000-0005-0000-0000-0000E22E0000}"/>
    <cellStyle name="Normal 11 2 2 2 5 2 2" xfId="13486" xr:uid="{00000000-0005-0000-0000-0000E32E0000}"/>
    <cellStyle name="Normal 11 2 2 2 5 2 2 2" xfId="13487" xr:uid="{00000000-0005-0000-0000-0000E42E0000}"/>
    <cellStyle name="Normal 11 2 2 2 5 2 3" xfId="13488" xr:uid="{00000000-0005-0000-0000-0000E52E0000}"/>
    <cellStyle name="Normal 11 2 2 2 5 2 4" xfId="13489" xr:uid="{00000000-0005-0000-0000-0000E62E0000}"/>
    <cellStyle name="Normal 11 2 2 2 5 2 5" xfId="13490" xr:uid="{00000000-0005-0000-0000-0000E72E0000}"/>
    <cellStyle name="Normal 11 2 2 2 5 3" xfId="13491" xr:uid="{00000000-0005-0000-0000-0000E82E0000}"/>
    <cellStyle name="Normal 11 2 2 2 5 3 2" xfId="13492" xr:uid="{00000000-0005-0000-0000-0000E92E0000}"/>
    <cellStyle name="Normal 11 2 2 2 5 3 2 2" xfId="13493" xr:uid="{00000000-0005-0000-0000-0000EA2E0000}"/>
    <cellStyle name="Normal 11 2 2 2 5 3 3" xfId="13494" xr:uid="{00000000-0005-0000-0000-0000EB2E0000}"/>
    <cellStyle name="Normal 11 2 2 2 5 3 4" xfId="13495" xr:uid="{00000000-0005-0000-0000-0000EC2E0000}"/>
    <cellStyle name="Normal 11 2 2 2 5 3 5" xfId="13496" xr:uid="{00000000-0005-0000-0000-0000ED2E0000}"/>
    <cellStyle name="Normal 11 2 2 2 5 4" xfId="13497" xr:uid="{00000000-0005-0000-0000-0000EE2E0000}"/>
    <cellStyle name="Normal 11 2 2 2 5 4 2" xfId="13498" xr:uid="{00000000-0005-0000-0000-0000EF2E0000}"/>
    <cellStyle name="Normal 11 2 2 2 5 4 3" xfId="13499" xr:uid="{00000000-0005-0000-0000-0000F02E0000}"/>
    <cellStyle name="Normal 11 2 2 2 5 5" xfId="13500" xr:uid="{00000000-0005-0000-0000-0000F12E0000}"/>
    <cellStyle name="Normal 11 2 2 2 5 6" xfId="13501" xr:uid="{00000000-0005-0000-0000-0000F22E0000}"/>
    <cellStyle name="Normal 11 2 2 2 5 7" xfId="13502" xr:uid="{00000000-0005-0000-0000-0000F32E0000}"/>
    <cellStyle name="Normal 11 2 2 2 6" xfId="13503" xr:uid="{00000000-0005-0000-0000-0000F42E0000}"/>
    <cellStyle name="Normal 11 2 2 2 6 2" xfId="13504" xr:uid="{00000000-0005-0000-0000-0000F52E0000}"/>
    <cellStyle name="Normal 11 2 2 2 6 2 2" xfId="13505" xr:uid="{00000000-0005-0000-0000-0000F62E0000}"/>
    <cellStyle name="Normal 11 2 2 2 6 2 2 2" xfId="13506" xr:uid="{00000000-0005-0000-0000-0000F72E0000}"/>
    <cellStyle name="Normal 11 2 2 2 6 2 3" xfId="13507" xr:uid="{00000000-0005-0000-0000-0000F82E0000}"/>
    <cellStyle name="Normal 11 2 2 2 6 2 4" xfId="13508" xr:uid="{00000000-0005-0000-0000-0000F92E0000}"/>
    <cellStyle name="Normal 11 2 2 2 6 2 5" xfId="13509" xr:uid="{00000000-0005-0000-0000-0000FA2E0000}"/>
    <cellStyle name="Normal 11 2 2 2 6 3" xfId="13510" xr:uid="{00000000-0005-0000-0000-0000FB2E0000}"/>
    <cellStyle name="Normal 11 2 2 2 6 3 2" xfId="13511" xr:uid="{00000000-0005-0000-0000-0000FC2E0000}"/>
    <cellStyle name="Normal 11 2 2 2 6 3 2 2" xfId="13512" xr:uid="{00000000-0005-0000-0000-0000FD2E0000}"/>
    <cellStyle name="Normal 11 2 2 2 6 3 3" xfId="13513" xr:uid="{00000000-0005-0000-0000-0000FE2E0000}"/>
    <cellStyle name="Normal 11 2 2 2 6 3 4" xfId="13514" xr:uid="{00000000-0005-0000-0000-0000FF2E0000}"/>
    <cellStyle name="Normal 11 2 2 2 6 3 5" xfId="13515" xr:uid="{00000000-0005-0000-0000-0000002F0000}"/>
    <cellStyle name="Normal 11 2 2 2 6 4" xfId="13516" xr:uid="{00000000-0005-0000-0000-0000012F0000}"/>
    <cellStyle name="Normal 11 2 2 2 6 4 2" xfId="13517" xr:uid="{00000000-0005-0000-0000-0000022F0000}"/>
    <cellStyle name="Normal 11 2 2 2 6 4 3" xfId="13518" xr:uid="{00000000-0005-0000-0000-0000032F0000}"/>
    <cellStyle name="Normal 11 2 2 2 6 5" xfId="13519" xr:uid="{00000000-0005-0000-0000-0000042F0000}"/>
    <cellStyle name="Normal 11 2 2 2 6 6" xfId="13520" xr:uid="{00000000-0005-0000-0000-0000052F0000}"/>
    <cellStyle name="Normal 11 2 2 2 6 7" xfId="13521" xr:uid="{00000000-0005-0000-0000-0000062F0000}"/>
    <cellStyle name="Normal 11 2 2 2 7" xfId="13522" xr:uid="{00000000-0005-0000-0000-0000072F0000}"/>
    <cellStyle name="Normal 11 2 2 2 7 2" xfId="13523" xr:uid="{00000000-0005-0000-0000-0000082F0000}"/>
    <cellStyle name="Normal 11 2 2 2 7 2 2" xfId="13524" xr:uid="{00000000-0005-0000-0000-0000092F0000}"/>
    <cellStyle name="Normal 11 2 2 2 7 2 2 2" xfId="13525" xr:uid="{00000000-0005-0000-0000-00000A2F0000}"/>
    <cellStyle name="Normal 11 2 2 2 7 2 3" xfId="13526" xr:uid="{00000000-0005-0000-0000-00000B2F0000}"/>
    <cellStyle name="Normal 11 2 2 2 7 2 4" xfId="13527" xr:uid="{00000000-0005-0000-0000-00000C2F0000}"/>
    <cellStyle name="Normal 11 2 2 2 7 2 5" xfId="13528" xr:uid="{00000000-0005-0000-0000-00000D2F0000}"/>
    <cellStyle name="Normal 11 2 2 2 7 3" xfId="13529" xr:uid="{00000000-0005-0000-0000-00000E2F0000}"/>
    <cellStyle name="Normal 11 2 2 2 7 3 2" xfId="13530" xr:uid="{00000000-0005-0000-0000-00000F2F0000}"/>
    <cellStyle name="Normal 11 2 2 2 7 3 2 2" xfId="13531" xr:uid="{00000000-0005-0000-0000-0000102F0000}"/>
    <cellStyle name="Normal 11 2 2 2 7 3 3" xfId="13532" xr:uid="{00000000-0005-0000-0000-0000112F0000}"/>
    <cellStyle name="Normal 11 2 2 2 7 3 4" xfId="13533" xr:uid="{00000000-0005-0000-0000-0000122F0000}"/>
    <cellStyle name="Normal 11 2 2 2 7 3 5" xfId="13534" xr:uid="{00000000-0005-0000-0000-0000132F0000}"/>
    <cellStyle name="Normal 11 2 2 2 7 4" xfId="13535" xr:uid="{00000000-0005-0000-0000-0000142F0000}"/>
    <cellStyle name="Normal 11 2 2 2 7 4 2" xfId="13536" xr:uid="{00000000-0005-0000-0000-0000152F0000}"/>
    <cellStyle name="Normal 11 2 2 2 7 4 3" xfId="13537" xr:uid="{00000000-0005-0000-0000-0000162F0000}"/>
    <cellStyle name="Normal 11 2 2 2 7 5" xfId="13538" xr:uid="{00000000-0005-0000-0000-0000172F0000}"/>
    <cellStyle name="Normal 11 2 2 2 7 6" xfId="13539" xr:uid="{00000000-0005-0000-0000-0000182F0000}"/>
    <cellStyle name="Normal 11 2 2 2 7 7" xfId="13540" xr:uid="{00000000-0005-0000-0000-0000192F0000}"/>
    <cellStyle name="Normal 11 2 2 3" xfId="13541" xr:uid="{00000000-0005-0000-0000-00001A2F0000}"/>
    <cellStyle name="Normal 11 2 2 3 2" xfId="13542" xr:uid="{00000000-0005-0000-0000-00001B2F0000}"/>
    <cellStyle name="Normal 11 2 2 3 2 2" xfId="13543" xr:uid="{00000000-0005-0000-0000-00001C2F0000}"/>
    <cellStyle name="Normal 11 2 2 3 2 2 2" xfId="13544" xr:uid="{00000000-0005-0000-0000-00001D2F0000}"/>
    <cellStyle name="Normal 11 2 2 3 2 2 2 2" xfId="13545" xr:uid="{00000000-0005-0000-0000-00001E2F0000}"/>
    <cellStyle name="Normal 11 2 2 3 2 2 2 2 2" xfId="13546" xr:uid="{00000000-0005-0000-0000-00001F2F0000}"/>
    <cellStyle name="Normal 11 2 2 3 2 2 2 3" xfId="13547" xr:uid="{00000000-0005-0000-0000-0000202F0000}"/>
    <cellStyle name="Normal 11 2 2 3 2 2 2 4" xfId="13548" xr:uid="{00000000-0005-0000-0000-0000212F0000}"/>
    <cellStyle name="Normal 11 2 2 3 2 2 3" xfId="13549" xr:uid="{00000000-0005-0000-0000-0000222F0000}"/>
    <cellStyle name="Normal 11 2 2 3 2 2 3 2" xfId="13550" xr:uid="{00000000-0005-0000-0000-0000232F0000}"/>
    <cellStyle name="Normal 11 2 2 3 2 2 4" xfId="13551" xr:uid="{00000000-0005-0000-0000-0000242F0000}"/>
    <cellStyle name="Normal 11 2 2 3 2 2 5" xfId="13552" xr:uid="{00000000-0005-0000-0000-0000252F0000}"/>
    <cellStyle name="Normal 11 2 2 3 3" xfId="13553" xr:uid="{00000000-0005-0000-0000-0000262F0000}"/>
    <cellStyle name="Normal 11 2 2 3 3 2" xfId="13554" xr:uid="{00000000-0005-0000-0000-0000272F0000}"/>
    <cellStyle name="Normal 11 2 2 3 3 2 2" xfId="13555" xr:uid="{00000000-0005-0000-0000-0000282F0000}"/>
    <cellStyle name="Normal 11 2 2 3 3 2 2 2" xfId="13556" xr:uid="{00000000-0005-0000-0000-0000292F0000}"/>
    <cellStyle name="Normal 11 2 2 3 3 2 3" xfId="13557" xr:uid="{00000000-0005-0000-0000-00002A2F0000}"/>
    <cellStyle name="Normal 11 2 2 3 3 2 4" xfId="13558" xr:uid="{00000000-0005-0000-0000-00002B2F0000}"/>
    <cellStyle name="Normal 11 2 2 3 3 3" xfId="13559" xr:uid="{00000000-0005-0000-0000-00002C2F0000}"/>
    <cellStyle name="Normal 11 2 2 3 3 3 2" xfId="13560" xr:uid="{00000000-0005-0000-0000-00002D2F0000}"/>
    <cellStyle name="Normal 11 2 2 3 3 4" xfId="13561" xr:uid="{00000000-0005-0000-0000-00002E2F0000}"/>
    <cellStyle name="Normal 11 2 2 3 3 5" xfId="13562" xr:uid="{00000000-0005-0000-0000-00002F2F0000}"/>
    <cellStyle name="Normal 11 2 2 4" xfId="13563" xr:uid="{00000000-0005-0000-0000-0000302F0000}"/>
    <cellStyle name="Normal 11 2 2 4 2" xfId="13564" xr:uid="{00000000-0005-0000-0000-0000312F0000}"/>
    <cellStyle name="Normal 11 2 2 4 2 2" xfId="13565" xr:uid="{00000000-0005-0000-0000-0000322F0000}"/>
    <cellStyle name="Normal 11 2 2 4 2 2 2" xfId="13566" xr:uid="{00000000-0005-0000-0000-0000332F0000}"/>
    <cellStyle name="Normal 11 2 2 4 2 2 2 2" xfId="13567" xr:uid="{00000000-0005-0000-0000-0000342F0000}"/>
    <cellStyle name="Normal 11 2 2 4 2 2 3" xfId="13568" xr:uid="{00000000-0005-0000-0000-0000352F0000}"/>
    <cellStyle name="Normal 11 2 2 4 2 2 4" xfId="13569" xr:uid="{00000000-0005-0000-0000-0000362F0000}"/>
    <cellStyle name="Normal 11 2 2 4 2 3" xfId="13570" xr:uid="{00000000-0005-0000-0000-0000372F0000}"/>
    <cellStyle name="Normal 11 2 2 4 2 3 2" xfId="13571" xr:uid="{00000000-0005-0000-0000-0000382F0000}"/>
    <cellStyle name="Normal 11 2 2 4 2 4" xfId="13572" xr:uid="{00000000-0005-0000-0000-0000392F0000}"/>
    <cellStyle name="Normal 11 2 2 4 2 5" xfId="13573" xr:uid="{00000000-0005-0000-0000-00003A2F0000}"/>
    <cellStyle name="Normal 11 2 2 5" xfId="13574" xr:uid="{00000000-0005-0000-0000-00003B2F0000}"/>
    <cellStyle name="Normal 11 2 2 5 2" xfId="13575" xr:uid="{00000000-0005-0000-0000-00003C2F0000}"/>
    <cellStyle name="Normal 11 2 2 5 2 2" xfId="13576" xr:uid="{00000000-0005-0000-0000-00003D2F0000}"/>
    <cellStyle name="Normal 11 2 2 5 2 2 2" xfId="13577" xr:uid="{00000000-0005-0000-0000-00003E2F0000}"/>
    <cellStyle name="Normal 11 2 2 5 2 2 2 2" xfId="13578" xr:uid="{00000000-0005-0000-0000-00003F2F0000}"/>
    <cellStyle name="Normal 11 2 2 5 2 2 3" xfId="13579" xr:uid="{00000000-0005-0000-0000-0000402F0000}"/>
    <cellStyle name="Normal 11 2 2 5 2 2 4" xfId="13580" xr:uid="{00000000-0005-0000-0000-0000412F0000}"/>
    <cellStyle name="Normal 11 2 2 5 2 3" xfId="13581" xr:uid="{00000000-0005-0000-0000-0000422F0000}"/>
    <cellStyle name="Normal 11 2 2 5 2 3 2" xfId="13582" xr:uid="{00000000-0005-0000-0000-0000432F0000}"/>
    <cellStyle name="Normal 11 2 2 5 2 4" xfId="13583" xr:uid="{00000000-0005-0000-0000-0000442F0000}"/>
    <cellStyle name="Normal 11 2 2 5 2 5" xfId="13584" xr:uid="{00000000-0005-0000-0000-0000452F0000}"/>
    <cellStyle name="Normal 11 2 2 6" xfId="13585" xr:uid="{00000000-0005-0000-0000-0000462F0000}"/>
    <cellStyle name="Normal 11 2 2 6 2" xfId="13586" xr:uid="{00000000-0005-0000-0000-0000472F0000}"/>
    <cellStyle name="Normal 11 2 2 6 2 2" xfId="13587" xr:uid="{00000000-0005-0000-0000-0000482F0000}"/>
    <cellStyle name="Normal 11 2 2 6 2 2 2" xfId="13588" xr:uid="{00000000-0005-0000-0000-0000492F0000}"/>
    <cellStyle name="Normal 11 2 2 6 2 2 2 2" xfId="13589" xr:uid="{00000000-0005-0000-0000-00004A2F0000}"/>
    <cellStyle name="Normal 11 2 2 6 2 2 3" xfId="13590" xr:uid="{00000000-0005-0000-0000-00004B2F0000}"/>
    <cellStyle name="Normal 11 2 2 6 2 2 4" xfId="13591" xr:uid="{00000000-0005-0000-0000-00004C2F0000}"/>
    <cellStyle name="Normal 11 2 2 6 2 3" xfId="13592" xr:uid="{00000000-0005-0000-0000-00004D2F0000}"/>
    <cellStyle name="Normal 11 2 2 6 2 3 2" xfId="13593" xr:uid="{00000000-0005-0000-0000-00004E2F0000}"/>
    <cellStyle name="Normal 11 2 2 6 2 4" xfId="13594" xr:uid="{00000000-0005-0000-0000-00004F2F0000}"/>
    <cellStyle name="Normal 11 2 2 6 2 5" xfId="13595" xr:uid="{00000000-0005-0000-0000-0000502F0000}"/>
    <cellStyle name="Normal 11 2 2 7" xfId="13596" xr:uid="{00000000-0005-0000-0000-0000512F0000}"/>
    <cellStyle name="Normal 11 2 2 7 2" xfId="13597" xr:uid="{00000000-0005-0000-0000-0000522F0000}"/>
    <cellStyle name="Normal 11 2 2 7 2 2" xfId="13598" xr:uid="{00000000-0005-0000-0000-0000532F0000}"/>
    <cellStyle name="Normal 11 2 2 7 2 2 2" xfId="13599" xr:uid="{00000000-0005-0000-0000-0000542F0000}"/>
    <cellStyle name="Normal 11 2 2 7 2 2 2 2" xfId="13600" xr:uid="{00000000-0005-0000-0000-0000552F0000}"/>
    <cellStyle name="Normal 11 2 2 7 2 2 3" xfId="13601" xr:uid="{00000000-0005-0000-0000-0000562F0000}"/>
    <cellStyle name="Normal 11 2 2 7 2 2 4" xfId="13602" xr:uid="{00000000-0005-0000-0000-0000572F0000}"/>
    <cellStyle name="Normal 11 2 2 7 2 3" xfId="13603" xr:uid="{00000000-0005-0000-0000-0000582F0000}"/>
    <cellStyle name="Normal 11 2 2 7 2 3 2" xfId="13604" xr:uid="{00000000-0005-0000-0000-0000592F0000}"/>
    <cellStyle name="Normal 11 2 2 7 2 4" xfId="13605" xr:uid="{00000000-0005-0000-0000-00005A2F0000}"/>
    <cellStyle name="Normal 11 2 2 7 2 5" xfId="13606" xr:uid="{00000000-0005-0000-0000-00005B2F0000}"/>
    <cellStyle name="Normal 11 2 2 8" xfId="13607" xr:uid="{00000000-0005-0000-0000-00005C2F0000}"/>
    <cellStyle name="Normal 11 2 2 8 2" xfId="13608" xr:uid="{00000000-0005-0000-0000-00005D2F0000}"/>
    <cellStyle name="Normal 11 2 2 8 2 2" xfId="13609" xr:uid="{00000000-0005-0000-0000-00005E2F0000}"/>
    <cellStyle name="Normal 11 2 2 8 2 2 2" xfId="13610" xr:uid="{00000000-0005-0000-0000-00005F2F0000}"/>
    <cellStyle name="Normal 11 2 2 8 2 2 2 2" xfId="13611" xr:uid="{00000000-0005-0000-0000-0000602F0000}"/>
    <cellStyle name="Normal 11 2 2 8 2 2 3" xfId="13612" xr:uid="{00000000-0005-0000-0000-0000612F0000}"/>
    <cellStyle name="Normal 11 2 2 8 2 2 4" xfId="13613" xr:uid="{00000000-0005-0000-0000-0000622F0000}"/>
    <cellStyle name="Normal 11 2 2 8 2 3" xfId="13614" xr:uid="{00000000-0005-0000-0000-0000632F0000}"/>
    <cellStyle name="Normal 11 2 2 8 2 3 2" xfId="13615" xr:uid="{00000000-0005-0000-0000-0000642F0000}"/>
    <cellStyle name="Normal 11 2 2 8 2 4" xfId="13616" xr:uid="{00000000-0005-0000-0000-0000652F0000}"/>
    <cellStyle name="Normal 11 2 2 8 2 5" xfId="13617" xr:uid="{00000000-0005-0000-0000-0000662F0000}"/>
    <cellStyle name="Normal 11 2 2 9" xfId="13618" xr:uid="{00000000-0005-0000-0000-0000672F0000}"/>
    <cellStyle name="Normal 11 2 2 9 2" xfId="13619" xr:uid="{00000000-0005-0000-0000-0000682F0000}"/>
    <cellStyle name="Normal 11 2 2 9 2 2" xfId="13620" xr:uid="{00000000-0005-0000-0000-0000692F0000}"/>
    <cellStyle name="Normal 11 2 2 9 2 2 2" xfId="13621" xr:uid="{00000000-0005-0000-0000-00006A2F0000}"/>
    <cellStyle name="Normal 11 2 2 9 2 2 2 2" xfId="13622" xr:uid="{00000000-0005-0000-0000-00006B2F0000}"/>
    <cellStyle name="Normal 11 2 2 9 2 2 3" xfId="13623" xr:uid="{00000000-0005-0000-0000-00006C2F0000}"/>
    <cellStyle name="Normal 11 2 2 9 2 2 4" xfId="13624" xr:uid="{00000000-0005-0000-0000-00006D2F0000}"/>
    <cellStyle name="Normal 11 2 2 9 2 3" xfId="13625" xr:uid="{00000000-0005-0000-0000-00006E2F0000}"/>
    <cellStyle name="Normal 11 2 2 9 2 3 2" xfId="13626" xr:uid="{00000000-0005-0000-0000-00006F2F0000}"/>
    <cellStyle name="Normal 11 2 2 9 2 4" xfId="13627" xr:uid="{00000000-0005-0000-0000-0000702F0000}"/>
    <cellStyle name="Normal 11 2 2 9 2 5" xfId="13628" xr:uid="{00000000-0005-0000-0000-0000712F0000}"/>
    <cellStyle name="Normal 11 2 2_Culture" xfId="13629" xr:uid="{00000000-0005-0000-0000-0000722F0000}"/>
    <cellStyle name="Normal 11 2 3" xfId="13630" xr:uid="{00000000-0005-0000-0000-0000732F0000}"/>
    <cellStyle name="Normal 11 2 3 10" xfId="13631" xr:uid="{00000000-0005-0000-0000-0000742F0000}"/>
    <cellStyle name="Normal 11 2 3 10 2" xfId="13632" xr:uid="{00000000-0005-0000-0000-0000752F0000}"/>
    <cellStyle name="Normal 11 2 3 11" xfId="13633" xr:uid="{00000000-0005-0000-0000-0000762F0000}"/>
    <cellStyle name="Normal 11 2 3 2" xfId="13634" xr:uid="{00000000-0005-0000-0000-0000772F0000}"/>
    <cellStyle name="Normal 11 2 3 2 2" xfId="13635" xr:uid="{00000000-0005-0000-0000-0000782F0000}"/>
    <cellStyle name="Normal 11 2 3 2 2 2" xfId="13636" xr:uid="{00000000-0005-0000-0000-0000792F0000}"/>
    <cellStyle name="Normal 11 2 3 2 2 2 2" xfId="13637" xr:uid="{00000000-0005-0000-0000-00007A2F0000}"/>
    <cellStyle name="Normal 11 2 3 2 2 2 2 2" xfId="13638" xr:uid="{00000000-0005-0000-0000-00007B2F0000}"/>
    <cellStyle name="Normal 11 2 3 2 2 2 3" xfId="13639" xr:uid="{00000000-0005-0000-0000-00007C2F0000}"/>
    <cellStyle name="Normal 11 2 3 2 2 2 4" xfId="13640" xr:uid="{00000000-0005-0000-0000-00007D2F0000}"/>
    <cellStyle name="Normal 11 2 3 2 2 2 5" xfId="13641" xr:uid="{00000000-0005-0000-0000-00007E2F0000}"/>
    <cellStyle name="Normal 11 2 3 2 2 3" xfId="13642" xr:uid="{00000000-0005-0000-0000-00007F2F0000}"/>
    <cellStyle name="Normal 11 2 3 2 2 3 2" xfId="13643" xr:uid="{00000000-0005-0000-0000-0000802F0000}"/>
    <cellStyle name="Normal 11 2 3 2 2 3 2 2" xfId="13644" xr:uid="{00000000-0005-0000-0000-0000812F0000}"/>
    <cellStyle name="Normal 11 2 3 2 2 3 3" xfId="13645" xr:uid="{00000000-0005-0000-0000-0000822F0000}"/>
    <cellStyle name="Normal 11 2 3 2 2 3 4" xfId="13646" xr:uid="{00000000-0005-0000-0000-0000832F0000}"/>
    <cellStyle name="Normal 11 2 3 2 2 3 5" xfId="13647" xr:uid="{00000000-0005-0000-0000-0000842F0000}"/>
    <cellStyle name="Normal 11 2 3 2 2 4" xfId="13648" xr:uid="{00000000-0005-0000-0000-0000852F0000}"/>
    <cellStyle name="Normal 11 2 3 2 2 4 2" xfId="13649" xr:uid="{00000000-0005-0000-0000-0000862F0000}"/>
    <cellStyle name="Normal 11 2 3 2 2 4 3" xfId="13650" xr:uid="{00000000-0005-0000-0000-0000872F0000}"/>
    <cellStyle name="Normal 11 2 3 2 2 5" xfId="13651" xr:uid="{00000000-0005-0000-0000-0000882F0000}"/>
    <cellStyle name="Normal 11 2 3 2 2 6" xfId="13652" xr:uid="{00000000-0005-0000-0000-0000892F0000}"/>
    <cellStyle name="Normal 11 2 3 2 2 7" xfId="13653" xr:uid="{00000000-0005-0000-0000-00008A2F0000}"/>
    <cellStyle name="Normal 11 2 3 2 3" xfId="13654" xr:uid="{00000000-0005-0000-0000-00008B2F0000}"/>
    <cellStyle name="Normal 11 2 3 2 3 2" xfId="13655" xr:uid="{00000000-0005-0000-0000-00008C2F0000}"/>
    <cellStyle name="Normal 11 2 3 2 3 2 2" xfId="13656" xr:uid="{00000000-0005-0000-0000-00008D2F0000}"/>
    <cellStyle name="Normal 11 2 3 2 3 2 2 2" xfId="13657" xr:uid="{00000000-0005-0000-0000-00008E2F0000}"/>
    <cellStyle name="Normal 11 2 3 2 3 2 3" xfId="13658" xr:uid="{00000000-0005-0000-0000-00008F2F0000}"/>
    <cellStyle name="Normal 11 2 3 2 3 2 4" xfId="13659" xr:uid="{00000000-0005-0000-0000-0000902F0000}"/>
    <cellStyle name="Normal 11 2 3 2 3 2 5" xfId="13660" xr:uid="{00000000-0005-0000-0000-0000912F0000}"/>
    <cellStyle name="Normal 11 2 3 2 3 3" xfId="13661" xr:uid="{00000000-0005-0000-0000-0000922F0000}"/>
    <cellStyle name="Normal 11 2 3 2 3 3 2" xfId="13662" xr:uid="{00000000-0005-0000-0000-0000932F0000}"/>
    <cellStyle name="Normal 11 2 3 2 3 3 2 2" xfId="13663" xr:uid="{00000000-0005-0000-0000-0000942F0000}"/>
    <cellStyle name="Normal 11 2 3 2 3 3 3" xfId="13664" xr:uid="{00000000-0005-0000-0000-0000952F0000}"/>
    <cellStyle name="Normal 11 2 3 2 3 3 4" xfId="13665" xr:uid="{00000000-0005-0000-0000-0000962F0000}"/>
    <cellStyle name="Normal 11 2 3 2 3 3 5" xfId="13666" xr:uid="{00000000-0005-0000-0000-0000972F0000}"/>
    <cellStyle name="Normal 11 2 3 2 3 4" xfId="13667" xr:uid="{00000000-0005-0000-0000-0000982F0000}"/>
    <cellStyle name="Normal 11 2 3 2 3 4 2" xfId="13668" xr:uid="{00000000-0005-0000-0000-0000992F0000}"/>
    <cellStyle name="Normal 11 2 3 2 3 4 3" xfId="13669" xr:uid="{00000000-0005-0000-0000-00009A2F0000}"/>
    <cellStyle name="Normal 11 2 3 2 3 5" xfId="13670" xr:uid="{00000000-0005-0000-0000-00009B2F0000}"/>
    <cellStyle name="Normal 11 2 3 2 3 6" xfId="13671" xr:uid="{00000000-0005-0000-0000-00009C2F0000}"/>
    <cellStyle name="Normal 11 2 3 2 3 7" xfId="13672" xr:uid="{00000000-0005-0000-0000-00009D2F0000}"/>
    <cellStyle name="Normal 11 2 3 2 4" xfId="13673" xr:uid="{00000000-0005-0000-0000-00009E2F0000}"/>
    <cellStyle name="Normal 11 2 3 2 4 2" xfId="13674" xr:uid="{00000000-0005-0000-0000-00009F2F0000}"/>
    <cellStyle name="Normal 11 2 3 2 4 2 2" xfId="13675" xr:uid="{00000000-0005-0000-0000-0000A02F0000}"/>
    <cellStyle name="Normal 11 2 3 2 4 2 2 2" xfId="13676" xr:uid="{00000000-0005-0000-0000-0000A12F0000}"/>
    <cellStyle name="Normal 11 2 3 2 4 2 3" xfId="13677" xr:uid="{00000000-0005-0000-0000-0000A22F0000}"/>
    <cellStyle name="Normal 11 2 3 2 4 2 4" xfId="13678" xr:uid="{00000000-0005-0000-0000-0000A32F0000}"/>
    <cellStyle name="Normal 11 2 3 2 4 2 5" xfId="13679" xr:uid="{00000000-0005-0000-0000-0000A42F0000}"/>
    <cellStyle name="Normal 11 2 3 2 4 3" xfId="13680" xr:uid="{00000000-0005-0000-0000-0000A52F0000}"/>
    <cellStyle name="Normal 11 2 3 2 4 3 2" xfId="13681" xr:uid="{00000000-0005-0000-0000-0000A62F0000}"/>
    <cellStyle name="Normal 11 2 3 2 4 3 2 2" xfId="13682" xr:uid="{00000000-0005-0000-0000-0000A72F0000}"/>
    <cellStyle name="Normal 11 2 3 2 4 3 3" xfId="13683" xr:uid="{00000000-0005-0000-0000-0000A82F0000}"/>
    <cellStyle name="Normal 11 2 3 2 4 3 4" xfId="13684" xr:uid="{00000000-0005-0000-0000-0000A92F0000}"/>
    <cellStyle name="Normal 11 2 3 2 4 3 5" xfId="13685" xr:uid="{00000000-0005-0000-0000-0000AA2F0000}"/>
    <cellStyle name="Normal 11 2 3 2 4 4" xfId="13686" xr:uid="{00000000-0005-0000-0000-0000AB2F0000}"/>
    <cellStyle name="Normal 11 2 3 2 4 4 2" xfId="13687" xr:uid="{00000000-0005-0000-0000-0000AC2F0000}"/>
    <cellStyle name="Normal 11 2 3 2 4 4 3" xfId="13688" xr:uid="{00000000-0005-0000-0000-0000AD2F0000}"/>
    <cellStyle name="Normal 11 2 3 2 4 5" xfId="13689" xr:uid="{00000000-0005-0000-0000-0000AE2F0000}"/>
    <cellStyle name="Normal 11 2 3 2 4 6" xfId="13690" xr:uid="{00000000-0005-0000-0000-0000AF2F0000}"/>
    <cellStyle name="Normal 11 2 3 2 4 7" xfId="13691" xr:uid="{00000000-0005-0000-0000-0000B02F0000}"/>
    <cellStyle name="Normal 11 2 3 2 5" xfId="13692" xr:uid="{00000000-0005-0000-0000-0000B12F0000}"/>
    <cellStyle name="Normal 11 2 3 2 5 2" xfId="13693" xr:uid="{00000000-0005-0000-0000-0000B22F0000}"/>
    <cellStyle name="Normal 11 2 3 2 5 2 2" xfId="13694" xr:uid="{00000000-0005-0000-0000-0000B32F0000}"/>
    <cellStyle name="Normal 11 2 3 2 5 2 2 2" xfId="13695" xr:uid="{00000000-0005-0000-0000-0000B42F0000}"/>
    <cellStyle name="Normal 11 2 3 2 5 2 3" xfId="13696" xr:uid="{00000000-0005-0000-0000-0000B52F0000}"/>
    <cellStyle name="Normal 11 2 3 2 5 2 4" xfId="13697" xr:uid="{00000000-0005-0000-0000-0000B62F0000}"/>
    <cellStyle name="Normal 11 2 3 2 5 2 5" xfId="13698" xr:uid="{00000000-0005-0000-0000-0000B72F0000}"/>
    <cellStyle name="Normal 11 2 3 2 5 3" xfId="13699" xr:uid="{00000000-0005-0000-0000-0000B82F0000}"/>
    <cellStyle name="Normal 11 2 3 2 5 3 2" xfId="13700" xr:uid="{00000000-0005-0000-0000-0000B92F0000}"/>
    <cellStyle name="Normal 11 2 3 2 5 3 2 2" xfId="13701" xr:uid="{00000000-0005-0000-0000-0000BA2F0000}"/>
    <cellStyle name="Normal 11 2 3 2 5 3 3" xfId="13702" xr:uid="{00000000-0005-0000-0000-0000BB2F0000}"/>
    <cellStyle name="Normal 11 2 3 2 5 3 4" xfId="13703" xr:uid="{00000000-0005-0000-0000-0000BC2F0000}"/>
    <cellStyle name="Normal 11 2 3 2 5 3 5" xfId="13704" xr:uid="{00000000-0005-0000-0000-0000BD2F0000}"/>
    <cellStyle name="Normal 11 2 3 2 5 4" xfId="13705" xr:uid="{00000000-0005-0000-0000-0000BE2F0000}"/>
    <cellStyle name="Normal 11 2 3 2 5 4 2" xfId="13706" xr:uid="{00000000-0005-0000-0000-0000BF2F0000}"/>
    <cellStyle name="Normal 11 2 3 2 5 4 3" xfId="13707" xr:uid="{00000000-0005-0000-0000-0000C02F0000}"/>
    <cellStyle name="Normal 11 2 3 2 5 5" xfId="13708" xr:uid="{00000000-0005-0000-0000-0000C12F0000}"/>
    <cellStyle name="Normal 11 2 3 2 5 6" xfId="13709" xr:uid="{00000000-0005-0000-0000-0000C22F0000}"/>
    <cellStyle name="Normal 11 2 3 2 5 7" xfId="13710" xr:uid="{00000000-0005-0000-0000-0000C32F0000}"/>
    <cellStyle name="Normal 11 2 3 2 6" xfId="13711" xr:uid="{00000000-0005-0000-0000-0000C42F0000}"/>
    <cellStyle name="Normal 11 2 3 2 6 2" xfId="13712" xr:uid="{00000000-0005-0000-0000-0000C52F0000}"/>
    <cellStyle name="Normal 11 2 3 2 6 2 2" xfId="13713" xr:uid="{00000000-0005-0000-0000-0000C62F0000}"/>
    <cellStyle name="Normal 11 2 3 2 6 2 2 2" xfId="13714" xr:uid="{00000000-0005-0000-0000-0000C72F0000}"/>
    <cellStyle name="Normal 11 2 3 2 6 2 3" xfId="13715" xr:uid="{00000000-0005-0000-0000-0000C82F0000}"/>
    <cellStyle name="Normal 11 2 3 2 6 2 4" xfId="13716" xr:uid="{00000000-0005-0000-0000-0000C92F0000}"/>
    <cellStyle name="Normal 11 2 3 2 6 2 5" xfId="13717" xr:uid="{00000000-0005-0000-0000-0000CA2F0000}"/>
    <cellStyle name="Normal 11 2 3 2 6 3" xfId="13718" xr:uid="{00000000-0005-0000-0000-0000CB2F0000}"/>
    <cellStyle name="Normal 11 2 3 2 6 3 2" xfId="13719" xr:uid="{00000000-0005-0000-0000-0000CC2F0000}"/>
    <cellStyle name="Normal 11 2 3 2 6 3 2 2" xfId="13720" xr:uid="{00000000-0005-0000-0000-0000CD2F0000}"/>
    <cellStyle name="Normal 11 2 3 2 6 3 3" xfId="13721" xr:uid="{00000000-0005-0000-0000-0000CE2F0000}"/>
    <cellStyle name="Normal 11 2 3 2 6 3 4" xfId="13722" xr:uid="{00000000-0005-0000-0000-0000CF2F0000}"/>
    <cellStyle name="Normal 11 2 3 2 6 3 5" xfId="13723" xr:uid="{00000000-0005-0000-0000-0000D02F0000}"/>
    <cellStyle name="Normal 11 2 3 2 6 4" xfId="13724" xr:uid="{00000000-0005-0000-0000-0000D12F0000}"/>
    <cellStyle name="Normal 11 2 3 2 6 4 2" xfId="13725" xr:uid="{00000000-0005-0000-0000-0000D22F0000}"/>
    <cellStyle name="Normal 11 2 3 2 6 4 3" xfId="13726" xr:uid="{00000000-0005-0000-0000-0000D32F0000}"/>
    <cellStyle name="Normal 11 2 3 2 6 5" xfId="13727" xr:uid="{00000000-0005-0000-0000-0000D42F0000}"/>
    <cellStyle name="Normal 11 2 3 2 6 6" xfId="13728" xr:uid="{00000000-0005-0000-0000-0000D52F0000}"/>
    <cellStyle name="Normal 11 2 3 2 6 7" xfId="13729" xr:uid="{00000000-0005-0000-0000-0000D62F0000}"/>
    <cellStyle name="Normal 11 2 3 2 7" xfId="13730" xr:uid="{00000000-0005-0000-0000-0000D72F0000}"/>
    <cellStyle name="Normal 11 2 3 2 7 2" xfId="13731" xr:uid="{00000000-0005-0000-0000-0000D82F0000}"/>
    <cellStyle name="Normal 11 2 3 2 7 2 2" xfId="13732" xr:uid="{00000000-0005-0000-0000-0000D92F0000}"/>
    <cellStyle name="Normal 11 2 3 2 7 2 2 2" xfId="13733" xr:uid="{00000000-0005-0000-0000-0000DA2F0000}"/>
    <cellStyle name="Normal 11 2 3 2 7 2 3" xfId="13734" xr:uid="{00000000-0005-0000-0000-0000DB2F0000}"/>
    <cellStyle name="Normal 11 2 3 2 7 2 4" xfId="13735" xr:uid="{00000000-0005-0000-0000-0000DC2F0000}"/>
    <cellStyle name="Normal 11 2 3 2 7 2 5" xfId="13736" xr:uid="{00000000-0005-0000-0000-0000DD2F0000}"/>
    <cellStyle name="Normal 11 2 3 2 7 3" xfId="13737" xr:uid="{00000000-0005-0000-0000-0000DE2F0000}"/>
    <cellStyle name="Normal 11 2 3 2 7 3 2" xfId="13738" xr:uid="{00000000-0005-0000-0000-0000DF2F0000}"/>
    <cellStyle name="Normal 11 2 3 2 7 3 2 2" xfId="13739" xr:uid="{00000000-0005-0000-0000-0000E02F0000}"/>
    <cellStyle name="Normal 11 2 3 2 7 3 3" xfId="13740" xr:uid="{00000000-0005-0000-0000-0000E12F0000}"/>
    <cellStyle name="Normal 11 2 3 2 7 3 4" xfId="13741" xr:uid="{00000000-0005-0000-0000-0000E22F0000}"/>
    <cellStyle name="Normal 11 2 3 2 7 3 5" xfId="13742" xr:uid="{00000000-0005-0000-0000-0000E32F0000}"/>
    <cellStyle name="Normal 11 2 3 2 7 4" xfId="13743" xr:uid="{00000000-0005-0000-0000-0000E42F0000}"/>
    <cellStyle name="Normal 11 2 3 2 7 4 2" xfId="13744" xr:uid="{00000000-0005-0000-0000-0000E52F0000}"/>
    <cellStyle name="Normal 11 2 3 2 7 4 3" xfId="13745" xr:uid="{00000000-0005-0000-0000-0000E62F0000}"/>
    <cellStyle name="Normal 11 2 3 2 7 5" xfId="13746" xr:uid="{00000000-0005-0000-0000-0000E72F0000}"/>
    <cellStyle name="Normal 11 2 3 2 7 6" xfId="13747" xr:uid="{00000000-0005-0000-0000-0000E82F0000}"/>
    <cellStyle name="Normal 11 2 3 2 7 7" xfId="13748" xr:uid="{00000000-0005-0000-0000-0000E92F0000}"/>
    <cellStyle name="Normal 11 2 3 3" xfId="13749" xr:uid="{00000000-0005-0000-0000-0000EA2F0000}"/>
    <cellStyle name="Normal 11 2 3 3 2" xfId="13750" xr:uid="{00000000-0005-0000-0000-0000EB2F0000}"/>
    <cellStyle name="Normal 11 2 3 3 2 2" xfId="13751" xr:uid="{00000000-0005-0000-0000-0000EC2F0000}"/>
    <cellStyle name="Normal 11 2 3 3 2 2 2" xfId="13752" xr:uid="{00000000-0005-0000-0000-0000ED2F0000}"/>
    <cellStyle name="Normal 11 2 3 3 2 2 2 2" xfId="13753" xr:uid="{00000000-0005-0000-0000-0000EE2F0000}"/>
    <cellStyle name="Normal 11 2 3 3 2 2 3" xfId="13754" xr:uid="{00000000-0005-0000-0000-0000EF2F0000}"/>
    <cellStyle name="Normal 11 2 3 3 2 2 4" xfId="13755" xr:uid="{00000000-0005-0000-0000-0000F02F0000}"/>
    <cellStyle name="Normal 11 2 3 3 2 3" xfId="13756" xr:uid="{00000000-0005-0000-0000-0000F12F0000}"/>
    <cellStyle name="Normal 11 2 3 3 2 3 2" xfId="13757" xr:uid="{00000000-0005-0000-0000-0000F22F0000}"/>
    <cellStyle name="Normal 11 2 3 3 2 4" xfId="13758" xr:uid="{00000000-0005-0000-0000-0000F32F0000}"/>
    <cellStyle name="Normal 11 2 3 3 2 5" xfId="13759" xr:uid="{00000000-0005-0000-0000-0000F42F0000}"/>
    <cellStyle name="Normal 11 2 3 4" xfId="13760" xr:uid="{00000000-0005-0000-0000-0000F52F0000}"/>
    <cellStyle name="Normal 11 2 3 4 2" xfId="13761" xr:uid="{00000000-0005-0000-0000-0000F62F0000}"/>
    <cellStyle name="Normal 11 2 3 4 2 2" xfId="13762" xr:uid="{00000000-0005-0000-0000-0000F72F0000}"/>
    <cellStyle name="Normal 11 2 3 4 2 2 2" xfId="13763" xr:uid="{00000000-0005-0000-0000-0000F82F0000}"/>
    <cellStyle name="Normal 11 2 3 4 2 2 2 2" xfId="13764" xr:uid="{00000000-0005-0000-0000-0000F92F0000}"/>
    <cellStyle name="Normal 11 2 3 4 2 2 3" xfId="13765" xr:uid="{00000000-0005-0000-0000-0000FA2F0000}"/>
    <cellStyle name="Normal 11 2 3 4 2 2 4" xfId="13766" xr:uid="{00000000-0005-0000-0000-0000FB2F0000}"/>
    <cellStyle name="Normal 11 2 3 4 2 3" xfId="13767" xr:uid="{00000000-0005-0000-0000-0000FC2F0000}"/>
    <cellStyle name="Normal 11 2 3 4 2 3 2" xfId="13768" xr:uid="{00000000-0005-0000-0000-0000FD2F0000}"/>
    <cellStyle name="Normal 11 2 3 4 2 4" xfId="13769" xr:uid="{00000000-0005-0000-0000-0000FE2F0000}"/>
    <cellStyle name="Normal 11 2 3 4 2 5" xfId="13770" xr:uid="{00000000-0005-0000-0000-0000FF2F0000}"/>
    <cellStyle name="Normal 11 2 3 5" xfId="13771" xr:uid="{00000000-0005-0000-0000-000000300000}"/>
    <cellStyle name="Normal 11 2 3 5 2" xfId="13772" xr:uid="{00000000-0005-0000-0000-000001300000}"/>
    <cellStyle name="Normal 11 2 3 5 2 2" xfId="13773" xr:uid="{00000000-0005-0000-0000-000002300000}"/>
    <cellStyle name="Normal 11 2 3 5 2 2 2" xfId="13774" xr:uid="{00000000-0005-0000-0000-000003300000}"/>
    <cellStyle name="Normal 11 2 3 5 2 2 2 2" xfId="13775" xr:uid="{00000000-0005-0000-0000-000004300000}"/>
    <cellStyle name="Normal 11 2 3 5 2 2 3" xfId="13776" xr:uid="{00000000-0005-0000-0000-000005300000}"/>
    <cellStyle name="Normal 11 2 3 5 2 2 4" xfId="13777" xr:uid="{00000000-0005-0000-0000-000006300000}"/>
    <cellStyle name="Normal 11 2 3 5 2 3" xfId="13778" xr:uid="{00000000-0005-0000-0000-000007300000}"/>
    <cellStyle name="Normal 11 2 3 5 2 3 2" xfId="13779" xr:uid="{00000000-0005-0000-0000-000008300000}"/>
    <cellStyle name="Normal 11 2 3 5 2 4" xfId="13780" xr:uid="{00000000-0005-0000-0000-000009300000}"/>
    <cellStyle name="Normal 11 2 3 5 2 5" xfId="13781" xr:uid="{00000000-0005-0000-0000-00000A300000}"/>
    <cellStyle name="Normal 11 2 3 6" xfId="13782" xr:uid="{00000000-0005-0000-0000-00000B300000}"/>
    <cellStyle name="Normal 11 2 3 6 2" xfId="13783" xr:uid="{00000000-0005-0000-0000-00000C300000}"/>
    <cellStyle name="Normal 11 2 3 6 2 2" xfId="13784" xr:uid="{00000000-0005-0000-0000-00000D300000}"/>
    <cellStyle name="Normal 11 2 3 6 2 2 2" xfId="13785" xr:uid="{00000000-0005-0000-0000-00000E300000}"/>
    <cellStyle name="Normal 11 2 3 6 2 2 2 2" xfId="13786" xr:uid="{00000000-0005-0000-0000-00000F300000}"/>
    <cellStyle name="Normal 11 2 3 6 2 2 3" xfId="13787" xr:uid="{00000000-0005-0000-0000-000010300000}"/>
    <cellStyle name="Normal 11 2 3 6 2 2 4" xfId="13788" xr:uid="{00000000-0005-0000-0000-000011300000}"/>
    <cellStyle name="Normal 11 2 3 6 2 3" xfId="13789" xr:uid="{00000000-0005-0000-0000-000012300000}"/>
    <cellStyle name="Normal 11 2 3 6 2 3 2" xfId="13790" xr:uid="{00000000-0005-0000-0000-000013300000}"/>
    <cellStyle name="Normal 11 2 3 6 2 4" xfId="13791" xr:uid="{00000000-0005-0000-0000-000014300000}"/>
    <cellStyle name="Normal 11 2 3 6 2 5" xfId="13792" xr:uid="{00000000-0005-0000-0000-000015300000}"/>
    <cellStyle name="Normal 11 2 3 7" xfId="13793" xr:uid="{00000000-0005-0000-0000-000016300000}"/>
    <cellStyle name="Normal 11 2 3 7 2" xfId="13794" xr:uid="{00000000-0005-0000-0000-000017300000}"/>
    <cellStyle name="Normal 11 2 3 7 2 2" xfId="13795" xr:uid="{00000000-0005-0000-0000-000018300000}"/>
    <cellStyle name="Normal 11 2 3 7 2 2 2" xfId="13796" xr:uid="{00000000-0005-0000-0000-000019300000}"/>
    <cellStyle name="Normal 11 2 3 7 2 2 2 2" xfId="13797" xr:uid="{00000000-0005-0000-0000-00001A300000}"/>
    <cellStyle name="Normal 11 2 3 7 2 2 3" xfId="13798" xr:uid="{00000000-0005-0000-0000-00001B300000}"/>
    <cellStyle name="Normal 11 2 3 7 2 2 4" xfId="13799" xr:uid="{00000000-0005-0000-0000-00001C300000}"/>
    <cellStyle name="Normal 11 2 3 7 2 3" xfId="13800" xr:uid="{00000000-0005-0000-0000-00001D300000}"/>
    <cellStyle name="Normal 11 2 3 7 2 3 2" xfId="13801" xr:uid="{00000000-0005-0000-0000-00001E300000}"/>
    <cellStyle name="Normal 11 2 3 7 2 4" xfId="13802" xr:uid="{00000000-0005-0000-0000-00001F300000}"/>
    <cellStyle name="Normal 11 2 3 7 2 5" xfId="13803" xr:uid="{00000000-0005-0000-0000-000020300000}"/>
    <cellStyle name="Normal 11 2 3 8" xfId="13804" xr:uid="{00000000-0005-0000-0000-000021300000}"/>
    <cellStyle name="Normal 11 2 3 8 2" xfId="13805" xr:uid="{00000000-0005-0000-0000-000022300000}"/>
    <cellStyle name="Normal 11 2 3 8 2 2" xfId="13806" xr:uid="{00000000-0005-0000-0000-000023300000}"/>
    <cellStyle name="Normal 11 2 3 8 2 2 2" xfId="13807" xr:uid="{00000000-0005-0000-0000-000024300000}"/>
    <cellStyle name="Normal 11 2 3 8 2 3" xfId="13808" xr:uid="{00000000-0005-0000-0000-000025300000}"/>
    <cellStyle name="Normal 11 2 3 8 2 4" xfId="13809" xr:uid="{00000000-0005-0000-0000-000026300000}"/>
    <cellStyle name="Normal 11 2 3 8 2 5" xfId="13810" xr:uid="{00000000-0005-0000-0000-000027300000}"/>
    <cellStyle name="Normal 11 2 3 8 3" xfId="13811" xr:uid="{00000000-0005-0000-0000-000028300000}"/>
    <cellStyle name="Normal 11 2 3 8 3 2" xfId="13812" xr:uid="{00000000-0005-0000-0000-000029300000}"/>
    <cellStyle name="Normal 11 2 3 8 3 2 2" xfId="13813" xr:uid="{00000000-0005-0000-0000-00002A300000}"/>
    <cellStyle name="Normal 11 2 3 8 3 3" xfId="13814" xr:uid="{00000000-0005-0000-0000-00002B300000}"/>
    <cellStyle name="Normal 11 2 3 8 3 4" xfId="13815" xr:uid="{00000000-0005-0000-0000-00002C300000}"/>
    <cellStyle name="Normal 11 2 3 8 3 5" xfId="13816" xr:uid="{00000000-0005-0000-0000-00002D300000}"/>
    <cellStyle name="Normal 11 2 3 8 4" xfId="13817" xr:uid="{00000000-0005-0000-0000-00002E300000}"/>
    <cellStyle name="Normal 11 2 3 8 4 2" xfId="13818" xr:uid="{00000000-0005-0000-0000-00002F300000}"/>
    <cellStyle name="Normal 11 2 3 8 4 3" xfId="13819" xr:uid="{00000000-0005-0000-0000-000030300000}"/>
    <cellStyle name="Normal 11 2 3 8 5" xfId="13820" xr:uid="{00000000-0005-0000-0000-000031300000}"/>
    <cellStyle name="Normal 11 2 3 8 6" xfId="13821" xr:uid="{00000000-0005-0000-0000-000032300000}"/>
    <cellStyle name="Normal 11 2 3 8 7" xfId="13822" xr:uid="{00000000-0005-0000-0000-000033300000}"/>
    <cellStyle name="Normal 11 2 3 9" xfId="13823" xr:uid="{00000000-0005-0000-0000-000034300000}"/>
    <cellStyle name="Normal 11 2 3 9 2" xfId="13824" xr:uid="{00000000-0005-0000-0000-000035300000}"/>
    <cellStyle name="Normal 11 2 3 9 2 2" xfId="13825" xr:uid="{00000000-0005-0000-0000-000036300000}"/>
    <cellStyle name="Normal 11 2 3 9 2 2 2" xfId="13826" xr:uid="{00000000-0005-0000-0000-000037300000}"/>
    <cellStyle name="Normal 11 2 3 9 2 3" xfId="13827" xr:uid="{00000000-0005-0000-0000-000038300000}"/>
    <cellStyle name="Normal 11 2 3 9 2 4" xfId="13828" xr:uid="{00000000-0005-0000-0000-000039300000}"/>
    <cellStyle name="Normal 11 2 3 9 2 5" xfId="13829" xr:uid="{00000000-0005-0000-0000-00003A300000}"/>
    <cellStyle name="Normal 11 2 3 9 3" xfId="13830" xr:uid="{00000000-0005-0000-0000-00003B300000}"/>
    <cellStyle name="Normal 11 2 3 9 3 2" xfId="13831" xr:uid="{00000000-0005-0000-0000-00003C300000}"/>
    <cellStyle name="Normal 11 2 3 9 3 2 2" xfId="13832" xr:uid="{00000000-0005-0000-0000-00003D300000}"/>
    <cellStyle name="Normal 11 2 3 9 3 3" xfId="13833" xr:uid="{00000000-0005-0000-0000-00003E300000}"/>
    <cellStyle name="Normal 11 2 3 9 3 4" xfId="13834" xr:uid="{00000000-0005-0000-0000-00003F300000}"/>
    <cellStyle name="Normal 11 2 3 9 3 5" xfId="13835" xr:uid="{00000000-0005-0000-0000-000040300000}"/>
    <cellStyle name="Normal 11 2 3 9 4" xfId="13836" xr:uid="{00000000-0005-0000-0000-000041300000}"/>
    <cellStyle name="Normal 11 2 3 9 4 2" xfId="13837" xr:uid="{00000000-0005-0000-0000-000042300000}"/>
    <cellStyle name="Normal 11 2 3 9 4 3" xfId="13838" xr:uid="{00000000-0005-0000-0000-000043300000}"/>
    <cellStyle name="Normal 11 2 3 9 5" xfId="13839" xr:uid="{00000000-0005-0000-0000-000044300000}"/>
    <cellStyle name="Normal 11 2 3 9 6" xfId="13840" xr:uid="{00000000-0005-0000-0000-000045300000}"/>
    <cellStyle name="Normal 11 2 3 9 7" xfId="13841" xr:uid="{00000000-0005-0000-0000-000046300000}"/>
    <cellStyle name="Normal 11 2 3_Culture" xfId="13842" xr:uid="{00000000-0005-0000-0000-000047300000}"/>
    <cellStyle name="Normal 11 2 4" xfId="13843" xr:uid="{00000000-0005-0000-0000-000048300000}"/>
    <cellStyle name="Normal 11 2 4 10" xfId="13844" xr:uid="{00000000-0005-0000-0000-000049300000}"/>
    <cellStyle name="Normal 11 2 4 2" xfId="13845" xr:uid="{00000000-0005-0000-0000-00004A300000}"/>
    <cellStyle name="Normal 11 2 4 2 2" xfId="13846" xr:uid="{00000000-0005-0000-0000-00004B300000}"/>
    <cellStyle name="Normal 11 2 4 2 2 2" xfId="13847" xr:uid="{00000000-0005-0000-0000-00004C300000}"/>
    <cellStyle name="Normal 11 2 4 2 2 2 2" xfId="13848" xr:uid="{00000000-0005-0000-0000-00004D300000}"/>
    <cellStyle name="Normal 11 2 4 2 2 2 2 2" xfId="13849" xr:uid="{00000000-0005-0000-0000-00004E300000}"/>
    <cellStyle name="Normal 11 2 4 2 2 2 3" xfId="13850" xr:uid="{00000000-0005-0000-0000-00004F300000}"/>
    <cellStyle name="Normal 11 2 4 2 2 2 4" xfId="13851" xr:uid="{00000000-0005-0000-0000-000050300000}"/>
    <cellStyle name="Normal 11 2 4 2 2 3" xfId="13852" xr:uid="{00000000-0005-0000-0000-000051300000}"/>
    <cellStyle name="Normal 11 2 4 2 2 3 2" xfId="13853" xr:uid="{00000000-0005-0000-0000-000052300000}"/>
    <cellStyle name="Normal 11 2 4 2 2 4" xfId="13854" xr:uid="{00000000-0005-0000-0000-000053300000}"/>
    <cellStyle name="Normal 11 2 4 2 2 5" xfId="13855" xr:uid="{00000000-0005-0000-0000-000054300000}"/>
    <cellStyle name="Normal 11 2 4 3" xfId="13856" xr:uid="{00000000-0005-0000-0000-000055300000}"/>
    <cellStyle name="Normal 11 2 4 3 2" xfId="13857" xr:uid="{00000000-0005-0000-0000-000056300000}"/>
    <cellStyle name="Normal 11 2 4 3 2 2" xfId="13858" xr:uid="{00000000-0005-0000-0000-000057300000}"/>
    <cellStyle name="Normal 11 2 4 3 2 2 2" xfId="13859" xr:uid="{00000000-0005-0000-0000-000058300000}"/>
    <cellStyle name="Normal 11 2 4 3 2 2 2 2" xfId="13860" xr:uid="{00000000-0005-0000-0000-000059300000}"/>
    <cellStyle name="Normal 11 2 4 3 2 2 3" xfId="13861" xr:uid="{00000000-0005-0000-0000-00005A300000}"/>
    <cellStyle name="Normal 11 2 4 3 2 2 4" xfId="13862" xr:uid="{00000000-0005-0000-0000-00005B300000}"/>
    <cellStyle name="Normal 11 2 4 3 2 3" xfId="13863" xr:uid="{00000000-0005-0000-0000-00005C300000}"/>
    <cellStyle name="Normal 11 2 4 3 2 3 2" xfId="13864" xr:uid="{00000000-0005-0000-0000-00005D300000}"/>
    <cellStyle name="Normal 11 2 4 3 2 4" xfId="13865" xr:uid="{00000000-0005-0000-0000-00005E300000}"/>
    <cellStyle name="Normal 11 2 4 3 2 5" xfId="13866" xr:uid="{00000000-0005-0000-0000-00005F300000}"/>
    <cellStyle name="Normal 11 2 4 4" xfId="13867" xr:uid="{00000000-0005-0000-0000-000060300000}"/>
    <cellStyle name="Normal 11 2 4 4 2" xfId="13868" xr:uid="{00000000-0005-0000-0000-000061300000}"/>
    <cellStyle name="Normal 11 2 4 4 2 2" xfId="13869" xr:uid="{00000000-0005-0000-0000-000062300000}"/>
    <cellStyle name="Normal 11 2 4 4 2 2 2" xfId="13870" xr:uid="{00000000-0005-0000-0000-000063300000}"/>
    <cellStyle name="Normal 11 2 4 4 2 2 2 2" xfId="13871" xr:uid="{00000000-0005-0000-0000-000064300000}"/>
    <cellStyle name="Normal 11 2 4 4 2 2 3" xfId="13872" xr:uid="{00000000-0005-0000-0000-000065300000}"/>
    <cellStyle name="Normal 11 2 4 4 2 2 4" xfId="13873" xr:uid="{00000000-0005-0000-0000-000066300000}"/>
    <cellStyle name="Normal 11 2 4 4 2 3" xfId="13874" xr:uid="{00000000-0005-0000-0000-000067300000}"/>
    <cellStyle name="Normal 11 2 4 4 2 3 2" xfId="13875" xr:uid="{00000000-0005-0000-0000-000068300000}"/>
    <cellStyle name="Normal 11 2 4 4 2 4" xfId="13876" xr:uid="{00000000-0005-0000-0000-000069300000}"/>
    <cellStyle name="Normal 11 2 4 4 2 5" xfId="13877" xr:uid="{00000000-0005-0000-0000-00006A300000}"/>
    <cellStyle name="Normal 11 2 4 5" xfId="13878" xr:uid="{00000000-0005-0000-0000-00006B300000}"/>
    <cellStyle name="Normal 11 2 4 5 2" xfId="13879" xr:uid="{00000000-0005-0000-0000-00006C300000}"/>
    <cellStyle name="Normal 11 2 4 5 2 2" xfId="13880" xr:uid="{00000000-0005-0000-0000-00006D300000}"/>
    <cellStyle name="Normal 11 2 4 5 2 2 2" xfId="13881" xr:uid="{00000000-0005-0000-0000-00006E300000}"/>
    <cellStyle name="Normal 11 2 4 5 2 2 2 2" xfId="13882" xr:uid="{00000000-0005-0000-0000-00006F300000}"/>
    <cellStyle name="Normal 11 2 4 5 2 2 3" xfId="13883" xr:uid="{00000000-0005-0000-0000-000070300000}"/>
    <cellStyle name="Normal 11 2 4 5 2 2 4" xfId="13884" xr:uid="{00000000-0005-0000-0000-000071300000}"/>
    <cellStyle name="Normal 11 2 4 5 2 3" xfId="13885" xr:uid="{00000000-0005-0000-0000-000072300000}"/>
    <cellStyle name="Normal 11 2 4 5 2 3 2" xfId="13886" xr:uid="{00000000-0005-0000-0000-000073300000}"/>
    <cellStyle name="Normal 11 2 4 5 2 4" xfId="13887" xr:uid="{00000000-0005-0000-0000-000074300000}"/>
    <cellStyle name="Normal 11 2 4 5 2 5" xfId="13888" xr:uid="{00000000-0005-0000-0000-000075300000}"/>
    <cellStyle name="Normal 11 2 4 6" xfId="13889" xr:uid="{00000000-0005-0000-0000-000076300000}"/>
    <cellStyle name="Normal 11 2 4 6 2" xfId="13890" xr:uid="{00000000-0005-0000-0000-000077300000}"/>
    <cellStyle name="Normal 11 2 4 6 2 2" xfId="13891" xr:uid="{00000000-0005-0000-0000-000078300000}"/>
    <cellStyle name="Normal 11 2 4 6 2 2 2" xfId="13892" xr:uid="{00000000-0005-0000-0000-000079300000}"/>
    <cellStyle name="Normal 11 2 4 6 2 2 2 2" xfId="13893" xr:uid="{00000000-0005-0000-0000-00007A300000}"/>
    <cellStyle name="Normal 11 2 4 6 2 2 3" xfId="13894" xr:uid="{00000000-0005-0000-0000-00007B300000}"/>
    <cellStyle name="Normal 11 2 4 6 2 2 4" xfId="13895" xr:uid="{00000000-0005-0000-0000-00007C300000}"/>
    <cellStyle name="Normal 11 2 4 6 2 3" xfId="13896" xr:uid="{00000000-0005-0000-0000-00007D300000}"/>
    <cellStyle name="Normal 11 2 4 6 2 3 2" xfId="13897" xr:uid="{00000000-0005-0000-0000-00007E300000}"/>
    <cellStyle name="Normal 11 2 4 6 2 4" xfId="13898" xr:uid="{00000000-0005-0000-0000-00007F300000}"/>
    <cellStyle name="Normal 11 2 4 6 2 5" xfId="13899" xr:uid="{00000000-0005-0000-0000-000080300000}"/>
    <cellStyle name="Normal 11 2 4 7" xfId="13900" xr:uid="{00000000-0005-0000-0000-000081300000}"/>
    <cellStyle name="Normal 11 2 4 7 2" xfId="13901" xr:uid="{00000000-0005-0000-0000-000082300000}"/>
    <cellStyle name="Normal 11 2 4 7 2 2" xfId="13902" xr:uid="{00000000-0005-0000-0000-000083300000}"/>
    <cellStyle name="Normal 11 2 4 7 2 2 2" xfId="13903" xr:uid="{00000000-0005-0000-0000-000084300000}"/>
    <cellStyle name="Normal 11 2 4 7 2 2 2 2" xfId="13904" xr:uid="{00000000-0005-0000-0000-000085300000}"/>
    <cellStyle name="Normal 11 2 4 7 2 2 3" xfId="13905" xr:uid="{00000000-0005-0000-0000-000086300000}"/>
    <cellStyle name="Normal 11 2 4 7 2 2 4" xfId="13906" xr:uid="{00000000-0005-0000-0000-000087300000}"/>
    <cellStyle name="Normal 11 2 4 7 2 3" xfId="13907" xr:uid="{00000000-0005-0000-0000-000088300000}"/>
    <cellStyle name="Normal 11 2 4 7 2 3 2" xfId="13908" xr:uid="{00000000-0005-0000-0000-000089300000}"/>
    <cellStyle name="Normal 11 2 4 7 2 4" xfId="13909" xr:uid="{00000000-0005-0000-0000-00008A300000}"/>
    <cellStyle name="Normal 11 2 4 7 2 5" xfId="13910" xr:uid="{00000000-0005-0000-0000-00008B300000}"/>
    <cellStyle name="Normal 11 2 4 8" xfId="13911" xr:uid="{00000000-0005-0000-0000-00008C300000}"/>
    <cellStyle name="Normal 11 2 4 8 2" xfId="13912" xr:uid="{00000000-0005-0000-0000-00008D300000}"/>
    <cellStyle name="Normal 11 2 4 8 2 2" xfId="13913" xr:uid="{00000000-0005-0000-0000-00008E300000}"/>
    <cellStyle name="Normal 11 2 4 8 2 2 2" xfId="13914" xr:uid="{00000000-0005-0000-0000-00008F300000}"/>
    <cellStyle name="Normal 11 2 4 8 2 3" xfId="13915" xr:uid="{00000000-0005-0000-0000-000090300000}"/>
    <cellStyle name="Normal 11 2 4 8 2 4" xfId="13916" xr:uid="{00000000-0005-0000-0000-000091300000}"/>
    <cellStyle name="Normal 11 2 4 8 2 5" xfId="13917" xr:uid="{00000000-0005-0000-0000-000092300000}"/>
    <cellStyle name="Normal 11 2 4 8 3" xfId="13918" xr:uid="{00000000-0005-0000-0000-000093300000}"/>
    <cellStyle name="Normal 11 2 4 8 3 2" xfId="13919" xr:uid="{00000000-0005-0000-0000-000094300000}"/>
    <cellStyle name="Normal 11 2 4 8 3 2 2" xfId="13920" xr:uid="{00000000-0005-0000-0000-000095300000}"/>
    <cellStyle name="Normal 11 2 4 8 3 3" xfId="13921" xr:uid="{00000000-0005-0000-0000-000096300000}"/>
    <cellStyle name="Normal 11 2 4 8 3 4" xfId="13922" xr:uid="{00000000-0005-0000-0000-000097300000}"/>
    <cellStyle name="Normal 11 2 4 8 3 5" xfId="13923" xr:uid="{00000000-0005-0000-0000-000098300000}"/>
    <cellStyle name="Normal 11 2 4 8 4" xfId="13924" xr:uid="{00000000-0005-0000-0000-000099300000}"/>
    <cellStyle name="Normal 11 2 4 8 4 2" xfId="13925" xr:uid="{00000000-0005-0000-0000-00009A300000}"/>
    <cellStyle name="Normal 11 2 4 8 4 3" xfId="13926" xr:uid="{00000000-0005-0000-0000-00009B300000}"/>
    <cellStyle name="Normal 11 2 4 8 5" xfId="13927" xr:uid="{00000000-0005-0000-0000-00009C300000}"/>
    <cellStyle name="Normal 11 2 4 8 6" xfId="13928" xr:uid="{00000000-0005-0000-0000-00009D300000}"/>
    <cellStyle name="Normal 11 2 4 8 7" xfId="13929" xr:uid="{00000000-0005-0000-0000-00009E300000}"/>
    <cellStyle name="Normal 11 2 4 9" xfId="13930" xr:uid="{00000000-0005-0000-0000-00009F300000}"/>
    <cellStyle name="Normal 11 2 4 9 2" xfId="13931" xr:uid="{00000000-0005-0000-0000-0000A0300000}"/>
    <cellStyle name="Normal 11 2 4 9 2 2" xfId="13932" xr:uid="{00000000-0005-0000-0000-0000A1300000}"/>
    <cellStyle name="Normal 11 2 4 9 2 2 2" xfId="13933" xr:uid="{00000000-0005-0000-0000-0000A2300000}"/>
    <cellStyle name="Normal 11 2 4 9 2 3" xfId="13934" xr:uid="{00000000-0005-0000-0000-0000A3300000}"/>
    <cellStyle name="Normal 11 2 4 9 2 4" xfId="13935" xr:uid="{00000000-0005-0000-0000-0000A4300000}"/>
    <cellStyle name="Normal 11 2 4 9 2 5" xfId="13936" xr:uid="{00000000-0005-0000-0000-0000A5300000}"/>
    <cellStyle name="Normal 11 2 4 9 3" xfId="13937" xr:uid="{00000000-0005-0000-0000-0000A6300000}"/>
    <cellStyle name="Normal 11 2 4 9 3 2" xfId="13938" xr:uid="{00000000-0005-0000-0000-0000A7300000}"/>
    <cellStyle name="Normal 11 2 4 9 3 2 2" xfId="13939" xr:uid="{00000000-0005-0000-0000-0000A8300000}"/>
    <cellStyle name="Normal 11 2 4 9 3 3" xfId="13940" xr:uid="{00000000-0005-0000-0000-0000A9300000}"/>
    <cellStyle name="Normal 11 2 4 9 3 4" xfId="13941" xr:uid="{00000000-0005-0000-0000-0000AA300000}"/>
    <cellStyle name="Normal 11 2 4 9 3 5" xfId="13942" xr:uid="{00000000-0005-0000-0000-0000AB300000}"/>
    <cellStyle name="Normal 11 2 4 9 4" xfId="13943" xr:uid="{00000000-0005-0000-0000-0000AC300000}"/>
    <cellStyle name="Normal 11 2 4 9 4 2" xfId="13944" xr:uid="{00000000-0005-0000-0000-0000AD300000}"/>
    <cellStyle name="Normal 11 2 4 9 4 3" xfId="13945" xr:uid="{00000000-0005-0000-0000-0000AE300000}"/>
    <cellStyle name="Normal 11 2 4 9 5" xfId="13946" xr:uid="{00000000-0005-0000-0000-0000AF300000}"/>
    <cellStyle name="Normal 11 2 4 9 6" xfId="13947" xr:uid="{00000000-0005-0000-0000-0000B0300000}"/>
    <cellStyle name="Normal 11 2 4 9 7" xfId="13948" xr:uid="{00000000-0005-0000-0000-0000B1300000}"/>
    <cellStyle name="Normal 11 2 4_Culture" xfId="13949" xr:uid="{00000000-0005-0000-0000-0000B2300000}"/>
    <cellStyle name="Normal 11 2 5" xfId="13950" xr:uid="{00000000-0005-0000-0000-0000B3300000}"/>
    <cellStyle name="Normal 11 2 5 2" xfId="13951" xr:uid="{00000000-0005-0000-0000-0000B4300000}"/>
    <cellStyle name="Normal 11 2 5 2 2" xfId="13952" xr:uid="{00000000-0005-0000-0000-0000B5300000}"/>
    <cellStyle name="Normal 11 2 5 2 2 2" xfId="13953" xr:uid="{00000000-0005-0000-0000-0000B6300000}"/>
    <cellStyle name="Normal 11 2 5 2 2 2 2" xfId="13954" xr:uid="{00000000-0005-0000-0000-0000B7300000}"/>
    <cellStyle name="Normal 11 2 5 2 2 3" xfId="13955" xr:uid="{00000000-0005-0000-0000-0000B8300000}"/>
    <cellStyle name="Normal 11 2 5 2 2 4" xfId="13956" xr:uid="{00000000-0005-0000-0000-0000B9300000}"/>
    <cellStyle name="Normal 11 2 5 2 3" xfId="13957" xr:uid="{00000000-0005-0000-0000-0000BA300000}"/>
    <cellStyle name="Normal 11 2 5 2 3 2" xfId="13958" xr:uid="{00000000-0005-0000-0000-0000BB300000}"/>
    <cellStyle name="Normal 11 2 5 2 4" xfId="13959" xr:uid="{00000000-0005-0000-0000-0000BC300000}"/>
    <cellStyle name="Normal 11 2 5 2 5" xfId="13960" xr:uid="{00000000-0005-0000-0000-0000BD300000}"/>
    <cellStyle name="Normal 11 2 6" xfId="13961" xr:uid="{00000000-0005-0000-0000-0000BE300000}"/>
    <cellStyle name="Normal 11 2 6 2" xfId="13962" xr:uid="{00000000-0005-0000-0000-0000BF300000}"/>
    <cellStyle name="Normal 11 2 6 2 2" xfId="13963" xr:uid="{00000000-0005-0000-0000-0000C0300000}"/>
    <cellStyle name="Normal 11 2 6 2 2 2" xfId="13964" xr:uid="{00000000-0005-0000-0000-0000C1300000}"/>
    <cellStyle name="Normal 11 2 6 2 2 2 2" xfId="13965" xr:uid="{00000000-0005-0000-0000-0000C2300000}"/>
    <cellStyle name="Normal 11 2 6 2 2 3" xfId="13966" xr:uid="{00000000-0005-0000-0000-0000C3300000}"/>
    <cellStyle name="Normal 11 2 6 2 2 4" xfId="13967" xr:uid="{00000000-0005-0000-0000-0000C4300000}"/>
    <cellStyle name="Normal 11 2 6 2 3" xfId="13968" xr:uid="{00000000-0005-0000-0000-0000C5300000}"/>
    <cellStyle name="Normal 11 2 6 2 3 2" xfId="13969" xr:uid="{00000000-0005-0000-0000-0000C6300000}"/>
    <cellStyle name="Normal 11 2 6 2 4" xfId="13970" xr:uid="{00000000-0005-0000-0000-0000C7300000}"/>
    <cellStyle name="Normal 11 2 6 2 5" xfId="13971" xr:uid="{00000000-0005-0000-0000-0000C8300000}"/>
    <cellStyle name="Normal 11 2 7" xfId="13972" xr:uid="{00000000-0005-0000-0000-0000C9300000}"/>
    <cellStyle name="Normal 11 2 7 2" xfId="13973" xr:uid="{00000000-0005-0000-0000-0000CA300000}"/>
    <cellStyle name="Normal 11 2 7 2 2" xfId="13974" xr:uid="{00000000-0005-0000-0000-0000CB300000}"/>
    <cellStyle name="Normal 11 2 7 2 2 2" xfId="13975" xr:uid="{00000000-0005-0000-0000-0000CC300000}"/>
    <cellStyle name="Normal 11 2 7 2 2 2 2" xfId="13976" xr:uid="{00000000-0005-0000-0000-0000CD300000}"/>
    <cellStyle name="Normal 11 2 7 2 2 3" xfId="13977" xr:uid="{00000000-0005-0000-0000-0000CE300000}"/>
    <cellStyle name="Normal 11 2 7 2 2 4" xfId="13978" xr:uid="{00000000-0005-0000-0000-0000CF300000}"/>
    <cellStyle name="Normal 11 2 7 2 3" xfId="13979" xr:uid="{00000000-0005-0000-0000-0000D0300000}"/>
    <cellStyle name="Normal 11 2 7 2 3 2" xfId="13980" xr:uid="{00000000-0005-0000-0000-0000D1300000}"/>
    <cellStyle name="Normal 11 2 7 2 4" xfId="13981" xr:uid="{00000000-0005-0000-0000-0000D2300000}"/>
    <cellStyle name="Normal 11 2 7 2 5" xfId="13982" xr:uid="{00000000-0005-0000-0000-0000D3300000}"/>
    <cellStyle name="Normal 11 2 8" xfId="13983" xr:uid="{00000000-0005-0000-0000-0000D4300000}"/>
    <cellStyle name="Normal 11 2 8 2" xfId="13984" xr:uid="{00000000-0005-0000-0000-0000D5300000}"/>
    <cellStyle name="Normal 11 2 8 2 2" xfId="13985" xr:uid="{00000000-0005-0000-0000-0000D6300000}"/>
    <cellStyle name="Normal 11 2 8 2 2 2" xfId="13986" xr:uid="{00000000-0005-0000-0000-0000D7300000}"/>
    <cellStyle name="Normal 11 2 8 2 2 2 2" xfId="13987" xr:uid="{00000000-0005-0000-0000-0000D8300000}"/>
    <cellStyle name="Normal 11 2 8 2 2 3" xfId="13988" xr:uid="{00000000-0005-0000-0000-0000D9300000}"/>
    <cellStyle name="Normal 11 2 8 2 2 4" xfId="13989" xr:uid="{00000000-0005-0000-0000-0000DA300000}"/>
    <cellStyle name="Normal 11 2 8 2 3" xfId="13990" xr:uid="{00000000-0005-0000-0000-0000DB300000}"/>
    <cellStyle name="Normal 11 2 8 2 3 2" xfId="13991" xr:uid="{00000000-0005-0000-0000-0000DC300000}"/>
    <cellStyle name="Normal 11 2 8 2 4" xfId="13992" xr:uid="{00000000-0005-0000-0000-0000DD300000}"/>
    <cellStyle name="Normal 11 2 8 2 5" xfId="13993" xr:uid="{00000000-0005-0000-0000-0000DE300000}"/>
    <cellStyle name="Normal 11 2 9" xfId="13994" xr:uid="{00000000-0005-0000-0000-0000DF300000}"/>
    <cellStyle name="Normal 11 2 9 2" xfId="13995" xr:uid="{00000000-0005-0000-0000-0000E0300000}"/>
    <cellStyle name="Normal 11 2 9 2 2" xfId="13996" xr:uid="{00000000-0005-0000-0000-0000E1300000}"/>
    <cellStyle name="Normal 11 2 9 2 2 2" xfId="13997" xr:uid="{00000000-0005-0000-0000-0000E2300000}"/>
    <cellStyle name="Normal 11 2 9 2 2 2 2" xfId="13998" xr:uid="{00000000-0005-0000-0000-0000E3300000}"/>
    <cellStyle name="Normal 11 2 9 2 2 3" xfId="13999" xr:uid="{00000000-0005-0000-0000-0000E4300000}"/>
    <cellStyle name="Normal 11 2 9 2 2 4" xfId="14000" xr:uid="{00000000-0005-0000-0000-0000E5300000}"/>
    <cellStyle name="Normal 11 2 9 2 3" xfId="14001" xr:uid="{00000000-0005-0000-0000-0000E6300000}"/>
    <cellStyle name="Normal 11 2 9 2 3 2" xfId="14002" xr:uid="{00000000-0005-0000-0000-0000E7300000}"/>
    <cellStyle name="Normal 11 2 9 2 4" xfId="14003" xr:uid="{00000000-0005-0000-0000-0000E8300000}"/>
    <cellStyle name="Normal 11 2 9 2 5" xfId="14004" xr:uid="{00000000-0005-0000-0000-0000E9300000}"/>
    <cellStyle name="Normal 11 2_inv-en-1.5.0-02 trame_fiche-emissions" xfId="14005" xr:uid="{00000000-0005-0000-0000-0000EA300000}"/>
    <cellStyle name="Normal 11 20" xfId="2245" xr:uid="{00000000-0005-0000-0000-0000EB300000}"/>
    <cellStyle name="Normal 11 21" xfId="50448" xr:uid="{6F542789-9394-4728-9AAD-350EE57FEDF4}"/>
    <cellStyle name="Normal 11 22" xfId="52271" xr:uid="{4F68553E-766D-4BAA-80D9-1F2A0BCE85D3}"/>
    <cellStyle name="Normal 11 23" xfId="52443" xr:uid="{08948B9B-B7FD-4EC8-AEC3-E9A9F9CA7062}"/>
    <cellStyle name="Normal 11 24" xfId="52587" xr:uid="{1EADDE41-F2C6-4DD1-ABC1-E37877305AC7}"/>
    <cellStyle name="Normal 11 25" xfId="52434" xr:uid="{49E6740C-9C17-4B8E-86F8-30A00D9E7ED8}"/>
    <cellStyle name="Normal 11 26" xfId="52788" xr:uid="{F16F5A38-C99C-478D-B51E-625231F15229}"/>
    <cellStyle name="Normal 11 3" xfId="14006" xr:uid="{00000000-0005-0000-0000-0000EC300000}"/>
    <cellStyle name="Normal 11 3 10" xfId="14007" xr:uid="{00000000-0005-0000-0000-0000ED300000}"/>
    <cellStyle name="Normal 11 3 10 2" xfId="14008" xr:uid="{00000000-0005-0000-0000-0000EE300000}"/>
    <cellStyle name="Normal 11 3 10 2 2" xfId="14009" xr:uid="{00000000-0005-0000-0000-0000EF300000}"/>
    <cellStyle name="Normal 11 3 10 2 2 2" xfId="14010" xr:uid="{00000000-0005-0000-0000-0000F0300000}"/>
    <cellStyle name="Normal 11 3 10 2 3" xfId="14011" xr:uid="{00000000-0005-0000-0000-0000F1300000}"/>
    <cellStyle name="Normal 11 3 10 2 4" xfId="14012" xr:uid="{00000000-0005-0000-0000-0000F2300000}"/>
    <cellStyle name="Normal 11 3 10 2 5" xfId="14013" xr:uid="{00000000-0005-0000-0000-0000F3300000}"/>
    <cellStyle name="Normal 11 3 10 3" xfId="14014" xr:uid="{00000000-0005-0000-0000-0000F4300000}"/>
    <cellStyle name="Normal 11 3 10 3 2" xfId="14015" xr:uid="{00000000-0005-0000-0000-0000F5300000}"/>
    <cellStyle name="Normal 11 3 10 3 2 2" xfId="14016" xr:uid="{00000000-0005-0000-0000-0000F6300000}"/>
    <cellStyle name="Normal 11 3 10 3 3" xfId="14017" xr:uid="{00000000-0005-0000-0000-0000F7300000}"/>
    <cellStyle name="Normal 11 3 10 3 4" xfId="14018" xr:uid="{00000000-0005-0000-0000-0000F8300000}"/>
    <cellStyle name="Normal 11 3 10 3 5" xfId="14019" xr:uid="{00000000-0005-0000-0000-0000F9300000}"/>
    <cellStyle name="Normal 11 3 10 4" xfId="14020" xr:uid="{00000000-0005-0000-0000-0000FA300000}"/>
    <cellStyle name="Normal 11 3 10 4 2" xfId="14021" xr:uid="{00000000-0005-0000-0000-0000FB300000}"/>
    <cellStyle name="Normal 11 3 10 4 3" xfId="14022" xr:uid="{00000000-0005-0000-0000-0000FC300000}"/>
    <cellStyle name="Normal 11 3 10 5" xfId="14023" xr:uid="{00000000-0005-0000-0000-0000FD300000}"/>
    <cellStyle name="Normal 11 3 10 6" xfId="14024" xr:uid="{00000000-0005-0000-0000-0000FE300000}"/>
    <cellStyle name="Normal 11 3 10 7" xfId="14025" xr:uid="{00000000-0005-0000-0000-0000FF300000}"/>
    <cellStyle name="Normal 11 3 11" xfId="14026" xr:uid="{00000000-0005-0000-0000-000000310000}"/>
    <cellStyle name="Normal 11 3 11 2" xfId="14027" xr:uid="{00000000-0005-0000-0000-000001310000}"/>
    <cellStyle name="Normal 11 3 11 2 2" xfId="14028" xr:uid="{00000000-0005-0000-0000-000002310000}"/>
    <cellStyle name="Normal 11 3 11 2 2 2" xfId="14029" xr:uid="{00000000-0005-0000-0000-000003310000}"/>
    <cellStyle name="Normal 11 3 11 2 3" xfId="14030" xr:uid="{00000000-0005-0000-0000-000004310000}"/>
    <cellStyle name="Normal 11 3 11 2 4" xfId="14031" xr:uid="{00000000-0005-0000-0000-000005310000}"/>
    <cellStyle name="Normal 11 3 11 2 5" xfId="14032" xr:uid="{00000000-0005-0000-0000-000006310000}"/>
    <cellStyle name="Normal 11 3 11 3" xfId="14033" xr:uid="{00000000-0005-0000-0000-000007310000}"/>
    <cellStyle name="Normal 11 3 11 3 2" xfId="14034" xr:uid="{00000000-0005-0000-0000-000008310000}"/>
    <cellStyle name="Normal 11 3 11 3 2 2" xfId="14035" xr:uid="{00000000-0005-0000-0000-000009310000}"/>
    <cellStyle name="Normal 11 3 11 3 3" xfId="14036" xr:uid="{00000000-0005-0000-0000-00000A310000}"/>
    <cellStyle name="Normal 11 3 11 3 4" xfId="14037" xr:uid="{00000000-0005-0000-0000-00000B310000}"/>
    <cellStyle name="Normal 11 3 11 3 5" xfId="14038" xr:uid="{00000000-0005-0000-0000-00000C310000}"/>
    <cellStyle name="Normal 11 3 11 4" xfId="14039" xr:uid="{00000000-0005-0000-0000-00000D310000}"/>
    <cellStyle name="Normal 11 3 11 4 2" xfId="14040" xr:uid="{00000000-0005-0000-0000-00000E310000}"/>
    <cellStyle name="Normal 11 3 11 4 3" xfId="14041" xr:uid="{00000000-0005-0000-0000-00000F310000}"/>
    <cellStyle name="Normal 11 3 11 5" xfId="14042" xr:uid="{00000000-0005-0000-0000-000010310000}"/>
    <cellStyle name="Normal 11 3 11 6" xfId="14043" xr:uid="{00000000-0005-0000-0000-000011310000}"/>
    <cellStyle name="Normal 11 3 11 7" xfId="14044" xr:uid="{00000000-0005-0000-0000-000012310000}"/>
    <cellStyle name="Normal 11 3 12" xfId="14045" xr:uid="{00000000-0005-0000-0000-000013310000}"/>
    <cellStyle name="Normal 11 3 12 2" xfId="14046" xr:uid="{00000000-0005-0000-0000-000014310000}"/>
    <cellStyle name="Normal 11 3 13" xfId="14047" xr:uid="{00000000-0005-0000-0000-000015310000}"/>
    <cellStyle name="Normal 11 3 14" xfId="51306" xr:uid="{06659E15-BFC8-4530-8AF5-D9E8C190B15D}"/>
    <cellStyle name="Normal 11 3 2" xfId="14048" xr:uid="{00000000-0005-0000-0000-000016310000}"/>
    <cellStyle name="Normal 11 3 2 2" xfId="14049" xr:uid="{00000000-0005-0000-0000-000017310000}"/>
    <cellStyle name="Normal 11 3 2 2 10" xfId="14050" xr:uid="{00000000-0005-0000-0000-000018310000}"/>
    <cellStyle name="Normal 11 3 2 2 10 2" xfId="14051" xr:uid="{00000000-0005-0000-0000-000019310000}"/>
    <cellStyle name="Normal 11 3 2 2 10 2 2" xfId="14052" xr:uid="{00000000-0005-0000-0000-00001A310000}"/>
    <cellStyle name="Normal 11 3 2 2 10 3" xfId="14053" xr:uid="{00000000-0005-0000-0000-00001B310000}"/>
    <cellStyle name="Normal 11 3 2 2 10 4" xfId="14054" xr:uid="{00000000-0005-0000-0000-00001C310000}"/>
    <cellStyle name="Normal 11 3 2 2 10 5" xfId="14055" xr:uid="{00000000-0005-0000-0000-00001D310000}"/>
    <cellStyle name="Normal 11 3 2 2 11" xfId="14056" xr:uid="{00000000-0005-0000-0000-00001E310000}"/>
    <cellStyle name="Normal 11 3 2 2 11 2" xfId="14057" xr:uid="{00000000-0005-0000-0000-00001F310000}"/>
    <cellStyle name="Normal 11 3 2 2 11 3" xfId="14058" xr:uid="{00000000-0005-0000-0000-000020310000}"/>
    <cellStyle name="Normal 11 3 2 2 12" xfId="14059" xr:uid="{00000000-0005-0000-0000-000021310000}"/>
    <cellStyle name="Normal 11 3 2 2 13" xfId="14060" xr:uid="{00000000-0005-0000-0000-000022310000}"/>
    <cellStyle name="Normal 11 3 2 2 14" xfId="14061" xr:uid="{00000000-0005-0000-0000-000023310000}"/>
    <cellStyle name="Normal 11 3 2 2 2" xfId="14062" xr:uid="{00000000-0005-0000-0000-000024310000}"/>
    <cellStyle name="Normal 11 3 2 2 2 2" xfId="14063" xr:uid="{00000000-0005-0000-0000-000025310000}"/>
    <cellStyle name="Normal 11 3 2 2 2 2 2" xfId="14064" xr:uid="{00000000-0005-0000-0000-000026310000}"/>
    <cellStyle name="Normal 11 3 2 2 2 2 2 2" xfId="14065" xr:uid="{00000000-0005-0000-0000-000027310000}"/>
    <cellStyle name="Normal 11 3 2 2 2 2 2 2 2" xfId="14066" xr:uid="{00000000-0005-0000-0000-000028310000}"/>
    <cellStyle name="Normal 11 3 2 2 2 2 2 3" xfId="14067" xr:uid="{00000000-0005-0000-0000-000029310000}"/>
    <cellStyle name="Normal 11 3 2 2 2 2 2 4" xfId="14068" xr:uid="{00000000-0005-0000-0000-00002A310000}"/>
    <cellStyle name="Normal 11 3 2 2 2 2 3" xfId="14069" xr:uid="{00000000-0005-0000-0000-00002B310000}"/>
    <cellStyle name="Normal 11 3 2 2 2 2 3 2" xfId="14070" xr:uid="{00000000-0005-0000-0000-00002C310000}"/>
    <cellStyle name="Normal 11 3 2 2 2 2 4" xfId="14071" xr:uid="{00000000-0005-0000-0000-00002D310000}"/>
    <cellStyle name="Normal 11 3 2 2 2 2 5" xfId="14072" xr:uid="{00000000-0005-0000-0000-00002E310000}"/>
    <cellStyle name="Normal 11 3 2 2 3" xfId="14073" xr:uid="{00000000-0005-0000-0000-00002F310000}"/>
    <cellStyle name="Normal 11 3 2 2 3 2" xfId="14074" xr:uid="{00000000-0005-0000-0000-000030310000}"/>
    <cellStyle name="Normal 11 3 2 2 3 2 2" xfId="14075" xr:uid="{00000000-0005-0000-0000-000031310000}"/>
    <cellStyle name="Normal 11 3 2 2 3 2 2 2" xfId="14076" xr:uid="{00000000-0005-0000-0000-000032310000}"/>
    <cellStyle name="Normal 11 3 2 2 3 2 2 2 2" xfId="14077" xr:uid="{00000000-0005-0000-0000-000033310000}"/>
    <cellStyle name="Normal 11 3 2 2 3 2 2 3" xfId="14078" xr:uid="{00000000-0005-0000-0000-000034310000}"/>
    <cellStyle name="Normal 11 3 2 2 3 2 2 4" xfId="14079" xr:uid="{00000000-0005-0000-0000-000035310000}"/>
    <cellStyle name="Normal 11 3 2 2 3 2 3" xfId="14080" xr:uid="{00000000-0005-0000-0000-000036310000}"/>
    <cellStyle name="Normal 11 3 2 2 3 2 3 2" xfId="14081" xr:uid="{00000000-0005-0000-0000-000037310000}"/>
    <cellStyle name="Normal 11 3 2 2 3 2 4" xfId="14082" xr:uid="{00000000-0005-0000-0000-000038310000}"/>
    <cellStyle name="Normal 11 3 2 2 3 2 5" xfId="14083" xr:uid="{00000000-0005-0000-0000-000039310000}"/>
    <cellStyle name="Normal 11 3 2 2 4" xfId="14084" xr:uid="{00000000-0005-0000-0000-00003A310000}"/>
    <cellStyle name="Normal 11 3 2 2 4 2" xfId="14085" xr:uid="{00000000-0005-0000-0000-00003B310000}"/>
    <cellStyle name="Normal 11 3 2 2 4 2 2" xfId="14086" xr:uid="{00000000-0005-0000-0000-00003C310000}"/>
    <cellStyle name="Normal 11 3 2 2 4 2 2 2" xfId="14087" xr:uid="{00000000-0005-0000-0000-00003D310000}"/>
    <cellStyle name="Normal 11 3 2 2 4 2 2 2 2" xfId="14088" xr:uid="{00000000-0005-0000-0000-00003E310000}"/>
    <cellStyle name="Normal 11 3 2 2 4 2 2 3" xfId="14089" xr:uid="{00000000-0005-0000-0000-00003F310000}"/>
    <cellStyle name="Normal 11 3 2 2 4 2 2 4" xfId="14090" xr:uid="{00000000-0005-0000-0000-000040310000}"/>
    <cellStyle name="Normal 11 3 2 2 4 2 3" xfId="14091" xr:uid="{00000000-0005-0000-0000-000041310000}"/>
    <cellStyle name="Normal 11 3 2 2 4 2 3 2" xfId="14092" xr:uid="{00000000-0005-0000-0000-000042310000}"/>
    <cellStyle name="Normal 11 3 2 2 4 2 4" xfId="14093" xr:uid="{00000000-0005-0000-0000-000043310000}"/>
    <cellStyle name="Normal 11 3 2 2 4 2 5" xfId="14094" xr:uid="{00000000-0005-0000-0000-000044310000}"/>
    <cellStyle name="Normal 11 3 2 2 5" xfId="14095" xr:uid="{00000000-0005-0000-0000-000045310000}"/>
    <cellStyle name="Normal 11 3 2 2 5 2" xfId="14096" xr:uid="{00000000-0005-0000-0000-000046310000}"/>
    <cellStyle name="Normal 11 3 2 2 5 2 2" xfId="14097" xr:uid="{00000000-0005-0000-0000-000047310000}"/>
    <cellStyle name="Normal 11 3 2 2 5 2 2 2" xfId="14098" xr:uid="{00000000-0005-0000-0000-000048310000}"/>
    <cellStyle name="Normal 11 3 2 2 5 2 2 2 2" xfId="14099" xr:uid="{00000000-0005-0000-0000-000049310000}"/>
    <cellStyle name="Normal 11 3 2 2 5 2 2 3" xfId="14100" xr:uid="{00000000-0005-0000-0000-00004A310000}"/>
    <cellStyle name="Normal 11 3 2 2 5 2 2 4" xfId="14101" xr:uid="{00000000-0005-0000-0000-00004B310000}"/>
    <cellStyle name="Normal 11 3 2 2 5 2 3" xfId="14102" xr:uid="{00000000-0005-0000-0000-00004C310000}"/>
    <cellStyle name="Normal 11 3 2 2 5 2 3 2" xfId="14103" xr:uid="{00000000-0005-0000-0000-00004D310000}"/>
    <cellStyle name="Normal 11 3 2 2 5 2 4" xfId="14104" xr:uid="{00000000-0005-0000-0000-00004E310000}"/>
    <cellStyle name="Normal 11 3 2 2 5 2 5" xfId="14105" xr:uid="{00000000-0005-0000-0000-00004F310000}"/>
    <cellStyle name="Normal 11 3 2 2 6" xfId="14106" xr:uid="{00000000-0005-0000-0000-000050310000}"/>
    <cellStyle name="Normal 11 3 2 2 6 2" xfId="14107" xr:uid="{00000000-0005-0000-0000-000051310000}"/>
    <cellStyle name="Normal 11 3 2 2 6 2 2" xfId="14108" xr:uid="{00000000-0005-0000-0000-000052310000}"/>
    <cellStyle name="Normal 11 3 2 2 6 2 2 2" xfId="14109" xr:uid="{00000000-0005-0000-0000-000053310000}"/>
    <cellStyle name="Normal 11 3 2 2 6 2 2 2 2" xfId="14110" xr:uid="{00000000-0005-0000-0000-000054310000}"/>
    <cellStyle name="Normal 11 3 2 2 6 2 2 3" xfId="14111" xr:uid="{00000000-0005-0000-0000-000055310000}"/>
    <cellStyle name="Normal 11 3 2 2 6 2 2 4" xfId="14112" xr:uid="{00000000-0005-0000-0000-000056310000}"/>
    <cellStyle name="Normal 11 3 2 2 6 2 3" xfId="14113" xr:uid="{00000000-0005-0000-0000-000057310000}"/>
    <cellStyle name="Normal 11 3 2 2 6 2 3 2" xfId="14114" xr:uid="{00000000-0005-0000-0000-000058310000}"/>
    <cellStyle name="Normal 11 3 2 2 6 2 4" xfId="14115" xr:uid="{00000000-0005-0000-0000-000059310000}"/>
    <cellStyle name="Normal 11 3 2 2 6 2 5" xfId="14116" xr:uid="{00000000-0005-0000-0000-00005A310000}"/>
    <cellStyle name="Normal 11 3 2 2 7" xfId="14117" xr:uid="{00000000-0005-0000-0000-00005B310000}"/>
    <cellStyle name="Normal 11 3 2 2 7 2" xfId="14118" xr:uid="{00000000-0005-0000-0000-00005C310000}"/>
    <cellStyle name="Normal 11 3 2 2 7 2 2" xfId="14119" xr:uid="{00000000-0005-0000-0000-00005D310000}"/>
    <cellStyle name="Normal 11 3 2 2 7 2 2 2" xfId="14120" xr:uid="{00000000-0005-0000-0000-00005E310000}"/>
    <cellStyle name="Normal 11 3 2 2 7 2 2 2 2" xfId="14121" xr:uid="{00000000-0005-0000-0000-00005F310000}"/>
    <cellStyle name="Normal 11 3 2 2 7 2 2 3" xfId="14122" xr:uid="{00000000-0005-0000-0000-000060310000}"/>
    <cellStyle name="Normal 11 3 2 2 7 2 2 4" xfId="14123" xr:uid="{00000000-0005-0000-0000-000061310000}"/>
    <cellStyle name="Normal 11 3 2 2 7 2 3" xfId="14124" xr:uid="{00000000-0005-0000-0000-000062310000}"/>
    <cellStyle name="Normal 11 3 2 2 7 2 3 2" xfId="14125" xr:uid="{00000000-0005-0000-0000-000063310000}"/>
    <cellStyle name="Normal 11 3 2 2 7 2 4" xfId="14126" xr:uid="{00000000-0005-0000-0000-000064310000}"/>
    <cellStyle name="Normal 11 3 2 2 7 2 5" xfId="14127" xr:uid="{00000000-0005-0000-0000-000065310000}"/>
    <cellStyle name="Normal 11 3 2 2 8" xfId="14128" xr:uid="{00000000-0005-0000-0000-000066310000}"/>
    <cellStyle name="Normal 11 3 2 2 8 2" xfId="14129" xr:uid="{00000000-0005-0000-0000-000067310000}"/>
    <cellStyle name="Normal 11 3 2 2 8 2 2" xfId="14130" xr:uid="{00000000-0005-0000-0000-000068310000}"/>
    <cellStyle name="Normal 11 3 2 2 8 2 2 2" xfId="14131" xr:uid="{00000000-0005-0000-0000-000069310000}"/>
    <cellStyle name="Normal 11 3 2 2 8 2 3" xfId="14132" xr:uid="{00000000-0005-0000-0000-00006A310000}"/>
    <cellStyle name="Normal 11 3 2 2 8 2 4" xfId="14133" xr:uid="{00000000-0005-0000-0000-00006B310000}"/>
    <cellStyle name="Normal 11 3 2 2 8 2 5" xfId="14134" xr:uid="{00000000-0005-0000-0000-00006C310000}"/>
    <cellStyle name="Normal 11 3 2 2 8 3" xfId="14135" xr:uid="{00000000-0005-0000-0000-00006D310000}"/>
    <cellStyle name="Normal 11 3 2 2 8 3 2" xfId="14136" xr:uid="{00000000-0005-0000-0000-00006E310000}"/>
    <cellStyle name="Normal 11 3 2 2 8 3 2 2" xfId="14137" xr:uid="{00000000-0005-0000-0000-00006F310000}"/>
    <cellStyle name="Normal 11 3 2 2 8 3 3" xfId="14138" xr:uid="{00000000-0005-0000-0000-000070310000}"/>
    <cellStyle name="Normal 11 3 2 2 8 3 4" xfId="14139" xr:uid="{00000000-0005-0000-0000-000071310000}"/>
    <cellStyle name="Normal 11 3 2 2 8 3 5" xfId="14140" xr:uid="{00000000-0005-0000-0000-000072310000}"/>
    <cellStyle name="Normal 11 3 2 2 8 4" xfId="14141" xr:uid="{00000000-0005-0000-0000-000073310000}"/>
    <cellStyle name="Normal 11 3 2 2 8 4 2" xfId="14142" xr:uid="{00000000-0005-0000-0000-000074310000}"/>
    <cellStyle name="Normal 11 3 2 2 8 4 3" xfId="14143" xr:uid="{00000000-0005-0000-0000-000075310000}"/>
    <cellStyle name="Normal 11 3 2 2 8 5" xfId="14144" xr:uid="{00000000-0005-0000-0000-000076310000}"/>
    <cellStyle name="Normal 11 3 2 2 8 6" xfId="14145" xr:uid="{00000000-0005-0000-0000-000077310000}"/>
    <cellStyle name="Normal 11 3 2 2 8 7" xfId="14146" xr:uid="{00000000-0005-0000-0000-000078310000}"/>
    <cellStyle name="Normal 11 3 2 2 9" xfId="14147" xr:uid="{00000000-0005-0000-0000-000079310000}"/>
    <cellStyle name="Normal 11 3 2 2 9 2" xfId="14148" xr:uid="{00000000-0005-0000-0000-00007A310000}"/>
    <cellStyle name="Normal 11 3 2 2 9 2 2" xfId="14149" xr:uid="{00000000-0005-0000-0000-00007B310000}"/>
    <cellStyle name="Normal 11 3 2 2 9 3" xfId="14150" xr:uid="{00000000-0005-0000-0000-00007C310000}"/>
    <cellStyle name="Normal 11 3 2 2 9 4" xfId="14151" xr:uid="{00000000-0005-0000-0000-00007D310000}"/>
    <cellStyle name="Normal 11 3 2 2 9 5" xfId="14152" xr:uid="{00000000-0005-0000-0000-00007E310000}"/>
    <cellStyle name="Normal 11 3 2 2_Culture" xfId="14153" xr:uid="{00000000-0005-0000-0000-00007F310000}"/>
    <cellStyle name="Normal 11 3 2 3" xfId="14154" xr:uid="{00000000-0005-0000-0000-000080310000}"/>
    <cellStyle name="Normal 11 3 2 3 2" xfId="14155" xr:uid="{00000000-0005-0000-0000-000081310000}"/>
    <cellStyle name="Normal 11 3 2 3 2 2" xfId="14156" xr:uid="{00000000-0005-0000-0000-000082310000}"/>
    <cellStyle name="Normal 11 3 2 3 2 2 2" xfId="14157" xr:uid="{00000000-0005-0000-0000-000083310000}"/>
    <cellStyle name="Normal 11 3 2 3 2 3" xfId="14158" xr:uid="{00000000-0005-0000-0000-000084310000}"/>
    <cellStyle name="Normal 11 3 2 3 2 4" xfId="14159" xr:uid="{00000000-0005-0000-0000-000085310000}"/>
    <cellStyle name="Normal 11 3 2 3 2 5" xfId="14160" xr:uid="{00000000-0005-0000-0000-000086310000}"/>
    <cellStyle name="Normal 11 3 2 3 3" xfId="14161" xr:uid="{00000000-0005-0000-0000-000087310000}"/>
    <cellStyle name="Normal 11 3 2 3 3 2" xfId="14162" xr:uid="{00000000-0005-0000-0000-000088310000}"/>
    <cellStyle name="Normal 11 3 2 3 3 2 2" xfId="14163" xr:uid="{00000000-0005-0000-0000-000089310000}"/>
    <cellStyle name="Normal 11 3 2 3 3 3" xfId="14164" xr:uid="{00000000-0005-0000-0000-00008A310000}"/>
    <cellStyle name="Normal 11 3 2 3 3 4" xfId="14165" xr:uid="{00000000-0005-0000-0000-00008B310000}"/>
    <cellStyle name="Normal 11 3 2 3 3 5" xfId="14166" xr:uid="{00000000-0005-0000-0000-00008C310000}"/>
    <cellStyle name="Normal 11 3 2 3 4" xfId="14167" xr:uid="{00000000-0005-0000-0000-00008D310000}"/>
    <cellStyle name="Normal 11 3 2 3 4 2" xfId="14168" xr:uid="{00000000-0005-0000-0000-00008E310000}"/>
    <cellStyle name="Normal 11 3 2 3 4 3" xfId="14169" xr:uid="{00000000-0005-0000-0000-00008F310000}"/>
    <cellStyle name="Normal 11 3 2 3 5" xfId="14170" xr:uid="{00000000-0005-0000-0000-000090310000}"/>
    <cellStyle name="Normal 11 3 2 3 6" xfId="14171" xr:uid="{00000000-0005-0000-0000-000091310000}"/>
    <cellStyle name="Normal 11 3 2 3 7" xfId="14172" xr:uid="{00000000-0005-0000-0000-000092310000}"/>
    <cellStyle name="Normal 11 3 2 4" xfId="14173" xr:uid="{00000000-0005-0000-0000-000093310000}"/>
    <cellStyle name="Normal 11 3 2 4 2" xfId="14174" xr:uid="{00000000-0005-0000-0000-000094310000}"/>
    <cellStyle name="Normal 11 3 2 4 2 2" xfId="14175" xr:uid="{00000000-0005-0000-0000-000095310000}"/>
    <cellStyle name="Normal 11 3 2 4 2 2 2" xfId="14176" xr:uid="{00000000-0005-0000-0000-000096310000}"/>
    <cellStyle name="Normal 11 3 2 4 2 3" xfId="14177" xr:uid="{00000000-0005-0000-0000-000097310000}"/>
    <cellStyle name="Normal 11 3 2 4 2 4" xfId="14178" xr:uid="{00000000-0005-0000-0000-000098310000}"/>
    <cellStyle name="Normal 11 3 2 4 2 5" xfId="14179" xr:uid="{00000000-0005-0000-0000-000099310000}"/>
    <cellStyle name="Normal 11 3 2 4 3" xfId="14180" xr:uid="{00000000-0005-0000-0000-00009A310000}"/>
    <cellStyle name="Normal 11 3 2 4 3 2" xfId="14181" xr:uid="{00000000-0005-0000-0000-00009B310000}"/>
    <cellStyle name="Normal 11 3 2 4 3 2 2" xfId="14182" xr:uid="{00000000-0005-0000-0000-00009C310000}"/>
    <cellStyle name="Normal 11 3 2 4 3 3" xfId="14183" xr:uid="{00000000-0005-0000-0000-00009D310000}"/>
    <cellStyle name="Normal 11 3 2 4 3 4" xfId="14184" xr:uid="{00000000-0005-0000-0000-00009E310000}"/>
    <cellStyle name="Normal 11 3 2 4 3 5" xfId="14185" xr:uid="{00000000-0005-0000-0000-00009F310000}"/>
    <cellStyle name="Normal 11 3 2 4 4" xfId="14186" xr:uid="{00000000-0005-0000-0000-0000A0310000}"/>
    <cellStyle name="Normal 11 3 2 4 4 2" xfId="14187" xr:uid="{00000000-0005-0000-0000-0000A1310000}"/>
    <cellStyle name="Normal 11 3 2 4 4 3" xfId="14188" xr:uid="{00000000-0005-0000-0000-0000A2310000}"/>
    <cellStyle name="Normal 11 3 2 4 5" xfId="14189" xr:uid="{00000000-0005-0000-0000-0000A3310000}"/>
    <cellStyle name="Normal 11 3 2 4 6" xfId="14190" xr:uid="{00000000-0005-0000-0000-0000A4310000}"/>
    <cellStyle name="Normal 11 3 2 4 7" xfId="14191" xr:uid="{00000000-0005-0000-0000-0000A5310000}"/>
    <cellStyle name="Normal 11 3 2 5" xfId="14192" xr:uid="{00000000-0005-0000-0000-0000A6310000}"/>
    <cellStyle name="Normal 11 3 2 5 2" xfId="14193" xr:uid="{00000000-0005-0000-0000-0000A7310000}"/>
    <cellStyle name="Normal 11 3 2 5 2 2" xfId="14194" xr:uid="{00000000-0005-0000-0000-0000A8310000}"/>
    <cellStyle name="Normal 11 3 2 5 2 2 2" xfId="14195" xr:uid="{00000000-0005-0000-0000-0000A9310000}"/>
    <cellStyle name="Normal 11 3 2 5 2 3" xfId="14196" xr:uid="{00000000-0005-0000-0000-0000AA310000}"/>
    <cellStyle name="Normal 11 3 2 5 2 4" xfId="14197" xr:uid="{00000000-0005-0000-0000-0000AB310000}"/>
    <cellStyle name="Normal 11 3 2 5 2 5" xfId="14198" xr:uid="{00000000-0005-0000-0000-0000AC310000}"/>
    <cellStyle name="Normal 11 3 2 5 3" xfId="14199" xr:uid="{00000000-0005-0000-0000-0000AD310000}"/>
    <cellStyle name="Normal 11 3 2 5 3 2" xfId="14200" xr:uid="{00000000-0005-0000-0000-0000AE310000}"/>
    <cellStyle name="Normal 11 3 2 5 3 2 2" xfId="14201" xr:uid="{00000000-0005-0000-0000-0000AF310000}"/>
    <cellStyle name="Normal 11 3 2 5 3 3" xfId="14202" xr:uid="{00000000-0005-0000-0000-0000B0310000}"/>
    <cellStyle name="Normal 11 3 2 5 3 4" xfId="14203" xr:uid="{00000000-0005-0000-0000-0000B1310000}"/>
    <cellStyle name="Normal 11 3 2 5 3 5" xfId="14204" xr:uid="{00000000-0005-0000-0000-0000B2310000}"/>
    <cellStyle name="Normal 11 3 2 5 4" xfId="14205" xr:uid="{00000000-0005-0000-0000-0000B3310000}"/>
    <cellStyle name="Normal 11 3 2 5 4 2" xfId="14206" xr:uid="{00000000-0005-0000-0000-0000B4310000}"/>
    <cellStyle name="Normal 11 3 2 5 4 3" xfId="14207" xr:uid="{00000000-0005-0000-0000-0000B5310000}"/>
    <cellStyle name="Normal 11 3 2 5 5" xfId="14208" xr:uid="{00000000-0005-0000-0000-0000B6310000}"/>
    <cellStyle name="Normal 11 3 2 5 6" xfId="14209" xr:uid="{00000000-0005-0000-0000-0000B7310000}"/>
    <cellStyle name="Normal 11 3 2 5 7" xfId="14210" xr:uid="{00000000-0005-0000-0000-0000B8310000}"/>
    <cellStyle name="Normal 11 3 2 6" xfId="14211" xr:uid="{00000000-0005-0000-0000-0000B9310000}"/>
    <cellStyle name="Normal 11 3 2 6 2" xfId="14212" xr:uid="{00000000-0005-0000-0000-0000BA310000}"/>
    <cellStyle name="Normal 11 3 2 6 2 2" xfId="14213" xr:uid="{00000000-0005-0000-0000-0000BB310000}"/>
    <cellStyle name="Normal 11 3 2 6 2 2 2" xfId="14214" xr:uid="{00000000-0005-0000-0000-0000BC310000}"/>
    <cellStyle name="Normal 11 3 2 6 2 3" xfId="14215" xr:uid="{00000000-0005-0000-0000-0000BD310000}"/>
    <cellStyle name="Normal 11 3 2 6 2 4" xfId="14216" xr:uid="{00000000-0005-0000-0000-0000BE310000}"/>
    <cellStyle name="Normal 11 3 2 6 2 5" xfId="14217" xr:uid="{00000000-0005-0000-0000-0000BF310000}"/>
    <cellStyle name="Normal 11 3 2 6 3" xfId="14218" xr:uid="{00000000-0005-0000-0000-0000C0310000}"/>
    <cellStyle name="Normal 11 3 2 6 3 2" xfId="14219" xr:uid="{00000000-0005-0000-0000-0000C1310000}"/>
    <cellStyle name="Normal 11 3 2 6 3 2 2" xfId="14220" xr:uid="{00000000-0005-0000-0000-0000C2310000}"/>
    <cellStyle name="Normal 11 3 2 6 3 3" xfId="14221" xr:uid="{00000000-0005-0000-0000-0000C3310000}"/>
    <cellStyle name="Normal 11 3 2 6 3 4" xfId="14222" xr:uid="{00000000-0005-0000-0000-0000C4310000}"/>
    <cellStyle name="Normal 11 3 2 6 3 5" xfId="14223" xr:uid="{00000000-0005-0000-0000-0000C5310000}"/>
    <cellStyle name="Normal 11 3 2 6 4" xfId="14224" xr:uid="{00000000-0005-0000-0000-0000C6310000}"/>
    <cellStyle name="Normal 11 3 2 6 4 2" xfId="14225" xr:uid="{00000000-0005-0000-0000-0000C7310000}"/>
    <cellStyle name="Normal 11 3 2 6 4 3" xfId="14226" xr:uid="{00000000-0005-0000-0000-0000C8310000}"/>
    <cellStyle name="Normal 11 3 2 6 5" xfId="14227" xr:uid="{00000000-0005-0000-0000-0000C9310000}"/>
    <cellStyle name="Normal 11 3 2 6 6" xfId="14228" xr:uid="{00000000-0005-0000-0000-0000CA310000}"/>
    <cellStyle name="Normal 11 3 2 6 7" xfId="14229" xr:uid="{00000000-0005-0000-0000-0000CB310000}"/>
    <cellStyle name="Normal 11 3 2 7" xfId="14230" xr:uid="{00000000-0005-0000-0000-0000CC310000}"/>
    <cellStyle name="Normal 11 3 2 7 2" xfId="14231" xr:uid="{00000000-0005-0000-0000-0000CD310000}"/>
    <cellStyle name="Normal 11 3 2 7 2 2" xfId="14232" xr:uid="{00000000-0005-0000-0000-0000CE310000}"/>
    <cellStyle name="Normal 11 3 2 7 2 2 2" xfId="14233" xr:uid="{00000000-0005-0000-0000-0000CF310000}"/>
    <cellStyle name="Normal 11 3 2 7 2 3" xfId="14234" xr:uid="{00000000-0005-0000-0000-0000D0310000}"/>
    <cellStyle name="Normal 11 3 2 7 2 4" xfId="14235" xr:uid="{00000000-0005-0000-0000-0000D1310000}"/>
    <cellStyle name="Normal 11 3 2 7 2 5" xfId="14236" xr:uid="{00000000-0005-0000-0000-0000D2310000}"/>
    <cellStyle name="Normal 11 3 2 7 3" xfId="14237" xr:uid="{00000000-0005-0000-0000-0000D3310000}"/>
    <cellStyle name="Normal 11 3 2 7 3 2" xfId="14238" xr:uid="{00000000-0005-0000-0000-0000D4310000}"/>
    <cellStyle name="Normal 11 3 2 7 3 2 2" xfId="14239" xr:uid="{00000000-0005-0000-0000-0000D5310000}"/>
    <cellStyle name="Normal 11 3 2 7 3 3" xfId="14240" xr:uid="{00000000-0005-0000-0000-0000D6310000}"/>
    <cellStyle name="Normal 11 3 2 7 3 4" xfId="14241" xr:uid="{00000000-0005-0000-0000-0000D7310000}"/>
    <cellStyle name="Normal 11 3 2 7 3 5" xfId="14242" xr:uid="{00000000-0005-0000-0000-0000D8310000}"/>
    <cellStyle name="Normal 11 3 2 7 4" xfId="14243" xr:uid="{00000000-0005-0000-0000-0000D9310000}"/>
    <cellStyle name="Normal 11 3 2 7 4 2" xfId="14244" xr:uid="{00000000-0005-0000-0000-0000DA310000}"/>
    <cellStyle name="Normal 11 3 2 7 4 3" xfId="14245" xr:uid="{00000000-0005-0000-0000-0000DB310000}"/>
    <cellStyle name="Normal 11 3 2 7 5" xfId="14246" xr:uid="{00000000-0005-0000-0000-0000DC310000}"/>
    <cellStyle name="Normal 11 3 2 7 6" xfId="14247" xr:uid="{00000000-0005-0000-0000-0000DD310000}"/>
    <cellStyle name="Normal 11 3 2 7 7" xfId="14248" xr:uid="{00000000-0005-0000-0000-0000DE310000}"/>
    <cellStyle name="Normal 11 3 3" xfId="14249" xr:uid="{00000000-0005-0000-0000-0000DF310000}"/>
    <cellStyle name="Normal 11 3 3 2" xfId="14250" xr:uid="{00000000-0005-0000-0000-0000E0310000}"/>
    <cellStyle name="Normal 11 3 3 2 2" xfId="14251" xr:uid="{00000000-0005-0000-0000-0000E1310000}"/>
    <cellStyle name="Normal 11 3 3 2 2 2" xfId="14252" xr:uid="{00000000-0005-0000-0000-0000E2310000}"/>
    <cellStyle name="Normal 11 3 3 2 2 2 2" xfId="14253" xr:uid="{00000000-0005-0000-0000-0000E3310000}"/>
    <cellStyle name="Normal 11 3 3 2 2 3" xfId="14254" xr:uid="{00000000-0005-0000-0000-0000E4310000}"/>
    <cellStyle name="Normal 11 3 3 2 2 4" xfId="14255" xr:uid="{00000000-0005-0000-0000-0000E5310000}"/>
    <cellStyle name="Normal 11 3 3 2 3" xfId="14256" xr:uid="{00000000-0005-0000-0000-0000E6310000}"/>
    <cellStyle name="Normal 11 3 3 2 3 2" xfId="14257" xr:uid="{00000000-0005-0000-0000-0000E7310000}"/>
    <cellStyle name="Normal 11 3 3 2 4" xfId="14258" xr:uid="{00000000-0005-0000-0000-0000E8310000}"/>
    <cellStyle name="Normal 11 3 3 2 5" xfId="14259" xr:uid="{00000000-0005-0000-0000-0000E9310000}"/>
    <cellStyle name="Normal 11 3 4" xfId="14260" xr:uid="{00000000-0005-0000-0000-0000EA310000}"/>
    <cellStyle name="Normal 11 3 4 2" xfId="14261" xr:uid="{00000000-0005-0000-0000-0000EB310000}"/>
    <cellStyle name="Normal 11 3 4 2 2" xfId="14262" xr:uid="{00000000-0005-0000-0000-0000EC310000}"/>
    <cellStyle name="Normal 11 3 4 2 2 2" xfId="14263" xr:uid="{00000000-0005-0000-0000-0000ED310000}"/>
    <cellStyle name="Normal 11 3 4 2 2 2 2" xfId="14264" xr:uid="{00000000-0005-0000-0000-0000EE310000}"/>
    <cellStyle name="Normal 11 3 4 2 2 3" xfId="14265" xr:uid="{00000000-0005-0000-0000-0000EF310000}"/>
    <cellStyle name="Normal 11 3 4 2 2 4" xfId="14266" xr:uid="{00000000-0005-0000-0000-0000F0310000}"/>
    <cellStyle name="Normal 11 3 4 2 3" xfId="14267" xr:uid="{00000000-0005-0000-0000-0000F1310000}"/>
    <cellStyle name="Normal 11 3 4 2 3 2" xfId="14268" xr:uid="{00000000-0005-0000-0000-0000F2310000}"/>
    <cellStyle name="Normal 11 3 4 2 4" xfId="14269" xr:uid="{00000000-0005-0000-0000-0000F3310000}"/>
    <cellStyle name="Normal 11 3 4 2 5" xfId="14270" xr:uid="{00000000-0005-0000-0000-0000F4310000}"/>
    <cellStyle name="Normal 11 3 5" xfId="14271" xr:uid="{00000000-0005-0000-0000-0000F5310000}"/>
    <cellStyle name="Normal 11 3 5 2" xfId="14272" xr:uid="{00000000-0005-0000-0000-0000F6310000}"/>
    <cellStyle name="Normal 11 3 5 2 2" xfId="14273" xr:uid="{00000000-0005-0000-0000-0000F7310000}"/>
    <cellStyle name="Normal 11 3 5 2 2 2" xfId="14274" xr:uid="{00000000-0005-0000-0000-0000F8310000}"/>
    <cellStyle name="Normal 11 3 5 2 2 2 2" xfId="14275" xr:uid="{00000000-0005-0000-0000-0000F9310000}"/>
    <cellStyle name="Normal 11 3 5 2 2 3" xfId="14276" xr:uid="{00000000-0005-0000-0000-0000FA310000}"/>
    <cellStyle name="Normal 11 3 5 2 2 4" xfId="14277" xr:uid="{00000000-0005-0000-0000-0000FB310000}"/>
    <cellStyle name="Normal 11 3 5 2 3" xfId="14278" xr:uid="{00000000-0005-0000-0000-0000FC310000}"/>
    <cellStyle name="Normal 11 3 5 2 3 2" xfId="14279" xr:uid="{00000000-0005-0000-0000-0000FD310000}"/>
    <cellStyle name="Normal 11 3 5 2 4" xfId="14280" xr:uid="{00000000-0005-0000-0000-0000FE310000}"/>
    <cellStyle name="Normal 11 3 5 2 5" xfId="14281" xr:uid="{00000000-0005-0000-0000-0000FF310000}"/>
    <cellStyle name="Normal 11 3 6" xfId="14282" xr:uid="{00000000-0005-0000-0000-000000320000}"/>
    <cellStyle name="Normal 11 3 6 2" xfId="14283" xr:uid="{00000000-0005-0000-0000-000001320000}"/>
    <cellStyle name="Normal 11 3 6 2 2" xfId="14284" xr:uid="{00000000-0005-0000-0000-000002320000}"/>
    <cellStyle name="Normal 11 3 6 2 2 2" xfId="14285" xr:uid="{00000000-0005-0000-0000-000003320000}"/>
    <cellStyle name="Normal 11 3 6 2 2 2 2" xfId="14286" xr:uid="{00000000-0005-0000-0000-000004320000}"/>
    <cellStyle name="Normal 11 3 6 2 2 3" xfId="14287" xr:uid="{00000000-0005-0000-0000-000005320000}"/>
    <cellStyle name="Normal 11 3 6 2 2 4" xfId="14288" xr:uid="{00000000-0005-0000-0000-000006320000}"/>
    <cellStyle name="Normal 11 3 6 2 3" xfId="14289" xr:uid="{00000000-0005-0000-0000-000007320000}"/>
    <cellStyle name="Normal 11 3 6 2 3 2" xfId="14290" xr:uid="{00000000-0005-0000-0000-000008320000}"/>
    <cellStyle name="Normal 11 3 6 2 4" xfId="14291" xr:uid="{00000000-0005-0000-0000-000009320000}"/>
    <cellStyle name="Normal 11 3 6 2 5" xfId="14292" xr:uid="{00000000-0005-0000-0000-00000A320000}"/>
    <cellStyle name="Normal 11 3 7" xfId="14293" xr:uid="{00000000-0005-0000-0000-00000B320000}"/>
    <cellStyle name="Normal 11 3 7 2" xfId="14294" xr:uid="{00000000-0005-0000-0000-00000C320000}"/>
    <cellStyle name="Normal 11 3 7 2 2" xfId="14295" xr:uid="{00000000-0005-0000-0000-00000D320000}"/>
    <cellStyle name="Normal 11 3 7 2 2 2" xfId="14296" xr:uid="{00000000-0005-0000-0000-00000E320000}"/>
    <cellStyle name="Normal 11 3 7 2 2 2 2" xfId="14297" xr:uid="{00000000-0005-0000-0000-00000F320000}"/>
    <cellStyle name="Normal 11 3 7 2 2 3" xfId="14298" xr:uid="{00000000-0005-0000-0000-000010320000}"/>
    <cellStyle name="Normal 11 3 7 2 2 4" xfId="14299" xr:uid="{00000000-0005-0000-0000-000011320000}"/>
    <cellStyle name="Normal 11 3 7 2 3" xfId="14300" xr:uid="{00000000-0005-0000-0000-000012320000}"/>
    <cellStyle name="Normal 11 3 7 2 3 2" xfId="14301" xr:uid="{00000000-0005-0000-0000-000013320000}"/>
    <cellStyle name="Normal 11 3 7 2 4" xfId="14302" xr:uid="{00000000-0005-0000-0000-000014320000}"/>
    <cellStyle name="Normal 11 3 7 2 5" xfId="14303" xr:uid="{00000000-0005-0000-0000-000015320000}"/>
    <cellStyle name="Normal 11 3 8" xfId="14304" xr:uid="{00000000-0005-0000-0000-000016320000}"/>
    <cellStyle name="Normal 11 3 8 2" xfId="14305" xr:uid="{00000000-0005-0000-0000-000017320000}"/>
    <cellStyle name="Normal 11 3 8 2 2" xfId="14306" xr:uid="{00000000-0005-0000-0000-000018320000}"/>
    <cellStyle name="Normal 11 3 8 2 2 2" xfId="14307" xr:uid="{00000000-0005-0000-0000-000019320000}"/>
    <cellStyle name="Normal 11 3 8 2 2 2 2" xfId="14308" xr:uid="{00000000-0005-0000-0000-00001A320000}"/>
    <cellStyle name="Normal 11 3 8 2 2 3" xfId="14309" xr:uid="{00000000-0005-0000-0000-00001B320000}"/>
    <cellStyle name="Normal 11 3 8 2 2 4" xfId="14310" xr:uid="{00000000-0005-0000-0000-00001C320000}"/>
    <cellStyle name="Normal 11 3 8 2 3" xfId="14311" xr:uid="{00000000-0005-0000-0000-00001D320000}"/>
    <cellStyle name="Normal 11 3 8 2 3 2" xfId="14312" xr:uid="{00000000-0005-0000-0000-00001E320000}"/>
    <cellStyle name="Normal 11 3 8 2 4" xfId="14313" xr:uid="{00000000-0005-0000-0000-00001F320000}"/>
    <cellStyle name="Normal 11 3 8 2 5" xfId="14314" xr:uid="{00000000-0005-0000-0000-000020320000}"/>
    <cellStyle name="Normal 11 3 9" xfId="14315" xr:uid="{00000000-0005-0000-0000-000021320000}"/>
    <cellStyle name="Normal 11 3 9 2" xfId="14316" xr:uid="{00000000-0005-0000-0000-000022320000}"/>
    <cellStyle name="Normal 11 3 9 2 2" xfId="14317" xr:uid="{00000000-0005-0000-0000-000023320000}"/>
    <cellStyle name="Normal 11 3 9 2 2 2" xfId="14318" xr:uid="{00000000-0005-0000-0000-000024320000}"/>
    <cellStyle name="Normal 11 3 9 2 2 2 2" xfId="14319" xr:uid="{00000000-0005-0000-0000-000025320000}"/>
    <cellStyle name="Normal 11 3 9 2 2 3" xfId="14320" xr:uid="{00000000-0005-0000-0000-000026320000}"/>
    <cellStyle name="Normal 11 3 9 2 2 4" xfId="14321" xr:uid="{00000000-0005-0000-0000-000027320000}"/>
    <cellStyle name="Normal 11 3 9 2 3" xfId="14322" xr:uid="{00000000-0005-0000-0000-000028320000}"/>
    <cellStyle name="Normal 11 3 9 2 3 2" xfId="14323" xr:uid="{00000000-0005-0000-0000-000029320000}"/>
    <cellStyle name="Normal 11 3 9 2 4" xfId="14324" xr:uid="{00000000-0005-0000-0000-00002A320000}"/>
    <cellStyle name="Normal 11 3 9 2 5" xfId="14325" xr:uid="{00000000-0005-0000-0000-00002B320000}"/>
    <cellStyle name="Normal 11 3_Culture" xfId="14326" xr:uid="{00000000-0005-0000-0000-00002C320000}"/>
    <cellStyle name="Normal 11 4" xfId="14327" xr:uid="{00000000-0005-0000-0000-00002D320000}"/>
    <cellStyle name="Normal 11 4 10" xfId="51305" xr:uid="{468A3F38-9569-42F0-BEB1-AAA166080678}"/>
    <cellStyle name="Normal 11 4 2" xfId="14328" xr:uid="{00000000-0005-0000-0000-00002E320000}"/>
    <cellStyle name="Normal 11 4 2 2" xfId="14329" xr:uid="{00000000-0005-0000-0000-00002F320000}"/>
    <cellStyle name="Normal 11 4 2 2 2" xfId="14330" xr:uid="{00000000-0005-0000-0000-000030320000}"/>
    <cellStyle name="Normal 11 4 2 2 2 2" xfId="14331" xr:uid="{00000000-0005-0000-0000-000031320000}"/>
    <cellStyle name="Normal 11 4 2 2 2 2 2" xfId="14332" xr:uid="{00000000-0005-0000-0000-000032320000}"/>
    <cellStyle name="Normal 11 4 2 2 2 3" xfId="14333" xr:uid="{00000000-0005-0000-0000-000033320000}"/>
    <cellStyle name="Normal 11 4 2 2 2 4" xfId="14334" xr:uid="{00000000-0005-0000-0000-000034320000}"/>
    <cellStyle name="Normal 11 4 2 2 2 5" xfId="14335" xr:uid="{00000000-0005-0000-0000-000035320000}"/>
    <cellStyle name="Normal 11 4 2 2 3" xfId="14336" xr:uid="{00000000-0005-0000-0000-000036320000}"/>
    <cellStyle name="Normal 11 4 2 2 3 2" xfId="14337" xr:uid="{00000000-0005-0000-0000-000037320000}"/>
    <cellStyle name="Normal 11 4 2 2 3 2 2" xfId="14338" xr:uid="{00000000-0005-0000-0000-000038320000}"/>
    <cellStyle name="Normal 11 4 2 2 3 3" xfId="14339" xr:uid="{00000000-0005-0000-0000-000039320000}"/>
    <cellStyle name="Normal 11 4 2 2 3 4" xfId="14340" xr:uid="{00000000-0005-0000-0000-00003A320000}"/>
    <cellStyle name="Normal 11 4 2 2 3 5" xfId="14341" xr:uid="{00000000-0005-0000-0000-00003B320000}"/>
    <cellStyle name="Normal 11 4 2 2 4" xfId="14342" xr:uid="{00000000-0005-0000-0000-00003C320000}"/>
    <cellStyle name="Normal 11 4 2 2 4 2" xfId="14343" xr:uid="{00000000-0005-0000-0000-00003D320000}"/>
    <cellStyle name="Normal 11 4 2 2 4 3" xfId="14344" xr:uid="{00000000-0005-0000-0000-00003E320000}"/>
    <cellStyle name="Normal 11 4 2 2 5" xfId="14345" xr:uid="{00000000-0005-0000-0000-00003F320000}"/>
    <cellStyle name="Normal 11 4 2 2 6" xfId="14346" xr:uid="{00000000-0005-0000-0000-000040320000}"/>
    <cellStyle name="Normal 11 4 2 2 7" xfId="14347" xr:uid="{00000000-0005-0000-0000-000041320000}"/>
    <cellStyle name="Normal 11 4 2 3" xfId="14348" xr:uid="{00000000-0005-0000-0000-000042320000}"/>
    <cellStyle name="Normal 11 4 2 3 2" xfId="14349" xr:uid="{00000000-0005-0000-0000-000043320000}"/>
    <cellStyle name="Normal 11 4 2 3 2 2" xfId="14350" xr:uid="{00000000-0005-0000-0000-000044320000}"/>
    <cellStyle name="Normal 11 4 2 3 2 2 2" xfId="14351" xr:uid="{00000000-0005-0000-0000-000045320000}"/>
    <cellStyle name="Normal 11 4 2 3 2 3" xfId="14352" xr:uid="{00000000-0005-0000-0000-000046320000}"/>
    <cellStyle name="Normal 11 4 2 3 2 4" xfId="14353" xr:uid="{00000000-0005-0000-0000-000047320000}"/>
    <cellStyle name="Normal 11 4 2 3 2 5" xfId="14354" xr:uid="{00000000-0005-0000-0000-000048320000}"/>
    <cellStyle name="Normal 11 4 2 3 3" xfId="14355" xr:uid="{00000000-0005-0000-0000-000049320000}"/>
    <cellStyle name="Normal 11 4 2 3 3 2" xfId="14356" xr:uid="{00000000-0005-0000-0000-00004A320000}"/>
    <cellStyle name="Normal 11 4 2 3 3 2 2" xfId="14357" xr:uid="{00000000-0005-0000-0000-00004B320000}"/>
    <cellStyle name="Normal 11 4 2 3 3 3" xfId="14358" xr:uid="{00000000-0005-0000-0000-00004C320000}"/>
    <cellStyle name="Normal 11 4 2 3 3 4" xfId="14359" xr:uid="{00000000-0005-0000-0000-00004D320000}"/>
    <cellStyle name="Normal 11 4 2 3 3 5" xfId="14360" xr:uid="{00000000-0005-0000-0000-00004E320000}"/>
    <cellStyle name="Normal 11 4 2 3 4" xfId="14361" xr:uid="{00000000-0005-0000-0000-00004F320000}"/>
    <cellStyle name="Normal 11 4 2 3 4 2" xfId="14362" xr:uid="{00000000-0005-0000-0000-000050320000}"/>
    <cellStyle name="Normal 11 4 2 3 4 3" xfId="14363" xr:uid="{00000000-0005-0000-0000-000051320000}"/>
    <cellStyle name="Normal 11 4 2 3 5" xfId="14364" xr:uid="{00000000-0005-0000-0000-000052320000}"/>
    <cellStyle name="Normal 11 4 2 3 6" xfId="14365" xr:uid="{00000000-0005-0000-0000-000053320000}"/>
    <cellStyle name="Normal 11 4 2 3 7" xfId="14366" xr:uid="{00000000-0005-0000-0000-000054320000}"/>
    <cellStyle name="Normal 11 4 2 4" xfId="14367" xr:uid="{00000000-0005-0000-0000-000055320000}"/>
    <cellStyle name="Normal 11 4 2 4 2" xfId="14368" xr:uid="{00000000-0005-0000-0000-000056320000}"/>
    <cellStyle name="Normal 11 4 2 4 2 2" xfId="14369" xr:uid="{00000000-0005-0000-0000-000057320000}"/>
    <cellStyle name="Normal 11 4 2 4 2 2 2" xfId="14370" xr:uid="{00000000-0005-0000-0000-000058320000}"/>
    <cellStyle name="Normal 11 4 2 4 2 3" xfId="14371" xr:uid="{00000000-0005-0000-0000-000059320000}"/>
    <cellStyle name="Normal 11 4 2 4 2 4" xfId="14372" xr:uid="{00000000-0005-0000-0000-00005A320000}"/>
    <cellStyle name="Normal 11 4 2 4 2 5" xfId="14373" xr:uid="{00000000-0005-0000-0000-00005B320000}"/>
    <cellStyle name="Normal 11 4 2 4 3" xfId="14374" xr:uid="{00000000-0005-0000-0000-00005C320000}"/>
    <cellStyle name="Normal 11 4 2 4 3 2" xfId="14375" xr:uid="{00000000-0005-0000-0000-00005D320000}"/>
    <cellStyle name="Normal 11 4 2 4 3 2 2" xfId="14376" xr:uid="{00000000-0005-0000-0000-00005E320000}"/>
    <cellStyle name="Normal 11 4 2 4 3 3" xfId="14377" xr:uid="{00000000-0005-0000-0000-00005F320000}"/>
    <cellStyle name="Normal 11 4 2 4 3 4" xfId="14378" xr:uid="{00000000-0005-0000-0000-000060320000}"/>
    <cellStyle name="Normal 11 4 2 4 3 5" xfId="14379" xr:uid="{00000000-0005-0000-0000-000061320000}"/>
    <cellStyle name="Normal 11 4 2 4 4" xfId="14380" xr:uid="{00000000-0005-0000-0000-000062320000}"/>
    <cellStyle name="Normal 11 4 2 4 4 2" xfId="14381" xr:uid="{00000000-0005-0000-0000-000063320000}"/>
    <cellStyle name="Normal 11 4 2 4 4 3" xfId="14382" xr:uid="{00000000-0005-0000-0000-000064320000}"/>
    <cellStyle name="Normal 11 4 2 4 5" xfId="14383" xr:uid="{00000000-0005-0000-0000-000065320000}"/>
    <cellStyle name="Normal 11 4 2 4 6" xfId="14384" xr:uid="{00000000-0005-0000-0000-000066320000}"/>
    <cellStyle name="Normal 11 4 2 4 7" xfId="14385" xr:uid="{00000000-0005-0000-0000-000067320000}"/>
    <cellStyle name="Normal 11 4 2 5" xfId="14386" xr:uid="{00000000-0005-0000-0000-000068320000}"/>
    <cellStyle name="Normal 11 4 2 5 2" xfId="14387" xr:uid="{00000000-0005-0000-0000-000069320000}"/>
    <cellStyle name="Normal 11 4 2 5 2 2" xfId="14388" xr:uid="{00000000-0005-0000-0000-00006A320000}"/>
    <cellStyle name="Normal 11 4 2 5 2 2 2" xfId="14389" xr:uid="{00000000-0005-0000-0000-00006B320000}"/>
    <cellStyle name="Normal 11 4 2 5 2 3" xfId="14390" xr:uid="{00000000-0005-0000-0000-00006C320000}"/>
    <cellStyle name="Normal 11 4 2 5 2 4" xfId="14391" xr:uid="{00000000-0005-0000-0000-00006D320000}"/>
    <cellStyle name="Normal 11 4 2 5 2 5" xfId="14392" xr:uid="{00000000-0005-0000-0000-00006E320000}"/>
    <cellStyle name="Normal 11 4 2 5 3" xfId="14393" xr:uid="{00000000-0005-0000-0000-00006F320000}"/>
    <cellStyle name="Normal 11 4 2 5 3 2" xfId="14394" xr:uid="{00000000-0005-0000-0000-000070320000}"/>
    <cellStyle name="Normal 11 4 2 5 3 2 2" xfId="14395" xr:uid="{00000000-0005-0000-0000-000071320000}"/>
    <cellStyle name="Normal 11 4 2 5 3 3" xfId="14396" xr:uid="{00000000-0005-0000-0000-000072320000}"/>
    <cellStyle name="Normal 11 4 2 5 3 4" xfId="14397" xr:uid="{00000000-0005-0000-0000-000073320000}"/>
    <cellStyle name="Normal 11 4 2 5 3 5" xfId="14398" xr:uid="{00000000-0005-0000-0000-000074320000}"/>
    <cellStyle name="Normal 11 4 2 5 4" xfId="14399" xr:uid="{00000000-0005-0000-0000-000075320000}"/>
    <cellStyle name="Normal 11 4 2 5 4 2" xfId="14400" xr:uid="{00000000-0005-0000-0000-000076320000}"/>
    <cellStyle name="Normal 11 4 2 5 4 3" xfId="14401" xr:uid="{00000000-0005-0000-0000-000077320000}"/>
    <cellStyle name="Normal 11 4 2 5 5" xfId="14402" xr:uid="{00000000-0005-0000-0000-000078320000}"/>
    <cellStyle name="Normal 11 4 2 5 6" xfId="14403" xr:uid="{00000000-0005-0000-0000-000079320000}"/>
    <cellStyle name="Normal 11 4 2 5 7" xfId="14404" xr:uid="{00000000-0005-0000-0000-00007A320000}"/>
    <cellStyle name="Normal 11 4 2 6" xfId="14405" xr:uid="{00000000-0005-0000-0000-00007B320000}"/>
    <cellStyle name="Normal 11 4 2 6 2" xfId="14406" xr:uid="{00000000-0005-0000-0000-00007C320000}"/>
    <cellStyle name="Normal 11 4 2 6 2 2" xfId="14407" xr:uid="{00000000-0005-0000-0000-00007D320000}"/>
    <cellStyle name="Normal 11 4 2 6 2 2 2" xfId="14408" xr:uid="{00000000-0005-0000-0000-00007E320000}"/>
    <cellStyle name="Normal 11 4 2 6 2 3" xfId="14409" xr:uid="{00000000-0005-0000-0000-00007F320000}"/>
    <cellStyle name="Normal 11 4 2 6 2 4" xfId="14410" xr:uid="{00000000-0005-0000-0000-000080320000}"/>
    <cellStyle name="Normal 11 4 2 6 2 5" xfId="14411" xr:uid="{00000000-0005-0000-0000-000081320000}"/>
    <cellStyle name="Normal 11 4 2 6 3" xfId="14412" xr:uid="{00000000-0005-0000-0000-000082320000}"/>
    <cellStyle name="Normal 11 4 2 6 3 2" xfId="14413" xr:uid="{00000000-0005-0000-0000-000083320000}"/>
    <cellStyle name="Normal 11 4 2 6 3 2 2" xfId="14414" xr:uid="{00000000-0005-0000-0000-000084320000}"/>
    <cellStyle name="Normal 11 4 2 6 3 3" xfId="14415" xr:uid="{00000000-0005-0000-0000-000085320000}"/>
    <cellStyle name="Normal 11 4 2 6 3 4" xfId="14416" xr:uid="{00000000-0005-0000-0000-000086320000}"/>
    <cellStyle name="Normal 11 4 2 6 3 5" xfId="14417" xr:uid="{00000000-0005-0000-0000-000087320000}"/>
    <cellStyle name="Normal 11 4 2 6 4" xfId="14418" xr:uid="{00000000-0005-0000-0000-000088320000}"/>
    <cellStyle name="Normal 11 4 2 6 4 2" xfId="14419" xr:uid="{00000000-0005-0000-0000-000089320000}"/>
    <cellStyle name="Normal 11 4 2 6 4 3" xfId="14420" xr:uid="{00000000-0005-0000-0000-00008A320000}"/>
    <cellStyle name="Normal 11 4 2 6 5" xfId="14421" xr:uid="{00000000-0005-0000-0000-00008B320000}"/>
    <cellStyle name="Normal 11 4 2 6 6" xfId="14422" xr:uid="{00000000-0005-0000-0000-00008C320000}"/>
    <cellStyle name="Normal 11 4 2 6 7" xfId="14423" xr:uid="{00000000-0005-0000-0000-00008D320000}"/>
    <cellStyle name="Normal 11 4 2 7" xfId="14424" xr:uid="{00000000-0005-0000-0000-00008E320000}"/>
    <cellStyle name="Normal 11 4 2 7 2" xfId="14425" xr:uid="{00000000-0005-0000-0000-00008F320000}"/>
    <cellStyle name="Normal 11 4 2 7 2 2" xfId="14426" xr:uid="{00000000-0005-0000-0000-000090320000}"/>
    <cellStyle name="Normal 11 4 2 7 2 2 2" xfId="14427" xr:uid="{00000000-0005-0000-0000-000091320000}"/>
    <cellStyle name="Normal 11 4 2 7 2 3" xfId="14428" xr:uid="{00000000-0005-0000-0000-000092320000}"/>
    <cellStyle name="Normal 11 4 2 7 2 4" xfId="14429" xr:uid="{00000000-0005-0000-0000-000093320000}"/>
    <cellStyle name="Normal 11 4 2 7 2 5" xfId="14430" xr:uid="{00000000-0005-0000-0000-000094320000}"/>
    <cellStyle name="Normal 11 4 2 7 3" xfId="14431" xr:uid="{00000000-0005-0000-0000-000095320000}"/>
    <cellStyle name="Normal 11 4 2 7 3 2" xfId="14432" xr:uid="{00000000-0005-0000-0000-000096320000}"/>
    <cellStyle name="Normal 11 4 2 7 3 2 2" xfId="14433" xr:uid="{00000000-0005-0000-0000-000097320000}"/>
    <cellStyle name="Normal 11 4 2 7 3 3" xfId="14434" xr:uid="{00000000-0005-0000-0000-000098320000}"/>
    <cellStyle name="Normal 11 4 2 7 3 4" xfId="14435" xr:uid="{00000000-0005-0000-0000-000099320000}"/>
    <cellStyle name="Normal 11 4 2 7 3 5" xfId="14436" xr:uid="{00000000-0005-0000-0000-00009A320000}"/>
    <cellStyle name="Normal 11 4 2 7 4" xfId="14437" xr:uid="{00000000-0005-0000-0000-00009B320000}"/>
    <cellStyle name="Normal 11 4 2 7 4 2" xfId="14438" xr:uid="{00000000-0005-0000-0000-00009C320000}"/>
    <cellStyle name="Normal 11 4 2 7 4 3" xfId="14439" xr:uid="{00000000-0005-0000-0000-00009D320000}"/>
    <cellStyle name="Normal 11 4 2 7 5" xfId="14440" xr:uid="{00000000-0005-0000-0000-00009E320000}"/>
    <cellStyle name="Normal 11 4 2 7 6" xfId="14441" xr:uid="{00000000-0005-0000-0000-00009F320000}"/>
    <cellStyle name="Normal 11 4 2 7 7" xfId="14442" xr:uid="{00000000-0005-0000-0000-0000A0320000}"/>
    <cellStyle name="Normal 11 4 3" xfId="14443" xr:uid="{00000000-0005-0000-0000-0000A1320000}"/>
    <cellStyle name="Normal 11 4 3 2" xfId="14444" xr:uid="{00000000-0005-0000-0000-0000A2320000}"/>
    <cellStyle name="Normal 11 4 3 2 2" xfId="14445" xr:uid="{00000000-0005-0000-0000-0000A3320000}"/>
    <cellStyle name="Normal 11 4 3 2 2 2" xfId="14446" xr:uid="{00000000-0005-0000-0000-0000A4320000}"/>
    <cellStyle name="Normal 11 4 3 2 2 2 2" xfId="14447" xr:uid="{00000000-0005-0000-0000-0000A5320000}"/>
    <cellStyle name="Normal 11 4 3 2 2 3" xfId="14448" xr:uid="{00000000-0005-0000-0000-0000A6320000}"/>
    <cellStyle name="Normal 11 4 3 2 2 4" xfId="14449" xr:uid="{00000000-0005-0000-0000-0000A7320000}"/>
    <cellStyle name="Normal 11 4 3 2 3" xfId="14450" xr:uid="{00000000-0005-0000-0000-0000A8320000}"/>
    <cellStyle name="Normal 11 4 3 2 3 2" xfId="14451" xr:uid="{00000000-0005-0000-0000-0000A9320000}"/>
    <cellStyle name="Normal 11 4 3 2 4" xfId="14452" xr:uid="{00000000-0005-0000-0000-0000AA320000}"/>
    <cellStyle name="Normal 11 4 3 2 5" xfId="14453" xr:uid="{00000000-0005-0000-0000-0000AB320000}"/>
    <cellStyle name="Normal 11 4 4" xfId="14454" xr:uid="{00000000-0005-0000-0000-0000AC320000}"/>
    <cellStyle name="Normal 11 4 4 2" xfId="14455" xr:uid="{00000000-0005-0000-0000-0000AD320000}"/>
    <cellStyle name="Normal 11 4 4 2 2" xfId="14456" xr:uid="{00000000-0005-0000-0000-0000AE320000}"/>
    <cellStyle name="Normal 11 4 4 2 2 2" xfId="14457" xr:uid="{00000000-0005-0000-0000-0000AF320000}"/>
    <cellStyle name="Normal 11 4 4 2 2 2 2" xfId="14458" xr:uid="{00000000-0005-0000-0000-0000B0320000}"/>
    <cellStyle name="Normal 11 4 4 2 2 3" xfId="14459" xr:uid="{00000000-0005-0000-0000-0000B1320000}"/>
    <cellStyle name="Normal 11 4 4 2 2 4" xfId="14460" xr:uid="{00000000-0005-0000-0000-0000B2320000}"/>
    <cellStyle name="Normal 11 4 4 2 3" xfId="14461" xr:uid="{00000000-0005-0000-0000-0000B3320000}"/>
    <cellStyle name="Normal 11 4 4 2 3 2" xfId="14462" xr:uid="{00000000-0005-0000-0000-0000B4320000}"/>
    <cellStyle name="Normal 11 4 4 2 4" xfId="14463" xr:uid="{00000000-0005-0000-0000-0000B5320000}"/>
    <cellStyle name="Normal 11 4 4 2 5" xfId="14464" xr:uid="{00000000-0005-0000-0000-0000B6320000}"/>
    <cellStyle name="Normal 11 4 5" xfId="14465" xr:uid="{00000000-0005-0000-0000-0000B7320000}"/>
    <cellStyle name="Normal 11 4 5 2" xfId="14466" xr:uid="{00000000-0005-0000-0000-0000B8320000}"/>
    <cellStyle name="Normal 11 4 5 2 2" xfId="14467" xr:uid="{00000000-0005-0000-0000-0000B9320000}"/>
    <cellStyle name="Normal 11 4 5 2 2 2" xfId="14468" xr:uid="{00000000-0005-0000-0000-0000BA320000}"/>
    <cellStyle name="Normal 11 4 5 2 2 2 2" xfId="14469" xr:uid="{00000000-0005-0000-0000-0000BB320000}"/>
    <cellStyle name="Normal 11 4 5 2 2 3" xfId="14470" xr:uid="{00000000-0005-0000-0000-0000BC320000}"/>
    <cellStyle name="Normal 11 4 5 2 2 4" xfId="14471" xr:uid="{00000000-0005-0000-0000-0000BD320000}"/>
    <cellStyle name="Normal 11 4 5 2 3" xfId="14472" xr:uid="{00000000-0005-0000-0000-0000BE320000}"/>
    <cellStyle name="Normal 11 4 5 2 3 2" xfId="14473" xr:uid="{00000000-0005-0000-0000-0000BF320000}"/>
    <cellStyle name="Normal 11 4 5 2 4" xfId="14474" xr:uid="{00000000-0005-0000-0000-0000C0320000}"/>
    <cellStyle name="Normal 11 4 5 2 5" xfId="14475" xr:uid="{00000000-0005-0000-0000-0000C1320000}"/>
    <cellStyle name="Normal 11 4 6" xfId="14476" xr:uid="{00000000-0005-0000-0000-0000C2320000}"/>
    <cellStyle name="Normal 11 4 6 2" xfId="14477" xr:uid="{00000000-0005-0000-0000-0000C3320000}"/>
    <cellStyle name="Normal 11 4 6 2 2" xfId="14478" xr:uid="{00000000-0005-0000-0000-0000C4320000}"/>
    <cellStyle name="Normal 11 4 6 2 2 2" xfId="14479" xr:uid="{00000000-0005-0000-0000-0000C5320000}"/>
    <cellStyle name="Normal 11 4 6 2 2 2 2" xfId="14480" xr:uid="{00000000-0005-0000-0000-0000C6320000}"/>
    <cellStyle name="Normal 11 4 6 2 2 3" xfId="14481" xr:uid="{00000000-0005-0000-0000-0000C7320000}"/>
    <cellStyle name="Normal 11 4 6 2 2 4" xfId="14482" xr:uid="{00000000-0005-0000-0000-0000C8320000}"/>
    <cellStyle name="Normal 11 4 6 2 3" xfId="14483" xr:uid="{00000000-0005-0000-0000-0000C9320000}"/>
    <cellStyle name="Normal 11 4 6 2 3 2" xfId="14484" xr:uid="{00000000-0005-0000-0000-0000CA320000}"/>
    <cellStyle name="Normal 11 4 6 2 4" xfId="14485" xr:uid="{00000000-0005-0000-0000-0000CB320000}"/>
    <cellStyle name="Normal 11 4 6 2 5" xfId="14486" xr:uid="{00000000-0005-0000-0000-0000CC320000}"/>
    <cellStyle name="Normal 11 4 7" xfId="14487" xr:uid="{00000000-0005-0000-0000-0000CD320000}"/>
    <cellStyle name="Normal 11 4 7 2" xfId="14488" xr:uid="{00000000-0005-0000-0000-0000CE320000}"/>
    <cellStyle name="Normal 11 4 7 2 2" xfId="14489" xr:uid="{00000000-0005-0000-0000-0000CF320000}"/>
    <cellStyle name="Normal 11 4 7 2 2 2" xfId="14490" xr:uid="{00000000-0005-0000-0000-0000D0320000}"/>
    <cellStyle name="Normal 11 4 7 2 2 2 2" xfId="14491" xr:uid="{00000000-0005-0000-0000-0000D1320000}"/>
    <cellStyle name="Normal 11 4 7 2 2 3" xfId="14492" xr:uid="{00000000-0005-0000-0000-0000D2320000}"/>
    <cellStyle name="Normal 11 4 7 2 2 4" xfId="14493" xr:uid="{00000000-0005-0000-0000-0000D3320000}"/>
    <cellStyle name="Normal 11 4 7 2 3" xfId="14494" xr:uid="{00000000-0005-0000-0000-0000D4320000}"/>
    <cellStyle name="Normal 11 4 7 2 3 2" xfId="14495" xr:uid="{00000000-0005-0000-0000-0000D5320000}"/>
    <cellStyle name="Normal 11 4 7 2 4" xfId="14496" xr:uid="{00000000-0005-0000-0000-0000D6320000}"/>
    <cellStyle name="Normal 11 4 7 2 5" xfId="14497" xr:uid="{00000000-0005-0000-0000-0000D7320000}"/>
    <cellStyle name="Normal 11 4 8" xfId="14498" xr:uid="{00000000-0005-0000-0000-0000D8320000}"/>
    <cellStyle name="Normal 11 4 8 2" xfId="14499" xr:uid="{00000000-0005-0000-0000-0000D9320000}"/>
    <cellStyle name="Normal 11 4 8 2 2" xfId="14500" xr:uid="{00000000-0005-0000-0000-0000DA320000}"/>
    <cellStyle name="Normal 11 4 8 2 2 2" xfId="14501" xr:uid="{00000000-0005-0000-0000-0000DB320000}"/>
    <cellStyle name="Normal 11 4 8 2 3" xfId="14502" xr:uid="{00000000-0005-0000-0000-0000DC320000}"/>
    <cellStyle name="Normal 11 4 8 2 4" xfId="14503" xr:uid="{00000000-0005-0000-0000-0000DD320000}"/>
    <cellStyle name="Normal 11 4 8 2 5" xfId="14504" xr:uid="{00000000-0005-0000-0000-0000DE320000}"/>
    <cellStyle name="Normal 11 4 8 3" xfId="14505" xr:uid="{00000000-0005-0000-0000-0000DF320000}"/>
    <cellStyle name="Normal 11 4 8 3 2" xfId="14506" xr:uid="{00000000-0005-0000-0000-0000E0320000}"/>
    <cellStyle name="Normal 11 4 8 3 2 2" xfId="14507" xr:uid="{00000000-0005-0000-0000-0000E1320000}"/>
    <cellStyle name="Normal 11 4 8 3 3" xfId="14508" xr:uid="{00000000-0005-0000-0000-0000E2320000}"/>
    <cellStyle name="Normal 11 4 8 3 4" xfId="14509" xr:uid="{00000000-0005-0000-0000-0000E3320000}"/>
    <cellStyle name="Normal 11 4 8 3 5" xfId="14510" xr:uid="{00000000-0005-0000-0000-0000E4320000}"/>
    <cellStyle name="Normal 11 4 8 4" xfId="14511" xr:uid="{00000000-0005-0000-0000-0000E5320000}"/>
    <cellStyle name="Normal 11 4 8 4 2" xfId="14512" xr:uid="{00000000-0005-0000-0000-0000E6320000}"/>
    <cellStyle name="Normal 11 4 8 4 3" xfId="14513" xr:uid="{00000000-0005-0000-0000-0000E7320000}"/>
    <cellStyle name="Normal 11 4 8 5" xfId="14514" xr:uid="{00000000-0005-0000-0000-0000E8320000}"/>
    <cellStyle name="Normal 11 4 8 6" xfId="14515" xr:uid="{00000000-0005-0000-0000-0000E9320000}"/>
    <cellStyle name="Normal 11 4 8 7" xfId="14516" xr:uid="{00000000-0005-0000-0000-0000EA320000}"/>
    <cellStyle name="Normal 11 4 9" xfId="14517" xr:uid="{00000000-0005-0000-0000-0000EB320000}"/>
    <cellStyle name="Normal 11 4 9 2" xfId="14518" xr:uid="{00000000-0005-0000-0000-0000EC320000}"/>
    <cellStyle name="Normal 11 4 9 2 2" xfId="14519" xr:uid="{00000000-0005-0000-0000-0000ED320000}"/>
    <cellStyle name="Normal 11 4 9 2 2 2" xfId="14520" xr:uid="{00000000-0005-0000-0000-0000EE320000}"/>
    <cellStyle name="Normal 11 4 9 2 3" xfId="14521" xr:uid="{00000000-0005-0000-0000-0000EF320000}"/>
    <cellStyle name="Normal 11 4 9 2 4" xfId="14522" xr:uid="{00000000-0005-0000-0000-0000F0320000}"/>
    <cellStyle name="Normal 11 4 9 2 5" xfId="14523" xr:uid="{00000000-0005-0000-0000-0000F1320000}"/>
    <cellStyle name="Normal 11 4 9 3" xfId="14524" xr:uid="{00000000-0005-0000-0000-0000F2320000}"/>
    <cellStyle name="Normal 11 4 9 3 2" xfId="14525" xr:uid="{00000000-0005-0000-0000-0000F3320000}"/>
    <cellStyle name="Normal 11 4 9 3 2 2" xfId="14526" xr:uid="{00000000-0005-0000-0000-0000F4320000}"/>
    <cellStyle name="Normal 11 4 9 3 3" xfId="14527" xr:uid="{00000000-0005-0000-0000-0000F5320000}"/>
    <cellStyle name="Normal 11 4 9 3 4" xfId="14528" xr:uid="{00000000-0005-0000-0000-0000F6320000}"/>
    <cellStyle name="Normal 11 4 9 3 5" xfId="14529" xr:uid="{00000000-0005-0000-0000-0000F7320000}"/>
    <cellStyle name="Normal 11 4 9 4" xfId="14530" xr:uid="{00000000-0005-0000-0000-0000F8320000}"/>
    <cellStyle name="Normal 11 4 9 4 2" xfId="14531" xr:uid="{00000000-0005-0000-0000-0000F9320000}"/>
    <cellStyle name="Normal 11 4 9 4 3" xfId="14532" xr:uid="{00000000-0005-0000-0000-0000FA320000}"/>
    <cellStyle name="Normal 11 4 9 5" xfId="14533" xr:uid="{00000000-0005-0000-0000-0000FB320000}"/>
    <cellStyle name="Normal 11 4 9 6" xfId="14534" xr:uid="{00000000-0005-0000-0000-0000FC320000}"/>
    <cellStyle name="Normal 11 4 9 7" xfId="14535" xr:uid="{00000000-0005-0000-0000-0000FD320000}"/>
    <cellStyle name="Normal 11 4_Culture" xfId="14536" xr:uid="{00000000-0005-0000-0000-0000FE320000}"/>
    <cellStyle name="Normal 11 5" xfId="14537" xr:uid="{00000000-0005-0000-0000-0000FF320000}"/>
    <cellStyle name="Normal 11 5 10" xfId="14538" xr:uid="{00000000-0005-0000-0000-000000330000}"/>
    <cellStyle name="Normal 11 5 2" xfId="14539" xr:uid="{00000000-0005-0000-0000-000001330000}"/>
    <cellStyle name="Normal 11 5 2 2" xfId="14540" xr:uid="{00000000-0005-0000-0000-000002330000}"/>
    <cellStyle name="Normal 11 5 2 2 2" xfId="14541" xr:uid="{00000000-0005-0000-0000-000003330000}"/>
    <cellStyle name="Normal 11 5 2 2 2 2" xfId="14542" xr:uid="{00000000-0005-0000-0000-000004330000}"/>
    <cellStyle name="Normal 11 5 2 2 2 2 2" xfId="14543" xr:uid="{00000000-0005-0000-0000-000005330000}"/>
    <cellStyle name="Normal 11 5 2 2 2 3" xfId="14544" xr:uid="{00000000-0005-0000-0000-000006330000}"/>
    <cellStyle name="Normal 11 5 2 2 2 4" xfId="14545" xr:uid="{00000000-0005-0000-0000-000007330000}"/>
    <cellStyle name="Normal 11 5 2 2 3" xfId="14546" xr:uid="{00000000-0005-0000-0000-000008330000}"/>
    <cellStyle name="Normal 11 5 2 2 3 2" xfId="14547" xr:uid="{00000000-0005-0000-0000-000009330000}"/>
    <cellStyle name="Normal 11 5 2 2 4" xfId="14548" xr:uid="{00000000-0005-0000-0000-00000A330000}"/>
    <cellStyle name="Normal 11 5 2 2 5" xfId="14549" xr:uid="{00000000-0005-0000-0000-00000B330000}"/>
    <cellStyle name="Normal 11 5 3" xfId="14550" xr:uid="{00000000-0005-0000-0000-00000C330000}"/>
    <cellStyle name="Normal 11 5 3 2" xfId="14551" xr:uid="{00000000-0005-0000-0000-00000D330000}"/>
    <cellStyle name="Normal 11 5 3 2 2" xfId="14552" xr:uid="{00000000-0005-0000-0000-00000E330000}"/>
    <cellStyle name="Normal 11 5 3 2 2 2" xfId="14553" xr:uid="{00000000-0005-0000-0000-00000F330000}"/>
    <cellStyle name="Normal 11 5 3 2 2 2 2" xfId="14554" xr:uid="{00000000-0005-0000-0000-000010330000}"/>
    <cellStyle name="Normal 11 5 3 2 2 3" xfId="14555" xr:uid="{00000000-0005-0000-0000-000011330000}"/>
    <cellStyle name="Normal 11 5 3 2 2 4" xfId="14556" xr:uid="{00000000-0005-0000-0000-000012330000}"/>
    <cellStyle name="Normal 11 5 3 2 3" xfId="14557" xr:uid="{00000000-0005-0000-0000-000013330000}"/>
    <cellStyle name="Normal 11 5 3 2 3 2" xfId="14558" xr:uid="{00000000-0005-0000-0000-000014330000}"/>
    <cellStyle name="Normal 11 5 3 2 4" xfId="14559" xr:uid="{00000000-0005-0000-0000-000015330000}"/>
    <cellStyle name="Normal 11 5 3 2 5" xfId="14560" xr:uid="{00000000-0005-0000-0000-000016330000}"/>
    <cellStyle name="Normal 11 5 4" xfId="14561" xr:uid="{00000000-0005-0000-0000-000017330000}"/>
    <cellStyle name="Normal 11 5 4 2" xfId="14562" xr:uid="{00000000-0005-0000-0000-000018330000}"/>
    <cellStyle name="Normal 11 5 4 2 2" xfId="14563" xr:uid="{00000000-0005-0000-0000-000019330000}"/>
    <cellStyle name="Normal 11 5 4 2 2 2" xfId="14564" xr:uid="{00000000-0005-0000-0000-00001A330000}"/>
    <cellStyle name="Normal 11 5 4 2 2 2 2" xfId="14565" xr:uid="{00000000-0005-0000-0000-00001B330000}"/>
    <cellStyle name="Normal 11 5 4 2 2 3" xfId="14566" xr:uid="{00000000-0005-0000-0000-00001C330000}"/>
    <cellStyle name="Normal 11 5 4 2 2 4" xfId="14567" xr:uid="{00000000-0005-0000-0000-00001D330000}"/>
    <cellStyle name="Normal 11 5 4 2 3" xfId="14568" xr:uid="{00000000-0005-0000-0000-00001E330000}"/>
    <cellStyle name="Normal 11 5 4 2 3 2" xfId="14569" xr:uid="{00000000-0005-0000-0000-00001F330000}"/>
    <cellStyle name="Normal 11 5 4 2 4" xfId="14570" xr:uid="{00000000-0005-0000-0000-000020330000}"/>
    <cellStyle name="Normal 11 5 4 2 5" xfId="14571" xr:uid="{00000000-0005-0000-0000-000021330000}"/>
    <cellStyle name="Normal 11 5 5" xfId="14572" xr:uid="{00000000-0005-0000-0000-000022330000}"/>
    <cellStyle name="Normal 11 5 5 2" xfId="14573" xr:uid="{00000000-0005-0000-0000-000023330000}"/>
    <cellStyle name="Normal 11 5 5 2 2" xfId="14574" xr:uid="{00000000-0005-0000-0000-000024330000}"/>
    <cellStyle name="Normal 11 5 5 2 2 2" xfId="14575" xr:uid="{00000000-0005-0000-0000-000025330000}"/>
    <cellStyle name="Normal 11 5 5 2 2 2 2" xfId="14576" xr:uid="{00000000-0005-0000-0000-000026330000}"/>
    <cellStyle name="Normal 11 5 5 2 2 3" xfId="14577" xr:uid="{00000000-0005-0000-0000-000027330000}"/>
    <cellStyle name="Normal 11 5 5 2 2 4" xfId="14578" xr:uid="{00000000-0005-0000-0000-000028330000}"/>
    <cellStyle name="Normal 11 5 5 2 3" xfId="14579" xr:uid="{00000000-0005-0000-0000-000029330000}"/>
    <cellStyle name="Normal 11 5 5 2 3 2" xfId="14580" xr:uid="{00000000-0005-0000-0000-00002A330000}"/>
    <cellStyle name="Normal 11 5 5 2 4" xfId="14581" xr:uid="{00000000-0005-0000-0000-00002B330000}"/>
    <cellStyle name="Normal 11 5 5 2 5" xfId="14582" xr:uid="{00000000-0005-0000-0000-00002C330000}"/>
    <cellStyle name="Normal 11 5 6" xfId="14583" xr:uid="{00000000-0005-0000-0000-00002D330000}"/>
    <cellStyle name="Normal 11 5 6 2" xfId="14584" xr:uid="{00000000-0005-0000-0000-00002E330000}"/>
    <cellStyle name="Normal 11 5 6 2 2" xfId="14585" xr:uid="{00000000-0005-0000-0000-00002F330000}"/>
    <cellStyle name="Normal 11 5 6 2 2 2" xfId="14586" xr:uid="{00000000-0005-0000-0000-000030330000}"/>
    <cellStyle name="Normal 11 5 6 2 2 2 2" xfId="14587" xr:uid="{00000000-0005-0000-0000-000031330000}"/>
    <cellStyle name="Normal 11 5 6 2 2 3" xfId="14588" xr:uid="{00000000-0005-0000-0000-000032330000}"/>
    <cellStyle name="Normal 11 5 6 2 2 4" xfId="14589" xr:uid="{00000000-0005-0000-0000-000033330000}"/>
    <cellStyle name="Normal 11 5 6 2 3" xfId="14590" xr:uid="{00000000-0005-0000-0000-000034330000}"/>
    <cellStyle name="Normal 11 5 6 2 3 2" xfId="14591" xr:uid="{00000000-0005-0000-0000-000035330000}"/>
    <cellStyle name="Normal 11 5 6 2 4" xfId="14592" xr:uid="{00000000-0005-0000-0000-000036330000}"/>
    <cellStyle name="Normal 11 5 6 2 5" xfId="14593" xr:uid="{00000000-0005-0000-0000-000037330000}"/>
    <cellStyle name="Normal 11 5 7" xfId="14594" xr:uid="{00000000-0005-0000-0000-000038330000}"/>
    <cellStyle name="Normal 11 5 7 2" xfId="14595" xr:uid="{00000000-0005-0000-0000-000039330000}"/>
    <cellStyle name="Normal 11 5 7 2 2" xfId="14596" xr:uid="{00000000-0005-0000-0000-00003A330000}"/>
    <cellStyle name="Normal 11 5 7 2 2 2" xfId="14597" xr:uid="{00000000-0005-0000-0000-00003B330000}"/>
    <cellStyle name="Normal 11 5 7 2 2 2 2" xfId="14598" xr:uid="{00000000-0005-0000-0000-00003C330000}"/>
    <cellStyle name="Normal 11 5 7 2 2 3" xfId="14599" xr:uid="{00000000-0005-0000-0000-00003D330000}"/>
    <cellStyle name="Normal 11 5 7 2 2 4" xfId="14600" xr:uid="{00000000-0005-0000-0000-00003E330000}"/>
    <cellStyle name="Normal 11 5 7 2 3" xfId="14601" xr:uid="{00000000-0005-0000-0000-00003F330000}"/>
    <cellStyle name="Normal 11 5 7 2 3 2" xfId="14602" xr:uid="{00000000-0005-0000-0000-000040330000}"/>
    <cellStyle name="Normal 11 5 7 2 4" xfId="14603" xr:uid="{00000000-0005-0000-0000-000041330000}"/>
    <cellStyle name="Normal 11 5 7 2 5" xfId="14604" xr:uid="{00000000-0005-0000-0000-000042330000}"/>
    <cellStyle name="Normal 11 5 8" xfId="14605" xr:uid="{00000000-0005-0000-0000-000043330000}"/>
    <cellStyle name="Normal 11 5 8 2" xfId="14606" xr:uid="{00000000-0005-0000-0000-000044330000}"/>
    <cellStyle name="Normal 11 5 8 2 2" xfId="14607" xr:uid="{00000000-0005-0000-0000-000045330000}"/>
    <cellStyle name="Normal 11 5 8 2 2 2" xfId="14608" xr:uid="{00000000-0005-0000-0000-000046330000}"/>
    <cellStyle name="Normal 11 5 8 2 3" xfId="14609" xr:uid="{00000000-0005-0000-0000-000047330000}"/>
    <cellStyle name="Normal 11 5 8 2 4" xfId="14610" xr:uid="{00000000-0005-0000-0000-000048330000}"/>
    <cellStyle name="Normal 11 5 8 2 5" xfId="14611" xr:uid="{00000000-0005-0000-0000-000049330000}"/>
    <cellStyle name="Normal 11 5 8 3" xfId="14612" xr:uid="{00000000-0005-0000-0000-00004A330000}"/>
    <cellStyle name="Normal 11 5 8 3 2" xfId="14613" xr:uid="{00000000-0005-0000-0000-00004B330000}"/>
    <cellStyle name="Normal 11 5 8 3 2 2" xfId="14614" xr:uid="{00000000-0005-0000-0000-00004C330000}"/>
    <cellStyle name="Normal 11 5 8 3 3" xfId="14615" xr:uid="{00000000-0005-0000-0000-00004D330000}"/>
    <cellStyle name="Normal 11 5 8 3 4" xfId="14616" xr:uid="{00000000-0005-0000-0000-00004E330000}"/>
    <cellStyle name="Normal 11 5 8 3 5" xfId="14617" xr:uid="{00000000-0005-0000-0000-00004F330000}"/>
    <cellStyle name="Normal 11 5 8 4" xfId="14618" xr:uid="{00000000-0005-0000-0000-000050330000}"/>
    <cellStyle name="Normal 11 5 8 4 2" xfId="14619" xr:uid="{00000000-0005-0000-0000-000051330000}"/>
    <cellStyle name="Normal 11 5 8 4 3" xfId="14620" xr:uid="{00000000-0005-0000-0000-000052330000}"/>
    <cellStyle name="Normal 11 5 8 5" xfId="14621" xr:uid="{00000000-0005-0000-0000-000053330000}"/>
    <cellStyle name="Normal 11 5 8 6" xfId="14622" xr:uid="{00000000-0005-0000-0000-000054330000}"/>
    <cellStyle name="Normal 11 5 8 7" xfId="14623" xr:uid="{00000000-0005-0000-0000-000055330000}"/>
    <cellStyle name="Normal 11 5 9" xfId="14624" xr:uid="{00000000-0005-0000-0000-000056330000}"/>
    <cellStyle name="Normal 11 5 9 2" xfId="14625" xr:uid="{00000000-0005-0000-0000-000057330000}"/>
    <cellStyle name="Normal 11 5 9 2 2" xfId="14626" xr:uid="{00000000-0005-0000-0000-000058330000}"/>
    <cellStyle name="Normal 11 5 9 2 2 2" xfId="14627" xr:uid="{00000000-0005-0000-0000-000059330000}"/>
    <cellStyle name="Normal 11 5 9 2 3" xfId="14628" xr:uid="{00000000-0005-0000-0000-00005A330000}"/>
    <cellStyle name="Normal 11 5 9 2 4" xfId="14629" xr:uid="{00000000-0005-0000-0000-00005B330000}"/>
    <cellStyle name="Normal 11 5 9 2 5" xfId="14630" xr:uid="{00000000-0005-0000-0000-00005C330000}"/>
    <cellStyle name="Normal 11 5 9 3" xfId="14631" xr:uid="{00000000-0005-0000-0000-00005D330000}"/>
    <cellStyle name="Normal 11 5 9 3 2" xfId="14632" xr:uid="{00000000-0005-0000-0000-00005E330000}"/>
    <cellStyle name="Normal 11 5 9 3 2 2" xfId="14633" xr:uid="{00000000-0005-0000-0000-00005F330000}"/>
    <cellStyle name="Normal 11 5 9 3 3" xfId="14634" xr:uid="{00000000-0005-0000-0000-000060330000}"/>
    <cellStyle name="Normal 11 5 9 3 4" xfId="14635" xr:uid="{00000000-0005-0000-0000-000061330000}"/>
    <cellStyle name="Normal 11 5 9 3 5" xfId="14636" xr:uid="{00000000-0005-0000-0000-000062330000}"/>
    <cellStyle name="Normal 11 5 9 4" xfId="14637" xr:uid="{00000000-0005-0000-0000-000063330000}"/>
    <cellStyle name="Normal 11 5 9 4 2" xfId="14638" xr:uid="{00000000-0005-0000-0000-000064330000}"/>
    <cellStyle name="Normal 11 5 9 4 3" xfId="14639" xr:uid="{00000000-0005-0000-0000-000065330000}"/>
    <cellStyle name="Normal 11 5 9 5" xfId="14640" xr:uid="{00000000-0005-0000-0000-000066330000}"/>
    <cellStyle name="Normal 11 5 9 6" xfId="14641" xr:uid="{00000000-0005-0000-0000-000067330000}"/>
    <cellStyle name="Normal 11 5 9 7" xfId="14642" xr:uid="{00000000-0005-0000-0000-000068330000}"/>
    <cellStyle name="Normal 11 5_Culture" xfId="14643" xr:uid="{00000000-0005-0000-0000-000069330000}"/>
    <cellStyle name="Normal 11 6" xfId="14644" xr:uid="{00000000-0005-0000-0000-00006A330000}"/>
    <cellStyle name="Normal 11 6 2" xfId="14645" xr:uid="{00000000-0005-0000-0000-00006B330000}"/>
    <cellStyle name="Normal 11 6 2 2" xfId="14646" xr:uid="{00000000-0005-0000-0000-00006C330000}"/>
    <cellStyle name="Normal 11 6 2 2 2" xfId="14647" xr:uid="{00000000-0005-0000-0000-00006D330000}"/>
    <cellStyle name="Normal 11 6 2 2 2 2" xfId="14648" xr:uid="{00000000-0005-0000-0000-00006E330000}"/>
    <cellStyle name="Normal 11 6 2 2 3" xfId="14649" xr:uid="{00000000-0005-0000-0000-00006F330000}"/>
    <cellStyle name="Normal 11 6 2 2 4" xfId="14650" xr:uid="{00000000-0005-0000-0000-000070330000}"/>
    <cellStyle name="Normal 11 6 2 3" xfId="14651" xr:uid="{00000000-0005-0000-0000-000071330000}"/>
    <cellStyle name="Normal 11 6 2 3 2" xfId="14652" xr:uid="{00000000-0005-0000-0000-000072330000}"/>
    <cellStyle name="Normal 11 6 2 4" xfId="14653" xr:uid="{00000000-0005-0000-0000-000073330000}"/>
    <cellStyle name="Normal 11 6 2 5" xfId="14654" xr:uid="{00000000-0005-0000-0000-000074330000}"/>
    <cellStyle name="Normal 11 7" xfId="14655" xr:uid="{00000000-0005-0000-0000-000075330000}"/>
    <cellStyle name="Normal 11 7 2" xfId="14656" xr:uid="{00000000-0005-0000-0000-000076330000}"/>
    <cellStyle name="Normal 11 7 2 2" xfId="14657" xr:uid="{00000000-0005-0000-0000-000077330000}"/>
    <cellStyle name="Normal 11 7 2 2 2" xfId="14658" xr:uid="{00000000-0005-0000-0000-000078330000}"/>
    <cellStyle name="Normal 11 7 2 2 2 2" xfId="14659" xr:uid="{00000000-0005-0000-0000-000079330000}"/>
    <cellStyle name="Normal 11 7 2 2 3" xfId="14660" xr:uid="{00000000-0005-0000-0000-00007A330000}"/>
    <cellStyle name="Normal 11 7 2 2 4" xfId="14661" xr:uid="{00000000-0005-0000-0000-00007B330000}"/>
    <cellStyle name="Normal 11 7 2 3" xfId="14662" xr:uid="{00000000-0005-0000-0000-00007C330000}"/>
    <cellStyle name="Normal 11 7 2 3 2" xfId="14663" xr:uid="{00000000-0005-0000-0000-00007D330000}"/>
    <cellStyle name="Normal 11 7 2 4" xfId="14664" xr:uid="{00000000-0005-0000-0000-00007E330000}"/>
    <cellStyle name="Normal 11 7 2 5" xfId="14665" xr:uid="{00000000-0005-0000-0000-00007F330000}"/>
    <cellStyle name="Normal 11 8" xfId="14666" xr:uid="{00000000-0005-0000-0000-000080330000}"/>
    <cellStyle name="Normal 11 8 2" xfId="14667" xr:uid="{00000000-0005-0000-0000-000081330000}"/>
    <cellStyle name="Normal 11 8 2 2" xfId="14668" xr:uid="{00000000-0005-0000-0000-000082330000}"/>
    <cellStyle name="Normal 11 8 2 2 2" xfId="14669" xr:uid="{00000000-0005-0000-0000-000083330000}"/>
    <cellStyle name="Normal 11 8 2 2 2 2" xfId="14670" xr:uid="{00000000-0005-0000-0000-000084330000}"/>
    <cellStyle name="Normal 11 8 2 2 3" xfId="14671" xr:uid="{00000000-0005-0000-0000-000085330000}"/>
    <cellStyle name="Normal 11 8 2 2 4" xfId="14672" xr:uid="{00000000-0005-0000-0000-000086330000}"/>
    <cellStyle name="Normal 11 8 2 3" xfId="14673" xr:uid="{00000000-0005-0000-0000-000087330000}"/>
    <cellStyle name="Normal 11 8 2 3 2" xfId="14674" xr:uid="{00000000-0005-0000-0000-000088330000}"/>
    <cellStyle name="Normal 11 8 2 4" xfId="14675" xr:uid="{00000000-0005-0000-0000-000089330000}"/>
    <cellStyle name="Normal 11 8 2 5" xfId="14676" xr:uid="{00000000-0005-0000-0000-00008A330000}"/>
    <cellStyle name="Normal 11 9" xfId="14677" xr:uid="{00000000-0005-0000-0000-00008B330000}"/>
    <cellStyle name="Normal 11 9 2" xfId="14678" xr:uid="{00000000-0005-0000-0000-00008C330000}"/>
    <cellStyle name="Normal 11 9 2 2" xfId="14679" xr:uid="{00000000-0005-0000-0000-00008D330000}"/>
    <cellStyle name="Normal 11 9 2 2 2" xfId="14680" xr:uid="{00000000-0005-0000-0000-00008E330000}"/>
    <cellStyle name="Normal 11 9 2 2 2 2" xfId="14681" xr:uid="{00000000-0005-0000-0000-00008F330000}"/>
    <cellStyle name="Normal 11 9 2 2 3" xfId="14682" xr:uid="{00000000-0005-0000-0000-000090330000}"/>
    <cellStyle name="Normal 11 9 2 2 4" xfId="14683" xr:uid="{00000000-0005-0000-0000-000091330000}"/>
    <cellStyle name="Normal 11 9 2 3" xfId="14684" xr:uid="{00000000-0005-0000-0000-000092330000}"/>
    <cellStyle name="Normal 11 9 2 3 2" xfId="14685" xr:uid="{00000000-0005-0000-0000-000093330000}"/>
    <cellStyle name="Normal 11 9 2 4" xfId="14686" xr:uid="{00000000-0005-0000-0000-000094330000}"/>
    <cellStyle name="Normal 11 9 2 5" xfId="14687" xr:uid="{00000000-0005-0000-0000-000095330000}"/>
    <cellStyle name="Normal 11_inv-en-1.5.0-02 trame_fiche-emissions" xfId="14688" xr:uid="{00000000-0005-0000-0000-000096330000}"/>
    <cellStyle name="Normal 110" xfId="14689" xr:uid="{00000000-0005-0000-0000-000097330000}"/>
    <cellStyle name="Normal 110 2" xfId="14690" xr:uid="{00000000-0005-0000-0000-000098330000}"/>
    <cellStyle name="Normal 110 2 2" xfId="14691" xr:uid="{00000000-0005-0000-0000-000099330000}"/>
    <cellStyle name="Normal 110 2 2 2" xfId="14692" xr:uid="{00000000-0005-0000-0000-00009A330000}"/>
    <cellStyle name="Normal 110 2 2 2 2" xfId="14693" xr:uid="{00000000-0005-0000-0000-00009B330000}"/>
    <cellStyle name="Normal 110 2 2 2 2 2" xfId="14694" xr:uid="{00000000-0005-0000-0000-00009C330000}"/>
    <cellStyle name="Normal 110 2 2 2 3" xfId="14695" xr:uid="{00000000-0005-0000-0000-00009D330000}"/>
    <cellStyle name="Normal 110 2 2 2 4" xfId="14696" xr:uid="{00000000-0005-0000-0000-00009E330000}"/>
    <cellStyle name="Normal 110 2 2 3" xfId="14697" xr:uid="{00000000-0005-0000-0000-00009F330000}"/>
    <cellStyle name="Normal 110 2 2 3 2" xfId="14698" xr:uid="{00000000-0005-0000-0000-0000A0330000}"/>
    <cellStyle name="Normal 110 2 2 4" xfId="14699" xr:uid="{00000000-0005-0000-0000-0000A1330000}"/>
    <cellStyle name="Normal 110 2 2 5" xfId="14700" xr:uid="{00000000-0005-0000-0000-0000A2330000}"/>
    <cellStyle name="Normal 110 2 2 6" xfId="14701" xr:uid="{00000000-0005-0000-0000-0000A3330000}"/>
    <cellStyle name="Normal 110 3" xfId="14702" xr:uid="{00000000-0005-0000-0000-0000A4330000}"/>
    <cellStyle name="Normal 110 3 2" xfId="14703" xr:uid="{00000000-0005-0000-0000-0000A5330000}"/>
    <cellStyle name="Normal 110 3 2 2" xfId="14704" xr:uid="{00000000-0005-0000-0000-0000A6330000}"/>
    <cellStyle name="Normal 110 3 2 2 2" xfId="14705" xr:uid="{00000000-0005-0000-0000-0000A7330000}"/>
    <cellStyle name="Normal 110 3 2 2 2 2" xfId="14706" xr:uid="{00000000-0005-0000-0000-0000A8330000}"/>
    <cellStyle name="Normal 110 3 2 2 3" xfId="14707" xr:uid="{00000000-0005-0000-0000-0000A9330000}"/>
    <cellStyle name="Normal 110 3 2 2 4" xfId="14708" xr:uid="{00000000-0005-0000-0000-0000AA330000}"/>
    <cellStyle name="Normal 110 3 2 3" xfId="14709" xr:uid="{00000000-0005-0000-0000-0000AB330000}"/>
    <cellStyle name="Normal 110 3 2 3 2" xfId="14710" xr:uid="{00000000-0005-0000-0000-0000AC330000}"/>
    <cellStyle name="Normal 110 3 2 4" xfId="14711" xr:uid="{00000000-0005-0000-0000-0000AD330000}"/>
    <cellStyle name="Normal 110 3 2 5" xfId="14712" xr:uid="{00000000-0005-0000-0000-0000AE330000}"/>
    <cellStyle name="Normal 110 3 2 6" xfId="14713" xr:uid="{00000000-0005-0000-0000-0000AF330000}"/>
    <cellStyle name="Normal 110 4" xfId="14714" xr:uid="{00000000-0005-0000-0000-0000B0330000}"/>
    <cellStyle name="Normal 110 4 2" xfId="14715" xr:uid="{00000000-0005-0000-0000-0000B1330000}"/>
    <cellStyle name="Normal 110 4 2 2" xfId="14716" xr:uid="{00000000-0005-0000-0000-0000B2330000}"/>
    <cellStyle name="Normal 110 4 2 2 2" xfId="14717" xr:uid="{00000000-0005-0000-0000-0000B3330000}"/>
    <cellStyle name="Normal 110 4 2 3" xfId="14718" xr:uid="{00000000-0005-0000-0000-0000B4330000}"/>
    <cellStyle name="Normal 110 4 2 4" xfId="14719" xr:uid="{00000000-0005-0000-0000-0000B5330000}"/>
    <cellStyle name="Normal 110 4 3" xfId="14720" xr:uid="{00000000-0005-0000-0000-0000B6330000}"/>
    <cellStyle name="Normal 110 4 3 2" xfId="14721" xr:uid="{00000000-0005-0000-0000-0000B7330000}"/>
    <cellStyle name="Normal 110 4 4" xfId="14722" xr:uid="{00000000-0005-0000-0000-0000B8330000}"/>
    <cellStyle name="Normal 110 4 5" xfId="14723" xr:uid="{00000000-0005-0000-0000-0000B9330000}"/>
    <cellStyle name="Normal 110 4 6" xfId="14724" xr:uid="{00000000-0005-0000-0000-0000BA330000}"/>
    <cellStyle name="Normal 111" xfId="14725" xr:uid="{00000000-0005-0000-0000-0000BB330000}"/>
    <cellStyle name="Normal 111 2" xfId="14726" xr:uid="{00000000-0005-0000-0000-0000BC330000}"/>
    <cellStyle name="Normal 111 2 2" xfId="14727" xr:uid="{00000000-0005-0000-0000-0000BD330000}"/>
    <cellStyle name="Normal 111 2 2 2" xfId="14728" xr:uid="{00000000-0005-0000-0000-0000BE330000}"/>
    <cellStyle name="Normal 111 2 2 2 2" xfId="14729" xr:uid="{00000000-0005-0000-0000-0000BF330000}"/>
    <cellStyle name="Normal 111 2 2 2 2 2" xfId="14730" xr:uid="{00000000-0005-0000-0000-0000C0330000}"/>
    <cellStyle name="Normal 111 2 2 2 3" xfId="14731" xr:uid="{00000000-0005-0000-0000-0000C1330000}"/>
    <cellStyle name="Normal 111 2 2 2 4" xfId="14732" xr:uid="{00000000-0005-0000-0000-0000C2330000}"/>
    <cellStyle name="Normal 111 2 2 3" xfId="14733" xr:uid="{00000000-0005-0000-0000-0000C3330000}"/>
    <cellStyle name="Normal 111 2 2 3 2" xfId="14734" xr:uid="{00000000-0005-0000-0000-0000C4330000}"/>
    <cellStyle name="Normal 111 2 2 4" xfId="14735" xr:uid="{00000000-0005-0000-0000-0000C5330000}"/>
    <cellStyle name="Normal 111 2 2 5" xfId="14736" xr:uid="{00000000-0005-0000-0000-0000C6330000}"/>
    <cellStyle name="Normal 111 2 2 6" xfId="14737" xr:uid="{00000000-0005-0000-0000-0000C7330000}"/>
    <cellStyle name="Normal 111 3" xfId="14738" xr:uid="{00000000-0005-0000-0000-0000C8330000}"/>
    <cellStyle name="Normal 111 3 2" xfId="14739" xr:uid="{00000000-0005-0000-0000-0000C9330000}"/>
    <cellStyle name="Normal 111 3 2 2" xfId="14740" xr:uid="{00000000-0005-0000-0000-0000CA330000}"/>
    <cellStyle name="Normal 111 3 2 2 2" xfId="14741" xr:uid="{00000000-0005-0000-0000-0000CB330000}"/>
    <cellStyle name="Normal 111 3 2 2 2 2" xfId="14742" xr:uid="{00000000-0005-0000-0000-0000CC330000}"/>
    <cellStyle name="Normal 111 3 2 2 3" xfId="14743" xr:uid="{00000000-0005-0000-0000-0000CD330000}"/>
    <cellStyle name="Normal 111 3 2 2 4" xfId="14744" xr:uid="{00000000-0005-0000-0000-0000CE330000}"/>
    <cellStyle name="Normal 111 3 2 3" xfId="14745" xr:uid="{00000000-0005-0000-0000-0000CF330000}"/>
    <cellStyle name="Normal 111 3 2 3 2" xfId="14746" xr:uid="{00000000-0005-0000-0000-0000D0330000}"/>
    <cellStyle name="Normal 111 3 2 4" xfId="14747" xr:uid="{00000000-0005-0000-0000-0000D1330000}"/>
    <cellStyle name="Normal 111 3 2 5" xfId="14748" xr:uid="{00000000-0005-0000-0000-0000D2330000}"/>
    <cellStyle name="Normal 111 3 2 6" xfId="14749" xr:uid="{00000000-0005-0000-0000-0000D3330000}"/>
    <cellStyle name="Normal 111 4" xfId="14750" xr:uid="{00000000-0005-0000-0000-0000D4330000}"/>
    <cellStyle name="Normal 111 4 2" xfId="14751" xr:uid="{00000000-0005-0000-0000-0000D5330000}"/>
    <cellStyle name="Normal 111 4 2 2" xfId="14752" xr:uid="{00000000-0005-0000-0000-0000D6330000}"/>
    <cellStyle name="Normal 111 4 2 2 2" xfId="14753" xr:uid="{00000000-0005-0000-0000-0000D7330000}"/>
    <cellStyle name="Normal 111 4 2 3" xfId="14754" xr:uid="{00000000-0005-0000-0000-0000D8330000}"/>
    <cellStyle name="Normal 111 4 2 4" xfId="14755" xr:uid="{00000000-0005-0000-0000-0000D9330000}"/>
    <cellStyle name="Normal 111 4 3" xfId="14756" xr:uid="{00000000-0005-0000-0000-0000DA330000}"/>
    <cellStyle name="Normal 111 4 3 2" xfId="14757" xr:uid="{00000000-0005-0000-0000-0000DB330000}"/>
    <cellStyle name="Normal 111 4 4" xfId="14758" xr:uid="{00000000-0005-0000-0000-0000DC330000}"/>
    <cellStyle name="Normal 111 4 5" xfId="14759" xr:uid="{00000000-0005-0000-0000-0000DD330000}"/>
    <cellStyle name="Normal 111 4 6" xfId="14760" xr:uid="{00000000-0005-0000-0000-0000DE330000}"/>
    <cellStyle name="Normal 112" xfId="14761" xr:uid="{00000000-0005-0000-0000-0000DF330000}"/>
    <cellStyle name="Normal 112 2" xfId="14762" xr:uid="{00000000-0005-0000-0000-0000E0330000}"/>
    <cellStyle name="Normal 112 2 2" xfId="14763" xr:uid="{00000000-0005-0000-0000-0000E1330000}"/>
    <cellStyle name="Normal 112 2 2 2" xfId="14764" xr:uid="{00000000-0005-0000-0000-0000E2330000}"/>
    <cellStyle name="Normal 112 2 2 2 2" xfId="14765" xr:uid="{00000000-0005-0000-0000-0000E3330000}"/>
    <cellStyle name="Normal 112 2 2 2 2 2" xfId="14766" xr:uid="{00000000-0005-0000-0000-0000E4330000}"/>
    <cellStyle name="Normal 112 2 2 2 3" xfId="14767" xr:uid="{00000000-0005-0000-0000-0000E5330000}"/>
    <cellStyle name="Normal 112 2 2 2 4" xfId="14768" xr:uid="{00000000-0005-0000-0000-0000E6330000}"/>
    <cellStyle name="Normal 112 2 2 3" xfId="14769" xr:uid="{00000000-0005-0000-0000-0000E7330000}"/>
    <cellStyle name="Normal 112 2 2 3 2" xfId="14770" xr:uid="{00000000-0005-0000-0000-0000E8330000}"/>
    <cellStyle name="Normal 112 2 2 4" xfId="14771" xr:uid="{00000000-0005-0000-0000-0000E9330000}"/>
    <cellStyle name="Normal 112 2 2 5" xfId="14772" xr:uid="{00000000-0005-0000-0000-0000EA330000}"/>
    <cellStyle name="Normal 112 2 2 6" xfId="14773" xr:uid="{00000000-0005-0000-0000-0000EB330000}"/>
    <cellStyle name="Normal 112 3" xfId="14774" xr:uid="{00000000-0005-0000-0000-0000EC330000}"/>
    <cellStyle name="Normal 112 3 2" xfId="14775" xr:uid="{00000000-0005-0000-0000-0000ED330000}"/>
    <cellStyle name="Normal 112 3 2 2" xfId="14776" xr:uid="{00000000-0005-0000-0000-0000EE330000}"/>
    <cellStyle name="Normal 112 3 2 2 2" xfId="14777" xr:uid="{00000000-0005-0000-0000-0000EF330000}"/>
    <cellStyle name="Normal 112 3 2 2 2 2" xfId="14778" xr:uid="{00000000-0005-0000-0000-0000F0330000}"/>
    <cellStyle name="Normal 112 3 2 2 3" xfId="14779" xr:uid="{00000000-0005-0000-0000-0000F1330000}"/>
    <cellStyle name="Normal 112 3 2 2 4" xfId="14780" xr:uid="{00000000-0005-0000-0000-0000F2330000}"/>
    <cellStyle name="Normal 112 3 2 3" xfId="14781" xr:uid="{00000000-0005-0000-0000-0000F3330000}"/>
    <cellStyle name="Normal 112 3 2 3 2" xfId="14782" xr:uid="{00000000-0005-0000-0000-0000F4330000}"/>
    <cellStyle name="Normal 112 3 2 4" xfId="14783" xr:uid="{00000000-0005-0000-0000-0000F5330000}"/>
    <cellStyle name="Normal 112 3 2 5" xfId="14784" xr:uid="{00000000-0005-0000-0000-0000F6330000}"/>
    <cellStyle name="Normal 112 3 2 6" xfId="14785" xr:uid="{00000000-0005-0000-0000-0000F7330000}"/>
    <cellStyle name="Normal 112 4" xfId="14786" xr:uid="{00000000-0005-0000-0000-0000F8330000}"/>
    <cellStyle name="Normal 112 4 2" xfId="14787" xr:uid="{00000000-0005-0000-0000-0000F9330000}"/>
    <cellStyle name="Normal 112 4 2 2" xfId="14788" xr:uid="{00000000-0005-0000-0000-0000FA330000}"/>
    <cellStyle name="Normal 112 4 2 2 2" xfId="14789" xr:uid="{00000000-0005-0000-0000-0000FB330000}"/>
    <cellStyle name="Normal 112 4 2 3" xfId="14790" xr:uid="{00000000-0005-0000-0000-0000FC330000}"/>
    <cellStyle name="Normal 112 4 2 4" xfId="14791" xr:uid="{00000000-0005-0000-0000-0000FD330000}"/>
    <cellStyle name="Normal 112 4 3" xfId="14792" xr:uid="{00000000-0005-0000-0000-0000FE330000}"/>
    <cellStyle name="Normal 112 4 3 2" xfId="14793" xr:uid="{00000000-0005-0000-0000-0000FF330000}"/>
    <cellStyle name="Normal 112 4 4" xfId="14794" xr:uid="{00000000-0005-0000-0000-000000340000}"/>
    <cellStyle name="Normal 112 4 5" xfId="14795" xr:uid="{00000000-0005-0000-0000-000001340000}"/>
    <cellStyle name="Normal 112 4 6" xfId="14796" xr:uid="{00000000-0005-0000-0000-000002340000}"/>
    <cellStyle name="Normal 113" xfId="14797" xr:uid="{00000000-0005-0000-0000-000003340000}"/>
    <cellStyle name="Normal 113 2" xfId="14798" xr:uid="{00000000-0005-0000-0000-000004340000}"/>
    <cellStyle name="Normal 113 2 2" xfId="14799" xr:uid="{00000000-0005-0000-0000-000005340000}"/>
    <cellStyle name="Normal 113 2 2 2" xfId="14800" xr:uid="{00000000-0005-0000-0000-000006340000}"/>
    <cellStyle name="Normal 113 2 3" xfId="14801" xr:uid="{00000000-0005-0000-0000-000007340000}"/>
    <cellStyle name="Normal 113 2 4" xfId="14802" xr:uid="{00000000-0005-0000-0000-000008340000}"/>
    <cellStyle name="Normal 113 2 5" xfId="14803" xr:uid="{00000000-0005-0000-0000-000009340000}"/>
    <cellStyle name="Normal 113 3" xfId="14804" xr:uid="{00000000-0005-0000-0000-00000A340000}"/>
    <cellStyle name="Normal 113 3 2" xfId="14805" xr:uid="{00000000-0005-0000-0000-00000B340000}"/>
    <cellStyle name="Normal 113 3 2 2" xfId="14806" xr:uid="{00000000-0005-0000-0000-00000C340000}"/>
    <cellStyle name="Normal 113 3 3" xfId="14807" xr:uid="{00000000-0005-0000-0000-00000D340000}"/>
    <cellStyle name="Normal 113 3 4" xfId="14808" xr:uid="{00000000-0005-0000-0000-00000E340000}"/>
    <cellStyle name="Normal 113 3 5" xfId="14809" xr:uid="{00000000-0005-0000-0000-00000F340000}"/>
    <cellStyle name="Normal 113 4" xfId="14810" xr:uid="{00000000-0005-0000-0000-000010340000}"/>
    <cellStyle name="Normal 113 4 2" xfId="14811" xr:uid="{00000000-0005-0000-0000-000011340000}"/>
    <cellStyle name="Normal 113 4 3" xfId="14812" xr:uid="{00000000-0005-0000-0000-000012340000}"/>
    <cellStyle name="Normal 113 5" xfId="14813" xr:uid="{00000000-0005-0000-0000-000013340000}"/>
    <cellStyle name="Normal 113 6" xfId="14814" xr:uid="{00000000-0005-0000-0000-000014340000}"/>
    <cellStyle name="Normal 113 7" xfId="14815" xr:uid="{00000000-0005-0000-0000-000015340000}"/>
    <cellStyle name="Normal 114" xfId="14816" xr:uid="{00000000-0005-0000-0000-000016340000}"/>
    <cellStyle name="Normal 114 2" xfId="14817" xr:uid="{00000000-0005-0000-0000-000017340000}"/>
    <cellStyle name="Normal 114 2 2" xfId="14818" xr:uid="{00000000-0005-0000-0000-000018340000}"/>
    <cellStyle name="Normal 114 2 2 2" xfId="14819" xr:uid="{00000000-0005-0000-0000-000019340000}"/>
    <cellStyle name="Normal 114 2 2 2 2" xfId="14820" xr:uid="{00000000-0005-0000-0000-00001A340000}"/>
    <cellStyle name="Normal 114 2 2 3" xfId="14821" xr:uid="{00000000-0005-0000-0000-00001B340000}"/>
    <cellStyle name="Normal 114 2 2 4" xfId="14822" xr:uid="{00000000-0005-0000-0000-00001C340000}"/>
    <cellStyle name="Normal 114 2 3" xfId="14823" xr:uid="{00000000-0005-0000-0000-00001D340000}"/>
    <cellStyle name="Normal 114 2 3 2" xfId="14824" xr:uid="{00000000-0005-0000-0000-00001E340000}"/>
    <cellStyle name="Normal 114 2 4" xfId="14825" xr:uid="{00000000-0005-0000-0000-00001F340000}"/>
    <cellStyle name="Normal 114 2 5" xfId="14826" xr:uid="{00000000-0005-0000-0000-000020340000}"/>
    <cellStyle name="Normal 114 2 6" xfId="14827" xr:uid="{00000000-0005-0000-0000-000021340000}"/>
    <cellStyle name="Normal 115" xfId="14828" xr:uid="{00000000-0005-0000-0000-000022340000}"/>
    <cellStyle name="Normal 115 2" xfId="14829" xr:uid="{00000000-0005-0000-0000-000023340000}"/>
    <cellStyle name="Normal 115 2 2" xfId="14830" xr:uid="{00000000-0005-0000-0000-000024340000}"/>
    <cellStyle name="Normal 115 2 2 2" xfId="14831" xr:uid="{00000000-0005-0000-0000-000025340000}"/>
    <cellStyle name="Normal 115 2 2 2 2" xfId="14832" xr:uid="{00000000-0005-0000-0000-000026340000}"/>
    <cellStyle name="Normal 115 2 2 3" xfId="14833" xr:uid="{00000000-0005-0000-0000-000027340000}"/>
    <cellStyle name="Normal 115 2 2 4" xfId="14834" xr:uid="{00000000-0005-0000-0000-000028340000}"/>
    <cellStyle name="Normal 115 2 3" xfId="14835" xr:uid="{00000000-0005-0000-0000-000029340000}"/>
    <cellStyle name="Normal 115 2 3 2" xfId="14836" xr:uid="{00000000-0005-0000-0000-00002A340000}"/>
    <cellStyle name="Normal 115 2 4" xfId="14837" xr:uid="{00000000-0005-0000-0000-00002B340000}"/>
    <cellStyle name="Normal 115 2 5" xfId="14838" xr:uid="{00000000-0005-0000-0000-00002C340000}"/>
    <cellStyle name="Normal 115 2 6" xfId="14839" xr:uid="{00000000-0005-0000-0000-00002D340000}"/>
    <cellStyle name="Normal 116" xfId="14840" xr:uid="{00000000-0005-0000-0000-00002E340000}"/>
    <cellStyle name="Normal 116 2" xfId="14841" xr:uid="{00000000-0005-0000-0000-00002F340000}"/>
    <cellStyle name="Normal 116 2 2" xfId="14842" xr:uid="{00000000-0005-0000-0000-000030340000}"/>
    <cellStyle name="Normal 116 2 2 2" xfId="14843" xr:uid="{00000000-0005-0000-0000-000031340000}"/>
    <cellStyle name="Normal 116 2 2 2 2" xfId="14844" xr:uid="{00000000-0005-0000-0000-000032340000}"/>
    <cellStyle name="Normal 116 2 2 3" xfId="14845" xr:uid="{00000000-0005-0000-0000-000033340000}"/>
    <cellStyle name="Normal 116 2 2 4" xfId="14846" xr:uid="{00000000-0005-0000-0000-000034340000}"/>
    <cellStyle name="Normal 116 2 3" xfId="14847" xr:uid="{00000000-0005-0000-0000-000035340000}"/>
    <cellStyle name="Normal 116 2 3 2" xfId="14848" xr:uid="{00000000-0005-0000-0000-000036340000}"/>
    <cellStyle name="Normal 116 2 4" xfId="14849" xr:uid="{00000000-0005-0000-0000-000037340000}"/>
    <cellStyle name="Normal 116 2 5" xfId="14850" xr:uid="{00000000-0005-0000-0000-000038340000}"/>
    <cellStyle name="Normal 116 2 6" xfId="14851" xr:uid="{00000000-0005-0000-0000-000039340000}"/>
    <cellStyle name="Normal 117" xfId="14852" xr:uid="{00000000-0005-0000-0000-00003A340000}"/>
    <cellStyle name="Normal 117 2" xfId="14853" xr:uid="{00000000-0005-0000-0000-00003B340000}"/>
    <cellStyle name="Normal 117 2 2" xfId="14854" xr:uid="{00000000-0005-0000-0000-00003C340000}"/>
    <cellStyle name="Normal 117 2 2 2" xfId="14855" xr:uid="{00000000-0005-0000-0000-00003D340000}"/>
    <cellStyle name="Normal 117 2 2 2 2" xfId="14856" xr:uid="{00000000-0005-0000-0000-00003E340000}"/>
    <cellStyle name="Normal 117 2 2 3" xfId="14857" xr:uid="{00000000-0005-0000-0000-00003F340000}"/>
    <cellStyle name="Normal 117 2 2 4" xfId="14858" xr:uid="{00000000-0005-0000-0000-000040340000}"/>
    <cellStyle name="Normal 117 2 3" xfId="14859" xr:uid="{00000000-0005-0000-0000-000041340000}"/>
    <cellStyle name="Normal 117 2 3 2" xfId="14860" xr:uid="{00000000-0005-0000-0000-000042340000}"/>
    <cellStyle name="Normal 117 2 4" xfId="14861" xr:uid="{00000000-0005-0000-0000-000043340000}"/>
    <cellStyle name="Normal 117 2 5" xfId="14862" xr:uid="{00000000-0005-0000-0000-000044340000}"/>
    <cellStyle name="Normal 117 2 6" xfId="14863" xr:uid="{00000000-0005-0000-0000-000045340000}"/>
    <cellStyle name="Normal 118" xfId="14864" xr:uid="{00000000-0005-0000-0000-000046340000}"/>
    <cellStyle name="Normal 118 2" xfId="14865" xr:uid="{00000000-0005-0000-0000-000047340000}"/>
    <cellStyle name="Normal 118 2 2" xfId="14866" xr:uid="{00000000-0005-0000-0000-000048340000}"/>
    <cellStyle name="Normal 118 2 2 2" xfId="14867" xr:uid="{00000000-0005-0000-0000-000049340000}"/>
    <cellStyle name="Normal 118 2 2 2 2" xfId="14868" xr:uid="{00000000-0005-0000-0000-00004A340000}"/>
    <cellStyle name="Normal 118 2 2 3" xfId="14869" xr:uid="{00000000-0005-0000-0000-00004B340000}"/>
    <cellStyle name="Normal 118 2 2 4" xfId="14870" xr:uid="{00000000-0005-0000-0000-00004C340000}"/>
    <cellStyle name="Normal 118 2 3" xfId="14871" xr:uid="{00000000-0005-0000-0000-00004D340000}"/>
    <cellStyle name="Normal 118 2 3 2" xfId="14872" xr:uid="{00000000-0005-0000-0000-00004E340000}"/>
    <cellStyle name="Normal 118 2 4" xfId="14873" xr:uid="{00000000-0005-0000-0000-00004F340000}"/>
    <cellStyle name="Normal 118 2 5" xfId="14874" xr:uid="{00000000-0005-0000-0000-000050340000}"/>
    <cellStyle name="Normal 118 2 6" xfId="14875" xr:uid="{00000000-0005-0000-0000-000051340000}"/>
    <cellStyle name="Normal 119" xfId="14876" xr:uid="{00000000-0005-0000-0000-000052340000}"/>
    <cellStyle name="Normal 119 2" xfId="14877" xr:uid="{00000000-0005-0000-0000-000053340000}"/>
    <cellStyle name="Normal 119 2 2" xfId="14878" xr:uid="{00000000-0005-0000-0000-000054340000}"/>
    <cellStyle name="Normal 119 2 2 2" xfId="14879" xr:uid="{00000000-0005-0000-0000-000055340000}"/>
    <cellStyle name="Normal 119 2 2 2 2" xfId="14880" xr:uid="{00000000-0005-0000-0000-000056340000}"/>
    <cellStyle name="Normal 119 2 2 3" xfId="14881" xr:uid="{00000000-0005-0000-0000-000057340000}"/>
    <cellStyle name="Normal 119 2 2 4" xfId="14882" xr:uid="{00000000-0005-0000-0000-000058340000}"/>
    <cellStyle name="Normal 119 2 3" xfId="14883" xr:uid="{00000000-0005-0000-0000-000059340000}"/>
    <cellStyle name="Normal 119 2 3 2" xfId="14884" xr:uid="{00000000-0005-0000-0000-00005A340000}"/>
    <cellStyle name="Normal 119 2 4" xfId="14885" xr:uid="{00000000-0005-0000-0000-00005B340000}"/>
    <cellStyle name="Normal 119 2 5" xfId="14886" xr:uid="{00000000-0005-0000-0000-00005C340000}"/>
    <cellStyle name="Normal 119 2 6" xfId="14887" xr:uid="{00000000-0005-0000-0000-00005D340000}"/>
    <cellStyle name="Normal 12" xfId="396" xr:uid="{00000000-0005-0000-0000-00005E340000}"/>
    <cellStyle name="Normal 12 10" xfId="14888" xr:uid="{00000000-0005-0000-0000-00005F340000}"/>
    <cellStyle name="Normal 12 10 2" xfId="14889" xr:uid="{00000000-0005-0000-0000-000060340000}"/>
    <cellStyle name="Normal 12 10 2 2" xfId="14890" xr:uid="{00000000-0005-0000-0000-000061340000}"/>
    <cellStyle name="Normal 12 10 2 2 2" xfId="14891" xr:uid="{00000000-0005-0000-0000-000062340000}"/>
    <cellStyle name="Normal 12 10 2 2 2 2" xfId="14892" xr:uid="{00000000-0005-0000-0000-000063340000}"/>
    <cellStyle name="Normal 12 10 2 2 3" xfId="14893" xr:uid="{00000000-0005-0000-0000-000064340000}"/>
    <cellStyle name="Normal 12 10 2 2 4" xfId="14894" xr:uid="{00000000-0005-0000-0000-000065340000}"/>
    <cellStyle name="Normal 12 10 2 3" xfId="14895" xr:uid="{00000000-0005-0000-0000-000066340000}"/>
    <cellStyle name="Normal 12 10 2 3 2" xfId="14896" xr:uid="{00000000-0005-0000-0000-000067340000}"/>
    <cellStyle name="Normal 12 10 2 4" xfId="14897" xr:uid="{00000000-0005-0000-0000-000068340000}"/>
    <cellStyle name="Normal 12 10 2 5" xfId="14898" xr:uid="{00000000-0005-0000-0000-000069340000}"/>
    <cellStyle name="Normal 12 10 2 6" xfId="14899" xr:uid="{00000000-0005-0000-0000-00006A340000}"/>
    <cellStyle name="Normal 12 11" xfId="14900" xr:uid="{00000000-0005-0000-0000-00006B340000}"/>
    <cellStyle name="Normal 12 11 2" xfId="14901" xr:uid="{00000000-0005-0000-0000-00006C340000}"/>
    <cellStyle name="Normal 12 11 2 2" xfId="14902" xr:uid="{00000000-0005-0000-0000-00006D340000}"/>
    <cellStyle name="Normal 12 11 2 2 2" xfId="14903" xr:uid="{00000000-0005-0000-0000-00006E340000}"/>
    <cellStyle name="Normal 12 11 2 2 2 2" xfId="14904" xr:uid="{00000000-0005-0000-0000-00006F340000}"/>
    <cellStyle name="Normal 12 11 2 2 3" xfId="14905" xr:uid="{00000000-0005-0000-0000-000070340000}"/>
    <cellStyle name="Normal 12 11 2 2 4" xfId="14906" xr:uid="{00000000-0005-0000-0000-000071340000}"/>
    <cellStyle name="Normal 12 11 2 3" xfId="14907" xr:uid="{00000000-0005-0000-0000-000072340000}"/>
    <cellStyle name="Normal 12 11 2 3 2" xfId="14908" xr:uid="{00000000-0005-0000-0000-000073340000}"/>
    <cellStyle name="Normal 12 11 2 4" xfId="14909" xr:uid="{00000000-0005-0000-0000-000074340000}"/>
    <cellStyle name="Normal 12 11 2 5" xfId="14910" xr:uid="{00000000-0005-0000-0000-000075340000}"/>
    <cellStyle name="Normal 12 11 2 6" xfId="14911" xr:uid="{00000000-0005-0000-0000-000076340000}"/>
    <cellStyle name="Normal 12 12" xfId="14912" xr:uid="{00000000-0005-0000-0000-000077340000}"/>
    <cellStyle name="Normal 12 12 2" xfId="14913" xr:uid="{00000000-0005-0000-0000-000078340000}"/>
    <cellStyle name="Normal 12 12 2 2" xfId="14914" xr:uid="{00000000-0005-0000-0000-000079340000}"/>
    <cellStyle name="Normal 12 12 2 2 2" xfId="14915" xr:uid="{00000000-0005-0000-0000-00007A340000}"/>
    <cellStyle name="Normal 12 12 2 2 2 2" xfId="14916" xr:uid="{00000000-0005-0000-0000-00007B340000}"/>
    <cellStyle name="Normal 12 12 2 2 3" xfId="14917" xr:uid="{00000000-0005-0000-0000-00007C340000}"/>
    <cellStyle name="Normal 12 12 2 2 4" xfId="14918" xr:uid="{00000000-0005-0000-0000-00007D340000}"/>
    <cellStyle name="Normal 12 12 2 3" xfId="14919" xr:uid="{00000000-0005-0000-0000-00007E340000}"/>
    <cellStyle name="Normal 12 12 2 3 2" xfId="14920" xr:uid="{00000000-0005-0000-0000-00007F340000}"/>
    <cellStyle name="Normal 12 12 2 4" xfId="14921" xr:uid="{00000000-0005-0000-0000-000080340000}"/>
    <cellStyle name="Normal 12 12 2 5" xfId="14922" xr:uid="{00000000-0005-0000-0000-000081340000}"/>
    <cellStyle name="Normal 12 12 2 6" xfId="14923" xr:uid="{00000000-0005-0000-0000-000082340000}"/>
    <cellStyle name="Normal 12 13" xfId="14924" xr:uid="{00000000-0005-0000-0000-000083340000}"/>
    <cellStyle name="Normal 12 13 2" xfId="14925" xr:uid="{00000000-0005-0000-0000-000084340000}"/>
    <cellStyle name="Normal 12 13 2 2" xfId="14926" xr:uid="{00000000-0005-0000-0000-000085340000}"/>
    <cellStyle name="Normal 12 13 2 2 2" xfId="14927" xr:uid="{00000000-0005-0000-0000-000086340000}"/>
    <cellStyle name="Normal 12 13 2 2 2 2" xfId="14928" xr:uid="{00000000-0005-0000-0000-000087340000}"/>
    <cellStyle name="Normal 12 13 2 2 3" xfId="14929" xr:uid="{00000000-0005-0000-0000-000088340000}"/>
    <cellStyle name="Normal 12 13 2 2 4" xfId="14930" xr:uid="{00000000-0005-0000-0000-000089340000}"/>
    <cellStyle name="Normal 12 13 2 3" xfId="14931" xr:uid="{00000000-0005-0000-0000-00008A340000}"/>
    <cellStyle name="Normal 12 13 2 3 2" xfId="14932" xr:uid="{00000000-0005-0000-0000-00008B340000}"/>
    <cellStyle name="Normal 12 13 2 4" xfId="14933" xr:uid="{00000000-0005-0000-0000-00008C340000}"/>
    <cellStyle name="Normal 12 13 2 5" xfId="14934" xr:uid="{00000000-0005-0000-0000-00008D340000}"/>
    <cellStyle name="Normal 12 13 2 6" xfId="14935" xr:uid="{00000000-0005-0000-0000-00008E340000}"/>
    <cellStyle name="Normal 12 14" xfId="14936" xr:uid="{00000000-0005-0000-0000-00008F340000}"/>
    <cellStyle name="Normal 12 14 2" xfId="14937" xr:uid="{00000000-0005-0000-0000-000090340000}"/>
    <cellStyle name="Normal 12 14 2 2" xfId="14938" xr:uid="{00000000-0005-0000-0000-000091340000}"/>
    <cellStyle name="Normal 12 14 2 2 2" xfId="14939" xr:uid="{00000000-0005-0000-0000-000092340000}"/>
    <cellStyle name="Normal 12 14 2 2 2 2" xfId="14940" xr:uid="{00000000-0005-0000-0000-000093340000}"/>
    <cellStyle name="Normal 12 14 2 2 3" xfId="14941" xr:uid="{00000000-0005-0000-0000-000094340000}"/>
    <cellStyle name="Normal 12 14 2 2 4" xfId="14942" xr:uid="{00000000-0005-0000-0000-000095340000}"/>
    <cellStyle name="Normal 12 14 2 3" xfId="14943" xr:uid="{00000000-0005-0000-0000-000096340000}"/>
    <cellStyle name="Normal 12 14 2 3 2" xfId="14944" xr:uid="{00000000-0005-0000-0000-000097340000}"/>
    <cellStyle name="Normal 12 14 2 4" xfId="14945" xr:uid="{00000000-0005-0000-0000-000098340000}"/>
    <cellStyle name="Normal 12 14 2 5" xfId="14946" xr:uid="{00000000-0005-0000-0000-000099340000}"/>
    <cellStyle name="Normal 12 14 2 6" xfId="14947" xr:uid="{00000000-0005-0000-0000-00009A340000}"/>
    <cellStyle name="Normal 12 15" xfId="14948" xr:uid="{00000000-0005-0000-0000-00009B340000}"/>
    <cellStyle name="Normal 12 15 2" xfId="14949" xr:uid="{00000000-0005-0000-0000-00009C340000}"/>
    <cellStyle name="Normal 12 15 2 2" xfId="14950" xr:uid="{00000000-0005-0000-0000-00009D340000}"/>
    <cellStyle name="Normal 12 15 2 2 2" xfId="14951" xr:uid="{00000000-0005-0000-0000-00009E340000}"/>
    <cellStyle name="Normal 12 15 2 3" xfId="14952" xr:uid="{00000000-0005-0000-0000-00009F340000}"/>
    <cellStyle name="Normal 12 15 2 4" xfId="14953" xr:uid="{00000000-0005-0000-0000-0000A0340000}"/>
    <cellStyle name="Normal 12 15 3" xfId="14954" xr:uid="{00000000-0005-0000-0000-0000A1340000}"/>
    <cellStyle name="Normal 12 15 3 2" xfId="14955" xr:uid="{00000000-0005-0000-0000-0000A2340000}"/>
    <cellStyle name="Normal 12 15 4" xfId="14956" xr:uid="{00000000-0005-0000-0000-0000A3340000}"/>
    <cellStyle name="Normal 12 15 5" xfId="14957" xr:uid="{00000000-0005-0000-0000-0000A4340000}"/>
    <cellStyle name="Normal 12 15 6" xfId="14958" xr:uid="{00000000-0005-0000-0000-0000A5340000}"/>
    <cellStyle name="Normal 12 2" xfId="397" xr:uid="{00000000-0005-0000-0000-0000A6340000}"/>
    <cellStyle name="Normal 12 2 2" xfId="1385" xr:uid="{00000000-0005-0000-0000-0000A7340000}"/>
    <cellStyle name="Normal 12 2 2 2" xfId="14959" xr:uid="{00000000-0005-0000-0000-0000A8340000}"/>
    <cellStyle name="Normal 12 2 2 2 2" xfId="14960" xr:uid="{00000000-0005-0000-0000-0000A9340000}"/>
    <cellStyle name="Normal 12 2 2 2 2 2" xfId="14961" xr:uid="{00000000-0005-0000-0000-0000AA340000}"/>
    <cellStyle name="Normal 12 2 2 2 2 2 2" xfId="14962" xr:uid="{00000000-0005-0000-0000-0000AB340000}"/>
    <cellStyle name="Normal 12 2 2 2 2 2 2 2" xfId="14963" xr:uid="{00000000-0005-0000-0000-0000AC340000}"/>
    <cellStyle name="Normal 12 2 2 2 2 2 3" xfId="14964" xr:uid="{00000000-0005-0000-0000-0000AD340000}"/>
    <cellStyle name="Normal 12 2 2 2 2 2 4" xfId="14965" xr:uid="{00000000-0005-0000-0000-0000AE340000}"/>
    <cellStyle name="Normal 12 2 2 2 2 3" xfId="14966" xr:uid="{00000000-0005-0000-0000-0000AF340000}"/>
    <cellStyle name="Normal 12 2 2 2 2 3 2" xfId="14967" xr:uid="{00000000-0005-0000-0000-0000B0340000}"/>
    <cellStyle name="Normal 12 2 2 2 2 4" xfId="14968" xr:uid="{00000000-0005-0000-0000-0000B1340000}"/>
    <cellStyle name="Normal 12 2 2 2 2 5" xfId="14969" xr:uid="{00000000-0005-0000-0000-0000B2340000}"/>
    <cellStyle name="Normal 12 2 2 2 2 6" xfId="14970" xr:uid="{00000000-0005-0000-0000-0000B3340000}"/>
    <cellStyle name="Normal 12 2 2 3" xfId="14971" xr:uid="{00000000-0005-0000-0000-0000B4340000}"/>
    <cellStyle name="Normal 12 2 2 3 2" xfId="14972" xr:uid="{00000000-0005-0000-0000-0000B5340000}"/>
    <cellStyle name="Normal 12 2 2 3 2 2" xfId="14973" xr:uid="{00000000-0005-0000-0000-0000B6340000}"/>
    <cellStyle name="Normal 12 2 2 3 2 2 2" xfId="14974" xr:uid="{00000000-0005-0000-0000-0000B7340000}"/>
    <cellStyle name="Normal 12 2 2 3 2 3" xfId="14975" xr:uid="{00000000-0005-0000-0000-0000B8340000}"/>
    <cellStyle name="Normal 12 2 2 3 2 4" xfId="14976" xr:uid="{00000000-0005-0000-0000-0000B9340000}"/>
    <cellStyle name="Normal 12 2 2 3 3" xfId="14977" xr:uid="{00000000-0005-0000-0000-0000BA340000}"/>
    <cellStyle name="Normal 12 2 2 3 3 2" xfId="14978" xr:uid="{00000000-0005-0000-0000-0000BB340000}"/>
    <cellStyle name="Normal 12 2 2 3 4" xfId="14979" xr:uid="{00000000-0005-0000-0000-0000BC340000}"/>
    <cellStyle name="Normal 12 2 2 3 5" xfId="14980" xr:uid="{00000000-0005-0000-0000-0000BD340000}"/>
    <cellStyle name="Normal 12 2 2 3 6" xfId="14981" xr:uid="{00000000-0005-0000-0000-0000BE340000}"/>
    <cellStyle name="Normal 12 2 2 4" xfId="2348" xr:uid="{00000000-0005-0000-0000-0000BF340000}"/>
    <cellStyle name="Normal 12 2 3" xfId="14982" xr:uid="{00000000-0005-0000-0000-0000C0340000}"/>
    <cellStyle name="Normal 12 2 3 2" xfId="14983" xr:uid="{00000000-0005-0000-0000-0000C1340000}"/>
    <cellStyle name="Normal 12 2 3 2 2" xfId="14984" xr:uid="{00000000-0005-0000-0000-0000C2340000}"/>
    <cellStyle name="Normal 12 2 3 2 2 2" xfId="14985" xr:uid="{00000000-0005-0000-0000-0000C3340000}"/>
    <cellStyle name="Normal 12 2 3 2 2 2 2" xfId="14986" xr:uid="{00000000-0005-0000-0000-0000C4340000}"/>
    <cellStyle name="Normal 12 2 3 2 2 3" xfId="14987" xr:uid="{00000000-0005-0000-0000-0000C5340000}"/>
    <cellStyle name="Normal 12 2 3 2 2 4" xfId="14988" xr:uid="{00000000-0005-0000-0000-0000C6340000}"/>
    <cellStyle name="Normal 12 2 3 2 3" xfId="14989" xr:uid="{00000000-0005-0000-0000-0000C7340000}"/>
    <cellStyle name="Normal 12 2 3 2 3 2" xfId="14990" xr:uid="{00000000-0005-0000-0000-0000C8340000}"/>
    <cellStyle name="Normal 12 2 3 2 4" xfId="14991" xr:uid="{00000000-0005-0000-0000-0000C9340000}"/>
    <cellStyle name="Normal 12 2 3 2 5" xfId="14992" xr:uid="{00000000-0005-0000-0000-0000CA340000}"/>
    <cellStyle name="Normal 12 2 3 2 6" xfId="14993" xr:uid="{00000000-0005-0000-0000-0000CB340000}"/>
    <cellStyle name="Normal 12 2 3 3" xfId="51307" xr:uid="{BFAF9D96-73E0-4AE8-9D37-7A22410B9819}"/>
    <cellStyle name="Normal 12 2 4" xfId="14994" xr:uid="{00000000-0005-0000-0000-0000CC340000}"/>
    <cellStyle name="Normal 12 2 4 2" xfId="14995" xr:uid="{00000000-0005-0000-0000-0000CD340000}"/>
    <cellStyle name="Normal 12 2 4 2 2" xfId="14996" xr:uid="{00000000-0005-0000-0000-0000CE340000}"/>
    <cellStyle name="Normal 12 2 4 2 2 2" xfId="14997" xr:uid="{00000000-0005-0000-0000-0000CF340000}"/>
    <cellStyle name="Normal 12 2 4 2 3" xfId="14998" xr:uid="{00000000-0005-0000-0000-0000D0340000}"/>
    <cellStyle name="Normal 12 2 4 2 4" xfId="14999" xr:uid="{00000000-0005-0000-0000-0000D1340000}"/>
    <cellStyle name="Normal 12 2 4 3" xfId="15000" xr:uid="{00000000-0005-0000-0000-0000D2340000}"/>
    <cellStyle name="Normal 12 2 4 3 2" xfId="15001" xr:uid="{00000000-0005-0000-0000-0000D3340000}"/>
    <cellStyle name="Normal 12 2 4 3 3" xfId="15002" xr:uid="{00000000-0005-0000-0000-0000D4340000}"/>
    <cellStyle name="Normal 12 2 4 4" xfId="15003" xr:uid="{00000000-0005-0000-0000-0000D5340000}"/>
    <cellStyle name="Normal 12 2 4 4 2" xfId="15004" xr:uid="{00000000-0005-0000-0000-0000D6340000}"/>
    <cellStyle name="Normal 12 2 4 5" xfId="15005" xr:uid="{00000000-0005-0000-0000-0000D7340000}"/>
    <cellStyle name="Normal 12 2 5" xfId="15006" xr:uid="{00000000-0005-0000-0000-0000D8340000}"/>
    <cellStyle name="Normal 12 2 6" xfId="15007" xr:uid="{00000000-0005-0000-0000-0000D9340000}"/>
    <cellStyle name="Normal 12 2 7" xfId="2247" xr:uid="{00000000-0005-0000-0000-0000DA340000}"/>
    <cellStyle name="Normal 12 3" xfId="398" xr:uid="{00000000-0005-0000-0000-0000DB340000}"/>
    <cellStyle name="Normal 12 3 2" xfId="1386" xr:uid="{00000000-0005-0000-0000-0000DC340000}"/>
    <cellStyle name="Normal 12 3 2 2" xfId="15009" xr:uid="{00000000-0005-0000-0000-0000DD340000}"/>
    <cellStyle name="Normal 12 3 2 2 2" xfId="15010" xr:uid="{00000000-0005-0000-0000-0000DE340000}"/>
    <cellStyle name="Normal 12 3 2 2 2 2" xfId="15011" xr:uid="{00000000-0005-0000-0000-0000DF340000}"/>
    <cellStyle name="Normal 12 3 2 2 2 2 2" xfId="15012" xr:uid="{00000000-0005-0000-0000-0000E0340000}"/>
    <cellStyle name="Normal 12 3 2 2 2 3" xfId="15013" xr:uid="{00000000-0005-0000-0000-0000E1340000}"/>
    <cellStyle name="Normal 12 3 2 2 2 4" xfId="15014" xr:uid="{00000000-0005-0000-0000-0000E2340000}"/>
    <cellStyle name="Normal 12 3 2 2 3" xfId="15015" xr:uid="{00000000-0005-0000-0000-0000E3340000}"/>
    <cellStyle name="Normal 12 3 2 2 3 2" xfId="15016" xr:uid="{00000000-0005-0000-0000-0000E4340000}"/>
    <cellStyle name="Normal 12 3 2 2 4" xfId="15017" xr:uid="{00000000-0005-0000-0000-0000E5340000}"/>
    <cellStyle name="Normal 12 3 2 2 5" xfId="15018" xr:uid="{00000000-0005-0000-0000-0000E6340000}"/>
    <cellStyle name="Normal 12 3 2 2 6" xfId="15019" xr:uid="{00000000-0005-0000-0000-0000E7340000}"/>
    <cellStyle name="Normal 12 3 2 3" xfId="15008" xr:uid="{00000000-0005-0000-0000-0000E8340000}"/>
    <cellStyle name="Normal 12 3 3" xfId="15020" xr:uid="{00000000-0005-0000-0000-0000E9340000}"/>
    <cellStyle name="Normal 12 3 3 2" xfId="15021" xr:uid="{00000000-0005-0000-0000-0000EA340000}"/>
    <cellStyle name="Normal 12 3 3 2 2" xfId="15022" xr:uid="{00000000-0005-0000-0000-0000EB340000}"/>
    <cellStyle name="Normal 12 3 3 2 2 2" xfId="15023" xr:uid="{00000000-0005-0000-0000-0000EC340000}"/>
    <cellStyle name="Normal 12 3 3 2 3" xfId="15024" xr:uid="{00000000-0005-0000-0000-0000ED340000}"/>
    <cellStyle name="Normal 12 3 3 2 4" xfId="15025" xr:uid="{00000000-0005-0000-0000-0000EE340000}"/>
    <cellStyle name="Normal 12 3 3 3" xfId="15026" xr:uid="{00000000-0005-0000-0000-0000EF340000}"/>
    <cellStyle name="Normal 12 3 3 3 2" xfId="15027" xr:uid="{00000000-0005-0000-0000-0000F0340000}"/>
    <cellStyle name="Normal 12 3 3 4" xfId="15028" xr:uid="{00000000-0005-0000-0000-0000F1340000}"/>
    <cellStyle name="Normal 12 3 3 5" xfId="15029" xr:uid="{00000000-0005-0000-0000-0000F2340000}"/>
    <cellStyle name="Normal 12 3 3 6" xfId="15030" xr:uid="{00000000-0005-0000-0000-0000F3340000}"/>
    <cellStyle name="Normal 12 3 3 7" xfId="51308" xr:uid="{9ECD2D7E-F14C-44DB-8488-0D4DCCC82FBF}"/>
    <cellStyle name="Normal 12 3 4" xfId="2349" xr:uid="{00000000-0005-0000-0000-0000F4340000}"/>
    <cellStyle name="Normal 12 4" xfId="1384" xr:uid="{00000000-0005-0000-0000-0000F5340000}"/>
    <cellStyle name="Normal 12 4 2" xfId="15032" xr:uid="{00000000-0005-0000-0000-0000F6340000}"/>
    <cellStyle name="Normal 12 4 2 2" xfId="15033" xr:uid="{00000000-0005-0000-0000-0000F7340000}"/>
    <cellStyle name="Normal 12 4 2 2 2" xfId="15034" xr:uid="{00000000-0005-0000-0000-0000F8340000}"/>
    <cellStyle name="Normal 12 4 2 2 2 2" xfId="15035" xr:uid="{00000000-0005-0000-0000-0000F9340000}"/>
    <cellStyle name="Normal 12 4 2 2 2 2 2" xfId="15036" xr:uid="{00000000-0005-0000-0000-0000FA340000}"/>
    <cellStyle name="Normal 12 4 2 2 2 3" xfId="15037" xr:uid="{00000000-0005-0000-0000-0000FB340000}"/>
    <cellStyle name="Normal 12 4 2 2 2 4" xfId="15038" xr:uid="{00000000-0005-0000-0000-0000FC340000}"/>
    <cellStyle name="Normal 12 4 2 2 3" xfId="15039" xr:uid="{00000000-0005-0000-0000-0000FD340000}"/>
    <cellStyle name="Normal 12 4 2 2 3 2" xfId="15040" xr:uid="{00000000-0005-0000-0000-0000FE340000}"/>
    <cellStyle name="Normal 12 4 2 2 4" xfId="15041" xr:uid="{00000000-0005-0000-0000-0000FF340000}"/>
    <cellStyle name="Normal 12 4 2 2 5" xfId="15042" xr:uid="{00000000-0005-0000-0000-000000350000}"/>
    <cellStyle name="Normal 12 4 3" xfId="15043" xr:uid="{00000000-0005-0000-0000-000001350000}"/>
    <cellStyle name="Normal 12 4 3 2" xfId="15044" xr:uid="{00000000-0005-0000-0000-000002350000}"/>
    <cellStyle name="Normal 12 4 3 2 2" xfId="15045" xr:uid="{00000000-0005-0000-0000-000003350000}"/>
    <cellStyle name="Normal 12 4 3 2 2 2" xfId="15046" xr:uid="{00000000-0005-0000-0000-000004350000}"/>
    <cellStyle name="Normal 12 4 3 2 3" xfId="15047" xr:uid="{00000000-0005-0000-0000-000005350000}"/>
    <cellStyle name="Normal 12 4 3 2 4" xfId="15048" xr:uid="{00000000-0005-0000-0000-000006350000}"/>
    <cellStyle name="Normal 12 4 3 3" xfId="15049" xr:uid="{00000000-0005-0000-0000-000007350000}"/>
    <cellStyle name="Normal 12 4 3 3 2" xfId="15050" xr:uid="{00000000-0005-0000-0000-000008350000}"/>
    <cellStyle name="Normal 12 4 3 4" xfId="15051" xr:uid="{00000000-0005-0000-0000-000009350000}"/>
    <cellStyle name="Normal 12 4 3 5" xfId="15052" xr:uid="{00000000-0005-0000-0000-00000A350000}"/>
    <cellStyle name="Normal 12 4 4" xfId="15031" xr:uid="{00000000-0005-0000-0000-00000B350000}"/>
    <cellStyle name="Normal 12 5" xfId="2046" xr:uid="{00000000-0005-0000-0000-00000C350000}"/>
    <cellStyle name="Normal 12 5 2" xfId="15053" xr:uid="{00000000-0005-0000-0000-00000D350000}"/>
    <cellStyle name="Normal 12 5 2 2" xfId="15054" xr:uid="{00000000-0005-0000-0000-00000E350000}"/>
    <cellStyle name="Normal 12 5 2 2 2" xfId="15055" xr:uid="{00000000-0005-0000-0000-00000F350000}"/>
    <cellStyle name="Normal 12 5 2 2 2 2" xfId="15056" xr:uid="{00000000-0005-0000-0000-000010350000}"/>
    <cellStyle name="Normal 12 5 2 2 2 2 2" xfId="15057" xr:uid="{00000000-0005-0000-0000-000011350000}"/>
    <cellStyle name="Normal 12 5 2 2 2 3" xfId="15058" xr:uid="{00000000-0005-0000-0000-000012350000}"/>
    <cellStyle name="Normal 12 5 2 2 2 4" xfId="15059" xr:uid="{00000000-0005-0000-0000-000013350000}"/>
    <cellStyle name="Normal 12 5 2 2 3" xfId="15060" xr:uid="{00000000-0005-0000-0000-000014350000}"/>
    <cellStyle name="Normal 12 5 2 2 3 2" xfId="15061" xr:uid="{00000000-0005-0000-0000-000015350000}"/>
    <cellStyle name="Normal 12 5 2 2 4" xfId="15062" xr:uid="{00000000-0005-0000-0000-000016350000}"/>
    <cellStyle name="Normal 12 5 2 2 5" xfId="15063" xr:uid="{00000000-0005-0000-0000-000017350000}"/>
    <cellStyle name="Normal 12 5 3" xfId="15064" xr:uid="{00000000-0005-0000-0000-000018350000}"/>
    <cellStyle name="Normal 12 5 3 2" xfId="15065" xr:uid="{00000000-0005-0000-0000-000019350000}"/>
    <cellStyle name="Normal 12 5 3 2 2" xfId="15066" xr:uid="{00000000-0005-0000-0000-00001A350000}"/>
    <cellStyle name="Normal 12 5 3 2 2 2" xfId="15067" xr:uid="{00000000-0005-0000-0000-00001B350000}"/>
    <cellStyle name="Normal 12 5 3 2 3" xfId="15068" xr:uid="{00000000-0005-0000-0000-00001C350000}"/>
    <cellStyle name="Normal 12 5 3 2 4" xfId="15069" xr:uid="{00000000-0005-0000-0000-00001D350000}"/>
    <cellStyle name="Normal 12 5 3 3" xfId="15070" xr:uid="{00000000-0005-0000-0000-00001E350000}"/>
    <cellStyle name="Normal 12 5 3 3 2" xfId="15071" xr:uid="{00000000-0005-0000-0000-00001F350000}"/>
    <cellStyle name="Normal 12 5 3 4" xfId="15072" xr:uid="{00000000-0005-0000-0000-000020350000}"/>
    <cellStyle name="Normal 12 5 3 5" xfId="15073" xr:uid="{00000000-0005-0000-0000-000021350000}"/>
    <cellStyle name="Normal 12 5 4" xfId="15074" xr:uid="{00000000-0005-0000-0000-000022350000}"/>
    <cellStyle name="Normal 12 5 5" xfId="51309" xr:uid="{814FBAF2-709D-464A-B59B-EF3E28B242A2}"/>
    <cellStyle name="Normal 12 6" xfId="15075" xr:uid="{00000000-0005-0000-0000-000023350000}"/>
    <cellStyle name="Normal 12 6 2" xfId="15076" xr:uid="{00000000-0005-0000-0000-000024350000}"/>
    <cellStyle name="Normal 12 6 2 2" xfId="15077" xr:uid="{00000000-0005-0000-0000-000025350000}"/>
    <cellStyle name="Normal 12 6 2 2 2" xfId="15078" xr:uid="{00000000-0005-0000-0000-000026350000}"/>
    <cellStyle name="Normal 12 6 2 2 2 2" xfId="15079" xr:uid="{00000000-0005-0000-0000-000027350000}"/>
    <cellStyle name="Normal 12 6 2 2 3" xfId="15080" xr:uid="{00000000-0005-0000-0000-000028350000}"/>
    <cellStyle name="Normal 12 6 2 2 4" xfId="15081" xr:uid="{00000000-0005-0000-0000-000029350000}"/>
    <cellStyle name="Normal 12 6 2 3" xfId="15082" xr:uid="{00000000-0005-0000-0000-00002A350000}"/>
    <cellStyle name="Normal 12 6 2 3 2" xfId="15083" xr:uid="{00000000-0005-0000-0000-00002B350000}"/>
    <cellStyle name="Normal 12 6 2 4" xfId="15084" xr:uid="{00000000-0005-0000-0000-00002C350000}"/>
    <cellStyle name="Normal 12 6 2 5" xfId="15085" xr:uid="{00000000-0005-0000-0000-00002D350000}"/>
    <cellStyle name="Normal 12 6 2 6" xfId="15086" xr:uid="{00000000-0005-0000-0000-00002E350000}"/>
    <cellStyle name="Normal 12 7" xfId="15087" xr:uid="{00000000-0005-0000-0000-00002F350000}"/>
    <cellStyle name="Normal 12 7 2" xfId="15088" xr:uid="{00000000-0005-0000-0000-000030350000}"/>
    <cellStyle name="Normal 12 7 2 2" xfId="15089" xr:uid="{00000000-0005-0000-0000-000031350000}"/>
    <cellStyle name="Normal 12 7 2 2 2" xfId="15090" xr:uid="{00000000-0005-0000-0000-000032350000}"/>
    <cellStyle name="Normal 12 7 2 2 2 2" xfId="15091" xr:uid="{00000000-0005-0000-0000-000033350000}"/>
    <cellStyle name="Normal 12 7 2 2 3" xfId="15092" xr:uid="{00000000-0005-0000-0000-000034350000}"/>
    <cellStyle name="Normal 12 7 2 2 4" xfId="15093" xr:uid="{00000000-0005-0000-0000-000035350000}"/>
    <cellStyle name="Normal 12 7 2 3" xfId="15094" xr:uid="{00000000-0005-0000-0000-000036350000}"/>
    <cellStyle name="Normal 12 7 2 3 2" xfId="15095" xr:uid="{00000000-0005-0000-0000-000037350000}"/>
    <cellStyle name="Normal 12 7 2 4" xfId="15096" xr:uid="{00000000-0005-0000-0000-000038350000}"/>
    <cellStyle name="Normal 12 7 2 5" xfId="15097" xr:uid="{00000000-0005-0000-0000-000039350000}"/>
    <cellStyle name="Normal 12 7 2 6" xfId="15098" xr:uid="{00000000-0005-0000-0000-00003A350000}"/>
    <cellStyle name="Normal 12 7 3" xfId="15099" xr:uid="{00000000-0005-0000-0000-00003B350000}"/>
    <cellStyle name="Normal 12 7 4" xfId="15100" xr:uid="{00000000-0005-0000-0000-00003C350000}"/>
    <cellStyle name="Normal 12 8" xfId="15101" xr:uid="{00000000-0005-0000-0000-00003D350000}"/>
    <cellStyle name="Normal 12 8 2" xfId="15102" xr:uid="{00000000-0005-0000-0000-00003E350000}"/>
    <cellStyle name="Normal 12 8 2 2" xfId="15103" xr:uid="{00000000-0005-0000-0000-00003F350000}"/>
    <cellStyle name="Normal 12 8 2 2 2" xfId="15104" xr:uid="{00000000-0005-0000-0000-000040350000}"/>
    <cellStyle name="Normal 12 8 2 2 2 2" xfId="15105" xr:uid="{00000000-0005-0000-0000-000041350000}"/>
    <cellStyle name="Normal 12 8 2 2 3" xfId="15106" xr:uid="{00000000-0005-0000-0000-000042350000}"/>
    <cellStyle name="Normal 12 8 2 2 4" xfId="15107" xr:uid="{00000000-0005-0000-0000-000043350000}"/>
    <cellStyle name="Normal 12 8 2 3" xfId="15108" xr:uid="{00000000-0005-0000-0000-000044350000}"/>
    <cellStyle name="Normal 12 8 2 3 2" xfId="15109" xr:uid="{00000000-0005-0000-0000-000045350000}"/>
    <cellStyle name="Normal 12 8 2 4" xfId="15110" xr:uid="{00000000-0005-0000-0000-000046350000}"/>
    <cellStyle name="Normal 12 8 2 5" xfId="15111" xr:uid="{00000000-0005-0000-0000-000047350000}"/>
    <cellStyle name="Normal 12 8 2 6" xfId="15112" xr:uid="{00000000-0005-0000-0000-000048350000}"/>
    <cellStyle name="Normal 12 9" xfId="15113" xr:uid="{00000000-0005-0000-0000-000049350000}"/>
    <cellStyle name="Normal 12 9 2" xfId="15114" xr:uid="{00000000-0005-0000-0000-00004A350000}"/>
    <cellStyle name="Normal 12 9 2 2" xfId="15115" xr:uid="{00000000-0005-0000-0000-00004B350000}"/>
    <cellStyle name="Normal 12 9 2 2 2" xfId="15116" xr:uid="{00000000-0005-0000-0000-00004C350000}"/>
    <cellStyle name="Normal 12 9 2 2 2 2" xfId="15117" xr:uid="{00000000-0005-0000-0000-00004D350000}"/>
    <cellStyle name="Normal 12 9 2 2 3" xfId="15118" xr:uid="{00000000-0005-0000-0000-00004E350000}"/>
    <cellStyle name="Normal 12 9 2 2 4" xfId="15119" xr:uid="{00000000-0005-0000-0000-00004F350000}"/>
    <cellStyle name="Normal 12 9 2 3" xfId="15120" xr:uid="{00000000-0005-0000-0000-000050350000}"/>
    <cellStyle name="Normal 12 9 2 3 2" xfId="15121" xr:uid="{00000000-0005-0000-0000-000051350000}"/>
    <cellStyle name="Normal 12 9 2 4" xfId="15122" xr:uid="{00000000-0005-0000-0000-000052350000}"/>
    <cellStyle name="Normal 12 9 2 5" xfId="15123" xr:uid="{00000000-0005-0000-0000-000053350000}"/>
    <cellStyle name="Normal 12 9 2 6" xfId="15124" xr:uid="{00000000-0005-0000-0000-000054350000}"/>
    <cellStyle name="Normal 12_inv-en-1.5.0-02 trame_fiche-emissions" xfId="15125" xr:uid="{00000000-0005-0000-0000-000055350000}"/>
    <cellStyle name="Normal 120" xfId="15126" xr:uid="{00000000-0005-0000-0000-000056350000}"/>
    <cellStyle name="Normal 120 2" xfId="15127" xr:uid="{00000000-0005-0000-0000-000057350000}"/>
    <cellStyle name="Normal 120 2 2" xfId="15128" xr:uid="{00000000-0005-0000-0000-000058350000}"/>
    <cellStyle name="Normal 120 2 2 2" xfId="15129" xr:uid="{00000000-0005-0000-0000-000059350000}"/>
    <cellStyle name="Normal 120 2 2 2 2" xfId="15130" xr:uid="{00000000-0005-0000-0000-00005A350000}"/>
    <cellStyle name="Normal 120 2 2 3" xfId="15131" xr:uid="{00000000-0005-0000-0000-00005B350000}"/>
    <cellStyle name="Normal 120 2 2 4" xfId="15132" xr:uid="{00000000-0005-0000-0000-00005C350000}"/>
    <cellStyle name="Normal 120 2 3" xfId="15133" xr:uid="{00000000-0005-0000-0000-00005D350000}"/>
    <cellStyle name="Normal 120 2 3 2" xfId="15134" xr:uid="{00000000-0005-0000-0000-00005E350000}"/>
    <cellStyle name="Normal 120 2 4" xfId="15135" xr:uid="{00000000-0005-0000-0000-00005F350000}"/>
    <cellStyle name="Normal 120 2 5" xfId="15136" xr:uid="{00000000-0005-0000-0000-000060350000}"/>
    <cellStyle name="Normal 120 2 6" xfId="15137" xr:uid="{00000000-0005-0000-0000-000061350000}"/>
    <cellStyle name="Normal 121" xfId="15138" xr:uid="{00000000-0005-0000-0000-000062350000}"/>
    <cellStyle name="Normal 121 2" xfId="15139" xr:uid="{00000000-0005-0000-0000-000063350000}"/>
    <cellStyle name="Normal 121 2 2" xfId="15140" xr:uid="{00000000-0005-0000-0000-000064350000}"/>
    <cellStyle name="Normal 121 2 2 2" xfId="15141" xr:uid="{00000000-0005-0000-0000-000065350000}"/>
    <cellStyle name="Normal 121 2 2 2 2" xfId="15142" xr:uid="{00000000-0005-0000-0000-000066350000}"/>
    <cellStyle name="Normal 121 2 2 3" xfId="15143" xr:uid="{00000000-0005-0000-0000-000067350000}"/>
    <cellStyle name="Normal 121 2 2 4" xfId="15144" xr:uid="{00000000-0005-0000-0000-000068350000}"/>
    <cellStyle name="Normal 121 2 3" xfId="15145" xr:uid="{00000000-0005-0000-0000-000069350000}"/>
    <cellStyle name="Normal 121 2 3 2" xfId="15146" xr:uid="{00000000-0005-0000-0000-00006A350000}"/>
    <cellStyle name="Normal 121 2 4" xfId="15147" xr:uid="{00000000-0005-0000-0000-00006B350000}"/>
    <cellStyle name="Normal 121 2 5" xfId="15148" xr:uid="{00000000-0005-0000-0000-00006C350000}"/>
    <cellStyle name="Normal 121 2 6" xfId="15149" xr:uid="{00000000-0005-0000-0000-00006D350000}"/>
    <cellStyle name="Normal 122" xfId="15150" xr:uid="{00000000-0005-0000-0000-00006E350000}"/>
    <cellStyle name="Normal 122 2" xfId="15151" xr:uid="{00000000-0005-0000-0000-00006F350000}"/>
    <cellStyle name="Normal 122 2 2" xfId="15152" xr:uid="{00000000-0005-0000-0000-000070350000}"/>
    <cellStyle name="Normal 122 2 2 2" xfId="15153" xr:uid="{00000000-0005-0000-0000-000071350000}"/>
    <cellStyle name="Normal 122 2 2 2 2" xfId="15154" xr:uid="{00000000-0005-0000-0000-000072350000}"/>
    <cellStyle name="Normal 122 2 2 3" xfId="15155" xr:uid="{00000000-0005-0000-0000-000073350000}"/>
    <cellStyle name="Normal 122 2 2 4" xfId="15156" xr:uid="{00000000-0005-0000-0000-000074350000}"/>
    <cellStyle name="Normal 122 2 3" xfId="15157" xr:uid="{00000000-0005-0000-0000-000075350000}"/>
    <cellStyle name="Normal 122 2 3 2" xfId="15158" xr:uid="{00000000-0005-0000-0000-000076350000}"/>
    <cellStyle name="Normal 122 2 4" xfId="15159" xr:uid="{00000000-0005-0000-0000-000077350000}"/>
    <cellStyle name="Normal 122 2 5" xfId="15160" xr:uid="{00000000-0005-0000-0000-000078350000}"/>
    <cellStyle name="Normal 122 2 6" xfId="15161" xr:uid="{00000000-0005-0000-0000-000079350000}"/>
    <cellStyle name="Normal 123" xfId="15162" xr:uid="{00000000-0005-0000-0000-00007A350000}"/>
    <cellStyle name="Normal 123 2" xfId="15163" xr:uid="{00000000-0005-0000-0000-00007B350000}"/>
    <cellStyle name="Normal 123 2 2" xfId="15164" xr:uid="{00000000-0005-0000-0000-00007C350000}"/>
    <cellStyle name="Normal 123 2 2 2" xfId="15165" xr:uid="{00000000-0005-0000-0000-00007D350000}"/>
    <cellStyle name="Normal 123 2 2 2 2" xfId="15166" xr:uid="{00000000-0005-0000-0000-00007E350000}"/>
    <cellStyle name="Normal 123 2 2 3" xfId="15167" xr:uid="{00000000-0005-0000-0000-00007F350000}"/>
    <cellStyle name="Normal 123 2 2 4" xfId="15168" xr:uid="{00000000-0005-0000-0000-000080350000}"/>
    <cellStyle name="Normal 123 2 3" xfId="15169" xr:uid="{00000000-0005-0000-0000-000081350000}"/>
    <cellStyle name="Normal 123 2 3 2" xfId="15170" xr:uid="{00000000-0005-0000-0000-000082350000}"/>
    <cellStyle name="Normal 123 2 4" xfId="15171" xr:uid="{00000000-0005-0000-0000-000083350000}"/>
    <cellStyle name="Normal 123 2 5" xfId="15172" xr:uid="{00000000-0005-0000-0000-000084350000}"/>
    <cellStyle name="Normal 123 2 6" xfId="15173" xr:uid="{00000000-0005-0000-0000-000085350000}"/>
    <cellStyle name="Normal 124" xfId="15174" xr:uid="{00000000-0005-0000-0000-000086350000}"/>
    <cellStyle name="Normal 124 2" xfId="15175" xr:uid="{00000000-0005-0000-0000-000087350000}"/>
    <cellStyle name="Normal 124 2 2" xfId="15176" xr:uid="{00000000-0005-0000-0000-000088350000}"/>
    <cellStyle name="Normal 124 2 2 2" xfId="15177" xr:uid="{00000000-0005-0000-0000-000089350000}"/>
    <cellStyle name="Normal 124 2 2 2 2" xfId="15178" xr:uid="{00000000-0005-0000-0000-00008A350000}"/>
    <cellStyle name="Normal 124 2 2 3" xfId="15179" xr:uid="{00000000-0005-0000-0000-00008B350000}"/>
    <cellStyle name="Normal 124 2 2 4" xfId="15180" xr:uid="{00000000-0005-0000-0000-00008C350000}"/>
    <cellStyle name="Normal 124 2 3" xfId="15181" xr:uid="{00000000-0005-0000-0000-00008D350000}"/>
    <cellStyle name="Normal 124 2 3 2" xfId="15182" xr:uid="{00000000-0005-0000-0000-00008E350000}"/>
    <cellStyle name="Normal 124 2 4" xfId="15183" xr:uid="{00000000-0005-0000-0000-00008F350000}"/>
    <cellStyle name="Normal 124 2 5" xfId="15184" xr:uid="{00000000-0005-0000-0000-000090350000}"/>
    <cellStyle name="Normal 124 2 6" xfId="15185" xr:uid="{00000000-0005-0000-0000-000091350000}"/>
    <cellStyle name="Normal 125" xfId="15186" xr:uid="{00000000-0005-0000-0000-000092350000}"/>
    <cellStyle name="Normal 125 2" xfId="15187" xr:uid="{00000000-0005-0000-0000-000093350000}"/>
    <cellStyle name="Normal 125 2 2" xfId="15188" xr:uid="{00000000-0005-0000-0000-000094350000}"/>
    <cellStyle name="Normal 125 2 2 2" xfId="15189" xr:uid="{00000000-0005-0000-0000-000095350000}"/>
    <cellStyle name="Normal 125 2 2 2 2" xfId="15190" xr:uid="{00000000-0005-0000-0000-000096350000}"/>
    <cellStyle name="Normal 125 2 2 3" xfId="15191" xr:uid="{00000000-0005-0000-0000-000097350000}"/>
    <cellStyle name="Normal 125 2 2 4" xfId="15192" xr:uid="{00000000-0005-0000-0000-000098350000}"/>
    <cellStyle name="Normal 125 2 3" xfId="15193" xr:uid="{00000000-0005-0000-0000-000099350000}"/>
    <cellStyle name="Normal 125 2 3 2" xfId="15194" xr:uid="{00000000-0005-0000-0000-00009A350000}"/>
    <cellStyle name="Normal 125 2 4" xfId="15195" xr:uid="{00000000-0005-0000-0000-00009B350000}"/>
    <cellStyle name="Normal 125 2 5" xfId="15196" xr:uid="{00000000-0005-0000-0000-00009C350000}"/>
    <cellStyle name="Normal 125 2 6" xfId="15197" xr:uid="{00000000-0005-0000-0000-00009D350000}"/>
    <cellStyle name="Normal 126" xfId="15198" xr:uid="{00000000-0005-0000-0000-00009E350000}"/>
    <cellStyle name="Normal 126 2" xfId="15199" xr:uid="{00000000-0005-0000-0000-00009F350000}"/>
    <cellStyle name="Normal 126 2 2" xfId="15200" xr:uid="{00000000-0005-0000-0000-0000A0350000}"/>
    <cellStyle name="Normal 126 2 2 2" xfId="15201" xr:uid="{00000000-0005-0000-0000-0000A1350000}"/>
    <cellStyle name="Normal 126 2 3" xfId="15202" xr:uid="{00000000-0005-0000-0000-0000A2350000}"/>
    <cellStyle name="Normal 126 2 4" xfId="15203" xr:uid="{00000000-0005-0000-0000-0000A3350000}"/>
    <cellStyle name="Normal 126 2 5" xfId="15204" xr:uid="{00000000-0005-0000-0000-0000A4350000}"/>
    <cellStyle name="Normal 126 3" xfId="15205" xr:uid="{00000000-0005-0000-0000-0000A5350000}"/>
    <cellStyle name="Normal 126 3 2" xfId="15206" xr:uid="{00000000-0005-0000-0000-0000A6350000}"/>
    <cellStyle name="Normal 126 3 2 2" xfId="15207" xr:uid="{00000000-0005-0000-0000-0000A7350000}"/>
    <cellStyle name="Normal 126 3 3" xfId="15208" xr:uid="{00000000-0005-0000-0000-0000A8350000}"/>
    <cellStyle name="Normal 126 3 4" xfId="15209" xr:uid="{00000000-0005-0000-0000-0000A9350000}"/>
    <cellStyle name="Normal 126 3 5" xfId="15210" xr:uid="{00000000-0005-0000-0000-0000AA350000}"/>
    <cellStyle name="Normal 126 4" xfId="15211" xr:uid="{00000000-0005-0000-0000-0000AB350000}"/>
    <cellStyle name="Normal 126 4 2" xfId="15212" xr:uid="{00000000-0005-0000-0000-0000AC350000}"/>
    <cellStyle name="Normal 126 4 3" xfId="15213" xr:uid="{00000000-0005-0000-0000-0000AD350000}"/>
    <cellStyle name="Normal 126 5" xfId="15214" xr:uid="{00000000-0005-0000-0000-0000AE350000}"/>
    <cellStyle name="Normal 126 6" xfId="15215" xr:uid="{00000000-0005-0000-0000-0000AF350000}"/>
    <cellStyle name="Normal 126 7" xfId="15216" xr:uid="{00000000-0005-0000-0000-0000B0350000}"/>
    <cellStyle name="Normal 127" xfId="15217" xr:uid="{00000000-0005-0000-0000-0000B1350000}"/>
    <cellStyle name="Normal 127 2" xfId="15218" xr:uid="{00000000-0005-0000-0000-0000B2350000}"/>
    <cellStyle name="Normal 127 2 2" xfId="15219" xr:uid="{00000000-0005-0000-0000-0000B3350000}"/>
    <cellStyle name="Normal 127 2 2 2" xfId="15220" xr:uid="{00000000-0005-0000-0000-0000B4350000}"/>
    <cellStyle name="Normal 127 2 2 2 2" xfId="15221" xr:uid="{00000000-0005-0000-0000-0000B5350000}"/>
    <cellStyle name="Normal 127 2 2 3" xfId="15222" xr:uid="{00000000-0005-0000-0000-0000B6350000}"/>
    <cellStyle name="Normal 127 2 2 4" xfId="15223" xr:uid="{00000000-0005-0000-0000-0000B7350000}"/>
    <cellStyle name="Normal 127 2 3" xfId="15224" xr:uid="{00000000-0005-0000-0000-0000B8350000}"/>
    <cellStyle name="Normal 127 2 3 2" xfId="15225" xr:uid="{00000000-0005-0000-0000-0000B9350000}"/>
    <cellStyle name="Normal 127 2 4" xfId="15226" xr:uid="{00000000-0005-0000-0000-0000BA350000}"/>
    <cellStyle name="Normal 127 2 5" xfId="15227" xr:uid="{00000000-0005-0000-0000-0000BB350000}"/>
    <cellStyle name="Normal 127 2 6" xfId="15228" xr:uid="{00000000-0005-0000-0000-0000BC350000}"/>
    <cellStyle name="Normal 128" xfId="15229" xr:uid="{00000000-0005-0000-0000-0000BD350000}"/>
    <cellStyle name="Normal 128 2" xfId="15230" xr:uid="{00000000-0005-0000-0000-0000BE350000}"/>
    <cellStyle name="Normal 128 2 2" xfId="15231" xr:uid="{00000000-0005-0000-0000-0000BF350000}"/>
    <cellStyle name="Normal 128 2 2 2" xfId="15232" xr:uid="{00000000-0005-0000-0000-0000C0350000}"/>
    <cellStyle name="Normal 128 2 2 2 2" xfId="15233" xr:uid="{00000000-0005-0000-0000-0000C1350000}"/>
    <cellStyle name="Normal 128 2 2 3" xfId="15234" xr:uid="{00000000-0005-0000-0000-0000C2350000}"/>
    <cellStyle name="Normal 128 2 2 4" xfId="15235" xr:uid="{00000000-0005-0000-0000-0000C3350000}"/>
    <cellStyle name="Normal 128 2 3" xfId="15236" xr:uid="{00000000-0005-0000-0000-0000C4350000}"/>
    <cellStyle name="Normal 128 2 3 2" xfId="15237" xr:uid="{00000000-0005-0000-0000-0000C5350000}"/>
    <cellStyle name="Normal 128 2 4" xfId="15238" xr:uid="{00000000-0005-0000-0000-0000C6350000}"/>
    <cellStyle name="Normal 128 2 5" xfId="15239" xr:uid="{00000000-0005-0000-0000-0000C7350000}"/>
    <cellStyle name="Normal 128 2 6" xfId="15240" xr:uid="{00000000-0005-0000-0000-0000C8350000}"/>
    <cellStyle name="Normal 129" xfId="15241" xr:uid="{00000000-0005-0000-0000-0000C9350000}"/>
    <cellStyle name="Normal 129 2" xfId="15242" xr:uid="{00000000-0005-0000-0000-0000CA350000}"/>
    <cellStyle name="Normal 129 2 2" xfId="15243" xr:uid="{00000000-0005-0000-0000-0000CB350000}"/>
    <cellStyle name="Normal 129 2 2 2" xfId="15244" xr:uid="{00000000-0005-0000-0000-0000CC350000}"/>
    <cellStyle name="Normal 129 2 2 2 2" xfId="15245" xr:uid="{00000000-0005-0000-0000-0000CD350000}"/>
    <cellStyle name="Normal 129 2 2 3" xfId="15246" xr:uid="{00000000-0005-0000-0000-0000CE350000}"/>
    <cellStyle name="Normal 129 2 2 4" xfId="15247" xr:uid="{00000000-0005-0000-0000-0000CF350000}"/>
    <cellStyle name="Normal 129 2 3" xfId="15248" xr:uid="{00000000-0005-0000-0000-0000D0350000}"/>
    <cellStyle name="Normal 129 2 3 2" xfId="15249" xr:uid="{00000000-0005-0000-0000-0000D1350000}"/>
    <cellStyle name="Normal 129 2 4" xfId="15250" xr:uid="{00000000-0005-0000-0000-0000D2350000}"/>
    <cellStyle name="Normal 129 2 5" xfId="15251" xr:uid="{00000000-0005-0000-0000-0000D3350000}"/>
    <cellStyle name="Normal 129 2 6" xfId="15252" xr:uid="{00000000-0005-0000-0000-0000D4350000}"/>
    <cellStyle name="Normal 13" xfId="399" xr:uid="{00000000-0005-0000-0000-0000D5350000}"/>
    <cellStyle name="Normal 13 10" xfId="15253" xr:uid="{00000000-0005-0000-0000-0000D6350000}"/>
    <cellStyle name="Normal 13 10 2" xfId="15254" xr:uid="{00000000-0005-0000-0000-0000D7350000}"/>
    <cellStyle name="Normal 13 10 2 2" xfId="15255" xr:uid="{00000000-0005-0000-0000-0000D8350000}"/>
    <cellStyle name="Normal 13 10 2 2 2" xfId="15256" xr:uid="{00000000-0005-0000-0000-0000D9350000}"/>
    <cellStyle name="Normal 13 10 2 2 2 2" xfId="15257" xr:uid="{00000000-0005-0000-0000-0000DA350000}"/>
    <cellStyle name="Normal 13 10 2 2 3" xfId="15258" xr:uid="{00000000-0005-0000-0000-0000DB350000}"/>
    <cellStyle name="Normal 13 10 2 2 4" xfId="15259" xr:uid="{00000000-0005-0000-0000-0000DC350000}"/>
    <cellStyle name="Normal 13 10 2 3" xfId="15260" xr:uid="{00000000-0005-0000-0000-0000DD350000}"/>
    <cellStyle name="Normal 13 10 2 3 2" xfId="15261" xr:uid="{00000000-0005-0000-0000-0000DE350000}"/>
    <cellStyle name="Normal 13 10 2 4" xfId="15262" xr:uid="{00000000-0005-0000-0000-0000DF350000}"/>
    <cellStyle name="Normal 13 10 2 5" xfId="15263" xr:uid="{00000000-0005-0000-0000-0000E0350000}"/>
    <cellStyle name="Normal 13 10 2 6" xfId="15264" xr:uid="{00000000-0005-0000-0000-0000E1350000}"/>
    <cellStyle name="Normal 13 11" xfId="15265" xr:uid="{00000000-0005-0000-0000-0000E2350000}"/>
    <cellStyle name="Normal 13 11 2" xfId="15266" xr:uid="{00000000-0005-0000-0000-0000E3350000}"/>
    <cellStyle name="Normal 13 11 2 2" xfId="15267" xr:uid="{00000000-0005-0000-0000-0000E4350000}"/>
    <cellStyle name="Normal 13 11 2 2 2" xfId="15268" xr:uid="{00000000-0005-0000-0000-0000E5350000}"/>
    <cellStyle name="Normal 13 11 2 2 2 2" xfId="15269" xr:uid="{00000000-0005-0000-0000-0000E6350000}"/>
    <cellStyle name="Normal 13 11 2 2 3" xfId="15270" xr:uid="{00000000-0005-0000-0000-0000E7350000}"/>
    <cellStyle name="Normal 13 11 2 2 4" xfId="15271" xr:uid="{00000000-0005-0000-0000-0000E8350000}"/>
    <cellStyle name="Normal 13 11 2 3" xfId="15272" xr:uid="{00000000-0005-0000-0000-0000E9350000}"/>
    <cellStyle name="Normal 13 11 2 3 2" xfId="15273" xr:uid="{00000000-0005-0000-0000-0000EA350000}"/>
    <cellStyle name="Normal 13 11 2 4" xfId="15274" xr:uid="{00000000-0005-0000-0000-0000EB350000}"/>
    <cellStyle name="Normal 13 11 2 5" xfId="15275" xr:uid="{00000000-0005-0000-0000-0000EC350000}"/>
    <cellStyle name="Normal 13 11 2 6" xfId="15276" xr:uid="{00000000-0005-0000-0000-0000ED350000}"/>
    <cellStyle name="Normal 13 12" xfId="15277" xr:uid="{00000000-0005-0000-0000-0000EE350000}"/>
    <cellStyle name="Normal 13 12 2" xfId="15278" xr:uid="{00000000-0005-0000-0000-0000EF350000}"/>
    <cellStyle name="Normal 13 12 2 2" xfId="15279" xr:uid="{00000000-0005-0000-0000-0000F0350000}"/>
    <cellStyle name="Normal 13 12 2 2 2" xfId="15280" xr:uid="{00000000-0005-0000-0000-0000F1350000}"/>
    <cellStyle name="Normal 13 12 2 2 2 2" xfId="15281" xr:uid="{00000000-0005-0000-0000-0000F2350000}"/>
    <cellStyle name="Normal 13 12 2 2 3" xfId="15282" xr:uid="{00000000-0005-0000-0000-0000F3350000}"/>
    <cellStyle name="Normal 13 12 2 2 4" xfId="15283" xr:uid="{00000000-0005-0000-0000-0000F4350000}"/>
    <cellStyle name="Normal 13 12 2 3" xfId="15284" xr:uid="{00000000-0005-0000-0000-0000F5350000}"/>
    <cellStyle name="Normal 13 12 2 3 2" xfId="15285" xr:uid="{00000000-0005-0000-0000-0000F6350000}"/>
    <cellStyle name="Normal 13 12 2 4" xfId="15286" xr:uid="{00000000-0005-0000-0000-0000F7350000}"/>
    <cellStyle name="Normal 13 12 2 5" xfId="15287" xr:uid="{00000000-0005-0000-0000-0000F8350000}"/>
    <cellStyle name="Normal 13 12 2 6" xfId="15288" xr:uid="{00000000-0005-0000-0000-0000F9350000}"/>
    <cellStyle name="Normal 13 13" xfId="15289" xr:uid="{00000000-0005-0000-0000-0000FA350000}"/>
    <cellStyle name="Normal 13 13 2" xfId="15290" xr:uid="{00000000-0005-0000-0000-0000FB350000}"/>
    <cellStyle name="Normal 13 13 2 2" xfId="15291" xr:uid="{00000000-0005-0000-0000-0000FC350000}"/>
    <cellStyle name="Normal 13 13 2 2 2" xfId="15292" xr:uid="{00000000-0005-0000-0000-0000FD350000}"/>
    <cellStyle name="Normal 13 13 2 2 2 2" xfId="15293" xr:uid="{00000000-0005-0000-0000-0000FE350000}"/>
    <cellStyle name="Normal 13 13 2 2 3" xfId="15294" xr:uid="{00000000-0005-0000-0000-0000FF350000}"/>
    <cellStyle name="Normal 13 13 2 2 4" xfId="15295" xr:uid="{00000000-0005-0000-0000-000000360000}"/>
    <cellStyle name="Normal 13 13 2 3" xfId="15296" xr:uid="{00000000-0005-0000-0000-000001360000}"/>
    <cellStyle name="Normal 13 13 2 3 2" xfId="15297" xr:uid="{00000000-0005-0000-0000-000002360000}"/>
    <cellStyle name="Normal 13 13 2 4" xfId="15298" xr:uid="{00000000-0005-0000-0000-000003360000}"/>
    <cellStyle name="Normal 13 13 2 5" xfId="15299" xr:uid="{00000000-0005-0000-0000-000004360000}"/>
    <cellStyle name="Normal 13 13 2 6" xfId="15300" xr:uid="{00000000-0005-0000-0000-000005360000}"/>
    <cellStyle name="Normal 13 14" xfId="15301" xr:uid="{00000000-0005-0000-0000-000006360000}"/>
    <cellStyle name="Normal 13 14 2" xfId="15302" xr:uid="{00000000-0005-0000-0000-000007360000}"/>
    <cellStyle name="Normal 13 14 2 2" xfId="15303" xr:uid="{00000000-0005-0000-0000-000008360000}"/>
    <cellStyle name="Normal 13 14 2 2 2" xfId="15304" xr:uid="{00000000-0005-0000-0000-000009360000}"/>
    <cellStyle name="Normal 13 14 2 2 2 2" xfId="15305" xr:uid="{00000000-0005-0000-0000-00000A360000}"/>
    <cellStyle name="Normal 13 14 2 2 3" xfId="15306" xr:uid="{00000000-0005-0000-0000-00000B360000}"/>
    <cellStyle name="Normal 13 14 2 2 4" xfId="15307" xr:uid="{00000000-0005-0000-0000-00000C360000}"/>
    <cellStyle name="Normal 13 14 2 3" xfId="15308" xr:uid="{00000000-0005-0000-0000-00000D360000}"/>
    <cellStyle name="Normal 13 14 2 3 2" xfId="15309" xr:uid="{00000000-0005-0000-0000-00000E360000}"/>
    <cellStyle name="Normal 13 14 2 4" xfId="15310" xr:uid="{00000000-0005-0000-0000-00000F360000}"/>
    <cellStyle name="Normal 13 14 2 5" xfId="15311" xr:uid="{00000000-0005-0000-0000-000010360000}"/>
    <cellStyle name="Normal 13 14 2 6" xfId="15312" xr:uid="{00000000-0005-0000-0000-000011360000}"/>
    <cellStyle name="Normal 13 15" xfId="15313" xr:uid="{00000000-0005-0000-0000-000012360000}"/>
    <cellStyle name="Normal 13 15 2" xfId="15314" xr:uid="{00000000-0005-0000-0000-000013360000}"/>
    <cellStyle name="Normal 13 15 2 2" xfId="15315" xr:uid="{00000000-0005-0000-0000-000014360000}"/>
    <cellStyle name="Normal 13 15 2 2 2" xfId="15316" xr:uid="{00000000-0005-0000-0000-000015360000}"/>
    <cellStyle name="Normal 13 15 2 3" xfId="15317" xr:uid="{00000000-0005-0000-0000-000016360000}"/>
    <cellStyle name="Normal 13 15 2 4" xfId="15318" xr:uid="{00000000-0005-0000-0000-000017360000}"/>
    <cellStyle name="Normal 13 15 3" xfId="15319" xr:uid="{00000000-0005-0000-0000-000018360000}"/>
    <cellStyle name="Normal 13 15 3 2" xfId="15320" xr:uid="{00000000-0005-0000-0000-000019360000}"/>
    <cellStyle name="Normal 13 15 4" xfId="15321" xr:uid="{00000000-0005-0000-0000-00001A360000}"/>
    <cellStyle name="Normal 13 15 5" xfId="15322" xr:uid="{00000000-0005-0000-0000-00001B360000}"/>
    <cellStyle name="Normal 13 15 6" xfId="15323" xr:uid="{00000000-0005-0000-0000-00001C360000}"/>
    <cellStyle name="Normal 13 16" xfId="2248" xr:uid="{00000000-0005-0000-0000-00001D360000}"/>
    <cellStyle name="Normal 13 17" xfId="51310" xr:uid="{14B84DED-2424-47DC-852F-BF0FB6466BA0}"/>
    <cellStyle name="Normal 13 2" xfId="1387" xr:uid="{00000000-0005-0000-0000-00001E360000}"/>
    <cellStyle name="Normal 13 2 2" xfId="2350" xr:uid="{00000000-0005-0000-0000-00001F360000}"/>
    <cellStyle name="Normal 13 2 2 2" xfId="15324" xr:uid="{00000000-0005-0000-0000-000020360000}"/>
    <cellStyle name="Normal 13 2 2 2 2" xfId="15325" xr:uid="{00000000-0005-0000-0000-000021360000}"/>
    <cellStyle name="Normal 13 2 2 2 2 2" xfId="15326" xr:uid="{00000000-0005-0000-0000-000022360000}"/>
    <cellStyle name="Normal 13 2 2 2 2 2 2" xfId="15327" xr:uid="{00000000-0005-0000-0000-000023360000}"/>
    <cellStyle name="Normal 13 2 2 2 2 2 2 2" xfId="15328" xr:uid="{00000000-0005-0000-0000-000024360000}"/>
    <cellStyle name="Normal 13 2 2 2 2 2 3" xfId="15329" xr:uid="{00000000-0005-0000-0000-000025360000}"/>
    <cellStyle name="Normal 13 2 2 2 2 2 4" xfId="15330" xr:uid="{00000000-0005-0000-0000-000026360000}"/>
    <cellStyle name="Normal 13 2 2 2 2 3" xfId="15331" xr:uid="{00000000-0005-0000-0000-000027360000}"/>
    <cellStyle name="Normal 13 2 2 2 2 3 2" xfId="15332" xr:uid="{00000000-0005-0000-0000-000028360000}"/>
    <cellStyle name="Normal 13 2 2 2 2 4" xfId="15333" xr:uid="{00000000-0005-0000-0000-000029360000}"/>
    <cellStyle name="Normal 13 2 2 2 2 5" xfId="15334" xr:uid="{00000000-0005-0000-0000-00002A360000}"/>
    <cellStyle name="Normal 13 2 2 2 2 6" xfId="15335" xr:uid="{00000000-0005-0000-0000-00002B360000}"/>
    <cellStyle name="Normal 13 2 2 3" xfId="15336" xr:uid="{00000000-0005-0000-0000-00002C360000}"/>
    <cellStyle name="Normal 13 2 2 3 2" xfId="15337" xr:uid="{00000000-0005-0000-0000-00002D360000}"/>
    <cellStyle name="Normal 13 2 2 3 2 2" xfId="15338" xr:uid="{00000000-0005-0000-0000-00002E360000}"/>
    <cellStyle name="Normal 13 2 2 3 2 2 2" xfId="15339" xr:uid="{00000000-0005-0000-0000-00002F360000}"/>
    <cellStyle name="Normal 13 2 2 3 2 3" xfId="15340" xr:uid="{00000000-0005-0000-0000-000030360000}"/>
    <cellStyle name="Normal 13 2 2 3 2 4" xfId="15341" xr:uid="{00000000-0005-0000-0000-000031360000}"/>
    <cellStyle name="Normal 13 2 2 3 3" xfId="15342" xr:uid="{00000000-0005-0000-0000-000032360000}"/>
    <cellStyle name="Normal 13 2 2 3 3 2" xfId="15343" xr:uid="{00000000-0005-0000-0000-000033360000}"/>
    <cellStyle name="Normal 13 2 2 3 4" xfId="15344" xr:uid="{00000000-0005-0000-0000-000034360000}"/>
    <cellStyle name="Normal 13 2 2 3 5" xfId="15345" xr:uid="{00000000-0005-0000-0000-000035360000}"/>
    <cellStyle name="Normal 13 2 2 3 6" xfId="15346" xr:uid="{00000000-0005-0000-0000-000036360000}"/>
    <cellStyle name="Normal 13 2 3" xfId="15347" xr:uid="{00000000-0005-0000-0000-000037360000}"/>
    <cellStyle name="Normal 13 2 3 2" xfId="15348" xr:uid="{00000000-0005-0000-0000-000038360000}"/>
    <cellStyle name="Normal 13 2 3 2 2" xfId="15349" xr:uid="{00000000-0005-0000-0000-000039360000}"/>
    <cellStyle name="Normal 13 2 3 2 2 2" xfId="15350" xr:uid="{00000000-0005-0000-0000-00003A360000}"/>
    <cellStyle name="Normal 13 2 3 2 2 2 2" xfId="15351" xr:uid="{00000000-0005-0000-0000-00003B360000}"/>
    <cellStyle name="Normal 13 2 3 2 2 3" xfId="15352" xr:uid="{00000000-0005-0000-0000-00003C360000}"/>
    <cellStyle name="Normal 13 2 3 2 2 4" xfId="15353" xr:uid="{00000000-0005-0000-0000-00003D360000}"/>
    <cellStyle name="Normal 13 2 3 2 3" xfId="15354" xr:uid="{00000000-0005-0000-0000-00003E360000}"/>
    <cellStyle name="Normal 13 2 3 2 3 2" xfId="15355" xr:uid="{00000000-0005-0000-0000-00003F360000}"/>
    <cellStyle name="Normal 13 2 3 2 4" xfId="15356" xr:uid="{00000000-0005-0000-0000-000040360000}"/>
    <cellStyle name="Normal 13 2 3 2 5" xfId="15357" xr:uid="{00000000-0005-0000-0000-000041360000}"/>
    <cellStyle name="Normal 13 2 3 2 6" xfId="15358" xr:uid="{00000000-0005-0000-0000-000042360000}"/>
    <cellStyle name="Normal 13 2 4" xfId="15359" xr:uid="{00000000-0005-0000-0000-000043360000}"/>
    <cellStyle name="Normal 13 2 4 2" xfId="15360" xr:uid="{00000000-0005-0000-0000-000044360000}"/>
    <cellStyle name="Normal 13 2 4 2 2" xfId="15361" xr:uid="{00000000-0005-0000-0000-000045360000}"/>
    <cellStyle name="Normal 13 2 4 2 2 2" xfId="15362" xr:uid="{00000000-0005-0000-0000-000046360000}"/>
    <cellStyle name="Normal 13 2 4 2 3" xfId="15363" xr:uid="{00000000-0005-0000-0000-000047360000}"/>
    <cellStyle name="Normal 13 2 4 2 4" xfId="15364" xr:uid="{00000000-0005-0000-0000-000048360000}"/>
    <cellStyle name="Normal 13 2 4 3" xfId="15365" xr:uid="{00000000-0005-0000-0000-000049360000}"/>
    <cellStyle name="Normal 13 2 4 3 2" xfId="15366" xr:uid="{00000000-0005-0000-0000-00004A360000}"/>
    <cellStyle name="Normal 13 2 4 3 3" xfId="15367" xr:uid="{00000000-0005-0000-0000-00004B360000}"/>
    <cellStyle name="Normal 13 2 4 4" xfId="15368" xr:uid="{00000000-0005-0000-0000-00004C360000}"/>
    <cellStyle name="Normal 13 2 4 4 2" xfId="15369" xr:uid="{00000000-0005-0000-0000-00004D360000}"/>
    <cellStyle name="Normal 13 2 4 5" xfId="15370" xr:uid="{00000000-0005-0000-0000-00004E360000}"/>
    <cellStyle name="Normal 13 2 5" xfId="15371" xr:uid="{00000000-0005-0000-0000-00004F360000}"/>
    <cellStyle name="Normal 13 2 6" xfId="15372" xr:uid="{00000000-0005-0000-0000-000050360000}"/>
    <cellStyle name="Normal 13 2 7" xfId="2249" xr:uid="{00000000-0005-0000-0000-000051360000}"/>
    <cellStyle name="Normal 13 3" xfId="2351" xr:uid="{00000000-0005-0000-0000-000052360000}"/>
    <cellStyle name="Normal 13 3 2" xfId="15373" xr:uid="{00000000-0005-0000-0000-000053360000}"/>
    <cellStyle name="Normal 13 3 2 2" xfId="15374" xr:uid="{00000000-0005-0000-0000-000054360000}"/>
    <cellStyle name="Normal 13 3 2 2 2" xfId="15375" xr:uid="{00000000-0005-0000-0000-000055360000}"/>
    <cellStyle name="Normal 13 3 2 2 2 2" xfId="15376" xr:uid="{00000000-0005-0000-0000-000056360000}"/>
    <cellStyle name="Normal 13 3 2 2 2 2 2" xfId="15377" xr:uid="{00000000-0005-0000-0000-000057360000}"/>
    <cellStyle name="Normal 13 3 2 2 2 3" xfId="15378" xr:uid="{00000000-0005-0000-0000-000058360000}"/>
    <cellStyle name="Normal 13 3 2 2 2 4" xfId="15379" xr:uid="{00000000-0005-0000-0000-000059360000}"/>
    <cellStyle name="Normal 13 3 2 2 3" xfId="15380" xr:uid="{00000000-0005-0000-0000-00005A360000}"/>
    <cellStyle name="Normal 13 3 2 2 3 2" xfId="15381" xr:uid="{00000000-0005-0000-0000-00005B360000}"/>
    <cellStyle name="Normal 13 3 2 2 4" xfId="15382" xr:uid="{00000000-0005-0000-0000-00005C360000}"/>
    <cellStyle name="Normal 13 3 2 2 5" xfId="15383" xr:uid="{00000000-0005-0000-0000-00005D360000}"/>
    <cellStyle name="Normal 13 3 2 2 6" xfId="15384" xr:uid="{00000000-0005-0000-0000-00005E360000}"/>
    <cellStyle name="Normal 13 3 2 2 7" xfId="51313" xr:uid="{57332ECE-48E4-4808-A972-6598E25FB635}"/>
    <cellStyle name="Normal 13 3 2 3" xfId="51312" xr:uid="{9586A76D-01AD-4C2D-A289-1C0F5700F37F}"/>
    <cellStyle name="Normal 13 3 3" xfId="15385" xr:uid="{00000000-0005-0000-0000-00005F360000}"/>
    <cellStyle name="Normal 13 3 3 2" xfId="15386" xr:uid="{00000000-0005-0000-0000-000060360000}"/>
    <cellStyle name="Normal 13 3 3 2 2" xfId="15387" xr:uid="{00000000-0005-0000-0000-000061360000}"/>
    <cellStyle name="Normal 13 3 3 2 2 2" xfId="15388" xr:uid="{00000000-0005-0000-0000-000062360000}"/>
    <cellStyle name="Normal 13 3 3 2 3" xfId="15389" xr:uid="{00000000-0005-0000-0000-000063360000}"/>
    <cellStyle name="Normal 13 3 3 2 4" xfId="15390" xr:uid="{00000000-0005-0000-0000-000064360000}"/>
    <cellStyle name="Normal 13 3 3 2 5" xfId="51315" xr:uid="{100C0ADB-96D8-4340-AA68-67683956640C}"/>
    <cellStyle name="Normal 13 3 3 3" xfId="15391" xr:uid="{00000000-0005-0000-0000-000065360000}"/>
    <cellStyle name="Normal 13 3 3 3 2" xfId="15392" xr:uid="{00000000-0005-0000-0000-000066360000}"/>
    <cellStyle name="Normal 13 3 3 4" xfId="15393" xr:uid="{00000000-0005-0000-0000-000067360000}"/>
    <cellStyle name="Normal 13 3 3 5" xfId="15394" xr:uid="{00000000-0005-0000-0000-000068360000}"/>
    <cellStyle name="Normal 13 3 3 6" xfId="15395" xr:uid="{00000000-0005-0000-0000-000069360000}"/>
    <cellStyle name="Normal 13 3 3 7" xfId="51314" xr:uid="{AD097101-AFA1-410C-A3EA-CA28A910F361}"/>
    <cellStyle name="Normal 13 3 4" xfId="51316" xr:uid="{42985FD5-4BC2-441D-BCED-F102C74A220E}"/>
    <cellStyle name="Normal 13 3 5" xfId="51311" xr:uid="{886150C3-C957-4A4F-B78E-E515C2B21700}"/>
    <cellStyle name="Normal 13 4" xfId="15396" xr:uid="{00000000-0005-0000-0000-00006A360000}"/>
    <cellStyle name="Normal 13 4 2" xfId="15397" xr:uid="{00000000-0005-0000-0000-00006B360000}"/>
    <cellStyle name="Normal 13 4 2 2" xfId="15398" xr:uid="{00000000-0005-0000-0000-00006C360000}"/>
    <cellStyle name="Normal 13 4 2 2 2" xfId="15399" xr:uid="{00000000-0005-0000-0000-00006D360000}"/>
    <cellStyle name="Normal 13 4 2 2 2 2" xfId="15400" xr:uid="{00000000-0005-0000-0000-00006E360000}"/>
    <cellStyle name="Normal 13 4 2 2 2 2 2" xfId="15401" xr:uid="{00000000-0005-0000-0000-00006F360000}"/>
    <cellStyle name="Normal 13 4 2 2 2 3" xfId="15402" xr:uid="{00000000-0005-0000-0000-000070360000}"/>
    <cellStyle name="Normal 13 4 2 2 2 4" xfId="15403" xr:uid="{00000000-0005-0000-0000-000071360000}"/>
    <cellStyle name="Normal 13 4 2 2 3" xfId="15404" xr:uid="{00000000-0005-0000-0000-000072360000}"/>
    <cellStyle name="Normal 13 4 2 2 3 2" xfId="15405" xr:uid="{00000000-0005-0000-0000-000073360000}"/>
    <cellStyle name="Normal 13 4 2 2 4" xfId="15406" xr:uid="{00000000-0005-0000-0000-000074360000}"/>
    <cellStyle name="Normal 13 4 2 2 5" xfId="15407" xr:uid="{00000000-0005-0000-0000-000075360000}"/>
    <cellStyle name="Normal 13 4 3" xfId="15408" xr:uid="{00000000-0005-0000-0000-000076360000}"/>
    <cellStyle name="Normal 13 4 3 2" xfId="15409" xr:uid="{00000000-0005-0000-0000-000077360000}"/>
    <cellStyle name="Normal 13 4 3 2 2" xfId="15410" xr:uid="{00000000-0005-0000-0000-000078360000}"/>
    <cellStyle name="Normal 13 4 3 2 2 2" xfId="15411" xr:uid="{00000000-0005-0000-0000-000079360000}"/>
    <cellStyle name="Normal 13 4 3 2 3" xfId="15412" xr:uid="{00000000-0005-0000-0000-00007A360000}"/>
    <cellStyle name="Normal 13 4 3 2 4" xfId="15413" xr:uid="{00000000-0005-0000-0000-00007B360000}"/>
    <cellStyle name="Normal 13 4 3 3" xfId="15414" xr:uid="{00000000-0005-0000-0000-00007C360000}"/>
    <cellStyle name="Normal 13 4 3 3 2" xfId="15415" xr:uid="{00000000-0005-0000-0000-00007D360000}"/>
    <cellStyle name="Normal 13 4 3 4" xfId="15416" xr:uid="{00000000-0005-0000-0000-00007E360000}"/>
    <cellStyle name="Normal 13 4 3 5" xfId="15417" xr:uid="{00000000-0005-0000-0000-00007F360000}"/>
    <cellStyle name="Normal 13 5" xfId="15418" xr:uid="{00000000-0005-0000-0000-000080360000}"/>
    <cellStyle name="Normal 13 5 2" xfId="15419" xr:uid="{00000000-0005-0000-0000-000081360000}"/>
    <cellStyle name="Normal 13 5 2 2" xfId="15420" xr:uid="{00000000-0005-0000-0000-000082360000}"/>
    <cellStyle name="Normal 13 5 2 2 2" xfId="15421" xr:uid="{00000000-0005-0000-0000-000083360000}"/>
    <cellStyle name="Normal 13 5 2 2 2 2" xfId="15422" xr:uid="{00000000-0005-0000-0000-000084360000}"/>
    <cellStyle name="Normal 13 5 2 2 2 2 2" xfId="15423" xr:uid="{00000000-0005-0000-0000-000085360000}"/>
    <cellStyle name="Normal 13 5 2 2 2 3" xfId="15424" xr:uid="{00000000-0005-0000-0000-000086360000}"/>
    <cellStyle name="Normal 13 5 2 2 2 4" xfId="15425" xr:uid="{00000000-0005-0000-0000-000087360000}"/>
    <cellStyle name="Normal 13 5 2 2 3" xfId="15426" xr:uid="{00000000-0005-0000-0000-000088360000}"/>
    <cellStyle name="Normal 13 5 2 2 3 2" xfId="15427" xr:uid="{00000000-0005-0000-0000-000089360000}"/>
    <cellStyle name="Normal 13 5 2 2 4" xfId="15428" xr:uid="{00000000-0005-0000-0000-00008A360000}"/>
    <cellStyle name="Normal 13 5 2 2 5" xfId="15429" xr:uid="{00000000-0005-0000-0000-00008B360000}"/>
    <cellStyle name="Normal 13 5 3" xfId="15430" xr:uid="{00000000-0005-0000-0000-00008C360000}"/>
    <cellStyle name="Normal 13 5 3 2" xfId="15431" xr:uid="{00000000-0005-0000-0000-00008D360000}"/>
    <cellStyle name="Normal 13 5 3 2 2" xfId="15432" xr:uid="{00000000-0005-0000-0000-00008E360000}"/>
    <cellStyle name="Normal 13 5 3 2 2 2" xfId="15433" xr:uid="{00000000-0005-0000-0000-00008F360000}"/>
    <cellStyle name="Normal 13 5 3 2 3" xfId="15434" xr:uid="{00000000-0005-0000-0000-000090360000}"/>
    <cellStyle name="Normal 13 5 3 2 4" xfId="15435" xr:uid="{00000000-0005-0000-0000-000091360000}"/>
    <cellStyle name="Normal 13 5 3 3" xfId="15436" xr:uid="{00000000-0005-0000-0000-000092360000}"/>
    <cellStyle name="Normal 13 5 3 3 2" xfId="15437" xr:uid="{00000000-0005-0000-0000-000093360000}"/>
    <cellStyle name="Normal 13 5 3 4" xfId="15438" xr:uid="{00000000-0005-0000-0000-000094360000}"/>
    <cellStyle name="Normal 13 5 3 5" xfId="15439" xr:uid="{00000000-0005-0000-0000-000095360000}"/>
    <cellStyle name="Normal 13 6" xfId="15440" xr:uid="{00000000-0005-0000-0000-000096360000}"/>
    <cellStyle name="Normal 13 6 2" xfId="15441" xr:uid="{00000000-0005-0000-0000-000097360000}"/>
    <cellStyle name="Normal 13 6 2 2" xfId="15442" xr:uid="{00000000-0005-0000-0000-000098360000}"/>
    <cellStyle name="Normal 13 6 2 2 2" xfId="15443" xr:uid="{00000000-0005-0000-0000-000099360000}"/>
    <cellStyle name="Normal 13 6 2 2 2 2" xfId="15444" xr:uid="{00000000-0005-0000-0000-00009A360000}"/>
    <cellStyle name="Normal 13 6 2 2 3" xfId="15445" xr:uid="{00000000-0005-0000-0000-00009B360000}"/>
    <cellStyle name="Normal 13 6 2 2 4" xfId="15446" xr:uid="{00000000-0005-0000-0000-00009C360000}"/>
    <cellStyle name="Normal 13 6 2 3" xfId="15447" xr:uid="{00000000-0005-0000-0000-00009D360000}"/>
    <cellStyle name="Normal 13 6 2 3 2" xfId="15448" xr:uid="{00000000-0005-0000-0000-00009E360000}"/>
    <cellStyle name="Normal 13 6 2 4" xfId="15449" xr:uid="{00000000-0005-0000-0000-00009F360000}"/>
    <cellStyle name="Normal 13 6 2 5" xfId="15450" xr:uid="{00000000-0005-0000-0000-0000A0360000}"/>
    <cellStyle name="Normal 13 6 2 6" xfId="15451" xr:uid="{00000000-0005-0000-0000-0000A1360000}"/>
    <cellStyle name="Normal 13 6 3" xfId="15452" xr:uid="{00000000-0005-0000-0000-0000A2360000}"/>
    <cellStyle name="Normal 13 6 4" xfId="15453" xr:uid="{00000000-0005-0000-0000-0000A3360000}"/>
    <cellStyle name="Normal 13 7" xfId="15454" xr:uid="{00000000-0005-0000-0000-0000A4360000}"/>
    <cellStyle name="Normal 13 7 2" xfId="15455" xr:uid="{00000000-0005-0000-0000-0000A5360000}"/>
    <cellStyle name="Normal 13 7 2 2" xfId="15456" xr:uid="{00000000-0005-0000-0000-0000A6360000}"/>
    <cellStyle name="Normal 13 7 2 2 2" xfId="15457" xr:uid="{00000000-0005-0000-0000-0000A7360000}"/>
    <cellStyle name="Normal 13 7 2 2 2 2" xfId="15458" xr:uid="{00000000-0005-0000-0000-0000A8360000}"/>
    <cellStyle name="Normal 13 7 2 2 3" xfId="15459" xr:uid="{00000000-0005-0000-0000-0000A9360000}"/>
    <cellStyle name="Normal 13 7 2 2 4" xfId="15460" xr:uid="{00000000-0005-0000-0000-0000AA360000}"/>
    <cellStyle name="Normal 13 7 2 3" xfId="15461" xr:uid="{00000000-0005-0000-0000-0000AB360000}"/>
    <cellStyle name="Normal 13 7 2 3 2" xfId="15462" xr:uid="{00000000-0005-0000-0000-0000AC360000}"/>
    <cellStyle name="Normal 13 7 2 4" xfId="15463" xr:uid="{00000000-0005-0000-0000-0000AD360000}"/>
    <cellStyle name="Normal 13 7 2 5" xfId="15464" xr:uid="{00000000-0005-0000-0000-0000AE360000}"/>
    <cellStyle name="Normal 13 7 2 6" xfId="15465" xr:uid="{00000000-0005-0000-0000-0000AF360000}"/>
    <cellStyle name="Normal 13 8" xfId="15466" xr:uid="{00000000-0005-0000-0000-0000B0360000}"/>
    <cellStyle name="Normal 13 8 2" xfId="15467" xr:uid="{00000000-0005-0000-0000-0000B1360000}"/>
    <cellStyle name="Normal 13 8 2 2" xfId="15468" xr:uid="{00000000-0005-0000-0000-0000B2360000}"/>
    <cellStyle name="Normal 13 8 2 2 2" xfId="15469" xr:uid="{00000000-0005-0000-0000-0000B3360000}"/>
    <cellStyle name="Normal 13 8 2 2 2 2" xfId="15470" xr:uid="{00000000-0005-0000-0000-0000B4360000}"/>
    <cellStyle name="Normal 13 8 2 2 3" xfId="15471" xr:uid="{00000000-0005-0000-0000-0000B5360000}"/>
    <cellStyle name="Normal 13 8 2 2 4" xfId="15472" xr:uid="{00000000-0005-0000-0000-0000B6360000}"/>
    <cellStyle name="Normal 13 8 2 3" xfId="15473" xr:uid="{00000000-0005-0000-0000-0000B7360000}"/>
    <cellStyle name="Normal 13 8 2 3 2" xfId="15474" xr:uid="{00000000-0005-0000-0000-0000B8360000}"/>
    <cellStyle name="Normal 13 8 2 4" xfId="15475" xr:uid="{00000000-0005-0000-0000-0000B9360000}"/>
    <cellStyle name="Normal 13 8 2 5" xfId="15476" xr:uid="{00000000-0005-0000-0000-0000BA360000}"/>
    <cellStyle name="Normal 13 8 2 6" xfId="15477" xr:uid="{00000000-0005-0000-0000-0000BB360000}"/>
    <cellStyle name="Normal 13 9" xfId="15478" xr:uid="{00000000-0005-0000-0000-0000BC360000}"/>
    <cellStyle name="Normal 13 9 2" xfId="15479" xr:uid="{00000000-0005-0000-0000-0000BD360000}"/>
    <cellStyle name="Normal 13 9 2 2" xfId="15480" xr:uid="{00000000-0005-0000-0000-0000BE360000}"/>
    <cellStyle name="Normal 13 9 2 2 2" xfId="15481" xr:uid="{00000000-0005-0000-0000-0000BF360000}"/>
    <cellStyle name="Normal 13 9 2 2 2 2" xfId="15482" xr:uid="{00000000-0005-0000-0000-0000C0360000}"/>
    <cellStyle name="Normal 13 9 2 2 3" xfId="15483" xr:uid="{00000000-0005-0000-0000-0000C1360000}"/>
    <cellStyle name="Normal 13 9 2 2 4" xfId="15484" xr:uid="{00000000-0005-0000-0000-0000C2360000}"/>
    <cellStyle name="Normal 13 9 2 3" xfId="15485" xr:uid="{00000000-0005-0000-0000-0000C3360000}"/>
    <cellStyle name="Normal 13 9 2 3 2" xfId="15486" xr:uid="{00000000-0005-0000-0000-0000C4360000}"/>
    <cellStyle name="Normal 13 9 2 4" xfId="15487" xr:uid="{00000000-0005-0000-0000-0000C5360000}"/>
    <cellStyle name="Normal 13 9 2 5" xfId="15488" xr:uid="{00000000-0005-0000-0000-0000C6360000}"/>
    <cellStyle name="Normal 13 9 2 6" xfId="15489" xr:uid="{00000000-0005-0000-0000-0000C7360000}"/>
    <cellStyle name="Normal 13_inv-en-1.5.0-02 trame_fiche-emissions" xfId="15490" xr:uid="{00000000-0005-0000-0000-0000C8360000}"/>
    <cellStyle name="Normal 130" xfId="15491" xr:uid="{00000000-0005-0000-0000-0000C9360000}"/>
    <cellStyle name="Normal 130 2" xfId="15492" xr:uid="{00000000-0005-0000-0000-0000CA360000}"/>
    <cellStyle name="Normal 130 2 2" xfId="15493" xr:uid="{00000000-0005-0000-0000-0000CB360000}"/>
    <cellStyle name="Normal 130 2 2 2" xfId="15494" xr:uid="{00000000-0005-0000-0000-0000CC360000}"/>
    <cellStyle name="Normal 130 2 2 2 2" xfId="15495" xr:uid="{00000000-0005-0000-0000-0000CD360000}"/>
    <cellStyle name="Normal 130 2 2 3" xfId="15496" xr:uid="{00000000-0005-0000-0000-0000CE360000}"/>
    <cellStyle name="Normal 130 2 2 4" xfId="15497" xr:uid="{00000000-0005-0000-0000-0000CF360000}"/>
    <cellStyle name="Normal 130 2 3" xfId="15498" xr:uid="{00000000-0005-0000-0000-0000D0360000}"/>
    <cellStyle name="Normal 130 2 3 2" xfId="15499" xr:uid="{00000000-0005-0000-0000-0000D1360000}"/>
    <cellStyle name="Normal 130 2 4" xfId="15500" xr:uid="{00000000-0005-0000-0000-0000D2360000}"/>
    <cellStyle name="Normal 130 2 5" xfId="15501" xr:uid="{00000000-0005-0000-0000-0000D3360000}"/>
    <cellStyle name="Normal 130 2 6" xfId="15502" xr:uid="{00000000-0005-0000-0000-0000D4360000}"/>
    <cellStyle name="Normal 131" xfId="15503" xr:uid="{00000000-0005-0000-0000-0000D5360000}"/>
    <cellStyle name="Normal 131 2" xfId="15504" xr:uid="{00000000-0005-0000-0000-0000D6360000}"/>
    <cellStyle name="Normal 131 2 2" xfId="15505" xr:uid="{00000000-0005-0000-0000-0000D7360000}"/>
    <cellStyle name="Normal 131 2 2 2" xfId="15506" xr:uid="{00000000-0005-0000-0000-0000D8360000}"/>
    <cellStyle name="Normal 131 2 2 2 2" xfId="15507" xr:uid="{00000000-0005-0000-0000-0000D9360000}"/>
    <cellStyle name="Normal 131 2 2 3" xfId="15508" xr:uid="{00000000-0005-0000-0000-0000DA360000}"/>
    <cellStyle name="Normal 131 2 2 4" xfId="15509" xr:uid="{00000000-0005-0000-0000-0000DB360000}"/>
    <cellStyle name="Normal 131 2 3" xfId="15510" xr:uid="{00000000-0005-0000-0000-0000DC360000}"/>
    <cellStyle name="Normal 131 2 3 2" xfId="15511" xr:uid="{00000000-0005-0000-0000-0000DD360000}"/>
    <cellStyle name="Normal 131 2 4" xfId="15512" xr:uid="{00000000-0005-0000-0000-0000DE360000}"/>
    <cellStyle name="Normal 131 2 5" xfId="15513" xr:uid="{00000000-0005-0000-0000-0000DF360000}"/>
    <cellStyle name="Normal 131 2 6" xfId="15514" xr:uid="{00000000-0005-0000-0000-0000E0360000}"/>
    <cellStyle name="Normal 132" xfId="15515" xr:uid="{00000000-0005-0000-0000-0000E1360000}"/>
    <cellStyle name="Normal 132 2" xfId="15516" xr:uid="{00000000-0005-0000-0000-0000E2360000}"/>
    <cellStyle name="Normal 132 2 2" xfId="15517" xr:uid="{00000000-0005-0000-0000-0000E3360000}"/>
    <cellStyle name="Normal 132 2 2 2" xfId="15518" xr:uid="{00000000-0005-0000-0000-0000E4360000}"/>
    <cellStyle name="Normal 132 2 2 2 2" xfId="15519" xr:uid="{00000000-0005-0000-0000-0000E5360000}"/>
    <cellStyle name="Normal 132 2 2 3" xfId="15520" xr:uid="{00000000-0005-0000-0000-0000E6360000}"/>
    <cellStyle name="Normal 132 2 2 4" xfId="15521" xr:uid="{00000000-0005-0000-0000-0000E7360000}"/>
    <cellStyle name="Normal 132 2 3" xfId="15522" xr:uid="{00000000-0005-0000-0000-0000E8360000}"/>
    <cellStyle name="Normal 132 2 3 2" xfId="15523" xr:uid="{00000000-0005-0000-0000-0000E9360000}"/>
    <cellStyle name="Normal 132 2 4" xfId="15524" xr:uid="{00000000-0005-0000-0000-0000EA360000}"/>
    <cellStyle name="Normal 132 2 5" xfId="15525" xr:uid="{00000000-0005-0000-0000-0000EB360000}"/>
    <cellStyle name="Normal 132 2 6" xfId="15526" xr:uid="{00000000-0005-0000-0000-0000EC360000}"/>
    <cellStyle name="Normal 133" xfId="15527" xr:uid="{00000000-0005-0000-0000-0000ED360000}"/>
    <cellStyle name="Normal 133 2" xfId="15528" xr:uid="{00000000-0005-0000-0000-0000EE360000}"/>
    <cellStyle name="Normal 133 2 2" xfId="15529" xr:uid="{00000000-0005-0000-0000-0000EF360000}"/>
    <cellStyle name="Normal 133 2 2 2" xfId="15530" xr:uid="{00000000-0005-0000-0000-0000F0360000}"/>
    <cellStyle name="Normal 133 2 2 2 2" xfId="15531" xr:uid="{00000000-0005-0000-0000-0000F1360000}"/>
    <cellStyle name="Normal 133 2 2 3" xfId="15532" xr:uid="{00000000-0005-0000-0000-0000F2360000}"/>
    <cellStyle name="Normal 133 2 2 4" xfId="15533" xr:uid="{00000000-0005-0000-0000-0000F3360000}"/>
    <cellStyle name="Normal 133 2 3" xfId="15534" xr:uid="{00000000-0005-0000-0000-0000F4360000}"/>
    <cellStyle name="Normal 133 2 3 2" xfId="15535" xr:uid="{00000000-0005-0000-0000-0000F5360000}"/>
    <cellStyle name="Normal 133 2 4" xfId="15536" xr:uid="{00000000-0005-0000-0000-0000F6360000}"/>
    <cellStyle name="Normal 133 2 5" xfId="15537" xr:uid="{00000000-0005-0000-0000-0000F7360000}"/>
    <cellStyle name="Normal 133 2 6" xfId="15538" xr:uid="{00000000-0005-0000-0000-0000F8360000}"/>
    <cellStyle name="Normal 134" xfId="15539" xr:uid="{00000000-0005-0000-0000-0000F9360000}"/>
    <cellStyle name="Normal 134 2" xfId="15540" xr:uid="{00000000-0005-0000-0000-0000FA360000}"/>
    <cellStyle name="Normal 134 2 2" xfId="15541" xr:uid="{00000000-0005-0000-0000-0000FB360000}"/>
    <cellStyle name="Normal 134 2 2 2" xfId="15542" xr:uid="{00000000-0005-0000-0000-0000FC360000}"/>
    <cellStyle name="Normal 134 2 2 2 2" xfId="15543" xr:uid="{00000000-0005-0000-0000-0000FD360000}"/>
    <cellStyle name="Normal 134 2 2 3" xfId="15544" xr:uid="{00000000-0005-0000-0000-0000FE360000}"/>
    <cellStyle name="Normal 134 2 2 4" xfId="15545" xr:uid="{00000000-0005-0000-0000-0000FF360000}"/>
    <cellStyle name="Normal 134 2 3" xfId="15546" xr:uid="{00000000-0005-0000-0000-000000370000}"/>
    <cellStyle name="Normal 134 2 3 2" xfId="15547" xr:uid="{00000000-0005-0000-0000-000001370000}"/>
    <cellStyle name="Normal 134 2 4" xfId="15548" xr:uid="{00000000-0005-0000-0000-000002370000}"/>
    <cellStyle name="Normal 134 2 5" xfId="15549" xr:uid="{00000000-0005-0000-0000-000003370000}"/>
    <cellStyle name="Normal 134 2 6" xfId="15550" xr:uid="{00000000-0005-0000-0000-000004370000}"/>
    <cellStyle name="Normal 135" xfId="15551" xr:uid="{00000000-0005-0000-0000-000005370000}"/>
    <cellStyle name="Normal 135 2" xfId="15552" xr:uid="{00000000-0005-0000-0000-000006370000}"/>
    <cellStyle name="Normal 135 2 2" xfId="15553" xr:uid="{00000000-0005-0000-0000-000007370000}"/>
    <cellStyle name="Normal 135 2 2 2" xfId="15554" xr:uid="{00000000-0005-0000-0000-000008370000}"/>
    <cellStyle name="Normal 135 2 2 2 2" xfId="15555" xr:uid="{00000000-0005-0000-0000-000009370000}"/>
    <cellStyle name="Normal 135 2 2 3" xfId="15556" xr:uid="{00000000-0005-0000-0000-00000A370000}"/>
    <cellStyle name="Normal 135 2 2 4" xfId="15557" xr:uid="{00000000-0005-0000-0000-00000B370000}"/>
    <cellStyle name="Normal 135 2 3" xfId="15558" xr:uid="{00000000-0005-0000-0000-00000C370000}"/>
    <cellStyle name="Normal 135 2 3 2" xfId="15559" xr:uid="{00000000-0005-0000-0000-00000D370000}"/>
    <cellStyle name="Normal 135 2 4" xfId="15560" xr:uid="{00000000-0005-0000-0000-00000E370000}"/>
    <cellStyle name="Normal 135 2 5" xfId="15561" xr:uid="{00000000-0005-0000-0000-00000F370000}"/>
    <cellStyle name="Normal 135 2 6" xfId="15562" xr:uid="{00000000-0005-0000-0000-000010370000}"/>
    <cellStyle name="Normal 136" xfId="15563" xr:uid="{00000000-0005-0000-0000-000011370000}"/>
    <cellStyle name="Normal 136 2" xfId="15564" xr:uid="{00000000-0005-0000-0000-000012370000}"/>
    <cellStyle name="Normal 136 2 2" xfId="15565" xr:uid="{00000000-0005-0000-0000-000013370000}"/>
    <cellStyle name="Normal 136 2 2 2" xfId="15566" xr:uid="{00000000-0005-0000-0000-000014370000}"/>
    <cellStyle name="Normal 136 2 2 2 2" xfId="15567" xr:uid="{00000000-0005-0000-0000-000015370000}"/>
    <cellStyle name="Normal 136 2 2 3" xfId="15568" xr:uid="{00000000-0005-0000-0000-000016370000}"/>
    <cellStyle name="Normal 136 2 2 4" xfId="15569" xr:uid="{00000000-0005-0000-0000-000017370000}"/>
    <cellStyle name="Normal 136 2 3" xfId="15570" xr:uid="{00000000-0005-0000-0000-000018370000}"/>
    <cellStyle name="Normal 136 2 3 2" xfId="15571" xr:uid="{00000000-0005-0000-0000-000019370000}"/>
    <cellStyle name="Normal 136 2 4" xfId="15572" xr:uid="{00000000-0005-0000-0000-00001A370000}"/>
    <cellStyle name="Normal 136 2 5" xfId="15573" xr:uid="{00000000-0005-0000-0000-00001B370000}"/>
    <cellStyle name="Normal 136 2 6" xfId="15574" xr:uid="{00000000-0005-0000-0000-00001C370000}"/>
    <cellStyle name="Normal 137" xfId="15575" xr:uid="{00000000-0005-0000-0000-00001D370000}"/>
    <cellStyle name="Normal 137 2" xfId="15576" xr:uid="{00000000-0005-0000-0000-00001E370000}"/>
    <cellStyle name="Normal 137 2 2" xfId="15577" xr:uid="{00000000-0005-0000-0000-00001F370000}"/>
    <cellStyle name="Normal 137 2 2 2" xfId="15578" xr:uid="{00000000-0005-0000-0000-000020370000}"/>
    <cellStyle name="Normal 137 2 3" xfId="15579" xr:uid="{00000000-0005-0000-0000-000021370000}"/>
    <cellStyle name="Normal 137 2 4" xfId="15580" xr:uid="{00000000-0005-0000-0000-000022370000}"/>
    <cellStyle name="Normal 137 2 5" xfId="15581" xr:uid="{00000000-0005-0000-0000-000023370000}"/>
    <cellStyle name="Normal 137 3" xfId="15582" xr:uid="{00000000-0005-0000-0000-000024370000}"/>
    <cellStyle name="Normal 137 3 2" xfId="15583" xr:uid="{00000000-0005-0000-0000-000025370000}"/>
    <cellStyle name="Normal 137 3 2 2" xfId="15584" xr:uid="{00000000-0005-0000-0000-000026370000}"/>
    <cellStyle name="Normal 137 3 3" xfId="15585" xr:uid="{00000000-0005-0000-0000-000027370000}"/>
    <cellStyle name="Normal 137 3 4" xfId="15586" xr:uid="{00000000-0005-0000-0000-000028370000}"/>
    <cellStyle name="Normal 137 3 5" xfId="15587" xr:uid="{00000000-0005-0000-0000-000029370000}"/>
    <cellStyle name="Normal 137 4" xfId="15588" xr:uid="{00000000-0005-0000-0000-00002A370000}"/>
    <cellStyle name="Normal 137 4 2" xfId="15589" xr:uid="{00000000-0005-0000-0000-00002B370000}"/>
    <cellStyle name="Normal 137 4 3" xfId="15590" xr:uid="{00000000-0005-0000-0000-00002C370000}"/>
    <cellStyle name="Normal 137 5" xfId="15591" xr:uid="{00000000-0005-0000-0000-00002D370000}"/>
    <cellStyle name="Normal 137 6" xfId="15592" xr:uid="{00000000-0005-0000-0000-00002E370000}"/>
    <cellStyle name="Normal 137 7" xfId="15593" xr:uid="{00000000-0005-0000-0000-00002F370000}"/>
    <cellStyle name="Normal 138" xfId="15594" xr:uid="{00000000-0005-0000-0000-000030370000}"/>
    <cellStyle name="Normal 138 2" xfId="15595" xr:uid="{00000000-0005-0000-0000-000031370000}"/>
    <cellStyle name="Normal 138 2 2" xfId="15596" xr:uid="{00000000-0005-0000-0000-000032370000}"/>
    <cellStyle name="Normal 138 2 2 2" xfId="15597" xr:uid="{00000000-0005-0000-0000-000033370000}"/>
    <cellStyle name="Normal 138 2 3" xfId="15598" xr:uid="{00000000-0005-0000-0000-000034370000}"/>
    <cellStyle name="Normal 138 2 4" xfId="15599" xr:uid="{00000000-0005-0000-0000-000035370000}"/>
    <cellStyle name="Normal 138 2 5" xfId="15600" xr:uid="{00000000-0005-0000-0000-000036370000}"/>
    <cellStyle name="Normal 138 3" xfId="15601" xr:uid="{00000000-0005-0000-0000-000037370000}"/>
    <cellStyle name="Normal 138 3 2" xfId="15602" xr:uid="{00000000-0005-0000-0000-000038370000}"/>
    <cellStyle name="Normal 138 3 2 2" xfId="15603" xr:uid="{00000000-0005-0000-0000-000039370000}"/>
    <cellStyle name="Normal 138 3 3" xfId="15604" xr:uid="{00000000-0005-0000-0000-00003A370000}"/>
    <cellStyle name="Normal 138 3 4" xfId="15605" xr:uid="{00000000-0005-0000-0000-00003B370000}"/>
    <cellStyle name="Normal 138 3 5" xfId="15606" xr:uid="{00000000-0005-0000-0000-00003C370000}"/>
    <cellStyle name="Normal 138 4" xfId="15607" xr:uid="{00000000-0005-0000-0000-00003D370000}"/>
    <cellStyle name="Normal 138 4 2" xfId="15608" xr:uid="{00000000-0005-0000-0000-00003E370000}"/>
    <cellStyle name="Normal 138 4 3" xfId="15609" xr:uid="{00000000-0005-0000-0000-00003F370000}"/>
    <cellStyle name="Normal 138 5" xfId="15610" xr:uid="{00000000-0005-0000-0000-000040370000}"/>
    <cellStyle name="Normal 138 6" xfId="15611" xr:uid="{00000000-0005-0000-0000-000041370000}"/>
    <cellStyle name="Normal 138 7" xfId="15612" xr:uid="{00000000-0005-0000-0000-000042370000}"/>
    <cellStyle name="Normal 139" xfId="15613" xr:uid="{00000000-0005-0000-0000-000043370000}"/>
    <cellStyle name="Normal 139 2" xfId="15614" xr:uid="{00000000-0005-0000-0000-000044370000}"/>
    <cellStyle name="Normal 139 2 2" xfId="15615" xr:uid="{00000000-0005-0000-0000-000045370000}"/>
    <cellStyle name="Normal 139 2 2 2" xfId="15616" xr:uid="{00000000-0005-0000-0000-000046370000}"/>
    <cellStyle name="Normal 139 2 2 2 2" xfId="15617" xr:uid="{00000000-0005-0000-0000-000047370000}"/>
    <cellStyle name="Normal 139 2 2 3" xfId="15618" xr:uid="{00000000-0005-0000-0000-000048370000}"/>
    <cellStyle name="Normal 139 2 2 4" xfId="15619" xr:uid="{00000000-0005-0000-0000-000049370000}"/>
    <cellStyle name="Normal 139 2 3" xfId="15620" xr:uid="{00000000-0005-0000-0000-00004A370000}"/>
    <cellStyle name="Normal 139 2 3 2" xfId="15621" xr:uid="{00000000-0005-0000-0000-00004B370000}"/>
    <cellStyle name="Normal 139 2 4" xfId="15622" xr:uid="{00000000-0005-0000-0000-00004C370000}"/>
    <cellStyle name="Normal 139 2 5" xfId="15623" xr:uid="{00000000-0005-0000-0000-00004D370000}"/>
    <cellStyle name="Normal 139 2 6" xfId="15624" xr:uid="{00000000-0005-0000-0000-00004E370000}"/>
    <cellStyle name="Normal 14" xfId="400" xr:uid="{00000000-0005-0000-0000-00004F370000}"/>
    <cellStyle name="Normal 14 10" xfId="15625" xr:uid="{00000000-0005-0000-0000-000050370000}"/>
    <cellStyle name="Normal 14 10 2" xfId="15626" xr:uid="{00000000-0005-0000-0000-000051370000}"/>
    <cellStyle name="Normal 14 10 2 2" xfId="15627" xr:uid="{00000000-0005-0000-0000-000052370000}"/>
    <cellStyle name="Normal 14 10 2 2 2" xfId="15628" xr:uid="{00000000-0005-0000-0000-000053370000}"/>
    <cellStyle name="Normal 14 10 2 2 2 2" xfId="15629" xr:uid="{00000000-0005-0000-0000-000054370000}"/>
    <cellStyle name="Normal 14 10 2 2 3" xfId="15630" xr:uid="{00000000-0005-0000-0000-000055370000}"/>
    <cellStyle name="Normal 14 10 2 2 4" xfId="15631" xr:uid="{00000000-0005-0000-0000-000056370000}"/>
    <cellStyle name="Normal 14 10 2 3" xfId="15632" xr:uid="{00000000-0005-0000-0000-000057370000}"/>
    <cellStyle name="Normal 14 10 2 3 2" xfId="15633" xr:uid="{00000000-0005-0000-0000-000058370000}"/>
    <cellStyle name="Normal 14 10 2 4" xfId="15634" xr:uid="{00000000-0005-0000-0000-000059370000}"/>
    <cellStyle name="Normal 14 10 2 5" xfId="15635" xr:uid="{00000000-0005-0000-0000-00005A370000}"/>
    <cellStyle name="Normal 14 10 2 6" xfId="15636" xr:uid="{00000000-0005-0000-0000-00005B370000}"/>
    <cellStyle name="Normal 14 11" xfId="15637" xr:uid="{00000000-0005-0000-0000-00005C370000}"/>
    <cellStyle name="Normal 14 11 2" xfId="15638" xr:uid="{00000000-0005-0000-0000-00005D370000}"/>
    <cellStyle name="Normal 14 11 2 2" xfId="15639" xr:uid="{00000000-0005-0000-0000-00005E370000}"/>
    <cellStyle name="Normal 14 11 2 2 2" xfId="15640" xr:uid="{00000000-0005-0000-0000-00005F370000}"/>
    <cellStyle name="Normal 14 11 2 2 2 2" xfId="15641" xr:uid="{00000000-0005-0000-0000-000060370000}"/>
    <cellStyle name="Normal 14 11 2 2 3" xfId="15642" xr:uid="{00000000-0005-0000-0000-000061370000}"/>
    <cellStyle name="Normal 14 11 2 2 4" xfId="15643" xr:uid="{00000000-0005-0000-0000-000062370000}"/>
    <cellStyle name="Normal 14 11 2 3" xfId="15644" xr:uid="{00000000-0005-0000-0000-000063370000}"/>
    <cellStyle name="Normal 14 11 2 3 2" xfId="15645" xr:uid="{00000000-0005-0000-0000-000064370000}"/>
    <cellStyle name="Normal 14 11 2 4" xfId="15646" xr:uid="{00000000-0005-0000-0000-000065370000}"/>
    <cellStyle name="Normal 14 11 2 5" xfId="15647" xr:uid="{00000000-0005-0000-0000-000066370000}"/>
    <cellStyle name="Normal 14 11 2 6" xfId="15648" xr:uid="{00000000-0005-0000-0000-000067370000}"/>
    <cellStyle name="Normal 14 12" xfId="15649" xr:uid="{00000000-0005-0000-0000-000068370000}"/>
    <cellStyle name="Normal 14 12 2" xfId="15650" xr:uid="{00000000-0005-0000-0000-000069370000}"/>
    <cellStyle name="Normal 14 12 2 2" xfId="15651" xr:uid="{00000000-0005-0000-0000-00006A370000}"/>
    <cellStyle name="Normal 14 12 2 2 2" xfId="15652" xr:uid="{00000000-0005-0000-0000-00006B370000}"/>
    <cellStyle name="Normal 14 12 2 2 2 2" xfId="15653" xr:uid="{00000000-0005-0000-0000-00006C370000}"/>
    <cellStyle name="Normal 14 12 2 2 3" xfId="15654" xr:uid="{00000000-0005-0000-0000-00006D370000}"/>
    <cellStyle name="Normal 14 12 2 2 4" xfId="15655" xr:uid="{00000000-0005-0000-0000-00006E370000}"/>
    <cellStyle name="Normal 14 12 2 3" xfId="15656" xr:uid="{00000000-0005-0000-0000-00006F370000}"/>
    <cellStyle name="Normal 14 12 2 3 2" xfId="15657" xr:uid="{00000000-0005-0000-0000-000070370000}"/>
    <cellStyle name="Normal 14 12 2 4" xfId="15658" xr:uid="{00000000-0005-0000-0000-000071370000}"/>
    <cellStyle name="Normal 14 12 2 5" xfId="15659" xr:uid="{00000000-0005-0000-0000-000072370000}"/>
    <cellStyle name="Normal 14 12 2 6" xfId="15660" xr:uid="{00000000-0005-0000-0000-000073370000}"/>
    <cellStyle name="Normal 14 13" xfId="15661" xr:uid="{00000000-0005-0000-0000-000074370000}"/>
    <cellStyle name="Normal 14 13 2" xfId="15662" xr:uid="{00000000-0005-0000-0000-000075370000}"/>
    <cellStyle name="Normal 14 13 2 2" xfId="15663" xr:uid="{00000000-0005-0000-0000-000076370000}"/>
    <cellStyle name="Normal 14 13 2 2 2" xfId="15664" xr:uid="{00000000-0005-0000-0000-000077370000}"/>
    <cellStyle name="Normal 14 13 2 2 2 2" xfId="15665" xr:uid="{00000000-0005-0000-0000-000078370000}"/>
    <cellStyle name="Normal 14 13 2 2 3" xfId="15666" xr:uid="{00000000-0005-0000-0000-000079370000}"/>
    <cellStyle name="Normal 14 13 2 2 4" xfId="15667" xr:uid="{00000000-0005-0000-0000-00007A370000}"/>
    <cellStyle name="Normal 14 13 2 3" xfId="15668" xr:uid="{00000000-0005-0000-0000-00007B370000}"/>
    <cellStyle name="Normal 14 13 2 3 2" xfId="15669" xr:uid="{00000000-0005-0000-0000-00007C370000}"/>
    <cellStyle name="Normal 14 13 2 4" xfId="15670" xr:uid="{00000000-0005-0000-0000-00007D370000}"/>
    <cellStyle name="Normal 14 13 2 5" xfId="15671" xr:uid="{00000000-0005-0000-0000-00007E370000}"/>
    <cellStyle name="Normal 14 13 2 6" xfId="15672" xr:uid="{00000000-0005-0000-0000-00007F370000}"/>
    <cellStyle name="Normal 14 14" xfId="15673" xr:uid="{00000000-0005-0000-0000-000080370000}"/>
    <cellStyle name="Normal 14 14 2" xfId="15674" xr:uid="{00000000-0005-0000-0000-000081370000}"/>
    <cellStyle name="Normal 14 14 2 2" xfId="15675" xr:uid="{00000000-0005-0000-0000-000082370000}"/>
    <cellStyle name="Normal 14 14 2 2 2" xfId="15676" xr:uid="{00000000-0005-0000-0000-000083370000}"/>
    <cellStyle name="Normal 14 14 2 3" xfId="15677" xr:uid="{00000000-0005-0000-0000-000084370000}"/>
    <cellStyle name="Normal 14 14 2 4" xfId="15678" xr:uid="{00000000-0005-0000-0000-000085370000}"/>
    <cellStyle name="Normal 14 14 3" xfId="15679" xr:uid="{00000000-0005-0000-0000-000086370000}"/>
    <cellStyle name="Normal 14 14 3 2" xfId="15680" xr:uid="{00000000-0005-0000-0000-000087370000}"/>
    <cellStyle name="Normal 14 14 4" xfId="15681" xr:uid="{00000000-0005-0000-0000-000088370000}"/>
    <cellStyle name="Normal 14 14 5" xfId="15682" xr:uid="{00000000-0005-0000-0000-000089370000}"/>
    <cellStyle name="Normal 14 14 6" xfId="15683" xr:uid="{00000000-0005-0000-0000-00008A370000}"/>
    <cellStyle name="Normal 14 15" xfId="2250" xr:uid="{00000000-0005-0000-0000-00008B370000}"/>
    <cellStyle name="Normal 14 16" xfId="51317" xr:uid="{5918907D-EB39-43F2-9289-9B31196738B6}"/>
    <cellStyle name="Normal 14 2" xfId="1388" xr:uid="{00000000-0005-0000-0000-00008C370000}"/>
    <cellStyle name="Normal 14 2 2" xfId="15684" xr:uid="{00000000-0005-0000-0000-00008D370000}"/>
    <cellStyle name="Normal 14 2 2 2" xfId="15685" xr:uid="{00000000-0005-0000-0000-00008E370000}"/>
    <cellStyle name="Normal 14 2 2 2 2" xfId="15686" xr:uid="{00000000-0005-0000-0000-00008F370000}"/>
    <cellStyle name="Normal 14 2 2 2 2 2" xfId="15687" xr:uid="{00000000-0005-0000-0000-000090370000}"/>
    <cellStyle name="Normal 14 2 2 2 2 2 2" xfId="15688" xr:uid="{00000000-0005-0000-0000-000091370000}"/>
    <cellStyle name="Normal 14 2 2 2 2 3" xfId="15689" xr:uid="{00000000-0005-0000-0000-000092370000}"/>
    <cellStyle name="Normal 14 2 2 2 2 4" xfId="15690" xr:uid="{00000000-0005-0000-0000-000093370000}"/>
    <cellStyle name="Normal 14 2 2 2 3" xfId="15691" xr:uid="{00000000-0005-0000-0000-000094370000}"/>
    <cellStyle name="Normal 14 2 2 2 3 2" xfId="15692" xr:uid="{00000000-0005-0000-0000-000095370000}"/>
    <cellStyle name="Normal 14 2 2 2 4" xfId="15693" xr:uid="{00000000-0005-0000-0000-000096370000}"/>
    <cellStyle name="Normal 14 2 2 2 5" xfId="15694" xr:uid="{00000000-0005-0000-0000-000097370000}"/>
    <cellStyle name="Normal 14 2 2 2 6" xfId="15695" xr:uid="{00000000-0005-0000-0000-000098370000}"/>
    <cellStyle name="Normal 14 2 3" xfId="15696" xr:uid="{00000000-0005-0000-0000-000099370000}"/>
    <cellStyle name="Normal 14 2 3 2" xfId="15697" xr:uid="{00000000-0005-0000-0000-00009A370000}"/>
    <cellStyle name="Normal 14 2 3 2 2" xfId="15698" xr:uid="{00000000-0005-0000-0000-00009B370000}"/>
    <cellStyle name="Normal 14 2 3 2 2 2" xfId="15699" xr:uid="{00000000-0005-0000-0000-00009C370000}"/>
    <cellStyle name="Normal 14 2 3 2 3" xfId="15700" xr:uid="{00000000-0005-0000-0000-00009D370000}"/>
    <cellStyle name="Normal 14 2 3 2 4" xfId="15701" xr:uid="{00000000-0005-0000-0000-00009E370000}"/>
    <cellStyle name="Normal 14 2 3 3" xfId="15702" xr:uid="{00000000-0005-0000-0000-00009F370000}"/>
    <cellStyle name="Normal 14 2 3 3 2" xfId="15703" xr:uid="{00000000-0005-0000-0000-0000A0370000}"/>
    <cellStyle name="Normal 14 2 3 4" xfId="15704" xr:uid="{00000000-0005-0000-0000-0000A1370000}"/>
    <cellStyle name="Normal 14 2 3 5" xfId="15705" xr:uid="{00000000-0005-0000-0000-0000A2370000}"/>
    <cellStyle name="Normal 14 2 3 6" xfId="15706" xr:uid="{00000000-0005-0000-0000-0000A3370000}"/>
    <cellStyle name="Normal 14 2 4" xfId="2352" xr:uid="{00000000-0005-0000-0000-0000A4370000}"/>
    <cellStyle name="Normal 14 3" xfId="15707" xr:uid="{00000000-0005-0000-0000-0000A5370000}"/>
    <cellStyle name="Normal 14 3 2" xfId="15708" xr:uid="{00000000-0005-0000-0000-0000A6370000}"/>
    <cellStyle name="Normal 14 3 2 2" xfId="15709" xr:uid="{00000000-0005-0000-0000-0000A7370000}"/>
    <cellStyle name="Normal 14 3 2 2 2" xfId="15710" xr:uid="{00000000-0005-0000-0000-0000A8370000}"/>
    <cellStyle name="Normal 14 3 2 2 2 2" xfId="15711" xr:uid="{00000000-0005-0000-0000-0000A9370000}"/>
    <cellStyle name="Normal 14 3 2 2 3" xfId="15712" xr:uid="{00000000-0005-0000-0000-0000AA370000}"/>
    <cellStyle name="Normal 14 3 2 2 4" xfId="15713" xr:uid="{00000000-0005-0000-0000-0000AB370000}"/>
    <cellStyle name="Normal 14 3 2 2 5" xfId="51320" xr:uid="{303CF6EA-B7F3-4AA4-B020-DCC84A342EA9}"/>
    <cellStyle name="Normal 14 3 2 3" xfId="15714" xr:uid="{00000000-0005-0000-0000-0000AC370000}"/>
    <cellStyle name="Normal 14 3 2 3 2" xfId="15715" xr:uid="{00000000-0005-0000-0000-0000AD370000}"/>
    <cellStyle name="Normal 14 3 2 4" xfId="15716" xr:uid="{00000000-0005-0000-0000-0000AE370000}"/>
    <cellStyle name="Normal 14 3 2 5" xfId="15717" xr:uid="{00000000-0005-0000-0000-0000AF370000}"/>
    <cellStyle name="Normal 14 3 2 6" xfId="15718" xr:uid="{00000000-0005-0000-0000-0000B0370000}"/>
    <cellStyle name="Normal 14 3 2 7" xfId="51319" xr:uid="{07777A26-4E03-48BD-9F70-BD3BAAEC4772}"/>
    <cellStyle name="Normal 14 3 3" xfId="51321" xr:uid="{E5B594F1-344F-46E9-950C-DB8EE9C36886}"/>
    <cellStyle name="Normal 14 3 3 2" xfId="51322" xr:uid="{1EC9857B-B3C0-4A9B-8665-79968DC14977}"/>
    <cellStyle name="Normal 14 3 4" xfId="51323" xr:uid="{9FF5E89A-6199-4FEB-AE5C-85EDE23C157D}"/>
    <cellStyle name="Normal 14 3 5" xfId="51318" xr:uid="{1153BA72-57AE-4703-A22A-B7BE99CA69A8}"/>
    <cellStyle name="Normal 14 4" xfId="15719" xr:uid="{00000000-0005-0000-0000-0000B1370000}"/>
    <cellStyle name="Normal 14 4 2" xfId="15720" xr:uid="{00000000-0005-0000-0000-0000B2370000}"/>
    <cellStyle name="Normal 14 4 2 2" xfId="15721" xr:uid="{00000000-0005-0000-0000-0000B3370000}"/>
    <cellStyle name="Normal 14 4 2 2 2" xfId="15722" xr:uid="{00000000-0005-0000-0000-0000B4370000}"/>
    <cellStyle name="Normal 14 4 2 2 2 2" xfId="15723" xr:uid="{00000000-0005-0000-0000-0000B5370000}"/>
    <cellStyle name="Normal 14 4 2 2 3" xfId="15724" xr:uid="{00000000-0005-0000-0000-0000B6370000}"/>
    <cellStyle name="Normal 14 4 2 2 4" xfId="15725" xr:uid="{00000000-0005-0000-0000-0000B7370000}"/>
    <cellStyle name="Normal 14 4 2 3" xfId="15726" xr:uid="{00000000-0005-0000-0000-0000B8370000}"/>
    <cellStyle name="Normal 14 4 2 3 2" xfId="15727" xr:uid="{00000000-0005-0000-0000-0000B9370000}"/>
    <cellStyle name="Normal 14 4 2 4" xfId="15728" xr:uid="{00000000-0005-0000-0000-0000BA370000}"/>
    <cellStyle name="Normal 14 4 2 5" xfId="15729" xr:uid="{00000000-0005-0000-0000-0000BB370000}"/>
    <cellStyle name="Normal 14 4 2 6" xfId="15730" xr:uid="{00000000-0005-0000-0000-0000BC370000}"/>
    <cellStyle name="Normal 14 5" xfId="15731" xr:uid="{00000000-0005-0000-0000-0000BD370000}"/>
    <cellStyle name="Normal 14 5 2" xfId="15732" xr:uid="{00000000-0005-0000-0000-0000BE370000}"/>
    <cellStyle name="Normal 14 5 2 2" xfId="15733" xr:uid="{00000000-0005-0000-0000-0000BF370000}"/>
    <cellStyle name="Normal 14 5 2 2 2" xfId="15734" xr:uid="{00000000-0005-0000-0000-0000C0370000}"/>
    <cellStyle name="Normal 14 5 2 2 2 2" xfId="15735" xr:uid="{00000000-0005-0000-0000-0000C1370000}"/>
    <cellStyle name="Normal 14 5 2 2 3" xfId="15736" xr:uid="{00000000-0005-0000-0000-0000C2370000}"/>
    <cellStyle name="Normal 14 5 2 2 4" xfId="15737" xr:uid="{00000000-0005-0000-0000-0000C3370000}"/>
    <cellStyle name="Normal 14 5 2 3" xfId="15738" xr:uid="{00000000-0005-0000-0000-0000C4370000}"/>
    <cellStyle name="Normal 14 5 2 3 2" xfId="15739" xr:uid="{00000000-0005-0000-0000-0000C5370000}"/>
    <cellStyle name="Normal 14 5 2 4" xfId="15740" xr:uid="{00000000-0005-0000-0000-0000C6370000}"/>
    <cellStyle name="Normal 14 5 2 5" xfId="15741" xr:uid="{00000000-0005-0000-0000-0000C7370000}"/>
    <cellStyle name="Normal 14 5 2 6" xfId="15742" xr:uid="{00000000-0005-0000-0000-0000C8370000}"/>
    <cellStyle name="Normal 14 6" xfId="15743" xr:uid="{00000000-0005-0000-0000-0000C9370000}"/>
    <cellStyle name="Normal 14 6 2" xfId="15744" xr:uid="{00000000-0005-0000-0000-0000CA370000}"/>
    <cellStyle name="Normal 14 6 2 2" xfId="15745" xr:uid="{00000000-0005-0000-0000-0000CB370000}"/>
    <cellStyle name="Normal 14 6 2 2 2" xfId="15746" xr:uid="{00000000-0005-0000-0000-0000CC370000}"/>
    <cellStyle name="Normal 14 6 2 2 2 2" xfId="15747" xr:uid="{00000000-0005-0000-0000-0000CD370000}"/>
    <cellStyle name="Normal 14 6 2 2 3" xfId="15748" xr:uid="{00000000-0005-0000-0000-0000CE370000}"/>
    <cellStyle name="Normal 14 6 2 2 4" xfId="15749" xr:uid="{00000000-0005-0000-0000-0000CF370000}"/>
    <cellStyle name="Normal 14 6 2 3" xfId="15750" xr:uid="{00000000-0005-0000-0000-0000D0370000}"/>
    <cellStyle name="Normal 14 6 2 3 2" xfId="15751" xr:uid="{00000000-0005-0000-0000-0000D1370000}"/>
    <cellStyle name="Normal 14 6 2 4" xfId="15752" xr:uid="{00000000-0005-0000-0000-0000D2370000}"/>
    <cellStyle name="Normal 14 6 2 5" xfId="15753" xr:uid="{00000000-0005-0000-0000-0000D3370000}"/>
    <cellStyle name="Normal 14 6 2 6" xfId="15754" xr:uid="{00000000-0005-0000-0000-0000D4370000}"/>
    <cellStyle name="Normal 14 7" xfId="15755" xr:uid="{00000000-0005-0000-0000-0000D5370000}"/>
    <cellStyle name="Normal 14 7 2" xfId="15756" xr:uid="{00000000-0005-0000-0000-0000D6370000}"/>
    <cellStyle name="Normal 14 7 2 2" xfId="15757" xr:uid="{00000000-0005-0000-0000-0000D7370000}"/>
    <cellStyle name="Normal 14 7 2 2 2" xfId="15758" xr:uid="{00000000-0005-0000-0000-0000D8370000}"/>
    <cellStyle name="Normal 14 7 2 2 2 2" xfId="15759" xr:uid="{00000000-0005-0000-0000-0000D9370000}"/>
    <cellStyle name="Normal 14 7 2 2 3" xfId="15760" xr:uid="{00000000-0005-0000-0000-0000DA370000}"/>
    <cellStyle name="Normal 14 7 2 2 4" xfId="15761" xr:uid="{00000000-0005-0000-0000-0000DB370000}"/>
    <cellStyle name="Normal 14 7 2 3" xfId="15762" xr:uid="{00000000-0005-0000-0000-0000DC370000}"/>
    <cellStyle name="Normal 14 7 2 3 2" xfId="15763" xr:uid="{00000000-0005-0000-0000-0000DD370000}"/>
    <cellStyle name="Normal 14 7 2 4" xfId="15764" xr:uid="{00000000-0005-0000-0000-0000DE370000}"/>
    <cellStyle name="Normal 14 7 2 5" xfId="15765" xr:uid="{00000000-0005-0000-0000-0000DF370000}"/>
    <cellStyle name="Normal 14 7 2 6" xfId="15766" xr:uid="{00000000-0005-0000-0000-0000E0370000}"/>
    <cellStyle name="Normal 14 8" xfId="15767" xr:uid="{00000000-0005-0000-0000-0000E1370000}"/>
    <cellStyle name="Normal 14 8 2" xfId="15768" xr:uid="{00000000-0005-0000-0000-0000E2370000}"/>
    <cellStyle name="Normal 14 8 2 2" xfId="15769" xr:uid="{00000000-0005-0000-0000-0000E3370000}"/>
    <cellStyle name="Normal 14 8 2 2 2" xfId="15770" xr:uid="{00000000-0005-0000-0000-0000E4370000}"/>
    <cellStyle name="Normal 14 8 2 2 2 2" xfId="15771" xr:uid="{00000000-0005-0000-0000-0000E5370000}"/>
    <cellStyle name="Normal 14 8 2 2 3" xfId="15772" xr:uid="{00000000-0005-0000-0000-0000E6370000}"/>
    <cellStyle name="Normal 14 8 2 2 4" xfId="15773" xr:uid="{00000000-0005-0000-0000-0000E7370000}"/>
    <cellStyle name="Normal 14 8 2 3" xfId="15774" xr:uid="{00000000-0005-0000-0000-0000E8370000}"/>
    <cellStyle name="Normal 14 8 2 3 2" xfId="15775" xr:uid="{00000000-0005-0000-0000-0000E9370000}"/>
    <cellStyle name="Normal 14 8 2 4" xfId="15776" xr:uid="{00000000-0005-0000-0000-0000EA370000}"/>
    <cellStyle name="Normal 14 8 2 5" xfId="15777" xr:uid="{00000000-0005-0000-0000-0000EB370000}"/>
    <cellStyle name="Normal 14 8 2 6" xfId="15778" xr:uid="{00000000-0005-0000-0000-0000EC370000}"/>
    <cellStyle name="Normal 14 9" xfId="15779" xr:uid="{00000000-0005-0000-0000-0000ED370000}"/>
    <cellStyle name="Normal 14 9 2" xfId="15780" xr:uid="{00000000-0005-0000-0000-0000EE370000}"/>
    <cellStyle name="Normal 14 9 2 2" xfId="15781" xr:uid="{00000000-0005-0000-0000-0000EF370000}"/>
    <cellStyle name="Normal 14 9 2 2 2" xfId="15782" xr:uid="{00000000-0005-0000-0000-0000F0370000}"/>
    <cellStyle name="Normal 14 9 2 2 2 2" xfId="15783" xr:uid="{00000000-0005-0000-0000-0000F1370000}"/>
    <cellStyle name="Normal 14 9 2 2 3" xfId="15784" xr:uid="{00000000-0005-0000-0000-0000F2370000}"/>
    <cellStyle name="Normal 14 9 2 2 4" xfId="15785" xr:uid="{00000000-0005-0000-0000-0000F3370000}"/>
    <cellStyle name="Normal 14 9 2 3" xfId="15786" xr:uid="{00000000-0005-0000-0000-0000F4370000}"/>
    <cellStyle name="Normal 14 9 2 3 2" xfId="15787" xr:uid="{00000000-0005-0000-0000-0000F5370000}"/>
    <cellStyle name="Normal 14 9 2 4" xfId="15788" xr:uid="{00000000-0005-0000-0000-0000F6370000}"/>
    <cellStyle name="Normal 14 9 2 5" xfId="15789" xr:uid="{00000000-0005-0000-0000-0000F7370000}"/>
    <cellStyle name="Normal 14 9 2 6" xfId="15790" xr:uid="{00000000-0005-0000-0000-0000F8370000}"/>
    <cellStyle name="Normal 14_inv-en-1.5.0-02 trame_fiche-emissions" xfId="15791" xr:uid="{00000000-0005-0000-0000-0000F9370000}"/>
    <cellStyle name="Normal 140" xfId="15792" xr:uid="{00000000-0005-0000-0000-0000FA370000}"/>
    <cellStyle name="Normal 140 2" xfId="15793" xr:uid="{00000000-0005-0000-0000-0000FB370000}"/>
    <cellStyle name="Normal 140 2 2" xfId="15794" xr:uid="{00000000-0005-0000-0000-0000FC370000}"/>
    <cellStyle name="Normal 140 2 2 2" xfId="15795" xr:uid="{00000000-0005-0000-0000-0000FD370000}"/>
    <cellStyle name="Normal 140 2 2 2 2" xfId="15796" xr:uid="{00000000-0005-0000-0000-0000FE370000}"/>
    <cellStyle name="Normal 140 2 2 3" xfId="15797" xr:uid="{00000000-0005-0000-0000-0000FF370000}"/>
    <cellStyle name="Normal 140 2 2 4" xfId="15798" xr:uid="{00000000-0005-0000-0000-000000380000}"/>
    <cellStyle name="Normal 140 2 3" xfId="15799" xr:uid="{00000000-0005-0000-0000-000001380000}"/>
    <cellStyle name="Normal 140 2 3 2" xfId="15800" xr:uid="{00000000-0005-0000-0000-000002380000}"/>
    <cellStyle name="Normal 140 2 4" xfId="15801" xr:uid="{00000000-0005-0000-0000-000003380000}"/>
    <cellStyle name="Normal 140 2 5" xfId="15802" xr:uid="{00000000-0005-0000-0000-000004380000}"/>
    <cellStyle name="Normal 140 2 6" xfId="15803" xr:uid="{00000000-0005-0000-0000-000005380000}"/>
    <cellStyle name="Normal 141" xfId="15804" xr:uid="{00000000-0005-0000-0000-000006380000}"/>
    <cellStyle name="Normal 141 2" xfId="15805" xr:uid="{00000000-0005-0000-0000-000007380000}"/>
    <cellStyle name="Normal 141 2 2" xfId="15806" xr:uid="{00000000-0005-0000-0000-000008380000}"/>
    <cellStyle name="Normal 141 2 2 2" xfId="15807" xr:uid="{00000000-0005-0000-0000-000009380000}"/>
    <cellStyle name="Normal 141 2 2 2 2" xfId="15808" xr:uid="{00000000-0005-0000-0000-00000A380000}"/>
    <cellStyle name="Normal 141 2 2 3" xfId="15809" xr:uid="{00000000-0005-0000-0000-00000B380000}"/>
    <cellStyle name="Normal 141 2 2 4" xfId="15810" xr:uid="{00000000-0005-0000-0000-00000C380000}"/>
    <cellStyle name="Normal 141 2 3" xfId="15811" xr:uid="{00000000-0005-0000-0000-00000D380000}"/>
    <cellStyle name="Normal 141 2 3 2" xfId="15812" xr:uid="{00000000-0005-0000-0000-00000E380000}"/>
    <cellStyle name="Normal 141 2 4" xfId="15813" xr:uid="{00000000-0005-0000-0000-00000F380000}"/>
    <cellStyle name="Normal 141 2 5" xfId="15814" xr:uid="{00000000-0005-0000-0000-000010380000}"/>
    <cellStyle name="Normal 141 2 6" xfId="15815" xr:uid="{00000000-0005-0000-0000-000011380000}"/>
    <cellStyle name="Normal 142" xfId="15816" xr:uid="{00000000-0005-0000-0000-000012380000}"/>
    <cellStyle name="Normal 142 2" xfId="15817" xr:uid="{00000000-0005-0000-0000-000013380000}"/>
    <cellStyle name="Normal 142 2 2" xfId="15818" xr:uid="{00000000-0005-0000-0000-000014380000}"/>
    <cellStyle name="Normal 142 2 2 2" xfId="15819" xr:uid="{00000000-0005-0000-0000-000015380000}"/>
    <cellStyle name="Normal 142 2 2 2 2" xfId="15820" xr:uid="{00000000-0005-0000-0000-000016380000}"/>
    <cellStyle name="Normal 142 2 2 3" xfId="15821" xr:uid="{00000000-0005-0000-0000-000017380000}"/>
    <cellStyle name="Normal 142 2 2 4" xfId="15822" xr:uid="{00000000-0005-0000-0000-000018380000}"/>
    <cellStyle name="Normal 142 2 3" xfId="15823" xr:uid="{00000000-0005-0000-0000-000019380000}"/>
    <cellStyle name="Normal 142 2 3 2" xfId="15824" xr:uid="{00000000-0005-0000-0000-00001A380000}"/>
    <cellStyle name="Normal 142 2 4" xfId="15825" xr:uid="{00000000-0005-0000-0000-00001B380000}"/>
    <cellStyle name="Normal 142 2 5" xfId="15826" xr:uid="{00000000-0005-0000-0000-00001C380000}"/>
    <cellStyle name="Normal 142 2 6" xfId="15827" xr:uid="{00000000-0005-0000-0000-00001D380000}"/>
    <cellStyle name="Normal 143" xfId="15828" xr:uid="{00000000-0005-0000-0000-00001E380000}"/>
    <cellStyle name="Normal 143 2" xfId="15829" xr:uid="{00000000-0005-0000-0000-00001F380000}"/>
    <cellStyle name="Normal 143 2 2" xfId="15830" xr:uid="{00000000-0005-0000-0000-000020380000}"/>
    <cellStyle name="Normal 143 2 2 2" xfId="15831" xr:uid="{00000000-0005-0000-0000-000021380000}"/>
    <cellStyle name="Normal 143 2 2 2 2" xfId="15832" xr:uid="{00000000-0005-0000-0000-000022380000}"/>
    <cellStyle name="Normal 143 2 2 3" xfId="15833" xr:uid="{00000000-0005-0000-0000-000023380000}"/>
    <cellStyle name="Normal 143 2 2 4" xfId="15834" xr:uid="{00000000-0005-0000-0000-000024380000}"/>
    <cellStyle name="Normal 143 2 3" xfId="15835" xr:uid="{00000000-0005-0000-0000-000025380000}"/>
    <cellStyle name="Normal 143 2 3 2" xfId="15836" xr:uid="{00000000-0005-0000-0000-000026380000}"/>
    <cellStyle name="Normal 143 2 4" xfId="15837" xr:uid="{00000000-0005-0000-0000-000027380000}"/>
    <cellStyle name="Normal 143 2 5" xfId="15838" xr:uid="{00000000-0005-0000-0000-000028380000}"/>
    <cellStyle name="Normal 143 2 6" xfId="15839" xr:uid="{00000000-0005-0000-0000-000029380000}"/>
    <cellStyle name="Normal 144" xfId="15840" xr:uid="{00000000-0005-0000-0000-00002A380000}"/>
    <cellStyle name="Normal 144 2" xfId="15841" xr:uid="{00000000-0005-0000-0000-00002B380000}"/>
    <cellStyle name="Normal 144 2 2" xfId="15842" xr:uid="{00000000-0005-0000-0000-00002C380000}"/>
    <cellStyle name="Normal 144 2 2 2" xfId="15843" xr:uid="{00000000-0005-0000-0000-00002D380000}"/>
    <cellStyle name="Normal 144 2 2 2 2" xfId="15844" xr:uid="{00000000-0005-0000-0000-00002E380000}"/>
    <cellStyle name="Normal 144 2 2 3" xfId="15845" xr:uid="{00000000-0005-0000-0000-00002F380000}"/>
    <cellStyle name="Normal 144 2 2 4" xfId="15846" xr:uid="{00000000-0005-0000-0000-000030380000}"/>
    <cellStyle name="Normal 144 2 3" xfId="15847" xr:uid="{00000000-0005-0000-0000-000031380000}"/>
    <cellStyle name="Normal 144 2 3 2" xfId="15848" xr:uid="{00000000-0005-0000-0000-000032380000}"/>
    <cellStyle name="Normal 144 2 4" xfId="15849" xr:uid="{00000000-0005-0000-0000-000033380000}"/>
    <cellStyle name="Normal 144 2 5" xfId="15850" xr:uid="{00000000-0005-0000-0000-000034380000}"/>
    <cellStyle name="Normal 144 2 6" xfId="15851" xr:uid="{00000000-0005-0000-0000-000035380000}"/>
    <cellStyle name="Normal 145" xfId="15852" xr:uid="{00000000-0005-0000-0000-000036380000}"/>
    <cellStyle name="Normal 145 2" xfId="15853" xr:uid="{00000000-0005-0000-0000-000037380000}"/>
    <cellStyle name="Normal 145 2 2" xfId="15854" xr:uid="{00000000-0005-0000-0000-000038380000}"/>
    <cellStyle name="Normal 145 2 2 2" xfId="15855" xr:uid="{00000000-0005-0000-0000-000039380000}"/>
    <cellStyle name="Normal 145 2 2 2 2" xfId="15856" xr:uid="{00000000-0005-0000-0000-00003A380000}"/>
    <cellStyle name="Normal 145 2 2 3" xfId="15857" xr:uid="{00000000-0005-0000-0000-00003B380000}"/>
    <cellStyle name="Normal 145 2 2 4" xfId="15858" xr:uid="{00000000-0005-0000-0000-00003C380000}"/>
    <cellStyle name="Normal 145 2 3" xfId="15859" xr:uid="{00000000-0005-0000-0000-00003D380000}"/>
    <cellStyle name="Normal 145 2 3 2" xfId="15860" xr:uid="{00000000-0005-0000-0000-00003E380000}"/>
    <cellStyle name="Normal 145 2 4" xfId="15861" xr:uid="{00000000-0005-0000-0000-00003F380000}"/>
    <cellStyle name="Normal 145 2 5" xfId="15862" xr:uid="{00000000-0005-0000-0000-000040380000}"/>
    <cellStyle name="Normal 145 2 6" xfId="15863" xr:uid="{00000000-0005-0000-0000-000041380000}"/>
    <cellStyle name="Normal 146" xfId="15864" xr:uid="{00000000-0005-0000-0000-000042380000}"/>
    <cellStyle name="Normal 146 2" xfId="15865" xr:uid="{00000000-0005-0000-0000-000043380000}"/>
    <cellStyle name="Normal 146 2 2" xfId="15866" xr:uid="{00000000-0005-0000-0000-000044380000}"/>
    <cellStyle name="Normal 146 2 2 2" xfId="15867" xr:uid="{00000000-0005-0000-0000-000045380000}"/>
    <cellStyle name="Normal 146 2 2 2 2" xfId="15868" xr:uid="{00000000-0005-0000-0000-000046380000}"/>
    <cellStyle name="Normal 146 2 2 3" xfId="15869" xr:uid="{00000000-0005-0000-0000-000047380000}"/>
    <cellStyle name="Normal 146 2 2 4" xfId="15870" xr:uid="{00000000-0005-0000-0000-000048380000}"/>
    <cellStyle name="Normal 146 2 3" xfId="15871" xr:uid="{00000000-0005-0000-0000-000049380000}"/>
    <cellStyle name="Normal 146 2 3 2" xfId="15872" xr:uid="{00000000-0005-0000-0000-00004A380000}"/>
    <cellStyle name="Normal 146 2 4" xfId="15873" xr:uid="{00000000-0005-0000-0000-00004B380000}"/>
    <cellStyle name="Normal 146 2 5" xfId="15874" xr:uid="{00000000-0005-0000-0000-00004C380000}"/>
    <cellStyle name="Normal 146 2 6" xfId="15875" xr:uid="{00000000-0005-0000-0000-00004D380000}"/>
    <cellStyle name="Normal 147" xfId="15876" xr:uid="{00000000-0005-0000-0000-00004E380000}"/>
    <cellStyle name="Normal 147 2" xfId="15877" xr:uid="{00000000-0005-0000-0000-00004F380000}"/>
    <cellStyle name="Normal 147 2 2" xfId="15878" xr:uid="{00000000-0005-0000-0000-000050380000}"/>
    <cellStyle name="Normal 147 2 2 2" xfId="15879" xr:uid="{00000000-0005-0000-0000-000051380000}"/>
    <cellStyle name="Normal 147 2 2 2 2" xfId="15880" xr:uid="{00000000-0005-0000-0000-000052380000}"/>
    <cellStyle name="Normal 147 2 2 3" xfId="15881" xr:uid="{00000000-0005-0000-0000-000053380000}"/>
    <cellStyle name="Normal 147 2 2 4" xfId="15882" xr:uid="{00000000-0005-0000-0000-000054380000}"/>
    <cellStyle name="Normal 147 2 3" xfId="15883" xr:uid="{00000000-0005-0000-0000-000055380000}"/>
    <cellStyle name="Normal 147 2 3 2" xfId="15884" xr:uid="{00000000-0005-0000-0000-000056380000}"/>
    <cellStyle name="Normal 147 2 4" xfId="15885" xr:uid="{00000000-0005-0000-0000-000057380000}"/>
    <cellStyle name="Normal 147 2 5" xfId="15886" xr:uid="{00000000-0005-0000-0000-000058380000}"/>
    <cellStyle name="Normal 147 2 6" xfId="15887" xr:uid="{00000000-0005-0000-0000-000059380000}"/>
    <cellStyle name="Normal 148" xfId="15888" xr:uid="{00000000-0005-0000-0000-00005A380000}"/>
    <cellStyle name="Normal 148 2" xfId="15889" xr:uid="{00000000-0005-0000-0000-00005B380000}"/>
    <cellStyle name="Normal 148 2 2" xfId="15890" xr:uid="{00000000-0005-0000-0000-00005C380000}"/>
    <cellStyle name="Normal 148 2 2 2" xfId="15891" xr:uid="{00000000-0005-0000-0000-00005D380000}"/>
    <cellStyle name="Normal 148 2 2 2 2" xfId="15892" xr:uid="{00000000-0005-0000-0000-00005E380000}"/>
    <cellStyle name="Normal 148 2 2 3" xfId="15893" xr:uid="{00000000-0005-0000-0000-00005F380000}"/>
    <cellStyle name="Normal 148 2 2 4" xfId="15894" xr:uid="{00000000-0005-0000-0000-000060380000}"/>
    <cellStyle name="Normal 148 2 3" xfId="15895" xr:uid="{00000000-0005-0000-0000-000061380000}"/>
    <cellStyle name="Normal 148 2 3 2" xfId="15896" xr:uid="{00000000-0005-0000-0000-000062380000}"/>
    <cellStyle name="Normal 148 2 4" xfId="15897" xr:uid="{00000000-0005-0000-0000-000063380000}"/>
    <cellStyle name="Normal 148 2 5" xfId="15898" xr:uid="{00000000-0005-0000-0000-000064380000}"/>
    <cellStyle name="Normal 148 2 6" xfId="15899" xr:uid="{00000000-0005-0000-0000-000065380000}"/>
    <cellStyle name="Normal 149" xfId="15900" xr:uid="{00000000-0005-0000-0000-000066380000}"/>
    <cellStyle name="Normal 149 2" xfId="15901" xr:uid="{00000000-0005-0000-0000-000067380000}"/>
    <cellStyle name="Normal 149 2 2" xfId="15902" xr:uid="{00000000-0005-0000-0000-000068380000}"/>
    <cellStyle name="Normal 149 2 2 2" xfId="15903" xr:uid="{00000000-0005-0000-0000-000069380000}"/>
    <cellStyle name="Normal 149 2 2 2 2" xfId="15904" xr:uid="{00000000-0005-0000-0000-00006A380000}"/>
    <cellStyle name="Normal 149 2 2 3" xfId="15905" xr:uid="{00000000-0005-0000-0000-00006B380000}"/>
    <cellStyle name="Normal 149 2 2 4" xfId="15906" xr:uid="{00000000-0005-0000-0000-00006C380000}"/>
    <cellStyle name="Normal 149 2 3" xfId="15907" xr:uid="{00000000-0005-0000-0000-00006D380000}"/>
    <cellStyle name="Normal 149 2 3 2" xfId="15908" xr:uid="{00000000-0005-0000-0000-00006E380000}"/>
    <cellStyle name="Normal 149 2 4" xfId="15909" xr:uid="{00000000-0005-0000-0000-00006F380000}"/>
    <cellStyle name="Normal 149 2 5" xfId="15910" xr:uid="{00000000-0005-0000-0000-000070380000}"/>
    <cellStyle name="Normal 149 2 6" xfId="15911" xr:uid="{00000000-0005-0000-0000-000071380000}"/>
    <cellStyle name="Normal 15" xfId="401" xr:uid="{00000000-0005-0000-0000-000072380000}"/>
    <cellStyle name="Normal 15 10" xfId="15912" xr:uid="{00000000-0005-0000-0000-000073380000}"/>
    <cellStyle name="Normal 15 10 2" xfId="15913" xr:uid="{00000000-0005-0000-0000-000074380000}"/>
    <cellStyle name="Normal 15 10 2 2" xfId="15914" xr:uid="{00000000-0005-0000-0000-000075380000}"/>
    <cellStyle name="Normal 15 10 2 2 2" xfId="15915" xr:uid="{00000000-0005-0000-0000-000076380000}"/>
    <cellStyle name="Normal 15 10 2 2 2 2" xfId="15916" xr:uid="{00000000-0005-0000-0000-000077380000}"/>
    <cellStyle name="Normal 15 10 2 2 3" xfId="15917" xr:uid="{00000000-0005-0000-0000-000078380000}"/>
    <cellStyle name="Normal 15 10 2 2 4" xfId="15918" xr:uid="{00000000-0005-0000-0000-000079380000}"/>
    <cellStyle name="Normal 15 10 2 3" xfId="15919" xr:uid="{00000000-0005-0000-0000-00007A380000}"/>
    <cellStyle name="Normal 15 10 2 3 2" xfId="15920" xr:uid="{00000000-0005-0000-0000-00007B380000}"/>
    <cellStyle name="Normal 15 10 2 4" xfId="15921" xr:uid="{00000000-0005-0000-0000-00007C380000}"/>
    <cellStyle name="Normal 15 10 2 5" xfId="15922" xr:uid="{00000000-0005-0000-0000-00007D380000}"/>
    <cellStyle name="Normal 15 10 2 6" xfId="15923" xr:uid="{00000000-0005-0000-0000-00007E380000}"/>
    <cellStyle name="Normal 15 11" xfId="15924" xr:uid="{00000000-0005-0000-0000-00007F380000}"/>
    <cellStyle name="Normal 15 11 2" xfId="15925" xr:uid="{00000000-0005-0000-0000-000080380000}"/>
    <cellStyle name="Normal 15 11 2 2" xfId="15926" xr:uid="{00000000-0005-0000-0000-000081380000}"/>
    <cellStyle name="Normal 15 11 2 2 2" xfId="15927" xr:uid="{00000000-0005-0000-0000-000082380000}"/>
    <cellStyle name="Normal 15 11 2 2 2 2" xfId="15928" xr:uid="{00000000-0005-0000-0000-000083380000}"/>
    <cellStyle name="Normal 15 11 2 2 3" xfId="15929" xr:uid="{00000000-0005-0000-0000-000084380000}"/>
    <cellStyle name="Normal 15 11 2 2 4" xfId="15930" xr:uid="{00000000-0005-0000-0000-000085380000}"/>
    <cellStyle name="Normal 15 11 2 3" xfId="15931" xr:uid="{00000000-0005-0000-0000-000086380000}"/>
    <cellStyle name="Normal 15 11 2 3 2" xfId="15932" xr:uid="{00000000-0005-0000-0000-000087380000}"/>
    <cellStyle name="Normal 15 11 2 4" xfId="15933" xr:uid="{00000000-0005-0000-0000-000088380000}"/>
    <cellStyle name="Normal 15 11 2 5" xfId="15934" xr:uid="{00000000-0005-0000-0000-000089380000}"/>
    <cellStyle name="Normal 15 11 2 6" xfId="15935" xr:uid="{00000000-0005-0000-0000-00008A380000}"/>
    <cellStyle name="Normal 15 12" xfId="15936" xr:uid="{00000000-0005-0000-0000-00008B380000}"/>
    <cellStyle name="Normal 15 12 2" xfId="15937" xr:uid="{00000000-0005-0000-0000-00008C380000}"/>
    <cellStyle name="Normal 15 12 2 2" xfId="15938" xr:uid="{00000000-0005-0000-0000-00008D380000}"/>
    <cellStyle name="Normal 15 12 2 2 2" xfId="15939" xr:uid="{00000000-0005-0000-0000-00008E380000}"/>
    <cellStyle name="Normal 15 12 2 2 2 2" xfId="15940" xr:uid="{00000000-0005-0000-0000-00008F380000}"/>
    <cellStyle name="Normal 15 12 2 2 3" xfId="15941" xr:uid="{00000000-0005-0000-0000-000090380000}"/>
    <cellStyle name="Normal 15 12 2 2 4" xfId="15942" xr:uid="{00000000-0005-0000-0000-000091380000}"/>
    <cellStyle name="Normal 15 12 2 3" xfId="15943" xr:uid="{00000000-0005-0000-0000-000092380000}"/>
    <cellStyle name="Normal 15 12 2 3 2" xfId="15944" xr:uid="{00000000-0005-0000-0000-000093380000}"/>
    <cellStyle name="Normal 15 12 2 4" xfId="15945" xr:uid="{00000000-0005-0000-0000-000094380000}"/>
    <cellStyle name="Normal 15 12 2 5" xfId="15946" xr:uid="{00000000-0005-0000-0000-000095380000}"/>
    <cellStyle name="Normal 15 12 2 6" xfId="15947" xr:uid="{00000000-0005-0000-0000-000096380000}"/>
    <cellStyle name="Normal 15 13" xfId="15948" xr:uid="{00000000-0005-0000-0000-000097380000}"/>
    <cellStyle name="Normal 15 13 2" xfId="15949" xr:uid="{00000000-0005-0000-0000-000098380000}"/>
    <cellStyle name="Normal 15 13 2 2" xfId="15950" xr:uid="{00000000-0005-0000-0000-000099380000}"/>
    <cellStyle name="Normal 15 13 2 2 2" xfId="15951" xr:uid="{00000000-0005-0000-0000-00009A380000}"/>
    <cellStyle name="Normal 15 13 2 2 2 2" xfId="15952" xr:uid="{00000000-0005-0000-0000-00009B380000}"/>
    <cellStyle name="Normal 15 13 2 2 3" xfId="15953" xr:uid="{00000000-0005-0000-0000-00009C380000}"/>
    <cellStyle name="Normal 15 13 2 2 4" xfId="15954" xr:uid="{00000000-0005-0000-0000-00009D380000}"/>
    <cellStyle name="Normal 15 13 2 3" xfId="15955" xr:uid="{00000000-0005-0000-0000-00009E380000}"/>
    <cellStyle name="Normal 15 13 2 3 2" xfId="15956" xr:uid="{00000000-0005-0000-0000-00009F380000}"/>
    <cellStyle name="Normal 15 13 2 4" xfId="15957" xr:uid="{00000000-0005-0000-0000-0000A0380000}"/>
    <cellStyle name="Normal 15 13 2 5" xfId="15958" xr:uid="{00000000-0005-0000-0000-0000A1380000}"/>
    <cellStyle name="Normal 15 13 2 6" xfId="15959" xr:uid="{00000000-0005-0000-0000-0000A2380000}"/>
    <cellStyle name="Normal 15 14" xfId="15960" xr:uid="{00000000-0005-0000-0000-0000A3380000}"/>
    <cellStyle name="Normal 15 14 2" xfId="15961" xr:uid="{00000000-0005-0000-0000-0000A4380000}"/>
    <cellStyle name="Normal 15 14 2 2" xfId="15962" xr:uid="{00000000-0005-0000-0000-0000A5380000}"/>
    <cellStyle name="Normal 15 14 2 2 2" xfId="15963" xr:uid="{00000000-0005-0000-0000-0000A6380000}"/>
    <cellStyle name="Normal 15 14 2 3" xfId="15964" xr:uid="{00000000-0005-0000-0000-0000A7380000}"/>
    <cellStyle name="Normal 15 14 2 4" xfId="15965" xr:uid="{00000000-0005-0000-0000-0000A8380000}"/>
    <cellStyle name="Normal 15 14 3" xfId="15966" xr:uid="{00000000-0005-0000-0000-0000A9380000}"/>
    <cellStyle name="Normal 15 14 3 2" xfId="15967" xr:uid="{00000000-0005-0000-0000-0000AA380000}"/>
    <cellStyle name="Normal 15 14 4" xfId="15968" xr:uid="{00000000-0005-0000-0000-0000AB380000}"/>
    <cellStyle name="Normal 15 14 5" xfId="15969" xr:uid="{00000000-0005-0000-0000-0000AC380000}"/>
    <cellStyle name="Normal 15 14 6" xfId="15970" xr:uid="{00000000-0005-0000-0000-0000AD380000}"/>
    <cellStyle name="Normal 15 15" xfId="2251" xr:uid="{00000000-0005-0000-0000-0000AE380000}"/>
    <cellStyle name="Normal 15 16" xfId="51324" xr:uid="{F99F4C2E-9CF5-42DE-B659-68ADA2204BC3}"/>
    <cellStyle name="Normal 15 2" xfId="1389" xr:uid="{00000000-0005-0000-0000-0000AF380000}"/>
    <cellStyle name="Normal 15 2 2" xfId="15971" xr:uid="{00000000-0005-0000-0000-0000B0380000}"/>
    <cellStyle name="Normal 15 2 2 2" xfId="15972" xr:uid="{00000000-0005-0000-0000-0000B1380000}"/>
    <cellStyle name="Normal 15 2 2 2 2" xfId="15973" xr:uid="{00000000-0005-0000-0000-0000B2380000}"/>
    <cellStyle name="Normal 15 2 2 2 2 2" xfId="15974" xr:uid="{00000000-0005-0000-0000-0000B3380000}"/>
    <cellStyle name="Normal 15 2 2 2 2 2 2" xfId="15975" xr:uid="{00000000-0005-0000-0000-0000B4380000}"/>
    <cellStyle name="Normal 15 2 2 2 2 3" xfId="15976" xr:uid="{00000000-0005-0000-0000-0000B5380000}"/>
    <cellStyle name="Normal 15 2 2 2 2 4" xfId="15977" xr:uid="{00000000-0005-0000-0000-0000B6380000}"/>
    <cellStyle name="Normal 15 2 2 2 3" xfId="15978" xr:uid="{00000000-0005-0000-0000-0000B7380000}"/>
    <cellStyle name="Normal 15 2 2 2 3 2" xfId="15979" xr:uid="{00000000-0005-0000-0000-0000B8380000}"/>
    <cellStyle name="Normal 15 2 2 2 4" xfId="15980" xr:uid="{00000000-0005-0000-0000-0000B9380000}"/>
    <cellStyle name="Normal 15 2 2 2 5" xfId="15981" xr:uid="{00000000-0005-0000-0000-0000BA380000}"/>
    <cellStyle name="Normal 15 2 2 2 6" xfId="15982" xr:uid="{00000000-0005-0000-0000-0000BB380000}"/>
    <cellStyle name="Normal 15 2 3" xfId="15983" xr:uid="{00000000-0005-0000-0000-0000BC380000}"/>
    <cellStyle name="Normal 15 2 3 2" xfId="15984" xr:uid="{00000000-0005-0000-0000-0000BD380000}"/>
    <cellStyle name="Normal 15 2 3 2 2" xfId="15985" xr:uid="{00000000-0005-0000-0000-0000BE380000}"/>
    <cellStyle name="Normal 15 2 3 2 2 2" xfId="15986" xr:uid="{00000000-0005-0000-0000-0000BF380000}"/>
    <cellStyle name="Normal 15 2 3 2 3" xfId="15987" xr:uid="{00000000-0005-0000-0000-0000C0380000}"/>
    <cellStyle name="Normal 15 2 3 2 4" xfId="15988" xr:uid="{00000000-0005-0000-0000-0000C1380000}"/>
    <cellStyle name="Normal 15 2 3 3" xfId="15989" xr:uid="{00000000-0005-0000-0000-0000C2380000}"/>
    <cellStyle name="Normal 15 2 3 3 2" xfId="15990" xr:uid="{00000000-0005-0000-0000-0000C3380000}"/>
    <cellStyle name="Normal 15 2 3 4" xfId="15991" xr:uid="{00000000-0005-0000-0000-0000C4380000}"/>
    <cellStyle name="Normal 15 2 3 5" xfId="15992" xr:uid="{00000000-0005-0000-0000-0000C5380000}"/>
    <cellStyle name="Normal 15 2 3 6" xfId="15993" xr:uid="{00000000-0005-0000-0000-0000C6380000}"/>
    <cellStyle name="Normal 15 2 4" xfId="2353" xr:uid="{00000000-0005-0000-0000-0000C7380000}"/>
    <cellStyle name="Normal 15 3" xfId="15994" xr:uid="{00000000-0005-0000-0000-0000C8380000}"/>
    <cellStyle name="Normal 15 3 2" xfId="15995" xr:uid="{00000000-0005-0000-0000-0000C9380000}"/>
    <cellStyle name="Normal 15 3 2 2" xfId="15996" xr:uid="{00000000-0005-0000-0000-0000CA380000}"/>
    <cellStyle name="Normal 15 3 2 2 2" xfId="15997" xr:uid="{00000000-0005-0000-0000-0000CB380000}"/>
    <cellStyle name="Normal 15 3 2 2 2 2" xfId="15998" xr:uid="{00000000-0005-0000-0000-0000CC380000}"/>
    <cellStyle name="Normal 15 3 2 2 3" xfId="15999" xr:uid="{00000000-0005-0000-0000-0000CD380000}"/>
    <cellStyle name="Normal 15 3 2 2 4" xfId="16000" xr:uid="{00000000-0005-0000-0000-0000CE380000}"/>
    <cellStyle name="Normal 15 3 2 2 5" xfId="51327" xr:uid="{B78E0D41-B48C-4D1A-A2D7-E7E360C00F96}"/>
    <cellStyle name="Normal 15 3 2 3" xfId="16001" xr:uid="{00000000-0005-0000-0000-0000CF380000}"/>
    <cellStyle name="Normal 15 3 2 3 2" xfId="16002" xr:uid="{00000000-0005-0000-0000-0000D0380000}"/>
    <cellStyle name="Normal 15 3 2 4" xfId="16003" xr:uid="{00000000-0005-0000-0000-0000D1380000}"/>
    <cellStyle name="Normal 15 3 2 5" xfId="16004" xr:uid="{00000000-0005-0000-0000-0000D2380000}"/>
    <cellStyle name="Normal 15 3 2 6" xfId="16005" xr:uid="{00000000-0005-0000-0000-0000D3380000}"/>
    <cellStyle name="Normal 15 3 2 7" xfId="51326" xr:uid="{0B9D20E5-4493-4F56-8DAE-9CD60C0A2194}"/>
    <cellStyle name="Normal 15 3 3" xfId="51328" xr:uid="{BB039D17-6E1B-4291-9046-EEBE79D86824}"/>
    <cellStyle name="Normal 15 3 3 2" xfId="51329" xr:uid="{0685C8B7-8DFF-4CAA-8520-BCB9D0DAF354}"/>
    <cellStyle name="Normal 15 3 4" xfId="51330" xr:uid="{1276620A-BF92-4432-AD61-5A060414A983}"/>
    <cellStyle name="Normal 15 3 5" xfId="51325" xr:uid="{DDB5C52C-90B3-4369-A5BB-D10EAB600340}"/>
    <cellStyle name="Normal 15 4" xfId="16006" xr:uid="{00000000-0005-0000-0000-0000D4380000}"/>
    <cellStyle name="Normal 15 4 2" xfId="16007" xr:uid="{00000000-0005-0000-0000-0000D5380000}"/>
    <cellStyle name="Normal 15 4 2 2" xfId="16008" xr:uid="{00000000-0005-0000-0000-0000D6380000}"/>
    <cellStyle name="Normal 15 4 2 2 2" xfId="16009" xr:uid="{00000000-0005-0000-0000-0000D7380000}"/>
    <cellStyle name="Normal 15 4 2 2 2 2" xfId="16010" xr:uid="{00000000-0005-0000-0000-0000D8380000}"/>
    <cellStyle name="Normal 15 4 2 2 3" xfId="16011" xr:uid="{00000000-0005-0000-0000-0000D9380000}"/>
    <cellStyle name="Normal 15 4 2 2 4" xfId="16012" xr:uid="{00000000-0005-0000-0000-0000DA380000}"/>
    <cellStyle name="Normal 15 4 2 3" xfId="16013" xr:uid="{00000000-0005-0000-0000-0000DB380000}"/>
    <cellStyle name="Normal 15 4 2 3 2" xfId="16014" xr:uid="{00000000-0005-0000-0000-0000DC380000}"/>
    <cellStyle name="Normal 15 4 2 4" xfId="16015" xr:uid="{00000000-0005-0000-0000-0000DD380000}"/>
    <cellStyle name="Normal 15 4 2 5" xfId="16016" xr:uid="{00000000-0005-0000-0000-0000DE380000}"/>
    <cellStyle name="Normal 15 4 2 6" xfId="16017" xr:uid="{00000000-0005-0000-0000-0000DF380000}"/>
    <cellStyle name="Normal 15 5" xfId="16018" xr:uid="{00000000-0005-0000-0000-0000E0380000}"/>
    <cellStyle name="Normal 15 5 2" xfId="16019" xr:uid="{00000000-0005-0000-0000-0000E1380000}"/>
    <cellStyle name="Normal 15 5 2 2" xfId="16020" xr:uid="{00000000-0005-0000-0000-0000E2380000}"/>
    <cellStyle name="Normal 15 5 2 2 2" xfId="16021" xr:uid="{00000000-0005-0000-0000-0000E3380000}"/>
    <cellStyle name="Normal 15 5 2 2 2 2" xfId="16022" xr:uid="{00000000-0005-0000-0000-0000E4380000}"/>
    <cellStyle name="Normal 15 5 2 2 3" xfId="16023" xr:uid="{00000000-0005-0000-0000-0000E5380000}"/>
    <cellStyle name="Normal 15 5 2 2 4" xfId="16024" xr:uid="{00000000-0005-0000-0000-0000E6380000}"/>
    <cellStyle name="Normal 15 5 2 3" xfId="16025" xr:uid="{00000000-0005-0000-0000-0000E7380000}"/>
    <cellStyle name="Normal 15 5 2 3 2" xfId="16026" xr:uid="{00000000-0005-0000-0000-0000E8380000}"/>
    <cellStyle name="Normal 15 5 2 4" xfId="16027" xr:uid="{00000000-0005-0000-0000-0000E9380000}"/>
    <cellStyle name="Normal 15 5 2 5" xfId="16028" xr:uid="{00000000-0005-0000-0000-0000EA380000}"/>
    <cellStyle name="Normal 15 5 2 6" xfId="16029" xr:uid="{00000000-0005-0000-0000-0000EB380000}"/>
    <cellStyle name="Normal 15 6" xfId="16030" xr:uid="{00000000-0005-0000-0000-0000EC380000}"/>
    <cellStyle name="Normal 15 6 2" xfId="16031" xr:uid="{00000000-0005-0000-0000-0000ED380000}"/>
    <cellStyle name="Normal 15 6 2 2" xfId="16032" xr:uid="{00000000-0005-0000-0000-0000EE380000}"/>
    <cellStyle name="Normal 15 6 2 2 2" xfId="16033" xr:uid="{00000000-0005-0000-0000-0000EF380000}"/>
    <cellStyle name="Normal 15 6 2 2 2 2" xfId="16034" xr:uid="{00000000-0005-0000-0000-0000F0380000}"/>
    <cellStyle name="Normal 15 6 2 2 3" xfId="16035" xr:uid="{00000000-0005-0000-0000-0000F1380000}"/>
    <cellStyle name="Normal 15 6 2 2 4" xfId="16036" xr:uid="{00000000-0005-0000-0000-0000F2380000}"/>
    <cellStyle name="Normal 15 6 2 3" xfId="16037" xr:uid="{00000000-0005-0000-0000-0000F3380000}"/>
    <cellStyle name="Normal 15 6 2 3 2" xfId="16038" xr:uid="{00000000-0005-0000-0000-0000F4380000}"/>
    <cellStyle name="Normal 15 6 2 4" xfId="16039" xr:uid="{00000000-0005-0000-0000-0000F5380000}"/>
    <cellStyle name="Normal 15 6 2 5" xfId="16040" xr:uid="{00000000-0005-0000-0000-0000F6380000}"/>
    <cellStyle name="Normal 15 6 2 6" xfId="16041" xr:uid="{00000000-0005-0000-0000-0000F7380000}"/>
    <cellStyle name="Normal 15 7" xfId="16042" xr:uid="{00000000-0005-0000-0000-0000F8380000}"/>
    <cellStyle name="Normal 15 7 2" xfId="16043" xr:uid="{00000000-0005-0000-0000-0000F9380000}"/>
    <cellStyle name="Normal 15 7 2 2" xfId="16044" xr:uid="{00000000-0005-0000-0000-0000FA380000}"/>
    <cellStyle name="Normal 15 7 2 2 2" xfId="16045" xr:uid="{00000000-0005-0000-0000-0000FB380000}"/>
    <cellStyle name="Normal 15 7 2 2 2 2" xfId="16046" xr:uid="{00000000-0005-0000-0000-0000FC380000}"/>
    <cellStyle name="Normal 15 7 2 2 3" xfId="16047" xr:uid="{00000000-0005-0000-0000-0000FD380000}"/>
    <cellStyle name="Normal 15 7 2 2 4" xfId="16048" xr:uid="{00000000-0005-0000-0000-0000FE380000}"/>
    <cellStyle name="Normal 15 7 2 3" xfId="16049" xr:uid="{00000000-0005-0000-0000-0000FF380000}"/>
    <cellStyle name="Normal 15 7 2 3 2" xfId="16050" xr:uid="{00000000-0005-0000-0000-000000390000}"/>
    <cellStyle name="Normal 15 7 2 4" xfId="16051" xr:uid="{00000000-0005-0000-0000-000001390000}"/>
    <cellStyle name="Normal 15 7 2 5" xfId="16052" xr:uid="{00000000-0005-0000-0000-000002390000}"/>
    <cellStyle name="Normal 15 7 2 6" xfId="16053" xr:uid="{00000000-0005-0000-0000-000003390000}"/>
    <cellStyle name="Normal 15 8" xfId="16054" xr:uid="{00000000-0005-0000-0000-000004390000}"/>
    <cellStyle name="Normal 15 8 2" xfId="16055" xr:uid="{00000000-0005-0000-0000-000005390000}"/>
    <cellStyle name="Normal 15 8 2 2" xfId="16056" xr:uid="{00000000-0005-0000-0000-000006390000}"/>
    <cellStyle name="Normal 15 8 2 2 2" xfId="16057" xr:uid="{00000000-0005-0000-0000-000007390000}"/>
    <cellStyle name="Normal 15 8 2 2 2 2" xfId="16058" xr:uid="{00000000-0005-0000-0000-000008390000}"/>
    <cellStyle name="Normal 15 8 2 2 3" xfId="16059" xr:uid="{00000000-0005-0000-0000-000009390000}"/>
    <cellStyle name="Normal 15 8 2 2 4" xfId="16060" xr:uid="{00000000-0005-0000-0000-00000A390000}"/>
    <cellStyle name="Normal 15 8 2 3" xfId="16061" xr:uid="{00000000-0005-0000-0000-00000B390000}"/>
    <cellStyle name="Normal 15 8 2 3 2" xfId="16062" xr:uid="{00000000-0005-0000-0000-00000C390000}"/>
    <cellStyle name="Normal 15 8 2 4" xfId="16063" xr:uid="{00000000-0005-0000-0000-00000D390000}"/>
    <cellStyle name="Normal 15 8 2 5" xfId="16064" xr:uid="{00000000-0005-0000-0000-00000E390000}"/>
    <cellStyle name="Normal 15 8 2 6" xfId="16065" xr:uid="{00000000-0005-0000-0000-00000F390000}"/>
    <cellStyle name="Normal 15 9" xfId="16066" xr:uid="{00000000-0005-0000-0000-000010390000}"/>
    <cellStyle name="Normal 15 9 2" xfId="16067" xr:uid="{00000000-0005-0000-0000-000011390000}"/>
    <cellStyle name="Normal 15 9 2 2" xfId="16068" xr:uid="{00000000-0005-0000-0000-000012390000}"/>
    <cellStyle name="Normal 15 9 2 2 2" xfId="16069" xr:uid="{00000000-0005-0000-0000-000013390000}"/>
    <cellStyle name="Normal 15 9 2 2 2 2" xfId="16070" xr:uid="{00000000-0005-0000-0000-000014390000}"/>
    <cellStyle name="Normal 15 9 2 2 3" xfId="16071" xr:uid="{00000000-0005-0000-0000-000015390000}"/>
    <cellStyle name="Normal 15 9 2 2 4" xfId="16072" xr:uid="{00000000-0005-0000-0000-000016390000}"/>
    <cellStyle name="Normal 15 9 2 3" xfId="16073" xr:uid="{00000000-0005-0000-0000-000017390000}"/>
    <cellStyle name="Normal 15 9 2 3 2" xfId="16074" xr:uid="{00000000-0005-0000-0000-000018390000}"/>
    <cellStyle name="Normal 15 9 2 4" xfId="16075" xr:uid="{00000000-0005-0000-0000-000019390000}"/>
    <cellStyle name="Normal 15 9 2 5" xfId="16076" xr:uid="{00000000-0005-0000-0000-00001A390000}"/>
    <cellStyle name="Normal 15 9 2 6" xfId="16077" xr:uid="{00000000-0005-0000-0000-00001B390000}"/>
    <cellStyle name="Normal 15_inv-en-1.5.0-02 trame_fiche-emissions" xfId="16078" xr:uid="{00000000-0005-0000-0000-00001C390000}"/>
    <cellStyle name="Normal 150" xfId="16079" xr:uid="{00000000-0005-0000-0000-00001D390000}"/>
    <cellStyle name="Normal 150 2" xfId="16080" xr:uid="{00000000-0005-0000-0000-00001E390000}"/>
    <cellStyle name="Normal 150 2 2" xfId="16081" xr:uid="{00000000-0005-0000-0000-00001F390000}"/>
    <cellStyle name="Normal 150 2 2 2" xfId="16082" xr:uid="{00000000-0005-0000-0000-000020390000}"/>
    <cellStyle name="Normal 150 2 2 2 2" xfId="16083" xr:uid="{00000000-0005-0000-0000-000021390000}"/>
    <cellStyle name="Normal 150 2 2 3" xfId="16084" xr:uid="{00000000-0005-0000-0000-000022390000}"/>
    <cellStyle name="Normal 150 2 2 4" xfId="16085" xr:uid="{00000000-0005-0000-0000-000023390000}"/>
    <cellStyle name="Normal 150 2 3" xfId="16086" xr:uid="{00000000-0005-0000-0000-000024390000}"/>
    <cellStyle name="Normal 150 2 3 2" xfId="16087" xr:uid="{00000000-0005-0000-0000-000025390000}"/>
    <cellStyle name="Normal 150 2 4" xfId="16088" xr:uid="{00000000-0005-0000-0000-000026390000}"/>
    <cellStyle name="Normal 150 2 5" xfId="16089" xr:uid="{00000000-0005-0000-0000-000027390000}"/>
    <cellStyle name="Normal 150 2 6" xfId="16090" xr:uid="{00000000-0005-0000-0000-000028390000}"/>
    <cellStyle name="Normal 151" xfId="16091" xr:uid="{00000000-0005-0000-0000-000029390000}"/>
    <cellStyle name="Normal 151 2" xfId="16092" xr:uid="{00000000-0005-0000-0000-00002A390000}"/>
    <cellStyle name="Normal 151 2 2" xfId="16093" xr:uid="{00000000-0005-0000-0000-00002B390000}"/>
    <cellStyle name="Normal 151 2 2 2" xfId="16094" xr:uid="{00000000-0005-0000-0000-00002C390000}"/>
    <cellStyle name="Normal 151 2 2 2 2" xfId="16095" xr:uid="{00000000-0005-0000-0000-00002D390000}"/>
    <cellStyle name="Normal 151 2 2 3" xfId="16096" xr:uid="{00000000-0005-0000-0000-00002E390000}"/>
    <cellStyle name="Normal 151 2 2 4" xfId="16097" xr:uid="{00000000-0005-0000-0000-00002F390000}"/>
    <cellStyle name="Normal 151 2 3" xfId="16098" xr:uid="{00000000-0005-0000-0000-000030390000}"/>
    <cellStyle name="Normal 151 2 3 2" xfId="16099" xr:uid="{00000000-0005-0000-0000-000031390000}"/>
    <cellStyle name="Normal 151 2 4" xfId="16100" xr:uid="{00000000-0005-0000-0000-000032390000}"/>
    <cellStyle name="Normal 151 2 5" xfId="16101" xr:uid="{00000000-0005-0000-0000-000033390000}"/>
    <cellStyle name="Normal 151 2 6" xfId="16102" xr:uid="{00000000-0005-0000-0000-000034390000}"/>
    <cellStyle name="Normal 152" xfId="16103" xr:uid="{00000000-0005-0000-0000-000035390000}"/>
    <cellStyle name="Normal 152 2" xfId="16104" xr:uid="{00000000-0005-0000-0000-000036390000}"/>
    <cellStyle name="Normal 152 2 2" xfId="16105" xr:uid="{00000000-0005-0000-0000-000037390000}"/>
    <cellStyle name="Normal 152 2 2 2" xfId="16106" xr:uid="{00000000-0005-0000-0000-000038390000}"/>
    <cellStyle name="Normal 152 2 2 2 2" xfId="16107" xr:uid="{00000000-0005-0000-0000-000039390000}"/>
    <cellStyle name="Normal 152 2 2 3" xfId="16108" xr:uid="{00000000-0005-0000-0000-00003A390000}"/>
    <cellStyle name="Normal 152 2 2 4" xfId="16109" xr:uid="{00000000-0005-0000-0000-00003B390000}"/>
    <cellStyle name="Normal 152 2 3" xfId="16110" xr:uid="{00000000-0005-0000-0000-00003C390000}"/>
    <cellStyle name="Normal 152 2 3 2" xfId="16111" xr:uid="{00000000-0005-0000-0000-00003D390000}"/>
    <cellStyle name="Normal 152 2 4" xfId="16112" xr:uid="{00000000-0005-0000-0000-00003E390000}"/>
    <cellStyle name="Normal 152 2 5" xfId="16113" xr:uid="{00000000-0005-0000-0000-00003F390000}"/>
    <cellStyle name="Normal 152 2 6" xfId="16114" xr:uid="{00000000-0005-0000-0000-000040390000}"/>
    <cellStyle name="Normal 153" xfId="16115" xr:uid="{00000000-0005-0000-0000-000041390000}"/>
    <cellStyle name="Normal 153 2" xfId="16116" xr:uid="{00000000-0005-0000-0000-000042390000}"/>
    <cellStyle name="Normal 153 2 2" xfId="16117" xr:uid="{00000000-0005-0000-0000-000043390000}"/>
    <cellStyle name="Normal 153 2 2 2" xfId="16118" xr:uid="{00000000-0005-0000-0000-000044390000}"/>
    <cellStyle name="Normal 153 2 2 2 2" xfId="16119" xr:uid="{00000000-0005-0000-0000-000045390000}"/>
    <cellStyle name="Normal 153 2 2 3" xfId="16120" xr:uid="{00000000-0005-0000-0000-000046390000}"/>
    <cellStyle name="Normal 153 2 2 4" xfId="16121" xr:uid="{00000000-0005-0000-0000-000047390000}"/>
    <cellStyle name="Normal 153 2 3" xfId="16122" xr:uid="{00000000-0005-0000-0000-000048390000}"/>
    <cellStyle name="Normal 153 2 3 2" xfId="16123" xr:uid="{00000000-0005-0000-0000-000049390000}"/>
    <cellStyle name="Normal 153 2 4" xfId="16124" xr:uid="{00000000-0005-0000-0000-00004A390000}"/>
    <cellStyle name="Normal 153 2 5" xfId="16125" xr:uid="{00000000-0005-0000-0000-00004B390000}"/>
    <cellStyle name="Normal 153 2 6" xfId="16126" xr:uid="{00000000-0005-0000-0000-00004C390000}"/>
    <cellStyle name="Normal 154" xfId="16127" xr:uid="{00000000-0005-0000-0000-00004D390000}"/>
    <cellStyle name="Normal 154 2" xfId="16128" xr:uid="{00000000-0005-0000-0000-00004E390000}"/>
    <cellStyle name="Normal 154 2 2" xfId="16129" xr:uid="{00000000-0005-0000-0000-00004F390000}"/>
    <cellStyle name="Normal 154 2 2 2" xfId="16130" xr:uid="{00000000-0005-0000-0000-000050390000}"/>
    <cellStyle name="Normal 154 2 2 2 2" xfId="16131" xr:uid="{00000000-0005-0000-0000-000051390000}"/>
    <cellStyle name="Normal 154 2 2 3" xfId="16132" xr:uid="{00000000-0005-0000-0000-000052390000}"/>
    <cellStyle name="Normal 154 2 2 4" xfId="16133" xr:uid="{00000000-0005-0000-0000-000053390000}"/>
    <cellStyle name="Normal 154 2 3" xfId="16134" xr:uid="{00000000-0005-0000-0000-000054390000}"/>
    <cellStyle name="Normal 154 2 3 2" xfId="16135" xr:uid="{00000000-0005-0000-0000-000055390000}"/>
    <cellStyle name="Normal 154 2 4" xfId="16136" xr:uid="{00000000-0005-0000-0000-000056390000}"/>
    <cellStyle name="Normal 154 2 5" xfId="16137" xr:uid="{00000000-0005-0000-0000-000057390000}"/>
    <cellStyle name="Normal 154 2 6" xfId="16138" xr:uid="{00000000-0005-0000-0000-000058390000}"/>
    <cellStyle name="Normal 155" xfId="16139" xr:uid="{00000000-0005-0000-0000-000059390000}"/>
    <cellStyle name="Normal 155 2" xfId="16140" xr:uid="{00000000-0005-0000-0000-00005A390000}"/>
    <cellStyle name="Normal 155 2 2" xfId="16141" xr:uid="{00000000-0005-0000-0000-00005B390000}"/>
    <cellStyle name="Normal 155 2 2 2" xfId="16142" xr:uid="{00000000-0005-0000-0000-00005C390000}"/>
    <cellStyle name="Normal 155 2 2 2 2" xfId="16143" xr:uid="{00000000-0005-0000-0000-00005D390000}"/>
    <cellStyle name="Normal 155 2 2 3" xfId="16144" xr:uid="{00000000-0005-0000-0000-00005E390000}"/>
    <cellStyle name="Normal 155 2 2 4" xfId="16145" xr:uid="{00000000-0005-0000-0000-00005F390000}"/>
    <cellStyle name="Normal 155 2 3" xfId="16146" xr:uid="{00000000-0005-0000-0000-000060390000}"/>
    <cellStyle name="Normal 155 2 3 2" xfId="16147" xr:uid="{00000000-0005-0000-0000-000061390000}"/>
    <cellStyle name="Normal 155 2 4" xfId="16148" xr:uid="{00000000-0005-0000-0000-000062390000}"/>
    <cellStyle name="Normal 155 2 5" xfId="16149" xr:uid="{00000000-0005-0000-0000-000063390000}"/>
    <cellStyle name="Normal 155 2 6" xfId="16150" xr:uid="{00000000-0005-0000-0000-000064390000}"/>
    <cellStyle name="Normal 156" xfId="16151" xr:uid="{00000000-0005-0000-0000-000065390000}"/>
    <cellStyle name="Normal 156 2" xfId="16152" xr:uid="{00000000-0005-0000-0000-000066390000}"/>
    <cellStyle name="Normal 156 2 2" xfId="16153" xr:uid="{00000000-0005-0000-0000-000067390000}"/>
    <cellStyle name="Normal 156 2 2 2" xfId="16154" xr:uid="{00000000-0005-0000-0000-000068390000}"/>
    <cellStyle name="Normal 156 2 2 2 2" xfId="16155" xr:uid="{00000000-0005-0000-0000-000069390000}"/>
    <cellStyle name="Normal 156 2 2 3" xfId="16156" xr:uid="{00000000-0005-0000-0000-00006A390000}"/>
    <cellStyle name="Normal 156 2 2 4" xfId="16157" xr:uid="{00000000-0005-0000-0000-00006B390000}"/>
    <cellStyle name="Normal 156 2 3" xfId="16158" xr:uid="{00000000-0005-0000-0000-00006C390000}"/>
    <cellStyle name="Normal 156 2 3 2" xfId="16159" xr:uid="{00000000-0005-0000-0000-00006D390000}"/>
    <cellStyle name="Normal 156 2 4" xfId="16160" xr:uid="{00000000-0005-0000-0000-00006E390000}"/>
    <cellStyle name="Normal 156 2 5" xfId="16161" xr:uid="{00000000-0005-0000-0000-00006F390000}"/>
    <cellStyle name="Normal 156 2 6" xfId="16162" xr:uid="{00000000-0005-0000-0000-000070390000}"/>
    <cellStyle name="Normal 157" xfId="16163" xr:uid="{00000000-0005-0000-0000-000071390000}"/>
    <cellStyle name="Normal 157 2" xfId="16164" xr:uid="{00000000-0005-0000-0000-000072390000}"/>
    <cellStyle name="Normal 157 2 2" xfId="16165" xr:uid="{00000000-0005-0000-0000-000073390000}"/>
    <cellStyle name="Normal 157 2 2 2" xfId="16166" xr:uid="{00000000-0005-0000-0000-000074390000}"/>
    <cellStyle name="Normal 157 2 2 2 2" xfId="16167" xr:uid="{00000000-0005-0000-0000-000075390000}"/>
    <cellStyle name="Normal 157 2 2 3" xfId="16168" xr:uid="{00000000-0005-0000-0000-000076390000}"/>
    <cellStyle name="Normal 157 2 2 4" xfId="16169" xr:uid="{00000000-0005-0000-0000-000077390000}"/>
    <cellStyle name="Normal 157 2 3" xfId="16170" xr:uid="{00000000-0005-0000-0000-000078390000}"/>
    <cellStyle name="Normal 157 2 3 2" xfId="16171" xr:uid="{00000000-0005-0000-0000-000079390000}"/>
    <cellStyle name="Normal 157 2 4" xfId="16172" xr:uid="{00000000-0005-0000-0000-00007A390000}"/>
    <cellStyle name="Normal 157 2 5" xfId="16173" xr:uid="{00000000-0005-0000-0000-00007B390000}"/>
    <cellStyle name="Normal 157 2 6" xfId="16174" xr:uid="{00000000-0005-0000-0000-00007C390000}"/>
    <cellStyle name="Normal 158" xfId="16175" xr:uid="{00000000-0005-0000-0000-00007D390000}"/>
    <cellStyle name="Normal 158 2" xfId="16176" xr:uid="{00000000-0005-0000-0000-00007E390000}"/>
    <cellStyle name="Normal 158 2 2" xfId="16177" xr:uid="{00000000-0005-0000-0000-00007F390000}"/>
    <cellStyle name="Normal 158 2 2 2" xfId="16178" xr:uid="{00000000-0005-0000-0000-000080390000}"/>
    <cellStyle name="Normal 158 2 2 2 2" xfId="16179" xr:uid="{00000000-0005-0000-0000-000081390000}"/>
    <cellStyle name="Normal 158 2 2 3" xfId="16180" xr:uid="{00000000-0005-0000-0000-000082390000}"/>
    <cellStyle name="Normal 158 2 2 4" xfId="16181" xr:uid="{00000000-0005-0000-0000-000083390000}"/>
    <cellStyle name="Normal 158 2 3" xfId="16182" xr:uid="{00000000-0005-0000-0000-000084390000}"/>
    <cellStyle name="Normal 158 2 3 2" xfId="16183" xr:uid="{00000000-0005-0000-0000-000085390000}"/>
    <cellStyle name="Normal 158 2 4" xfId="16184" xr:uid="{00000000-0005-0000-0000-000086390000}"/>
    <cellStyle name="Normal 158 2 5" xfId="16185" xr:uid="{00000000-0005-0000-0000-000087390000}"/>
    <cellStyle name="Normal 158 2 6" xfId="16186" xr:uid="{00000000-0005-0000-0000-000088390000}"/>
    <cellStyle name="Normal 159" xfId="16187" xr:uid="{00000000-0005-0000-0000-000089390000}"/>
    <cellStyle name="Normal 159 2" xfId="16188" xr:uid="{00000000-0005-0000-0000-00008A390000}"/>
    <cellStyle name="Normal 159 2 2" xfId="16189" xr:uid="{00000000-0005-0000-0000-00008B390000}"/>
    <cellStyle name="Normal 159 2 2 2" xfId="16190" xr:uid="{00000000-0005-0000-0000-00008C390000}"/>
    <cellStyle name="Normal 159 2 2 2 2" xfId="16191" xr:uid="{00000000-0005-0000-0000-00008D390000}"/>
    <cellStyle name="Normal 159 2 2 3" xfId="16192" xr:uid="{00000000-0005-0000-0000-00008E390000}"/>
    <cellStyle name="Normal 159 2 2 4" xfId="16193" xr:uid="{00000000-0005-0000-0000-00008F390000}"/>
    <cellStyle name="Normal 159 2 3" xfId="16194" xr:uid="{00000000-0005-0000-0000-000090390000}"/>
    <cellStyle name="Normal 159 2 3 2" xfId="16195" xr:uid="{00000000-0005-0000-0000-000091390000}"/>
    <cellStyle name="Normal 159 2 4" xfId="16196" xr:uid="{00000000-0005-0000-0000-000092390000}"/>
    <cellStyle name="Normal 159 2 5" xfId="16197" xr:uid="{00000000-0005-0000-0000-000093390000}"/>
    <cellStyle name="Normal 16" xfId="402" xr:uid="{00000000-0005-0000-0000-000094390000}"/>
    <cellStyle name="Normal 16 10" xfId="16198" xr:uid="{00000000-0005-0000-0000-000095390000}"/>
    <cellStyle name="Normal 16 10 2" xfId="16199" xr:uid="{00000000-0005-0000-0000-000096390000}"/>
    <cellStyle name="Normal 16 10 2 2" xfId="16200" xr:uid="{00000000-0005-0000-0000-000097390000}"/>
    <cellStyle name="Normal 16 10 2 2 2" xfId="16201" xr:uid="{00000000-0005-0000-0000-000098390000}"/>
    <cellStyle name="Normal 16 10 2 2 2 2" xfId="16202" xr:uid="{00000000-0005-0000-0000-000099390000}"/>
    <cellStyle name="Normal 16 10 2 2 3" xfId="16203" xr:uid="{00000000-0005-0000-0000-00009A390000}"/>
    <cellStyle name="Normal 16 10 2 2 4" xfId="16204" xr:uid="{00000000-0005-0000-0000-00009B390000}"/>
    <cellStyle name="Normal 16 10 2 3" xfId="16205" xr:uid="{00000000-0005-0000-0000-00009C390000}"/>
    <cellStyle name="Normal 16 10 2 3 2" xfId="16206" xr:uid="{00000000-0005-0000-0000-00009D390000}"/>
    <cellStyle name="Normal 16 10 2 4" xfId="16207" xr:uid="{00000000-0005-0000-0000-00009E390000}"/>
    <cellStyle name="Normal 16 10 2 5" xfId="16208" xr:uid="{00000000-0005-0000-0000-00009F390000}"/>
    <cellStyle name="Normal 16 10 2 6" xfId="16209" xr:uid="{00000000-0005-0000-0000-0000A0390000}"/>
    <cellStyle name="Normal 16 11" xfId="16210" xr:uid="{00000000-0005-0000-0000-0000A1390000}"/>
    <cellStyle name="Normal 16 11 2" xfId="16211" xr:uid="{00000000-0005-0000-0000-0000A2390000}"/>
    <cellStyle name="Normal 16 11 2 2" xfId="16212" xr:uid="{00000000-0005-0000-0000-0000A3390000}"/>
    <cellStyle name="Normal 16 11 2 2 2" xfId="16213" xr:uid="{00000000-0005-0000-0000-0000A4390000}"/>
    <cellStyle name="Normal 16 11 2 2 2 2" xfId="16214" xr:uid="{00000000-0005-0000-0000-0000A5390000}"/>
    <cellStyle name="Normal 16 11 2 2 3" xfId="16215" xr:uid="{00000000-0005-0000-0000-0000A6390000}"/>
    <cellStyle name="Normal 16 11 2 2 4" xfId="16216" xr:uid="{00000000-0005-0000-0000-0000A7390000}"/>
    <cellStyle name="Normal 16 11 2 3" xfId="16217" xr:uid="{00000000-0005-0000-0000-0000A8390000}"/>
    <cellStyle name="Normal 16 11 2 3 2" xfId="16218" xr:uid="{00000000-0005-0000-0000-0000A9390000}"/>
    <cellStyle name="Normal 16 11 2 4" xfId="16219" xr:uid="{00000000-0005-0000-0000-0000AA390000}"/>
    <cellStyle name="Normal 16 11 2 5" xfId="16220" xr:uid="{00000000-0005-0000-0000-0000AB390000}"/>
    <cellStyle name="Normal 16 11 2 6" xfId="16221" xr:uid="{00000000-0005-0000-0000-0000AC390000}"/>
    <cellStyle name="Normal 16 12" xfId="16222" xr:uid="{00000000-0005-0000-0000-0000AD390000}"/>
    <cellStyle name="Normal 16 12 2" xfId="16223" xr:uid="{00000000-0005-0000-0000-0000AE390000}"/>
    <cellStyle name="Normal 16 12 2 2" xfId="16224" xr:uid="{00000000-0005-0000-0000-0000AF390000}"/>
    <cellStyle name="Normal 16 12 2 2 2" xfId="16225" xr:uid="{00000000-0005-0000-0000-0000B0390000}"/>
    <cellStyle name="Normal 16 12 2 2 2 2" xfId="16226" xr:uid="{00000000-0005-0000-0000-0000B1390000}"/>
    <cellStyle name="Normal 16 12 2 2 3" xfId="16227" xr:uid="{00000000-0005-0000-0000-0000B2390000}"/>
    <cellStyle name="Normal 16 12 2 2 4" xfId="16228" xr:uid="{00000000-0005-0000-0000-0000B3390000}"/>
    <cellStyle name="Normal 16 12 2 3" xfId="16229" xr:uid="{00000000-0005-0000-0000-0000B4390000}"/>
    <cellStyle name="Normal 16 12 2 3 2" xfId="16230" xr:uid="{00000000-0005-0000-0000-0000B5390000}"/>
    <cellStyle name="Normal 16 12 2 4" xfId="16231" xr:uid="{00000000-0005-0000-0000-0000B6390000}"/>
    <cellStyle name="Normal 16 12 2 5" xfId="16232" xr:uid="{00000000-0005-0000-0000-0000B7390000}"/>
    <cellStyle name="Normal 16 12 2 6" xfId="16233" xr:uid="{00000000-0005-0000-0000-0000B8390000}"/>
    <cellStyle name="Normal 16 13" xfId="16234" xr:uid="{00000000-0005-0000-0000-0000B9390000}"/>
    <cellStyle name="Normal 16 13 2" xfId="16235" xr:uid="{00000000-0005-0000-0000-0000BA390000}"/>
    <cellStyle name="Normal 16 13 2 2" xfId="16236" xr:uid="{00000000-0005-0000-0000-0000BB390000}"/>
    <cellStyle name="Normal 16 13 2 2 2" xfId="16237" xr:uid="{00000000-0005-0000-0000-0000BC390000}"/>
    <cellStyle name="Normal 16 13 2 2 2 2" xfId="16238" xr:uid="{00000000-0005-0000-0000-0000BD390000}"/>
    <cellStyle name="Normal 16 13 2 2 3" xfId="16239" xr:uid="{00000000-0005-0000-0000-0000BE390000}"/>
    <cellStyle name="Normal 16 13 2 2 4" xfId="16240" xr:uid="{00000000-0005-0000-0000-0000BF390000}"/>
    <cellStyle name="Normal 16 13 2 3" xfId="16241" xr:uid="{00000000-0005-0000-0000-0000C0390000}"/>
    <cellStyle name="Normal 16 13 2 3 2" xfId="16242" xr:uid="{00000000-0005-0000-0000-0000C1390000}"/>
    <cellStyle name="Normal 16 13 2 4" xfId="16243" xr:uid="{00000000-0005-0000-0000-0000C2390000}"/>
    <cellStyle name="Normal 16 13 2 5" xfId="16244" xr:uid="{00000000-0005-0000-0000-0000C3390000}"/>
    <cellStyle name="Normal 16 13 2 6" xfId="16245" xr:uid="{00000000-0005-0000-0000-0000C4390000}"/>
    <cellStyle name="Normal 16 14" xfId="16246" xr:uid="{00000000-0005-0000-0000-0000C5390000}"/>
    <cellStyle name="Normal 16 14 2" xfId="16247" xr:uid="{00000000-0005-0000-0000-0000C6390000}"/>
    <cellStyle name="Normal 16 14 2 2" xfId="16248" xr:uid="{00000000-0005-0000-0000-0000C7390000}"/>
    <cellStyle name="Normal 16 14 2 2 2" xfId="16249" xr:uid="{00000000-0005-0000-0000-0000C8390000}"/>
    <cellStyle name="Normal 16 14 2 3" xfId="16250" xr:uid="{00000000-0005-0000-0000-0000C9390000}"/>
    <cellStyle name="Normal 16 14 2 4" xfId="16251" xr:uid="{00000000-0005-0000-0000-0000CA390000}"/>
    <cellStyle name="Normal 16 14 3" xfId="16252" xr:uid="{00000000-0005-0000-0000-0000CB390000}"/>
    <cellStyle name="Normal 16 14 3 2" xfId="16253" xr:uid="{00000000-0005-0000-0000-0000CC390000}"/>
    <cellStyle name="Normal 16 14 4" xfId="16254" xr:uid="{00000000-0005-0000-0000-0000CD390000}"/>
    <cellStyle name="Normal 16 14 5" xfId="16255" xr:uid="{00000000-0005-0000-0000-0000CE390000}"/>
    <cellStyle name="Normal 16 14 6" xfId="16256" xr:uid="{00000000-0005-0000-0000-0000CF390000}"/>
    <cellStyle name="Normal 16 15" xfId="2252" xr:uid="{00000000-0005-0000-0000-0000D0390000}"/>
    <cellStyle name="Normal 16 16" xfId="51331" xr:uid="{BFBFBF5D-49AA-45E0-A9CE-3F1193AB07CF}"/>
    <cellStyle name="Normal 16 2" xfId="1390" xr:uid="{00000000-0005-0000-0000-0000D1390000}"/>
    <cellStyle name="Normal 16 2 2" xfId="16257" xr:uid="{00000000-0005-0000-0000-0000D2390000}"/>
    <cellStyle name="Normal 16 2 2 2" xfId="16258" xr:uid="{00000000-0005-0000-0000-0000D3390000}"/>
    <cellStyle name="Normal 16 2 2 2 2" xfId="16259" xr:uid="{00000000-0005-0000-0000-0000D4390000}"/>
    <cellStyle name="Normal 16 2 2 2 2 2" xfId="16260" xr:uid="{00000000-0005-0000-0000-0000D5390000}"/>
    <cellStyle name="Normal 16 2 2 2 2 2 2" xfId="16261" xr:uid="{00000000-0005-0000-0000-0000D6390000}"/>
    <cellStyle name="Normal 16 2 2 2 2 3" xfId="16262" xr:uid="{00000000-0005-0000-0000-0000D7390000}"/>
    <cellStyle name="Normal 16 2 2 2 2 4" xfId="16263" xr:uid="{00000000-0005-0000-0000-0000D8390000}"/>
    <cellStyle name="Normal 16 2 2 2 3" xfId="16264" xr:uid="{00000000-0005-0000-0000-0000D9390000}"/>
    <cellStyle name="Normal 16 2 2 2 3 2" xfId="16265" xr:uid="{00000000-0005-0000-0000-0000DA390000}"/>
    <cellStyle name="Normal 16 2 2 2 4" xfId="16266" xr:uid="{00000000-0005-0000-0000-0000DB390000}"/>
    <cellStyle name="Normal 16 2 2 2 5" xfId="16267" xr:uid="{00000000-0005-0000-0000-0000DC390000}"/>
    <cellStyle name="Normal 16 2 2 2 6" xfId="16268" xr:uid="{00000000-0005-0000-0000-0000DD390000}"/>
    <cellStyle name="Normal 16 2 3" xfId="16269" xr:uid="{00000000-0005-0000-0000-0000DE390000}"/>
    <cellStyle name="Normal 16 2 3 2" xfId="16270" xr:uid="{00000000-0005-0000-0000-0000DF390000}"/>
    <cellStyle name="Normal 16 2 3 2 2" xfId="16271" xr:uid="{00000000-0005-0000-0000-0000E0390000}"/>
    <cellStyle name="Normal 16 2 3 2 2 2" xfId="16272" xr:uid="{00000000-0005-0000-0000-0000E1390000}"/>
    <cellStyle name="Normal 16 2 3 2 3" xfId="16273" xr:uid="{00000000-0005-0000-0000-0000E2390000}"/>
    <cellStyle name="Normal 16 2 3 2 4" xfId="16274" xr:uid="{00000000-0005-0000-0000-0000E3390000}"/>
    <cellStyle name="Normal 16 2 3 3" xfId="16275" xr:uid="{00000000-0005-0000-0000-0000E4390000}"/>
    <cellStyle name="Normal 16 2 3 3 2" xfId="16276" xr:uid="{00000000-0005-0000-0000-0000E5390000}"/>
    <cellStyle name="Normal 16 2 3 4" xfId="16277" xr:uid="{00000000-0005-0000-0000-0000E6390000}"/>
    <cellStyle name="Normal 16 2 3 5" xfId="16278" xr:uid="{00000000-0005-0000-0000-0000E7390000}"/>
    <cellStyle name="Normal 16 2 3 6" xfId="16279" xr:uid="{00000000-0005-0000-0000-0000E8390000}"/>
    <cellStyle name="Normal 16 2 4" xfId="2354" xr:uid="{00000000-0005-0000-0000-0000E9390000}"/>
    <cellStyle name="Normal 16 3" xfId="16280" xr:uid="{00000000-0005-0000-0000-0000EA390000}"/>
    <cellStyle name="Normal 16 3 2" xfId="16281" xr:uid="{00000000-0005-0000-0000-0000EB390000}"/>
    <cellStyle name="Normal 16 3 2 2" xfId="16282" xr:uid="{00000000-0005-0000-0000-0000EC390000}"/>
    <cellStyle name="Normal 16 3 2 2 2" xfId="16283" xr:uid="{00000000-0005-0000-0000-0000ED390000}"/>
    <cellStyle name="Normal 16 3 2 2 2 2" xfId="16284" xr:uid="{00000000-0005-0000-0000-0000EE390000}"/>
    <cellStyle name="Normal 16 3 2 2 3" xfId="16285" xr:uid="{00000000-0005-0000-0000-0000EF390000}"/>
    <cellStyle name="Normal 16 3 2 2 4" xfId="16286" xr:uid="{00000000-0005-0000-0000-0000F0390000}"/>
    <cellStyle name="Normal 16 3 2 2 5" xfId="51334" xr:uid="{C6232490-A855-4D5F-A388-C51F8FE3566C}"/>
    <cellStyle name="Normal 16 3 2 3" xfId="16287" xr:uid="{00000000-0005-0000-0000-0000F1390000}"/>
    <cellStyle name="Normal 16 3 2 3 2" xfId="16288" xr:uid="{00000000-0005-0000-0000-0000F2390000}"/>
    <cellStyle name="Normal 16 3 2 4" xfId="16289" xr:uid="{00000000-0005-0000-0000-0000F3390000}"/>
    <cellStyle name="Normal 16 3 2 5" xfId="16290" xr:uid="{00000000-0005-0000-0000-0000F4390000}"/>
    <cellStyle name="Normal 16 3 2 6" xfId="16291" xr:uid="{00000000-0005-0000-0000-0000F5390000}"/>
    <cellStyle name="Normal 16 3 2 7" xfId="51333" xr:uid="{DD13A870-614A-42EE-A3E1-B97D29EE23A2}"/>
    <cellStyle name="Normal 16 3 3" xfId="51335" xr:uid="{E4C1AE30-D1B7-48F5-AA72-3C7E2CEC7D1D}"/>
    <cellStyle name="Normal 16 3 3 2" xfId="51336" xr:uid="{F1265AB7-2838-4301-9B1E-43A488DE73E6}"/>
    <cellStyle name="Normal 16 3 4" xfId="51337" xr:uid="{BFB30434-4148-4DAC-A9E3-4CC6D43C891C}"/>
    <cellStyle name="Normal 16 3 5" xfId="51332" xr:uid="{DAD62976-2B9F-448A-B962-2542D61E5DEA}"/>
    <cellStyle name="Normal 16 4" xfId="16292" xr:uid="{00000000-0005-0000-0000-0000F6390000}"/>
    <cellStyle name="Normal 16 4 2" xfId="16293" xr:uid="{00000000-0005-0000-0000-0000F7390000}"/>
    <cellStyle name="Normal 16 4 2 2" xfId="16294" xr:uid="{00000000-0005-0000-0000-0000F8390000}"/>
    <cellStyle name="Normal 16 4 2 2 2" xfId="16295" xr:uid="{00000000-0005-0000-0000-0000F9390000}"/>
    <cellStyle name="Normal 16 4 2 2 2 2" xfId="16296" xr:uid="{00000000-0005-0000-0000-0000FA390000}"/>
    <cellStyle name="Normal 16 4 2 2 3" xfId="16297" xr:uid="{00000000-0005-0000-0000-0000FB390000}"/>
    <cellStyle name="Normal 16 4 2 2 4" xfId="16298" xr:uid="{00000000-0005-0000-0000-0000FC390000}"/>
    <cellStyle name="Normal 16 4 2 3" xfId="16299" xr:uid="{00000000-0005-0000-0000-0000FD390000}"/>
    <cellStyle name="Normal 16 4 2 3 2" xfId="16300" xr:uid="{00000000-0005-0000-0000-0000FE390000}"/>
    <cellStyle name="Normal 16 4 2 4" xfId="16301" xr:uid="{00000000-0005-0000-0000-0000FF390000}"/>
    <cellStyle name="Normal 16 4 2 5" xfId="16302" xr:uid="{00000000-0005-0000-0000-0000003A0000}"/>
    <cellStyle name="Normal 16 4 2 6" xfId="16303" xr:uid="{00000000-0005-0000-0000-0000013A0000}"/>
    <cellStyle name="Normal 16 5" xfId="16304" xr:uid="{00000000-0005-0000-0000-0000023A0000}"/>
    <cellStyle name="Normal 16 5 2" xfId="16305" xr:uid="{00000000-0005-0000-0000-0000033A0000}"/>
    <cellStyle name="Normal 16 5 2 2" xfId="16306" xr:uid="{00000000-0005-0000-0000-0000043A0000}"/>
    <cellStyle name="Normal 16 5 2 2 2" xfId="16307" xr:uid="{00000000-0005-0000-0000-0000053A0000}"/>
    <cellStyle name="Normal 16 5 2 2 2 2" xfId="16308" xr:uid="{00000000-0005-0000-0000-0000063A0000}"/>
    <cellStyle name="Normal 16 5 2 2 3" xfId="16309" xr:uid="{00000000-0005-0000-0000-0000073A0000}"/>
    <cellStyle name="Normal 16 5 2 2 4" xfId="16310" xr:uid="{00000000-0005-0000-0000-0000083A0000}"/>
    <cellStyle name="Normal 16 5 2 3" xfId="16311" xr:uid="{00000000-0005-0000-0000-0000093A0000}"/>
    <cellStyle name="Normal 16 5 2 3 2" xfId="16312" xr:uid="{00000000-0005-0000-0000-00000A3A0000}"/>
    <cellStyle name="Normal 16 5 2 4" xfId="16313" xr:uid="{00000000-0005-0000-0000-00000B3A0000}"/>
    <cellStyle name="Normal 16 5 2 5" xfId="16314" xr:uid="{00000000-0005-0000-0000-00000C3A0000}"/>
    <cellStyle name="Normal 16 5 2 6" xfId="16315" xr:uid="{00000000-0005-0000-0000-00000D3A0000}"/>
    <cellStyle name="Normal 16 6" xfId="16316" xr:uid="{00000000-0005-0000-0000-00000E3A0000}"/>
    <cellStyle name="Normal 16 6 2" xfId="16317" xr:uid="{00000000-0005-0000-0000-00000F3A0000}"/>
    <cellStyle name="Normal 16 6 2 2" xfId="16318" xr:uid="{00000000-0005-0000-0000-0000103A0000}"/>
    <cellStyle name="Normal 16 6 2 2 2" xfId="16319" xr:uid="{00000000-0005-0000-0000-0000113A0000}"/>
    <cellStyle name="Normal 16 6 2 2 2 2" xfId="16320" xr:uid="{00000000-0005-0000-0000-0000123A0000}"/>
    <cellStyle name="Normal 16 6 2 2 3" xfId="16321" xr:uid="{00000000-0005-0000-0000-0000133A0000}"/>
    <cellStyle name="Normal 16 6 2 2 4" xfId="16322" xr:uid="{00000000-0005-0000-0000-0000143A0000}"/>
    <cellStyle name="Normal 16 6 2 3" xfId="16323" xr:uid="{00000000-0005-0000-0000-0000153A0000}"/>
    <cellStyle name="Normal 16 6 2 3 2" xfId="16324" xr:uid="{00000000-0005-0000-0000-0000163A0000}"/>
    <cellStyle name="Normal 16 6 2 4" xfId="16325" xr:uid="{00000000-0005-0000-0000-0000173A0000}"/>
    <cellStyle name="Normal 16 6 2 5" xfId="16326" xr:uid="{00000000-0005-0000-0000-0000183A0000}"/>
    <cellStyle name="Normal 16 6 2 6" xfId="16327" xr:uid="{00000000-0005-0000-0000-0000193A0000}"/>
    <cellStyle name="Normal 16 7" xfId="16328" xr:uid="{00000000-0005-0000-0000-00001A3A0000}"/>
    <cellStyle name="Normal 16 7 2" xfId="16329" xr:uid="{00000000-0005-0000-0000-00001B3A0000}"/>
    <cellStyle name="Normal 16 7 2 2" xfId="16330" xr:uid="{00000000-0005-0000-0000-00001C3A0000}"/>
    <cellStyle name="Normal 16 7 2 2 2" xfId="16331" xr:uid="{00000000-0005-0000-0000-00001D3A0000}"/>
    <cellStyle name="Normal 16 7 2 2 2 2" xfId="16332" xr:uid="{00000000-0005-0000-0000-00001E3A0000}"/>
    <cellStyle name="Normal 16 7 2 2 3" xfId="16333" xr:uid="{00000000-0005-0000-0000-00001F3A0000}"/>
    <cellStyle name="Normal 16 7 2 2 4" xfId="16334" xr:uid="{00000000-0005-0000-0000-0000203A0000}"/>
    <cellStyle name="Normal 16 7 2 3" xfId="16335" xr:uid="{00000000-0005-0000-0000-0000213A0000}"/>
    <cellStyle name="Normal 16 7 2 3 2" xfId="16336" xr:uid="{00000000-0005-0000-0000-0000223A0000}"/>
    <cellStyle name="Normal 16 7 2 4" xfId="16337" xr:uid="{00000000-0005-0000-0000-0000233A0000}"/>
    <cellStyle name="Normal 16 7 2 5" xfId="16338" xr:uid="{00000000-0005-0000-0000-0000243A0000}"/>
    <cellStyle name="Normal 16 7 2 6" xfId="16339" xr:uid="{00000000-0005-0000-0000-0000253A0000}"/>
    <cellStyle name="Normal 16 8" xfId="16340" xr:uid="{00000000-0005-0000-0000-0000263A0000}"/>
    <cellStyle name="Normal 16 8 2" xfId="16341" xr:uid="{00000000-0005-0000-0000-0000273A0000}"/>
    <cellStyle name="Normal 16 8 2 2" xfId="16342" xr:uid="{00000000-0005-0000-0000-0000283A0000}"/>
    <cellStyle name="Normal 16 8 2 2 2" xfId="16343" xr:uid="{00000000-0005-0000-0000-0000293A0000}"/>
    <cellStyle name="Normal 16 8 2 2 2 2" xfId="16344" xr:uid="{00000000-0005-0000-0000-00002A3A0000}"/>
    <cellStyle name="Normal 16 8 2 2 3" xfId="16345" xr:uid="{00000000-0005-0000-0000-00002B3A0000}"/>
    <cellStyle name="Normal 16 8 2 2 4" xfId="16346" xr:uid="{00000000-0005-0000-0000-00002C3A0000}"/>
    <cellStyle name="Normal 16 8 2 3" xfId="16347" xr:uid="{00000000-0005-0000-0000-00002D3A0000}"/>
    <cellStyle name="Normal 16 8 2 3 2" xfId="16348" xr:uid="{00000000-0005-0000-0000-00002E3A0000}"/>
    <cellStyle name="Normal 16 8 2 4" xfId="16349" xr:uid="{00000000-0005-0000-0000-00002F3A0000}"/>
    <cellStyle name="Normal 16 8 2 5" xfId="16350" xr:uid="{00000000-0005-0000-0000-0000303A0000}"/>
    <cellStyle name="Normal 16 8 2 6" xfId="16351" xr:uid="{00000000-0005-0000-0000-0000313A0000}"/>
    <cellStyle name="Normal 16 9" xfId="16352" xr:uid="{00000000-0005-0000-0000-0000323A0000}"/>
    <cellStyle name="Normal 16 9 2" xfId="16353" xr:uid="{00000000-0005-0000-0000-0000333A0000}"/>
    <cellStyle name="Normal 16 9 2 2" xfId="16354" xr:uid="{00000000-0005-0000-0000-0000343A0000}"/>
    <cellStyle name="Normal 16 9 2 2 2" xfId="16355" xr:uid="{00000000-0005-0000-0000-0000353A0000}"/>
    <cellStyle name="Normal 16 9 2 2 2 2" xfId="16356" xr:uid="{00000000-0005-0000-0000-0000363A0000}"/>
    <cellStyle name="Normal 16 9 2 2 3" xfId="16357" xr:uid="{00000000-0005-0000-0000-0000373A0000}"/>
    <cellStyle name="Normal 16 9 2 2 4" xfId="16358" xr:uid="{00000000-0005-0000-0000-0000383A0000}"/>
    <cellStyle name="Normal 16 9 2 3" xfId="16359" xr:uid="{00000000-0005-0000-0000-0000393A0000}"/>
    <cellStyle name="Normal 16 9 2 3 2" xfId="16360" xr:uid="{00000000-0005-0000-0000-00003A3A0000}"/>
    <cellStyle name="Normal 16 9 2 4" xfId="16361" xr:uid="{00000000-0005-0000-0000-00003B3A0000}"/>
    <cellStyle name="Normal 16 9 2 5" xfId="16362" xr:uid="{00000000-0005-0000-0000-00003C3A0000}"/>
    <cellStyle name="Normal 16 9 2 6" xfId="16363" xr:uid="{00000000-0005-0000-0000-00003D3A0000}"/>
    <cellStyle name="Normal 16_inv-en-1.5.0-02 trame_fiche-emissions" xfId="16364" xr:uid="{00000000-0005-0000-0000-00003E3A0000}"/>
    <cellStyle name="Normal 160" xfId="16365" xr:uid="{00000000-0005-0000-0000-00003F3A0000}"/>
    <cellStyle name="Normal 160 2" xfId="16366" xr:uid="{00000000-0005-0000-0000-0000403A0000}"/>
    <cellStyle name="Normal 160 2 2" xfId="16367" xr:uid="{00000000-0005-0000-0000-0000413A0000}"/>
    <cellStyle name="Normal 160 2 2 2" xfId="16368" xr:uid="{00000000-0005-0000-0000-0000423A0000}"/>
    <cellStyle name="Normal 160 2 2 2 2" xfId="16369" xr:uid="{00000000-0005-0000-0000-0000433A0000}"/>
    <cellStyle name="Normal 160 2 2 3" xfId="16370" xr:uid="{00000000-0005-0000-0000-0000443A0000}"/>
    <cellStyle name="Normal 160 2 2 4" xfId="16371" xr:uid="{00000000-0005-0000-0000-0000453A0000}"/>
    <cellStyle name="Normal 160 2 3" xfId="16372" xr:uid="{00000000-0005-0000-0000-0000463A0000}"/>
    <cellStyle name="Normal 160 2 3 2" xfId="16373" xr:uid="{00000000-0005-0000-0000-0000473A0000}"/>
    <cellStyle name="Normal 160 2 4" xfId="16374" xr:uid="{00000000-0005-0000-0000-0000483A0000}"/>
    <cellStyle name="Normal 160 2 5" xfId="16375" xr:uid="{00000000-0005-0000-0000-0000493A0000}"/>
    <cellStyle name="Normal 160 3" xfId="16376" xr:uid="{00000000-0005-0000-0000-00004A3A0000}"/>
    <cellStyle name="Normal 161" xfId="16377" xr:uid="{00000000-0005-0000-0000-00004B3A0000}"/>
    <cellStyle name="Normal 161 2" xfId="16378" xr:uid="{00000000-0005-0000-0000-00004C3A0000}"/>
    <cellStyle name="Normal 161 2 2" xfId="16379" xr:uid="{00000000-0005-0000-0000-00004D3A0000}"/>
    <cellStyle name="Normal 161 2 2 2" xfId="16380" xr:uid="{00000000-0005-0000-0000-00004E3A0000}"/>
    <cellStyle name="Normal 161 2 2 2 2" xfId="16381" xr:uid="{00000000-0005-0000-0000-00004F3A0000}"/>
    <cellStyle name="Normal 161 2 2 3" xfId="16382" xr:uid="{00000000-0005-0000-0000-0000503A0000}"/>
    <cellStyle name="Normal 161 2 2 4" xfId="16383" xr:uid="{00000000-0005-0000-0000-0000513A0000}"/>
    <cellStyle name="Normal 161 2 3" xfId="16384" xr:uid="{00000000-0005-0000-0000-0000523A0000}"/>
    <cellStyle name="Normal 161 2 3 2" xfId="16385" xr:uid="{00000000-0005-0000-0000-0000533A0000}"/>
    <cellStyle name="Normal 161 2 4" xfId="16386" xr:uid="{00000000-0005-0000-0000-0000543A0000}"/>
    <cellStyle name="Normal 161 2 5" xfId="16387" xr:uid="{00000000-0005-0000-0000-0000553A0000}"/>
    <cellStyle name="Normal 161 3" xfId="16388" xr:uid="{00000000-0005-0000-0000-0000563A0000}"/>
    <cellStyle name="Normal 162" xfId="16389" xr:uid="{00000000-0005-0000-0000-0000573A0000}"/>
    <cellStyle name="Normal 162 2" xfId="16390" xr:uid="{00000000-0005-0000-0000-0000583A0000}"/>
    <cellStyle name="Normal 162 2 2" xfId="16391" xr:uid="{00000000-0005-0000-0000-0000593A0000}"/>
    <cellStyle name="Normal 162 2 2 2" xfId="16392" xr:uid="{00000000-0005-0000-0000-00005A3A0000}"/>
    <cellStyle name="Normal 162 2 2 2 2" xfId="16393" xr:uid="{00000000-0005-0000-0000-00005B3A0000}"/>
    <cellStyle name="Normal 162 2 2 3" xfId="16394" xr:uid="{00000000-0005-0000-0000-00005C3A0000}"/>
    <cellStyle name="Normal 162 2 2 4" xfId="16395" xr:uid="{00000000-0005-0000-0000-00005D3A0000}"/>
    <cellStyle name="Normal 162 2 3" xfId="16396" xr:uid="{00000000-0005-0000-0000-00005E3A0000}"/>
    <cellStyle name="Normal 162 2 3 2" xfId="16397" xr:uid="{00000000-0005-0000-0000-00005F3A0000}"/>
    <cellStyle name="Normal 162 2 4" xfId="16398" xr:uid="{00000000-0005-0000-0000-0000603A0000}"/>
    <cellStyle name="Normal 162 2 5" xfId="16399" xr:uid="{00000000-0005-0000-0000-0000613A0000}"/>
    <cellStyle name="Normal 162 3" xfId="16400" xr:uid="{00000000-0005-0000-0000-0000623A0000}"/>
    <cellStyle name="Normal 163" xfId="16401" xr:uid="{00000000-0005-0000-0000-0000633A0000}"/>
    <cellStyle name="Normal 163 2" xfId="16402" xr:uid="{00000000-0005-0000-0000-0000643A0000}"/>
    <cellStyle name="Normal 163 2 2" xfId="16403" xr:uid="{00000000-0005-0000-0000-0000653A0000}"/>
    <cellStyle name="Normal 163 2 2 2" xfId="16404" xr:uid="{00000000-0005-0000-0000-0000663A0000}"/>
    <cellStyle name="Normal 163 2 2 2 2" xfId="16405" xr:uid="{00000000-0005-0000-0000-0000673A0000}"/>
    <cellStyle name="Normal 163 2 2 3" xfId="16406" xr:uid="{00000000-0005-0000-0000-0000683A0000}"/>
    <cellStyle name="Normal 163 2 2 4" xfId="16407" xr:uid="{00000000-0005-0000-0000-0000693A0000}"/>
    <cellStyle name="Normal 163 2 3" xfId="16408" xr:uid="{00000000-0005-0000-0000-00006A3A0000}"/>
    <cellStyle name="Normal 163 2 3 2" xfId="16409" xr:uid="{00000000-0005-0000-0000-00006B3A0000}"/>
    <cellStyle name="Normal 163 2 4" xfId="16410" xr:uid="{00000000-0005-0000-0000-00006C3A0000}"/>
    <cellStyle name="Normal 163 2 5" xfId="16411" xr:uid="{00000000-0005-0000-0000-00006D3A0000}"/>
    <cellStyle name="Normal 163 3" xfId="16412" xr:uid="{00000000-0005-0000-0000-00006E3A0000}"/>
    <cellStyle name="Normal 164" xfId="16413" xr:uid="{00000000-0005-0000-0000-00006F3A0000}"/>
    <cellStyle name="Normal 164 2" xfId="16414" xr:uid="{00000000-0005-0000-0000-0000703A0000}"/>
    <cellStyle name="Normal 164 2 2" xfId="16415" xr:uid="{00000000-0005-0000-0000-0000713A0000}"/>
    <cellStyle name="Normal 164 2 2 2" xfId="16416" xr:uid="{00000000-0005-0000-0000-0000723A0000}"/>
    <cellStyle name="Normal 164 2 2 2 2" xfId="16417" xr:uid="{00000000-0005-0000-0000-0000733A0000}"/>
    <cellStyle name="Normal 164 2 2 3" xfId="16418" xr:uid="{00000000-0005-0000-0000-0000743A0000}"/>
    <cellStyle name="Normal 164 2 2 4" xfId="16419" xr:uid="{00000000-0005-0000-0000-0000753A0000}"/>
    <cellStyle name="Normal 164 2 3" xfId="16420" xr:uid="{00000000-0005-0000-0000-0000763A0000}"/>
    <cellStyle name="Normal 164 2 3 2" xfId="16421" xr:uid="{00000000-0005-0000-0000-0000773A0000}"/>
    <cellStyle name="Normal 164 2 4" xfId="16422" xr:uid="{00000000-0005-0000-0000-0000783A0000}"/>
    <cellStyle name="Normal 164 2 5" xfId="16423" xr:uid="{00000000-0005-0000-0000-0000793A0000}"/>
    <cellStyle name="Normal 164 3" xfId="16424" xr:uid="{00000000-0005-0000-0000-00007A3A0000}"/>
    <cellStyle name="Normal 165" xfId="16425" xr:uid="{00000000-0005-0000-0000-00007B3A0000}"/>
    <cellStyle name="Normal 165 2" xfId="16426" xr:uid="{00000000-0005-0000-0000-00007C3A0000}"/>
    <cellStyle name="Normal 165 2 2" xfId="16427" xr:uid="{00000000-0005-0000-0000-00007D3A0000}"/>
    <cellStyle name="Normal 165 2 2 2" xfId="16428" xr:uid="{00000000-0005-0000-0000-00007E3A0000}"/>
    <cellStyle name="Normal 165 2 2 2 2" xfId="16429" xr:uid="{00000000-0005-0000-0000-00007F3A0000}"/>
    <cellStyle name="Normal 165 2 2 3" xfId="16430" xr:uid="{00000000-0005-0000-0000-0000803A0000}"/>
    <cellStyle name="Normal 165 2 2 4" xfId="16431" xr:uid="{00000000-0005-0000-0000-0000813A0000}"/>
    <cellStyle name="Normal 165 2 3" xfId="16432" xr:uid="{00000000-0005-0000-0000-0000823A0000}"/>
    <cellStyle name="Normal 165 2 3 2" xfId="16433" xr:uid="{00000000-0005-0000-0000-0000833A0000}"/>
    <cellStyle name="Normal 165 2 4" xfId="16434" xr:uid="{00000000-0005-0000-0000-0000843A0000}"/>
    <cellStyle name="Normal 165 2 5" xfId="16435" xr:uid="{00000000-0005-0000-0000-0000853A0000}"/>
    <cellStyle name="Normal 165 3" xfId="16436" xr:uid="{00000000-0005-0000-0000-0000863A0000}"/>
    <cellStyle name="Normal 166" xfId="16437" xr:uid="{00000000-0005-0000-0000-0000873A0000}"/>
    <cellStyle name="Normal 166 2" xfId="16438" xr:uid="{00000000-0005-0000-0000-0000883A0000}"/>
    <cellStyle name="Normal 166 3" xfId="16439" xr:uid="{00000000-0005-0000-0000-0000893A0000}"/>
    <cellStyle name="Normal 166 3 2" xfId="16440" xr:uid="{00000000-0005-0000-0000-00008A3A0000}"/>
    <cellStyle name="Normal 166 3 3" xfId="16441" xr:uid="{00000000-0005-0000-0000-00008B3A0000}"/>
    <cellStyle name="Normal 166 4" xfId="16442" xr:uid="{00000000-0005-0000-0000-00008C3A0000}"/>
    <cellStyle name="Normal 167" xfId="16443" xr:uid="{00000000-0005-0000-0000-00008D3A0000}"/>
    <cellStyle name="Normal 167 2" xfId="16444" xr:uid="{00000000-0005-0000-0000-00008E3A0000}"/>
    <cellStyle name="Normal 167 3" xfId="16445" xr:uid="{00000000-0005-0000-0000-00008F3A0000}"/>
    <cellStyle name="Normal 167 3 2" xfId="16446" xr:uid="{00000000-0005-0000-0000-0000903A0000}"/>
    <cellStyle name="Normal 167 3 3" xfId="16447" xr:uid="{00000000-0005-0000-0000-0000913A0000}"/>
    <cellStyle name="Normal 167 4" xfId="16448" xr:uid="{00000000-0005-0000-0000-0000923A0000}"/>
    <cellStyle name="Normal 168" xfId="16449" xr:uid="{00000000-0005-0000-0000-0000933A0000}"/>
    <cellStyle name="Normal 168 2" xfId="16450" xr:uid="{00000000-0005-0000-0000-0000943A0000}"/>
    <cellStyle name="Normal 169" xfId="16451" xr:uid="{00000000-0005-0000-0000-0000953A0000}"/>
    <cellStyle name="Normal 169 2" xfId="16452" xr:uid="{00000000-0005-0000-0000-0000963A0000}"/>
    <cellStyle name="Normal 17" xfId="403" xr:uid="{00000000-0005-0000-0000-0000973A0000}"/>
    <cellStyle name="Normal 17 2" xfId="1391" xr:uid="{00000000-0005-0000-0000-0000983A0000}"/>
    <cellStyle name="Normal 17 2 2" xfId="16453" xr:uid="{00000000-0005-0000-0000-0000993A0000}"/>
    <cellStyle name="Normal 17 2 2 2" xfId="16454" xr:uid="{00000000-0005-0000-0000-00009A3A0000}"/>
    <cellStyle name="Normal 17 2 2 2 2" xfId="16455" xr:uid="{00000000-0005-0000-0000-00009B3A0000}"/>
    <cellStyle name="Normal 17 2 2 2 2 2" xfId="16456" xr:uid="{00000000-0005-0000-0000-00009C3A0000}"/>
    <cellStyle name="Normal 17 2 2 2 2 2 2" xfId="16457" xr:uid="{00000000-0005-0000-0000-00009D3A0000}"/>
    <cellStyle name="Normal 17 2 2 2 2 3" xfId="16458" xr:uid="{00000000-0005-0000-0000-00009E3A0000}"/>
    <cellStyle name="Normal 17 2 2 2 2 4" xfId="16459" xr:uid="{00000000-0005-0000-0000-00009F3A0000}"/>
    <cellStyle name="Normal 17 2 2 2 3" xfId="16460" xr:uid="{00000000-0005-0000-0000-0000A03A0000}"/>
    <cellStyle name="Normal 17 2 2 2 3 2" xfId="16461" xr:uid="{00000000-0005-0000-0000-0000A13A0000}"/>
    <cellStyle name="Normal 17 2 2 2 4" xfId="16462" xr:uid="{00000000-0005-0000-0000-0000A23A0000}"/>
    <cellStyle name="Normal 17 2 2 2 5" xfId="16463" xr:uid="{00000000-0005-0000-0000-0000A33A0000}"/>
    <cellStyle name="Normal 17 2 2 2 6" xfId="16464" xr:uid="{00000000-0005-0000-0000-0000A43A0000}"/>
    <cellStyle name="Normal 17 2 3" xfId="16465" xr:uid="{00000000-0005-0000-0000-0000A53A0000}"/>
    <cellStyle name="Normal 17 2 3 2" xfId="16466" xr:uid="{00000000-0005-0000-0000-0000A63A0000}"/>
    <cellStyle name="Normal 17 2 3 2 2" xfId="16467" xr:uid="{00000000-0005-0000-0000-0000A73A0000}"/>
    <cellStyle name="Normal 17 2 3 2 2 2" xfId="16468" xr:uid="{00000000-0005-0000-0000-0000A83A0000}"/>
    <cellStyle name="Normal 17 2 3 2 3" xfId="16469" xr:uid="{00000000-0005-0000-0000-0000A93A0000}"/>
    <cellStyle name="Normal 17 2 3 2 4" xfId="16470" xr:uid="{00000000-0005-0000-0000-0000AA3A0000}"/>
    <cellStyle name="Normal 17 2 3 3" xfId="16471" xr:uid="{00000000-0005-0000-0000-0000AB3A0000}"/>
    <cellStyle name="Normal 17 2 3 3 2" xfId="16472" xr:uid="{00000000-0005-0000-0000-0000AC3A0000}"/>
    <cellStyle name="Normal 17 2 3 4" xfId="16473" xr:uid="{00000000-0005-0000-0000-0000AD3A0000}"/>
    <cellStyle name="Normal 17 2 3 5" xfId="16474" xr:uid="{00000000-0005-0000-0000-0000AE3A0000}"/>
    <cellStyle name="Normal 17 2 3 6" xfId="16475" xr:uid="{00000000-0005-0000-0000-0000AF3A0000}"/>
    <cellStyle name="Normal 17 2 4" xfId="2355" xr:uid="{00000000-0005-0000-0000-0000B03A0000}"/>
    <cellStyle name="Normal 17 3" xfId="16476" xr:uid="{00000000-0005-0000-0000-0000B13A0000}"/>
    <cellStyle name="Normal 17 3 2" xfId="16477" xr:uid="{00000000-0005-0000-0000-0000B23A0000}"/>
    <cellStyle name="Normal 17 3 2 2" xfId="16478" xr:uid="{00000000-0005-0000-0000-0000B33A0000}"/>
    <cellStyle name="Normal 17 3 2 2 2" xfId="16479" xr:uid="{00000000-0005-0000-0000-0000B43A0000}"/>
    <cellStyle name="Normal 17 3 2 2 2 2" xfId="16480" xr:uid="{00000000-0005-0000-0000-0000B53A0000}"/>
    <cellStyle name="Normal 17 3 2 2 3" xfId="16481" xr:uid="{00000000-0005-0000-0000-0000B63A0000}"/>
    <cellStyle name="Normal 17 3 2 2 4" xfId="16482" xr:uid="{00000000-0005-0000-0000-0000B73A0000}"/>
    <cellStyle name="Normal 17 3 2 2 5" xfId="51341" xr:uid="{9D35887C-E6C5-40EE-A236-F0FEF8EE7390}"/>
    <cellStyle name="Normal 17 3 2 3" xfId="16483" xr:uid="{00000000-0005-0000-0000-0000B83A0000}"/>
    <cellStyle name="Normal 17 3 2 3 2" xfId="16484" xr:uid="{00000000-0005-0000-0000-0000B93A0000}"/>
    <cellStyle name="Normal 17 3 2 4" xfId="16485" xr:uid="{00000000-0005-0000-0000-0000BA3A0000}"/>
    <cellStyle name="Normal 17 3 2 5" xfId="16486" xr:uid="{00000000-0005-0000-0000-0000BB3A0000}"/>
    <cellStyle name="Normal 17 3 2 6" xfId="16487" xr:uid="{00000000-0005-0000-0000-0000BC3A0000}"/>
    <cellStyle name="Normal 17 3 2 7" xfId="51340" xr:uid="{BB706D1C-8396-4565-8FBC-5A957F7356E0}"/>
    <cellStyle name="Normal 17 3 3" xfId="51342" xr:uid="{D026447F-DFE3-4BDB-A8D1-16051D603A85}"/>
    <cellStyle name="Normal 17 3 3 2" xfId="51343" xr:uid="{DDF3429C-0F74-459F-8280-D9679B2C9EC7}"/>
    <cellStyle name="Normal 17 3 4" xfId="51344" xr:uid="{4408AAC4-CBA9-4C67-A3DD-08EFA6991CA3}"/>
    <cellStyle name="Normal 17 3 5" xfId="51339" xr:uid="{4764906D-41CF-415B-8DBC-6E20FD92D507}"/>
    <cellStyle name="Normal 17 4" xfId="16488" xr:uid="{00000000-0005-0000-0000-0000BD3A0000}"/>
    <cellStyle name="Normal 17 4 2" xfId="16489" xr:uid="{00000000-0005-0000-0000-0000BE3A0000}"/>
    <cellStyle name="Normal 17 4 2 2" xfId="16490" xr:uid="{00000000-0005-0000-0000-0000BF3A0000}"/>
    <cellStyle name="Normal 17 4 2 2 2" xfId="16491" xr:uid="{00000000-0005-0000-0000-0000C03A0000}"/>
    <cellStyle name="Normal 17 4 2 3" xfId="16492" xr:uid="{00000000-0005-0000-0000-0000C13A0000}"/>
    <cellStyle name="Normal 17 4 2 4" xfId="16493" xr:uid="{00000000-0005-0000-0000-0000C23A0000}"/>
    <cellStyle name="Normal 17 4 3" xfId="16494" xr:uid="{00000000-0005-0000-0000-0000C33A0000}"/>
    <cellStyle name="Normal 17 4 3 2" xfId="16495" xr:uid="{00000000-0005-0000-0000-0000C43A0000}"/>
    <cellStyle name="Normal 17 4 3 3" xfId="16496" xr:uid="{00000000-0005-0000-0000-0000C53A0000}"/>
    <cellStyle name="Normal 17 4 4" xfId="16497" xr:uid="{00000000-0005-0000-0000-0000C63A0000}"/>
    <cellStyle name="Normal 17 4 4 2" xfId="16498" xr:uid="{00000000-0005-0000-0000-0000C73A0000}"/>
    <cellStyle name="Normal 17 4 5" xfId="16499" xr:uid="{00000000-0005-0000-0000-0000C83A0000}"/>
    <cellStyle name="Normal 17 5" xfId="16500" xr:uid="{00000000-0005-0000-0000-0000C93A0000}"/>
    <cellStyle name="Normal 17 6" xfId="16501" xr:uid="{00000000-0005-0000-0000-0000CA3A0000}"/>
    <cellStyle name="Normal 17 7" xfId="2253" xr:uid="{00000000-0005-0000-0000-0000CB3A0000}"/>
    <cellStyle name="Normal 17 8" xfId="51338" xr:uid="{00234CB7-3DE1-4FEE-AA04-5EA218266134}"/>
    <cellStyle name="Normal 170" xfId="16502" xr:uid="{00000000-0005-0000-0000-0000CC3A0000}"/>
    <cellStyle name="Normal 170 2" xfId="16503" xr:uid="{00000000-0005-0000-0000-0000CD3A0000}"/>
    <cellStyle name="Normal 171" xfId="16504" xr:uid="{00000000-0005-0000-0000-0000CE3A0000}"/>
    <cellStyle name="Normal 171 2" xfId="16505" xr:uid="{00000000-0005-0000-0000-0000CF3A0000}"/>
    <cellStyle name="Normal 172" xfId="16506" xr:uid="{00000000-0005-0000-0000-0000D03A0000}"/>
    <cellStyle name="Normal 172 2" xfId="16507" xr:uid="{00000000-0005-0000-0000-0000D13A0000}"/>
    <cellStyle name="Normal 173" xfId="16508" xr:uid="{00000000-0005-0000-0000-0000D23A0000}"/>
    <cellStyle name="Normal 173 2" xfId="16509" xr:uid="{00000000-0005-0000-0000-0000D33A0000}"/>
    <cellStyle name="Normal 174" xfId="16510" xr:uid="{00000000-0005-0000-0000-0000D43A0000}"/>
    <cellStyle name="Normal 174 2" xfId="16511" xr:uid="{00000000-0005-0000-0000-0000D53A0000}"/>
    <cellStyle name="Normal 175" xfId="16512" xr:uid="{00000000-0005-0000-0000-0000D63A0000}"/>
    <cellStyle name="Normal 175 2" xfId="16513" xr:uid="{00000000-0005-0000-0000-0000D73A0000}"/>
    <cellStyle name="Normal 176" xfId="16514" xr:uid="{00000000-0005-0000-0000-0000D83A0000}"/>
    <cellStyle name="Normal 176 2" xfId="16515" xr:uid="{00000000-0005-0000-0000-0000D93A0000}"/>
    <cellStyle name="Normal 177" xfId="16516" xr:uid="{00000000-0005-0000-0000-0000DA3A0000}"/>
    <cellStyle name="Normal 177 2" xfId="16517" xr:uid="{00000000-0005-0000-0000-0000DB3A0000}"/>
    <cellStyle name="Normal 178" xfId="16518" xr:uid="{00000000-0005-0000-0000-0000DC3A0000}"/>
    <cellStyle name="Normal 178 2" xfId="16519" xr:uid="{00000000-0005-0000-0000-0000DD3A0000}"/>
    <cellStyle name="Normal 178 2 2" xfId="16520" xr:uid="{00000000-0005-0000-0000-0000DE3A0000}"/>
    <cellStyle name="Normal 178 3" xfId="16521" xr:uid="{00000000-0005-0000-0000-0000DF3A0000}"/>
    <cellStyle name="Normal 178 4" xfId="16522" xr:uid="{00000000-0005-0000-0000-0000E03A0000}"/>
    <cellStyle name="Normal 179" xfId="16523" xr:uid="{00000000-0005-0000-0000-0000E13A0000}"/>
    <cellStyle name="Normal 179 2" xfId="16524" xr:uid="{00000000-0005-0000-0000-0000E23A0000}"/>
    <cellStyle name="Normal 18" xfId="404" xr:uid="{00000000-0005-0000-0000-0000E33A0000}"/>
    <cellStyle name="Normal 18 10" xfId="16525" xr:uid="{00000000-0005-0000-0000-0000E43A0000}"/>
    <cellStyle name="Normal 18 10 2" xfId="16526" xr:uid="{00000000-0005-0000-0000-0000E53A0000}"/>
    <cellStyle name="Normal 18 10 2 2" xfId="16527" xr:uid="{00000000-0005-0000-0000-0000E63A0000}"/>
    <cellStyle name="Normal 18 10 2 2 2" xfId="16528" xr:uid="{00000000-0005-0000-0000-0000E73A0000}"/>
    <cellStyle name="Normal 18 10 2 2 2 2" xfId="16529" xr:uid="{00000000-0005-0000-0000-0000E83A0000}"/>
    <cellStyle name="Normal 18 10 2 2 3" xfId="16530" xr:uid="{00000000-0005-0000-0000-0000E93A0000}"/>
    <cellStyle name="Normal 18 10 2 2 4" xfId="16531" xr:uid="{00000000-0005-0000-0000-0000EA3A0000}"/>
    <cellStyle name="Normal 18 10 2 3" xfId="16532" xr:uid="{00000000-0005-0000-0000-0000EB3A0000}"/>
    <cellStyle name="Normal 18 10 2 3 2" xfId="16533" xr:uid="{00000000-0005-0000-0000-0000EC3A0000}"/>
    <cellStyle name="Normal 18 10 2 4" xfId="16534" xr:uid="{00000000-0005-0000-0000-0000ED3A0000}"/>
    <cellStyle name="Normal 18 10 2 5" xfId="16535" xr:uid="{00000000-0005-0000-0000-0000EE3A0000}"/>
    <cellStyle name="Normal 18 11" xfId="16536" xr:uid="{00000000-0005-0000-0000-0000EF3A0000}"/>
    <cellStyle name="Normal 18 11 2" xfId="16537" xr:uid="{00000000-0005-0000-0000-0000F03A0000}"/>
    <cellStyle name="Normal 18 11 2 2" xfId="16538" xr:uid="{00000000-0005-0000-0000-0000F13A0000}"/>
    <cellStyle name="Normal 18 11 2 2 2" xfId="16539" xr:uid="{00000000-0005-0000-0000-0000F23A0000}"/>
    <cellStyle name="Normal 18 11 2 2 2 2" xfId="16540" xr:uid="{00000000-0005-0000-0000-0000F33A0000}"/>
    <cellStyle name="Normal 18 11 2 2 3" xfId="16541" xr:uid="{00000000-0005-0000-0000-0000F43A0000}"/>
    <cellStyle name="Normal 18 11 2 2 4" xfId="16542" xr:uid="{00000000-0005-0000-0000-0000F53A0000}"/>
    <cellStyle name="Normal 18 11 2 3" xfId="16543" xr:uid="{00000000-0005-0000-0000-0000F63A0000}"/>
    <cellStyle name="Normal 18 11 2 3 2" xfId="16544" xr:uid="{00000000-0005-0000-0000-0000F73A0000}"/>
    <cellStyle name="Normal 18 11 2 4" xfId="16545" xr:uid="{00000000-0005-0000-0000-0000F83A0000}"/>
    <cellStyle name="Normal 18 11 2 5" xfId="16546" xr:uid="{00000000-0005-0000-0000-0000F93A0000}"/>
    <cellStyle name="Normal 18 12" xfId="16547" xr:uid="{00000000-0005-0000-0000-0000FA3A0000}"/>
    <cellStyle name="Normal 18 12 2" xfId="16548" xr:uid="{00000000-0005-0000-0000-0000FB3A0000}"/>
    <cellStyle name="Normal 18 12 2 2" xfId="16549" xr:uid="{00000000-0005-0000-0000-0000FC3A0000}"/>
    <cellStyle name="Normal 18 12 2 2 2" xfId="16550" xr:uid="{00000000-0005-0000-0000-0000FD3A0000}"/>
    <cellStyle name="Normal 18 12 2 2 2 2" xfId="16551" xr:uid="{00000000-0005-0000-0000-0000FE3A0000}"/>
    <cellStyle name="Normal 18 12 2 2 3" xfId="16552" xr:uid="{00000000-0005-0000-0000-0000FF3A0000}"/>
    <cellStyle name="Normal 18 12 2 2 4" xfId="16553" xr:uid="{00000000-0005-0000-0000-0000003B0000}"/>
    <cellStyle name="Normal 18 12 2 3" xfId="16554" xr:uid="{00000000-0005-0000-0000-0000013B0000}"/>
    <cellStyle name="Normal 18 12 2 3 2" xfId="16555" xr:uid="{00000000-0005-0000-0000-0000023B0000}"/>
    <cellStyle name="Normal 18 12 2 4" xfId="16556" xr:uid="{00000000-0005-0000-0000-0000033B0000}"/>
    <cellStyle name="Normal 18 12 2 5" xfId="16557" xr:uid="{00000000-0005-0000-0000-0000043B0000}"/>
    <cellStyle name="Normal 18 13" xfId="16558" xr:uid="{00000000-0005-0000-0000-0000053B0000}"/>
    <cellStyle name="Normal 18 13 2" xfId="16559" xr:uid="{00000000-0005-0000-0000-0000063B0000}"/>
    <cellStyle name="Normal 18 13 2 2" xfId="16560" xr:uid="{00000000-0005-0000-0000-0000073B0000}"/>
    <cellStyle name="Normal 18 13 2 2 2" xfId="16561" xr:uid="{00000000-0005-0000-0000-0000083B0000}"/>
    <cellStyle name="Normal 18 13 2 3" xfId="16562" xr:uid="{00000000-0005-0000-0000-0000093B0000}"/>
    <cellStyle name="Normal 18 13 2 4" xfId="16563" xr:uid="{00000000-0005-0000-0000-00000A3B0000}"/>
    <cellStyle name="Normal 18 13 3" xfId="16564" xr:uid="{00000000-0005-0000-0000-00000B3B0000}"/>
    <cellStyle name="Normal 18 13 3 2" xfId="16565" xr:uid="{00000000-0005-0000-0000-00000C3B0000}"/>
    <cellStyle name="Normal 18 13 4" xfId="16566" xr:uid="{00000000-0005-0000-0000-00000D3B0000}"/>
    <cellStyle name="Normal 18 13 5" xfId="16567" xr:uid="{00000000-0005-0000-0000-00000E3B0000}"/>
    <cellStyle name="Normal 18 14" xfId="2254" xr:uid="{00000000-0005-0000-0000-00000F3B0000}"/>
    <cellStyle name="Normal 18 15" xfId="51345" xr:uid="{8FA61155-D30D-4351-84C0-EA18C546CD2F}"/>
    <cellStyle name="Normal 18 2" xfId="1392" xr:uid="{00000000-0005-0000-0000-0000103B0000}"/>
    <cellStyle name="Normal 18 2 2" xfId="16569" xr:uid="{00000000-0005-0000-0000-0000113B0000}"/>
    <cellStyle name="Normal 18 2 2 2" xfId="16570" xr:uid="{00000000-0005-0000-0000-0000123B0000}"/>
    <cellStyle name="Normal 18 2 2 2 2" xfId="16571" xr:uid="{00000000-0005-0000-0000-0000133B0000}"/>
    <cellStyle name="Normal 18 2 2 2 2 2" xfId="16572" xr:uid="{00000000-0005-0000-0000-0000143B0000}"/>
    <cellStyle name="Normal 18 2 2 2 2 2 2" xfId="16573" xr:uid="{00000000-0005-0000-0000-0000153B0000}"/>
    <cellStyle name="Normal 18 2 2 2 2 3" xfId="16574" xr:uid="{00000000-0005-0000-0000-0000163B0000}"/>
    <cellStyle name="Normal 18 2 2 2 2 4" xfId="16575" xr:uid="{00000000-0005-0000-0000-0000173B0000}"/>
    <cellStyle name="Normal 18 2 2 2 3" xfId="16576" xr:uid="{00000000-0005-0000-0000-0000183B0000}"/>
    <cellStyle name="Normal 18 2 2 2 3 2" xfId="16577" xr:uid="{00000000-0005-0000-0000-0000193B0000}"/>
    <cellStyle name="Normal 18 2 2 2 4" xfId="16578" xr:uid="{00000000-0005-0000-0000-00001A3B0000}"/>
    <cellStyle name="Normal 18 2 2 2 5" xfId="16579" xr:uid="{00000000-0005-0000-0000-00001B3B0000}"/>
    <cellStyle name="Normal 18 2 3" xfId="16580" xr:uid="{00000000-0005-0000-0000-00001C3B0000}"/>
    <cellStyle name="Normal 18 2 3 2" xfId="16581" xr:uid="{00000000-0005-0000-0000-00001D3B0000}"/>
    <cellStyle name="Normal 18 2 3 2 2" xfId="16582" xr:uid="{00000000-0005-0000-0000-00001E3B0000}"/>
    <cellStyle name="Normal 18 2 3 2 2 2" xfId="16583" xr:uid="{00000000-0005-0000-0000-00001F3B0000}"/>
    <cellStyle name="Normal 18 2 3 2 3" xfId="16584" xr:uid="{00000000-0005-0000-0000-0000203B0000}"/>
    <cellStyle name="Normal 18 2 3 2 4" xfId="16585" xr:uid="{00000000-0005-0000-0000-0000213B0000}"/>
    <cellStyle name="Normal 18 2 3 3" xfId="16586" xr:uid="{00000000-0005-0000-0000-0000223B0000}"/>
    <cellStyle name="Normal 18 2 3 3 2" xfId="16587" xr:uid="{00000000-0005-0000-0000-0000233B0000}"/>
    <cellStyle name="Normal 18 2 3 4" xfId="16588" xr:uid="{00000000-0005-0000-0000-0000243B0000}"/>
    <cellStyle name="Normal 18 2 3 5" xfId="16589" xr:uid="{00000000-0005-0000-0000-0000253B0000}"/>
    <cellStyle name="Normal 18 2 4" xfId="16568" xr:uid="{00000000-0005-0000-0000-0000263B0000}"/>
    <cellStyle name="Normal 18 3" xfId="16590" xr:uid="{00000000-0005-0000-0000-0000273B0000}"/>
    <cellStyle name="Normal 18 3 2" xfId="16591" xr:uid="{00000000-0005-0000-0000-0000283B0000}"/>
    <cellStyle name="Normal 18 3 2 2" xfId="16592" xr:uid="{00000000-0005-0000-0000-0000293B0000}"/>
    <cellStyle name="Normal 18 3 2 2 2" xfId="16593" xr:uid="{00000000-0005-0000-0000-00002A3B0000}"/>
    <cellStyle name="Normal 18 3 2 2 2 2" xfId="16594" xr:uid="{00000000-0005-0000-0000-00002B3B0000}"/>
    <cellStyle name="Normal 18 3 2 2 3" xfId="16595" xr:uid="{00000000-0005-0000-0000-00002C3B0000}"/>
    <cellStyle name="Normal 18 3 2 2 4" xfId="16596" xr:uid="{00000000-0005-0000-0000-00002D3B0000}"/>
    <cellStyle name="Normal 18 3 2 2 5" xfId="51348" xr:uid="{9B54E694-6324-46D8-85BA-D90E22E2FE2A}"/>
    <cellStyle name="Normal 18 3 2 3" xfId="16597" xr:uid="{00000000-0005-0000-0000-00002E3B0000}"/>
    <cellStyle name="Normal 18 3 2 3 2" xfId="16598" xr:uid="{00000000-0005-0000-0000-00002F3B0000}"/>
    <cellStyle name="Normal 18 3 2 4" xfId="16599" xr:uid="{00000000-0005-0000-0000-0000303B0000}"/>
    <cellStyle name="Normal 18 3 2 5" xfId="16600" xr:uid="{00000000-0005-0000-0000-0000313B0000}"/>
    <cellStyle name="Normal 18 3 2 6" xfId="51347" xr:uid="{70A836AF-4CD3-4E3C-AB57-F475E1BBAAF9}"/>
    <cellStyle name="Normal 18 3 3" xfId="51349" xr:uid="{FA5B104C-DAFF-476E-80DE-EE826B570891}"/>
    <cellStyle name="Normal 18 3 3 2" xfId="51350" xr:uid="{53CC0F9C-8879-4810-8004-AC26E171269A}"/>
    <cellStyle name="Normal 18 3 4" xfId="51351" xr:uid="{69E0B843-15B4-478D-B8AA-D820991683C2}"/>
    <cellStyle name="Normal 18 3 5" xfId="51346" xr:uid="{89065568-F720-4D60-8D52-DBDCBD465435}"/>
    <cellStyle name="Normal 18 4" xfId="16601" xr:uid="{00000000-0005-0000-0000-0000323B0000}"/>
    <cellStyle name="Normal 18 4 2" xfId="16602" xr:uid="{00000000-0005-0000-0000-0000333B0000}"/>
    <cellStyle name="Normal 18 4 2 2" xfId="16603" xr:uid="{00000000-0005-0000-0000-0000343B0000}"/>
    <cellStyle name="Normal 18 4 2 2 2" xfId="16604" xr:uid="{00000000-0005-0000-0000-0000353B0000}"/>
    <cellStyle name="Normal 18 4 2 2 2 2" xfId="16605" xr:uid="{00000000-0005-0000-0000-0000363B0000}"/>
    <cellStyle name="Normal 18 4 2 2 3" xfId="16606" xr:uid="{00000000-0005-0000-0000-0000373B0000}"/>
    <cellStyle name="Normal 18 4 2 2 4" xfId="16607" xr:uid="{00000000-0005-0000-0000-0000383B0000}"/>
    <cellStyle name="Normal 18 4 2 3" xfId="16608" xr:uid="{00000000-0005-0000-0000-0000393B0000}"/>
    <cellStyle name="Normal 18 4 2 3 2" xfId="16609" xr:uid="{00000000-0005-0000-0000-00003A3B0000}"/>
    <cellStyle name="Normal 18 4 2 4" xfId="16610" xr:uid="{00000000-0005-0000-0000-00003B3B0000}"/>
    <cellStyle name="Normal 18 4 2 5" xfId="16611" xr:uid="{00000000-0005-0000-0000-00003C3B0000}"/>
    <cellStyle name="Normal 18 5" xfId="16612" xr:uid="{00000000-0005-0000-0000-00003D3B0000}"/>
    <cellStyle name="Normal 18 5 2" xfId="16613" xr:uid="{00000000-0005-0000-0000-00003E3B0000}"/>
    <cellStyle name="Normal 18 5 2 2" xfId="16614" xr:uid="{00000000-0005-0000-0000-00003F3B0000}"/>
    <cellStyle name="Normal 18 5 2 2 2" xfId="16615" xr:uid="{00000000-0005-0000-0000-0000403B0000}"/>
    <cellStyle name="Normal 18 5 2 2 2 2" xfId="16616" xr:uid="{00000000-0005-0000-0000-0000413B0000}"/>
    <cellStyle name="Normal 18 5 2 2 3" xfId="16617" xr:uid="{00000000-0005-0000-0000-0000423B0000}"/>
    <cellStyle name="Normal 18 5 2 2 4" xfId="16618" xr:uid="{00000000-0005-0000-0000-0000433B0000}"/>
    <cellStyle name="Normal 18 5 2 3" xfId="16619" xr:uid="{00000000-0005-0000-0000-0000443B0000}"/>
    <cellStyle name="Normal 18 5 2 3 2" xfId="16620" xr:uid="{00000000-0005-0000-0000-0000453B0000}"/>
    <cellStyle name="Normal 18 5 2 4" xfId="16621" xr:uid="{00000000-0005-0000-0000-0000463B0000}"/>
    <cellStyle name="Normal 18 5 2 5" xfId="16622" xr:uid="{00000000-0005-0000-0000-0000473B0000}"/>
    <cellStyle name="Normal 18 6" xfId="16623" xr:uid="{00000000-0005-0000-0000-0000483B0000}"/>
    <cellStyle name="Normal 18 6 2" xfId="16624" xr:uid="{00000000-0005-0000-0000-0000493B0000}"/>
    <cellStyle name="Normal 18 6 2 2" xfId="16625" xr:uid="{00000000-0005-0000-0000-00004A3B0000}"/>
    <cellStyle name="Normal 18 6 2 2 2" xfId="16626" xr:uid="{00000000-0005-0000-0000-00004B3B0000}"/>
    <cellStyle name="Normal 18 6 2 2 2 2" xfId="16627" xr:uid="{00000000-0005-0000-0000-00004C3B0000}"/>
    <cellStyle name="Normal 18 6 2 2 3" xfId="16628" xr:uid="{00000000-0005-0000-0000-00004D3B0000}"/>
    <cellStyle name="Normal 18 6 2 2 4" xfId="16629" xr:uid="{00000000-0005-0000-0000-00004E3B0000}"/>
    <cellStyle name="Normal 18 6 2 3" xfId="16630" xr:uid="{00000000-0005-0000-0000-00004F3B0000}"/>
    <cellStyle name="Normal 18 6 2 3 2" xfId="16631" xr:uid="{00000000-0005-0000-0000-0000503B0000}"/>
    <cellStyle name="Normal 18 6 2 4" xfId="16632" xr:uid="{00000000-0005-0000-0000-0000513B0000}"/>
    <cellStyle name="Normal 18 6 2 5" xfId="16633" xr:uid="{00000000-0005-0000-0000-0000523B0000}"/>
    <cellStyle name="Normal 18 7" xfId="16634" xr:uid="{00000000-0005-0000-0000-0000533B0000}"/>
    <cellStyle name="Normal 18 7 2" xfId="16635" xr:uid="{00000000-0005-0000-0000-0000543B0000}"/>
    <cellStyle name="Normal 18 7 2 2" xfId="16636" xr:uid="{00000000-0005-0000-0000-0000553B0000}"/>
    <cellStyle name="Normal 18 7 2 2 2" xfId="16637" xr:uid="{00000000-0005-0000-0000-0000563B0000}"/>
    <cellStyle name="Normal 18 7 2 2 2 2" xfId="16638" xr:uid="{00000000-0005-0000-0000-0000573B0000}"/>
    <cellStyle name="Normal 18 7 2 2 3" xfId="16639" xr:uid="{00000000-0005-0000-0000-0000583B0000}"/>
    <cellStyle name="Normal 18 7 2 2 4" xfId="16640" xr:uid="{00000000-0005-0000-0000-0000593B0000}"/>
    <cellStyle name="Normal 18 7 2 3" xfId="16641" xr:uid="{00000000-0005-0000-0000-00005A3B0000}"/>
    <cellStyle name="Normal 18 7 2 3 2" xfId="16642" xr:uid="{00000000-0005-0000-0000-00005B3B0000}"/>
    <cellStyle name="Normal 18 7 2 4" xfId="16643" xr:uid="{00000000-0005-0000-0000-00005C3B0000}"/>
    <cellStyle name="Normal 18 7 2 5" xfId="16644" xr:uid="{00000000-0005-0000-0000-00005D3B0000}"/>
    <cellStyle name="Normal 18 8" xfId="16645" xr:uid="{00000000-0005-0000-0000-00005E3B0000}"/>
    <cellStyle name="Normal 18 8 2" xfId="16646" xr:uid="{00000000-0005-0000-0000-00005F3B0000}"/>
    <cellStyle name="Normal 18 8 2 2" xfId="16647" xr:uid="{00000000-0005-0000-0000-0000603B0000}"/>
    <cellStyle name="Normal 18 8 2 2 2" xfId="16648" xr:uid="{00000000-0005-0000-0000-0000613B0000}"/>
    <cellStyle name="Normal 18 8 2 2 2 2" xfId="16649" xr:uid="{00000000-0005-0000-0000-0000623B0000}"/>
    <cellStyle name="Normal 18 8 2 2 3" xfId="16650" xr:uid="{00000000-0005-0000-0000-0000633B0000}"/>
    <cellStyle name="Normal 18 8 2 2 4" xfId="16651" xr:uid="{00000000-0005-0000-0000-0000643B0000}"/>
    <cellStyle name="Normal 18 8 2 3" xfId="16652" xr:uid="{00000000-0005-0000-0000-0000653B0000}"/>
    <cellStyle name="Normal 18 8 2 3 2" xfId="16653" xr:uid="{00000000-0005-0000-0000-0000663B0000}"/>
    <cellStyle name="Normal 18 8 2 4" xfId="16654" xr:uid="{00000000-0005-0000-0000-0000673B0000}"/>
    <cellStyle name="Normal 18 8 2 5" xfId="16655" xr:uid="{00000000-0005-0000-0000-0000683B0000}"/>
    <cellStyle name="Normal 18 9" xfId="16656" xr:uid="{00000000-0005-0000-0000-0000693B0000}"/>
    <cellStyle name="Normal 18 9 2" xfId="16657" xr:uid="{00000000-0005-0000-0000-00006A3B0000}"/>
    <cellStyle name="Normal 18 9 2 2" xfId="16658" xr:uid="{00000000-0005-0000-0000-00006B3B0000}"/>
    <cellStyle name="Normal 18 9 2 2 2" xfId="16659" xr:uid="{00000000-0005-0000-0000-00006C3B0000}"/>
    <cellStyle name="Normal 18 9 2 2 2 2" xfId="16660" xr:uid="{00000000-0005-0000-0000-00006D3B0000}"/>
    <cellStyle name="Normal 18 9 2 2 3" xfId="16661" xr:uid="{00000000-0005-0000-0000-00006E3B0000}"/>
    <cellStyle name="Normal 18 9 2 2 4" xfId="16662" xr:uid="{00000000-0005-0000-0000-00006F3B0000}"/>
    <cellStyle name="Normal 18 9 2 3" xfId="16663" xr:uid="{00000000-0005-0000-0000-0000703B0000}"/>
    <cellStyle name="Normal 18 9 2 3 2" xfId="16664" xr:uid="{00000000-0005-0000-0000-0000713B0000}"/>
    <cellStyle name="Normal 18 9 2 4" xfId="16665" xr:uid="{00000000-0005-0000-0000-0000723B0000}"/>
    <cellStyle name="Normal 18 9 2 5" xfId="16666" xr:uid="{00000000-0005-0000-0000-0000733B0000}"/>
    <cellStyle name="Normal 18_inv-en-1.5.0-02 trame_fiche-emissions" xfId="16667" xr:uid="{00000000-0005-0000-0000-0000743B0000}"/>
    <cellStyle name="Normal 180" xfId="16668" xr:uid="{00000000-0005-0000-0000-0000753B0000}"/>
    <cellStyle name="Normal 180 2" xfId="16669" xr:uid="{00000000-0005-0000-0000-0000763B0000}"/>
    <cellStyle name="Normal 181" xfId="16670" xr:uid="{00000000-0005-0000-0000-0000773B0000}"/>
    <cellStyle name="Normal 181 2" xfId="16671" xr:uid="{00000000-0005-0000-0000-0000783B0000}"/>
    <cellStyle name="Normal 182" xfId="16672" xr:uid="{00000000-0005-0000-0000-0000793B0000}"/>
    <cellStyle name="Normal 182 2" xfId="16673" xr:uid="{00000000-0005-0000-0000-00007A3B0000}"/>
    <cellStyle name="Normal 183" xfId="16674" xr:uid="{00000000-0005-0000-0000-00007B3B0000}"/>
    <cellStyle name="Normal 183 2" xfId="16675" xr:uid="{00000000-0005-0000-0000-00007C3B0000}"/>
    <cellStyle name="Normal 184" xfId="16676" xr:uid="{00000000-0005-0000-0000-00007D3B0000}"/>
    <cellStyle name="Normal 184 2" xfId="16677" xr:uid="{00000000-0005-0000-0000-00007E3B0000}"/>
    <cellStyle name="Normal 185" xfId="16678" xr:uid="{00000000-0005-0000-0000-00007F3B0000}"/>
    <cellStyle name="Normal 185 2" xfId="16679" xr:uid="{00000000-0005-0000-0000-0000803B0000}"/>
    <cellStyle name="Normal 186" xfId="16680" xr:uid="{00000000-0005-0000-0000-0000813B0000}"/>
    <cellStyle name="Normal 186 2" xfId="16681" xr:uid="{00000000-0005-0000-0000-0000823B0000}"/>
    <cellStyle name="Normal 187" xfId="16682" xr:uid="{00000000-0005-0000-0000-0000833B0000}"/>
    <cellStyle name="Normal 187 2" xfId="16683" xr:uid="{00000000-0005-0000-0000-0000843B0000}"/>
    <cellStyle name="Normal 188" xfId="16684" xr:uid="{00000000-0005-0000-0000-0000853B0000}"/>
    <cellStyle name="Normal 188 2" xfId="16685" xr:uid="{00000000-0005-0000-0000-0000863B0000}"/>
    <cellStyle name="Normal 189" xfId="16686" xr:uid="{00000000-0005-0000-0000-0000873B0000}"/>
    <cellStyle name="Normal 189 2" xfId="16687" xr:uid="{00000000-0005-0000-0000-0000883B0000}"/>
    <cellStyle name="Normal 189 2 2" xfId="16688" xr:uid="{00000000-0005-0000-0000-0000893B0000}"/>
    <cellStyle name="Normal 189 3" xfId="16689" xr:uid="{00000000-0005-0000-0000-00008A3B0000}"/>
    <cellStyle name="Normal 189 4" xfId="16690" xr:uid="{00000000-0005-0000-0000-00008B3B0000}"/>
    <cellStyle name="Normal 19" xfId="405" xr:uid="{00000000-0005-0000-0000-00008C3B0000}"/>
    <cellStyle name="Normal 19 10" xfId="16691" xr:uid="{00000000-0005-0000-0000-00008D3B0000}"/>
    <cellStyle name="Normal 19 10 2" xfId="16692" xr:uid="{00000000-0005-0000-0000-00008E3B0000}"/>
    <cellStyle name="Normal 19 10 2 2" xfId="16693" xr:uid="{00000000-0005-0000-0000-00008F3B0000}"/>
    <cellStyle name="Normal 19 10 2 2 2" xfId="16694" xr:uid="{00000000-0005-0000-0000-0000903B0000}"/>
    <cellStyle name="Normal 19 10 2 2 2 2" xfId="16695" xr:uid="{00000000-0005-0000-0000-0000913B0000}"/>
    <cellStyle name="Normal 19 10 2 2 3" xfId="16696" xr:uid="{00000000-0005-0000-0000-0000923B0000}"/>
    <cellStyle name="Normal 19 10 2 2 4" xfId="16697" xr:uid="{00000000-0005-0000-0000-0000933B0000}"/>
    <cellStyle name="Normal 19 10 2 3" xfId="16698" xr:uid="{00000000-0005-0000-0000-0000943B0000}"/>
    <cellStyle name="Normal 19 10 2 3 2" xfId="16699" xr:uid="{00000000-0005-0000-0000-0000953B0000}"/>
    <cellStyle name="Normal 19 10 2 4" xfId="16700" xr:uid="{00000000-0005-0000-0000-0000963B0000}"/>
    <cellStyle name="Normal 19 10 2 5" xfId="16701" xr:uid="{00000000-0005-0000-0000-0000973B0000}"/>
    <cellStyle name="Normal 19 11" xfId="16702" xr:uid="{00000000-0005-0000-0000-0000983B0000}"/>
    <cellStyle name="Normal 19 11 2" xfId="16703" xr:uid="{00000000-0005-0000-0000-0000993B0000}"/>
    <cellStyle name="Normal 19 11 2 2" xfId="16704" xr:uid="{00000000-0005-0000-0000-00009A3B0000}"/>
    <cellStyle name="Normal 19 11 2 2 2" xfId="16705" xr:uid="{00000000-0005-0000-0000-00009B3B0000}"/>
    <cellStyle name="Normal 19 11 2 2 2 2" xfId="16706" xr:uid="{00000000-0005-0000-0000-00009C3B0000}"/>
    <cellStyle name="Normal 19 11 2 2 3" xfId="16707" xr:uid="{00000000-0005-0000-0000-00009D3B0000}"/>
    <cellStyle name="Normal 19 11 2 2 4" xfId="16708" xr:uid="{00000000-0005-0000-0000-00009E3B0000}"/>
    <cellStyle name="Normal 19 11 2 3" xfId="16709" xr:uid="{00000000-0005-0000-0000-00009F3B0000}"/>
    <cellStyle name="Normal 19 11 2 3 2" xfId="16710" xr:uid="{00000000-0005-0000-0000-0000A03B0000}"/>
    <cellStyle name="Normal 19 11 2 4" xfId="16711" xr:uid="{00000000-0005-0000-0000-0000A13B0000}"/>
    <cellStyle name="Normal 19 11 2 5" xfId="16712" xr:uid="{00000000-0005-0000-0000-0000A23B0000}"/>
    <cellStyle name="Normal 19 12" xfId="16713" xr:uid="{00000000-0005-0000-0000-0000A33B0000}"/>
    <cellStyle name="Normal 19 12 2" xfId="16714" xr:uid="{00000000-0005-0000-0000-0000A43B0000}"/>
    <cellStyle name="Normal 19 12 2 2" xfId="16715" xr:uid="{00000000-0005-0000-0000-0000A53B0000}"/>
    <cellStyle name="Normal 19 12 2 2 2" xfId="16716" xr:uid="{00000000-0005-0000-0000-0000A63B0000}"/>
    <cellStyle name="Normal 19 12 2 2 2 2" xfId="16717" xr:uid="{00000000-0005-0000-0000-0000A73B0000}"/>
    <cellStyle name="Normal 19 12 2 2 3" xfId="16718" xr:uid="{00000000-0005-0000-0000-0000A83B0000}"/>
    <cellStyle name="Normal 19 12 2 2 4" xfId="16719" xr:uid="{00000000-0005-0000-0000-0000A93B0000}"/>
    <cellStyle name="Normal 19 12 2 3" xfId="16720" xr:uid="{00000000-0005-0000-0000-0000AA3B0000}"/>
    <cellStyle name="Normal 19 12 2 3 2" xfId="16721" xr:uid="{00000000-0005-0000-0000-0000AB3B0000}"/>
    <cellStyle name="Normal 19 12 2 4" xfId="16722" xr:uid="{00000000-0005-0000-0000-0000AC3B0000}"/>
    <cellStyle name="Normal 19 12 2 5" xfId="16723" xr:uid="{00000000-0005-0000-0000-0000AD3B0000}"/>
    <cellStyle name="Normal 19 13" xfId="16724" xr:uid="{00000000-0005-0000-0000-0000AE3B0000}"/>
    <cellStyle name="Normal 19 13 2" xfId="16725" xr:uid="{00000000-0005-0000-0000-0000AF3B0000}"/>
    <cellStyle name="Normal 19 13 2 2" xfId="16726" xr:uid="{00000000-0005-0000-0000-0000B03B0000}"/>
    <cellStyle name="Normal 19 13 2 2 2" xfId="16727" xr:uid="{00000000-0005-0000-0000-0000B13B0000}"/>
    <cellStyle name="Normal 19 13 2 3" xfId="16728" xr:uid="{00000000-0005-0000-0000-0000B23B0000}"/>
    <cellStyle name="Normal 19 13 2 4" xfId="16729" xr:uid="{00000000-0005-0000-0000-0000B33B0000}"/>
    <cellStyle name="Normal 19 13 3" xfId="16730" xr:uid="{00000000-0005-0000-0000-0000B43B0000}"/>
    <cellStyle name="Normal 19 13 3 2" xfId="16731" xr:uid="{00000000-0005-0000-0000-0000B53B0000}"/>
    <cellStyle name="Normal 19 13 4" xfId="16732" xr:uid="{00000000-0005-0000-0000-0000B63B0000}"/>
    <cellStyle name="Normal 19 13 5" xfId="16733" xr:uid="{00000000-0005-0000-0000-0000B73B0000}"/>
    <cellStyle name="Normal 19 14" xfId="2255" xr:uid="{00000000-0005-0000-0000-0000B83B0000}"/>
    <cellStyle name="Normal 19 2" xfId="1393" xr:uid="{00000000-0005-0000-0000-0000B93B0000}"/>
    <cellStyle name="Normal 19 2 2" xfId="16735" xr:uid="{00000000-0005-0000-0000-0000BA3B0000}"/>
    <cellStyle name="Normal 19 2 2 2" xfId="16736" xr:uid="{00000000-0005-0000-0000-0000BB3B0000}"/>
    <cellStyle name="Normal 19 2 2 2 2" xfId="16737" xr:uid="{00000000-0005-0000-0000-0000BC3B0000}"/>
    <cellStyle name="Normal 19 2 2 2 2 2" xfId="16738" xr:uid="{00000000-0005-0000-0000-0000BD3B0000}"/>
    <cellStyle name="Normal 19 2 2 2 2 2 2" xfId="16739" xr:uid="{00000000-0005-0000-0000-0000BE3B0000}"/>
    <cellStyle name="Normal 19 2 2 2 2 3" xfId="16740" xr:uid="{00000000-0005-0000-0000-0000BF3B0000}"/>
    <cellStyle name="Normal 19 2 2 2 2 4" xfId="16741" xr:uid="{00000000-0005-0000-0000-0000C03B0000}"/>
    <cellStyle name="Normal 19 2 2 2 3" xfId="16742" xr:uid="{00000000-0005-0000-0000-0000C13B0000}"/>
    <cellStyle name="Normal 19 2 2 2 3 2" xfId="16743" xr:uid="{00000000-0005-0000-0000-0000C23B0000}"/>
    <cellStyle name="Normal 19 2 2 2 4" xfId="16744" xr:uid="{00000000-0005-0000-0000-0000C33B0000}"/>
    <cellStyle name="Normal 19 2 2 2 5" xfId="16745" xr:uid="{00000000-0005-0000-0000-0000C43B0000}"/>
    <cellStyle name="Normal 19 2 3" xfId="16746" xr:uid="{00000000-0005-0000-0000-0000C53B0000}"/>
    <cellStyle name="Normal 19 2 3 2" xfId="16747" xr:uid="{00000000-0005-0000-0000-0000C63B0000}"/>
    <cellStyle name="Normal 19 2 3 2 2" xfId="16748" xr:uid="{00000000-0005-0000-0000-0000C73B0000}"/>
    <cellStyle name="Normal 19 2 3 2 2 2" xfId="16749" xr:uid="{00000000-0005-0000-0000-0000C83B0000}"/>
    <cellStyle name="Normal 19 2 3 2 3" xfId="16750" xr:uid="{00000000-0005-0000-0000-0000C93B0000}"/>
    <cellStyle name="Normal 19 2 3 2 4" xfId="16751" xr:uid="{00000000-0005-0000-0000-0000CA3B0000}"/>
    <cellStyle name="Normal 19 2 3 3" xfId="16752" xr:uid="{00000000-0005-0000-0000-0000CB3B0000}"/>
    <cellStyle name="Normal 19 2 3 3 2" xfId="16753" xr:uid="{00000000-0005-0000-0000-0000CC3B0000}"/>
    <cellStyle name="Normal 19 2 3 4" xfId="16754" xr:uid="{00000000-0005-0000-0000-0000CD3B0000}"/>
    <cellStyle name="Normal 19 2 3 5" xfId="16755" xr:uid="{00000000-0005-0000-0000-0000CE3B0000}"/>
    <cellStyle name="Normal 19 2 4" xfId="16734" xr:uid="{00000000-0005-0000-0000-0000CF3B0000}"/>
    <cellStyle name="Normal 19 3" xfId="16756" xr:uid="{00000000-0005-0000-0000-0000D03B0000}"/>
    <cellStyle name="Normal 19 3 2" xfId="16757" xr:uid="{00000000-0005-0000-0000-0000D13B0000}"/>
    <cellStyle name="Normal 19 3 2 2" xfId="16758" xr:uid="{00000000-0005-0000-0000-0000D23B0000}"/>
    <cellStyle name="Normal 19 3 2 2 2" xfId="16759" xr:uid="{00000000-0005-0000-0000-0000D33B0000}"/>
    <cellStyle name="Normal 19 3 2 2 2 2" xfId="16760" xr:uid="{00000000-0005-0000-0000-0000D43B0000}"/>
    <cellStyle name="Normal 19 3 2 2 3" xfId="16761" xr:uid="{00000000-0005-0000-0000-0000D53B0000}"/>
    <cellStyle name="Normal 19 3 2 2 4" xfId="16762" xr:uid="{00000000-0005-0000-0000-0000D63B0000}"/>
    <cellStyle name="Normal 19 3 2 3" xfId="16763" xr:uid="{00000000-0005-0000-0000-0000D73B0000}"/>
    <cellStyle name="Normal 19 3 2 3 2" xfId="16764" xr:uid="{00000000-0005-0000-0000-0000D83B0000}"/>
    <cellStyle name="Normal 19 3 2 4" xfId="16765" xr:uid="{00000000-0005-0000-0000-0000D93B0000}"/>
    <cellStyle name="Normal 19 3 2 5" xfId="16766" xr:uid="{00000000-0005-0000-0000-0000DA3B0000}"/>
    <cellStyle name="Normal 19 3 3" xfId="51352" xr:uid="{1902351C-C71E-44D2-B650-3632F4F91151}"/>
    <cellStyle name="Normal 19 4" xfId="16767" xr:uid="{00000000-0005-0000-0000-0000DB3B0000}"/>
    <cellStyle name="Normal 19 4 2" xfId="16768" xr:uid="{00000000-0005-0000-0000-0000DC3B0000}"/>
    <cellStyle name="Normal 19 4 2 2" xfId="16769" xr:uid="{00000000-0005-0000-0000-0000DD3B0000}"/>
    <cellStyle name="Normal 19 4 2 2 2" xfId="16770" xr:uid="{00000000-0005-0000-0000-0000DE3B0000}"/>
    <cellStyle name="Normal 19 4 2 2 2 2" xfId="16771" xr:uid="{00000000-0005-0000-0000-0000DF3B0000}"/>
    <cellStyle name="Normal 19 4 2 2 3" xfId="16772" xr:uid="{00000000-0005-0000-0000-0000E03B0000}"/>
    <cellStyle name="Normal 19 4 2 2 4" xfId="16773" xr:uid="{00000000-0005-0000-0000-0000E13B0000}"/>
    <cellStyle name="Normal 19 4 2 3" xfId="16774" xr:uid="{00000000-0005-0000-0000-0000E23B0000}"/>
    <cellStyle name="Normal 19 4 2 3 2" xfId="16775" xr:uid="{00000000-0005-0000-0000-0000E33B0000}"/>
    <cellStyle name="Normal 19 4 2 4" xfId="16776" xr:uid="{00000000-0005-0000-0000-0000E43B0000}"/>
    <cellStyle name="Normal 19 4 2 5" xfId="16777" xr:uid="{00000000-0005-0000-0000-0000E53B0000}"/>
    <cellStyle name="Normal 19 5" xfId="16778" xr:uid="{00000000-0005-0000-0000-0000E63B0000}"/>
    <cellStyle name="Normal 19 5 2" xfId="16779" xr:uid="{00000000-0005-0000-0000-0000E73B0000}"/>
    <cellStyle name="Normal 19 5 2 2" xfId="16780" xr:uid="{00000000-0005-0000-0000-0000E83B0000}"/>
    <cellStyle name="Normal 19 5 2 2 2" xfId="16781" xr:uid="{00000000-0005-0000-0000-0000E93B0000}"/>
    <cellStyle name="Normal 19 5 2 2 2 2" xfId="16782" xr:uid="{00000000-0005-0000-0000-0000EA3B0000}"/>
    <cellStyle name="Normal 19 5 2 2 3" xfId="16783" xr:uid="{00000000-0005-0000-0000-0000EB3B0000}"/>
    <cellStyle name="Normal 19 5 2 2 4" xfId="16784" xr:uid="{00000000-0005-0000-0000-0000EC3B0000}"/>
    <cellStyle name="Normal 19 5 2 3" xfId="16785" xr:uid="{00000000-0005-0000-0000-0000ED3B0000}"/>
    <cellStyle name="Normal 19 5 2 3 2" xfId="16786" xr:uid="{00000000-0005-0000-0000-0000EE3B0000}"/>
    <cellStyle name="Normal 19 5 2 4" xfId="16787" xr:uid="{00000000-0005-0000-0000-0000EF3B0000}"/>
    <cellStyle name="Normal 19 5 2 5" xfId="16788" xr:uid="{00000000-0005-0000-0000-0000F03B0000}"/>
    <cellStyle name="Normal 19 6" xfId="16789" xr:uid="{00000000-0005-0000-0000-0000F13B0000}"/>
    <cellStyle name="Normal 19 6 2" xfId="16790" xr:uid="{00000000-0005-0000-0000-0000F23B0000}"/>
    <cellStyle name="Normal 19 6 2 2" xfId="16791" xr:uid="{00000000-0005-0000-0000-0000F33B0000}"/>
    <cellStyle name="Normal 19 6 2 2 2" xfId="16792" xr:uid="{00000000-0005-0000-0000-0000F43B0000}"/>
    <cellStyle name="Normal 19 6 2 2 2 2" xfId="16793" xr:uid="{00000000-0005-0000-0000-0000F53B0000}"/>
    <cellStyle name="Normal 19 6 2 2 3" xfId="16794" xr:uid="{00000000-0005-0000-0000-0000F63B0000}"/>
    <cellStyle name="Normal 19 6 2 2 4" xfId="16795" xr:uid="{00000000-0005-0000-0000-0000F73B0000}"/>
    <cellStyle name="Normal 19 6 2 3" xfId="16796" xr:uid="{00000000-0005-0000-0000-0000F83B0000}"/>
    <cellStyle name="Normal 19 6 2 3 2" xfId="16797" xr:uid="{00000000-0005-0000-0000-0000F93B0000}"/>
    <cellStyle name="Normal 19 6 2 4" xfId="16798" xr:uid="{00000000-0005-0000-0000-0000FA3B0000}"/>
    <cellStyle name="Normal 19 6 2 5" xfId="16799" xr:uid="{00000000-0005-0000-0000-0000FB3B0000}"/>
    <cellStyle name="Normal 19 7" xfId="16800" xr:uid="{00000000-0005-0000-0000-0000FC3B0000}"/>
    <cellStyle name="Normal 19 7 2" xfId="16801" xr:uid="{00000000-0005-0000-0000-0000FD3B0000}"/>
    <cellStyle name="Normal 19 7 2 2" xfId="16802" xr:uid="{00000000-0005-0000-0000-0000FE3B0000}"/>
    <cellStyle name="Normal 19 7 2 2 2" xfId="16803" xr:uid="{00000000-0005-0000-0000-0000FF3B0000}"/>
    <cellStyle name="Normal 19 7 2 2 2 2" xfId="16804" xr:uid="{00000000-0005-0000-0000-0000003C0000}"/>
    <cellStyle name="Normal 19 7 2 2 3" xfId="16805" xr:uid="{00000000-0005-0000-0000-0000013C0000}"/>
    <cellStyle name="Normal 19 7 2 2 4" xfId="16806" xr:uid="{00000000-0005-0000-0000-0000023C0000}"/>
    <cellStyle name="Normal 19 7 2 3" xfId="16807" xr:uid="{00000000-0005-0000-0000-0000033C0000}"/>
    <cellStyle name="Normal 19 7 2 3 2" xfId="16808" xr:uid="{00000000-0005-0000-0000-0000043C0000}"/>
    <cellStyle name="Normal 19 7 2 4" xfId="16809" xr:uid="{00000000-0005-0000-0000-0000053C0000}"/>
    <cellStyle name="Normal 19 7 2 5" xfId="16810" xr:uid="{00000000-0005-0000-0000-0000063C0000}"/>
    <cellStyle name="Normal 19 8" xfId="16811" xr:uid="{00000000-0005-0000-0000-0000073C0000}"/>
    <cellStyle name="Normal 19 8 2" xfId="16812" xr:uid="{00000000-0005-0000-0000-0000083C0000}"/>
    <cellStyle name="Normal 19 8 2 2" xfId="16813" xr:uid="{00000000-0005-0000-0000-0000093C0000}"/>
    <cellStyle name="Normal 19 8 2 2 2" xfId="16814" xr:uid="{00000000-0005-0000-0000-00000A3C0000}"/>
    <cellStyle name="Normal 19 8 2 2 2 2" xfId="16815" xr:uid="{00000000-0005-0000-0000-00000B3C0000}"/>
    <cellStyle name="Normal 19 8 2 2 3" xfId="16816" xr:uid="{00000000-0005-0000-0000-00000C3C0000}"/>
    <cellStyle name="Normal 19 8 2 2 4" xfId="16817" xr:uid="{00000000-0005-0000-0000-00000D3C0000}"/>
    <cellStyle name="Normal 19 8 2 3" xfId="16818" xr:uid="{00000000-0005-0000-0000-00000E3C0000}"/>
    <cellStyle name="Normal 19 8 2 3 2" xfId="16819" xr:uid="{00000000-0005-0000-0000-00000F3C0000}"/>
    <cellStyle name="Normal 19 8 2 4" xfId="16820" xr:uid="{00000000-0005-0000-0000-0000103C0000}"/>
    <cellStyle name="Normal 19 8 2 5" xfId="16821" xr:uid="{00000000-0005-0000-0000-0000113C0000}"/>
    <cellStyle name="Normal 19 9" xfId="16822" xr:uid="{00000000-0005-0000-0000-0000123C0000}"/>
    <cellStyle name="Normal 19 9 2" xfId="16823" xr:uid="{00000000-0005-0000-0000-0000133C0000}"/>
    <cellStyle name="Normal 19 9 2 2" xfId="16824" xr:uid="{00000000-0005-0000-0000-0000143C0000}"/>
    <cellStyle name="Normal 19 9 2 2 2" xfId="16825" xr:uid="{00000000-0005-0000-0000-0000153C0000}"/>
    <cellStyle name="Normal 19 9 2 2 2 2" xfId="16826" xr:uid="{00000000-0005-0000-0000-0000163C0000}"/>
    <cellStyle name="Normal 19 9 2 2 3" xfId="16827" xr:uid="{00000000-0005-0000-0000-0000173C0000}"/>
    <cellStyle name="Normal 19 9 2 2 4" xfId="16828" xr:uid="{00000000-0005-0000-0000-0000183C0000}"/>
    <cellStyle name="Normal 19 9 2 3" xfId="16829" xr:uid="{00000000-0005-0000-0000-0000193C0000}"/>
    <cellStyle name="Normal 19 9 2 3 2" xfId="16830" xr:uid="{00000000-0005-0000-0000-00001A3C0000}"/>
    <cellStyle name="Normal 19 9 2 4" xfId="16831" xr:uid="{00000000-0005-0000-0000-00001B3C0000}"/>
    <cellStyle name="Normal 19 9 2 5" xfId="16832" xr:uid="{00000000-0005-0000-0000-00001C3C0000}"/>
    <cellStyle name="Normal 19_inv-en-1.5.0-02 trame_fiche-emissions" xfId="16833" xr:uid="{00000000-0005-0000-0000-00001D3C0000}"/>
    <cellStyle name="Normal 190" xfId="16834" xr:uid="{00000000-0005-0000-0000-00001E3C0000}"/>
    <cellStyle name="Normal 190 2" xfId="16835" xr:uid="{00000000-0005-0000-0000-00001F3C0000}"/>
    <cellStyle name="Normal 190 2 2" xfId="16836" xr:uid="{00000000-0005-0000-0000-0000203C0000}"/>
    <cellStyle name="Normal 190 3" xfId="16837" xr:uid="{00000000-0005-0000-0000-0000213C0000}"/>
    <cellStyle name="Normal 190 4" xfId="16838" xr:uid="{00000000-0005-0000-0000-0000223C0000}"/>
    <cellStyle name="Normal 191" xfId="16839" xr:uid="{00000000-0005-0000-0000-0000233C0000}"/>
    <cellStyle name="Normal 191 2" xfId="16840" xr:uid="{00000000-0005-0000-0000-0000243C0000}"/>
    <cellStyle name="Normal 192" xfId="16841" xr:uid="{00000000-0005-0000-0000-0000253C0000}"/>
    <cellStyle name="Normal 192 2" xfId="16842" xr:uid="{00000000-0005-0000-0000-0000263C0000}"/>
    <cellStyle name="Normal 193" xfId="16843" xr:uid="{00000000-0005-0000-0000-0000273C0000}"/>
    <cellStyle name="Normal 193 2" xfId="16844" xr:uid="{00000000-0005-0000-0000-0000283C0000}"/>
    <cellStyle name="Normal 193 2 2" xfId="16845" xr:uid="{00000000-0005-0000-0000-0000293C0000}"/>
    <cellStyle name="Normal 193 2 3" xfId="16846" xr:uid="{00000000-0005-0000-0000-00002A3C0000}"/>
    <cellStyle name="Normal 193 3" xfId="16847" xr:uid="{00000000-0005-0000-0000-00002B3C0000}"/>
    <cellStyle name="Normal 194" xfId="16848" xr:uid="{00000000-0005-0000-0000-00002C3C0000}"/>
    <cellStyle name="Normal 194 2" xfId="16849" xr:uid="{00000000-0005-0000-0000-00002D3C0000}"/>
    <cellStyle name="Normal 194 2 2" xfId="16850" xr:uid="{00000000-0005-0000-0000-00002E3C0000}"/>
    <cellStyle name="Normal 194 2 3" xfId="16851" xr:uid="{00000000-0005-0000-0000-00002F3C0000}"/>
    <cellStyle name="Normal 194 3" xfId="16852" xr:uid="{00000000-0005-0000-0000-0000303C0000}"/>
    <cellStyle name="Normal 195" xfId="16853" xr:uid="{00000000-0005-0000-0000-0000313C0000}"/>
    <cellStyle name="Normal 195 2" xfId="16854" xr:uid="{00000000-0005-0000-0000-0000323C0000}"/>
    <cellStyle name="Normal 195 2 2" xfId="16855" xr:uid="{00000000-0005-0000-0000-0000333C0000}"/>
    <cellStyle name="Normal 195 2 3" xfId="16856" xr:uid="{00000000-0005-0000-0000-0000343C0000}"/>
    <cellStyle name="Normal 195 3" xfId="16857" xr:uid="{00000000-0005-0000-0000-0000353C0000}"/>
    <cellStyle name="Normal 196" xfId="16858" xr:uid="{00000000-0005-0000-0000-0000363C0000}"/>
    <cellStyle name="Normal 196 2" xfId="16859" xr:uid="{00000000-0005-0000-0000-0000373C0000}"/>
    <cellStyle name="Normal 196 2 2" xfId="16860" xr:uid="{00000000-0005-0000-0000-0000383C0000}"/>
    <cellStyle name="Normal 196 3" xfId="16861" xr:uid="{00000000-0005-0000-0000-0000393C0000}"/>
    <cellStyle name="Normal 196 4" xfId="16862" xr:uid="{00000000-0005-0000-0000-00003A3C0000}"/>
    <cellStyle name="Normal 197" xfId="16863" xr:uid="{00000000-0005-0000-0000-00003B3C0000}"/>
    <cellStyle name="Normal 197 2" xfId="16864" xr:uid="{00000000-0005-0000-0000-00003C3C0000}"/>
    <cellStyle name="Normal 197 2 2" xfId="16865" xr:uid="{00000000-0005-0000-0000-00003D3C0000}"/>
    <cellStyle name="Normal 197 3" xfId="16866" xr:uid="{00000000-0005-0000-0000-00003E3C0000}"/>
    <cellStyle name="Normal 198" xfId="16867" xr:uid="{00000000-0005-0000-0000-00003F3C0000}"/>
    <cellStyle name="Normal 198 2" xfId="16868" xr:uid="{00000000-0005-0000-0000-0000403C0000}"/>
    <cellStyle name="Normal 198 2 2" xfId="16869" xr:uid="{00000000-0005-0000-0000-0000413C0000}"/>
    <cellStyle name="Normal 198 3" xfId="16870" xr:uid="{00000000-0005-0000-0000-0000423C0000}"/>
    <cellStyle name="Normal 199" xfId="16871" xr:uid="{00000000-0005-0000-0000-0000433C0000}"/>
    <cellStyle name="Normal 199 2" xfId="16872" xr:uid="{00000000-0005-0000-0000-0000443C0000}"/>
    <cellStyle name="Normal 199 2 2" xfId="16873" xr:uid="{00000000-0005-0000-0000-0000453C0000}"/>
    <cellStyle name="Normal 199 3" xfId="16874" xr:uid="{00000000-0005-0000-0000-0000463C0000}"/>
    <cellStyle name="Normal 2" xfId="406" xr:uid="{00000000-0005-0000-0000-0000473C0000}"/>
    <cellStyle name="Normál 2" xfId="16875" xr:uid="{00000000-0005-0000-0000-0000483C0000}"/>
    <cellStyle name="Normal 2 10" xfId="2257" xr:uid="{00000000-0005-0000-0000-0000493C0000}"/>
    <cellStyle name="Normál 2 10" xfId="16876" xr:uid="{00000000-0005-0000-0000-00004A3C0000}"/>
    <cellStyle name="Normal 2 10 10" xfId="16877" xr:uid="{00000000-0005-0000-0000-00004B3C0000}"/>
    <cellStyle name="Normál 2 10 10" xfId="16878" xr:uid="{00000000-0005-0000-0000-00004C3C0000}"/>
    <cellStyle name="Normál 2 10 10 2" xfId="16879" xr:uid="{00000000-0005-0000-0000-00004D3C0000}"/>
    <cellStyle name="Normal 2 10 11" xfId="16880" xr:uid="{00000000-0005-0000-0000-00004E3C0000}"/>
    <cellStyle name="Normál 2 10 11" xfId="16881" xr:uid="{00000000-0005-0000-0000-00004F3C0000}"/>
    <cellStyle name="Normal 2 10 12" xfId="16882" xr:uid="{00000000-0005-0000-0000-0000503C0000}"/>
    <cellStyle name="Normál 2 10 12" xfId="16883" xr:uid="{00000000-0005-0000-0000-0000513C0000}"/>
    <cellStyle name="Normal 2 10 13" xfId="16884" xr:uid="{00000000-0005-0000-0000-0000523C0000}"/>
    <cellStyle name="Normal 2 10 14" xfId="16885" xr:uid="{00000000-0005-0000-0000-0000533C0000}"/>
    <cellStyle name="Normal 2 10 15" xfId="16886" xr:uid="{00000000-0005-0000-0000-0000543C0000}"/>
    <cellStyle name="Normal 2 10 16" xfId="16887" xr:uid="{00000000-0005-0000-0000-0000553C0000}"/>
    <cellStyle name="Normal 2 10 17" xfId="16888" xr:uid="{00000000-0005-0000-0000-0000563C0000}"/>
    <cellStyle name="Normal 2 10 18" xfId="16889" xr:uid="{00000000-0005-0000-0000-0000573C0000}"/>
    <cellStyle name="Normal 2 10 19" xfId="16890" xr:uid="{00000000-0005-0000-0000-0000583C0000}"/>
    <cellStyle name="Normal 2 10 2" xfId="2356" xr:uid="{00000000-0005-0000-0000-0000593C0000}"/>
    <cellStyle name="Normál 2 10 2" xfId="16891" xr:uid="{00000000-0005-0000-0000-00005A3C0000}"/>
    <cellStyle name="Normál 2 10 2 10" xfId="16892" xr:uid="{00000000-0005-0000-0000-00005B3C0000}"/>
    <cellStyle name="Normál 2 10 2 10 2" xfId="16893" xr:uid="{00000000-0005-0000-0000-00005C3C0000}"/>
    <cellStyle name="Normál 2 10 2 11" xfId="16894" xr:uid="{00000000-0005-0000-0000-00005D3C0000}"/>
    <cellStyle name="Normál 2 10 2 12" xfId="16895" xr:uid="{00000000-0005-0000-0000-00005E3C0000}"/>
    <cellStyle name="Normal 2 10 2 2" xfId="16896" xr:uid="{00000000-0005-0000-0000-00005F3C0000}"/>
    <cellStyle name="Normál 2 10 2 2" xfId="16897" xr:uid="{00000000-0005-0000-0000-0000603C0000}"/>
    <cellStyle name="Normal 2 10 2 2 10" xfId="16898" xr:uid="{00000000-0005-0000-0000-0000613C0000}"/>
    <cellStyle name="Normal 2 10 2 2 10 2" xfId="16899" xr:uid="{00000000-0005-0000-0000-0000623C0000}"/>
    <cellStyle name="Normal 2 10 2 2 11" xfId="16900" xr:uid="{00000000-0005-0000-0000-0000633C0000}"/>
    <cellStyle name="Normal 2 10 2 2 11 2" xfId="16901" xr:uid="{00000000-0005-0000-0000-0000643C0000}"/>
    <cellStyle name="Normal 2 10 2 2 12" xfId="16902" xr:uid="{00000000-0005-0000-0000-0000653C0000}"/>
    <cellStyle name="Normal 2 10 2 2 13" xfId="16903" xr:uid="{00000000-0005-0000-0000-0000663C0000}"/>
    <cellStyle name="Normal 2 10 2 2 14" xfId="16904" xr:uid="{00000000-0005-0000-0000-0000673C0000}"/>
    <cellStyle name="Normal 2 10 2 2 15" xfId="16905" xr:uid="{00000000-0005-0000-0000-0000683C0000}"/>
    <cellStyle name="Normal 2 10 2 2 2" xfId="16906" xr:uid="{00000000-0005-0000-0000-0000693C0000}"/>
    <cellStyle name="Normál 2 10 2 2 2" xfId="16907" xr:uid="{00000000-0005-0000-0000-00006A3C0000}"/>
    <cellStyle name="Normal 2 10 2 2 2 2" xfId="16908" xr:uid="{00000000-0005-0000-0000-00006B3C0000}"/>
    <cellStyle name="Normal 2 10 2 2 2 2 2" xfId="16909" xr:uid="{00000000-0005-0000-0000-00006C3C0000}"/>
    <cellStyle name="Normal 2 10 2 2 2 3" xfId="16910" xr:uid="{00000000-0005-0000-0000-00006D3C0000}"/>
    <cellStyle name="Normal 2 10 2 2 2 4" xfId="16911" xr:uid="{00000000-0005-0000-0000-00006E3C0000}"/>
    <cellStyle name="Normal 2 10 2 2 2 5" xfId="16912" xr:uid="{00000000-0005-0000-0000-00006F3C0000}"/>
    <cellStyle name="Normal 2 10 2 2 3" xfId="16913" xr:uid="{00000000-0005-0000-0000-0000703C0000}"/>
    <cellStyle name="Normál 2 10 2 2 3" xfId="16914" xr:uid="{00000000-0005-0000-0000-0000713C0000}"/>
    <cellStyle name="Normal 2 10 2 2 3 2" xfId="16915" xr:uid="{00000000-0005-0000-0000-0000723C0000}"/>
    <cellStyle name="Normal 2 10 2 2 4" xfId="16916" xr:uid="{00000000-0005-0000-0000-0000733C0000}"/>
    <cellStyle name="Normal 2 10 2 2 4 2" xfId="16917" xr:uid="{00000000-0005-0000-0000-0000743C0000}"/>
    <cellStyle name="Normal 2 10 2 2 5" xfId="16918" xr:uid="{00000000-0005-0000-0000-0000753C0000}"/>
    <cellStyle name="Normal 2 10 2 2 5 2" xfId="16919" xr:uid="{00000000-0005-0000-0000-0000763C0000}"/>
    <cellStyle name="Normal 2 10 2 2 6" xfId="16920" xr:uid="{00000000-0005-0000-0000-0000773C0000}"/>
    <cellStyle name="Normal 2 10 2 2 6 2" xfId="16921" xr:uid="{00000000-0005-0000-0000-0000783C0000}"/>
    <cellStyle name="Normal 2 10 2 2 7" xfId="16922" xr:uid="{00000000-0005-0000-0000-0000793C0000}"/>
    <cellStyle name="Normal 2 10 2 2 7 2" xfId="16923" xr:uid="{00000000-0005-0000-0000-00007A3C0000}"/>
    <cellStyle name="Normal 2 10 2 2 8" xfId="16924" xr:uid="{00000000-0005-0000-0000-00007B3C0000}"/>
    <cellStyle name="Normal 2 10 2 2 8 2" xfId="16925" xr:uid="{00000000-0005-0000-0000-00007C3C0000}"/>
    <cellStyle name="Normal 2 10 2 2 9" xfId="16926" xr:uid="{00000000-0005-0000-0000-00007D3C0000}"/>
    <cellStyle name="Normal 2 10 2 2 9 2" xfId="16927" xr:uid="{00000000-0005-0000-0000-00007E3C0000}"/>
    <cellStyle name="Normál 2 10 2 3" xfId="16928" xr:uid="{00000000-0005-0000-0000-00007F3C0000}"/>
    <cellStyle name="Normál 2 10 2 3 2" xfId="16929" xr:uid="{00000000-0005-0000-0000-0000803C0000}"/>
    <cellStyle name="Normál 2 10 2 4" xfId="16930" xr:uid="{00000000-0005-0000-0000-0000813C0000}"/>
    <cellStyle name="Normál 2 10 2 4 2" xfId="16931" xr:uid="{00000000-0005-0000-0000-0000823C0000}"/>
    <cellStyle name="Normál 2 10 2 5" xfId="16932" xr:uid="{00000000-0005-0000-0000-0000833C0000}"/>
    <cellStyle name="Normál 2 10 2 5 2" xfId="16933" xr:uid="{00000000-0005-0000-0000-0000843C0000}"/>
    <cellStyle name="Normál 2 10 2 6" xfId="16934" xr:uid="{00000000-0005-0000-0000-0000853C0000}"/>
    <cellStyle name="Normál 2 10 2 6 2" xfId="16935" xr:uid="{00000000-0005-0000-0000-0000863C0000}"/>
    <cellStyle name="Normál 2 10 2 7" xfId="16936" xr:uid="{00000000-0005-0000-0000-0000873C0000}"/>
    <cellStyle name="Normál 2 10 2 7 2" xfId="16937" xr:uid="{00000000-0005-0000-0000-0000883C0000}"/>
    <cellStyle name="Normál 2 10 2 8" xfId="16938" xr:uid="{00000000-0005-0000-0000-0000893C0000}"/>
    <cellStyle name="Normál 2 10 2 8 2" xfId="16939" xr:uid="{00000000-0005-0000-0000-00008A3C0000}"/>
    <cellStyle name="Normál 2 10 2 9" xfId="16940" xr:uid="{00000000-0005-0000-0000-00008B3C0000}"/>
    <cellStyle name="Normál 2 10 2 9 2" xfId="16941" xr:uid="{00000000-0005-0000-0000-00008C3C0000}"/>
    <cellStyle name="Normal 2 10 20" xfId="16942" xr:uid="{00000000-0005-0000-0000-00008D3C0000}"/>
    <cellStyle name="Normal 2 10 21" xfId="16943" xr:uid="{00000000-0005-0000-0000-00008E3C0000}"/>
    <cellStyle name="Normal 2 10 22" xfId="16944" xr:uid="{00000000-0005-0000-0000-00008F3C0000}"/>
    <cellStyle name="Normal 2 10 23" xfId="16945" xr:uid="{00000000-0005-0000-0000-0000903C0000}"/>
    <cellStyle name="Normal 2 10 24" xfId="16946" xr:uid="{00000000-0005-0000-0000-0000913C0000}"/>
    <cellStyle name="Normal 2 10 25" xfId="16947" xr:uid="{00000000-0005-0000-0000-0000923C0000}"/>
    <cellStyle name="Normal 2 10 26" xfId="16948" xr:uid="{00000000-0005-0000-0000-0000933C0000}"/>
    <cellStyle name="Normal 2 10 27" xfId="16949" xr:uid="{00000000-0005-0000-0000-0000943C0000}"/>
    <cellStyle name="Normal 2 10 28" xfId="16950" xr:uid="{00000000-0005-0000-0000-0000953C0000}"/>
    <cellStyle name="Normal 2 10 29" xfId="16951" xr:uid="{00000000-0005-0000-0000-0000963C0000}"/>
    <cellStyle name="Normal 2 10 3" xfId="16952" xr:uid="{00000000-0005-0000-0000-0000973C0000}"/>
    <cellStyle name="Normál 2 10 3" xfId="16953" xr:uid="{00000000-0005-0000-0000-0000983C0000}"/>
    <cellStyle name="Normál 2 10 3 10" xfId="16954" xr:uid="{00000000-0005-0000-0000-0000993C0000}"/>
    <cellStyle name="Normál 2 10 3 10 2" xfId="16955" xr:uid="{00000000-0005-0000-0000-00009A3C0000}"/>
    <cellStyle name="Normál 2 10 3 11" xfId="16956" xr:uid="{00000000-0005-0000-0000-00009B3C0000}"/>
    <cellStyle name="Normál 2 10 3 12" xfId="16957" xr:uid="{00000000-0005-0000-0000-00009C3C0000}"/>
    <cellStyle name="Normal 2 10 3 2" xfId="16958" xr:uid="{00000000-0005-0000-0000-00009D3C0000}"/>
    <cellStyle name="Normál 2 10 3 2" xfId="16959" xr:uid="{00000000-0005-0000-0000-00009E3C0000}"/>
    <cellStyle name="Normal 2 10 3 2 10" xfId="16960" xr:uid="{00000000-0005-0000-0000-00009F3C0000}"/>
    <cellStyle name="Normal 2 10 3 2 10 2" xfId="16961" xr:uid="{00000000-0005-0000-0000-0000A03C0000}"/>
    <cellStyle name="Normal 2 10 3 2 11" xfId="16962" xr:uid="{00000000-0005-0000-0000-0000A13C0000}"/>
    <cellStyle name="Normal 2 10 3 2 11 2" xfId="16963" xr:uid="{00000000-0005-0000-0000-0000A23C0000}"/>
    <cellStyle name="Normal 2 10 3 2 12" xfId="16964" xr:uid="{00000000-0005-0000-0000-0000A33C0000}"/>
    <cellStyle name="Normal 2 10 3 2 13" xfId="16965" xr:uid="{00000000-0005-0000-0000-0000A43C0000}"/>
    <cellStyle name="Normal 2 10 3 2 14" xfId="16966" xr:uid="{00000000-0005-0000-0000-0000A53C0000}"/>
    <cellStyle name="Normal 2 10 3 2 2" xfId="16967" xr:uid="{00000000-0005-0000-0000-0000A63C0000}"/>
    <cellStyle name="Normál 2 10 3 2 2" xfId="16968" xr:uid="{00000000-0005-0000-0000-0000A73C0000}"/>
    <cellStyle name="Normal 2 10 3 2 2 2" xfId="16969" xr:uid="{00000000-0005-0000-0000-0000A83C0000}"/>
    <cellStyle name="Normal 2 10 3 2 2 2 2" xfId="16970" xr:uid="{00000000-0005-0000-0000-0000A93C0000}"/>
    <cellStyle name="Normal 2 10 3 2 2 3" xfId="16971" xr:uid="{00000000-0005-0000-0000-0000AA3C0000}"/>
    <cellStyle name="Normal 2 10 3 2 2 4" xfId="16972" xr:uid="{00000000-0005-0000-0000-0000AB3C0000}"/>
    <cellStyle name="Normal 2 10 3 2 2 5" xfId="16973" xr:uid="{00000000-0005-0000-0000-0000AC3C0000}"/>
    <cellStyle name="Normal 2 10 3 2 3" xfId="16974" xr:uid="{00000000-0005-0000-0000-0000AD3C0000}"/>
    <cellStyle name="Normál 2 10 3 2 3" xfId="16975" xr:uid="{00000000-0005-0000-0000-0000AE3C0000}"/>
    <cellStyle name="Normal 2 10 3 2 3 2" xfId="16976" xr:uid="{00000000-0005-0000-0000-0000AF3C0000}"/>
    <cellStyle name="Normal 2 10 3 2 4" xfId="16977" xr:uid="{00000000-0005-0000-0000-0000B03C0000}"/>
    <cellStyle name="Normal 2 10 3 2 4 2" xfId="16978" xr:uid="{00000000-0005-0000-0000-0000B13C0000}"/>
    <cellStyle name="Normal 2 10 3 2 5" xfId="16979" xr:uid="{00000000-0005-0000-0000-0000B23C0000}"/>
    <cellStyle name="Normal 2 10 3 2 5 2" xfId="16980" xr:uid="{00000000-0005-0000-0000-0000B33C0000}"/>
    <cellStyle name="Normal 2 10 3 2 6" xfId="16981" xr:uid="{00000000-0005-0000-0000-0000B43C0000}"/>
    <cellStyle name="Normal 2 10 3 2 6 2" xfId="16982" xr:uid="{00000000-0005-0000-0000-0000B53C0000}"/>
    <cellStyle name="Normal 2 10 3 2 7" xfId="16983" xr:uid="{00000000-0005-0000-0000-0000B63C0000}"/>
    <cellStyle name="Normal 2 10 3 2 7 2" xfId="16984" xr:uid="{00000000-0005-0000-0000-0000B73C0000}"/>
    <cellStyle name="Normal 2 10 3 2 8" xfId="16985" xr:uid="{00000000-0005-0000-0000-0000B83C0000}"/>
    <cellStyle name="Normal 2 10 3 2 8 2" xfId="16986" xr:uid="{00000000-0005-0000-0000-0000B93C0000}"/>
    <cellStyle name="Normal 2 10 3 2 9" xfId="16987" xr:uid="{00000000-0005-0000-0000-0000BA3C0000}"/>
    <cellStyle name="Normal 2 10 3 2 9 2" xfId="16988" xr:uid="{00000000-0005-0000-0000-0000BB3C0000}"/>
    <cellStyle name="Normál 2 10 3 3" xfId="16989" xr:uid="{00000000-0005-0000-0000-0000BC3C0000}"/>
    <cellStyle name="Normál 2 10 3 3 2" xfId="16990" xr:uid="{00000000-0005-0000-0000-0000BD3C0000}"/>
    <cellStyle name="Normál 2 10 3 4" xfId="16991" xr:uid="{00000000-0005-0000-0000-0000BE3C0000}"/>
    <cellStyle name="Normál 2 10 3 4 2" xfId="16992" xr:uid="{00000000-0005-0000-0000-0000BF3C0000}"/>
    <cellStyle name="Normál 2 10 3 5" xfId="16993" xr:uid="{00000000-0005-0000-0000-0000C03C0000}"/>
    <cellStyle name="Normál 2 10 3 5 2" xfId="16994" xr:uid="{00000000-0005-0000-0000-0000C13C0000}"/>
    <cellStyle name="Normál 2 10 3 6" xfId="16995" xr:uid="{00000000-0005-0000-0000-0000C23C0000}"/>
    <cellStyle name="Normál 2 10 3 6 2" xfId="16996" xr:uid="{00000000-0005-0000-0000-0000C33C0000}"/>
    <cellStyle name="Normál 2 10 3 7" xfId="16997" xr:uid="{00000000-0005-0000-0000-0000C43C0000}"/>
    <cellStyle name="Normál 2 10 3 7 2" xfId="16998" xr:uid="{00000000-0005-0000-0000-0000C53C0000}"/>
    <cellStyle name="Normál 2 10 3 8" xfId="16999" xr:uid="{00000000-0005-0000-0000-0000C63C0000}"/>
    <cellStyle name="Normál 2 10 3 8 2" xfId="17000" xr:uid="{00000000-0005-0000-0000-0000C73C0000}"/>
    <cellStyle name="Normál 2 10 3 9" xfId="17001" xr:uid="{00000000-0005-0000-0000-0000C83C0000}"/>
    <cellStyle name="Normál 2 10 3 9 2" xfId="17002" xr:uid="{00000000-0005-0000-0000-0000C93C0000}"/>
    <cellStyle name="Normal 2 10 30" xfId="17003" xr:uid="{00000000-0005-0000-0000-0000CA3C0000}"/>
    <cellStyle name="Normal 2 10 31" xfId="17004" xr:uid="{00000000-0005-0000-0000-0000CB3C0000}"/>
    <cellStyle name="Normal 2 10 32" xfId="17005" xr:uid="{00000000-0005-0000-0000-0000CC3C0000}"/>
    <cellStyle name="Normal 2 10 33" xfId="17006" xr:uid="{00000000-0005-0000-0000-0000CD3C0000}"/>
    <cellStyle name="Normal 2 10 4" xfId="17007" xr:uid="{00000000-0005-0000-0000-0000CE3C0000}"/>
    <cellStyle name="Normál 2 10 4" xfId="17008" xr:uid="{00000000-0005-0000-0000-0000CF3C0000}"/>
    <cellStyle name="Normal 2 10 4 10" xfId="17009" xr:uid="{00000000-0005-0000-0000-0000D03C0000}"/>
    <cellStyle name="Normál 2 10 4 10" xfId="17010" xr:uid="{00000000-0005-0000-0000-0000D13C0000}"/>
    <cellStyle name="Normal 2 10 4 10 2" xfId="17011" xr:uid="{00000000-0005-0000-0000-0000D23C0000}"/>
    <cellStyle name="Normál 2 10 4 10 2" xfId="17012" xr:uid="{00000000-0005-0000-0000-0000D33C0000}"/>
    <cellStyle name="Normal 2 10 4 10 3" xfId="17013" xr:uid="{00000000-0005-0000-0000-0000D43C0000}"/>
    <cellStyle name="Normál 2 10 4 10 3" xfId="17014" xr:uid="{00000000-0005-0000-0000-0000D53C0000}"/>
    <cellStyle name="Normal 2 10 4 10 4" xfId="17015" xr:uid="{00000000-0005-0000-0000-0000D63C0000}"/>
    <cellStyle name="Normal 2 10 4 11" xfId="17016" xr:uid="{00000000-0005-0000-0000-0000D73C0000}"/>
    <cellStyle name="Normál 2 10 4 11" xfId="17017" xr:uid="{00000000-0005-0000-0000-0000D83C0000}"/>
    <cellStyle name="Normal 2 10 4 11 2" xfId="17018" xr:uid="{00000000-0005-0000-0000-0000D93C0000}"/>
    <cellStyle name="Normal 2 10 4 11 3" xfId="17019" xr:uid="{00000000-0005-0000-0000-0000DA3C0000}"/>
    <cellStyle name="Normal 2 10 4 11 4" xfId="17020" xr:uid="{00000000-0005-0000-0000-0000DB3C0000}"/>
    <cellStyle name="Normal 2 10 4 12" xfId="17021" xr:uid="{00000000-0005-0000-0000-0000DC3C0000}"/>
    <cellStyle name="Normál 2 10 4 12" xfId="17022" xr:uid="{00000000-0005-0000-0000-0000DD3C0000}"/>
    <cellStyle name="Normal 2 10 4 12 2" xfId="17023" xr:uid="{00000000-0005-0000-0000-0000DE3C0000}"/>
    <cellStyle name="Normal 2 10 4 12 3" xfId="17024" xr:uid="{00000000-0005-0000-0000-0000DF3C0000}"/>
    <cellStyle name="Normal 2 10 4 13" xfId="17025" xr:uid="{00000000-0005-0000-0000-0000E03C0000}"/>
    <cellStyle name="Normál 2 10 4 13" xfId="17026" xr:uid="{00000000-0005-0000-0000-0000E13C0000}"/>
    <cellStyle name="Normal 2 10 4 13 2" xfId="17027" xr:uid="{00000000-0005-0000-0000-0000E23C0000}"/>
    <cellStyle name="Normal 2 10 4 14" xfId="17028" xr:uid="{00000000-0005-0000-0000-0000E33C0000}"/>
    <cellStyle name="Normal 2 10 4 14 2" xfId="17029" xr:uid="{00000000-0005-0000-0000-0000E43C0000}"/>
    <cellStyle name="Normal 2 10 4 15" xfId="17030" xr:uid="{00000000-0005-0000-0000-0000E53C0000}"/>
    <cellStyle name="Normal 2 10 4 2" xfId="17031" xr:uid="{00000000-0005-0000-0000-0000E63C0000}"/>
    <cellStyle name="Normál 2 10 4 2" xfId="17032" xr:uid="{00000000-0005-0000-0000-0000E73C0000}"/>
    <cellStyle name="Normal 2 10 4 2 10" xfId="17033" xr:uid="{00000000-0005-0000-0000-0000E83C0000}"/>
    <cellStyle name="Normal 2 10 4 2 10 2" xfId="17034" xr:uid="{00000000-0005-0000-0000-0000E93C0000}"/>
    <cellStyle name="Normal 2 10 4 2 11" xfId="17035" xr:uid="{00000000-0005-0000-0000-0000EA3C0000}"/>
    <cellStyle name="Normal 2 10 4 2 12" xfId="17036" xr:uid="{00000000-0005-0000-0000-0000EB3C0000}"/>
    <cellStyle name="Normal 2 10 4 2 13" xfId="17037" xr:uid="{00000000-0005-0000-0000-0000EC3C0000}"/>
    <cellStyle name="Normal 2 10 4 2 2" xfId="17038" xr:uid="{00000000-0005-0000-0000-0000ED3C0000}"/>
    <cellStyle name="Normál 2 10 4 2 2" xfId="17039" xr:uid="{00000000-0005-0000-0000-0000EE3C0000}"/>
    <cellStyle name="Normal 2 10 4 2 2 2" xfId="17040" xr:uid="{00000000-0005-0000-0000-0000EF3C0000}"/>
    <cellStyle name="Normal 2 10 4 2 2 3" xfId="17041" xr:uid="{00000000-0005-0000-0000-0000F03C0000}"/>
    <cellStyle name="Normal 2 10 4 2 3" xfId="17042" xr:uid="{00000000-0005-0000-0000-0000F13C0000}"/>
    <cellStyle name="Normál 2 10 4 2 3" xfId="17043" xr:uid="{00000000-0005-0000-0000-0000F23C0000}"/>
    <cellStyle name="Normal 2 10 4 2 3 2" xfId="17044" xr:uid="{00000000-0005-0000-0000-0000F33C0000}"/>
    <cellStyle name="Normal 2 10 4 2 4" xfId="17045" xr:uid="{00000000-0005-0000-0000-0000F43C0000}"/>
    <cellStyle name="Normal 2 10 4 2 4 2" xfId="17046" xr:uid="{00000000-0005-0000-0000-0000F53C0000}"/>
    <cellStyle name="Normal 2 10 4 2 5" xfId="17047" xr:uid="{00000000-0005-0000-0000-0000F63C0000}"/>
    <cellStyle name="Normal 2 10 4 2 5 2" xfId="17048" xr:uid="{00000000-0005-0000-0000-0000F73C0000}"/>
    <cellStyle name="Normal 2 10 4 2 6" xfId="17049" xr:uid="{00000000-0005-0000-0000-0000F83C0000}"/>
    <cellStyle name="Normal 2 10 4 2 6 2" xfId="17050" xr:uid="{00000000-0005-0000-0000-0000F93C0000}"/>
    <cellStyle name="Normal 2 10 4 2 7" xfId="17051" xr:uid="{00000000-0005-0000-0000-0000FA3C0000}"/>
    <cellStyle name="Normal 2 10 4 2 7 2" xfId="17052" xr:uid="{00000000-0005-0000-0000-0000FB3C0000}"/>
    <cellStyle name="Normal 2 10 4 2 8" xfId="17053" xr:uid="{00000000-0005-0000-0000-0000FC3C0000}"/>
    <cellStyle name="Normal 2 10 4 2 8 2" xfId="17054" xr:uid="{00000000-0005-0000-0000-0000FD3C0000}"/>
    <cellStyle name="Normal 2 10 4 2 9" xfId="17055" xr:uid="{00000000-0005-0000-0000-0000FE3C0000}"/>
    <cellStyle name="Normal 2 10 4 2 9 2" xfId="17056" xr:uid="{00000000-0005-0000-0000-0000FF3C0000}"/>
    <cellStyle name="Normal 2 10 4 3" xfId="17057" xr:uid="{00000000-0005-0000-0000-0000003D0000}"/>
    <cellStyle name="Normál 2 10 4 3" xfId="17058" xr:uid="{00000000-0005-0000-0000-0000013D0000}"/>
    <cellStyle name="Normal 2 10 4 3 10" xfId="17059" xr:uid="{00000000-0005-0000-0000-0000023D0000}"/>
    <cellStyle name="Normal 2 10 4 3 11" xfId="17060" xr:uid="{00000000-0005-0000-0000-0000033D0000}"/>
    <cellStyle name="Normal 2 10 4 3 12" xfId="17061" xr:uid="{00000000-0005-0000-0000-0000043D0000}"/>
    <cellStyle name="Normal 2 10 4 3 2" xfId="17062" xr:uid="{00000000-0005-0000-0000-0000053D0000}"/>
    <cellStyle name="Normál 2 10 4 3 2" xfId="17063" xr:uid="{00000000-0005-0000-0000-0000063D0000}"/>
    <cellStyle name="Normal 2 10 4 3 2 2" xfId="17064" xr:uid="{00000000-0005-0000-0000-0000073D0000}"/>
    <cellStyle name="Normal 2 10 4 3 2 3" xfId="17065" xr:uid="{00000000-0005-0000-0000-0000083D0000}"/>
    <cellStyle name="Normal 2 10 4 3 3" xfId="17066" xr:uid="{00000000-0005-0000-0000-0000093D0000}"/>
    <cellStyle name="Normál 2 10 4 3 3" xfId="17067" xr:uid="{00000000-0005-0000-0000-00000A3D0000}"/>
    <cellStyle name="Normal 2 10 4 3 3 2" xfId="17068" xr:uid="{00000000-0005-0000-0000-00000B3D0000}"/>
    <cellStyle name="Normal 2 10 4 3 4" xfId="17069" xr:uid="{00000000-0005-0000-0000-00000C3D0000}"/>
    <cellStyle name="Normal 2 10 4 3 4 2" xfId="17070" xr:uid="{00000000-0005-0000-0000-00000D3D0000}"/>
    <cellStyle name="Normal 2 10 4 3 5" xfId="17071" xr:uid="{00000000-0005-0000-0000-00000E3D0000}"/>
    <cellStyle name="Normal 2 10 4 3 5 2" xfId="17072" xr:uid="{00000000-0005-0000-0000-00000F3D0000}"/>
    <cellStyle name="Normal 2 10 4 3 6" xfId="17073" xr:uid="{00000000-0005-0000-0000-0000103D0000}"/>
    <cellStyle name="Normal 2 10 4 3 6 2" xfId="17074" xr:uid="{00000000-0005-0000-0000-0000113D0000}"/>
    <cellStyle name="Normal 2 10 4 3 7" xfId="17075" xr:uid="{00000000-0005-0000-0000-0000123D0000}"/>
    <cellStyle name="Normal 2 10 4 3 7 2" xfId="17076" xr:uid="{00000000-0005-0000-0000-0000133D0000}"/>
    <cellStyle name="Normal 2 10 4 3 8" xfId="17077" xr:uid="{00000000-0005-0000-0000-0000143D0000}"/>
    <cellStyle name="Normal 2 10 4 3 8 2" xfId="17078" xr:uid="{00000000-0005-0000-0000-0000153D0000}"/>
    <cellStyle name="Normal 2 10 4 3 9" xfId="17079" xr:uid="{00000000-0005-0000-0000-0000163D0000}"/>
    <cellStyle name="Normal 2 10 4 3 9 2" xfId="17080" xr:uid="{00000000-0005-0000-0000-0000173D0000}"/>
    <cellStyle name="Normal 2 10 4 4" xfId="17081" xr:uid="{00000000-0005-0000-0000-0000183D0000}"/>
    <cellStyle name="Normál 2 10 4 4" xfId="17082" xr:uid="{00000000-0005-0000-0000-0000193D0000}"/>
    <cellStyle name="Normal 2 10 4 4 2" xfId="17083" xr:uid="{00000000-0005-0000-0000-00001A3D0000}"/>
    <cellStyle name="Normál 2 10 4 4 2" xfId="17084" xr:uid="{00000000-0005-0000-0000-00001B3D0000}"/>
    <cellStyle name="Normal 2 10 4 4 3" xfId="17085" xr:uid="{00000000-0005-0000-0000-00001C3D0000}"/>
    <cellStyle name="Normál 2 10 4 4 3" xfId="17086" xr:uid="{00000000-0005-0000-0000-00001D3D0000}"/>
    <cellStyle name="Normal 2 10 4 4 4" xfId="17087" xr:uid="{00000000-0005-0000-0000-00001E3D0000}"/>
    <cellStyle name="Normal 2 10 4 5" xfId="17088" xr:uid="{00000000-0005-0000-0000-00001F3D0000}"/>
    <cellStyle name="Normál 2 10 4 5" xfId="17089" xr:uid="{00000000-0005-0000-0000-0000203D0000}"/>
    <cellStyle name="Normal 2 10 4 5 2" xfId="17090" xr:uid="{00000000-0005-0000-0000-0000213D0000}"/>
    <cellStyle name="Normál 2 10 4 5 2" xfId="17091" xr:uid="{00000000-0005-0000-0000-0000223D0000}"/>
    <cellStyle name="Normal 2 10 4 5 3" xfId="17092" xr:uid="{00000000-0005-0000-0000-0000233D0000}"/>
    <cellStyle name="Normál 2 10 4 5 3" xfId="17093" xr:uid="{00000000-0005-0000-0000-0000243D0000}"/>
    <cellStyle name="Normal 2 10 4 5 4" xfId="17094" xr:uid="{00000000-0005-0000-0000-0000253D0000}"/>
    <cellStyle name="Normal 2 10 4 6" xfId="17095" xr:uid="{00000000-0005-0000-0000-0000263D0000}"/>
    <cellStyle name="Normál 2 10 4 6" xfId="17096" xr:uid="{00000000-0005-0000-0000-0000273D0000}"/>
    <cellStyle name="Normal 2 10 4 6 2" xfId="17097" xr:uid="{00000000-0005-0000-0000-0000283D0000}"/>
    <cellStyle name="Normál 2 10 4 6 2" xfId="17098" xr:uid="{00000000-0005-0000-0000-0000293D0000}"/>
    <cellStyle name="Normal 2 10 4 6 3" xfId="17099" xr:uid="{00000000-0005-0000-0000-00002A3D0000}"/>
    <cellStyle name="Normál 2 10 4 6 3" xfId="17100" xr:uid="{00000000-0005-0000-0000-00002B3D0000}"/>
    <cellStyle name="Normal 2 10 4 6 4" xfId="17101" xr:uid="{00000000-0005-0000-0000-00002C3D0000}"/>
    <cellStyle name="Normal 2 10 4 7" xfId="17102" xr:uid="{00000000-0005-0000-0000-00002D3D0000}"/>
    <cellStyle name="Normál 2 10 4 7" xfId="17103" xr:uid="{00000000-0005-0000-0000-00002E3D0000}"/>
    <cellStyle name="Normal 2 10 4 7 2" xfId="17104" xr:uid="{00000000-0005-0000-0000-00002F3D0000}"/>
    <cellStyle name="Normál 2 10 4 7 2" xfId="17105" xr:uid="{00000000-0005-0000-0000-0000303D0000}"/>
    <cellStyle name="Normal 2 10 4 7 3" xfId="17106" xr:uid="{00000000-0005-0000-0000-0000313D0000}"/>
    <cellStyle name="Normál 2 10 4 7 3" xfId="17107" xr:uid="{00000000-0005-0000-0000-0000323D0000}"/>
    <cellStyle name="Normal 2 10 4 7 4" xfId="17108" xr:uid="{00000000-0005-0000-0000-0000333D0000}"/>
    <cellStyle name="Normal 2 10 4 8" xfId="17109" xr:uid="{00000000-0005-0000-0000-0000343D0000}"/>
    <cellStyle name="Normál 2 10 4 8" xfId="17110" xr:uid="{00000000-0005-0000-0000-0000353D0000}"/>
    <cellStyle name="Normal 2 10 4 8 2" xfId="17111" xr:uid="{00000000-0005-0000-0000-0000363D0000}"/>
    <cellStyle name="Normál 2 10 4 8 2" xfId="17112" xr:uid="{00000000-0005-0000-0000-0000373D0000}"/>
    <cellStyle name="Normal 2 10 4 8 3" xfId="17113" xr:uid="{00000000-0005-0000-0000-0000383D0000}"/>
    <cellStyle name="Normál 2 10 4 8 3" xfId="17114" xr:uid="{00000000-0005-0000-0000-0000393D0000}"/>
    <cellStyle name="Normal 2 10 4 8 4" xfId="17115" xr:uid="{00000000-0005-0000-0000-00003A3D0000}"/>
    <cellStyle name="Normal 2 10 4 9" xfId="17116" xr:uid="{00000000-0005-0000-0000-00003B3D0000}"/>
    <cellStyle name="Normál 2 10 4 9" xfId="17117" xr:uid="{00000000-0005-0000-0000-00003C3D0000}"/>
    <cellStyle name="Normal 2 10 4 9 2" xfId="17118" xr:uid="{00000000-0005-0000-0000-00003D3D0000}"/>
    <cellStyle name="Normál 2 10 4 9 2" xfId="17119" xr:uid="{00000000-0005-0000-0000-00003E3D0000}"/>
    <cellStyle name="Normal 2 10 4 9 3" xfId="17120" xr:uid="{00000000-0005-0000-0000-00003F3D0000}"/>
    <cellStyle name="Normál 2 10 4 9 3" xfId="17121" xr:uid="{00000000-0005-0000-0000-0000403D0000}"/>
    <cellStyle name="Normal 2 10 4 9 4" xfId="17122" xr:uid="{00000000-0005-0000-0000-0000413D0000}"/>
    <cellStyle name="Normal 2 10 5" xfId="17123" xr:uid="{00000000-0005-0000-0000-0000423D0000}"/>
    <cellStyle name="Normál 2 10 5" xfId="17124" xr:uid="{00000000-0005-0000-0000-0000433D0000}"/>
    <cellStyle name="Normal 2 10 5 10" xfId="17125" xr:uid="{00000000-0005-0000-0000-0000443D0000}"/>
    <cellStyle name="Normál 2 10 5 10" xfId="17126" xr:uid="{00000000-0005-0000-0000-0000453D0000}"/>
    <cellStyle name="Normal 2 10 5 10 2" xfId="17127" xr:uid="{00000000-0005-0000-0000-0000463D0000}"/>
    <cellStyle name="Normál 2 10 5 10 2" xfId="17128" xr:uid="{00000000-0005-0000-0000-0000473D0000}"/>
    <cellStyle name="Normal 2 10 5 10 3" xfId="17129" xr:uid="{00000000-0005-0000-0000-0000483D0000}"/>
    <cellStyle name="Normál 2 10 5 10 3" xfId="17130" xr:uid="{00000000-0005-0000-0000-0000493D0000}"/>
    <cellStyle name="Normal 2 10 5 11" xfId="17131" xr:uid="{00000000-0005-0000-0000-00004A3D0000}"/>
    <cellStyle name="Normál 2 10 5 11" xfId="17132" xr:uid="{00000000-0005-0000-0000-00004B3D0000}"/>
    <cellStyle name="Normal 2 10 5 11 2" xfId="17133" xr:uid="{00000000-0005-0000-0000-00004C3D0000}"/>
    <cellStyle name="Normal 2 10 5 11 3" xfId="17134" xr:uid="{00000000-0005-0000-0000-00004D3D0000}"/>
    <cellStyle name="Normal 2 10 5 12" xfId="17135" xr:uid="{00000000-0005-0000-0000-00004E3D0000}"/>
    <cellStyle name="Normál 2 10 5 12" xfId="17136" xr:uid="{00000000-0005-0000-0000-00004F3D0000}"/>
    <cellStyle name="Normal 2 10 5 13" xfId="17137" xr:uid="{00000000-0005-0000-0000-0000503D0000}"/>
    <cellStyle name="Normál 2 10 5 13" xfId="17138" xr:uid="{00000000-0005-0000-0000-0000513D0000}"/>
    <cellStyle name="Normal 2 10 5 14" xfId="17139" xr:uid="{00000000-0005-0000-0000-0000523D0000}"/>
    <cellStyle name="Normal 2 10 5 2" xfId="17140" xr:uid="{00000000-0005-0000-0000-0000533D0000}"/>
    <cellStyle name="Normál 2 10 5 2" xfId="17141" xr:uid="{00000000-0005-0000-0000-0000543D0000}"/>
    <cellStyle name="Normal 2 10 5 2 10" xfId="17142" xr:uid="{00000000-0005-0000-0000-0000553D0000}"/>
    <cellStyle name="Normal 2 10 5 2 10 2" xfId="17143" xr:uid="{00000000-0005-0000-0000-0000563D0000}"/>
    <cellStyle name="Normal 2 10 5 2 11" xfId="17144" xr:uid="{00000000-0005-0000-0000-0000573D0000}"/>
    <cellStyle name="Normal 2 10 5 2 12" xfId="17145" xr:uid="{00000000-0005-0000-0000-0000583D0000}"/>
    <cellStyle name="Normal 2 10 5 2 13" xfId="17146" xr:uid="{00000000-0005-0000-0000-0000593D0000}"/>
    <cellStyle name="Normal 2 10 5 2 2" xfId="17147" xr:uid="{00000000-0005-0000-0000-00005A3D0000}"/>
    <cellStyle name="Normál 2 10 5 2 2" xfId="17148" xr:uid="{00000000-0005-0000-0000-00005B3D0000}"/>
    <cellStyle name="Normal 2 10 5 2 2 2" xfId="17149" xr:uid="{00000000-0005-0000-0000-00005C3D0000}"/>
    <cellStyle name="Normal 2 10 5 2 2 3" xfId="17150" xr:uid="{00000000-0005-0000-0000-00005D3D0000}"/>
    <cellStyle name="Normal 2 10 5 2 3" xfId="17151" xr:uid="{00000000-0005-0000-0000-00005E3D0000}"/>
    <cellStyle name="Normál 2 10 5 2 3" xfId="17152" xr:uid="{00000000-0005-0000-0000-00005F3D0000}"/>
    <cellStyle name="Normal 2 10 5 2 3 2" xfId="17153" xr:uid="{00000000-0005-0000-0000-0000603D0000}"/>
    <cellStyle name="Normal 2 10 5 2 4" xfId="17154" xr:uid="{00000000-0005-0000-0000-0000613D0000}"/>
    <cellStyle name="Normal 2 10 5 2 4 2" xfId="17155" xr:uid="{00000000-0005-0000-0000-0000623D0000}"/>
    <cellStyle name="Normal 2 10 5 2 5" xfId="17156" xr:uid="{00000000-0005-0000-0000-0000633D0000}"/>
    <cellStyle name="Normal 2 10 5 2 5 2" xfId="17157" xr:uid="{00000000-0005-0000-0000-0000643D0000}"/>
    <cellStyle name="Normal 2 10 5 2 6" xfId="17158" xr:uid="{00000000-0005-0000-0000-0000653D0000}"/>
    <cellStyle name="Normal 2 10 5 2 6 2" xfId="17159" xr:uid="{00000000-0005-0000-0000-0000663D0000}"/>
    <cellStyle name="Normal 2 10 5 2 7" xfId="17160" xr:uid="{00000000-0005-0000-0000-0000673D0000}"/>
    <cellStyle name="Normal 2 10 5 2 7 2" xfId="17161" xr:uid="{00000000-0005-0000-0000-0000683D0000}"/>
    <cellStyle name="Normal 2 10 5 2 8" xfId="17162" xr:uid="{00000000-0005-0000-0000-0000693D0000}"/>
    <cellStyle name="Normal 2 10 5 2 8 2" xfId="17163" xr:uid="{00000000-0005-0000-0000-00006A3D0000}"/>
    <cellStyle name="Normal 2 10 5 2 9" xfId="17164" xr:uid="{00000000-0005-0000-0000-00006B3D0000}"/>
    <cellStyle name="Normal 2 10 5 2 9 2" xfId="17165" xr:uid="{00000000-0005-0000-0000-00006C3D0000}"/>
    <cellStyle name="Normal 2 10 5 3" xfId="17166" xr:uid="{00000000-0005-0000-0000-00006D3D0000}"/>
    <cellStyle name="Normál 2 10 5 3" xfId="17167" xr:uid="{00000000-0005-0000-0000-00006E3D0000}"/>
    <cellStyle name="Normal 2 10 5 3 2" xfId="17168" xr:uid="{00000000-0005-0000-0000-00006F3D0000}"/>
    <cellStyle name="Normál 2 10 5 3 2" xfId="17169" xr:uid="{00000000-0005-0000-0000-0000703D0000}"/>
    <cellStyle name="Normal 2 10 5 3 3" xfId="17170" xr:uid="{00000000-0005-0000-0000-0000713D0000}"/>
    <cellStyle name="Normál 2 10 5 3 3" xfId="17171" xr:uid="{00000000-0005-0000-0000-0000723D0000}"/>
    <cellStyle name="Normal 2 10 5 4" xfId="17172" xr:uid="{00000000-0005-0000-0000-0000733D0000}"/>
    <cellStyle name="Normál 2 10 5 4" xfId="17173" xr:uid="{00000000-0005-0000-0000-0000743D0000}"/>
    <cellStyle name="Normal 2 10 5 4 2" xfId="17174" xr:uid="{00000000-0005-0000-0000-0000753D0000}"/>
    <cellStyle name="Normál 2 10 5 4 2" xfId="17175" xr:uid="{00000000-0005-0000-0000-0000763D0000}"/>
    <cellStyle name="Normal 2 10 5 4 3" xfId="17176" xr:uid="{00000000-0005-0000-0000-0000773D0000}"/>
    <cellStyle name="Normál 2 10 5 4 3" xfId="17177" xr:uid="{00000000-0005-0000-0000-0000783D0000}"/>
    <cellStyle name="Normal 2 10 5 5" xfId="17178" xr:uid="{00000000-0005-0000-0000-0000793D0000}"/>
    <cellStyle name="Normál 2 10 5 5" xfId="17179" xr:uid="{00000000-0005-0000-0000-00007A3D0000}"/>
    <cellStyle name="Normal 2 10 5 5 2" xfId="17180" xr:uid="{00000000-0005-0000-0000-00007B3D0000}"/>
    <cellStyle name="Normál 2 10 5 5 2" xfId="17181" xr:uid="{00000000-0005-0000-0000-00007C3D0000}"/>
    <cellStyle name="Normal 2 10 5 5 3" xfId="17182" xr:uid="{00000000-0005-0000-0000-00007D3D0000}"/>
    <cellStyle name="Normál 2 10 5 5 3" xfId="17183" xr:uid="{00000000-0005-0000-0000-00007E3D0000}"/>
    <cellStyle name="Normal 2 10 5 6" xfId="17184" xr:uid="{00000000-0005-0000-0000-00007F3D0000}"/>
    <cellStyle name="Normál 2 10 5 6" xfId="17185" xr:uid="{00000000-0005-0000-0000-0000803D0000}"/>
    <cellStyle name="Normal 2 10 5 6 2" xfId="17186" xr:uid="{00000000-0005-0000-0000-0000813D0000}"/>
    <cellStyle name="Normál 2 10 5 6 2" xfId="17187" xr:uid="{00000000-0005-0000-0000-0000823D0000}"/>
    <cellStyle name="Normal 2 10 5 6 3" xfId="17188" xr:uid="{00000000-0005-0000-0000-0000833D0000}"/>
    <cellStyle name="Normál 2 10 5 6 3" xfId="17189" xr:uid="{00000000-0005-0000-0000-0000843D0000}"/>
    <cellStyle name="Normal 2 10 5 7" xfId="17190" xr:uid="{00000000-0005-0000-0000-0000853D0000}"/>
    <cellStyle name="Normál 2 10 5 7" xfId="17191" xr:uid="{00000000-0005-0000-0000-0000863D0000}"/>
    <cellStyle name="Normal 2 10 5 7 2" xfId="17192" xr:uid="{00000000-0005-0000-0000-0000873D0000}"/>
    <cellStyle name="Normál 2 10 5 7 2" xfId="17193" xr:uid="{00000000-0005-0000-0000-0000883D0000}"/>
    <cellStyle name="Normal 2 10 5 7 3" xfId="17194" xr:uid="{00000000-0005-0000-0000-0000893D0000}"/>
    <cellStyle name="Normál 2 10 5 7 3" xfId="17195" xr:uid="{00000000-0005-0000-0000-00008A3D0000}"/>
    <cellStyle name="Normal 2 10 5 8" xfId="17196" xr:uid="{00000000-0005-0000-0000-00008B3D0000}"/>
    <cellStyle name="Normál 2 10 5 8" xfId="17197" xr:uid="{00000000-0005-0000-0000-00008C3D0000}"/>
    <cellStyle name="Normal 2 10 5 8 2" xfId="17198" xr:uid="{00000000-0005-0000-0000-00008D3D0000}"/>
    <cellStyle name="Normál 2 10 5 8 2" xfId="17199" xr:uid="{00000000-0005-0000-0000-00008E3D0000}"/>
    <cellStyle name="Normal 2 10 5 8 3" xfId="17200" xr:uid="{00000000-0005-0000-0000-00008F3D0000}"/>
    <cellStyle name="Normál 2 10 5 8 3" xfId="17201" xr:uid="{00000000-0005-0000-0000-0000903D0000}"/>
    <cellStyle name="Normal 2 10 5 9" xfId="17202" xr:uid="{00000000-0005-0000-0000-0000913D0000}"/>
    <cellStyle name="Normál 2 10 5 9" xfId="17203" xr:uid="{00000000-0005-0000-0000-0000923D0000}"/>
    <cellStyle name="Normal 2 10 5 9 2" xfId="17204" xr:uid="{00000000-0005-0000-0000-0000933D0000}"/>
    <cellStyle name="Normál 2 10 5 9 2" xfId="17205" xr:uid="{00000000-0005-0000-0000-0000943D0000}"/>
    <cellStyle name="Normal 2 10 5 9 3" xfId="17206" xr:uid="{00000000-0005-0000-0000-0000953D0000}"/>
    <cellStyle name="Normál 2 10 5 9 3" xfId="17207" xr:uid="{00000000-0005-0000-0000-0000963D0000}"/>
    <cellStyle name="Normal 2 10 6" xfId="17208" xr:uid="{00000000-0005-0000-0000-0000973D0000}"/>
    <cellStyle name="Normál 2 10 6" xfId="17209" xr:uid="{00000000-0005-0000-0000-0000983D0000}"/>
    <cellStyle name="Normal 2 10 6 10" xfId="17210" xr:uid="{00000000-0005-0000-0000-0000993D0000}"/>
    <cellStyle name="Normal 2 10 6 10 2" xfId="17211" xr:uid="{00000000-0005-0000-0000-00009A3D0000}"/>
    <cellStyle name="Normal 2 10 6 11" xfId="17212" xr:uid="{00000000-0005-0000-0000-00009B3D0000}"/>
    <cellStyle name="Normal 2 10 6 11 2" xfId="17213" xr:uid="{00000000-0005-0000-0000-00009C3D0000}"/>
    <cellStyle name="Normal 2 10 6 12" xfId="17214" xr:uid="{00000000-0005-0000-0000-00009D3D0000}"/>
    <cellStyle name="Normal 2 10 6 13" xfId="17215" xr:uid="{00000000-0005-0000-0000-00009E3D0000}"/>
    <cellStyle name="Normal 2 10 6 14" xfId="17216" xr:uid="{00000000-0005-0000-0000-00009F3D0000}"/>
    <cellStyle name="Normal 2 10 6 2" xfId="17217" xr:uid="{00000000-0005-0000-0000-0000A03D0000}"/>
    <cellStyle name="Normál 2 10 6 2" xfId="17218" xr:uid="{00000000-0005-0000-0000-0000A13D0000}"/>
    <cellStyle name="Normal 2 10 6 2 2" xfId="17219" xr:uid="{00000000-0005-0000-0000-0000A23D0000}"/>
    <cellStyle name="Normal 2 10 6 2 2 2" xfId="17220" xr:uid="{00000000-0005-0000-0000-0000A33D0000}"/>
    <cellStyle name="Normal 2 10 6 2 3" xfId="17221" xr:uid="{00000000-0005-0000-0000-0000A43D0000}"/>
    <cellStyle name="Normal 2 10 6 2 4" xfId="17222" xr:uid="{00000000-0005-0000-0000-0000A53D0000}"/>
    <cellStyle name="Normal 2 10 6 2 5" xfId="17223" xr:uid="{00000000-0005-0000-0000-0000A63D0000}"/>
    <cellStyle name="Normal 2 10 6 3" xfId="17224" xr:uid="{00000000-0005-0000-0000-0000A73D0000}"/>
    <cellStyle name="Normál 2 10 6 3" xfId="17225" xr:uid="{00000000-0005-0000-0000-0000A83D0000}"/>
    <cellStyle name="Normal 2 10 6 3 2" xfId="17226" xr:uid="{00000000-0005-0000-0000-0000A93D0000}"/>
    <cellStyle name="Normal 2 10 6 4" xfId="17227" xr:uid="{00000000-0005-0000-0000-0000AA3D0000}"/>
    <cellStyle name="Normal 2 10 6 4 2" xfId="17228" xr:uid="{00000000-0005-0000-0000-0000AB3D0000}"/>
    <cellStyle name="Normal 2 10 6 5" xfId="17229" xr:uid="{00000000-0005-0000-0000-0000AC3D0000}"/>
    <cellStyle name="Normal 2 10 6 5 2" xfId="17230" xr:uid="{00000000-0005-0000-0000-0000AD3D0000}"/>
    <cellStyle name="Normal 2 10 6 6" xfId="17231" xr:uid="{00000000-0005-0000-0000-0000AE3D0000}"/>
    <cellStyle name="Normal 2 10 6 6 2" xfId="17232" xr:uid="{00000000-0005-0000-0000-0000AF3D0000}"/>
    <cellStyle name="Normal 2 10 6 7" xfId="17233" xr:uid="{00000000-0005-0000-0000-0000B03D0000}"/>
    <cellStyle name="Normal 2 10 6 7 2" xfId="17234" xr:uid="{00000000-0005-0000-0000-0000B13D0000}"/>
    <cellStyle name="Normal 2 10 6 8" xfId="17235" xr:uid="{00000000-0005-0000-0000-0000B23D0000}"/>
    <cellStyle name="Normal 2 10 6 8 2" xfId="17236" xr:uid="{00000000-0005-0000-0000-0000B33D0000}"/>
    <cellStyle name="Normal 2 10 6 9" xfId="17237" xr:uid="{00000000-0005-0000-0000-0000B43D0000}"/>
    <cellStyle name="Normal 2 10 6 9 2" xfId="17238" xr:uid="{00000000-0005-0000-0000-0000B53D0000}"/>
    <cellStyle name="Normal 2 10 7" xfId="17239" xr:uid="{00000000-0005-0000-0000-0000B63D0000}"/>
    <cellStyle name="Normál 2 10 7" xfId="17240" xr:uid="{00000000-0005-0000-0000-0000B73D0000}"/>
    <cellStyle name="Normál 2 10 7 2" xfId="17241" xr:uid="{00000000-0005-0000-0000-0000B83D0000}"/>
    <cellStyle name="Normal 2 10 8" xfId="17242" xr:uid="{00000000-0005-0000-0000-0000B93D0000}"/>
    <cellStyle name="Normál 2 10 8" xfId="17243" xr:uid="{00000000-0005-0000-0000-0000BA3D0000}"/>
    <cellStyle name="Normál 2 10 8 2" xfId="17244" xr:uid="{00000000-0005-0000-0000-0000BB3D0000}"/>
    <cellStyle name="Normal 2 10 9" xfId="17245" xr:uid="{00000000-0005-0000-0000-0000BC3D0000}"/>
    <cellStyle name="Normál 2 10 9" xfId="17246" xr:uid="{00000000-0005-0000-0000-0000BD3D0000}"/>
    <cellStyle name="Normál 2 10 9 2" xfId="17247" xr:uid="{00000000-0005-0000-0000-0000BE3D0000}"/>
    <cellStyle name="Normal 2 100" xfId="17248" xr:uid="{00000000-0005-0000-0000-0000BF3D0000}"/>
    <cellStyle name="Normal 2 101" xfId="17249" xr:uid="{00000000-0005-0000-0000-0000C03D0000}"/>
    <cellStyle name="Normal 2 102" xfId="17250" xr:uid="{00000000-0005-0000-0000-0000C13D0000}"/>
    <cellStyle name="Normal 2 103" xfId="17251" xr:uid="{00000000-0005-0000-0000-0000C23D0000}"/>
    <cellStyle name="Normal 2 104" xfId="17252" xr:uid="{00000000-0005-0000-0000-0000C33D0000}"/>
    <cellStyle name="Normal 2 105" xfId="17253" xr:uid="{00000000-0005-0000-0000-0000C43D0000}"/>
    <cellStyle name="Normal 2 106" xfId="17254" xr:uid="{00000000-0005-0000-0000-0000C53D0000}"/>
    <cellStyle name="Normal 2 107" xfId="17255" xr:uid="{00000000-0005-0000-0000-0000C63D0000}"/>
    <cellStyle name="Normal 2 108" xfId="17256" xr:uid="{00000000-0005-0000-0000-0000C73D0000}"/>
    <cellStyle name="Normal 2 109" xfId="17257" xr:uid="{00000000-0005-0000-0000-0000C83D0000}"/>
    <cellStyle name="Normal 2 11" xfId="2258" xr:uid="{00000000-0005-0000-0000-0000C93D0000}"/>
    <cellStyle name="Normál 2 11" xfId="17258" xr:uid="{00000000-0005-0000-0000-0000CA3D0000}"/>
    <cellStyle name="Normal 2 11 10" xfId="17259" xr:uid="{00000000-0005-0000-0000-0000CB3D0000}"/>
    <cellStyle name="Normál 2 11 10" xfId="17260" xr:uid="{00000000-0005-0000-0000-0000CC3D0000}"/>
    <cellStyle name="Normál 2 11 10 2" xfId="17261" xr:uid="{00000000-0005-0000-0000-0000CD3D0000}"/>
    <cellStyle name="Normal 2 11 11" xfId="17262" xr:uid="{00000000-0005-0000-0000-0000CE3D0000}"/>
    <cellStyle name="Normál 2 11 11" xfId="17263" xr:uid="{00000000-0005-0000-0000-0000CF3D0000}"/>
    <cellStyle name="Normal 2 11 12" xfId="17264" xr:uid="{00000000-0005-0000-0000-0000D03D0000}"/>
    <cellStyle name="Normál 2 11 12" xfId="17265" xr:uid="{00000000-0005-0000-0000-0000D13D0000}"/>
    <cellStyle name="Normal 2 11 13" xfId="17266" xr:uid="{00000000-0005-0000-0000-0000D23D0000}"/>
    <cellStyle name="Normal 2 11 14" xfId="17267" xr:uid="{00000000-0005-0000-0000-0000D33D0000}"/>
    <cellStyle name="Normal 2 11 15" xfId="17268" xr:uid="{00000000-0005-0000-0000-0000D43D0000}"/>
    <cellStyle name="Normal 2 11 16" xfId="17269" xr:uid="{00000000-0005-0000-0000-0000D53D0000}"/>
    <cellStyle name="Normal 2 11 17" xfId="17270" xr:uid="{00000000-0005-0000-0000-0000D63D0000}"/>
    <cellStyle name="Normal 2 11 18" xfId="17271" xr:uid="{00000000-0005-0000-0000-0000D73D0000}"/>
    <cellStyle name="Normal 2 11 19" xfId="17272" xr:uid="{00000000-0005-0000-0000-0000D83D0000}"/>
    <cellStyle name="Normal 2 11 2" xfId="2357" xr:uid="{00000000-0005-0000-0000-0000D93D0000}"/>
    <cellStyle name="Normál 2 11 2" xfId="17273" xr:uid="{00000000-0005-0000-0000-0000DA3D0000}"/>
    <cellStyle name="Normál 2 11 2 10" xfId="17274" xr:uid="{00000000-0005-0000-0000-0000DB3D0000}"/>
    <cellStyle name="Normál 2 11 2 10 2" xfId="17275" xr:uid="{00000000-0005-0000-0000-0000DC3D0000}"/>
    <cellStyle name="Normál 2 11 2 11" xfId="17276" xr:uid="{00000000-0005-0000-0000-0000DD3D0000}"/>
    <cellStyle name="Normál 2 11 2 12" xfId="17277" xr:uid="{00000000-0005-0000-0000-0000DE3D0000}"/>
    <cellStyle name="Normal 2 11 2 2" xfId="17278" xr:uid="{00000000-0005-0000-0000-0000DF3D0000}"/>
    <cellStyle name="Normál 2 11 2 2" xfId="17279" xr:uid="{00000000-0005-0000-0000-0000E03D0000}"/>
    <cellStyle name="Normal 2 11 2 2 10" xfId="17280" xr:uid="{00000000-0005-0000-0000-0000E13D0000}"/>
    <cellStyle name="Normal 2 11 2 2 10 2" xfId="17281" xr:uid="{00000000-0005-0000-0000-0000E23D0000}"/>
    <cellStyle name="Normal 2 11 2 2 11" xfId="17282" xr:uid="{00000000-0005-0000-0000-0000E33D0000}"/>
    <cellStyle name="Normal 2 11 2 2 11 2" xfId="17283" xr:uid="{00000000-0005-0000-0000-0000E43D0000}"/>
    <cellStyle name="Normal 2 11 2 2 12" xfId="17284" xr:uid="{00000000-0005-0000-0000-0000E53D0000}"/>
    <cellStyle name="Normal 2 11 2 2 13" xfId="17285" xr:uid="{00000000-0005-0000-0000-0000E63D0000}"/>
    <cellStyle name="Normal 2 11 2 2 14" xfId="17286" xr:uid="{00000000-0005-0000-0000-0000E73D0000}"/>
    <cellStyle name="Normal 2 11 2 2 15" xfId="17287" xr:uid="{00000000-0005-0000-0000-0000E83D0000}"/>
    <cellStyle name="Normal 2 11 2 2 2" xfId="17288" xr:uid="{00000000-0005-0000-0000-0000E93D0000}"/>
    <cellStyle name="Normál 2 11 2 2 2" xfId="17289" xr:uid="{00000000-0005-0000-0000-0000EA3D0000}"/>
    <cellStyle name="Normal 2 11 2 2 2 2" xfId="17290" xr:uid="{00000000-0005-0000-0000-0000EB3D0000}"/>
    <cellStyle name="Normal 2 11 2 2 2 2 2" xfId="17291" xr:uid="{00000000-0005-0000-0000-0000EC3D0000}"/>
    <cellStyle name="Normal 2 11 2 2 2 3" xfId="17292" xr:uid="{00000000-0005-0000-0000-0000ED3D0000}"/>
    <cellStyle name="Normal 2 11 2 2 2 4" xfId="17293" xr:uid="{00000000-0005-0000-0000-0000EE3D0000}"/>
    <cellStyle name="Normal 2 11 2 2 2 5" xfId="17294" xr:uid="{00000000-0005-0000-0000-0000EF3D0000}"/>
    <cellStyle name="Normal 2 11 2 2 3" xfId="17295" xr:uid="{00000000-0005-0000-0000-0000F03D0000}"/>
    <cellStyle name="Normál 2 11 2 2 3" xfId="17296" xr:uid="{00000000-0005-0000-0000-0000F13D0000}"/>
    <cellStyle name="Normal 2 11 2 2 3 2" xfId="17297" xr:uid="{00000000-0005-0000-0000-0000F23D0000}"/>
    <cellStyle name="Normal 2 11 2 2 4" xfId="17298" xr:uid="{00000000-0005-0000-0000-0000F33D0000}"/>
    <cellStyle name="Normal 2 11 2 2 4 2" xfId="17299" xr:uid="{00000000-0005-0000-0000-0000F43D0000}"/>
    <cellStyle name="Normal 2 11 2 2 5" xfId="17300" xr:uid="{00000000-0005-0000-0000-0000F53D0000}"/>
    <cellStyle name="Normal 2 11 2 2 5 2" xfId="17301" xr:uid="{00000000-0005-0000-0000-0000F63D0000}"/>
    <cellStyle name="Normal 2 11 2 2 6" xfId="17302" xr:uid="{00000000-0005-0000-0000-0000F73D0000}"/>
    <cellStyle name="Normal 2 11 2 2 6 2" xfId="17303" xr:uid="{00000000-0005-0000-0000-0000F83D0000}"/>
    <cellStyle name="Normal 2 11 2 2 7" xfId="17304" xr:uid="{00000000-0005-0000-0000-0000F93D0000}"/>
    <cellStyle name="Normal 2 11 2 2 7 2" xfId="17305" xr:uid="{00000000-0005-0000-0000-0000FA3D0000}"/>
    <cellStyle name="Normal 2 11 2 2 8" xfId="17306" xr:uid="{00000000-0005-0000-0000-0000FB3D0000}"/>
    <cellStyle name="Normal 2 11 2 2 8 2" xfId="17307" xr:uid="{00000000-0005-0000-0000-0000FC3D0000}"/>
    <cellStyle name="Normal 2 11 2 2 9" xfId="17308" xr:uid="{00000000-0005-0000-0000-0000FD3D0000}"/>
    <cellStyle name="Normal 2 11 2 2 9 2" xfId="17309" xr:uid="{00000000-0005-0000-0000-0000FE3D0000}"/>
    <cellStyle name="Normál 2 11 2 3" xfId="17310" xr:uid="{00000000-0005-0000-0000-0000FF3D0000}"/>
    <cellStyle name="Normál 2 11 2 3 2" xfId="17311" xr:uid="{00000000-0005-0000-0000-0000003E0000}"/>
    <cellStyle name="Normál 2 11 2 4" xfId="17312" xr:uid="{00000000-0005-0000-0000-0000013E0000}"/>
    <cellStyle name="Normál 2 11 2 4 2" xfId="17313" xr:uid="{00000000-0005-0000-0000-0000023E0000}"/>
    <cellStyle name="Normál 2 11 2 5" xfId="17314" xr:uid="{00000000-0005-0000-0000-0000033E0000}"/>
    <cellStyle name="Normál 2 11 2 5 2" xfId="17315" xr:uid="{00000000-0005-0000-0000-0000043E0000}"/>
    <cellStyle name="Normál 2 11 2 6" xfId="17316" xr:uid="{00000000-0005-0000-0000-0000053E0000}"/>
    <cellStyle name="Normál 2 11 2 6 2" xfId="17317" xr:uid="{00000000-0005-0000-0000-0000063E0000}"/>
    <cellStyle name="Normál 2 11 2 7" xfId="17318" xr:uid="{00000000-0005-0000-0000-0000073E0000}"/>
    <cellStyle name="Normál 2 11 2 7 2" xfId="17319" xr:uid="{00000000-0005-0000-0000-0000083E0000}"/>
    <cellStyle name="Normál 2 11 2 8" xfId="17320" xr:uid="{00000000-0005-0000-0000-0000093E0000}"/>
    <cellStyle name="Normál 2 11 2 8 2" xfId="17321" xr:uid="{00000000-0005-0000-0000-00000A3E0000}"/>
    <cellStyle name="Normál 2 11 2 9" xfId="17322" xr:uid="{00000000-0005-0000-0000-00000B3E0000}"/>
    <cellStyle name="Normál 2 11 2 9 2" xfId="17323" xr:uid="{00000000-0005-0000-0000-00000C3E0000}"/>
    <cellStyle name="Normal 2 11 20" xfId="17324" xr:uid="{00000000-0005-0000-0000-00000D3E0000}"/>
    <cellStyle name="Normal 2 11 21" xfId="17325" xr:uid="{00000000-0005-0000-0000-00000E3E0000}"/>
    <cellStyle name="Normal 2 11 22" xfId="17326" xr:uid="{00000000-0005-0000-0000-00000F3E0000}"/>
    <cellStyle name="Normal 2 11 23" xfId="17327" xr:uid="{00000000-0005-0000-0000-0000103E0000}"/>
    <cellStyle name="Normal 2 11 24" xfId="17328" xr:uid="{00000000-0005-0000-0000-0000113E0000}"/>
    <cellStyle name="Normal 2 11 25" xfId="17329" xr:uid="{00000000-0005-0000-0000-0000123E0000}"/>
    <cellStyle name="Normal 2 11 26" xfId="17330" xr:uid="{00000000-0005-0000-0000-0000133E0000}"/>
    <cellStyle name="Normal 2 11 27" xfId="17331" xr:uid="{00000000-0005-0000-0000-0000143E0000}"/>
    <cellStyle name="Normal 2 11 28" xfId="17332" xr:uid="{00000000-0005-0000-0000-0000153E0000}"/>
    <cellStyle name="Normal 2 11 29" xfId="17333" xr:uid="{00000000-0005-0000-0000-0000163E0000}"/>
    <cellStyle name="Normal 2 11 3" xfId="17334" xr:uid="{00000000-0005-0000-0000-0000173E0000}"/>
    <cellStyle name="Normál 2 11 3" xfId="17335" xr:uid="{00000000-0005-0000-0000-0000183E0000}"/>
    <cellStyle name="Normál 2 11 3 10" xfId="17336" xr:uid="{00000000-0005-0000-0000-0000193E0000}"/>
    <cellStyle name="Normál 2 11 3 10 2" xfId="17337" xr:uid="{00000000-0005-0000-0000-00001A3E0000}"/>
    <cellStyle name="Normál 2 11 3 11" xfId="17338" xr:uid="{00000000-0005-0000-0000-00001B3E0000}"/>
    <cellStyle name="Normál 2 11 3 12" xfId="17339" xr:uid="{00000000-0005-0000-0000-00001C3E0000}"/>
    <cellStyle name="Normal 2 11 3 2" xfId="17340" xr:uid="{00000000-0005-0000-0000-00001D3E0000}"/>
    <cellStyle name="Normál 2 11 3 2" xfId="17341" xr:uid="{00000000-0005-0000-0000-00001E3E0000}"/>
    <cellStyle name="Normal 2 11 3 2 10" xfId="17342" xr:uid="{00000000-0005-0000-0000-00001F3E0000}"/>
    <cellStyle name="Normal 2 11 3 2 10 2" xfId="17343" xr:uid="{00000000-0005-0000-0000-0000203E0000}"/>
    <cellStyle name="Normal 2 11 3 2 11" xfId="17344" xr:uid="{00000000-0005-0000-0000-0000213E0000}"/>
    <cellStyle name="Normal 2 11 3 2 11 2" xfId="17345" xr:uid="{00000000-0005-0000-0000-0000223E0000}"/>
    <cellStyle name="Normal 2 11 3 2 12" xfId="17346" xr:uid="{00000000-0005-0000-0000-0000233E0000}"/>
    <cellStyle name="Normal 2 11 3 2 13" xfId="17347" xr:uid="{00000000-0005-0000-0000-0000243E0000}"/>
    <cellStyle name="Normal 2 11 3 2 14" xfId="17348" xr:uid="{00000000-0005-0000-0000-0000253E0000}"/>
    <cellStyle name="Normal 2 11 3 2 2" xfId="17349" xr:uid="{00000000-0005-0000-0000-0000263E0000}"/>
    <cellStyle name="Normál 2 11 3 2 2" xfId="17350" xr:uid="{00000000-0005-0000-0000-0000273E0000}"/>
    <cellStyle name="Normal 2 11 3 2 2 2" xfId="17351" xr:uid="{00000000-0005-0000-0000-0000283E0000}"/>
    <cellStyle name="Normal 2 11 3 2 2 2 2" xfId="17352" xr:uid="{00000000-0005-0000-0000-0000293E0000}"/>
    <cellStyle name="Normal 2 11 3 2 2 3" xfId="17353" xr:uid="{00000000-0005-0000-0000-00002A3E0000}"/>
    <cellStyle name="Normal 2 11 3 2 2 4" xfId="17354" xr:uid="{00000000-0005-0000-0000-00002B3E0000}"/>
    <cellStyle name="Normal 2 11 3 2 2 5" xfId="17355" xr:uid="{00000000-0005-0000-0000-00002C3E0000}"/>
    <cellStyle name="Normal 2 11 3 2 3" xfId="17356" xr:uid="{00000000-0005-0000-0000-00002D3E0000}"/>
    <cellStyle name="Normál 2 11 3 2 3" xfId="17357" xr:uid="{00000000-0005-0000-0000-00002E3E0000}"/>
    <cellStyle name="Normal 2 11 3 2 3 2" xfId="17358" xr:uid="{00000000-0005-0000-0000-00002F3E0000}"/>
    <cellStyle name="Normal 2 11 3 2 4" xfId="17359" xr:uid="{00000000-0005-0000-0000-0000303E0000}"/>
    <cellStyle name="Normal 2 11 3 2 4 2" xfId="17360" xr:uid="{00000000-0005-0000-0000-0000313E0000}"/>
    <cellStyle name="Normal 2 11 3 2 5" xfId="17361" xr:uid="{00000000-0005-0000-0000-0000323E0000}"/>
    <cellStyle name="Normal 2 11 3 2 5 2" xfId="17362" xr:uid="{00000000-0005-0000-0000-0000333E0000}"/>
    <cellStyle name="Normal 2 11 3 2 6" xfId="17363" xr:uid="{00000000-0005-0000-0000-0000343E0000}"/>
    <cellStyle name="Normal 2 11 3 2 6 2" xfId="17364" xr:uid="{00000000-0005-0000-0000-0000353E0000}"/>
    <cellStyle name="Normal 2 11 3 2 7" xfId="17365" xr:uid="{00000000-0005-0000-0000-0000363E0000}"/>
    <cellStyle name="Normal 2 11 3 2 7 2" xfId="17366" xr:uid="{00000000-0005-0000-0000-0000373E0000}"/>
    <cellStyle name="Normal 2 11 3 2 8" xfId="17367" xr:uid="{00000000-0005-0000-0000-0000383E0000}"/>
    <cellStyle name="Normal 2 11 3 2 8 2" xfId="17368" xr:uid="{00000000-0005-0000-0000-0000393E0000}"/>
    <cellStyle name="Normal 2 11 3 2 9" xfId="17369" xr:uid="{00000000-0005-0000-0000-00003A3E0000}"/>
    <cellStyle name="Normal 2 11 3 2 9 2" xfId="17370" xr:uid="{00000000-0005-0000-0000-00003B3E0000}"/>
    <cellStyle name="Normál 2 11 3 3" xfId="17371" xr:uid="{00000000-0005-0000-0000-00003C3E0000}"/>
    <cellStyle name="Normál 2 11 3 3 2" xfId="17372" xr:uid="{00000000-0005-0000-0000-00003D3E0000}"/>
    <cellStyle name="Normál 2 11 3 4" xfId="17373" xr:uid="{00000000-0005-0000-0000-00003E3E0000}"/>
    <cellStyle name="Normál 2 11 3 4 2" xfId="17374" xr:uid="{00000000-0005-0000-0000-00003F3E0000}"/>
    <cellStyle name="Normál 2 11 3 5" xfId="17375" xr:uid="{00000000-0005-0000-0000-0000403E0000}"/>
    <cellStyle name="Normál 2 11 3 5 2" xfId="17376" xr:uid="{00000000-0005-0000-0000-0000413E0000}"/>
    <cellStyle name="Normál 2 11 3 6" xfId="17377" xr:uid="{00000000-0005-0000-0000-0000423E0000}"/>
    <cellStyle name="Normál 2 11 3 6 2" xfId="17378" xr:uid="{00000000-0005-0000-0000-0000433E0000}"/>
    <cellStyle name="Normál 2 11 3 7" xfId="17379" xr:uid="{00000000-0005-0000-0000-0000443E0000}"/>
    <cellStyle name="Normál 2 11 3 7 2" xfId="17380" xr:uid="{00000000-0005-0000-0000-0000453E0000}"/>
    <cellStyle name="Normál 2 11 3 8" xfId="17381" xr:uid="{00000000-0005-0000-0000-0000463E0000}"/>
    <cellStyle name="Normál 2 11 3 8 2" xfId="17382" xr:uid="{00000000-0005-0000-0000-0000473E0000}"/>
    <cellStyle name="Normál 2 11 3 9" xfId="17383" xr:uid="{00000000-0005-0000-0000-0000483E0000}"/>
    <cellStyle name="Normál 2 11 3 9 2" xfId="17384" xr:uid="{00000000-0005-0000-0000-0000493E0000}"/>
    <cellStyle name="Normal 2 11 30" xfId="17385" xr:uid="{00000000-0005-0000-0000-00004A3E0000}"/>
    <cellStyle name="Normal 2 11 31" xfId="17386" xr:uid="{00000000-0005-0000-0000-00004B3E0000}"/>
    <cellStyle name="Normal 2 11 32" xfId="17387" xr:uid="{00000000-0005-0000-0000-00004C3E0000}"/>
    <cellStyle name="Normal 2 11 4" xfId="17388" xr:uid="{00000000-0005-0000-0000-00004D3E0000}"/>
    <cellStyle name="Normál 2 11 4" xfId="17389" xr:uid="{00000000-0005-0000-0000-00004E3E0000}"/>
    <cellStyle name="Normal 2 11 4 10" xfId="17390" xr:uid="{00000000-0005-0000-0000-00004F3E0000}"/>
    <cellStyle name="Normál 2 11 4 10" xfId="17391" xr:uid="{00000000-0005-0000-0000-0000503E0000}"/>
    <cellStyle name="Normal 2 11 4 10 2" xfId="17392" xr:uid="{00000000-0005-0000-0000-0000513E0000}"/>
    <cellStyle name="Normál 2 11 4 10 2" xfId="17393" xr:uid="{00000000-0005-0000-0000-0000523E0000}"/>
    <cellStyle name="Normal 2 11 4 10 3" xfId="17394" xr:uid="{00000000-0005-0000-0000-0000533E0000}"/>
    <cellStyle name="Normál 2 11 4 10 3" xfId="17395" xr:uid="{00000000-0005-0000-0000-0000543E0000}"/>
    <cellStyle name="Normal 2 11 4 10 4" xfId="17396" xr:uid="{00000000-0005-0000-0000-0000553E0000}"/>
    <cellStyle name="Normal 2 11 4 11" xfId="17397" xr:uid="{00000000-0005-0000-0000-0000563E0000}"/>
    <cellStyle name="Normál 2 11 4 11" xfId="17398" xr:uid="{00000000-0005-0000-0000-0000573E0000}"/>
    <cellStyle name="Normal 2 11 4 11 2" xfId="17399" xr:uid="{00000000-0005-0000-0000-0000583E0000}"/>
    <cellStyle name="Normal 2 11 4 11 3" xfId="17400" xr:uid="{00000000-0005-0000-0000-0000593E0000}"/>
    <cellStyle name="Normal 2 11 4 11 4" xfId="17401" xr:uid="{00000000-0005-0000-0000-00005A3E0000}"/>
    <cellStyle name="Normal 2 11 4 12" xfId="17402" xr:uid="{00000000-0005-0000-0000-00005B3E0000}"/>
    <cellStyle name="Normál 2 11 4 12" xfId="17403" xr:uid="{00000000-0005-0000-0000-00005C3E0000}"/>
    <cellStyle name="Normal 2 11 4 12 2" xfId="17404" xr:uid="{00000000-0005-0000-0000-00005D3E0000}"/>
    <cellStyle name="Normal 2 11 4 12 3" xfId="17405" xr:uid="{00000000-0005-0000-0000-00005E3E0000}"/>
    <cellStyle name="Normal 2 11 4 13" xfId="17406" xr:uid="{00000000-0005-0000-0000-00005F3E0000}"/>
    <cellStyle name="Normál 2 11 4 13" xfId="17407" xr:uid="{00000000-0005-0000-0000-0000603E0000}"/>
    <cellStyle name="Normal 2 11 4 13 2" xfId="17408" xr:uid="{00000000-0005-0000-0000-0000613E0000}"/>
    <cellStyle name="Normal 2 11 4 14" xfId="17409" xr:uid="{00000000-0005-0000-0000-0000623E0000}"/>
    <cellStyle name="Normal 2 11 4 14 2" xfId="17410" xr:uid="{00000000-0005-0000-0000-0000633E0000}"/>
    <cellStyle name="Normal 2 11 4 15" xfId="17411" xr:uid="{00000000-0005-0000-0000-0000643E0000}"/>
    <cellStyle name="Normal 2 11 4 2" xfId="17412" xr:uid="{00000000-0005-0000-0000-0000653E0000}"/>
    <cellStyle name="Normál 2 11 4 2" xfId="17413" xr:uid="{00000000-0005-0000-0000-0000663E0000}"/>
    <cellStyle name="Normal 2 11 4 2 10" xfId="17414" xr:uid="{00000000-0005-0000-0000-0000673E0000}"/>
    <cellStyle name="Normal 2 11 4 2 10 2" xfId="17415" xr:uid="{00000000-0005-0000-0000-0000683E0000}"/>
    <cellStyle name="Normal 2 11 4 2 11" xfId="17416" xr:uid="{00000000-0005-0000-0000-0000693E0000}"/>
    <cellStyle name="Normal 2 11 4 2 12" xfId="17417" xr:uid="{00000000-0005-0000-0000-00006A3E0000}"/>
    <cellStyle name="Normal 2 11 4 2 13" xfId="17418" xr:uid="{00000000-0005-0000-0000-00006B3E0000}"/>
    <cellStyle name="Normal 2 11 4 2 2" xfId="17419" xr:uid="{00000000-0005-0000-0000-00006C3E0000}"/>
    <cellStyle name="Normál 2 11 4 2 2" xfId="17420" xr:uid="{00000000-0005-0000-0000-00006D3E0000}"/>
    <cellStyle name="Normal 2 11 4 2 2 2" xfId="17421" xr:uid="{00000000-0005-0000-0000-00006E3E0000}"/>
    <cellStyle name="Normal 2 11 4 2 2 3" xfId="17422" xr:uid="{00000000-0005-0000-0000-00006F3E0000}"/>
    <cellStyle name="Normal 2 11 4 2 3" xfId="17423" xr:uid="{00000000-0005-0000-0000-0000703E0000}"/>
    <cellStyle name="Normál 2 11 4 2 3" xfId="17424" xr:uid="{00000000-0005-0000-0000-0000713E0000}"/>
    <cellStyle name="Normal 2 11 4 2 3 2" xfId="17425" xr:uid="{00000000-0005-0000-0000-0000723E0000}"/>
    <cellStyle name="Normal 2 11 4 2 4" xfId="17426" xr:uid="{00000000-0005-0000-0000-0000733E0000}"/>
    <cellStyle name="Normal 2 11 4 2 4 2" xfId="17427" xr:uid="{00000000-0005-0000-0000-0000743E0000}"/>
    <cellStyle name="Normal 2 11 4 2 5" xfId="17428" xr:uid="{00000000-0005-0000-0000-0000753E0000}"/>
    <cellStyle name="Normal 2 11 4 2 5 2" xfId="17429" xr:uid="{00000000-0005-0000-0000-0000763E0000}"/>
    <cellStyle name="Normal 2 11 4 2 6" xfId="17430" xr:uid="{00000000-0005-0000-0000-0000773E0000}"/>
    <cellStyle name="Normal 2 11 4 2 6 2" xfId="17431" xr:uid="{00000000-0005-0000-0000-0000783E0000}"/>
    <cellStyle name="Normal 2 11 4 2 7" xfId="17432" xr:uid="{00000000-0005-0000-0000-0000793E0000}"/>
    <cellStyle name="Normal 2 11 4 2 7 2" xfId="17433" xr:uid="{00000000-0005-0000-0000-00007A3E0000}"/>
    <cellStyle name="Normal 2 11 4 2 8" xfId="17434" xr:uid="{00000000-0005-0000-0000-00007B3E0000}"/>
    <cellStyle name="Normal 2 11 4 2 8 2" xfId="17435" xr:uid="{00000000-0005-0000-0000-00007C3E0000}"/>
    <cellStyle name="Normal 2 11 4 2 9" xfId="17436" xr:uid="{00000000-0005-0000-0000-00007D3E0000}"/>
    <cellStyle name="Normal 2 11 4 2 9 2" xfId="17437" xr:uid="{00000000-0005-0000-0000-00007E3E0000}"/>
    <cellStyle name="Normal 2 11 4 3" xfId="17438" xr:uid="{00000000-0005-0000-0000-00007F3E0000}"/>
    <cellStyle name="Normál 2 11 4 3" xfId="17439" xr:uid="{00000000-0005-0000-0000-0000803E0000}"/>
    <cellStyle name="Normal 2 11 4 3 10" xfId="17440" xr:uid="{00000000-0005-0000-0000-0000813E0000}"/>
    <cellStyle name="Normal 2 11 4 3 11" xfId="17441" xr:uid="{00000000-0005-0000-0000-0000823E0000}"/>
    <cellStyle name="Normal 2 11 4 3 12" xfId="17442" xr:uid="{00000000-0005-0000-0000-0000833E0000}"/>
    <cellStyle name="Normal 2 11 4 3 2" xfId="17443" xr:uid="{00000000-0005-0000-0000-0000843E0000}"/>
    <cellStyle name="Normál 2 11 4 3 2" xfId="17444" xr:uid="{00000000-0005-0000-0000-0000853E0000}"/>
    <cellStyle name="Normal 2 11 4 3 2 2" xfId="17445" xr:uid="{00000000-0005-0000-0000-0000863E0000}"/>
    <cellStyle name="Normal 2 11 4 3 2 3" xfId="17446" xr:uid="{00000000-0005-0000-0000-0000873E0000}"/>
    <cellStyle name="Normal 2 11 4 3 3" xfId="17447" xr:uid="{00000000-0005-0000-0000-0000883E0000}"/>
    <cellStyle name="Normál 2 11 4 3 3" xfId="17448" xr:uid="{00000000-0005-0000-0000-0000893E0000}"/>
    <cellStyle name="Normal 2 11 4 3 3 2" xfId="17449" xr:uid="{00000000-0005-0000-0000-00008A3E0000}"/>
    <cellStyle name="Normal 2 11 4 3 4" xfId="17450" xr:uid="{00000000-0005-0000-0000-00008B3E0000}"/>
    <cellStyle name="Normal 2 11 4 3 4 2" xfId="17451" xr:uid="{00000000-0005-0000-0000-00008C3E0000}"/>
    <cellStyle name="Normal 2 11 4 3 5" xfId="17452" xr:uid="{00000000-0005-0000-0000-00008D3E0000}"/>
    <cellStyle name="Normal 2 11 4 3 5 2" xfId="17453" xr:uid="{00000000-0005-0000-0000-00008E3E0000}"/>
    <cellStyle name="Normal 2 11 4 3 6" xfId="17454" xr:uid="{00000000-0005-0000-0000-00008F3E0000}"/>
    <cellStyle name="Normal 2 11 4 3 6 2" xfId="17455" xr:uid="{00000000-0005-0000-0000-0000903E0000}"/>
    <cellStyle name="Normal 2 11 4 3 7" xfId="17456" xr:uid="{00000000-0005-0000-0000-0000913E0000}"/>
    <cellStyle name="Normal 2 11 4 3 7 2" xfId="17457" xr:uid="{00000000-0005-0000-0000-0000923E0000}"/>
    <cellStyle name="Normal 2 11 4 3 8" xfId="17458" xr:uid="{00000000-0005-0000-0000-0000933E0000}"/>
    <cellStyle name="Normal 2 11 4 3 8 2" xfId="17459" xr:uid="{00000000-0005-0000-0000-0000943E0000}"/>
    <cellStyle name="Normal 2 11 4 3 9" xfId="17460" xr:uid="{00000000-0005-0000-0000-0000953E0000}"/>
    <cellStyle name="Normal 2 11 4 3 9 2" xfId="17461" xr:uid="{00000000-0005-0000-0000-0000963E0000}"/>
    <cellStyle name="Normal 2 11 4 4" xfId="17462" xr:uid="{00000000-0005-0000-0000-0000973E0000}"/>
    <cellStyle name="Normál 2 11 4 4" xfId="17463" xr:uid="{00000000-0005-0000-0000-0000983E0000}"/>
    <cellStyle name="Normal 2 11 4 4 2" xfId="17464" xr:uid="{00000000-0005-0000-0000-0000993E0000}"/>
    <cellStyle name="Normál 2 11 4 4 2" xfId="17465" xr:uid="{00000000-0005-0000-0000-00009A3E0000}"/>
    <cellStyle name="Normal 2 11 4 4 3" xfId="17466" xr:uid="{00000000-0005-0000-0000-00009B3E0000}"/>
    <cellStyle name="Normál 2 11 4 4 3" xfId="17467" xr:uid="{00000000-0005-0000-0000-00009C3E0000}"/>
    <cellStyle name="Normal 2 11 4 4 4" xfId="17468" xr:uid="{00000000-0005-0000-0000-00009D3E0000}"/>
    <cellStyle name="Normal 2 11 4 5" xfId="17469" xr:uid="{00000000-0005-0000-0000-00009E3E0000}"/>
    <cellStyle name="Normál 2 11 4 5" xfId="17470" xr:uid="{00000000-0005-0000-0000-00009F3E0000}"/>
    <cellStyle name="Normal 2 11 4 5 2" xfId="17471" xr:uid="{00000000-0005-0000-0000-0000A03E0000}"/>
    <cellStyle name="Normál 2 11 4 5 2" xfId="17472" xr:uid="{00000000-0005-0000-0000-0000A13E0000}"/>
    <cellStyle name="Normal 2 11 4 5 3" xfId="17473" xr:uid="{00000000-0005-0000-0000-0000A23E0000}"/>
    <cellStyle name="Normál 2 11 4 5 3" xfId="17474" xr:uid="{00000000-0005-0000-0000-0000A33E0000}"/>
    <cellStyle name="Normal 2 11 4 5 4" xfId="17475" xr:uid="{00000000-0005-0000-0000-0000A43E0000}"/>
    <cellStyle name="Normal 2 11 4 6" xfId="17476" xr:uid="{00000000-0005-0000-0000-0000A53E0000}"/>
    <cellStyle name="Normál 2 11 4 6" xfId="17477" xr:uid="{00000000-0005-0000-0000-0000A63E0000}"/>
    <cellStyle name="Normal 2 11 4 6 2" xfId="17478" xr:uid="{00000000-0005-0000-0000-0000A73E0000}"/>
    <cellStyle name="Normál 2 11 4 6 2" xfId="17479" xr:uid="{00000000-0005-0000-0000-0000A83E0000}"/>
    <cellStyle name="Normal 2 11 4 6 3" xfId="17480" xr:uid="{00000000-0005-0000-0000-0000A93E0000}"/>
    <cellStyle name="Normál 2 11 4 6 3" xfId="17481" xr:uid="{00000000-0005-0000-0000-0000AA3E0000}"/>
    <cellStyle name="Normal 2 11 4 6 4" xfId="17482" xr:uid="{00000000-0005-0000-0000-0000AB3E0000}"/>
    <cellStyle name="Normal 2 11 4 7" xfId="17483" xr:uid="{00000000-0005-0000-0000-0000AC3E0000}"/>
    <cellStyle name="Normál 2 11 4 7" xfId="17484" xr:uid="{00000000-0005-0000-0000-0000AD3E0000}"/>
    <cellStyle name="Normal 2 11 4 7 2" xfId="17485" xr:uid="{00000000-0005-0000-0000-0000AE3E0000}"/>
    <cellStyle name="Normál 2 11 4 7 2" xfId="17486" xr:uid="{00000000-0005-0000-0000-0000AF3E0000}"/>
    <cellStyle name="Normal 2 11 4 7 3" xfId="17487" xr:uid="{00000000-0005-0000-0000-0000B03E0000}"/>
    <cellStyle name="Normál 2 11 4 7 3" xfId="17488" xr:uid="{00000000-0005-0000-0000-0000B13E0000}"/>
    <cellStyle name="Normal 2 11 4 7 4" xfId="17489" xr:uid="{00000000-0005-0000-0000-0000B23E0000}"/>
    <cellStyle name="Normal 2 11 4 8" xfId="17490" xr:uid="{00000000-0005-0000-0000-0000B33E0000}"/>
    <cellStyle name="Normál 2 11 4 8" xfId="17491" xr:uid="{00000000-0005-0000-0000-0000B43E0000}"/>
    <cellStyle name="Normal 2 11 4 8 2" xfId="17492" xr:uid="{00000000-0005-0000-0000-0000B53E0000}"/>
    <cellStyle name="Normál 2 11 4 8 2" xfId="17493" xr:uid="{00000000-0005-0000-0000-0000B63E0000}"/>
    <cellStyle name="Normal 2 11 4 8 3" xfId="17494" xr:uid="{00000000-0005-0000-0000-0000B73E0000}"/>
    <cellStyle name="Normál 2 11 4 8 3" xfId="17495" xr:uid="{00000000-0005-0000-0000-0000B83E0000}"/>
    <cellStyle name="Normal 2 11 4 8 4" xfId="17496" xr:uid="{00000000-0005-0000-0000-0000B93E0000}"/>
    <cellStyle name="Normal 2 11 4 9" xfId="17497" xr:uid="{00000000-0005-0000-0000-0000BA3E0000}"/>
    <cellStyle name="Normál 2 11 4 9" xfId="17498" xr:uid="{00000000-0005-0000-0000-0000BB3E0000}"/>
    <cellStyle name="Normal 2 11 4 9 2" xfId="17499" xr:uid="{00000000-0005-0000-0000-0000BC3E0000}"/>
    <cellStyle name="Normál 2 11 4 9 2" xfId="17500" xr:uid="{00000000-0005-0000-0000-0000BD3E0000}"/>
    <cellStyle name="Normal 2 11 4 9 3" xfId="17501" xr:uid="{00000000-0005-0000-0000-0000BE3E0000}"/>
    <cellStyle name="Normál 2 11 4 9 3" xfId="17502" xr:uid="{00000000-0005-0000-0000-0000BF3E0000}"/>
    <cellStyle name="Normal 2 11 4 9 4" xfId="17503" xr:uid="{00000000-0005-0000-0000-0000C03E0000}"/>
    <cellStyle name="Normal 2 11 5" xfId="17504" xr:uid="{00000000-0005-0000-0000-0000C13E0000}"/>
    <cellStyle name="Normál 2 11 5" xfId="17505" xr:uid="{00000000-0005-0000-0000-0000C23E0000}"/>
    <cellStyle name="Normal 2 11 5 10" xfId="17506" xr:uid="{00000000-0005-0000-0000-0000C33E0000}"/>
    <cellStyle name="Normál 2 11 5 10" xfId="17507" xr:uid="{00000000-0005-0000-0000-0000C43E0000}"/>
    <cellStyle name="Normal 2 11 5 10 2" xfId="17508" xr:uid="{00000000-0005-0000-0000-0000C53E0000}"/>
    <cellStyle name="Normál 2 11 5 10 2" xfId="17509" xr:uid="{00000000-0005-0000-0000-0000C63E0000}"/>
    <cellStyle name="Normal 2 11 5 10 3" xfId="17510" xr:uid="{00000000-0005-0000-0000-0000C73E0000}"/>
    <cellStyle name="Normál 2 11 5 10 3" xfId="17511" xr:uid="{00000000-0005-0000-0000-0000C83E0000}"/>
    <cellStyle name="Normal 2 11 5 11" xfId="17512" xr:uid="{00000000-0005-0000-0000-0000C93E0000}"/>
    <cellStyle name="Normál 2 11 5 11" xfId="17513" xr:uid="{00000000-0005-0000-0000-0000CA3E0000}"/>
    <cellStyle name="Normal 2 11 5 11 2" xfId="17514" xr:uid="{00000000-0005-0000-0000-0000CB3E0000}"/>
    <cellStyle name="Normal 2 11 5 11 3" xfId="17515" xr:uid="{00000000-0005-0000-0000-0000CC3E0000}"/>
    <cellStyle name="Normal 2 11 5 12" xfId="17516" xr:uid="{00000000-0005-0000-0000-0000CD3E0000}"/>
    <cellStyle name="Normál 2 11 5 12" xfId="17517" xr:uid="{00000000-0005-0000-0000-0000CE3E0000}"/>
    <cellStyle name="Normal 2 11 5 13" xfId="17518" xr:uid="{00000000-0005-0000-0000-0000CF3E0000}"/>
    <cellStyle name="Normál 2 11 5 13" xfId="17519" xr:uid="{00000000-0005-0000-0000-0000D03E0000}"/>
    <cellStyle name="Normal 2 11 5 14" xfId="17520" xr:uid="{00000000-0005-0000-0000-0000D13E0000}"/>
    <cellStyle name="Normal 2 11 5 2" xfId="17521" xr:uid="{00000000-0005-0000-0000-0000D23E0000}"/>
    <cellStyle name="Normál 2 11 5 2" xfId="17522" xr:uid="{00000000-0005-0000-0000-0000D33E0000}"/>
    <cellStyle name="Normal 2 11 5 2 10" xfId="17523" xr:uid="{00000000-0005-0000-0000-0000D43E0000}"/>
    <cellStyle name="Normal 2 11 5 2 10 2" xfId="17524" xr:uid="{00000000-0005-0000-0000-0000D53E0000}"/>
    <cellStyle name="Normal 2 11 5 2 11" xfId="17525" xr:uid="{00000000-0005-0000-0000-0000D63E0000}"/>
    <cellStyle name="Normal 2 11 5 2 12" xfId="17526" xr:uid="{00000000-0005-0000-0000-0000D73E0000}"/>
    <cellStyle name="Normal 2 11 5 2 13" xfId="17527" xr:uid="{00000000-0005-0000-0000-0000D83E0000}"/>
    <cellStyle name="Normal 2 11 5 2 2" xfId="17528" xr:uid="{00000000-0005-0000-0000-0000D93E0000}"/>
    <cellStyle name="Normál 2 11 5 2 2" xfId="17529" xr:uid="{00000000-0005-0000-0000-0000DA3E0000}"/>
    <cellStyle name="Normal 2 11 5 2 2 2" xfId="17530" xr:uid="{00000000-0005-0000-0000-0000DB3E0000}"/>
    <cellStyle name="Normal 2 11 5 2 2 3" xfId="17531" xr:uid="{00000000-0005-0000-0000-0000DC3E0000}"/>
    <cellStyle name="Normal 2 11 5 2 3" xfId="17532" xr:uid="{00000000-0005-0000-0000-0000DD3E0000}"/>
    <cellStyle name="Normál 2 11 5 2 3" xfId="17533" xr:uid="{00000000-0005-0000-0000-0000DE3E0000}"/>
    <cellStyle name="Normal 2 11 5 2 3 2" xfId="17534" xr:uid="{00000000-0005-0000-0000-0000DF3E0000}"/>
    <cellStyle name="Normal 2 11 5 2 4" xfId="17535" xr:uid="{00000000-0005-0000-0000-0000E03E0000}"/>
    <cellStyle name="Normal 2 11 5 2 4 2" xfId="17536" xr:uid="{00000000-0005-0000-0000-0000E13E0000}"/>
    <cellStyle name="Normal 2 11 5 2 5" xfId="17537" xr:uid="{00000000-0005-0000-0000-0000E23E0000}"/>
    <cellStyle name="Normal 2 11 5 2 5 2" xfId="17538" xr:uid="{00000000-0005-0000-0000-0000E33E0000}"/>
    <cellStyle name="Normal 2 11 5 2 6" xfId="17539" xr:uid="{00000000-0005-0000-0000-0000E43E0000}"/>
    <cellStyle name="Normal 2 11 5 2 6 2" xfId="17540" xr:uid="{00000000-0005-0000-0000-0000E53E0000}"/>
    <cellStyle name="Normal 2 11 5 2 7" xfId="17541" xr:uid="{00000000-0005-0000-0000-0000E63E0000}"/>
    <cellStyle name="Normal 2 11 5 2 7 2" xfId="17542" xr:uid="{00000000-0005-0000-0000-0000E73E0000}"/>
    <cellStyle name="Normal 2 11 5 2 8" xfId="17543" xr:uid="{00000000-0005-0000-0000-0000E83E0000}"/>
    <cellStyle name="Normal 2 11 5 2 8 2" xfId="17544" xr:uid="{00000000-0005-0000-0000-0000E93E0000}"/>
    <cellStyle name="Normal 2 11 5 2 9" xfId="17545" xr:uid="{00000000-0005-0000-0000-0000EA3E0000}"/>
    <cellStyle name="Normal 2 11 5 2 9 2" xfId="17546" xr:uid="{00000000-0005-0000-0000-0000EB3E0000}"/>
    <cellStyle name="Normal 2 11 5 3" xfId="17547" xr:uid="{00000000-0005-0000-0000-0000EC3E0000}"/>
    <cellStyle name="Normál 2 11 5 3" xfId="17548" xr:uid="{00000000-0005-0000-0000-0000ED3E0000}"/>
    <cellStyle name="Normal 2 11 5 3 2" xfId="17549" xr:uid="{00000000-0005-0000-0000-0000EE3E0000}"/>
    <cellStyle name="Normál 2 11 5 3 2" xfId="17550" xr:uid="{00000000-0005-0000-0000-0000EF3E0000}"/>
    <cellStyle name="Normal 2 11 5 3 3" xfId="17551" xr:uid="{00000000-0005-0000-0000-0000F03E0000}"/>
    <cellStyle name="Normál 2 11 5 3 3" xfId="17552" xr:uid="{00000000-0005-0000-0000-0000F13E0000}"/>
    <cellStyle name="Normal 2 11 5 4" xfId="17553" xr:uid="{00000000-0005-0000-0000-0000F23E0000}"/>
    <cellStyle name="Normál 2 11 5 4" xfId="17554" xr:uid="{00000000-0005-0000-0000-0000F33E0000}"/>
    <cellStyle name="Normal 2 11 5 4 2" xfId="17555" xr:uid="{00000000-0005-0000-0000-0000F43E0000}"/>
    <cellStyle name="Normál 2 11 5 4 2" xfId="17556" xr:uid="{00000000-0005-0000-0000-0000F53E0000}"/>
    <cellStyle name="Normal 2 11 5 4 3" xfId="17557" xr:uid="{00000000-0005-0000-0000-0000F63E0000}"/>
    <cellStyle name="Normál 2 11 5 4 3" xfId="17558" xr:uid="{00000000-0005-0000-0000-0000F73E0000}"/>
    <cellStyle name="Normal 2 11 5 5" xfId="17559" xr:uid="{00000000-0005-0000-0000-0000F83E0000}"/>
    <cellStyle name="Normál 2 11 5 5" xfId="17560" xr:uid="{00000000-0005-0000-0000-0000F93E0000}"/>
    <cellStyle name="Normal 2 11 5 5 2" xfId="17561" xr:uid="{00000000-0005-0000-0000-0000FA3E0000}"/>
    <cellStyle name="Normál 2 11 5 5 2" xfId="17562" xr:uid="{00000000-0005-0000-0000-0000FB3E0000}"/>
    <cellStyle name="Normal 2 11 5 5 3" xfId="17563" xr:uid="{00000000-0005-0000-0000-0000FC3E0000}"/>
    <cellStyle name="Normál 2 11 5 5 3" xfId="17564" xr:uid="{00000000-0005-0000-0000-0000FD3E0000}"/>
    <cellStyle name="Normal 2 11 5 6" xfId="17565" xr:uid="{00000000-0005-0000-0000-0000FE3E0000}"/>
    <cellStyle name="Normál 2 11 5 6" xfId="17566" xr:uid="{00000000-0005-0000-0000-0000FF3E0000}"/>
    <cellStyle name="Normal 2 11 5 6 2" xfId="17567" xr:uid="{00000000-0005-0000-0000-0000003F0000}"/>
    <cellStyle name="Normál 2 11 5 6 2" xfId="17568" xr:uid="{00000000-0005-0000-0000-0000013F0000}"/>
    <cellStyle name="Normal 2 11 5 6 3" xfId="17569" xr:uid="{00000000-0005-0000-0000-0000023F0000}"/>
    <cellStyle name="Normál 2 11 5 6 3" xfId="17570" xr:uid="{00000000-0005-0000-0000-0000033F0000}"/>
    <cellStyle name="Normal 2 11 5 7" xfId="17571" xr:uid="{00000000-0005-0000-0000-0000043F0000}"/>
    <cellStyle name="Normál 2 11 5 7" xfId="17572" xr:uid="{00000000-0005-0000-0000-0000053F0000}"/>
    <cellStyle name="Normal 2 11 5 7 2" xfId="17573" xr:uid="{00000000-0005-0000-0000-0000063F0000}"/>
    <cellStyle name="Normál 2 11 5 7 2" xfId="17574" xr:uid="{00000000-0005-0000-0000-0000073F0000}"/>
    <cellStyle name="Normal 2 11 5 7 3" xfId="17575" xr:uid="{00000000-0005-0000-0000-0000083F0000}"/>
    <cellStyle name="Normál 2 11 5 7 3" xfId="17576" xr:uid="{00000000-0005-0000-0000-0000093F0000}"/>
    <cellStyle name="Normal 2 11 5 8" xfId="17577" xr:uid="{00000000-0005-0000-0000-00000A3F0000}"/>
    <cellStyle name="Normál 2 11 5 8" xfId="17578" xr:uid="{00000000-0005-0000-0000-00000B3F0000}"/>
    <cellStyle name="Normal 2 11 5 8 2" xfId="17579" xr:uid="{00000000-0005-0000-0000-00000C3F0000}"/>
    <cellStyle name="Normál 2 11 5 8 2" xfId="17580" xr:uid="{00000000-0005-0000-0000-00000D3F0000}"/>
    <cellStyle name="Normal 2 11 5 8 3" xfId="17581" xr:uid="{00000000-0005-0000-0000-00000E3F0000}"/>
    <cellStyle name="Normál 2 11 5 8 3" xfId="17582" xr:uid="{00000000-0005-0000-0000-00000F3F0000}"/>
    <cellStyle name="Normal 2 11 5 9" xfId="17583" xr:uid="{00000000-0005-0000-0000-0000103F0000}"/>
    <cellStyle name="Normál 2 11 5 9" xfId="17584" xr:uid="{00000000-0005-0000-0000-0000113F0000}"/>
    <cellStyle name="Normal 2 11 5 9 2" xfId="17585" xr:uid="{00000000-0005-0000-0000-0000123F0000}"/>
    <cellStyle name="Normál 2 11 5 9 2" xfId="17586" xr:uid="{00000000-0005-0000-0000-0000133F0000}"/>
    <cellStyle name="Normal 2 11 5 9 3" xfId="17587" xr:uid="{00000000-0005-0000-0000-0000143F0000}"/>
    <cellStyle name="Normál 2 11 5 9 3" xfId="17588" xr:uid="{00000000-0005-0000-0000-0000153F0000}"/>
    <cellStyle name="Normal 2 11 6" xfId="17589" xr:uid="{00000000-0005-0000-0000-0000163F0000}"/>
    <cellStyle name="Normál 2 11 6" xfId="17590" xr:uid="{00000000-0005-0000-0000-0000173F0000}"/>
    <cellStyle name="Normál 2 11 6 2" xfId="17591" xr:uid="{00000000-0005-0000-0000-0000183F0000}"/>
    <cellStyle name="Normal 2 11 7" xfId="17592" xr:uid="{00000000-0005-0000-0000-0000193F0000}"/>
    <cellStyle name="Normál 2 11 7" xfId="17593" xr:uid="{00000000-0005-0000-0000-00001A3F0000}"/>
    <cellStyle name="Normál 2 11 7 2" xfId="17594" xr:uid="{00000000-0005-0000-0000-00001B3F0000}"/>
    <cellStyle name="Normal 2 11 8" xfId="17595" xr:uid="{00000000-0005-0000-0000-00001C3F0000}"/>
    <cellStyle name="Normál 2 11 8" xfId="17596" xr:uid="{00000000-0005-0000-0000-00001D3F0000}"/>
    <cellStyle name="Normál 2 11 8 2" xfId="17597" xr:uid="{00000000-0005-0000-0000-00001E3F0000}"/>
    <cellStyle name="Normal 2 11 9" xfId="17598" xr:uid="{00000000-0005-0000-0000-00001F3F0000}"/>
    <cellStyle name="Normál 2 11 9" xfId="17599" xr:uid="{00000000-0005-0000-0000-0000203F0000}"/>
    <cellStyle name="Normál 2 11 9 2" xfId="17600" xr:uid="{00000000-0005-0000-0000-0000213F0000}"/>
    <cellStyle name="Normal 2 110" xfId="17601" xr:uid="{00000000-0005-0000-0000-0000223F0000}"/>
    <cellStyle name="Normal 2 111" xfId="17602" xr:uid="{00000000-0005-0000-0000-0000233F0000}"/>
    <cellStyle name="Normal 2 112" xfId="17603" xr:uid="{00000000-0005-0000-0000-0000243F0000}"/>
    <cellStyle name="Normal 2 113" xfId="17604" xr:uid="{00000000-0005-0000-0000-0000253F0000}"/>
    <cellStyle name="Normal 2 114" xfId="17605" xr:uid="{00000000-0005-0000-0000-0000263F0000}"/>
    <cellStyle name="Normal 2 115" xfId="2154" xr:uid="{00000000-0005-0000-0000-0000273F0000}"/>
    <cellStyle name="Normal 2 116" xfId="50225" xr:uid="{00000000-0005-0000-0000-0000283F0000}"/>
    <cellStyle name="Normal 2 117" xfId="50342" xr:uid="{72A35EC0-F237-455C-A8F6-EFF9EDEAC83C}"/>
    <cellStyle name="Normal 2 118" xfId="52185" xr:uid="{8965A77B-27AF-4EE5-B8B4-FBC70AB60A84}"/>
    <cellStyle name="Normal 2 119" xfId="52465" xr:uid="{18929069-4C86-4B9A-87DA-47318A150923}"/>
    <cellStyle name="Normal 2 12" xfId="2259" xr:uid="{00000000-0005-0000-0000-0000293F0000}"/>
    <cellStyle name="Normál 2 12" xfId="17606" xr:uid="{00000000-0005-0000-0000-00002A3F0000}"/>
    <cellStyle name="Normal 2 12 10" xfId="17607" xr:uid="{00000000-0005-0000-0000-00002B3F0000}"/>
    <cellStyle name="Normál 2 12 10" xfId="17608" xr:uid="{00000000-0005-0000-0000-00002C3F0000}"/>
    <cellStyle name="Normal 2 12 10 2" xfId="17609" xr:uid="{00000000-0005-0000-0000-00002D3F0000}"/>
    <cellStyle name="Normál 2 12 10 2" xfId="17610" xr:uid="{00000000-0005-0000-0000-00002E3F0000}"/>
    <cellStyle name="Normal 2 12 10 3" xfId="17611" xr:uid="{00000000-0005-0000-0000-00002F3F0000}"/>
    <cellStyle name="Normál 2 12 10 3" xfId="17612" xr:uid="{00000000-0005-0000-0000-0000303F0000}"/>
    <cellStyle name="Normal 2 12 10 4" xfId="17613" xr:uid="{00000000-0005-0000-0000-0000313F0000}"/>
    <cellStyle name="Normal 2 12 11" xfId="17614" xr:uid="{00000000-0005-0000-0000-0000323F0000}"/>
    <cellStyle name="Normál 2 12 11" xfId="17615" xr:uid="{00000000-0005-0000-0000-0000333F0000}"/>
    <cellStyle name="Normal 2 12 11 2" xfId="17616" xr:uid="{00000000-0005-0000-0000-0000343F0000}"/>
    <cellStyle name="Normal 2 12 11 3" xfId="17617" xr:uid="{00000000-0005-0000-0000-0000353F0000}"/>
    <cellStyle name="Normal 2 12 11 4" xfId="17618" xr:uid="{00000000-0005-0000-0000-0000363F0000}"/>
    <cellStyle name="Normal 2 12 12" xfId="17619" xr:uid="{00000000-0005-0000-0000-0000373F0000}"/>
    <cellStyle name="Normál 2 12 12" xfId="17620" xr:uid="{00000000-0005-0000-0000-0000383F0000}"/>
    <cellStyle name="Normal 2 12 12 2" xfId="17621" xr:uid="{00000000-0005-0000-0000-0000393F0000}"/>
    <cellStyle name="Normal 2 12 12 3" xfId="17622" xr:uid="{00000000-0005-0000-0000-00003A3F0000}"/>
    <cellStyle name="Normal 2 12 13" xfId="17623" xr:uid="{00000000-0005-0000-0000-00003B3F0000}"/>
    <cellStyle name="Normál 2 12 13" xfId="17624" xr:uid="{00000000-0005-0000-0000-00003C3F0000}"/>
    <cellStyle name="Normal 2 12 13 2" xfId="17625" xr:uid="{00000000-0005-0000-0000-00003D3F0000}"/>
    <cellStyle name="Normal 2 12 13 3" xfId="17626" xr:uid="{00000000-0005-0000-0000-00003E3F0000}"/>
    <cellStyle name="Normal 2 12 14" xfId="17627" xr:uid="{00000000-0005-0000-0000-00003F3F0000}"/>
    <cellStyle name="Normal 2 12 14 2" xfId="17628" xr:uid="{00000000-0005-0000-0000-0000403F0000}"/>
    <cellStyle name="Normal 2 12 14 3" xfId="17629" xr:uid="{00000000-0005-0000-0000-0000413F0000}"/>
    <cellStyle name="Normal 2 12 15" xfId="17630" xr:uid="{00000000-0005-0000-0000-0000423F0000}"/>
    <cellStyle name="Normal 2 12 15 2" xfId="17631" xr:uid="{00000000-0005-0000-0000-0000433F0000}"/>
    <cellStyle name="Normal 2 12 15 3" xfId="17632" xr:uid="{00000000-0005-0000-0000-0000443F0000}"/>
    <cellStyle name="Normal 2 12 16" xfId="17633" xr:uid="{00000000-0005-0000-0000-0000453F0000}"/>
    <cellStyle name="Normal 2 12 16 2" xfId="17634" xr:uid="{00000000-0005-0000-0000-0000463F0000}"/>
    <cellStyle name="Normal 2 12 16 3" xfId="17635" xr:uid="{00000000-0005-0000-0000-0000473F0000}"/>
    <cellStyle name="Normal 2 12 17" xfId="17636" xr:uid="{00000000-0005-0000-0000-0000483F0000}"/>
    <cellStyle name="Normal 2 12 17 2" xfId="17637" xr:uid="{00000000-0005-0000-0000-0000493F0000}"/>
    <cellStyle name="Normal 2 12 17 3" xfId="17638" xr:uid="{00000000-0005-0000-0000-00004A3F0000}"/>
    <cellStyle name="Normal 2 12 18" xfId="17639" xr:uid="{00000000-0005-0000-0000-00004B3F0000}"/>
    <cellStyle name="Normal 2 12 18 2" xfId="17640" xr:uid="{00000000-0005-0000-0000-00004C3F0000}"/>
    <cellStyle name="Normal 2 12 18 3" xfId="17641" xr:uid="{00000000-0005-0000-0000-00004D3F0000}"/>
    <cellStyle name="Normal 2 12 19" xfId="17642" xr:uid="{00000000-0005-0000-0000-00004E3F0000}"/>
    <cellStyle name="Normal 2 12 19 2" xfId="17643" xr:uid="{00000000-0005-0000-0000-00004F3F0000}"/>
    <cellStyle name="Normal 2 12 19 3" xfId="17644" xr:uid="{00000000-0005-0000-0000-0000503F0000}"/>
    <cellStyle name="Normal 2 12 2" xfId="17645" xr:uid="{00000000-0005-0000-0000-0000513F0000}"/>
    <cellStyle name="Normál 2 12 2" xfId="17646" xr:uid="{00000000-0005-0000-0000-0000523F0000}"/>
    <cellStyle name="Normal 2 12 2 10" xfId="17647" xr:uid="{00000000-0005-0000-0000-0000533F0000}"/>
    <cellStyle name="Normál 2 12 2 10" xfId="17648" xr:uid="{00000000-0005-0000-0000-0000543F0000}"/>
    <cellStyle name="Normal 2 12 2 10 2" xfId="17649" xr:uid="{00000000-0005-0000-0000-0000553F0000}"/>
    <cellStyle name="Normál 2 12 2 10 2" xfId="17650" xr:uid="{00000000-0005-0000-0000-0000563F0000}"/>
    <cellStyle name="Normal 2 12 2 10 3" xfId="17651" xr:uid="{00000000-0005-0000-0000-0000573F0000}"/>
    <cellStyle name="Normal 2 12 2 11" xfId="17652" xr:uid="{00000000-0005-0000-0000-0000583F0000}"/>
    <cellStyle name="Normál 2 12 2 11" xfId="17653" xr:uid="{00000000-0005-0000-0000-0000593F0000}"/>
    <cellStyle name="Normal 2 12 2 11 2" xfId="17654" xr:uid="{00000000-0005-0000-0000-00005A3F0000}"/>
    <cellStyle name="Normal 2 12 2 12" xfId="17655" xr:uid="{00000000-0005-0000-0000-00005B3F0000}"/>
    <cellStyle name="Normál 2 12 2 12" xfId="17656" xr:uid="{00000000-0005-0000-0000-00005C3F0000}"/>
    <cellStyle name="Normal 2 12 2 13" xfId="17657" xr:uid="{00000000-0005-0000-0000-00005D3F0000}"/>
    <cellStyle name="Normal 2 12 2 2" xfId="17658" xr:uid="{00000000-0005-0000-0000-00005E3F0000}"/>
    <cellStyle name="Normál 2 12 2 2" xfId="17659" xr:uid="{00000000-0005-0000-0000-00005F3F0000}"/>
    <cellStyle name="Normal 2 12 2 2 10" xfId="17660" xr:uid="{00000000-0005-0000-0000-0000603F0000}"/>
    <cellStyle name="Normal 2 12 2 2 10 2" xfId="17661" xr:uid="{00000000-0005-0000-0000-0000613F0000}"/>
    <cellStyle name="Normal 2 12 2 2 11" xfId="17662" xr:uid="{00000000-0005-0000-0000-0000623F0000}"/>
    <cellStyle name="Normal 2 12 2 2 11 2" xfId="17663" xr:uid="{00000000-0005-0000-0000-0000633F0000}"/>
    <cellStyle name="Normal 2 12 2 2 12" xfId="17664" xr:uid="{00000000-0005-0000-0000-0000643F0000}"/>
    <cellStyle name="Normal 2 12 2 2 13" xfId="17665" xr:uid="{00000000-0005-0000-0000-0000653F0000}"/>
    <cellStyle name="Normal 2 12 2 2 14" xfId="17666" xr:uid="{00000000-0005-0000-0000-0000663F0000}"/>
    <cellStyle name="Normal 2 12 2 2 15" xfId="17667" xr:uid="{00000000-0005-0000-0000-0000673F0000}"/>
    <cellStyle name="Normal 2 12 2 2 16" xfId="17668" xr:uid="{00000000-0005-0000-0000-0000683F0000}"/>
    <cellStyle name="Normal 2 12 2 2 17" xfId="17669" xr:uid="{00000000-0005-0000-0000-0000693F0000}"/>
    <cellStyle name="Normal 2 12 2 2 18" xfId="17670" xr:uid="{00000000-0005-0000-0000-00006A3F0000}"/>
    <cellStyle name="Normal 2 12 2 2 2" xfId="17671" xr:uid="{00000000-0005-0000-0000-00006B3F0000}"/>
    <cellStyle name="Normál 2 12 2 2 2" xfId="17672" xr:uid="{00000000-0005-0000-0000-00006C3F0000}"/>
    <cellStyle name="Normal 2 12 2 2 2 2" xfId="17673" xr:uid="{00000000-0005-0000-0000-00006D3F0000}"/>
    <cellStyle name="Normal 2 12 2 2 2 2 2" xfId="17674" xr:uid="{00000000-0005-0000-0000-00006E3F0000}"/>
    <cellStyle name="Normal 2 12 2 2 2 3" xfId="17675" xr:uid="{00000000-0005-0000-0000-00006F3F0000}"/>
    <cellStyle name="Normal 2 12 2 2 2 4" xfId="17676" xr:uid="{00000000-0005-0000-0000-0000703F0000}"/>
    <cellStyle name="Normal 2 12 2 2 2 5" xfId="17677" xr:uid="{00000000-0005-0000-0000-0000713F0000}"/>
    <cellStyle name="Normal 2 12 2 2 2 6" xfId="17678" xr:uid="{00000000-0005-0000-0000-0000723F0000}"/>
    <cellStyle name="Normal 2 12 2 2 3" xfId="17679" xr:uid="{00000000-0005-0000-0000-0000733F0000}"/>
    <cellStyle name="Normál 2 12 2 2 3" xfId="17680" xr:uid="{00000000-0005-0000-0000-0000743F0000}"/>
    <cellStyle name="Normal 2 12 2 2 3 2" xfId="17681" xr:uid="{00000000-0005-0000-0000-0000753F0000}"/>
    <cellStyle name="Normal 2 12 2 2 3 3" xfId="17682" xr:uid="{00000000-0005-0000-0000-0000763F0000}"/>
    <cellStyle name="Normal 2 12 2 2 4" xfId="17683" xr:uid="{00000000-0005-0000-0000-0000773F0000}"/>
    <cellStyle name="Normal 2 12 2 2 4 2" xfId="17684" xr:uid="{00000000-0005-0000-0000-0000783F0000}"/>
    <cellStyle name="Normal 2 12 2 2 4 3" xfId="17685" xr:uid="{00000000-0005-0000-0000-0000793F0000}"/>
    <cellStyle name="Normal 2 12 2 2 5" xfId="17686" xr:uid="{00000000-0005-0000-0000-00007A3F0000}"/>
    <cellStyle name="Normal 2 12 2 2 5 2" xfId="17687" xr:uid="{00000000-0005-0000-0000-00007B3F0000}"/>
    <cellStyle name="Normal 2 12 2 2 5 3" xfId="17688" xr:uid="{00000000-0005-0000-0000-00007C3F0000}"/>
    <cellStyle name="Normal 2 12 2 2 6" xfId="17689" xr:uid="{00000000-0005-0000-0000-00007D3F0000}"/>
    <cellStyle name="Normal 2 12 2 2 6 2" xfId="17690" xr:uid="{00000000-0005-0000-0000-00007E3F0000}"/>
    <cellStyle name="Normal 2 12 2 2 6 3" xfId="17691" xr:uid="{00000000-0005-0000-0000-00007F3F0000}"/>
    <cellStyle name="Normal 2 12 2 2 7" xfId="17692" xr:uid="{00000000-0005-0000-0000-0000803F0000}"/>
    <cellStyle name="Normal 2 12 2 2 7 2" xfId="17693" xr:uid="{00000000-0005-0000-0000-0000813F0000}"/>
    <cellStyle name="Normal 2 12 2 2 8" xfId="17694" xr:uid="{00000000-0005-0000-0000-0000823F0000}"/>
    <cellStyle name="Normal 2 12 2 2 8 2" xfId="17695" xr:uid="{00000000-0005-0000-0000-0000833F0000}"/>
    <cellStyle name="Normal 2 12 2 2 9" xfId="17696" xr:uid="{00000000-0005-0000-0000-0000843F0000}"/>
    <cellStyle name="Normal 2 12 2 2 9 2" xfId="17697" xr:uid="{00000000-0005-0000-0000-0000853F0000}"/>
    <cellStyle name="Normal 2 12 2 3" xfId="17698" xr:uid="{00000000-0005-0000-0000-0000863F0000}"/>
    <cellStyle name="Normál 2 12 2 3" xfId="17699" xr:uid="{00000000-0005-0000-0000-0000873F0000}"/>
    <cellStyle name="Normal 2 12 2 3 2" xfId="17700" xr:uid="{00000000-0005-0000-0000-0000883F0000}"/>
    <cellStyle name="Normál 2 12 2 3 2" xfId="17701" xr:uid="{00000000-0005-0000-0000-0000893F0000}"/>
    <cellStyle name="Normal 2 12 2 3 2 2" xfId="17702" xr:uid="{00000000-0005-0000-0000-00008A3F0000}"/>
    <cellStyle name="Normal 2 12 2 3 3" xfId="17703" xr:uid="{00000000-0005-0000-0000-00008B3F0000}"/>
    <cellStyle name="Normal 2 12 2 3 4" xfId="17704" xr:uid="{00000000-0005-0000-0000-00008C3F0000}"/>
    <cellStyle name="Normal 2 12 2 4" xfId="17705" xr:uid="{00000000-0005-0000-0000-00008D3F0000}"/>
    <cellStyle name="Normál 2 12 2 4" xfId="17706" xr:uid="{00000000-0005-0000-0000-00008E3F0000}"/>
    <cellStyle name="Normal 2 12 2 4 2" xfId="17707" xr:uid="{00000000-0005-0000-0000-00008F3F0000}"/>
    <cellStyle name="Normál 2 12 2 4 2" xfId="17708" xr:uid="{00000000-0005-0000-0000-0000903F0000}"/>
    <cellStyle name="Normal 2 12 2 4 3" xfId="17709" xr:uid="{00000000-0005-0000-0000-0000913F0000}"/>
    <cellStyle name="Normal 2 12 2 4 4" xfId="17710" xr:uid="{00000000-0005-0000-0000-0000923F0000}"/>
    <cellStyle name="Normal 2 12 2 5" xfId="17711" xr:uid="{00000000-0005-0000-0000-0000933F0000}"/>
    <cellStyle name="Normál 2 12 2 5" xfId="17712" xr:uid="{00000000-0005-0000-0000-0000943F0000}"/>
    <cellStyle name="Normal 2 12 2 5 2" xfId="17713" xr:uid="{00000000-0005-0000-0000-0000953F0000}"/>
    <cellStyle name="Normál 2 12 2 5 2" xfId="17714" xr:uid="{00000000-0005-0000-0000-0000963F0000}"/>
    <cellStyle name="Normal 2 12 2 5 3" xfId="17715" xr:uid="{00000000-0005-0000-0000-0000973F0000}"/>
    <cellStyle name="Normal 2 12 2 5 4" xfId="17716" xr:uid="{00000000-0005-0000-0000-0000983F0000}"/>
    <cellStyle name="Normal 2 12 2 6" xfId="17717" xr:uid="{00000000-0005-0000-0000-0000993F0000}"/>
    <cellStyle name="Normál 2 12 2 6" xfId="17718" xr:uid="{00000000-0005-0000-0000-00009A3F0000}"/>
    <cellStyle name="Normal 2 12 2 6 2" xfId="17719" xr:uid="{00000000-0005-0000-0000-00009B3F0000}"/>
    <cellStyle name="Normál 2 12 2 6 2" xfId="17720" xr:uid="{00000000-0005-0000-0000-00009C3F0000}"/>
    <cellStyle name="Normal 2 12 2 6 3" xfId="17721" xr:uid="{00000000-0005-0000-0000-00009D3F0000}"/>
    <cellStyle name="Normal 2 12 2 6 4" xfId="17722" xr:uid="{00000000-0005-0000-0000-00009E3F0000}"/>
    <cellStyle name="Normal 2 12 2 7" xfId="17723" xr:uid="{00000000-0005-0000-0000-00009F3F0000}"/>
    <cellStyle name="Normál 2 12 2 7" xfId="17724" xr:uid="{00000000-0005-0000-0000-0000A03F0000}"/>
    <cellStyle name="Normal 2 12 2 7 2" xfId="17725" xr:uid="{00000000-0005-0000-0000-0000A13F0000}"/>
    <cellStyle name="Normál 2 12 2 7 2" xfId="17726" xr:uid="{00000000-0005-0000-0000-0000A23F0000}"/>
    <cellStyle name="Normal 2 12 2 7 3" xfId="17727" xr:uid="{00000000-0005-0000-0000-0000A33F0000}"/>
    <cellStyle name="Normal 2 12 2 7 4" xfId="17728" xr:uid="{00000000-0005-0000-0000-0000A43F0000}"/>
    <cellStyle name="Normal 2 12 2 8" xfId="17729" xr:uid="{00000000-0005-0000-0000-0000A53F0000}"/>
    <cellStyle name="Normál 2 12 2 8" xfId="17730" xr:uid="{00000000-0005-0000-0000-0000A63F0000}"/>
    <cellStyle name="Normal 2 12 2 8 2" xfId="17731" xr:uid="{00000000-0005-0000-0000-0000A73F0000}"/>
    <cellStyle name="Normál 2 12 2 8 2" xfId="17732" xr:uid="{00000000-0005-0000-0000-0000A83F0000}"/>
    <cellStyle name="Normal 2 12 2 8 3" xfId="17733" xr:uid="{00000000-0005-0000-0000-0000A93F0000}"/>
    <cellStyle name="Normal 2 12 2 8 4" xfId="17734" xr:uid="{00000000-0005-0000-0000-0000AA3F0000}"/>
    <cellStyle name="Normal 2 12 2 9" xfId="17735" xr:uid="{00000000-0005-0000-0000-0000AB3F0000}"/>
    <cellStyle name="Normál 2 12 2 9" xfId="17736" xr:uid="{00000000-0005-0000-0000-0000AC3F0000}"/>
    <cellStyle name="Normal 2 12 2 9 2" xfId="17737" xr:uid="{00000000-0005-0000-0000-0000AD3F0000}"/>
    <cellStyle name="Normál 2 12 2 9 2" xfId="17738" xr:uid="{00000000-0005-0000-0000-0000AE3F0000}"/>
    <cellStyle name="Normal 2 12 2 9 3" xfId="17739" xr:uid="{00000000-0005-0000-0000-0000AF3F0000}"/>
    <cellStyle name="Normal 2 12 2 9 4" xfId="17740" xr:uid="{00000000-0005-0000-0000-0000B03F0000}"/>
    <cellStyle name="Normal 2 12 20" xfId="17741" xr:uid="{00000000-0005-0000-0000-0000B13F0000}"/>
    <cellStyle name="Normal 2 12 20 2" xfId="17742" xr:uid="{00000000-0005-0000-0000-0000B23F0000}"/>
    <cellStyle name="Normal 2 12 20 3" xfId="17743" xr:uid="{00000000-0005-0000-0000-0000B33F0000}"/>
    <cellStyle name="Normal 2 12 21" xfId="17744" xr:uid="{00000000-0005-0000-0000-0000B43F0000}"/>
    <cellStyle name="Normal 2 12 21 2" xfId="17745" xr:uid="{00000000-0005-0000-0000-0000B53F0000}"/>
    <cellStyle name="Normal 2 12 22" xfId="17746" xr:uid="{00000000-0005-0000-0000-0000B63F0000}"/>
    <cellStyle name="Normal 2 12 22 2" xfId="17747" xr:uid="{00000000-0005-0000-0000-0000B73F0000}"/>
    <cellStyle name="Normal 2 12 23" xfId="17748" xr:uid="{00000000-0005-0000-0000-0000B83F0000}"/>
    <cellStyle name="Normal 2 12 23 2" xfId="17749" xr:uid="{00000000-0005-0000-0000-0000B93F0000}"/>
    <cellStyle name="Normal 2 12 24" xfId="17750" xr:uid="{00000000-0005-0000-0000-0000BA3F0000}"/>
    <cellStyle name="Normal 2 12 24 2" xfId="17751" xr:uid="{00000000-0005-0000-0000-0000BB3F0000}"/>
    <cellStyle name="Normal 2 12 25" xfId="17752" xr:uid="{00000000-0005-0000-0000-0000BC3F0000}"/>
    <cellStyle name="Normal 2 12 25 2" xfId="17753" xr:uid="{00000000-0005-0000-0000-0000BD3F0000}"/>
    <cellStyle name="Normal 2 12 26" xfId="17754" xr:uid="{00000000-0005-0000-0000-0000BE3F0000}"/>
    <cellStyle name="Normal 2 12 26 2" xfId="17755" xr:uid="{00000000-0005-0000-0000-0000BF3F0000}"/>
    <cellStyle name="Normal 2 12 27" xfId="17756" xr:uid="{00000000-0005-0000-0000-0000C03F0000}"/>
    <cellStyle name="Normal 2 12 27 2" xfId="17757" xr:uid="{00000000-0005-0000-0000-0000C13F0000}"/>
    <cellStyle name="Normal 2 12 28" xfId="17758" xr:uid="{00000000-0005-0000-0000-0000C23F0000}"/>
    <cellStyle name="Normal 2 12 28 2" xfId="17759" xr:uid="{00000000-0005-0000-0000-0000C33F0000}"/>
    <cellStyle name="Normal 2 12 29" xfId="17760" xr:uid="{00000000-0005-0000-0000-0000C43F0000}"/>
    <cellStyle name="Normal 2 12 3" xfId="17761" xr:uid="{00000000-0005-0000-0000-0000C53F0000}"/>
    <cellStyle name="Normál 2 12 3" xfId="17762" xr:uid="{00000000-0005-0000-0000-0000C63F0000}"/>
    <cellStyle name="Normal 2 12 3 10" xfId="17763" xr:uid="{00000000-0005-0000-0000-0000C73F0000}"/>
    <cellStyle name="Normál 2 12 3 10" xfId="17764" xr:uid="{00000000-0005-0000-0000-0000C83F0000}"/>
    <cellStyle name="Normal 2 12 3 10 2" xfId="17765" xr:uid="{00000000-0005-0000-0000-0000C93F0000}"/>
    <cellStyle name="Normál 2 12 3 10 2" xfId="17766" xr:uid="{00000000-0005-0000-0000-0000CA3F0000}"/>
    <cellStyle name="Normal 2 12 3 10 3" xfId="17767" xr:uid="{00000000-0005-0000-0000-0000CB3F0000}"/>
    <cellStyle name="Normál 2 12 3 10 3" xfId="17768" xr:uid="{00000000-0005-0000-0000-0000CC3F0000}"/>
    <cellStyle name="Normal 2 12 3 10 4" xfId="17769" xr:uid="{00000000-0005-0000-0000-0000CD3F0000}"/>
    <cellStyle name="Normal 2 12 3 11" xfId="17770" xr:uid="{00000000-0005-0000-0000-0000CE3F0000}"/>
    <cellStyle name="Normál 2 12 3 11" xfId="17771" xr:uid="{00000000-0005-0000-0000-0000CF3F0000}"/>
    <cellStyle name="Normal 2 12 3 11 2" xfId="17772" xr:uid="{00000000-0005-0000-0000-0000D03F0000}"/>
    <cellStyle name="Normal 2 12 3 11 3" xfId="17773" xr:uid="{00000000-0005-0000-0000-0000D13F0000}"/>
    <cellStyle name="Normal 2 12 3 11 4" xfId="17774" xr:uid="{00000000-0005-0000-0000-0000D23F0000}"/>
    <cellStyle name="Normal 2 12 3 12" xfId="17775" xr:uid="{00000000-0005-0000-0000-0000D33F0000}"/>
    <cellStyle name="Normál 2 12 3 12" xfId="17776" xr:uid="{00000000-0005-0000-0000-0000D43F0000}"/>
    <cellStyle name="Normal 2 12 3 12 2" xfId="17777" xr:uid="{00000000-0005-0000-0000-0000D53F0000}"/>
    <cellStyle name="Normal 2 12 3 12 3" xfId="17778" xr:uid="{00000000-0005-0000-0000-0000D63F0000}"/>
    <cellStyle name="Normal 2 12 3 13" xfId="17779" xr:uid="{00000000-0005-0000-0000-0000D73F0000}"/>
    <cellStyle name="Normál 2 12 3 13" xfId="17780" xr:uid="{00000000-0005-0000-0000-0000D83F0000}"/>
    <cellStyle name="Normal 2 12 3 13 2" xfId="17781" xr:uid="{00000000-0005-0000-0000-0000D93F0000}"/>
    <cellStyle name="Normal 2 12 3 13 3" xfId="17782" xr:uid="{00000000-0005-0000-0000-0000DA3F0000}"/>
    <cellStyle name="Normal 2 12 3 14" xfId="17783" xr:uid="{00000000-0005-0000-0000-0000DB3F0000}"/>
    <cellStyle name="Normal 2 12 3 14 2" xfId="17784" xr:uid="{00000000-0005-0000-0000-0000DC3F0000}"/>
    <cellStyle name="Normal 2 12 3 14 3" xfId="17785" xr:uid="{00000000-0005-0000-0000-0000DD3F0000}"/>
    <cellStyle name="Normal 2 12 3 15" xfId="17786" xr:uid="{00000000-0005-0000-0000-0000DE3F0000}"/>
    <cellStyle name="Normal 2 12 3 15 2" xfId="17787" xr:uid="{00000000-0005-0000-0000-0000DF3F0000}"/>
    <cellStyle name="Normal 2 12 3 15 3" xfId="17788" xr:uid="{00000000-0005-0000-0000-0000E03F0000}"/>
    <cellStyle name="Normal 2 12 3 16" xfId="17789" xr:uid="{00000000-0005-0000-0000-0000E13F0000}"/>
    <cellStyle name="Normal 2 12 3 16 2" xfId="17790" xr:uid="{00000000-0005-0000-0000-0000E23F0000}"/>
    <cellStyle name="Normal 2 12 3 16 3" xfId="17791" xr:uid="{00000000-0005-0000-0000-0000E33F0000}"/>
    <cellStyle name="Normal 2 12 3 17" xfId="17792" xr:uid="{00000000-0005-0000-0000-0000E43F0000}"/>
    <cellStyle name="Normal 2 12 3 17 2" xfId="17793" xr:uid="{00000000-0005-0000-0000-0000E53F0000}"/>
    <cellStyle name="Normal 2 12 3 17 3" xfId="17794" xr:uid="{00000000-0005-0000-0000-0000E63F0000}"/>
    <cellStyle name="Normal 2 12 3 18" xfId="17795" xr:uid="{00000000-0005-0000-0000-0000E73F0000}"/>
    <cellStyle name="Normal 2 12 3 18 2" xfId="17796" xr:uid="{00000000-0005-0000-0000-0000E83F0000}"/>
    <cellStyle name="Normal 2 12 3 18 3" xfId="17797" xr:uid="{00000000-0005-0000-0000-0000E93F0000}"/>
    <cellStyle name="Normal 2 12 3 19" xfId="17798" xr:uid="{00000000-0005-0000-0000-0000EA3F0000}"/>
    <cellStyle name="Normal 2 12 3 19 2" xfId="17799" xr:uid="{00000000-0005-0000-0000-0000EB3F0000}"/>
    <cellStyle name="Normal 2 12 3 19 3" xfId="17800" xr:uid="{00000000-0005-0000-0000-0000EC3F0000}"/>
    <cellStyle name="Normal 2 12 3 2" xfId="17801" xr:uid="{00000000-0005-0000-0000-0000ED3F0000}"/>
    <cellStyle name="Normál 2 12 3 2" xfId="17802" xr:uid="{00000000-0005-0000-0000-0000EE3F0000}"/>
    <cellStyle name="Normal 2 12 3 2 10" xfId="17803" xr:uid="{00000000-0005-0000-0000-0000EF3F0000}"/>
    <cellStyle name="Normal 2 12 3 2 10 2" xfId="17804" xr:uid="{00000000-0005-0000-0000-0000F03F0000}"/>
    <cellStyle name="Normal 2 12 3 2 11" xfId="17805" xr:uid="{00000000-0005-0000-0000-0000F13F0000}"/>
    <cellStyle name="Normal 2 12 3 2 12" xfId="17806" xr:uid="{00000000-0005-0000-0000-0000F23F0000}"/>
    <cellStyle name="Normal 2 12 3 2 13" xfId="17807" xr:uid="{00000000-0005-0000-0000-0000F33F0000}"/>
    <cellStyle name="Normal 2 12 3 2 14" xfId="17808" xr:uid="{00000000-0005-0000-0000-0000F43F0000}"/>
    <cellStyle name="Normal 2 12 3 2 15" xfId="17809" xr:uid="{00000000-0005-0000-0000-0000F53F0000}"/>
    <cellStyle name="Normal 2 12 3 2 16" xfId="17810" xr:uid="{00000000-0005-0000-0000-0000F63F0000}"/>
    <cellStyle name="Normal 2 12 3 2 2" xfId="17811" xr:uid="{00000000-0005-0000-0000-0000F73F0000}"/>
    <cellStyle name="Normál 2 12 3 2 2" xfId="17812" xr:uid="{00000000-0005-0000-0000-0000F83F0000}"/>
    <cellStyle name="Normal 2 12 3 2 2 10" xfId="17813" xr:uid="{00000000-0005-0000-0000-0000F93F0000}"/>
    <cellStyle name="Normal 2 12 3 2 2 2" xfId="17814" xr:uid="{00000000-0005-0000-0000-0000FA3F0000}"/>
    <cellStyle name="Normal 2 12 3 2 2 2 2" xfId="17815" xr:uid="{00000000-0005-0000-0000-0000FB3F0000}"/>
    <cellStyle name="Normal 2 12 3 2 2 2 3" xfId="17816" xr:uid="{00000000-0005-0000-0000-0000FC3F0000}"/>
    <cellStyle name="Normal 2 12 3 2 2 3" xfId="17817" xr:uid="{00000000-0005-0000-0000-0000FD3F0000}"/>
    <cellStyle name="Normal 2 12 3 2 2 3 2" xfId="17818" xr:uid="{00000000-0005-0000-0000-0000FE3F0000}"/>
    <cellStyle name="Normal 2 12 3 2 2 4" xfId="17819" xr:uid="{00000000-0005-0000-0000-0000FF3F0000}"/>
    <cellStyle name="Normal 2 12 3 2 2 5" xfId="17820" xr:uid="{00000000-0005-0000-0000-000000400000}"/>
    <cellStyle name="Normal 2 12 3 2 2 6" xfId="17821" xr:uid="{00000000-0005-0000-0000-000001400000}"/>
    <cellStyle name="Normal 2 12 3 2 2 7" xfId="17822" xr:uid="{00000000-0005-0000-0000-000002400000}"/>
    <cellStyle name="Normal 2 12 3 2 2 8" xfId="17823" xr:uid="{00000000-0005-0000-0000-000003400000}"/>
    <cellStyle name="Normal 2 12 3 2 2 9" xfId="17824" xr:uid="{00000000-0005-0000-0000-000004400000}"/>
    <cellStyle name="Normal 2 12 3 2 3" xfId="17825" xr:uid="{00000000-0005-0000-0000-000005400000}"/>
    <cellStyle name="Normál 2 12 3 2 3" xfId="17826" xr:uid="{00000000-0005-0000-0000-000006400000}"/>
    <cellStyle name="Normal 2 12 3 2 3 2" xfId="17827" xr:uid="{00000000-0005-0000-0000-000007400000}"/>
    <cellStyle name="Normal 2 12 3 2 3 3" xfId="17828" xr:uid="{00000000-0005-0000-0000-000008400000}"/>
    <cellStyle name="Normal 2 12 3 2 3 4" xfId="17829" xr:uid="{00000000-0005-0000-0000-000009400000}"/>
    <cellStyle name="Normal 2 12 3 2 4" xfId="17830" xr:uid="{00000000-0005-0000-0000-00000A400000}"/>
    <cellStyle name="Normal 2 12 3 2 4 2" xfId="17831" xr:uid="{00000000-0005-0000-0000-00000B400000}"/>
    <cellStyle name="Normal 2 12 3 2 4 3" xfId="17832" xr:uid="{00000000-0005-0000-0000-00000C400000}"/>
    <cellStyle name="Normal 2 12 3 2 4 4" xfId="17833" xr:uid="{00000000-0005-0000-0000-00000D400000}"/>
    <cellStyle name="Normal 2 12 3 2 5" xfId="17834" xr:uid="{00000000-0005-0000-0000-00000E400000}"/>
    <cellStyle name="Normal 2 12 3 2 5 2" xfId="17835" xr:uid="{00000000-0005-0000-0000-00000F400000}"/>
    <cellStyle name="Normal 2 12 3 2 5 3" xfId="17836" xr:uid="{00000000-0005-0000-0000-000010400000}"/>
    <cellStyle name="Normal 2 12 3 2 5 4" xfId="17837" xr:uid="{00000000-0005-0000-0000-000011400000}"/>
    <cellStyle name="Normal 2 12 3 2 6" xfId="17838" xr:uid="{00000000-0005-0000-0000-000012400000}"/>
    <cellStyle name="Normal 2 12 3 2 6 2" xfId="17839" xr:uid="{00000000-0005-0000-0000-000013400000}"/>
    <cellStyle name="Normal 2 12 3 2 6 3" xfId="17840" xr:uid="{00000000-0005-0000-0000-000014400000}"/>
    <cellStyle name="Normal 2 12 3 2 7" xfId="17841" xr:uid="{00000000-0005-0000-0000-000015400000}"/>
    <cellStyle name="Normal 2 12 3 2 7 2" xfId="17842" xr:uid="{00000000-0005-0000-0000-000016400000}"/>
    <cellStyle name="Normal 2 12 3 2 7 3" xfId="17843" xr:uid="{00000000-0005-0000-0000-000017400000}"/>
    <cellStyle name="Normal 2 12 3 2 8" xfId="17844" xr:uid="{00000000-0005-0000-0000-000018400000}"/>
    <cellStyle name="Normal 2 12 3 2 8 2" xfId="17845" xr:uid="{00000000-0005-0000-0000-000019400000}"/>
    <cellStyle name="Normal 2 12 3 2 9" xfId="17846" xr:uid="{00000000-0005-0000-0000-00001A400000}"/>
    <cellStyle name="Normal 2 12 3 2 9 2" xfId="17847" xr:uid="{00000000-0005-0000-0000-00001B400000}"/>
    <cellStyle name="Normal 2 12 3 20" xfId="17848" xr:uid="{00000000-0005-0000-0000-00001C400000}"/>
    <cellStyle name="Normal 2 12 3 20 2" xfId="17849" xr:uid="{00000000-0005-0000-0000-00001D400000}"/>
    <cellStyle name="Normal 2 12 3 20 3" xfId="17850" xr:uid="{00000000-0005-0000-0000-00001E400000}"/>
    <cellStyle name="Normal 2 12 3 21" xfId="17851" xr:uid="{00000000-0005-0000-0000-00001F400000}"/>
    <cellStyle name="Normal 2 12 3 21 2" xfId="17852" xr:uid="{00000000-0005-0000-0000-000020400000}"/>
    <cellStyle name="Normal 2 12 3 21 3" xfId="17853" xr:uid="{00000000-0005-0000-0000-000021400000}"/>
    <cellStyle name="Normal 2 12 3 22" xfId="17854" xr:uid="{00000000-0005-0000-0000-000022400000}"/>
    <cellStyle name="Normal 2 12 3 22 2" xfId="17855" xr:uid="{00000000-0005-0000-0000-000023400000}"/>
    <cellStyle name="Normal 2 12 3 23" xfId="17856" xr:uid="{00000000-0005-0000-0000-000024400000}"/>
    <cellStyle name="Normal 2 12 3 23 2" xfId="17857" xr:uid="{00000000-0005-0000-0000-000025400000}"/>
    <cellStyle name="Normal 2 12 3 24" xfId="17858" xr:uid="{00000000-0005-0000-0000-000026400000}"/>
    <cellStyle name="Normal 2 12 3 24 2" xfId="17859" xr:uid="{00000000-0005-0000-0000-000027400000}"/>
    <cellStyle name="Normal 2 12 3 25" xfId="17860" xr:uid="{00000000-0005-0000-0000-000028400000}"/>
    <cellStyle name="Normal 2 12 3 25 2" xfId="17861" xr:uid="{00000000-0005-0000-0000-000029400000}"/>
    <cellStyle name="Normal 2 12 3 26" xfId="17862" xr:uid="{00000000-0005-0000-0000-00002A400000}"/>
    <cellStyle name="Normal 2 12 3 26 2" xfId="17863" xr:uid="{00000000-0005-0000-0000-00002B400000}"/>
    <cellStyle name="Normal 2 12 3 27" xfId="17864" xr:uid="{00000000-0005-0000-0000-00002C400000}"/>
    <cellStyle name="Normal 2 12 3 27 2" xfId="17865" xr:uid="{00000000-0005-0000-0000-00002D400000}"/>
    <cellStyle name="Normal 2 12 3 28" xfId="17866" xr:uid="{00000000-0005-0000-0000-00002E400000}"/>
    <cellStyle name="Normal 2 12 3 28 2" xfId="17867" xr:uid="{00000000-0005-0000-0000-00002F400000}"/>
    <cellStyle name="Normal 2 12 3 29" xfId="17868" xr:uid="{00000000-0005-0000-0000-000030400000}"/>
    <cellStyle name="Normal 2 12 3 29 2" xfId="17869" xr:uid="{00000000-0005-0000-0000-000031400000}"/>
    <cellStyle name="Normal 2 12 3 3" xfId="17870" xr:uid="{00000000-0005-0000-0000-000032400000}"/>
    <cellStyle name="Normál 2 12 3 3" xfId="17871" xr:uid="{00000000-0005-0000-0000-000033400000}"/>
    <cellStyle name="Normal 2 12 3 3 10" xfId="17872" xr:uid="{00000000-0005-0000-0000-000034400000}"/>
    <cellStyle name="Normal 2 12 3 3 11" xfId="17873" xr:uid="{00000000-0005-0000-0000-000035400000}"/>
    <cellStyle name="Normal 2 12 3 3 12" xfId="17874" xr:uid="{00000000-0005-0000-0000-000036400000}"/>
    <cellStyle name="Normal 2 12 3 3 13" xfId="17875" xr:uid="{00000000-0005-0000-0000-000037400000}"/>
    <cellStyle name="Normal 2 12 3 3 14" xfId="17876" xr:uid="{00000000-0005-0000-0000-000038400000}"/>
    <cellStyle name="Normal 2 12 3 3 15" xfId="17877" xr:uid="{00000000-0005-0000-0000-000039400000}"/>
    <cellStyle name="Normal 2 12 3 3 2" xfId="17878" xr:uid="{00000000-0005-0000-0000-00003A400000}"/>
    <cellStyle name="Normál 2 12 3 3 2" xfId="17879" xr:uid="{00000000-0005-0000-0000-00003B400000}"/>
    <cellStyle name="Normal 2 12 3 3 2 2" xfId="17880" xr:uid="{00000000-0005-0000-0000-00003C400000}"/>
    <cellStyle name="Normal 2 12 3 3 2 3" xfId="17881" xr:uid="{00000000-0005-0000-0000-00003D400000}"/>
    <cellStyle name="Normal 2 12 3 3 2 4" xfId="17882" xr:uid="{00000000-0005-0000-0000-00003E400000}"/>
    <cellStyle name="Normal 2 12 3 3 2 5" xfId="17883" xr:uid="{00000000-0005-0000-0000-00003F400000}"/>
    <cellStyle name="Normal 2 12 3 3 3" xfId="17884" xr:uid="{00000000-0005-0000-0000-000040400000}"/>
    <cellStyle name="Normál 2 12 3 3 3" xfId="17885" xr:uid="{00000000-0005-0000-0000-000041400000}"/>
    <cellStyle name="Normal 2 12 3 3 3 2" xfId="17886" xr:uid="{00000000-0005-0000-0000-000042400000}"/>
    <cellStyle name="Normal 2 12 3 3 3 3" xfId="17887" xr:uid="{00000000-0005-0000-0000-000043400000}"/>
    <cellStyle name="Normal 2 12 3 3 4" xfId="17888" xr:uid="{00000000-0005-0000-0000-000044400000}"/>
    <cellStyle name="Normal 2 12 3 3 4 2" xfId="17889" xr:uid="{00000000-0005-0000-0000-000045400000}"/>
    <cellStyle name="Normal 2 12 3 3 4 3" xfId="17890" xr:uid="{00000000-0005-0000-0000-000046400000}"/>
    <cellStyle name="Normal 2 12 3 3 5" xfId="17891" xr:uid="{00000000-0005-0000-0000-000047400000}"/>
    <cellStyle name="Normal 2 12 3 3 5 2" xfId="17892" xr:uid="{00000000-0005-0000-0000-000048400000}"/>
    <cellStyle name="Normal 2 12 3 3 5 3" xfId="17893" xr:uid="{00000000-0005-0000-0000-000049400000}"/>
    <cellStyle name="Normal 2 12 3 3 6" xfId="17894" xr:uid="{00000000-0005-0000-0000-00004A400000}"/>
    <cellStyle name="Normal 2 12 3 3 6 2" xfId="17895" xr:uid="{00000000-0005-0000-0000-00004B400000}"/>
    <cellStyle name="Normal 2 12 3 3 7" xfId="17896" xr:uid="{00000000-0005-0000-0000-00004C400000}"/>
    <cellStyle name="Normal 2 12 3 3 7 2" xfId="17897" xr:uid="{00000000-0005-0000-0000-00004D400000}"/>
    <cellStyle name="Normal 2 12 3 3 8" xfId="17898" xr:uid="{00000000-0005-0000-0000-00004E400000}"/>
    <cellStyle name="Normal 2 12 3 3 8 2" xfId="17899" xr:uid="{00000000-0005-0000-0000-00004F400000}"/>
    <cellStyle name="Normal 2 12 3 3 9" xfId="17900" xr:uid="{00000000-0005-0000-0000-000050400000}"/>
    <cellStyle name="Normal 2 12 3 3 9 2" xfId="17901" xr:uid="{00000000-0005-0000-0000-000051400000}"/>
    <cellStyle name="Normal 2 12 3 30" xfId="17902" xr:uid="{00000000-0005-0000-0000-000052400000}"/>
    <cellStyle name="Normal 2 12 3 31" xfId="17903" xr:uid="{00000000-0005-0000-0000-000053400000}"/>
    <cellStyle name="Normal 2 12 3 32" xfId="17904" xr:uid="{00000000-0005-0000-0000-000054400000}"/>
    <cellStyle name="Normal 2 12 3 33" xfId="17905" xr:uid="{00000000-0005-0000-0000-000055400000}"/>
    <cellStyle name="Normal 2 12 3 34" xfId="17906" xr:uid="{00000000-0005-0000-0000-000056400000}"/>
    <cellStyle name="Normal 2 12 3 4" xfId="17907" xr:uid="{00000000-0005-0000-0000-000057400000}"/>
    <cellStyle name="Normál 2 12 3 4" xfId="17908" xr:uid="{00000000-0005-0000-0000-000058400000}"/>
    <cellStyle name="Normal 2 12 3 4 10" xfId="17909" xr:uid="{00000000-0005-0000-0000-000059400000}"/>
    <cellStyle name="Normal 2 12 3 4 11" xfId="17910" xr:uid="{00000000-0005-0000-0000-00005A400000}"/>
    <cellStyle name="Normal 2 12 3 4 12" xfId="17911" xr:uid="{00000000-0005-0000-0000-00005B400000}"/>
    <cellStyle name="Normal 2 12 3 4 13" xfId="17912" xr:uid="{00000000-0005-0000-0000-00005C400000}"/>
    <cellStyle name="Normal 2 12 3 4 14" xfId="17913" xr:uid="{00000000-0005-0000-0000-00005D400000}"/>
    <cellStyle name="Normal 2 12 3 4 2" xfId="17914" xr:uid="{00000000-0005-0000-0000-00005E400000}"/>
    <cellStyle name="Normál 2 12 3 4 2" xfId="17915" xr:uid="{00000000-0005-0000-0000-00005F400000}"/>
    <cellStyle name="Normal 2 12 3 4 2 2" xfId="17916" xr:uid="{00000000-0005-0000-0000-000060400000}"/>
    <cellStyle name="Normal 2 12 3 4 2 3" xfId="17917" xr:uid="{00000000-0005-0000-0000-000061400000}"/>
    <cellStyle name="Normal 2 12 3 4 2 4" xfId="17918" xr:uid="{00000000-0005-0000-0000-000062400000}"/>
    <cellStyle name="Normal 2 12 3 4 3" xfId="17919" xr:uid="{00000000-0005-0000-0000-000063400000}"/>
    <cellStyle name="Normál 2 12 3 4 3" xfId="17920" xr:uid="{00000000-0005-0000-0000-000064400000}"/>
    <cellStyle name="Normal 2 12 3 4 3 2" xfId="17921" xr:uid="{00000000-0005-0000-0000-000065400000}"/>
    <cellStyle name="Normal 2 12 3 4 3 3" xfId="17922" xr:uid="{00000000-0005-0000-0000-000066400000}"/>
    <cellStyle name="Normal 2 12 3 4 4" xfId="17923" xr:uid="{00000000-0005-0000-0000-000067400000}"/>
    <cellStyle name="Normal 2 12 3 4 4 2" xfId="17924" xr:uid="{00000000-0005-0000-0000-000068400000}"/>
    <cellStyle name="Normal 2 12 3 4 4 3" xfId="17925" xr:uid="{00000000-0005-0000-0000-000069400000}"/>
    <cellStyle name="Normal 2 12 3 4 5" xfId="17926" xr:uid="{00000000-0005-0000-0000-00006A400000}"/>
    <cellStyle name="Normal 2 12 3 4 5 2" xfId="17927" xr:uid="{00000000-0005-0000-0000-00006B400000}"/>
    <cellStyle name="Normal 2 12 3 4 6" xfId="17928" xr:uid="{00000000-0005-0000-0000-00006C400000}"/>
    <cellStyle name="Normal 2 12 3 4 6 2" xfId="17929" xr:uid="{00000000-0005-0000-0000-00006D400000}"/>
    <cellStyle name="Normal 2 12 3 4 7" xfId="17930" xr:uid="{00000000-0005-0000-0000-00006E400000}"/>
    <cellStyle name="Normal 2 12 3 4 7 2" xfId="17931" xr:uid="{00000000-0005-0000-0000-00006F400000}"/>
    <cellStyle name="Normal 2 12 3 4 8" xfId="17932" xr:uid="{00000000-0005-0000-0000-000070400000}"/>
    <cellStyle name="Normal 2 12 3 4 8 2" xfId="17933" xr:uid="{00000000-0005-0000-0000-000071400000}"/>
    <cellStyle name="Normal 2 12 3 4 9" xfId="17934" xr:uid="{00000000-0005-0000-0000-000072400000}"/>
    <cellStyle name="Normal 2 12 3 5" xfId="17935" xr:uid="{00000000-0005-0000-0000-000073400000}"/>
    <cellStyle name="Normál 2 12 3 5" xfId="17936" xr:uid="{00000000-0005-0000-0000-000074400000}"/>
    <cellStyle name="Normal 2 12 3 5 10" xfId="17937" xr:uid="{00000000-0005-0000-0000-000075400000}"/>
    <cellStyle name="Normal 2 12 3 5 11" xfId="17938" xr:uid="{00000000-0005-0000-0000-000076400000}"/>
    <cellStyle name="Normal 2 12 3 5 2" xfId="17939" xr:uid="{00000000-0005-0000-0000-000077400000}"/>
    <cellStyle name="Normál 2 12 3 5 2" xfId="17940" xr:uid="{00000000-0005-0000-0000-000078400000}"/>
    <cellStyle name="Normal 2 12 3 5 2 2" xfId="17941" xr:uid="{00000000-0005-0000-0000-000079400000}"/>
    <cellStyle name="Normal 2 12 3 5 2 3" xfId="17942" xr:uid="{00000000-0005-0000-0000-00007A400000}"/>
    <cellStyle name="Normal 2 12 3 5 3" xfId="17943" xr:uid="{00000000-0005-0000-0000-00007B400000}"/>
    <cellStyle name="Normál 2 12 3 5 3" xfId="17944" xr:uid="{00000000-0005-0000-0000-00007C400000}"/>
    <cellStyle name="Normal 2 12 3 5 3 2" xfId="17945" xr:uid="{00000000-0005-0000-0000-00007D400000}"/>
    <cellStyle name="Normal 2 12 3 5 4" xfId="17946" xr:uid="{00000000-0005-0000-0000-00007E400000}"/>
    <cellStyle name="Normal 2 12 3 5 4 2" xfId="17947" xr:uid="{00000000-0005-0000-0000-00007F400000}"/>
    <cellStyle name="Normal 2 12 3 5 5" xfId="17948" xr:uid="{00000000-0005-0000-0000-000080400000}"/>
    <cellStyle name="Normal 2 12 3 5 5 2" xfId="17949" xr:uid="{00000000-0005-0000-0000-000081400000}"/>
    <cellStyle name="Normal 2 12 3 5 6" xfId="17950" xr:uid="{00000000-0005-0000-0000-000082400000}"/>
    <cellStyle name="Normal 2 12 3 5 6 2" xfId="17951" xr:uid="{00000000-0005-0000-0000-000083400000}"/>
    <cellStyle name="Normal 2 12 3 5 7" xfId="17952" xr:uid="{00000000-0005-0000-0000-000084400000}"/>
    <cellStyle name="Normal 2 12 3 5 7 2" xfId="17953" xr:uid="{00000000-0005-0000-0000-000085400000}"/>
    <cellStyle name="Normal 2 12 3 5 8" xfId="17954" xr:uid="{00000000-0005-0000-0000-000086400000}"/>
    <cellStyle name="Normal 2 12 3 5 9" xfId="17955" xr:uid="{00000000-0005-0000-0000-000087400000}"/>
    <cellStyle name="Normal 2 12 3 6" xfId="17956" xr:uid="{00000000-0005-0000-0000-000088400000}"/>
    <cellStyle name="Normál 2 12 3 6" xfId="17957" xr:uid="{00000000-0005-0000-0000-000089400000}"/>
    <cellStyle name="Normal 2 12 3 6 2" xfId="17958" xr:uid="{00000000-0005-0000-0000-00008A400000}"/>
    <cellStyle name="Normál 2 12 3 6 2" xfId="17959" xr:uid="{00000000-0005-0000-0000-00008B400000}"/>
    <cellStyle name="Normal 2 12 3 6 3" xfId="17960" xr:uid="{00000000-0005-0000-0000-00008C400000}"/>
    <cellStyle name="Normál 2 12 3 6 3" xfId="17961" xr:uid="{00000000-0005-0000-0000-00008D400000}"/>
    <cellStyle name="Normal 2 12 3 6 4" xfId="17962" xr:uid="{00000000-0005-0000-0000-00008E400000}"/>
    <cellStyle name="Normal 2 12 3 6 5" xfId="17963" xr:uid="{00000000-0005-0000-0000-00008F400000}"/>
    <cellStyle name="Normal 2 12 3 7" xfId="17964" xr:uid="{00000000-0005-0000-0000-000090400000}"/>
    <cellStyle name="Normál 2 12 3 7" xfId="17965" xr:uid="{00000000-0005-0000-0000-000091400000}"/>
    <cellStyle name="Normal 2 12 3 7 2" xfId="17966" xr:uid="{00000000-0005-0000-0000-000092400000}"/>
    <cellStyle name="Normál 2 12 3 7 2" xfId="17967" xr:uid="{00000000-0005-0000-0000-000093400000}"/>
    <cellStyle name="Normal 2 12 3 7 3" xfId="17968" xr:uid="{00000000-0005-0000-0000-000094400000}"/>
    <cellStyle name="Normál 2 12 3 7 3" xfId="17969" xr:uid="{00000000-0005-0000-0000-000095400000}"/>
    <cellStyle name="Normal 2 12 3 7 4" xfId="17970" xr:uid="{00000000-0005-0000-0000-000096400000}"/>
    <cellStyle name="Normal 2 12 3 8" xfId="17971" xr:uid="{00000000-0005-0000-0000-000097400000}"/>
    <cellStyle name="Normál 2 12 3 8" xfId="17972" xr:uid="{00000000-0005-0000-0000-000098400000}"/>
    <cellStyle name="Normal 2 12 3 8 2" xfId="17973" xr:uid="{00000000-0005-0000-0000-000099400000}"/>
    <cellStyle name="Normál 2 12 3 8 2" xfId="17974" xr:uid="{00000000-0005-0000-0000-00009A400000}"/>
    <cellStyle name="Normal 2 12 3 8 3" xfId="17975" xr:uid="{00000000-0005-0000-0000-00009B400000}"/>
    <cellStyle name="Normál 2 12 3 8 3" xfId="17976" xr:uid="{00000000-0005-0000-0000-00009C400000}"/>
    <cellStyle name="Normal 2 12 3 8 4" xfId="17977" xr:uid="{00000000-0005-0000-0000-00009D400000}"/>
    <cellStyle name="Normal 2 12 3 9" xfId="17978" xr:uid="{00000000-0005-0000-0000-00009E400000}"/>
    <cellStyle name="Normál 2 12 3 9" xfId="17979" xr:uid="{00000000-0005-0000-0000-00009F400000}"/>
    <cellStyle name="Normal 2 12 3 9 2" xfId="17980" xr:uid="{00000000-0005-0000-0000-0000A0400000}"/>
    <cellStyle name="Normál 2 12 3 9 2" xfId="17981" xr:uid="{00000000-0005-0000-0000-0000A1400000}"/>
    <cellStyle name="Normal 2 12 3 9 3" xfId="17982" xr:uid="{00000000-0005-0000-0000-0000A2400000}"/>
    <cellStyle name="Normál 2 12 3 9 3" xfId="17983" xr:uid="{00000000-0005-0000-0000-0000A3400000}"/>
    <cellStyle name="Normal 2 12 3 9 4" xfId="17984" xr:uid="{00000000-0005-0000-0000-0000A4400000}"/>
    <cellStyle name="Normal 2 12 4" xfId="17985" xr:uid="{00000000-0005-0000-0000-0000A5400000}"/>
    <cellStyle name="Normál 2 12 4" xfId="17986" xr:uid="{00000000-0005-0000-0000-0000A6400000}"/>
    <cellStyle name="Normal 2 12 4 10" xfId="17987" xr:uid="{00000000-0005-0000-0000-0000A7400000}"/>
    <cellStyle name="Normal 2 12 4 11" xfId="17988" xr:uid="{00000000-0005-0000-0000-0000A8400000}"/>
    <cellStyle name="Normal 2 12 4 12" xfId="17989" xr:uid="{00000000-0005-0000-0000-0000A9400000}"/>
    <cellStyle name="Normal 2 12 4 13" xfId="17990" xr:uid="{00000000-0005-0000-0000-0000AA400000}"/>
    <cellStyle name="Normal 2 12 4 14" xfId="17991" xr:uid="{00000000-0005-0000-0000-0000AB400000}"/>
    <cellStyle name="Normal 2 12 4 15" xfId="17992" xr:uid="{00000000-0005-0000-0000-0000AC400000}"/>
    <cellStyle name="Normal 2 12 4 16" xfId="17993" xr:uid="{00000000-0005-0000-0000-0000AD400000}"/>
    <cellStyle name="Normal 2 12 4 17" xfId="17994" xr:uid="{00000000-0005-0000-0000-0000AE400000}"/>
    <cellStyle name="Normal 2 12 4 18" xfId="17995" xr:uid="{00000000-0005-0000-0000-0000AF400000}"/>
    <cellStyle name="Normal 2 12 4 19" xfId="17996" xr:uid="{00000000-0005-0000-0000-0000B0400000}"/>
    <cellStyle name="Normal 2 12 4 2" xfId="17997" xr:uid="{00000000-0005-0000-0000-0000B1400000}"/>
    <cellStyle name="Normál 2 12 4 2" xfId="17998" xr:uid="{00000000-0005-0000-0000-0000B2400000}"/>
    <cellStyle name="Normal 2 12 4 2 10" xfId="17999" xr:uid="{00000000-0005-0000-0000-0000B3400000}"/>
    <cellStyle name="Normal 2 12 4 2 2" xfId="18000" xr:uid="{00000000-0005-0000-0000-0000B4400000}"/>
    <cellStyle name="Normál 2 12 4 2 2" xfId="18001" xr:uid="{00000000-0005-0000-0000-0000B5400000}"/>
    <cellStyle name="Normal 2 12 4 2 2 2" xfId="18002" xr:uid="{00000000-0005-0000-0000-0000B6400000}"/>
    <cellStyle name="Normal 2 12 4 2 3" xfId="18003" xr:uid="{00000000-0005-0000-0000-0000B7400000}"/>
    <cellStyle name="Normal 2 12 4 2 4" xfId="18004" xr:uid="{00000000-0005-0000-0000-0000B8400000}"/>
    <cellStyle name="Normal 2 12 4 2 5" xfId="18005" xr:uid="{00000000-0005-0000-0000-0000B9400000}"/>
    <cellStyle name="Normal 2 12 4 2 6" xfId="18006" xr:uid="{00000000-0005-0000-0000-0000BA400000}"/>
    <cellStyle name="Normal 2 12 4 2 7" xfId="18007" xr:uid="{00000000-0005-0000-0000-0000BB400000}"/>
    <cellStyle name="Normal 2 12 4 2 8" xfId="18008" xr:uid="{00000000-0005-0000-0000-0000BC400000}"/>
    <cellStyle name="Normal 2 12 4 2 9" xfId="18009" xr:uid="{00000000-0005-0000-0000-0000BD400000}"/>
    <cellStyle name="Normal 2 12 4 20" xfId="18010" xr:uid="{00000000-0005-0000-0000-0000BE400000}"/>
    <cellStyle name="Normal 2 12 4 21" xfId="18011" xr:uid="{00000000-0005-0000-0000-0000BF400000}"/>
    <cellStyle name="Normal 2 12 4 22" xfId="18012" xr:uid="{00000000-0005-0000-0000-0000C0400000}"/>
    <cellStyle name="Normal 2 12 4 23" xfId="18013" xr:uid="{00000000-0005-0000-0000-0000C1400000}"/>
    <cellStyle name="Normal 2 12 4 24" xfId="18014" xr:uid="{00000000-0005-0000-0000-0000C2400000}"/>
    <cellStyle name="Normal 2 12 4 3" xfId="18015" xr:uid="{00000000-0005-0000-0000-0000C3400000}"/>
    <cellStyle name="Normál 2 12 4 3" xfId="18016" xr:uid="{00000000-0005-0000-0000-0000C4400000}"/>
    <cellStyle name="Normal 2 12 4 3 2" xfId="18017" xr:uid="{00000000-0005-0000-0000-0000C5400000}"/>
    <cellStyle name="Normal 2 12 4 4" xfId="18018" xr:uid="{00000000-0005-0000-0000-0000C6400000}"/>
    <cellStyle name="Normál 2 12 4 4" xfId="18019" xr:uid="{00000000-0005-0000-0000-0000C7400000}"/>
    <cellStyle name="Normal 2 12 4 4 2" xfId="18020" xr:uid="{00000000-0005-0000-0000-0000C8400000}"/>
    <cellStyle name="Normal 2 12 4 5" xfId="18021" xr:uid="{00000000-0005-0000-0000-0000C9400000}"/>
    <cellStyle name="Normal 2 12 4 5 2" xfId="18022" xr:uid="{00000000-0005-0000-0000-0000CA400000}"/>
    <cellStyle name="Normal 2 12 4 6" xfId="18023" xr:uid="{00000000-0005-0000-0000-0000CB400000}"/>
    <cellStyle name="Normal 2 12 4 7" xfId="18024" xr:uid="{00000000-0005-0000-0000-0000CC400000}"/>
    <cellStyle name="Normal 2 12 4 8" xfId="18025" xr:uid="{00000000-0005-0000-0000-0000CD400000}"/>
    <cellStyle name="Normal 2 12 4 9" xfId="18026" xr:uid="{00000000-0005-0000-0000-0000CE400000}"/>
    <cellStyle name="Normal 2 12 5" xfId="18027" xr:uid="{00000000-0005-0000-0000-0000CF400000}"/>
    <cellStyle name="Normál 2 12 5" xfId="18028" xr:uid="{00000000-0005-0000-0000-0000D0400000}"/>
    <cellStyle name="Normal 2 12 5 10" xfId="18029" xr:uid="{00000000-0005-0000-0000-0000D1400000}"/>
    <cellStyle name="Normal 2 12 5 11" xfId="18030" xr:uid="{00000000-0005-0000-0000-0000D2400000}"/>
    <cellStyle name="Normal 2 12 5 12" xfId="18031" xr:uid="{00000000-0005-0000-0000-0000D3400000}"/>
    <cellStyle name="Normal 2 12 5 13" xfId="18032" xr:uid="{00000000-0005-0000-0000-0000D4400000}"/>
    <cellStyle name="Normal 2 12 5 14" xfId="18033" xr:uid="{00000000-0005-0000-0000-0000D5400000}"/>
    <cellStyle name="Normal 2 12 5 15" xfId="18034" xr:uid="{00000000-0005-0000-0000-0000D6400000}"/>
    <cellStyle name="Normal 2 12 5 16" xfId="18035" xr:uid="{00000000-0005-0000-0000-0000D7400000}"/>
    <cellStyle name="Normal 2 12 5 17" xfId="18036" xr:uid="{00000000-0005-0000-0000-0000D8400000}"/>
    <cellStyle name="Normal 2 12 5 18" xfId="18037" xr:uid="{00000000-0005-0000-0000-0000D9400000}"/>
    <cellStyle name="Normal 2 12 5 19" xfId="18038" xr:uid="{00000000-0005-0000-0000-0000DA400000}"/>
    <cellStyle name="Normal 2 12 5 2" xfId="18039" xr:uid="{00000000-0005-0000-0000-0000DB400000}"/>
    <cellStyle name="Normál 2 12 5 2" xfId="18040" xr:uid="{00000000-0005-0000-0000-0000DC400000}"/>
    <cellStyle name="Normal 2 12 5 2 2" xfId="18041" xr:uid="{00000000-0005-0000-0000-0000DD400000}"/>
    <cellStyle name="Normál 2 12 5 2 2" xfId="18042" xr:uid="{00000000-0005-0000-0000-0000DE400000}"/>
    <cellStyle name="Normal 2 12 5 2 3" xfId="18043" xr:uid="{00000000-0005-0000-0000-0000DF400000}"/>
    <cellStyle name="Normal 2 12 5 20" xfId="18044" xr:uid="{00000000-0005-0000-0000-0000E0400000}"/>
    <cellStyle name="Normal 2 12 5 3" xfId="18045" xr:uid="{00000000-0005-0000-0000-0000E1400000}"/>
    <cellStyle name="Normál 2 12 5 3" xfId="18046" xr:uid="{00000000-0005-0000-0000-0000E2400000}"/>
    <cellStyle name="Normal 2 12 5 3 2" xfId="18047" xr:uid="{00000000-0005-0000-0000-0000E3400000}"/>
    <cellStyle name="Normál 2 12 5 3 2" xfId="18048" xr:uid="{00000000-0005-0000-0000-0000E4400000}"/>
    <cellStyle name="Normal 2 12 5 4" xfId="18049" xr:uid="{00000000-0005-0000-0000-0000E5400000}"/>
    <cellStyle name="Normál 2 12 5 4" xfId="18050" xr:uid="{00000000-0005-0000-0000-0000E6400000}"/>
    <cellStyle name="Normal 2 12 5 5" xfId="18051" xr:uid="{00000000-0005-0000-0000-0000E7400000}"/>
    <cellStyle name="Normál 2 12 5 5" xfId="18052" xr:uid="{00000000-0005-0000-0000-0000E8400000}"/>
    <cellStyle name="Normal 2 12 5 6" xfId="18053" xr:uid="{00000000-0005-0000-0000-0000E9400000}"/>
    <cellStyle name="Normál 2 12 5 6" xfId="18054" xr:uid="{00000000-0005-0000-0000-0000EA400000}"/>
    <cellStyle name="Normal 2 12 5 7" xfId="18055" xr:uid="{00000000-0005-0000-0000-0000EB400000}"/>
    <cellStyle name="Normal 2 12 5 8" xfId="18056" xr:uid="{00000000-0005-0000-0000-0000EC400000}"/>
    <cellStyle name="Normal 2 12 5 9" xfId="18057" xr:uid="{00000000-0005-0000-0000-0000ED400000}"/>
    <cellStyle name="Normal 2 12 6" xfId="18058" xr:uid="{00000000-0005-0000-0000-0000EE400000}"/>
    <cellStyle name="Normál 2 12 6" xfId="18059" xr:uid="{00000000-0005-0000-0000-0000EF400000}"/>
    <cellStyle name="Normal 2 12 6 2" xfId="18060" xr:uid="{00000000-0005-0000-0000-0000F0400000}"/>
    <cellStyle name="Normál 2 12 6 2" xfId="18061" xr:uid="{00000000-0005-0000-0000-0000F1400000}"/>
    <cellStyle name="Normal 2 12 6 2 2" xfId="18062" xr:uid="{00000000-0005-0000-0000-0000F2400000}"/>
    <cellStyle name="Normal 2 12 6 2 3" xfId="18063" xr:uid="{00000000-0005-0000-0000-0000F3400000}"/>
    <cellStyle name="Normal 2 12 6 3" xfId="18064" xr:uid="{00000000-0005-0000-0000-0000F4400000}"/>
    <cellStyle name="Normál 2 12 6 3" xfId="18065" xr:uid="{00000000-0005-0000-0000-0000F5400000}"/>
    <cellStyle name="Normal 2 12 6 4" xfId="18066" xr:uid="{00000000-0005-0000-0000-0000F6400000}"/>
    <cellStyle name="Normal 2 12 6 5" xfId="18067" xr:uid="{00000000-0005-0000-0000-0000F7400000}"/>
    <cellStyle name="Normal 2 12 6 6" xfId="18068" xr:uid="{00000000-0005-0000-0000-0000F8400000}"/>
    <cellStyle name="Normal 2 12 7" xfId="18069" xr:uid="{00000000-0005-0000-0000-0000F9400000}"/>
    <cellStyle name="Normál 2 12 7" xfId="18070" xr:uid="{00000000-0005-0000-0000-0000FA400000}"/>
    <cellStyle name="Normal 2 12 7 2" xfId="18071" xr:uid="{00000000-0005-0000-0000-0000FB400000}"/>
    <cellStyle name="Normál 2 12 7 2" xfId="18072" xr:uid="{00000000-0005-0000-0000-0000FC400000}"/>
    <cellStyle name="Normal 2 12 7 3" xfId="18073" xr:uid="{00000000-0005-0000-0000-0000FD400000}"/>
    <cellStyle name="Normál 2 12 7 3" xfId="18074" xr:uid="{00000000-0005-0000-0000-0000FE400000}"/>
    <cellStyle name="Normal 2 12 7 4" xfId="18075" xr:uid="{00000000-0005-0000-0000-0000FF400000}"/>
    <cellStyle name="Normal 2 12 7 5" xfId="18076" xr:uid="{00000000-0005-0000-0000-000000410000}"/>
    <cellStyle name="Normal 2 12 8" xfId="18077" xr:uid="{00000000-0005-0000-0000-000001410000}"/>
    <cellStyle name="Normál 2 12 8" xfId="18078" xr:uid="{00000000-0005-0000-0000-000002410000}"/>
    <cellStyle name="Normal 2 12 8 2" xfId="18079" xr:uid="{00000000-0005-0000-0000-000003410000}"/>
    <cellStyle name="Normál 2 12 8 2" xfId="18080" xr:uid="{00000000-0005-0000-0000-000004410000}"/>
    <cellStyle name="Normal 2 12 8 3" xfId="18081" xr:uid="{00000000-0005-0000-0000-000005410000}"/>
    <cellStyle name="Normál 2 12 8 3" xfId="18082" xr:uid="{00000000-0005-0000-0000-000006410000}"/>
    <cellStyle name="Normal 2 12 8 4" xfId="18083" xr:uid="{00000000-0005-0000-0000-000007410000}"/>
    <cellStyle name="Normal 2 12 9" xfId="18084" xr:uid="{00000000-0005-0000-0000-000008410000}"/>
    <cellStyle name="Normál 2 12 9" xfId="18085" xr:uid="{00000000-0005-0000-0000-000009410000}"/>
    <cellStyle name="Normal 2 12 9 2" xfId="18086" xr:uid="{00000000-0005-0000-0000-00000A410000}"/>
    <cellStyle name="Normál 2 12 9 2" xfId="18087" xr:uid="{00000000-0005-0000-0000-00000B410000}"/>
    <cellStyle name="Normal 2 12 9 3" xfId="18088" xr:uid="{00000000-0005-0000-0000-00000C410000}"/>
    <cellStyle name="Normál 2 12 9 3" xfId="18089" xr:uid="{00000000-0005-0000-0000-00000D410000}"/>
    <cellStyle name="Normal 2 12 9 4" xfId="18090" xr:uid="{00000000-0005-0000-0000-00000E410000}"/>
    <cellStyle name="Normal 2 120" xfId="52594" xr:uid="{0BEF90B7-DB24-4556-A209-7ADDC61FA3CA}"/>
    <cellStyle name="Normal 2 121" xfId="52472" xr:uid="{CBB01700-45D7-4C95-B5D2-74CF6144BBFD}"/>
    <cellStyle name="Normal 2 122" xfId="52690" xr:uid="{D910C712-2DD9-4462-9225-4D9F64EDA8E2}"/>
    <cellStyle name="Normal 2 13" xfId="2256" xr:uid="{00000000-0005-0000-0000-00000F410000}"/>
    <cellStyle name="Normal 2 13 2" xfId="18092" xr:uid="{00000000-0005-0000-0000-000010410000}"/>
    <cellStyle name="Normal 2 13 2 2" xfId="18093" xr:uid="{00000000-0005-0000-0000-000011410000}"/>
    <cellStyle name="Normal 2 13 2 2 2" xfId="18094" xr:uid="{00000000-0005-0000-0000-000012410000}"/>
    <cellStyle name="Normal 2 13 2 2 2 2" xfId="18095" xr:uid="{00000000-0005-0000-0000-000013410000}"/>
    <cellStyle name="Normal 2 13 2 2 2 2 2" xfId="18096" xr:uid="{00000000-0005-0000-0000-000014410000}"/>
    <cellStyle name="Normal 2 13 2 2 2 3" xfId="18097" xr:uid="{00000000-0005-0000-0000-000015410000}"/>
    <cellStyle name="Normal 2 13 2 2 2 4" xfId="18098" xr:uid="{00000000-0005-0000-0000-000016410000}"/>
    <cellStyle name="Normal 2 13 2 2 3" xfId="18099" xr:uid="{00000000-0005-0000-0000-000017410000}"/>
    <cellStyle name="Normal 2 13 2 2 3 2" xfId="18100" xr:uid="{00000000-0005-0000-0000-000018410000}"/>
    <cellStyle name="Normal 2 13 2 2 3 3" xfId="18101" xr:uid="{00000000-0005-0000-0000-000019410000}"/>
    <cellStyle name="Normal 2 13 2 2 4" xfId="18102" xr:uid="{00000000-0005-0000-0000-00001A410000}"/>
    <cellStyle name="Normal 2 13 2 2 4 2" xfId="18103" xr:uid="{00000000-0005-0000-0000-00001B410000}"/>
    <cellStyle name="Normal 2 13 2 2 5" xfId="18104" xr:uid="{00000000-0005-0000-0000-00001C410000}"/>
    <cellStyle name="Normal 2 13 2 3" xfId="18105" xr:uid="{00000000-0005-0000-0000-00001D410000}"/>
    <cellStyle name="Normal 2 13 3" xfId="18106" xr:uid="{00000000-0005-0000-0000-00001E410000}"/>
    <cellStyle name="Normal 2 13 3 2" xfId="18107" xr:uid="{00000000-0005-0000-0000-00001F410000}"/>
    <cellStyle name="Normal 2 13 3 2 2" xfId="18108" xr:uid="{00000000-0005-0000-0000-000020410000}"/>
    <cellStyle name="Normal 2 13 3 2 2 2" xfId="18109" xr:uid="{00000000-0005-0000-0000-000021410000}"/>
    <cellStyle name="Normal 2 13 3 2 2 2 2" xfId="18110" xr:uid="{00000000-0005-0000-0000-000022410000}"/>
    <cellStyle name="Normal 2 13 3 2 2 3" xfId="18111" xr:uid="{00000000-0005-0000-0000-000023410000}"/>
    <cellStyle name="Normal 2 13 3 2 2 4" xfId="18112" xr:uid="{00000000-0005-0000-0000-000024410000}"/>
    <cellStyle name="Normal 2 13 3 2 3" xfId="18113" xr:uid="{00000000-0005-0000-0000-000025410000}"/>
    <cellStyle name="Normal 2 13 3 2 3 2" xfId="18114" xr:uid="{00000000-0005-0000-0000-000026410000}"/>
    <cellStyle name="Normal 2 13 3 2 4" xfId="18115" xr:uid="{00000000-0005-0000-0000-000027410000}"/>
    <cellStyle name="Normal 2 13 3 2 5" xfId="18116" xr:uid="{00000000-0005-0000-0000-000028410000}"/>
    <cellStyle name="Normal 2 13 3 3" xfId="18117" xr:uid="{00000000-0005-0000-0000-000029410000}"/>
    <cellStyle name="Normal 2 13 4" xfId="18118" xr:uid="{00000000-0005-0000-0000-00002A410000}"/>
    <cellStyle name="Normal 2 13 4 2" xfId="18119" xr:uid="{00000000-0005-0000-0000-00002B410000}"/>
    <cellStyle name="Normal 2 13 4 2 2" xfId="18120" xr:uid="{00000000-0005-0000-0000-00002C410000}"/>
    <cellStyle name="Normal 2 13 4 2 2 2" xfId="18121" xr:uid="{00000000-0005-0000-0000-00002D410000}"/>
    <cellStyle name="Normal 2 13 4 2 3" xfId="18122" xr:uid="{00000000-0005-0000-0000-00002E410000}"/>
    <cellStyle name="Normal 2 13 4 2 4" xfId="18123" xr:uid="{00000000-0005-0000-0000-00002F410000}"/>
    <cellStyle name="Normal 2 13 4 3" xfId="18124" xr:uid="{00000000-0005-0000-0000-000030410000}"/>
    <cellStyle name="Normal 2 13 4 3 2" xfId="18125" xr:uid="{00000000-0005-0000-0000-000031410000}"/>
    <cellStyle name="Normal 2 13 4 3 3" xfId="18126" xr:uid="{00000000-0005-0000-0000-000032410000}"/>
    <cellStyle name="Normal 2 13 4 4" xfId="18127" xr:uid="{00000000-0005-0000-0000-000033410000}"/>
    <cellStyle name="Normal 2 13 4 4 2" xfId="18128" xr:uid="{00000000-0005-0000-0000-000034410000}"/>
    <cellStyle name="Normal 2 13 4 5" xfId="18129" xr:uid="{00000000-0005-0000-0000-000035410000}"/>
    <cellStyle name="Normal 2 13 4 6" xfId="18130" xr:uid="{00000000-0005-0000-0000-000036410000}"/>
    <cellStyle name="Normal 2 13 5" xfId="18091" xr:uid="{00000000-0005-0000-0000-000037410000}"/>
    <cellStyle name="Normal 2 14" xfId="18131" xr:uid="{00000000-0005-0000-0000-000038410000}"/>
    <cellStyle name="Normal 2 14 2" xfId="18132" xr:uid="{00000000-0005-0000-0000-000039410000}"/>
    <cellStyle name="Normal 2 14 2 2" xfId="18133" xr:uid="{00000000-0005-0000-0000-00003A410000}"/>
    <cellStyle name="Normal 2 14 2 2 2" xfId="18134" xr:uid="{00000000-0005-0000-0000-00003B410000}"/>
    <cellStyle name="Normal 2 14 2 2 2 2" xfId="18135" xr:uid="{00000000-0005-0000-0000-00003C410000}"/>
    <cellStyle name="Normal 2 14 2 2 2 2 2" xfId="18136" xr:uid="{00000000-0005-0000-0000-00003D410000}"/>
    <cellStyle name="Normal 2 14 2 2 2 3" xfId="18137" xr:uid="{00000000-0005-0000-0000-00003E410000}"/>
    <cellStyle name="Normal 2 14 2 2 2 4" xfId="18138" xr:uid="{00000000-0005-0000-0000-00003F410000}"/>
    <cellStyle name="Normal 2 14 2 2 3" xfId="18139" xr:uid="{00000000-0005-0000-0000-000040410000}"/>
    <cellStyle name="Normal 2 14 2 2 3 2" xfId="18140" xr:uid="{00000000-0005-0000-0000-000041410000}"/>
    <cellStyle name="Normal 2 14 2 2 4" xfId="18141" xr:uid="{00000000-0005-0000-0000-000042410000}"/>
    <cellStyle name="Normal 2 14 2 2 5" xfId="18142" xr:uid="{00000000-0005-0000-0000-000043410000}"/>
    <cellStyle name="Normal 2 14 2 3" xfId="18143" xr:uid="{00000000-0005-0000-0000-000044410000}"/>
    <cellStyle name="Normal 2 14 3" xfId="18144" xr:uid="{00000000-0005-0000-0000-000045410000}"/>
    <cellStyle name="Normal 2 14 3 2" xfId="18145" xr:uid="{00000000-0005-0000-0000-000046410000}"/>
    <cellStyle name="Normal 2 14 3 2 2" xfId="18146" xr:uid="{00000000-0005-0000-0000-000047410000}"/>
    <cellStyle name="Normal 2 14 3 2 2 2" xfId="18147" xr:uid="{00000000-0005-0000-0000-000048410000}"/>
    <cellStyle name="Normal 2 14 3 2 2 2 2" xfId="18148" xr:uid="{00000000-0005-0000-0000-000049410000}"/>
    <cellStyle name="Normal 2 14 3 2 2 3" xfId="18149" xr:uid="{00000000-0005-0000-0000-00004A410000}"/>
    <cellStyle name="Normal 2 14 3 2 2 4" xfId="18150" xr:uid="{00000000-0005-0000-0000-00004B410000}"/>
    <cellStyle name="Normal 2 14 3 2 3" xfId="18151" xr:uid="{00000000-0005-0000-0000-00004C410000}"/>
    <cellStyle name="Normal 2 14 3 2 3 2" xfId="18152" xr:uid="{00000000-0005-0000-0000-00004D410000}"/>
    <cellStyle name="Normal 2 14 3 2 4" xfId="18153" xr:uid="{00000000-0005-0000-0000-00004E410000}"/>
    <cellStyle name="Normal 2 14 3 2 5" xfId="18154" xr:uid="{00000000-0005-0000-0000-00004F410000}"/>
    <cellStyle name="Normal 2 14 4" xfId="18155" xr:uid="{00000000-0005-0000-0000-000050410000}"/>
    <cellStyle name="Normal 2 14 4 2" xfId="18156" xr:uid="{00000000-0005-0000-0000-000051410000}"/>
    <cellStyle name="Normal 2 14 4 2 2" xfId="18157" xr:uid="{00000000-0005-0000-0000-000052410000}"/>
    <cellStyle name="Normal 2 14 4 2 2 2" xfId="18158" xr:uid="{00000000-0005-0000-0000-000053410000}"/>
    <cellStyle name="Normal 2 14 4 2 3" xfId="18159" xr:uid="{00000000-0005-0000-0000-000054410000}"/>
    <cellStyle name="Normal 2 14 4 2 4" xfId="18160" xr:uid="{00000000-0005-0000-0000-000055410000}"/>
    <cellStyle name="Normal 2 14 4 3" xfId="18161" xr:uid="{00000000-0005-0000-0000-000056410000}"/>
    <cellStyle name="Normal 2 14 4 3 2" xfId="18162" xr:uid="{00000000-0005-0000-0000-000057410000}"/>
    <cellStyle name="Normal 2 14 4 4" xfId="18163" xr:uid="{00000000-0005-0000-0000-000058410000}"/>
    <cellStyle name="Normal 2 14 4 5" xfId="18164" xr:uid="{00000000-0005-0000-0000-000059410000}"/>
    <cellStyle name="Normal 2 15" xfId="18165" xr:uid="{00000000-0005-0000-0000-00005A410000}"/>
    <cellStyle name="Normal 2 15 2" xfId="18166" xr:uid="{00000000-0005-0000-0000-00005B410000}"/>
    <cellStyle name="Normal 2 15 2 2" xfId="18167" xr:uid="{00000000-0005-0000-0000-00005C410000}"/>
    <cellStyle name="Normal 2 15 2 2 2" xfId="18168" xr:uid="{00000000-0005-0000-0000-00005D410000}"/>
    <cellStyle name="Normal 2 15 2 2 2 2" xfId="18169" xr:uid="{00000000-0005-0000-0000-00005E410000}"/>
    <cellStyle name="Normal 2 15 2 2 2 2 2" xfId="18170" xr:uid="{00000000-0005-0000-0000-00005F410000}"/>
    <cellStyle name="Normal 2 15 2 2 2 3" xfId="18171" xr:uid="{00000000-0005-0000-0000-000060410000}"/>
    <cellStyle name="Normal 2 15 2 2 2 4" xfId="18172" xr:uid="{00000000-0005-0000-0000-000061410000}"/>
    <cellStyle name="Normal 2 15 2 2 3" xfId="18173" xr:uid="{00000000-0005-0000-0000-000062410000}"/>
    <cellStyle name="Normal 2 15 2 2 3 2" xfId="18174" xr:uid="{00000000-0005-0000-0000-000063410000}"/>
    <cellStyle name="Normal 2 15 2 2 4" xfId="18175" xr:uid="{00000000-0005-0000-0000-000064410000}"/>
    <cellStyle name="Normal 2 15 2 2 5" xfId="18176" xr:uid="{00000000-0005-0000-0000-000065410000}"/>
    <cellStyle name="Normal 2 15 3" xfId="18177" xr:uid="{00000000-0005-0000-0000-000066410000}"/>
    <cellStyle name="Normal 2 15 3 2" xfId="18178" xr:uid="{00000000-0005-0000-0000-000067410000}"/>
    <cellStyle name="Normal 2 15 3 2 2" xfId="18179" xr:uid="{00000000-0005-0000-0000-000068410000}"/>
    <cellStyle name="Normal 2 15 3 2 2 2" xfId="18180" xr:uid="{00000000-0005-0000-0000-000069410000}"/>
    <cellStyle name="Normal 2 15 3 2 2 2 2" xfId="18181" xr:uid="{00000000-0005-0000-0000-00006A410000}"/>
    <cellStyle name="Normal 2 15 3 2 2 3" xfId="18182" xr:uid="{00000000-0005-0000-0000-00006B410000}"/>
    <cellStyle name="Normal 2 15 3 2 2 4" xfId="18183" xr:uid="{00000000-0005-0000-0000-00006C410000}"/>
    <cellStyle name="Normal 2 15 3 2 3" xfId="18184" xr:uid="{00000000-0005-0000-0000-00006D410000}"/>
    <cellStyle name="Normal 2 15 3 2 3 2" xfId="18185" xr:uid="{00000000-0005-0000-0000-00006E410000}"/>
    <cellStyle name="Normal 2 15 3 2 4" xfId="18186" xr:uid="{00000000-0005-0000-0000-00006F410000}"/>
    <cellStyle name="Normal 2 15 3 2 5" xfId="18187" xr:uid="{00000000-0005-0000-0000-000070410000}"/>
    <cellStyle name="Normal 2 15 4" xfId="18188" xr:uid="{00000000-0005-0000-0000-000071410000}"/>
    <cellStyle name="Normal 2 15 4 2" xfId="18189" xr:uid="{00000000-0005-0000-0000-000072410000}"/>
    <cellStyle name="Normal 2 15 4 2 2" xfId="18190" xr:uid="{00000000-0005-0000-0000-000073410000}"/>
    <cellStyle name="Normal 2 15 4 2 2 2" xfId="18191" xr:uid="{00000000-0005-0000-0000-000074410000}"/>
    <cellStyle name="Normal 2 15 4 2 2 2 2" xfId="18192" xr:uid="{00000000-0005-0000-0000-000075410000}"/>
    <cellStyle name="Normal 2 15 4 2 2 3" xfId="18193" xr:uid="{00000000-0005-0000-0000-000076410000}"/>
    <cellStyle name="Normal 2 15 4 2 2 4" xfId="18194" xr:uid="{00000000-0005-0000-0000-000077410000}"/>
    <cellStyle name="Normal 2 15 4 2 3" xfId="18195" xr:uid="{00000000-0005-0000-0000-000078410000}"/>
    <cellStyle name="Normal 2 15 4 2 3 2" xfId="18196" xr:uid="{00000000-0005-0000-0000-000079410000}"/>
    <cellStyle name="Normal 2 15 4 2 4" xfId="18197" xr:uid="{00000000-0005-0000-0000-00007A410000}"/>
    <cellStyle name="Normal 2 15 4 2 5" xfId="18198" xr:uid="{00000000-0005-0000-0000-00007B410000}"/>
    <cellStyle name="Normal 2 15 5" xfId="18199" xr:uid="{00000000-0005-0000-0000-00007C410000}"/>
    <cellStyle name="Normal 2 15 5 2" xfId="18200" xr:uid="{00000000-0005-0000-0000-00007D410000}"/>
    <cellStyle name="Normal 2 15 5 2 2" xfId="18201" xr:uid="{00000000-0005-0000-0000-00007E410000}"/>
    <cellStyle name="Normal 2 15 5 2 2 2" xfId="18202" xr:uid="{00000000-0005-0000-0000-00007F410000}"/>
    <cellStyle name="Normal 2 15 5 2 3" xfId="18203" xr:uid="{00000000-0005-0000-0000-000080410000}"/>
    <cellStyle name="Normal 2 15 5 2 4" xfId="18204" xr:uid="{00000000-0005-0000-0000-000081410000}"/>
    <cellStyle name="Normal 2 15 5 3" xfId="18205" xr:uid="{00000000-0005-0000-0000-000082410000}"/>
    <cellStyle name="Normal 2 15 5 3 2" xfId="18206" xr:uid="{00000000-0005-0000-0000-000083410000}"/>
    <cellStyle name="Normal 2 15 5 4" xfId="18207" xr:uid="{00000000-0005-0000-0000-000084410000}"/>
    <cellStyle name="Normal 2 15 5 5" xfId="18208" xr:uid="{00000000-0005-0000-0000-000085410000}"/>
    <cellStyle name="Normal 2 16" xfId="18209" xr:uid="{00000000-0005-0000-0000-000086410000}"/>
    <cellStyle name="Normal 2 16 2" xfId="18210" xr:uid="{00000000-0005-0000-0000-000087410000}"/>
    <cellStyle name="Normal 2 16 2 2" xfId="18211" xr:uid="{00000000-0005-0000-0000-000088410000}"/>
    <cellStyle name="Normal 2 16 2 2 2" xfId="18212" xr:uid="{00000000-0005-0000-0000-000089410000}"/>
    <cellStyle name="Normal 2 16 2 2 2 2" xfId="18213" xr:uid="{00000000-0005-0000-0000-00008A410000}"/>
    <cellStyle name="Normal 2 16 2 2 2 2 2" xfId="18214" xr:uid="{00000000-0005-0000-0000-00008B410000}"/>
    <cellStyle name="Normal 2 16 2 2 2 3" xfId="18215" xr:uid="{00000000-0005-0000-0000-00008C410000}"/>
    <cellStyle name="Normal 2 16 2 2 2 4" xfId="18216" xr:uid="{00000000-0005-0000-0000-00008D410000}"/>
    <cellStyle name="Normal 2 16 2 2 3" xfId="18217" xr:uid="{00000000-0005-0000-0000-00008E410000}"/>
    <cellStyle name="Normal 2 16 2 2 3 2" xfId="18218" xr:uid="{00000000-0005-0000-0000-00008F410000}"/>
    <cellStyle name="Normal 2 16 2 2 4" xfId="18219" xr:uid="{00000000-0005-0000-0000-000090410000}"/>
    <cellStyle name="Normal 2 16 2 2 5" xfId="18220" xr:uid="{00000000-0005-0000-0000-000091410000}"/>
    <cellStyle name="Normal 2 16 3" xfId="18221" xr:uid="{00000000-0005-0000-0000-000092410000}"/>
    <cellStyle name="Normal 2 16 3 2" xfId="18222" xr:uid="{00000000-0005-0000-0000-000093410000}"/>
    <cellStyle name="Normal 2 16 3 2 2" xfId="18223" xr:uid="{00000000-0005-0000-0000-000094410000}"/>
    <cellStyle name="Normal 2 16 3 2 2 2" xfId="18224" xr:uid="{00000000-0005-0000-0000-000095410000}"/>
    <cellStyle name="Normal 2 16 3 2 2 2 2" xfId="18225" xr:uid="{00000000-0005-0000-0000-000096410000}"/>
    <cellStyle name="Normal 2 16 3 2 2 3" xfId="18226" xr:uid="{00000000-0005-0000-0000-000097410000}"/>
    <cellStyle name="Normal 2 16 3 2 2 4" xfId="18227" xr:uid="{00000000-0005-0000-0000-000098410000}"/>
    <cellStyle name="Normal 2 16 3 2 3" xfId="18228" xr:uid="{00000000-0005-0000-0000-000099410000}"/>
    <cellStyle name="Normal 2 16 3 2 3 2" xfId="18229" xr:uid="{00000000-0005-0000-0000-00009A410000}"/>
    <cellStyle name="Normal 2 16 3 2 4" xfId="18230" xr:uid="{00000000-0005-0000-0000-00009B410000}"/>
    <cellStyle name="Normal 2 16 3 2 5" xfId="18231" xr:uid="{00000000-0005-0000-0000-00009C410000}"/>
    <cellStyle name="Normal 2 16 4" xfId="18232" xr:uid="{00000000-0005-0000-0000-00009D410000}"/>
    <cellStyle name="Normal 2 16 4 2" xfId="18233" xr:uid="{00000000-0005-0000-0000-00009E410000}"/>
    <cellStyle name="Normal 2 16 4 2 2" xfId="18234" xr:uid="{00000000-0005-0000-0000-00009F410000}"/>
    <cellStyle name="Normal 2 16 4 2 2 2" xfId="18235" xr:uid="{00000000-0005-0000-0000-0000A0410000}"/>
    <cellStyle name="Normal 2 16 4 2 3" xfId="18236" xr:uid="{00000000-0005-0000-0000-0000A1410000}"/>
    <cellStyle name="Normal 2 16 4 2 4" xfId="18237" xr:uid="{00000000-0005-0000-0000-0000A2410000}"/>
    <cellStyle name="Normal 2 16 4 3" xfId="18238" xr:uid="{00000000-0005-0000-0000-0000A3410000}"/>
    <cellStyle name="Normal 2 16 4 3 2" xfId="18239" xr:uid="{00000000-0005-0000-0000-0000A4410000}"/>
    <cellStyle name="Normal 2 16 4 4" xfId="18240" xr:uid="{00000000-0005-0000-0000-0000A5410000}"/>
    <cellStyle name="Normal 2 16 4 5" xfId="18241" xr:uid="{00000000-0005-0000-0000-0000A6410000}"/>
    <cellStyle name="Normal 2 17" xfId="18242" xr:uid="{00000000-0005-0000-0000-0000A7410000}"/>
    <cellStyle name="Normal 2 17 2" xfId="18243" xr:uid="{00000000-0005-0000-0000-0000A8410000}"/>
    <cellStyle name="Normal 2 17 2 2" xfId="18244" xr:uid="{00000000-0005-0000-0000-0000A9410000}"/>
    <cellStyle name="Normal 2 17 2 2 2" xfId="18245" xr:uid="{00000000-0005-0000-0000-0000AA410000}"/>
    <cellStyle name="Normal 2 17 2 2 2 2" xfId="18246" xr:uid="{00000000-0005-0000-0000-0000AB410000}"/>
    <cellStyle name="Normal 2 17 2 2 2 2 2" xfId="18247" xr:uid="{00000000-0005-0000-0000-0000AC410000}"/>
    <cellStyle name="Normal 2 17 2 2 2 3" xfId="18248" xr:uid="{00000000-0005-0000-0000-0000AD410000}"/>
    <cellStyle name="Normal 2 17 2 2 2 4" xfId="18249" xr:uid="{00000000-0005-0000-0000-0000AE410000}"/>
    <cellStyle name="Normal 2 17 2 2 3" xfId="18250" xr:uid="{00000000-0005-0000-0000-0000AF410000}"/>
    <cellStyle name="Normal 2 17 2 2 3 2" xfId="18251" xr:uid="{00000000-0005-0000-0000-0000B0410000}"/>
    <cellStyle name="Normal 2 17 2 2 4" xfId="18252" xr:uid="{00000000-0005-0000-0000-0000B1410000}"/>
    <cellStyle name="Normal 2 17 2 2 5" xfId="18253" xr:uid="{00000000-0005-0000-0000-0000B2410000}"/>
    <cellStyle name="Normal 2 17 3" xfId="18254" xr:uid="{00000000-0005-0000-0000-0000B3410000}"/>
    <cellStyle name="Normal 2 17 3 2" xfId="18255" xr:uid="{00000000-0005-0000-0000-0000B4410000}"/>
    <cellStyle name="Normal 2 17 3 2 2" xfId="18256" xr:uid="{00000000-0005-0000-0000-0000B5410000}"/>
    <cellStyle name="Normal 2 17 3 2 2 2" xfId="18257" xr:uid="{00000000-0005-0000-0000-0000B6410000}"/>
    <cellStyle name="Normal 2 17 3 2 2 2 2" xfId="18258" xr:uid="{00000000-0005-0000-0000-0000B7410000}"/>
    <cellStyle name="Normal 2 17 3 2 2 3" xfId="18259" xr:uid="{00000000-0005-0000-0000-0000B8410000}"/>
    <cellStyle name="Normal 2 17 3 2 2 4" xfId="18260" xr:uid="{00000000-0005-0000-0000-0000B9410000}"/>
    <cellStyle name="Normal 2 17 3 2 3" xfId="18261" xr:uid="{00000000-0005-0000-0000-0000BA410000}"/>
    <cellStyle name="Normal 2 17 3 2 3 2" xfId="18262" xr:uid="{00000000-0005-0000-0000-0000BB410000}"/>
    <cellStyle name="Normal 2 17 3 2 4" xfId="18263" xr:uid="{00000000-0005-0000-0000-0000BC410000}"/>
    <cellStyle name="Normal 2 17 3 2 5" xfId="18264" xr:uid="{00000000-0005-0000-0000-0000BD410000}"/>
    <cellStyle name="Normal 2 17 4" xfId="18265" xr:uid="{00000000-0005-0000-0000-0000BE410000}"/>
    <cellStyle name="Normal 2 17 4 2" xfId="18266" xr:uid="{00000000-0005-0000-0000-0000BF410000}"/>
    <cellStyle name="Normal 2 17 4 2 2" xfId="18267" xr:uid="{00000000-0005-0000-0000-0000C0410000}"/>
    <cellStyle name="Normal 2 17 4 2 2 2" xfId="18268" xr:uid="{00000000-0005-0000-0000-0000C1410000}"/>
    <cellStyle name="Normal 2 17 4 2 3" xfId="18269" xr:uid="{00000000-0005-0000-0000-0000C2410000}"/>
    <cellStyle name="Normal 2 17 4 2 4" xfId="18270" xr:uid="{00000000-0005-0000-0000-0000C3410000}"/>
    <cellStyle name="Normal 2 17 4 3" xfId="18271" xr:uid="{00000000-0005-0000-0000-0000C4410000}"/>
    <cellStyle name="Normal 2 17 4 3 2" xfId="18272" xr:uid="{00000000-0005-0000-0000-0000C5410000}"/>
    <cellStyle name="Normal 2 17 4 4" xfId="18273" xr:uid="{00000000-0005-0000-0000-0000C6410000}"/>
    <cellStyle name="Normal 2 17 4 5" xfId="18274" xr:uid="{00000000-0005-0000-0000-0000C7410000}"/>
    <cellStyle name="Normal 2 18" xfId="18275" xr:uid="{00000000-0005-0000-0000-0000C8410000}"/>
    <cellStyle name="Normal 2 18 2" xfId="18276" xr:uid="{00000000-0005-0000-0000-0000C9410000}"/>
    <cellStyle name="Normal 2 18 2 2" xfId="18277" xr:uid="{00000000-0005-0000-0000-0000CA410000}"/>
    <cellStyle name="Normal 2 18 2 2 2" xfId="18278" xr:uid="{00000000-0005-0000-0000-0000CB410000}"/>
    <cellStyle name="Normal 2 18 2 2 2 2" xfId="18279" xr:uid="{00000000-0005-0000-0000-0000CC410000}"/>
    <cellStyle name="Normal 2 18 2 2 2 2 2" xfId="18280" xr:uid="{00000000-0005-0000-0000-0000CD410000}"/>
    <cellStyle name="Normal 2 18 2 2 2 3" xfId="18281" xr:uid="{00000000-0005-0000-0000-0000CE410000}"/>
    <cellStyle name="Normal 2 18 2 2 2 4" xfId="18282" xr:uid="{00000000-0005-0000-0000-0000CF410000}"/>
    <cellStyle name="Normal 2 18 2 2 3" xfId="18283" xr:uid="{00000000-0005-0000-0000-0000D0410000}"/>
    <cellStyle name="Normal 2 18 2 2 3 2" xfId="18284" xr:uid="{00000000-0005-0000-0000-0000D1410000}"/>
    <cellStyle name="Normal 2 18 2 2 4" xfId="18285" xr:uid="{00000000-0005-0000-0000-0000D2410000}"/>
    <cellStyle name="Normal 2 18 2 2 5" xfId="18286" xr:uid="{00000000-0005-0000-0000-0000D3410000}"/>
    <cellStyle name="Normal 2 18 3" xfId="18287" xr:uid="{00000000-0005-0000-0000-0000D4410000}"/>
    <cellStyle name="Normal 2 18 3 2" xfId="18288" xr:uid="{00000000-0005-0000-0000-0000D5410000}"/>
    <cellStyle name="Normal 2 18 3 2 2" xfId="18289" xr:uid="{00000000-0005-0000-0000-0000D6410000}"/>
    <cellStyle name="Normal 2 18 3 2 2 2" xfId="18290" xr:uid="{00000000-0005-0000-0000-0000D7410000}"/>
    <cellStyle name="Normal 2 18 3 2 2 2 2" xfId="18291" xr:uid="{00000000-0005-0000-0000-0000D8410000}"/>
    <cellStyle name="Normal 2 18 3 2 2 3" xfId="18292" xr:uid="{00000000-0005-0000-0000-0000D9410000}"/>
    <cellStyle name="Normal 2 18 3 2 2 4" xfId="18293" xr:uid="{00000000-0005-0000-0000-0000DA410000}"/>
    <cellStyle name="Normal 2 18 3 2 3" xfId="18294" xr:uid="{00000000-0005-0000-0000-0000DB410000}"/>
    <cellStyle name="Normal 2 18 3 2 3 2" xfId="18295" xr:uid="{00000000-0005-0000-0000-0000DC410000}"/>
    <cellStyle name="Normal 2 18 3 2 4" xfId="18296" xr:uid="{00000000-0005-0000-0000-0000DD410000}"/>
    <cellStyle name="Normal 2 18 3 2 5" xfId="18297" xr:uid="{00000000-0005-0000-0000-0000DE410000}"/>
    <cellStyle name="Normal 2 18 4" xfId="18298" xr:uid="{00000000-0005-0000-0000-0000DF410000}"/>
    <cellStyle name="Normal 2 18 4 2" xfId="18299" xr:uid="{00000000-0005-0000-0000-0000E0410000}"/>
    <cellStyle name="Normal 2 18 4 2 2" xfId="18300" xr:uid="{00000000-0005-0000-0000-0000E1410000}"/>
    <cellStyle name="Normal 2 18 4 2 2 2" xfId="18301" xr:uid="{00000000-0005-0000-0000-0000E2410000}"/>
    <cellStyle name="Normal 2 18 4 2 3" xfId="18302" xr:uid="{00000000-0005-0000-0000-0000E3410000}"/>
    <cellStyle name="Normal 2 18 4 2 4" xfId="18303" xr:uid="{00000000-0005-0000-0000-0000E4410000}"/>
    <cellStyle name="Normal 2 18 4 3" xfId="18304" xr:uid="{00000000-0005-0000-0000-0000E5410000}"/>
    <cellStyle name="Normal 2 18 4 3 2" xfId="18305" xr:uid="{00000000-0005-0000-0000-0000E6410000}"/>
    <cellStyle name="Normal 2 18 4 4" xfId="18306" xr:uid="{00000000-0005-0000-0000-0000E7410000}"/>
    <cellStyle name="Normal 2 18 4 5" xfId="18307" xr:uid="{00000000-0005-0000-0000-0000E8410000}"/>
    <cellStyle name="Normal 2 19" xfId="18308" xr:uid="{00000000-0005-0000-0000-0000E9410000}"/>
    <cellStyle name="Normal 2 19 2" xfId="18309" xr:uid="{00000000-0005-0000-0000-0000EA410000}"/>
    <cellStyle name="Normal 2 19 2 2" xfId="18310" xr:uid="{00000000-0005-0000-0000-0000EB410000}"/>
    <cellStyle name="Normal 2 19 2 2 2" xfId="18311" xr:uid="{00000000-0005-0000-0000-0000EC410000}"/>
    <cellStyle name="Normal 2 19 2 2 2 2" xfId="18312" xr:uid="{00000000-0005-0000-0000-0000ED410000}"/>
    <cellStyle name="Normal 2 19 2 2 2 2 2" xfId="18313" xr:uid="{00000000-0005-0000-0000-0000EE410000}"/>
    <cellStyle name="Normal 2 19 2 2 2 3" xfId="18314" xr:uid="{00000000-0005-0000-0000-0000EF410000}"/>
    <cellStyle name="Normal 2 19 2 2 2 4" xfId="18315" xr:uid="{00000000-0005-0000-0000-0000F0410000}"/>
    <cellStyle name="Normal 2 19 2 2 3" xfId="18316" xr:uid="{00000000-0005-0000-0000-0000F1410000}"/>
    <cellStyle name="Normal 2 19 2 2 3 2" xfId="18317" xr:uid="{00000000-0005-0000-0000-0000F2410000}"/>
    <cellStyle name="Normal 2 19 2 2 4" xfId="18318" xr:uid="{00000000-0005-0000-0000-0000F3410000}"/>
    <cellStyle name="Normal 2 19 2 2 5" xfId="18319" xr:uid="{00000000-0005-0000-0000-0000F4410000}"/>
    <cellStyle name="Normal 2 19 3" xfId="18320" xr:uid="{00000000-0005-0000-0000-0000F5410000}"/>
    <cellStyle name="Normal 2 19 3 2" xfId="18321" xr:uid="{00000000-0005-0000-0000-0000F6410000}"/>
    <cellStyle name="Normal 2 19 3 2 2" xfId="18322" xr:uid="{00000000-0005-0000-0000-0000F7410000}"/>
    <cellStyle name="Normal 2 19 3 2 2 2" xfId="18323" xr:uid="{00000000-0005-0000-0000-0000F8410000}"/>
    <cellStyle name="Normal 2 19 3 2 2 2 2" xfId="18324" xr:uid="{00000000-0005-0000-0000-0000F9410000}"/>
    <cellStyle name="Normal 2 19 3 2 2 3" xfId="18325" xr:uid="{00000000-0005-0000-0000-0000FA410000}"/>
    <cellStyle name="Normal 2 19 3 2 2 4" xfId="18326" xr:uid="{00000000-0005-0000-0000-0000FB410000}"/>
    <cellStyle name="Normal 2 19 3 2 3" xfId="18327" xr:uid="{00000000-0005-0000-0000-0000FC410000}"/>
    <cellStyle name="Normal 2 19 3 2 3 2" xfId="18328" xr:uid="{00000000-0005-0000-0000-0000FD410000}"/>
    <cellStyle name="Normal 2 19 3 2 4" xfId="18329" xr:uid="{00000000-0005-0000-0000-0000FE410000}"/>
    <cellStyle name="Normal 2 19 3 2 5" xfId="18330" xr:uid="{00000000-0005-0000-0000-0000FF410000}"/>
    <cellStyle name="Normal 2 19 4" xfId="18331" xr:uid="{00000000-0005-0000-0000-000000420000}"/>
    <cellStyle name="Normal 2 19 4 2" xfId="18332" xr:uid="{00000000-0005-0000-0000-000001420000}"/>
    <cellStyle name="Normal 2 19 4 2 2" xfId="18333" xr:uid="{00000000-0005-0000-0000-000002420000}"/>
    <cellStyle name="Normal 2 19 4 2 2 2" xfId="18334" xr:uid="{00000000-0005-0000-0000-000003420000}"/>
    <cellStyle name="Normal 2 19 4 2 3" xfId="18335" xr:uid="{00000000-0005-0000-0000-000004420000}"/>
    <cellStyle name="Normal 2 19 4 2 4" xfId="18336" xr:uid="{00000000-0005-0000-0000-000005420000}"/>
    <cellStyle name="Normal 2 19 4 3" xfId="18337" xr:uid="{00000000-0005-0000-0000-000006420000}"/>
    <cellStyle name="Normal 2 19 4 3 2" xfId="18338" xr:uid="{00000000-0005-0000-0000-000007420000}"/>
    <cellStyle name="Normal 2 19 4 4" xfId="18339" xr:uid="{00000000-0005-0000-0000-000008420000}"/>
    <cellStyle name="Normal 2 19 4 5" xfId="18340" xr:uid="{00000000-0005-0000-0000-000009420000}"/>
    <cellStyle name="Normal 2 2" xfId="407" xr:uid="{00000000-0005-0000-0000-00000A420000}"/>
    <cellStyle name="Normál 2 2" xfId="18341" xr:uid="{00000000-0005-0000-0000-00000B420000}"/>
    <cellStyle name="Normal 2 2 10" xfId="18342" xr:uid="{00000000-0005-0000-0000-00000C420000}"/>
    <cellStyle name="Normál 2 2 10" xfId="18343" xr:uid="{00000000-0005-0000-0000-00000D420000}"/>
    <cellStyle name="Normal 2 2 10 2" xfId="18344" xr:uid="{00000000-0005-0000-0000-00000E420000}"/>
    <cellStyle name="Normál 2 2 10 2" xfId="18345" xr:uid="{00000000-0005-0000-0000-00000F420000}"/>
    <cellStyle name="Normal 2 2 10 2 2" xfId="18346" xr:uid="{00000000-0005-0000-0000-000010420000}"/>
    <cellStyle name="Normal 2 2 10 2 2 2" xfId="18347" xr:uid="{00000000-0005-0000-0000-000011420000}"/>
    <cellStyle name="Normal 2 2 10 2 2 2 2" xfId="18348" xr:uid="{00000000-0005-0000-0000-000012420000}"/>
    <cellStyle name="Normal 2 2 10 2 2 3" xfId="18349" xr:uid="{00000000-0005-0000-0000-000013420000}"/>
    <cellStyle name="Normal 2 2 10 2 2 4" xfId="18350" xr:uid="{00000000-0005-0000-0000-000014420000}"/>
    <cellStyle name="Normal 2 2 10 2 3" xfId="18351" xr:uid="{00000000-0005-0000-0000-000015420000}"/>
    <cellStyle name="Normal 2 2 10 2 3 2" xfId="18352" xr:uid="{00000000-0005-0000-0000-000016420000}"/>
    <cellStyle name="Normal 2 2 10 2 4" xfId="18353" xr:uid="{00000000-0005-0000-0000-000017420000}"/>
    <cellStyle name="Normal 2 2 10 2 5" xfId="18354" xr:uid="{00000000-0005-0000-0000-000018420000}"/>
    <cellStyle name="Normal 2 2 10 2 6" xfId="18355" xr:uid="{00000000-0005-0000-0000-000019420000}"/>
    <cellStyle name="Normal 2 2 10 2 7" xfId="18356" xr:uid="{00000000-0005-0000-0000-00001A420000}"/>
    <cellStyle name="Normál 2 2 10 3" xfId="18357" xr:uid="{00000000-0005-0000-0000-00001B420000}"/>
    <cellStyle name="Normal 2 2 11" xfId="18358" xr:uid="{00000000-0005-0000-0000-00001C420000}"/>
    <cellStyle name="Normál 2 2 11" xfId="18359" xr:uid="{00000000-0005-0000-0000-00001D420000}"/>
    <cellStyle name="Normal 2 2 11 2" xfId="18360" xr:uid="{00000000-0005-0000-0000-00001E420000}"/>
    <cellStyle name="Normál 2 2 11 2" xfId="18361" xr:uid="{00000000-0005-0000-0000-00001F420000}"/>
    <cellStyle name="Normal 2 2 11 2 2" xfId="18362" xr:uid="{00000000-0005-0000-0000-000020420000}"/>
    <cellStyle name="Normal 2 2 11 2 2 2" xfId="18363" xr:uid="{00000000-0005-0000-0000-000021420000}"/>
    <cellStyle name="Normal 2 2 11 2 2 2 2" xfId="18364" xr:uid="{00000000-0005-0000-0000-000022420000}"/>
    <cellStyle name="Normal 2 2 11 2 2 3" xfId="18365" xr:uid="{00000000-0005-0000-0000-000023420000}"/>
    <cellStyle name="Normal 2 2 11 2 2 4" xfId="18366" xr:uid="{00000000-0005-0000-0000-000024420000}"/>
    <cellStyle name="Normal 2 2 11 2 3" xfId="18367" xr:uid="{00000000-0005-0000-0000-000025420000}"/>
    <cellStyle name="Normal 2 2 11 2 3 2" xfId="18368" xr:uid="{00000000-0005-0000-0000-000026420000}"/>
    <cellStyle name="Normal 2 2 11 2 4" xfId="18369" xr:uid="{00000000-0005-0000-0000-000027420000}"/>
    <cellStyle name="Normal 2 2 11 2 5" xfId="18370" xr:uid="{00000000-0005-0000-0000-000028420000}"/>
    <cellStyle name="Normal 2 2 11 2 6" xfId="18371" xr:uid="{00000000-0005-0000-0000-000029420000}"/>
    <cellStyle name="Normal 2 2 11 2 7" xfId="18372" xr:uid="{00000000-0005-0000-0000-00002A420000}"/>
    <cellStyle name="Normál 2 2 11 3" xfId="18373" xr:uid="{00000000-0005-0000-0000-00002B420000}"/>
    <cellStyle name="Normal 2 2 12" xfId="18374" xr:uid="{00000000-0005-0000-0000-00002C420000}"/>
    <cellStyle name="Normál 2 2 12" xfId="18375" xr:uid="{00000000-0005-0000-0000-00002D420000}"/>
    <cellStyle name="Normal 2 2 12 2" xfId="18376" xr:uid="{00000000-0005-0000-0000-00002E420000}"/>
    <cellStyle name="Normál 2 2 12 2" xfId="18377" xr:uid="{00000000-0005-0000-0000-00002F420000}"/>
    <cellStyle name="Normal 2 2 12 2 2" xfId="18378" xr:uid="{00000000-0005-0000-0000-000030420000}"/>
    <cellStyle name="Normal 2 2 12 2 2 2" xfId="18379" xr:uid="{00000000-0005-0000-0000-000031420000}"/>
    <cellStyle name="Normal 2 2 12 2 2 2 2" xfId="18380" xr:uid="{00000000-0005-0000-0000-000032420000}"/>
    <cellStyle name="Normal 2 2 12 2 2 3" xfId="18381" xr:uid="{00000000-0005-0000-0000-000033420000}"/>
    <cellStyle name="Normal 2 2 12 2 2 4" xfId="18382" xr:uid="{00000000-0005-0000-0000-000034420000}"/>
    <cellStyle name="Normal 2 2 12 2 3" xfId="18383" xr:uid="{00000000-0005-0000-0000-000035420000}"/>
    <cellStyle name="Normal 2 2 12 2 3 2" xfId="18384" xr:uid="{00000000-0005-0000-0000-000036420000}"/>
    <cellStyle name="Normal 2 2 12 2 4" xfId="18385" xr:uid="{00000000-0005-0000-0000-000037420000}"/>
    <cellStyle name="Normal 2 2 12 2 5" xfId="18386" xr:uid="{00000000-0005-0000-0000-000038420000}"/>
    <cellStyle name="Normal 2 2 12 2 6" xfId="18387" xr:uid="{00000000-0005-0000-0000-000039420000}"/>
    <cellStyle name="Normal 2 2 12 2 7" xfId="18388" xr:uid="{00000000-0005-0000-0000-00003A420000}"/>
    <cellStyle name="Normál 2 2 12 3" xfId="18389" xr:uid="{00000000-0005-0000-0000-00003B420000}"/>
    <cellStyle name="Normal 2 2 13" xfId="18390" xr:uid="{00000000-0005-0000-0000-00003C420000}"/>
    <cellStyle name="Normál 2 2 13" xfId="18391" xr:uid="{00000000-0005-0000-0000-00003D420000}"/>
    <cellStyle name="Normal 2 2 13 2" xfId="18392" xr:uid="{00000000-0005-0000-0000-00003E420000}"/>
    <cellStyle name="Normál 2 2 13 2" xfId="18393" xr:uid="{00000000-0005-0000-0000-00003F420000}"/>
    <cellStyle name="Normal 2 2 13 2 2" xfId="18394" xr:uid="{00000000-0005-0000-0000-000040420000}"/>
    <cellStyle name="Normal 2 2 13 2 2 2" xfId="18395" xr:uid="{00000000-0005-0000-0000-000041420000}"/>
    <cellStyle name="Normal 2 2 13 2 2 2 2" xfId="18396" xr:uid="{00000000-0005-0000-0000-000042420000}"/>
    <cellStyle name="Normal 2 2 13 2 2 3" xfId="18397" xr:uid="{00000000-0005-0000-0000-000043420000}"/>
    <cellStyle name="Normal 2 2 13 2 2 4" xfId="18398" xr:uid="{00000000-0005-0000-0000-000044420000}"/>
    <cellStyle name="Normal 2 2 13 2 3" xfId="18399" xr:uid="{00000000-0005-0000-0000-000045420000}"/>
    <cellStyle name="Normal 2 2 13 2 3 2" xfId="18400" xr:uid="{00000000-0005-0000-0000-000046420000}"/>
    <cellStyle name="Normal 2 2 13 2 4" xfId="18401" xr:uid="{00000000-0005-0000-0000-000047420000}"/>
    <cellStyle name="Normal 2 2 13 2 5" xfId="18402" xr:uid="{00000000-0005-0000-0000-000048420000}"/>
    <cellStyle name="Normal 2 2 13 2 6" xfId="18403" xr:uid="{00000000-0005-0000-0000-000049420000}"/>
    <cellStyle name="Normal 2 2 13 2 7" xfId="18404" xr:uid="{00000000-0005-0000-0000-00004A420000}"/>
    <cellStyle name="Normál 2 2 13 3" xfId="18405" xr:uid="{00000000-0005-0000-0000-00004B420000}"/>
    <cellStyle name="Normal 2 2 14" xfId="18406" xr:uid="{00000000-0005-0000-0000-00004C420000}"/>
    <cellStyle name="Normál 2 2 14" xfId="18407" xr:uid="{00000000-0005-0000-0000-00004D420000}"/>
    <cellStyle name="Normal 2 2 14 2" xfId="18408" xr:uid="{00000000-0005-0000-0000-00004E420000}"/>
    <cellStyle name="Normál 2 2 14 2" xfId="18409" xr:uid="{00000000-0005-0000-0000-00004F420000}"/>
    <cellStyle name="Normal 2 2 14 2 2" xfId="18410" xr:uid="{00000000-0005-0000-0000-000050420000}"/>
    <cellStyle name="Normal 2 2 14 2 2 2" xfId="18411" xr:uid="{00000000-0005-0000-0000-000051420000}"/>
    <cellStyle name="Normal 2 2 14 2 2 2 2" xfId="18412" xr:uid="{00000000-0005-0000-0000-000052420000}"/>
    <cellStyle name="Normal 2 2 14 2 2 3" xfId="18413" xr:uid="{00000000-0005-0000-0000-000053420000}"/>
    <cellStyle name="Normal 2 2 14 2 2 4" xfId="18414" xr:uid="{00000000-0005-0000-0000-000054420000}"/>
    <cellStyle name="Normal 2 2 14 2 3" xfId="18415" xr:uid="{00000000-0005-0000-0000-000055420000}"/>
    <cellStyle name="Normal 2 2 14 2 3 2" xfId="18416" xr:uid="{00000000-0005-0000-0000-000056420000}"/>
    <cellStyle name="Normal 2 2 14 2 4" xfId="18417" xr:uid="{00000000-0005-0000-0000-000057420000}"/>
    <cellStyle name="Normal 2 2 14 2 5" xfId="18418" xr:uid="{00000000-0005-0000-0000-000058420000}"/>
    <cellStyle name="Normal 2 2 14 2 6" xfId="18419" xr:uid="{00000000-0005-0000-0000-000059420000}"/>
    <cellStyle name="Normal 2 2 14 2 7" xfId="18420" xr:uid="{00000000-0005-0000-0000-00005A420000}"/>
    <cellStyle name="Normál 2 2 14 3" xfId="18421" xr:uid="{00000000-0005-0000-0000-00005B420000}"/>
    <cellStyle name="Normal 2 2 15" xfId="18422" xr:uid="{00000000-0005-0000-0000-00005C420000}"/>
    <cellStyle name="Normál 2 2 15" xfId="18423" xr:uid="{00000000-0005-0000-0000-00005D420000}"/>
    <cellStyle name="Normal 2 2 15 2" xfId="18424" xr:uid="{00000000-0005-0000-0000-00005E420000}"/>
    <cellStyle name="Normal 2 2 15 2 2" xfId="18425" xr:uid="{00000000-0005-0000-0000-00005F420000}"/>
    <cellStyle name="Normal 2 2 15 2 2 2" xfId="18426" xr:uid="{00000000-0005-0000-0000-000060420000}"/>
    <cellStyle name="Normal 2 2 15 2 3" xfId="18427" xr:uid="{00000000-0005-0000-0000-000061420000}"/>
    <cellStyle name="Normal 2 2 15 2 4" xfId="18428" xr:uid="{00000000-0005-0000-0000-000062420000}"/>
    <cellStyle name="Normal 2 2 15 3" xfId="18429" xr:uid="{00000000-0005-0000-0000-000063420000}"/>
    <cellStyle name="Normal 2 2 15 3 2" xfId="18430" xr:uid="{00000000-0005-0000-0000-000064420000}"/>
    <cellStyle name="Normal 2 2 15 4" xfId="18431" xr:uid="{00000000-0005-0000-0000-000065420000}"/>
    <cellStyle name="Normal 2 2 15 5" xfId="18432" xr:uid="{00000000-0005-0000-0000-000066420000}"/>
    <cellStyle name="Normal 2 2 15 6" xfId="18433" xr:uid="{00000000-0005-0000-0000-000067420000}"/>
    <cellStyle name="Normal 2 2 15 7" xfId="18434" xr:uid="{00000000-0005-0000-0000-000068420000}"/>
    <cellStyle name="Normal 2 2 16" xfId="18435" xr:uid="{00000000-0005-0000-0000-000069420000}"/>
    <cellStyle name="Normál 2 2 16" xfId="18436" xr:uid="{00000000-0005-0000-0000-00006A420000}"/>
    <cellStyle name="Normal 2 2 16 2" xfId="18437" xr:uid="{00000000-0005-0000-0000-00006B420000}"/>
    <cellStyle name="Normal 2 2 16 2 2" xfId="18438" xr:uid="{00000000-0005-0000-0000-00006C420000}"/>
    <cellStyle name="Normal 2 2 16 2 2 2" xfId="18439" xr:uid="{00000000-0005-0000-0000-00006D420000}"/>
    <cellStyle name="Normal 2 2 16 2 3" xfId="18440" xr:uid="{00000000-0005-0000-0000-00006E420000}"/>
    <cellStyle name="Normal 2 2 16 2 4" xfId="18441" xr:uid="{00000000-0005-0000-0000-00006F420000}"/>
    <cellStyle name="Normal 2 2 16 3" xfId="18442" xr:uid="{00000000-0005-0000-0000-000070420000}"/>
    <cellStyle name="Normal 2 2 16 3 2" xfId="18443" xr:uid="{00000000-0005-0000-0000-000071420000}"/>
    <cellStyle name="Normal 2 2 16 4" xfId="18444" xr:uid="{00000000-0005-0000-0000-000072420000}"/>
    <cellStyle name="Normal 2 2 16 5" xfId="18445" xr:uid="{00000000-0005-0000-0000-000073420000}"/>
    <cellStyle name="Normal 2 2 17" xfId="18446" xr:uid="{00000000-0005-0000-0000-000074420000}"/>
    <cellStyle name="Normál 2 2 17" xfId="18447" xr:uid="{00000000-0005-0000-0000-000075420000}"/>
    <cellStyle name="Normal 2 2 17 2" xfId="18448" xr:uid="{00000000-0005-0000-0000-000076420000}"/>
    <cellStyle name="Normal 2 2 17 2 2" xfId="18449" xr:uid="{00000000-0005-0000-0000-000077420000}"/>
    <cellStyle name="Normal 2 2 17 2 2 2" xfId="18450" xr:uid="{00000000-0005-0000-0000-000078420000}"/>
    <cellStyle name="Normal 2 2 17 2 3" xfId="18451" xr:uid="{00000000-0005-0000-0000-000079420000}"/>
    <cellStyle name="Normal 2 2 17 2 4" xfId="18452" xr:uid="{00000000-0005-0000-0000-00007A420000}"/>
    <cellStyle name="Normal 2 2 17 3" xfId="18453" xr:uid="{00000000-0005-0000-0000-00007B420000}"/>
    <cellStyle name="Normal 2 2 17 3 2" xfId="18454" xr:uid="{00000000-0005-0000-0000-00007C420000}"/>
    <cellStyle name="Normal 2 2 17 4" xfId="18455" xr:uid="{00000000-0005-0000-0000-00007D420000}"/>
    <cellStyle name="Normal 2 2 17 5" xfId="18456" xr:uid="{00000000-0005-0000-0000-00007E420000}"/>
    <cellStyle name="Normal 2 2 18" xfId="18457" xr:uid="{00000000-0005-0000-0000-00007F420000}"/>
    <cellStyle name="Normal 2 2 18 2" xfId="18458" xr:uid="{00000000-0005-0000-0000-000080420000}"/>
    <cellStyle name="Normal 2 2 18 2 2" xfId="18459" xr:uid="{00000000-0005-0000-0000-000081420000}"/>
    <cellStyle name="Normal 2 2 18 2 2 2" xfId="18460" xr:uid="{00000000-0005-0000-0000-000082420000}"/>
    <cellStyle name="Normal 2 2 18 2 3" xfId="18461" xr:uid="{00000000-0005-0000-0000-000083420000}"/>
    <cellStyle name="Normal 2 2 18 2 4" xfId="18462" xr:uid="{00000000-0005-0000-0000-000084420000}"/>
    <cellStyle name="Normal 2 2 18 3" xfId="18463" xr:uid="{00000000-0005-0000-0000-000085420000}"/>
    <cellStyle name="Normal 2 2 18 3 2" xfId="18464" xr:uid="{00000000-0005-0000-0000-000086420000}"/>
    <cellStyle name="Normal 2 2 18 4" xfId="18465" xr:uid="{00000000-0005-0000-0000-000087420000}"/>
    <cellStyle name="Normal 2 2 18 5" xfId="18466" xr:uid="{00000000-0005-0000-0000-000088420000}"/>
    <cellStyle name="Normal 2 2 19" xfId="18467" xr:uid="{00000000-0005-0000-0000-000089420000}"/>
    <cellStyle name="Normal 2 2 19 2" xfId="18468" xr:uid="{00000000-0005-0000-0000-00008A420000}"/>
    <cellStyle name="Normal 2 2 19 2 2" xfId="18469" xr:uid="{00000000-0005-0000-0000-00008B420000}"/>
    <cellStyle name="Normal 2 2 19 2 2 2" xfId="18470" xr:uid="{00000000-0005-0000-0000-00008C420000}"/>
    <cellStyle name="Normal 2 2 19 2 3" xfId="18471" xr:uid="{00000000-0005-0000-0000-00008D420000}"/>
    <cellStyle name="Normal 2 2 19 2 4" xfId="18472" xr:uid="{00000000-0005-0000-0000-00008E420000}"/>
    <cellStyle name="Normal 2 2 19 3" xfId="18473" xr:uid="{00000000-0005-0000-0000-00008F420000}"/>
    <cellStyle name="Normal 2 2 19 3 2" xfId="18474" xr:uid="{00000000-0005-0000-0000-000090420000}"/>
    <cellStyle name="Normal 2 2 19 4" xfId="18475" xr:uid="{00000000-0005-0000-0000-000091420000}"/>
    <cellStyle name="Normal 2 2 19 5" xfId="18476" xr:uid="{00000000-0005-0000-0000-000092420000}"/>
    <cellStyle name="Normal 2 2 2" xfId="1395" xr:uid="{00000000-0005-0000-0000-000093420000}"/>
    <cellStyle name="Normál 2 2 2" xfId="18477" xr:uid="{00000000-0005-0000-0000-000094420000}"/>
    <cellStyle name="Normal 2 2 2 10" xfId="18478" xr:uid="{00000000-0005-0000-0000-000095420000}"/>
    <cellStyle name="Normál 2 2 2 10" xfId="18479" xr:uid="{00000000-0005-0000-0000-000096420000}"/>
    <cellStyle name="Normál 2 2 2 10 2" xfId="18480" xr:uid="{00000000-0005-0000-0000-000097420000}"/>
    <cellStyle name="Normal 2 2 2 11" xfId="18481" xr:uid="{00000000-0005-0000-0000-000098420000}"/>
    <cellStyle name="Normál 2 2 2 11" xfId="18482" xr:uid="{00000000-0005-0000-0000-000099420000}"/>
    <cellStyle name="Normal 2 2 2 12" xfId="18483" xr:uid="{00000000-0005-0000-0000-00009A420000}"/>
    <cellStyle name="Normál 2 2 2 12" xfId="18484" xr:uid="{00000000-0005-0000-0000-00009B420000}"/>
    <cellStyle name="Normal 2 2 2 13" xfId="18485" xr:uid="{00000000-0005-0000-0000-00009C420000}"/>
    <cellStyle name="Normal 2 2 2 14" xfId="18486" xr:uid="{00000000-0005-0000-0000-00009D420000}"/>
    <cellStyle name="Normal 2 2 2 15" xfId="18487" xr:uid="{00000000-0005-0000-0000-00009E420000}"/>
    <cellStyle name="Normal 2 2 2 16" xfId="18488" xr:uid="{00000000-0005-0000-0000-00009F420000}"/>
    <cellStyle name="Normal 2 2 2 17" xfId="18489" xr:uid="{00000000-0005-0000-0000-0000A0420000}"/>
    <cellStyle name="Normal 2 2 2 18" xfId="18490" xr:uid="{00000000-0005-0000-0000-0000A1420000}"/>
    <cellStyle name="Normal 2 2 2 19" xfId="18491" xr:uid="{00000000-0005-0000-0000-0000A2420000}"/>
    <cellStyle name="Normal 2 2 2 2" xfId="2358" xr:uid="{00000000-0005-0000-0000-0000A3420000}"/>
    <cellStyle name="Normál 2 2 2 2" xfId="18492" xr:uid="{00000000-0005-0000-0000-0000A4420000}"/>
    <cellStyle name="Normal 2 2 2 2 2" xfId="18493" xr:uid="{00000000-0005-0000-0000-0000A5420000}"/>
    <cellStyle name="Normál 2 2 2 2 2" xfId="18494" xr:uid="{00000000-0005-0000-0000-0000A6420000}"/>
    <cellStyle name="Normal 2 2 2 2 2 2" xfId="18495" xr:uid="{00000000-0005-0000-0000-0000A7420000}"/>
    <cellStyle name="Normal 2 2 2 2 2 2 2" xfId="18496" xr:uid="{00000000-0005-0000-0000-0000A8420000}"/>
    <cellStyle name="Normal 2 2 2 2 2 2 2 2" xfId="18497" xr:uid="{00000000-0005-0000-0000-0000A9420000}"/>
    <cellStyle name="Normal 2 2 2 2 2 2 2 2 2" xfId="18498" xr:uid="{00000000-0005-0000-0000-0000AA420000}"/>
    <cellStyle name="Normal 2 2 2 2 2 2 2 3" xfId="18499" xr:uid="{00000000-0005-0000-0000-0000AB420000}"/>
    <cellStyle name="Normal 2 2 2 2 2 2 2 4" xfId="18500" xr:uid="{00000000-0005-0000-0000-0000AC420000}"/>
    <cellStyle name="Normal 2 2 2 2 2 2 3" xfId="18501" xr:uid="{00000000-0005-0000-0000-0000AD420000}"/>
    <cellStyle name="Normal 2 2 2 2 2 2 3 2" xfId="18502" xr:uid="{00000000-0005-0000-0000-0000AE420000}"/>
    <cellStyle name="Normal 2 2 2 2 2 2 4" xfId="18503" xr:uid="{00000000-0005-0000-0000-0000AF420000}"/>
    <cellStyle name="Normal 2 2 2 2 2 2 5" xfId="18504" xr:uid="{00000000-0005-0000-0000-0000B0420000}"/>
    <cellStyle name="Normal 2 2 2 2 2 2 6" xfId="18505" xr:uid="{00000000-0005-0000-0000-0000B1420000}"/>
    <cellStyle name="Normal 2 2 2 2 3" xfId="18506" xr:uid="{00000000-0005-0000-0000-0000B2420000}"/>
    <cellStyle name="Normál 2 2 2 2 3" xfId="18507" xr:uid="{00000000-0005-0000-0000-0000B3420000}"/>
    <cellStyle name="Normal 2 2 2 2 3 2" xfId="18508" xr:uid="{00000000-0005-0000-0000-0000B4420000}"/>
    <cellStyle name="Normal 2 2 2 2 3 2 2" xfId="18509" xr:uid="{00000000-0005-0000-0000-0000B5420000}"/>
    <cellStyle name="Normal 2 2 2 2 3 2 2 2" xfId="18510" xr:uid="{00000000-0005-0000-0000-0000B6420000}"/>
    <cellStyle name="Normal 2 2 2 2 3 2 3" xfId="18511" xr:uid="{00000000-0005-0000-0000-0000B7420000}"/>
    <cellStyle name="Normal 2 2 2 2 3 2 4" xfId="18512" xr:uid="{00000000-0005-0000-0000-0000B8420000}"/>
    <cellStyle name="Normal 2 2 2 2 3 3" xfId="18513" xr:uid="{00000000-0005-0000-0000-0000B9420000}"/>
    <cellStyle name="Normal 2 2 2 2 3 3 2" xfId="18514" xr:uid="{00000000-0005-0000-0000-0000BA420000}"/>
    <cellStyle name="Normal 2 2 2 2 3 4" xfId="18515" xr:uid="{00000000-0005-0000-0000-0000BB420000}"/>
    <cellStyle name="Normal 2 2 2 2 3 5" xfId="18516" xr:uid="{00000000-0005-0000-0000-0000BC420000}"/>
    <cellStyle name="Normal 2 2 2 2 3 6" xfId="18517" xr:uid="{00000000-0005-0000-0000-0000BD420000}"/>
    <cellStyle name="Normal 2 2 2 2 4" xfId="52161" xr:uid="{4251825F-A754-4E1F-83B3-305B839271B9}"/>
    <cellStyle name="Normal 2 2 2 20" xfId="18518" xr:uid="{00000000-0005-0000-0000-0000BE420000}"/>
    <cellStyle name="Normal 2 2 2 21" xfId="18519" xr:uid="{00000000-0005-0000-0000-0000BF420000}"/>
    <cellStyle name="Normal 2 2 2 22" xfId="18520" xr:uid="{00000000-0005-0000-0000-0000C0420000}"/>
    <cellStyle name="Normal 2 2 2 23" xfId="18521" xr:uid="{00000000-0005-0000-0000-0000C1420000}"/>
    <cellStyle name="Normal 2 2 2 24" xfId="18522" xr:uid="{00000000-0005-0000-0000-0000C2420000}"/>
    <cellStyle name="Normal 2 2 2 25" xfId="18523" xr:uid="{00000000-0005-0000-0000-0000C3420000}"/>
    <cellStyle name="Normal 2 2 2 26" xfId="18524" xr:uid="{00000000-0005-0000-0000-0000C4420000}"/>
    <cellStyle name="Normal 2 2 2 27" xfId="18525" xr:uid="{00000000-0005-0000-0000-0000C5420000}"/>
    <cellStyle name="Normal 2 2 2 28" xfId="18526" xr:uid="{00000000-0005-0000-0000-0000C6420000}"/>
    <cellStyle name="Normal 2 2 2 29" xfId="18527" xr:uid="{00000000-0005-0000-0000-0000C7420000}"/>
    <cellStyle name="Normal 2 2 2 3" xfId="18528" xr:uid="{00000000-0005-0000-0000-0000C8420000}"/>
    <cellStyle name="Normál 2 2 2 3" xfId="18529" xr:uid="{00000000-0005-0000-0000-0000C9420000}"/>
    <cellStyle name="Normal 2 2 2 3 2" xfId="18530" xr:uid="{00000000-0005-0000-0000-0000CA420000}"/>
    <cellStyle name="Normál 2 2 2 3 2" xfId="18531" xr:uid="{00000000-0005-0000-0000-0000CB420000}"/>
    <cellStyle name="Normal 2 2 2 3 2 2" xfId="18532" xr:uid="{00000000-0005-0000-0000-0000CC420000}"/>
    <cellStyle name="Normal 2 2 2 3 2 2 2" xfId="18533" xr:uid="{00000000-0005-0000-0000-0000CD420000}"/>
    <cellStyle name="Normal 2 2 2 3 2 2 2 2" xfId="18534" xr:uid="{00000000-0005-0000-0000-0000CE420000}"/>
    <cellStyle name="Normal 2 2 2 3 2 2 3" xfId="18535" xr:uid="{00000000-0005-0000-0000-0000CF420000}"/>
    <cellStyle name="Normal 2 2 2 3 2 2 4" xfId="18536" xr:uid="{00000000-0005-0000-0000-0000D0420000}"/>
    <cellStyle name="Normal 2 2 2 3 2 3" xfId="18537" xr:uid="{00000000-0005-0000-0000-0000D1420000}"/>
    <cellStyle name="Normal 2 2 2 3 2 3 2" xfId="18538" xr:uid="{00000000-0005-0000-0000-0000D2420000}"/>
    <cellStyle name="Normal 2 2 2 3 2 4" xfId="18539" xr:uid="{00000000-0005-0000-0000-0000D3420000}"/>
    <cellStyle name="Normal 2 2 2 3 2 5" xfId="18540" xr:uid="{00000000-0005-0000-0000-0000D4420000}"/>
    <cellStyle name="Normal 2 2 2 3 2 6" xfId="18541" xr:uid="{00000000-0005-0000-0000-0000D5420000}"/>
    <cellStyle name="Normal 2 2 2 3 2 7" xfId="18542" xr:uid="{00000000-0005-0000-0000-0000D6420000}"/>
    <cellStyle name="Normál 2 2 2 3 3" xfId="18543" xr:uid="{00000000-0005-0000-0000-0000D7420000}"/>
    <cellStyle name="Normal 2 2 2 30" xfId="18544" xr:uid="{00000000-0005-0000-0000-0000D8420000}"/>
    <cellStyle name="Normal 2 2 2 31" xfId="18545" xr:uid="{00000000-0005-0000-0000-0000D9420000}"/>
    <cellStyle name="Normal 2 2 2 32" xfId="18546" xr:uid="{00000000-0005-0000-0000-0000DA420000}"/>
    <cellStyle name="Normal 2 2 2 33" xfId="18547" xr:uid="{00000000-0005-0000-0000-0000DB420000}"/>
    <cellStyle name="Normal 2 2 2 34" xfId="2261" xr:uid="{00000000-0005-0000-0000-0000DC420000}"/>
    <cellStyle name="Normal 2 2 2 4" xfId="18548" xr:uid="{00000000-0005-0000-0000-0000DD420000}"/>
    <cellStyle name="Normál 2 2 2 4" xfId="18549" xr:uid="{00000000-0005-0000-0000-0000DE420000}"/>
    <cellStyle name="Normal 2 2 2 4 10" xfId="18550" xr:uid="{00000000-0005-0000-0000-0000DF420000}"/>
    <cellStyle name="Normal 2 2 2 4 11" xfId="18551" xr:uid="{00000000-0005-0000-0000-0000E0420000}"/>
    <cellStyle name="Normal 2 2 2 4 12" xfId="18552" xr:uid="{00000000-0005-0000-0000-0000E1420000}"/>
    <cellStyle name="Normal 2 2 2 4 2" xfId="18553" xr:uid="{00000000-0005-0000-0000-0000E2420000}"/>
    <cellStyle name="Normál 2 2 2 4 2" xfId="18554" xr:uid="{00000000-0005-0000-0000-0000E3420000}"/>
    <cellStyle name="Normal 2 2 2 4 2 2" xfId="18555" xr:uid="{00000000-0005-0000-0000-0000E4420000}"/>
    <cellStyle name="Normal 2 2 2 4 2 2 2" xfId="18556" xr:uid="{00000000-0005-0000-0000-0000E5420000}"/>
    <cellStyle name="Normal 2 2 2 4 2 3" xfId="18557" xr:uid="{00000000-0005-0000-0000-0000E6420000}"/>
    <cellStyle name="Normal 2 2 2 4 2 4" xfId="18558" xr:uid="{00000000-0005-0000-0000-0000E7420000}"/>
    <cellStyle name="Normal 2 2 2 4 2 5" xfId="18559" xr:uid="{00000000-0005-0000-0000-0000E8420000}"/>
    <cellStyle name="Normal 2 2 2 4 3" xfId="18560" xr:uid="{00000000-0005-0000-0000-0000E9420000}"/>
    <cellStyle name="Normál 2 2 2 4 3" xfId="18561" xr:uid="{00000000-0005-0000-0000-0000EA420000}"/>
    <cellStyle name="Normal 2 2 2 4 3 2" xfId="18562" xr:uid="{00000000-0005-0000-0000-0000EB420000}"/>
    <cellStyle name="Normal 2 2 2 4 3 3" xfId="18563" xr:uid="{00000000-0005-0000-0000-0000EC420000}"/>
    <cellStyle name="Normal 2 2 2 4 4" xfId="18564" xr:uid="{00000000-0005-0000-0000-0000ED420000}"/>
    <cellStyle name="Normal 2 2 2 4 4 2" xfId="18565" xr:uid="{00000000-0005-0000-0000-0000EE420000}"/>
    <cellStyle name="Normal 2 2 2 4 4 3" xfId="18566" xr:uid="{00000000-0005-0000-0000-0000EF420000}"/>
    <cellStyle name="Normal 2 2 2 4 5" xfId="18567" xr:uid="{00000000-0005-0000-0000-0000F0420000}"/>
    <cellStyle name="Normal 2 2 2 4 5 2" xfId="18568" xr:uid="{00000000-0005-0000-0000-0000F1420000}"/>
    <cellStyle name="Normal 2 2 2 4 6" xfId="18569" xr:uid="{00000000-0005-0000-0000-0000F2420000}"/>
    <cellStyle name="Normal 2 2 2 4 6 2" xfId="18570" xr:uid="{00000000-0005-0000-0000-0000F3420000}"/>
    <cellStyle name="Normal 2 2 2 4 7" xfId="18571" xr:uid="{00000000-0005-0000-0000-0000F4420000}"/>
    <cellStyle name="Normal 2 2 2 4 7 2" xfId="18572" xr:uid="{00000000-0005-0000-0000-0000F5420000}"/>
    <cellStyle name="Normal 2 2 2 4 8" xfId="18573" xr:uid="{00000000-0005-0000-0000-0000F6420000}"/>
    <cellStyle name="Normal 2 2 2 4 8 2" xfId="18574" xr:uid="{00000000-0005-0000-0000-0000F7420000}"/>
    <cellStyle name="Normal 2 2 2 4 9" xfId="18575" xr:uid="{00000000-0005-0000-0000-0000F8420000}"/>
    <cellStyle name="Normal 2 2 2 4 9 2" xfId="18576" xr:uid="{00000000-0005-0000-0000-0000F9420000}"/>
    <cellStyle name="Normal 2 2 2 5" xfId="18577" xr:uid="{00000000-0005-0000-0000-0000FA420000}"/>
    <cellStyle name="Normál 2 2 2 5" xfId="18578" xr:uid="{00000000-0005-0000-0000-0000FB420000}"/>
    <cellStyle name="Normál 2 2 2 5 2" xfId="18579" xr:uid="{00000000-0005-0000-0000-0000FC420000}"/>
    <cellStyle name="Normal 2 2 2 6" xfId="18580" xr:uid="{00000000-0005-0000-0000-0000FD420000}"/>
    <cellStyle name="Normál 2 2 2 6" xfId="18581" xr:uid="{00000000-0005-0000-0000-0000FE420000}"/>
    <cellStyle name="Normál 2 2 2 6 2" xfId="18582" xr:uid="{00000000-0005-0000-0000-0000FF420000}"/>
    <cellStyle name="Normal 2 2 2 7" xfId="18583" xr:uid="{00000000-0005-0000-0000-000000430000}"/>
    <cellStyle name="Normál 2 2 2 7" xfId="18584" xr:uid="{00000000-0005-0000-0000-000001430000}"/>
    <cellStyle name="Normál 2 2 2 7 2" xfId="18585" xr:uid="{00000000-0005-0000-0000-000002430000}"/>
    <cellStyle name="Normal 2 2 2 8" xfId="18586" xr:uid="{00000000-0005-0000-0000-000003430000}"/>
    <cellStyle name="Normál 2 2 2 8" xfId="18587" xr:uid="{00000000-0005-0000-0000-000004430000}"/>
    <cellStyle name="Normál 2 2 2 8 2" xfId="18588" xr:uid="{00000000-0005-0000-0000-000005430000}"/>
    <cellStyle name="Normal 2 2 2 9" xfId="18589" xr:uid="{00000000-0005-0000-0000-000006430000}"/>
    <cellStyle name="Normál 2 2 2 9" xfId="18590" xr:uid="{00000000-0005-0000-0000-000007430000}"/>
    <cellStyle name="Normál 2 2 2 9 2" xfId="18591" xr:uid="{00000000-0005-0000-0000-000008430000}"/>
    <cellStyle name="Normal 2 2 20" xfId="18592" xr:uid="{00000000-0005-0000-0000-000009430000}"/>
    <cellStyle name="Normal 2 2 20 2" xfId="18593" xr:uid="{00000000-0005-0000-0000-00000A430000}"/>
    <cellStyle name="Normal 2 2 20 2 2" xfId="18594" xr:uid="{00000000-0005-0000-0000-00000B430000}"/>
    <cellStyle name="Normal 2 2 20 2 2 2" xfId="18595" xr:uid="{00000000-0005-0000-0000-00000C430000}"/>
    <cellStyle name="Normal 2 2 20 2 3" xfId="18596" xr:uid="{00000000-0005-0000-0000-00000D430000}"/>
    <cellStyle name="Normal 2 2 20 2 4" xfId="18597" xr:uid="{00000000-0005-0000-0000-00000E430000}"/>
    <cellStyle name="Normal 2 2 20 3" xfId="18598" xr:uid="{00000000-0005-0000-0000-00000F430000}"/>
    <cellStyle name="Normal 2 2 20 3 2" xfId="18599" xr:uid="{00000000-0005-0000-0000-000010430000}"/>
    <cellStyle name="Normal 2 2 20 4" xfId="18600" xr:uid="{00000000-0005-0000-0000-000011430000}"/>
    <cellStyle name="Normal 2 2 20 5" xfId="18601" xr:uid="{00000000-0005-0000-0000-000012430000}"/>
    <cellStyle name="Normal 2 2 21" xfId="18602" xr:uid="{00000000-0005-0000-0000-000013430000}"/>
    <cellStyle name="Normal 2 2 21 2" xfId="18603" xr:uid="{00000000-0005-0000-0000-000014430000}"/>
    <cellStyle name="Normal 2 2 21 2 2" xfId="18604" xr:uid="{00000000-0005-0000-0000-000015430000}"/>
    <cellStyle name="Normal 2 2 21 2 2 2" xfId="18605" xr:uid="{00000000-0005-0000-0000-000016430000}"/>
    <cellStyle name="Normal 2 2 21 2 3" xfId="18606" xr:uid="{00000000-0005-0000-0000-000017430000}"/>
    <cellStyle name="Normal 2 2 21 2 4" xfId="18607" xr:uid="{00000000-0005-0000-0000-000018430000}"/>
    <cellStyle name="Normal 2 2 21 3" xfId="18608" xr:uid="{00000000-0005-0000-0000-000019430000}"/>
    <cellStyle name="Normal 2 2 21 3 2" xfId="18609" xr:uid="{00000000-0005-0000-0000-00001A430000}"/>
    <cellStyle name="Normal 2 2 21 4" xfId="18610" xr:uid="{00000000-0005-0000-0000-00001B430000}"/>
    <cellStyle name="Normal 2 2 21 5" xfId="18611" xr:uid="{00000000-0005-0000-0000-00001C430000}"/>
    <cellStyle name="Normal 2 2 22" xfId="18612" xr:uid="{00000000-0005-0000-0000-00001D430000}"/>
    <cellStyle name="Normal 2 2 22 2" xfId="18613" xr:uid="{00000000-0005-0000-0000-00001E430000}"/>
    <cellStyle name="Normal 2 2 22 2 2" xfId="18614" xr:uid="{00000000-0005-0000-0000-00001F430000}"/>
    <cellStyle name="Normal 2 2 22 2 2 2" xfId="18615" xr:uid="{00000000-0005-0000-0000-000020430000}"/>
    <cellStyle name="Normal 2 2 22 2 3" xfId="18616" xr:uid="{00000000-0005-0000-0000-000021430000}"/>
    <cellStyle name="Normal 2 2 22 2 4" xfId="18617" xr:uid="{00000000-0005-0000-0000-000022430000}"/>
    <cellStyle name="Normal 2 2 22 3" xfId="18618" xr:uid="{00000000-0005-0000-0000-000023430000}"/>
    <cellStyle name="Normal 2 2 22 3 2" xfId="18619" xr:uid="{00000000-0005-0000-0000-000024430000}"/>
    <cellStyle name="Normal 2 2 22 4" xfId="18620" xr:uid="{00000000-0005-0000-0000-000025430000}"/>
    <cellStyle name="Normal 2 2 22 5" xfId="18621" xr:uid="{00000000-0005-0000-0000-000026430000}"/>
    <cellStyle name="Normal 2 2 23" xfId="18622" xr:uid="{00000000-0005-0000-0000-000027430000}"/>
    <cellStyle name="Normal 2 2 23 2" xfId="18623" xr:uid="{00000000-0005-0000-0000-000028430000}"/>
    <cellStyle name="Normal 2 2 23 2 2" xfId="18624" xr:uid="{00000000-0005-0000-0000-000029430000}"/>
    <cellStyle name="Normal 2 2 23 2 2 2" xfId="18625" xr:uid="{00000000-0005-0000-0000-00002A430000}"/>
    <cellStyle name="Normal 2 2 23 2 3" xfId="18626" xr:uid="{00000000-0005-0000-0000-00002B430000}"/>
    <cellStyle name="Normal 2 2 23 2 4" xfId="18627" xr:uid="{00000000-0005-0000-0000-00002C430000}"/>
    <cellStyle name="Normal 2 2 23 3" xfId="18628" xr:uid="{00000000-0005-0000-0000-00002D430000}"/>
    <cellStyle name="Normal 2 2 23 3 2" xfId="18629" xr:uid="{00000000-0005-0000-0000-00002E430000}"/>
    <cellStyle name="Normal 2 2 23 4" xfId="18630" xr:uid="{00000000-0005-0000-0000-00002F430000}"/>
    <cellStyle name="Normal 2 2 23 5" xfId="18631" xr:uid="{00000000-0005-0000-0000-000030430000}"/>
    <cellStyle name="Normal 2 2 24" xfId="18632" xr:uid="{00000000-0005-0000-0000-000031430000}"/>
    <cellStyle name="Normal 2 2 24 2" xfId="18633" xr:uid="{00000000-0005-0000-0000-000032430000}"/>
    <cellStyle name="Normal 2 2 24 2 2" xfId="18634" xr:uid="{00000000-0005-0000-0000-000033430000}"/>
    <cellStyle name="Normal 2 2 24 2 2 2" xfId="18635" xr:uid="{00000000-0005-0000-0000-000034430000}"/>
    <cellStyle name="Normal 2 2 24 2 3" xfId="18636" xr:uid="{00000000-0005-0000-0000-000035430000}"/>
    <cellStyle name="Normal 2 2 24 2 4" xfId="18637" xr:uid="{00000000-0005-0000-0000-000036430000}"/>
    <cellStyle name="Normal 2 2 24 3" xfId="18638" xr:uid="{00000000-0005-0000-0000-000037430000}"/>
    <cellStyle name="Normal 2 2 24 3 2" xfId="18639" xr:uid="{00000000-0005-0000-0000-000038430000}"/>
    <cellStyle name="Normal 2 2 24 4" xfId="18640" xr:uid="{00000000-0005-0000-0000-000039430000}"/>
    <cellStyle name="Normal 2 2 24 5" xfId="18641" xr:uid="{00000000-0005-0000-0000-00003A430000}"/>
    <cellStyle name="Normal 2 2 25" xfId="18642" xr:uid="{00000000-0005-0000-0000-00003B430000}"/>
    <cellStyle name="Normal 2 2 25 2" xfId="18643" xr:uid="{00000000-0005-0000-0000-00003C430000}"/>
    <cellStyle name="Normal 2 2 25 2 2" xfId="18644" xr:uid="{00000000-0005-0000-0000-00003D430000}"/>
    <cellStyle name="Normal 2 2 25 2 2 2" xfId="18645" xr:uid="{00000000-0005-0000-0000-00003E430000}"/>
    <cellStyle name="Normal 2 2 25 2 3" xfId="18646" xr:uid="{00000000-0005-0000-0000-00003F430000}"/>
    <cellStyle name="Normal 2 2 25 2 4" xfId="18647" xr:uid="{00000000-0005-0000-0000-000040430000}"/>
    <cellStyle name="Normal 2 2 25 3" xfId="18648" xr:uid="{00000000-0005-0000-0000-000041430000}"/>
    <cellStyle name="Normal 2 2 25 3 2" xfId="18649" xr:uid="{00000000-0005-0000-0000-000042430000}"/>
    <cellStyle name="Normal 2 2 25 4" xfId="18650" xr:uid="{00000000-0005-0000-0000-000043430000}"/>
    <cellStyle name="Normal 2 2 25 5" xfId="18651" xr:uid="{00000000-0005-0000-0000-000044430000}"/>
    <cellStyle name="Normal 2 2 26" xfId="18652" xr:uid="{00000000-0005-0000-0000-000045430000}"/>
    <cellStyle name="Normal 2 2 27" xfId="18653" xr:uid="{00000000-0005-0000-0000-000046430000}"/>
    <cellStyle name="Normal 2 2 28" xfId="18654" xr:uid="{00000000-0005-0000-0000-000047430000}"/>
    <cellStyle name="Normal 2 2 29" xfId="18655" xr:uid="{00000000-0005-0000-0000-000048430000}"/>
    <cellStyle name="Normal 2 2 3" xfId="2091" xr:uid="{00000000-0005-0000-0000-000049430000}"/>
    <cellStyle name="Normál 2 2 3" xfId="18656" xr:uid="{00000000-0005-0000-0000-00004A430000}"/>
    <cellStyle name="Normal 2 2 3 10" xfId="52843" xr:uid="{24C1C985-6DB8-4187-8AAF-7DE6F45A2CDD}"/>
    <cellStyle name="Normál 2 2 3 10" xfId="18657" xr:uid="{00000000-0005-0000-0000-00004B430000}"/>
    <cellStyle name="Normál 2 2 3 10 2" xfId="18658" xr:uid="{00000000-0005-0000-0000-00004C430000}"/>
    <cellStyle name="Normál 2 2 3 11" xfId="18659" xr:uid="{00000000-0005-0000-0000-00004D430000}"/>
    <cellStyle name="Normál 2 2 3 12" xfId="18660" xr:uid="{00000000-0005-0000-0000-00004E430000}"/>
    <cellStyle name="Normal 2 2 3 2" xfId="18661" xr:uid="{00000000-0005-0000-0000-00004F430000}"/>
    <cellStyle name="Normál 2 2 3 2" xfId="18662" xr:uid="{00000000-0005-0000-0000-000050430000}"/>
    <cellStyle name="Normal 2 2 3 2 2" xfId="18663" xr:uid="{00000000-0005-0000-0000-000051430000}"/>
    <cellStyle name="Normál 2 2 3 2 2" xfId="18664" xr:uid="{00000000-0005-0000-0000-000052430000}"/>
    <cellStyle name="Normal 2 2 3 2 2 2" xfId="18665" xr:uid="{00000000-0005-0000-0000-000053430000}"/>
    <cellStyle name="Normal 2 2 3 2 2 2 2" xfId="18666" xr:uid="{00000000-0005-0000-0000-000054430000}"/>
    <cellStyle name="Normal 2 2 3 2 2 2 2 2" xfId="18667" xr:uid="{00000000-0005-0000-0000-000055430000}"/>
    <cellStyle name="Normal 2 2 3 2 2 2 3" xfId="18668" xr:uid="{00000000-0005-0000-0000-000056430000}"/>
    <cellStyle name="Normal 2 2 3 2 2 2 4" xfId="18669" xr:uid="{00000000-0005-0000-0000-000057430000}"/>
    <cellStyle name="Normal 2 2 3 2 2 3" xfId="18670" xr:uid="{00000000-0005-0000-0000-000058430000}"/>
    <cellStyle name="Normal 2 2 3 2 2 3 2" xfId="18671" xr:uid="{00000000-0005-0000-0000-000059430000}"/>
    <cellStyle name="Normal 2 2 3 2 2 4" xfId="18672" xr:uid="{00000000-0005-0000-0000-00005A430000}"/>
    <cellStyle name="Normal 2 2 3 2 2 5" xfId="18673" xr:uid="{00000000-0005-0000-0000-00005B430000}"/>
    <cellStyle name="Normal 2 2 3 2 2 6" xfId="18674" xr:uid="{00000000-0005-0000-0000-00005C430000}"/>
    <cellStyle name="Normal 2 2 3 2 2 7" xfId="18675" xr:uid="{00000000-0005-0000-0000-00005D430000}"/>
    <cellStyle name="Normál 2 2 3 2 3" xfId="18676" xr:uid="{00000000-0005-0000-0000-00005E430000}"/>
    <cellStyle name="Normal 2 2 3 3" xfId="18677" xr:uid="{00000000-0005-0000-0000-00005F430000}"/>
    <cellStyle name="Normál 2 2 3 3" xfId="18678" xr:uid="{00000000-0005-0000-0000-000060430000}"/>
    <cellStyle name="Normal 2 2 3 3 10" xfId="18679" xr:uid="{00000000-0005-0000-0000-000061430000}"/>
    <cellStyle name="Normal 2 2 3 3 10 2" xfId="18680" xr:uid="{00000000-0005-0000-0000-000062430000}"/>
    <cellStyle name="Normal 2 2 3 3 11" xfId="18681" xr:uid="{00000000-0005-0000-0000-000063430000}"/>
    <cellStyle name="Normal 2 2 3 3 12" xfId="18682" xr:uid="{00000000-0005-0000-0000-000064430000}"/>
    <cellStyle name="Normal 2 2 3 3 13" xfId="18683" xr:uid="{00000000-0005-0000-0000-000065430000}"/>
    <cellStyle name="Normal 2 2 3 3 14" xfId="18684" xr:uid="{00000000-0005-0000-0000-000066430000}"/>
    <cellStyle name="Normal 2 2 3 3 2" xfId="18685" xr:uid="{00000000-0005-0000-0000-000067430000}"/>
    <cellStyle name="Normál 2 2 3 3 2" xfId="18686" xr:uid="{00000000-0005-0000-0000-000068430000}"/>
    <cellStyle name="Normal 2 2 3 3 2 2" xfId="18687" xr:uid="{00000000-0005-0000-0000-000069430000}"/>
    <cellStyle name="Normal 2 2 3 3 2 2 2" xfId="18688" xr:uid="{00000000-0005-0000-0000-00006A430000}"/>
    <cellStyle name="Normal 2 2 3 3 2 3" xfId="18689" xr:uid="{00000000-0005-0000-0000-00006B430000}"/>
    <cellStyle name="Normal 2 2 3 3 2 4" xfId="18690" xr:uid="{00000000-0005-0000-0000-00006C430000}"/>
    <cellStyle name="Normal 2 2 3 3 2 5" xfId="18691" xr:uid="{00000000-0005-0000-0000-00006D430000}"/>
    <cellStyle name="Normal 2 2 3 3 3" xfId="18692" xr:uid="{00000000-0005-0000-0000-00006E430000}"/>
    <cellStyle name="Normál 2 2 3 3 3" xfId="18693" xr:uid="{00000000-0005-0000-0000-00006F430000}"/>
    <cellStyle name="Normal 2 2 3 3 3 2" xfId="18694" xr:uid="{00000000-0005-0000-0000-000070430000}"/>
    <cellStyle name="Normal 2 2 3 3 4" xfId="18695" xr:uid="{00000000-0005-0000-0000-000071430000}"/>
    <cellStyle name="Normal 2 2 3 3 4 2" xfId="18696" xr:uid="{00000000-0005-0000-0000-000072430000}"/>
    <cellStyle name="Normal 2 2 3 3 5" xfId="18697" xr:uid="{00000000-0005-0000-0000-000073430000}"/>
    <cellStyle name="Normal 2 2 3 3 5 2" xfId="18698" xr:uid="{00000000-0005-0000-0000-000074430000}"/>
    <cellStyle name="Normal 2 2 3 3 6" xfId="18699" xr:uid="{00000000-0005-0000-0000-000075430000}"/>
    <cellStyle name="Normal 2 2 3 3 6 2" xfId="18700" xr:uid="{00000000-0005-0000-0000-000076430000}"/>
    <cellStyle name="Normal 2 2 3 3 7" xfId="18701" xr:uid="{00000000-0005-0000-0000-000077430000}"/>
    <cellStyle name="Normal 2 2 3 3 7 2" xfId="18702" xr:uid="{00000000-0005-0000-0000-000078430000}"/>
    <cellStyle name="Normal 2 2 3 3 8" xfId="18703" xr:uid="{00000000-0005-0000-0000-000079430000}"/>
    <cellStyle name="Normal 2 2 3 3 8 2" xfId="18704" xr:uid="{00000000-0005-0000-0000-00007A430000}"/>
    <cellStyle name="Normal 2 2 3 3 9" xfId="18705" xr:uid="{00000000-0005-0000-0000-00007B430000}"/>
    <cellStyle name="Normal 2 2 3 3 9 2" xfId="18706" xr:uid="{00000000-0005-0000-0000-00007C430000}"/>
    <cellStyle name="Normal 2 2 3 4" xfId="2359" xr:uid="{00000000-0005-0000-0000-00007D430000}"/>
    <cellStyle name="Normál 2 2 3 4" xfId="18707" xr:uid="{00000000-0005-0000-0000-00007E430000}"/>
    <cellStyle name="Normál 2 2 3 4 2" xfId="18708" xr:uid="{00000000-0005-0000-0000-00007F430000}"/>
    <cellStyle name="Normal 2 2 3 5" xfId="51354" xr:uid="{39034AE2-C146-4CFD-9354-CBB0172A2726}"/>
    <cellStyle name="Normál 2 2 3 5" xfId="18709" xr:uid="{00000000-0005-0000-0000-000080430000}"/>
    <cellStyle name="Normál 2 2 3 5 2" xfId="18710" xr:uid="{00000000-0005-0000-0000-000081430000}"/>
    <cellStyle name="Normal 2 2 3 6" xfId="52346" xr:uid="{CC49DD60-88B0-45DA-B9D9-5DD84AE0A4F5}"/>
    <cellStyle name="Normál 2 2 3 6" xfId="18711" xr:uid="{00000000-0005-0000-0000-000082430000}"/>
    <cellStyle name="Normál 2 2 3 6 2" xfId="18712" xr:uid="{00000000-0005-0000-0000-000083430000}"/>
    <cellStyle name="Normal 2 2 3 7" xfId="52420" xr:uid="{F198C9C2-73AA-430E-B608-C078FC3953A8}"/>
    <cellStyle name="Normál 2 2 3 7" xfId="18713" xr:uid="{00000000-0005-0000-0000-000084430000}"/>
    <cellStyle name="Normál 2 2 3 7 2" xfId="18714" xr:uid="{00000000-0005-0000-0000-000085430000}"/>
    <cellStyle name="Normal 2 2 3 8" xfId="52333" xr:uid="{DBE2F43A-3058-478F-B439-CEE891498F5C}"/>
    <cellStyle name="Normál 2 2 3 8" xfId="18715" xr:uid="{00000000-0005-0000-0000-000086430000}"/>
    <cellStyle name="Normál 2 2 3 8 2" xfId="18716" xr:uid="{00000000-0005-0000-0000-000087430000}"/>
    <cellStyle name="Normal 2 2 3 9" xfId="52405" xr:uid="{B28E1B0D-4AAA-4A50-8468-93F313302883}"/>
    <cellStyle name="Normál 2 2 3 9" xfId="18717" xr:uid="{00000000-0005-0000-0000-000088430000}"/>
    <cellStyle name="Normál 2 2 3 9 2" xfId="18718" xr:uid="{00000000-0005-0000-0000-000089430000}"/>
    <cellStyle name="Normal 2 2 30" xfId="18719" xr:uid="{00000000-0005-0000-0000-00008A430000}"/>
    <cellStyle name="Normal 2 2 31" xfId="18720" xr:uid="{00000000-0005-0000-0000-00008B430000}"/>
    <cellStyle name="Normal 2 2 32" xfId="18721" xr:uid="{00000000-0005-0000-0000-00008C430000}"/>
    <cellStyle name="Normal 2 2 33" xfId="18722" xr:uid="{00000000-0005-0000-0000-00008D430000}"/>
    <cellStyle name="Normal 2 2 34" xfId="18723" xr:uid="{00000000-0005-0000-0000-00008E430000}"/>
    <cellStyle name="Normal 2 2 35" xfId="18724" xr:uid="{00000000-0005-0000-0000-00008F430000}"/>
    <cellStyle name="Normal 2 2 36" xfId="18725" xr:uid="{00000000-0005-0000-0000-000090430000}"/>
    <cellStyle name="Normal 2 2 37" xfId="18726" xr:uid="{00000000-0005-0000-0000-000091430000}"/>
    <cellStyle name="Normal 2 2 38" xfId="18727" xr:uid="{00000000-0005-0000-0000-000092430000}"/>
    <cellStyle name="Normal 2 2 39" xfId="18728" xr:uid="{00000000-0005-0000-0000-000093430000}"/>
    <cellStyle name="Normal 2 2 4" xfId="18729" xr:uid="{00000000-0005-0000-0000-000094430000}"/>
    <cellStyle name="Normál 2 2 4" xfId="18730" xr:uid="{00000000-0005-0000-0000-000095430000}"/>
    <cellStyle name="Normál 2 2 4 10" xfId="18731" xr:uid="{00000000-0005-0000-0000-000096430000}"/>
    <cellStyle name="Normál 2 2 4 10 2" xfId="18732" xr:uid="{00000000-0005-0000-0000-000097430000}"/>
    <cellStyle name="Normál 2 2 4 11" xfId="18733" xr:uid="{00000000-0005-0000-0000-000098430000}"/>
    <cellStyle name="Normál 2 2 4 12" xfId="18734" xr:uid="{00000000-0005-0000-0000-000099430000}"/>
    <cellStyle name="Normal 2 2 4 2" xfId="18735" xr:uid="{00000000-0005-0000-0000-00009A430000}"/>
    <cellStyle name="Normál 2 2 4 2" xfId="18736" xr:uid="{00000000-0005-0000-0000-00009B430000}"/>
    <cellStyle name="Normal 2 2 4 2 2" xfId="18737" xr:uid="{00000000-0005-0000-0000-00009C430000}"/>
    <cellStyle name="Normál 2 2 4 2 2" xfId="18738" xr:uid="{00000000-0005-0000-0000-00009D430000}"/>
    <cellStyle name="Normal 2 2 4 2 2 2" xfId="18739" xr:uid="{00000000-0005-0000-0000-00009E430000}"/>
    <cellStyle name="Normal 2 2 4 2 2 2 2" xfId="18740" xr:uid="{00000000-0005-0000-0000-00009F430000}"/>
    <cellStyle name="Normal 2 2 4 2 2 2 2 2" xfId="18741" xr:uid="{00000000-0005-0000-0000-0000A0430000}"/>
    <cellStyle name="Normal 2 2 4 2 2 2 3" xfId="18742" xr:uid="{00000000-0005-0000-0000-0000A1430000}"/>
    <cellStyle name="Normal 2 2 4 2 2 2 4" xfId="18743" xr:uid="{00000000-0005-0000-0000-0000A2430000}"/>
    <cellStyle name="Normal 2 2 4 2 2 3" xfId="18744" xr:uid="{00000000-0005-0000-0000-0000A3430000}"/>
    <cellStyle name="Normal 2 2 4 2 2 3 2" xfId="18745" xr:uid="{00000000-0005-0000-0000-0000A4430000}"/>
    <cellStyle name="Normal 2 2 4 2 2 4" xfId="18746" xr:uid="{00000000-0005-0000-0000-0000A5430000}"/>
    <cellStyle name="Normal 2 2 4 2 2 5" xfId="18747" xr:uid="{00000000-0005-0000-0000-0000A6430000}"/>
    <cellStyle name="Normal 2 2 4 2 2 6" xfId="18748" xr:uid="{00000000-0005-0000-0000-0000A7430000}"/>
    <cellStyle name="Normál 2 2 4 2 3" xfId="18749" xr:uid="{00000000-0005-0000-0000-0000A8430000}"/>
    <cellStyle name="Normal 2 2 4 3" xfId="18750" xr:uid="{00000000-0005-0000-0000-0000A9430000}"/>
    <cellStyle name="Normál 2 2 4 3" xfId="18751" xr:uid="{00000000-0005-0000-0000-0000AA430000}"/>
    <cellStyle name="Normal 2 2 4 3 10" xfId="18752" xr:uid="{00000000-0005-0000-0000-0000AB430000}"/>
    <cellStyle name="Normal 2 2 4 3 10 2" xfId="18753" xr:uid="{00000000-0005-0000-0000-0000AC430000}"/>
    <cellStyle name="Normal 2 2 4 3 11" xfId="18754" xr:uid="{00000000-0005-0000-0000-0000AD430000}"/>
    <cellStyle name="Normal 2 2 4 3 12" xfId="18755" xr:uid="{00000000-0005-0000-0000-0000AE430000}"/>
    <cellStyle name="Normal 2 2 4 3 13" xfId="18756" xr:uid="{00000000-0005-0000-0000-0000AF430000}"/>
    <cellStyle name="Normal 2 2 4 3 2" xfId="18757" xr:uid="{00000000-0005-0000-0000-0000B0430000}"/>
    <cellStyle name="Normál 2 2 4 3 2" xfId="18758" xr:uid="{00000000-0005-0000-0000-0000B1430000}"/>
    <cellStyle name="Normal 2 2 4 3 2 2" xfId="18759" xr:uid="{00000000-0005-0000-0000-0000B2430000}"/>
    <cellStyle name="Normal 2 2 4 3 2 2 2" xfId="18760" xr:uid="{00000000-0005-0000-0000-0000B3430000}"/>
    <cellStyle name="Normal 2 2 4 3 2 3" xfId="18761" xr:uid="{00000000-0005-0000-0000-0000B4430000}"/>
    <cellStyle name="Normal 2 2 4 3 2 4" xfId="18762" xr:uid="{00000000-0005-0000-0000-0000B5430000}"/>
    <cellStyle name="Normal 2 2 4 3 2 5" xfId="18763" xr:uid="{00000000-0005-0000-0000-0000B6430000}"/>
    <cellStyle name="Normal 2 2 4 3 3" xfId="18764" xr:uid="{00000000-0005-0000-0000-0000B7430000}"/>
    <cellStyle name="Normál 2 2 4 3 3" xfId="18765" xr:uid="{00000000-0005-0000-0000-0000B8430000}"/>
    <cellStyle name="Normal 2 2 4 3 3 2" xfId="18766" xr:uid="{00000000-0005-0000-0000-0000B9430000}"/>
    <cellStyle name="Normal 2 2 4 3 4" xfId="18767" xr:uid="{00000000-0005-0000-0000-0000BA430000}"/>
    <cellStyle name="Normal 2 2 4 3 4 2" xfId="18768" xr:uid="{00000000-0005-0000-0000-0000BB430000}"/>
    <cellStyle name="Normal 2 2 4 3 5" xfId="18769" xr:uid="{00000000-0005-0000-0000-0000BC430000}"/>
    <cellStyle name="Normal 2 2 4 3 5 2" xfId="18770" xr:uid="{00000000-0005-0000-0000-0000BD430000}"/>
    <cellStyle name="Normal 2 2 4 3 6" xfId="18771" xr:uid="{00000000-0005-0000-0000-0000BE430000}"/>
    <cellStyle name="Normal 2 2 4 3 6 2" xfId="18772" xr:uid="{00000000-0005-0000-0000-0000BF430000}"/>
    <cellStyle name="Normal 2 2 4 3 7" xfId="18773" xr:uid="{00000000-0005-0000-0000-0000C0430000}"/>
    <cellStyle name="Normal 2 2 4 3 7 2" xfId="18774" xr:uid="{00000000-0005-0000-0000-0000C1430000}"/>
    <cellStyle name="Normal 2 2 4 3 8" xfId="18775" xr:uid="{00000000-0005-0000-0000-0000C2430000}"/>
    <cellStyle name="Normal 2 2 4 3 8 2" xfId="18776" xr:uid="{00000000-0005-0000-0000-0000C3430000}"/>
    <cellStyle name="Normal 2 2 4 3 9" xfId="18777" xr:uid="{00000000-0005-0000-0000-0000C4430000}"/>
    <cellStyle name="Normal 2 2 4 3 9 2" xfId="18778" xr:uid="{00000000-0005-0000-0000-0000C5430000}"/>
    <cellStyle name="Normal 2 2 4 4" xfId="51353" xr:uid="{4DCF7E55-18ED-4DE9-82BE-B21FB5F23668}"/>
    <cellStyle name="Normál 2 2 4 4" xfId="18779" xr:uid="{00000000-0005-0000-0000-0000C6430000}"/>
    <cellStyle name="Normál 2 2 4 4 2" xfId="18780" xr:uid="{00000000-0005-0000-0000-0000C7430000}"/>
    <cellStyle name="Normal 2 2 4 5" xfId="52344" xr:uid="{A39AB54E-31F0-453B-9555-93FA01D44102}"/>
    <cellStyle name="Normál 2 2 4 5" xfId="18781" xr:uid="{00000000-0005-0000-0000-0000C8430000}"/>
    <cellStyle name="Normál 2 2 4 5 2" xfId="18782" xr:uid="{00000000-0005-0000-0000-0000C9430000}"/>
    <cellStyle name="Normal 2 2 4 6" xfId="52421" xr:uid="{7B36B296-968F-468C-884A-AB774637C930}"/>
    <cellStyle name="Normál 2 2 4 6" xfId="18783" xr:uid="{00000000-0005-0000-0000-0000CA430000}"/>
    <cellStyle name="Normál 2 2 4 6 2" xfId="18784" xr:uid="{00000000-0005-0000-0000-0000CB430000}"/>
    <cellStyle name="Normal 2 2 4 7" xfId="52332" xr:uid="{1A5E4121-B494-4458-B3A3-DF14215E5F01}"/>
    <cellStyle name="Normál 2 2 4 7" xfId="18785" xr:uid="{00000000-0005-0000-0000-0000CC430000}"/>
    <cellStyle name="Normál 2 2 4 7 2" xfId="18786" xr:uid="{00000000-0005-0000-0000-0000CD430000}"/>
    <cellStyle name="Normal 2 2 4 8" xfId="52408" xr:uid="{066055DD-BAD6-4CD3-B155-FFBD4C22677E}"/>
    <cellStyle name="Normál 2 2 4 8" xfId="18787" xr:uid="{00000000-0005-0000-0000-0000CE430000}"/>
    <cellStyle name="Normál 2 2 4 8 2" xfId="18788" xr:uid="{00000000-0005-0000-0000-0000CF430000}"/>
    <cellStyle name="Normal 2 2 4 9" xfId="52842" xr:uid="{0DFAF70D-7A26-4B3F-A84B-E1994995BB4E}"/>
    <cellStyle name="Normál 2 2 4 9" xfId="18789" xr:uid="{00000000-0005-0000-0000-0000D0430000}"/>
    <cellStyle name="Normál 2 2 4 9 2" xfId="18790" xr:uid="{00000000-0005-0000-0000-0000D1430000}"/>
    <cellStyle name="Normal 2 2 40" xfId="18791" xr:uid="{00000000-0005-0000-0000-0000D2430000}"/>
    <cellStyle name="Normal 2 2 41" xfId="18792" xr:uid="{00000000-0005-0000-0000-0000D3430000}"/>
    <cellStyle name="Normal 2 2 42" xfId="18793" xr:uid="{00000000-0005-0000-0000-0000D4430000}"/>
    <cellStyle name="Normal 2 2 43" xfId="18794" xr:uid="{00000000-0005-0000-0000-0000D5430000}"/>
    <cellStyle name="Normal 2 2 44" xfId="18795" xr:uid="{00000000-0005-0000-0000-0000D6430000}"/>
    <cellStyle name="Normal 2 2 45" xfId="18796" xr:uid="{00000000-0005-0000-0000-0000D7430000}"/>
    <cellStyle name="Normal 2 2 46" xfId="18797" xr:uid="{00000000-0005-0000-0000-0000D8430000}"/>
    <cellStyle name="Normal 2 2 47" xfId="18798" xr:uid="{00000000-0005-0000-0000-0000D9430000}"/>
    <cellStyle name="Normal 2 2 48" xfId="18799" xr:uid="{00000000-0005-0000-0000-0000DA430000}"/>
    <cellStyle name="Normal 2 2 49" xfId="18800" xr:uid="{00000000-0005-0000-0000-0000DB430000}"/>
    <cellStyle name="Normal 2 2 5" xfId="18801" xr:uid="{00000000-0005-0000-0000-0000DC430000}"/>
    <cellStyle name="Normál 2 2 5" xfId="18802" xr:uid="{00000000-0005-0000-0000-0000DD430000}"/>
    <cellStyle name="Normál 2 2 5 10" xfId="18803" xr:uid="{00000000-0005-0000-0000-0000DE430000}"/>
    <cellStyle name="Normál 2 2 5 10 2" xfId="18804" xr:uid="{00000000-0005-0000-0000-0000DF430000}"/>
    <cellStyle name="Normál 2 2 5 11" xfId="18805" xr:uid="{00000000-0005-0000-0000-0000E0430000}"/>
    <cellStyle name="Normál 2 2 5 12" xfId="18806" xr:uid="{00000000-0005-0000-0000-0000E1430000}"/>
    <cellStyle name="Normal 2 2 5 2" xfId="18807" xr:uid="{00000000-0005-0000-0000-0000E2430000}"/>
    <cellStyle name="Normál 2 2 5 2" xfId="18808" xr:uid="{00000000-0005-0000-0000-0000E3430000}"/>
    <cellStyle name="Normal 2 2 5 2 2" xfId="18809" xr:uid="{00000000-0005-0000-0000-0000E4430000}"/>
    <cellStyle name="Normál 2 2 5 2 2" xfId="18810" xr:uid="{00000000-0005-0000-0000-0000E5430000}"/>
    <cellStyle name="Normal 2 2 5 2 2 2" xfId="18811" xr:uid="{00000000-0005-0000-0000-0000E6430000}"/>
    <cellStyle name="Normal 2 2 5 2 2 2 2" xfId="18812" xr:uid="{00000000-0005-0000-0000-0000E7430000}"/>
    <cellStyle name="Normal 2 2 5 2 2 2 2 2" xfId="18813" xr:uid="{00000000-0005-0000-0000-0000E8430000}"/>
    <cellStyle name="Normal 2 2 5 2 2 2 3" xfId="18814" xr:uid="{00000000-0005-0000-0000-0000E9430000}"/>
    <cellStyle name="Normal 2 2 5 2 2 2 4" xfId="18815" xr:uid="{00000000-0005-0000-0000-0000EA430000}"/>
    <cellStyle name="Normal 2 2 5 2 2 3" xfId="18816" xr:uid="{00000000-0005-0000-0000-0000EB430000}"/>
    <cellStyle name="Normal 2 2 5 2 2 3 2" xfId="18817" xr:uid="{00000000-0005-0000-0000-0000EC430000}"/>
    <cellStyle name="Normal 2 2 5 2 2 4" xfId="18818" xr:uid="{00000000-0005-0000-0000-0000ED430000}"/>
    <cellStyle name="Normal 2 2 5 2 2 5" xfId="18819" xr:uid="{00000000-0005-0000-0000-0000EE430000}"/>
    <cellStyle name="Normal 2 2 5 2 2 6" xfId="18820" xr:uid="{00000000-0005-0000-0000-0000EF430000}"/>
    <cellStyle name="Normál 2 2 5 2 3" xfId="18821" xr:uid="{00000000-0005-0000-0000-0000F0430000}"/>
    <cellStyle name="Normal 2 2 5 3" xfId="18822" xr:uid="{00000000-0005-0000-0000-0000F1430000}"/>
    <cellStyle name="Normál 2 2 5 3" xfId="18823" xr:uid="{00000000-0005-0000-0000-0000F2430000}"/>
    <cellStyle name="Normal 2 2 5 3 10" xfId="18824" xr:uid="{00000000-0005-0000-0000-0000F3430000}"/>
    <cellStyle name="Normal 2 2 5 3 10 2" xfId="18825" xr:uid="{00000000-0005-0000-0000-0000F4430000}"/>
    <cellStyle name="Normal 2 2 5 3 11" xfId="18826" xr:uid="{00000000-0005-0000-0000-0000F5430000}"/>
    <cellStyle name="Normal 2 2 5 3 12" xfId="18827" xr:uid="{00000000-0005-0000-0000-0000F6430000}"/>
    <cellStyle name="Normal 2 2 5 3 13" xfId="18828" xr:uid="{00000000-0005-0000-0000-0000F7430000}"/>
    <cellStyle name="Normal 2 2 5 3 2" xfId="18829" xr:uid="{00000000-0005-0000-0000-0000F8430000}"/>
    <cellStyle name="Normál 2 2 5 3 2" xfId="18830" xr:uid="{00000000-0005-0000-0000-0000F9430000}"/>
    <cellStyle name="Normal 2 2 5 3 2 2" xfId="18831" xr:uid="{00000000-0005-0000-0000-0000FA430000}"/>
    <cellStyle name="Normal 2 2 5 3 2 2 2" xfId="18832" xr:uid="{00000000-0005-0000-0000-0000FB430000}"/>
    <cellStyle name="Normal 2 2 5 3 2 3" xfId="18833" xr:uid="{00000000-0005-0000-0000-0000FC430000}"/>
    <cellStyle name="Normal 2 2 5 3 2 4" xfId="18834" xr:uid="{00000000-0005-0000-0000-0000FD430000}"/>
    <cellStyle name="Normal 2 2 5 3 2 5" xfId="18835" xr:uid="{00000000-0005-0000-0000-0000FE430000}"/>
    <cellStyle name="Normal 2 2 5 3 3" xfId="18836" xr:uid="{00000000-0005-0000-0000-0000FF430000}"/>
    <cellStyle name="Normál 2 2 5 3 3" xfId="18837" xr:uid="{00000000-0005-0000-0000-000000440000}"/>
    <cellStyle name="Normal 2 2 5 3 3 2" xfId="18838" xr:uid="{00000000-0005-0000-0000-000001440000}"/>
    <cellStyle name="Normal 2 2 5 3 4" xfId="18839" xr:uid="{00000000-0005-0000-0000-000002440000}"/>
    <cellStyle name="Normal 2 2 5 3 4 2" xfId="18840" xr:uid="{00000000-0005-0000-0000-000003440000}"/>
    <cellStyle name="Normal 2 2 5 3 5" xfId="18841" xr:uid="{00000000-0005-0000-0000-000004440000}"/>
    <cellStyle name="Normal 2 2 5 3 5 2" xfId="18842" xr:uid="{00000000-0005-0000-0000-000005440000}"/>
    <cellStyle name="Normal 2 2 5 3 6" xfId="18843" xr:uid="{00000000-0005-0000-0000-000006440000}"/>
    <cellStyle name="Normal 2 2 5 3 6 2" xfId="18844" xr:uid="{00000000-0005-0000-0000-000007440000}"/>
    <cellStyle name="Normal 2 2 5 3 7" xfId="18845" xr:uid="{00000000-0005-0000-0000-000008440000}"/>
    <cellStyle name="Normal 2 2 5 3 7 2" xfId="18846" xr:uid="{00000000-0005-0000-0000-000009440000}"/>
    <cellStyle name="Normal 2 2 5 3 8" xfId="18847" xr:uid="{00000000-0005-0000-0000-00000A440000}"/>
    <cellStyle name="Normal 2 2 5 3 8 2" xfId="18848" xr:uid="{00000000-0005-0000-0000-00000B440000}"/>
    <cellStyle name="Normal 2 2 5 3 9" xfId="18849" xr:uid="{00000000-0005-0000-0000-00000C440000}"/>
    <cellStyle name="Normal 2 2 5 3 9 2" xfId="18850" xr:uid="{00000000-0005-0000-0000-00000D440000}"/>
    <cellStyle name="Normál 2 2 5 4" xfId="18851" xr:uid="{00000000-0005-0000-0000-00000E440000}"/>
    <cellStyle name="Normál 2 2 5 4 2" xfId="18852" xr:uid="{00000000-0005-0000-0000-00000F440000}"/>
    <cellStyle name="Normál 2 2 5 5" xfId="18853" xr:uid="{00000000-0005-0000-0000-000010440000}"/>
    <cellStyle name="Normál 2 2 5 5 2" xfId="18854" xr:uid="{00000000-0005-0000-0000-000011440000}"/>
    <cellStyle name="Normál 2 2 5 6" xfId="18855" xr:uid="{00000000-0005-0000-0000-000012440000}"/>
    <cellStyle name="Normál 2 2 5 6 2" xfId="18856" xr:uid="{00000000-0005-0000-0000-000013440000}"/>
    <cellStyle name="Normál 2 2 5 7" xfId="18857" xr:uid="{00000000-0005-0000-0000-000014440000}"/>
    <cellStyle name="Normál 2 2 5 7 2" xfId="18858" xr:uid="{00000000-0005-0000-0000-000015440000}"/>
    <cellStyle name="Normál 2 2 5 8" xfId="18859" xr:uid="{00000000-0005-0000-0000-000016440000}"/>
    <cellStyle name="Normál 2 2 5 8 2" xfId="18860" xr:uid="{00000000-0005-0000-0000-000017440000}"/>
    <cellStyle name="Normál 2 2 5 9" xfId="18861" xr:uid="{00000000-0005-0000-0000-000018440000}"/>
    <cellStyle name="Normál 2 2 5 9 2" xfId="18862" xr:uid="{00000000-0005-0000-0000-000019440000}"/>
    <cellStyle name="Normal 2 2 50" xfId="18863" xr:uid="{00000000-0005-0000-0000-00001A440000}"/>
    <cellStyle name="Normal 2 2 51" xfId="18864" xr:uid="{00000000-0005-0000-0000-00001B440000}"/>
    <cellStyle name="Normal 2 2 52" xfId="18865" xr:uid="{00000000-0005-0000-0000-00001C440000}"/>
    <cellStyle name="Normal 2 2 53" xfId="2260" xr:uid="{00000000-0005-0000-0000-00001D440000}"/>
    <cellStyle name="Normal 2 2 54" xfId="50446" xr:uid="{FA4B0395-26F5-4FF3-9C0F-3901B929D5BE}"/>
    <cellStyle name="Normal 2 2 55" xfId="52269" xr:uid="{84AA49C0-1C2F-4920-87CD-A9426BF03354}"/>
    <cellStyle name="Normal 2 2 56" xfId="52444" xr:uid="{E5B6A81B-F9FA-41FC-9336-3FB52FE14146}"/>
    <cellStyle name="Normal 2 2 57" xfId="52588" xr:uid="{03ED56D9-7485-4FCF-AD3D-0EAFA2AFA3B3}"/>
    <cellStyle name="Normal 2 2 58" xfId="52435" xr:uid="{C610AB0D-8177-45F8-B0CA-275DEBD2436D}"/>
    <cellStyle name="Normal 2 2 59" xfId="52786" xr:uid="{9C143F3E-02D3-44EE-8294-F173C84BD8BD}"/>
    <cellStyle name="Normal 2 2 6" xfId="18866" xr:uid="{00000000-0005-0000-0000-00001E440000}"/>
    <cellStyle name="Normál 2 2 6" xfId="18867" xr:uid="{00000000-0005-0000-0000-00001F440000}"/>
    <cellStyle name="Normal 2 2 6 2" xfId="18868" xr:uid="{00000000-0005-0000-0000-000020440000}"/>
    <cellStyle name="Normál 2 2 6 2" xfId="18869" xr:uid="{00000000-0005-0000-0000-000021440000}"/>
    <cellStyle name="Normal 2 2 6 2 2" xfId="18870" xr:uid="{00000000-0005-0000-0000-000022440000}"/>
    <cellStyle name="Normal 2 2 6 2 2 2" xfId="18871" xr:uid="{00000000-0005-0000-0000-000023440000}"/>
    <cellStyle name="Normal 2 2 6 2 2 2 2" xfId="18872" xr:uid="{00000000-0005-0000-0000-000024440000}"/>
    <cellStyle name="Normal 2 2 6 2 2 3" xfId="18873" xr:uid="{00000000-0005-0000-0000-000025440000}"/>
    <cellStyle name="Normal 2 2 6 2 2 4" xfId="18874" xr:uid="{00000000-0005-0000-0000-000026440000}"/>
    <cellStyle name="Normal 2 2 6 2 3" xfId="18875" xr:uid="{00000000-0005-0000-0000-000027440000}"/>
    <cellStyle name="Normal 2 2 6 2 3 2" xfId="18876" xr:uid="{00000000-0005-0000-0000-000028440000}"/>
    <cellStyle name="Normal 2 2 6 2 4" xfId="18877" xr:uid="{00000000-0005-0000-0000-000029440000}"/>
    <cellStyle name="Normal 2 2 6 2 5" xfId="18878" xr:uid="{00000000-0005-0000-0000-00002A440000}"/>
    <cellStyle name="Normal 2 2 6 2 6" xfId="18879" xr:uid="{00000000-0005-0000-0000-00002B440000}"/>
    <cellStyle name="Normal 2 2 6 2 7" xfId="18880" xr:uid="{00000000-0005-0000-0000-00002C440000}"/>
    <cellStyle name="Normál 2 2 6 3" xfId="18881" xr:uid="{00000000-0005-0000-0000-00002D440000}"/>
    <cellStyle name="Normal 2 2 7" xfId="18882" xr:uid="{00000000-0005-0000-0000-00002E440000}"/>
    <cellStyle name="Normál 2 2 7" xfId="18883" xr:uid="{00000000-0005-0000-0000-00002F440000}"/>
    <cellStyle name="Normal 2 2 7 2" xfId="18884" xr:uid="{00000000-0005-0000-0000-000030440000}"/>
    <cellStyle name="Normál 2 2 7 2" xfId="18885" xr:uid="{00000000-0005-0000-0000-000031440000}"/>
    <cellStyle name="Normal 2 2 7 2 2" xfId="18886" xr:uid="{00000000-0005-0000-0000-000032440000}"/>
    <cellStyle name="Normal 2 2 7 2 2 2" xfId="18887" xr:uid="{00000000-0005-0000-0000-000033440000}"/>
    <cellStyle name="Normal 2 2 7 2 2 2 2" xfId="18888" xr:uid="{00000000-0005-0000-0000-000034440000}"/>
    <cellStyle name="Normal 2 2 7 2 2 3" xfId="18889" xr:uid="{00000000-0005-0000-0000-000035440000}"/>
    <cellStyle name="Normal 2 2 7 2 2 4" xfId="18890" xr:uid="{00000000-0005-0000-0000-000036440000}"/>
    <cellStyle name="Normal 2 2 7 2 3" xfId="18891" xr:uid="{00000000-0005-0000-0000-000037440000}"/>
    <cellStyle name="Normal 2 2 7 2 3 2" xfId="18892" xr:uid="{00000000-0005-0000-0000-000038440000}"/>
    <cellStyle name="Normal 2 2 7 2 4" xfId="18893" xr:uid="{00000000-0005-0000-0000-000039440000}"/>
    <cellStyle name="Normal 2 2 7 2 5" xfId="18894" xr:uid="{00000000-0005-0000-0000-00003A440000}"/>
    <cellStyle name="Normal 2 2 7 2 6" xfId="18895" xr:uid="{00000000-0005-0000-0000-00003B440000}"/>
    <cellStyle name="Normal 2 2 7 2 7" xfId="18896" xr:uid="{00000000-0005-0000-0000-00003C440000}"/>
    <cellStyle name="Normál 2 2 7 3" xfId="18897" xr:uid="{00000000-0005-0000-0000-00003D440000}"/>
    <cellStyle name="Normal 2 2 8" xfId="18898" xr:uid="{00000000-0005-0000-0000-00003E440000}"/>
    <cellStyle name="Normál 2 2 8" xfId="18899" xr:uid="{00000000-0005-0000-0000-00003F440000}"/>
    <cellStyle name="Normal 2 2 8 2" xfId="18900" xr:uid="{00000000-0005-0000-0000-000040440000}"/>
    <cellStyle name="Normál 2 2 8 2" xfId="18901" xr:uid="{00000000-0005-0000-0000-000041440000}"/>
    <cellStyle name="Normal 2 2 8 2 2" xfId="18902" xr:uid="{00000000-0005-0000-0000-000042440000}"/>
    <cellStyle name="Normal 2 2 8 2 2 2" xfId="18903" xr:uid="{00000000-0005-0000-0000-000043440000}"/>
    <cellStyle name="Normal 2 2 8 2 2 2 2" xfId="18904" xr:uid="{00000000-0005-0000-0000-000044440000}"/>
    <cellStyle name="Normal 2 2 8 2 2 3" xfId="18905" xr:uid="{00000000-0005-0000-0000-000045440000}"/>
    <cellStyle name="Normal 2 2 8 2 2 4" xfId="18906" xr:uid="{00000000-0005-0000-0000-000046440000}"/>
    <cellStyle name="Normal 2 2 8 2 3" xfId="18907" xr:uid="{00000000-0005-0000-0000-000047440000}"/>
    <cellStyle name="Normal 2 2 8 2 3 2" xfId="18908" xr:uid="{00000000-0005-0000-0000-000048440000}"/>
    <cellStyle name="Normal 2 2 8 2 4" xfId="18909" xr:uid="{00000000-0005-0000-0000-000049440000}"/>
    <cellStyle name="Normal 2 2 8 2 5" xfId="18910" xr:uid="{00000000-0005-0000-0000-00004A440000}"/>
    <cellStyle name="Normal 2 2 8 2 6" xfId="18911" xr:uid="{00000000-0005-0000-0000-00004B440000}"/>
    <cellStyle name="Normal 2 2 8 2 7" xfId="18912" xr:uid="{00000000-0005-0000-0000-00004C440000}"/>
    <cellStyle name="Normál 2 2 8 3" xfId="18913" xr:uid="{00000000-0005-0000-0000-00004D440000}"/>
    <cellStyle name="Normal 2 2 9" xfId="18914" xr:uid="{00000000-0005-0000-0000-00004E440000}"/>
    <cellStyle name="Normál 2 2 9" xfId="18915" xr:uid="{00000000-0005-0000-0000-00004F440000}"/>
    <cellStyle name="Normal 2 2 9 2" xfId="18916" xr:uid="{00000000-0005-0000-0000-000050440000}"/>
    <cellStyle name="Normál 2 2 9 2" xfId="18917" xr:uid="{00000000-0005-0000-0000-000051440000}"/>
    <cellStyle name="Normal 2 2 9 2 2" xfId="18918" xr:uid="{00000000-0005-0000-0000-000052440000}"/>
    <cellStyle name="Normal 2 2 9 2 2 2" xfId="18919" xr:uid="{00000000-0005-0000-0000-000053440000}"/>
    <cellStyle name="Normal 2 2 9 2 2 2 2" xfId="18920" xr:uid="{00000000-0005-0000-0000-000054440000}"/>
    <cellStyle name="Normal 2 2 9 2 2 3" xfId="18921" xr:uid="{00000000-0005-0000-0000-000055440000}"/>
    <cellStyle name="Normal 2 2 9 2 2 4" xfId="18922" xr:uid="{00000000-0005-0000-0000-000056440000}"/>
    <cellStyle name="Normal 2 2 9 2 3" xfId="18923" xr:uid="{00000000-0005-0000-0000-000057440000}"/>
    <cellStyle name="Normal 2 2 9 2 3 2" xfId="18924" xr:uid="{00000000-0005-0000-0000-000058440000}"/>
    <cellStyle name="Normal 2 2 9 2 4" xfId="18925" xr:uid="{00000000-0005-0000-0000-000059440000}"/>
    <cellStyle name="Normal 2 2 9 2 5" xfId="18926" xr:uid="{00000000-0005-0000-0000-00005A440000}"/>
    <cellStyle name="Normal 2 2 9 2 6" xfId="18927" xr:uid="{00000000-0005-0000-0000-00005B440000}"/>
    <cellStyle name="Normal 2 2 9 2 7" xfId="18928" xr:uid="{00000000-0005-0000-0000-00005C440000}"/>
    <cellStyle name="Normál 2 2 9 3" xfId="18929" xr:uid="{00000000-0005-0000-0000-00005D440000}"/>
    <cellStyle name="Normal 2 2_inv-en-1.5.0-02 trame_fiche-emissions" xfId="18930" xr:uid="{00000000-0005-0000-0000-00005E440000}"/>
    <cellStyle name="Normal 2 20" xfId="18931" xr:uid="{00000000-0005-0000-0000-00005F440000}"/>
    <cellStyle name="Normal 2 20 2" xfId="18932" xr:uid="{00000000-0005-0000-0000-000060440000}"/>
    <cellStyle name="Normal 2 20 2 2" xfId="18933" xr:uid="{00000000-0005-0000-0000-000061440000}"/>
    <cellStyle name="Normal 2 20 2 2 2" xfId="18934" xr:uid="{00000000-0005-0000-0000-000062440000}"/>
    <cellStyle name="Normal 2 20 2 2 2 2" xfId="18935" xr:uid="{00000000-0005-0000-0000-000063440000}"/>
    <cellStyle name="Normal 2 20 2 2 2 2 2" xfId="18936" xr:uid="{00000000-0005-0000-0000-000064440000}"/>
    <cellStyle name="Normal 2 20 2 2 2 3" xfId="18937" xr:uid="{00000000-0005-0000-0000-000065440000}"/>
    <cellStyle name="Normal 2 20 2 2 2 4" xfId="18938" xr:uid="{00000000-0005-0000-0000-000066440000}"/>
    <cellStyle name="Normal 2 20 2 2 3" xfId="18939" xr:uid="{00000000-0005-0000-0000-000067440000}"/>
    <cellStyle name="Normal 2 20 2 2 3 2" xfId="18940" xr:uid="{00000000-0005-0000-0000-000068440000}"/>
    <cellStyle name="Normal 2 20 2 2 4" xfId="18941" xr:uid="{00000000-0005-0000-0000-000069440000}"/>
    <cellStyle name="Normal 2 20 2 2 5" xfId="18942" xr:uid="{00000000-0005-0000-0000-00006A440000}"/>
    <cellStyle name="Normal 2 20 3" xfId="18943" xr:uid="{00000000-0005-0000-0000-00006B440000}"/>
    <cellStyle name="Normal 2 20 3 2" xfId="18944" xr:uid="{00000000-0005-0000-0000-00006C440000}"/>
    <cellStyle name="Normal 2 20 3 2 2" xfId="18945" xr:uid="{00000000-0005-0000-0000-00006D440000}"/>
    <cellStyle name="Normal 2 20 3 2 2 2" xfId="18946" xr:uid="{00000000-0005-0000-0000-00006E440000}"/>
    <cellStyle name="Normal 2 20 3 2 2 2 2" xfId="18947" xr:uid="{00000000-0005-0000-0000-00006F440000}"/>
    <cellStyle name="Normal 2 20 3 2 2 3" xfId="18948" xr:uid="{00000000-0005-0000-0000-000070440000}"/>
    <cellStyle name="Normal 2 20 3 2 2 4" xfId="18949" xr:uid="{00000000-0005-0000-0000-000071440000}"/>
    <cellStyle name="Normal 2 20 3 2 3" xfId="18950" xr:uid="{00000000-0005-0000-0000-000072440000}"/>
    <cellStyle name="Normal 2 20 3 2 3 2" xfId="18951" xr:uid="{00000000-0005-0000-0000-000073440000}"/>
    <cellStyle name="Normal 2 20 3 2 4" xfId="18952" xr:uid="{00000000-0005-0000-0000-000074440000}"/>
    <cellStyle name="Normal 2 20 3 2 5" xfId="18953" xr:uid="{00000000-0005-0000-0000-000075440000}"/>
    <cellStyle name="Normal 2 20 4" xfId="18954" xr:uid="{00000000-0005-0000-0000-000076440000}"/>
    <cellStyle name="Normal 2 20 4 2" xfId="18955" xr:uid="{00000000-0005-0000-0000-000077440000}"/>
    <cellStyle name="Normal 2 20 4 2 2" xfId="18956" xr:uid="{00000000-0005-0000-0000-000078440000}"/>
    <cellStyle name="Normal 2 20 4 2 2 2" xfId="18957" xr:uid="{00000000-0005-0000-0000-000079440000}"/>
    <cellStyle name="Normal 2 20 4 2 3" xfId="18958" xr:uid="{00000000-0005-0000-0000-00007A440000}"/>
    <cellStyle name="Normal 2 20 4 2 4" xfId="18959" xr:uid="{00000000-0005-0000-0000-00007B440000}"/>
    <cellStyle name="Normal 2 20 4 3" xfId="18960" xr:uid="{00000000-0005-0000-0000-00007C440000}"/>
    <cellStyle name="Normal 2 20 4 3 2" xfId="18961" xr:uid="{00000000-0005-0000-0000-00007D440000}"/>
    <cellStyle name="Normal 2 20 4 4" xfId="18962" xr:uid="{00000000-0005-0000-0000-00007E440000}"/>
    <cellStyle name="Normal 2 20 4 5" xfId="18963" xr:uid="{00000000-0005-0000-0000-00007F440000}"/>
    <cellStyle name="Normal 2 21" xfId="18964" xr:uid="{00000000-0005-0000-0000-000080440000}"/>
    <cellStyle name="Normal 2 21 2" xfId="18965" xr:uid="{00000000-0005-0000-0000-000081440000}"/>
    <cellStyle name="Normal 2 21 2 2" xfId="18966" xr:uid="{00000000-0005-0000-0000-000082440000}"/>
    <cellStyle name="Normal 2 21 2 2 2" xfId="18967" xr:uid="{00000000-0005-0000-0000-000083440000}"/>
    <cellStyle name="Normal 2 21 2 2 2 2" xfId="18968" xr:uid="{00000000-0005-0000-0000-000084440000}"/>
    <cellStyle name="Normal 2 21 2 2 2 2 2" xfId="18969" xr:uid="{00000000-0005-0000-0000-000085440000}"/>
    <cellStyle name="Normal 2 21 2 2 2 3" xfId="18970" xr:uid="{00000000-0005-0000-0000-000086440000}"/>
    <cellStyle name="Normal 2 21 2 2 2 4" xfId="18971" xr:uid="{00000000-0005-0000-0000-000087440000}"/>
    <cellStyle name="Normal 2 21 2 2 3" xfId="18972" xr:uid="{00000000-0005-0000-0000-000088440000}"/>
    <cellStyle name="Normal 2 21 2 2 3 2" xfId="18973" xr:uid="{00000000-0005-0000-0000-000089440000}"/>
    <cellStyle name="Normal 2 21 2 2 4" xfId="18974" xr:uid="{00000000-0005-0000-0000-00008A440000}"/>
    <cellStyle name="Normal 2 21 2 2 5" xfId="18975" xr:uid="{00000000-0005-0000-0000-00008B440000}"/>
    <cellStyle name="Normal 2 21 3" xfId="18976" xr:uid="{00000000-0005-0000-0000-00008C440000}"/>
    <cellStyle name="Normal 2 21 3 2" xfId="18977" xr:uid="{00000000-0005-0000-0000-00008D440000}"/>
    <cellStyle name="Normal 2 21 3 2 2" xfId="18978" xr:uid="{00000000-0005-0000-0000-00008E440000}"/>
    <cellStyle name="Normal 2 21 3 2 2 2" xfId="18979" xr:uid="{00000000-0005-0000-0000-00008F440000}"/>
    <cellStyle name="Normal 2 21 3 2 2 2 2" xfId="18980" xr:uid="{00000000-0005-0000-0000-000090440000}"/>
    <cellStyle name="Normal 2 21 3 2 2 3" xfId="18981" xr:uid="{00000000-0005-0000-0000-000091440000}"/>
    <cellStyle name="Normal 2 21 3 2 2 4" xfId="18982" xr:uid="{00000000-0005-0000-0000-000092440000}"/>
    <cellStyle name="Normal 2 21 3 2 3" xfId="18983" xr:uid="{00000000-0005-0000-0000-000093440000}"/>
    <cellStyle name="Normal 2 21 3 2 3 2" xfId="18984" xr:uid="{00000000-0005-0000-0000-000094440000}"/>
    <cellStyle name="Normal 2 21 3 2 4" xfId="18985" xr:uid="{00000000-0005-0000-0000-000095440000}"/>
    <cellStyle name="Normal 2 21 3 2 5" xfId="18986" xr:uid="{00000000-0005-0000-0000-000096440000}"/>
    <cellStyle name="Normal 2 21 4" xfId="18987" xr:uid="{00000000-0005-0000-0000-000097440000}"/>
    <cellStyle name="Normal 2 21 4 2" xfId="18988" xr:uid="{00000000-0005-0000-0000-000098440000}"/>
    <cellStyle name="Normal 2 21 4 2 2" xfId="18989" xr:uid="{00000000-0005-0000-0000-000099440000}"/>
    <cellStyle name="Normal 2 21 4 2 2 2" xfId="18990" xr:uid="{00000000-0005-0000-0000-00009A440000}"/>
    <cellStyle name="Normal 2 21 4 2 3" xfId="18991" xr:uid="{00000000-0005-0000-0000-00009B440000}"/>
    <cellStyle name="Normal 2 21 4 2 4" xfId="18992" xr:uid="{00000000-0005-0000-0000-00009C440000}"/>
    <cellStyle name="Normal 2 21 4 3" xfId="18993" xr:uid="{00000000-0005-0000-0000-00009D440000}"/>
    <cellStyle name="Normal 2 21 4 3 2" xfId="18994" xr:uid="{00000000-0005-0000-0000-00009E440000}"/>
    <cellStyle name="Normal 2 21 4 4" xfId="18995" xr:uid="{00000000-0005-0000-0000-00009F440000}"/>
    <cellStyle name="Normal 2 21 4 5" xfId="18996" xr:uid="{00000000-0005-0000-0000-0000A0440000}"/>
    <cellStyle name="Normal 2 22" xfId="18997" xr:uid="{00000000-0005-0000-0000-0000A1440000}"/>
    <cellStyle name="Normal 2 22 2" xfId="18998" xr:uid="{00000000-0005-0000-0000-0000A2440000}"/>
    <cellStyle name="Normal 2 22 2 2" xfId="18999" xr:uid="{00000000-0005-0000-0000-0000A3440000}"/>
    <cellStyle name="Normal 2 22 2 2 2" xfId="19000" xr:uid="{00000000-0005-0000-0000-0000A4440000}"/>
    <cellStyle name="Normal 2 22 2 2 2 2" xfId="19001" xr:uid="{00000000-0005-0000-0000-0000A5440000}"/>
    <cellStyle name="Normal 2 22 2 2 2 2 2" xfId="19002" xr:uid="{00000000-0005-0000-0000-0000A6440000}"/>
    <cellStyle name="Normal 2 22 2 2 2 3" xfId="19003" xr:uid="{00000000-0005-0000-0000-0000A7440000}"/>
    <cellStyle name="Normal 2 22 2 2 2 4" xfId="19004" xr:uid="{00000000-0005-0000-0000-0000A8440000}"/>
    <cellStyle name="Normal 2 22 2 2 3" xfId="19005" xr:uid="{00000000-0005-0000-0000-0000A9440000}"/>
    <cellStyle name="Normal 2 22 2 2 3 2" xfId="19006" xr:uid="{00000000-0005-0000-0000-0000AA440000}"/>
    <cellStyle name="Normal 2 22 2 2 4" xfId="19007" xr:uid="{00000000-0005-0000-0000-0000AB440000}"/>
    <cellStyle name="Normal 2 22 2 2 5" xfId="19008" xr:uid="{00000000-0005-0000-0000-0000AC440000}"/>
    <cellStyle name="Normal 2 22 3" xfId="19009" xr:uid="{00000000-0005-0000-0000-0000AD440000}"/>
    <cellStyle name="Normal 2 22 3 2" xfId="19010" xr:uid="{00000000-0005-0000-0000-0000AE440000}"/>
    <cellStyle name="Normal 2 22 3 2 2" xfId="19011" xr:uid="{00000000-0005-0000-0000-0000AF440000}"/>
    <cellStyle name="Normal 2 22 3 2 2 2" xfId="19012" xr:uid="{00000000-0005-0000-0000-0000B0440000}"/>
    <cellStyle name="Normal 2 22 3 2 2 2 2" xfId="19013" xr:uid="{00000000-0005-0000-0000-0000B1440000}"/>
    <cellStyle name="Normal 2 22 3 2 2 3" xfId="19014" xr:uid="{00000000-0005-0000-0000-0000B2440000}"/>
    <cellStyle name="Normal 2 22 3 2 2 4" xfId="19015" xr:uid="{00000000-0005-0000-0000-0000B3440000}"/>
    <cellStyle name="Normal 2 22 3 2 3" xfId="19016" xr:uid="{00000000-0005-0000-0000-0000B4440000}"/>
    <cellStyle name="Normal 2 22 3 2 3 2" xfId="19017" xr:uid="{00000000-0005-0000-0000-0000B5440000}"/>
    <cellStyle name="Normal 2 22 3 2 4" xfId="19018" xr:uid="{00000000-0005-0000-0000-0000B6440000}"/>
    <cellStyle name="Normal 2 22 3 2 5" xfId="19019" xr:uid="{00000000-0005-0000-0000-0000B7440000}"/>
    <cellStyle name="Normal 2 22 4" xfId="19020" xr:uid="{00000000-0005-0000-0000-0000B8440000}"/>
    <cellStyle name="Normal 2 22 4 2" xfId="19021" xr:uid="{00000000-0005-0000-0000-0000B9440000}"/>
    <cellStyle name="Normal 2 22 4 2 2" xfId="19022" xr:uid="{00000000-0005-0000-0000-0000BA440000}"/>
    <cellStyle name="Normal 2 22 4 2 2 2" xfId="19023" xr:uid="{00000000-0005-0000-0000-0000BB440000}"/>
    <cellStyle name="Normal 2 22 4 2 3" xfId="19024" xr:uid="{00000000-0005-0000-0000-0000BC440000}"/>
    <cellStyle name="Normal 2 22 4 2 4" xfId="19025" xr:uid="{00000000-0005-0000-0000-0000BD440000}"/>
    <cellStyle name="Normal 2 22 4 3" xfId="19026" xr:uid="{00000000-0005-0000-0000-0000BE440000}"/>
    <cellStyle name="Normal 2 22 4 3 2" xfId="19027" xr:uid="{00000000-0005-0000-0000-0000BF440000}"/>
    <cellStyle name="Normal 2 22 4 4" xfId="19028" xr:uid="{00000000-0005-0000-0000-0000C0440000}"/>
    <cellStyle name="Normal 2 22 4 5" xfId="19029" xr:uid="{00000000-0005-0000-0000-0000C1440000}"/>
    <cellStyle name="Normal 2 22 5" xfId="19030" xr:uid="{00000000-0005-0000-0000-0000C2440000}"/>
    <cellStyle name="Normal 2 23" xfId="19031" xr:uid="{00000000-0005-0000-0000-0000C3440000}"/>
    <cellStyle name="Normal 2 23 2" xfId="19032" xr:uid="{00000000-0005-0000-0000-0000C4440000}"/>
    <cellStyle name="Normal 2 23 2 2" xfId="19033" xr:uid="{00000000-0005-0000-0000-0000C5440000}"/>
    <cellStyle name="Normal 2 23 2 2 2" xfId="19034" xr:uid="{00000000-0005-0000-0000-0000C6440000}"/>
    <cellStyle name="Normal 2 23 2 2 2 2" xfId="19035" xr:uid="{00000000-0005-0000-0000-0000C7440000}"/>
    <cellStyle name="Normal 2 23 2 2 2 2 2" xfId="19036" xr:uid="{00000000-0005-0000-0000-0000C8440000}"/>
    <cellStyle name="Normal 2 23 2 2 2 3" xfId="19037" xr:uid="{00000000-0005-0000-0000-0000C9440000}"/>
    <cellStyle name="Normal 2 23 2 2 2 4" xfId="19038" xr:uid="{00000000-0005-0000-0000-0000CA440000}"/>
    <cellStyle name="Normal 2 23 2 2 3" xfId="19039" xr:uid="{00000000-0005-0000-0000-0000CB440000}"/>
    <cellStyle name="Normal 2 23 2 2 3 2" xfId="19040" xr:uid="{00000000-0005-0000-0000-0000CC440000}"/>
    <cellStyle name="Normal 2 23 2 2 4" xfId="19041" xr:uid="{00000000-0005-0000-0000-0000CD440000}"/>
    <cellStyle name="Normal 2 23 2 2 5" xfId="19042" xr:uid="{00000000-0005-0000-0000-0000CE440000}"/>
    <cellStyle name="Normal 2 23 3" xfId="19043" xr:uid="{00000000-0005-0000-0000-0000CF440000}"/>
    <cellStyle name="Normal 2 23 3 2" xfId="19044" xr:uid="{00000000-0005-0000-0000-0000D0440000}"/>
    <cellStyle name="Normal 2 23 3 2 2" xfId="19045" xr:uid="{00000000-0005-0000-0000-0000D1440000}"/>
    <cellStyle name="Normal 2 23 3 2 2 2" xfId="19046" xr:uid="{00000000-0005-0000-0000-0000D2440000}"/>
    <cellStyle name="Normal 2 23 3 2 2 2 2" xfId="19047" xr:uid="{00000000-0005-0000-0000-0000D3440000}"/>
    <cellStyle name="Normal 2 23 3 2 2 3" xfId="19048" xr:uid="{00000000-0005-0000-0000-0000D4440000}"/>
    <cellStyle name="Normal 2 23 3 2 2 4" xfId="19049" xr:uid="{00000000-0005-0000-0000-0000D5440000}"/>
    <cellStyle name="Normal 2 23 3 2 3" xfId="19050" xr:uid="{00000000-0005-0000-0000-0000D6440000}"/>
    <cellStyle name="Normal 2 23 3 2 3 2" xfId="19051" xr:uid="{00000000-0005-0000-0000-0000D7440000}"/>
    <cellStyle name="Normal 2 23 3 2 4" xfId="19052" xr:uid="{00000000-0005-0000-0000-0000D8440000}"/>
    <cellStyle name="Normal 2 23 3 2 5" xfId="19053" xr:uid="{00000000-0005-0000-0000-0000D9440000}"/>
    <cellStyle name="Normal 2 23 4" xfId="19054" xr:uid="{00000000-0005-0000-0000-0000DA440000}"/>
    <cellStyle name="Normal 2 23 4 2" xfId="19055" xr:uid="{00000000-0005-0000-0000-0000DB440000}"/>
    <cellStyle name="Normal 2 23 4 2 2" xfId="19056" xr:uid="{00000000-0005-0000-0000-0000DC440000}"/>
    <cellStyle name="Normal 2 23 4 2 2 2" xfId="19057" xr:uid="{00000000-0005-0000-0000-0000DD440000}"/>
    <cellStyle name="Normal 2 23 4 2 3" xfId="19058" xr:uid="{00000000-0005-0000-0000-0000DE440000}"/>
    <cellStyle name="Normal 2 23 4 2 4" xfId="19059" xr:uid="{00000000-0005-0000-0000-0000DF440000}"/>
    <cellStyle name="Normal 2 23 4 3" xfId="19060" xr:uid="{00000000-0005-0000-0000-0000E0440000}"/>
    <cellStyle name="Normal 2 23 4 3 2" xfId="19061" xr:uid="{00000000-0005-0000-0000-0000E1440000}"/>
    <cellStyle name="Normal 2 23 4 4" xfId="19062" xr:uid="{00000000-0005-0000-0000-0000E2440000}"/>
    <cellStyle name="Normal 2 23 4 5" xfId="19063" xr:uid="{00000000-0005-0000-0000-0000E3440000}"/>
    <cellStyle name="Normal 2 23 5" xfId="19064" xr:uid="{00000000-0005-0000-0000-0000E4440000}"/>
    <cellStyle name="Normal 2 24" xfId="19065" xr:uid="{00000000-0005-0000-0000-0000E5440000}"/>
    <cellStyle name="Normal 2 24 2" xfId="19066" xr:uid="{00000000-0005-0000-0000-0000E6440000}"/>
    <cellStyle name="Normal 2 24 2 2" xfId="19067" xr:uid="{00000000-0005-0000-0000-0000E7440000}"/>
    <cellStyle name="Normal 2 24 2 2 2" xfId="19068" xr:uid="{00000000-0005-0000-0000-0000E8440000}"/>
    <cellStyle name="Normal 2 24 2 2 2 2" xfId="19069" xr:uid="{00000000-0005-0000-0000-0000E9440000}"/>
    <cellStyle name="Normal 2 24 2 2 2 2 2" xfId="19070" xr:uid="{00000000-0005-0000-0000-0000EA440000}"/>
    <cellStyle name="Normal 2 24 2 2 2 3" xfId="19071" xr:uid="{00000000-0005-0000-0000-0000EB440000}"/>
    <cellStyle name="Normal 2 24 2 2 2 4" xfId="19072" xr:uid="{00000000-0005-0000-0000-0000EC440000}"/>
    <cellStyle name="Normal 2 24 2 2 3" xfId="19073" xr:uid="{00000000-0005-0000-0000-0000ED440000}"/>
    <cellStyle name="Normal 2 24 2 2 3 2" xfId="19074" xr:uid="{00000000-0005-0000-0000-0000EE440000}"/>
    <cellStyle name="Normal 2 24 2 2 4" xfId="19075" xr:uid="{00000000-0005-0000-0000-0000EF440000}"/>
    <cellStyle name="Normal 2 24 2 2 5" xfId="19076" xr:uid="{00000000-0005-0000-0000-0000F0440000}"/>
    <cellStyle name="Normal 2 24 3" xfId="19077" xr:uid="{00000000-0005-0000-0000-0000F1440000}"/>
    <cellStyle name="Normal 2 24 3 2" xfId="19078" xr:uid="{00000000-0005-0000-0000-0000F2440000}"/>
    <cellStyle name="Normal 2 24 3 2 2" xfId="19079" xr:uid="{00000000-0005-0000-0000-0000F3440000}"/>
    <cellStyle name="Normal 2 24 3 2 2 2" xfId="19080" xr:uid="{00000000-0005-0000-0000-0000F4440000}"/>
    <cellStyle name="Normal 2 24 3 2 2 2 2" xfId="19081" xr:uid="{00000000-0005-0000-0000-0000F5440000}"/>
    <cellStyle name="Normal 2 24 3 2 2 3" xfId="19082" xr:uid="{00000000-0005-0000-0000-0000F6440000}"/>
    <cellStyle name="Normal 2 24 3 2 2 4" xfId="19083" xr:uid="{00000000-0005-0000-0000-0000F7440000}"/>
    <cellStyle name="Normal 2 24 3 2 3" xfId="19084" xr:uid="{00000000-0005-0000-0000-0000F8440000}"/>
    <cellStyle name="Normal 2 24 3 2 3 2" xfId="19085" xr:uid="{00000000-0005-0000-0000-0000F9440000}"/>
    <cellStyle name="Normal 2 24 3 2 4" xfId="19086" xr:uid="{00000000-0005-0000-0000-0000FA440000}"/>
    <cellStyle name="Normal 2 24 3 2 5" xfId="19087" xr:uid="{00000000-0005-0000-0000-0000FB440000}"/>
    <cellStyle name="Normal 2 24 4" xfId="19088" xr:uid="{00000000-0005-0000-0000-0000FC440000}"/>
    <cellStyle name="Normal 2 24 4 2" xfId="19089" xr:uid="{00000000-0005-0000-0000-0000FD440000}"/>
    <cellStyle name="Normal 2 24 4 2 2" xfId="19090" xr:uid="{00000000-0005-0000-0000-0000FE440000}"/>
    <cellStyle name="Normal 2 24 4 2 2 2" xfId="19091" xr:uid="{00000000-0005-0000-0000-0000FF440000}"/>
    <cellStyle name="Normal 2 24 4 2 3" xfId="19092" xr:uid="{00000000-0005-0000-0000-000000450000}"/>
    <cellStyle name="Normal 2 24 4 2 4" xfId="19093" xr:uid="{00000000-0005-0000-0000-000001450000}"/>
    <cellStyle name="Normal 2 24 4 3" xfId="19094" xr:uid="{00000000-0005-0000-0000-000002450000}"/>
    <cellStyle name="Normal 2 24 4 3 2" xfId="19095" xr:uid="{00000000-0005-0000-0000-000003450000}"/>
    <cellStyle name="Normal 2 24 4 4" xfId="19096" xr:uid="{00000000-0005-0000-0000-000004450000}"/>
    <cellStyle name="Normal 2 24 4 5" xfId="19097" xr:uid="{00000000-0005-0000-0000-000005450000}"/>
    <cellStyle name="Normal 2 24 5" xfId="19098" xr:uid="{00000000-0005-0000-0000-000006450000}"/>
    <cellStyle name="Normal 2 25" xfId="19099" xr:uid="{00000000-0005-0000-0000-000007450000}"/>
    <cellStyle name="Normal 2 25 2" xfId="19100" xr:uid="{00000000-0005-0000-0000-000008450000}"/>
    <cellStyle name="Normal 2 25 2 2" xfId="19101" xr:uid="{00000000-0005-0000-0000-000009450000}"/>
    <cellStyle name="Normal 2 25 2 2 2" xfId="19102" xr:uid="{00000000-0005-0000-0000-00000A450000}"/>
    <cellStyle name="Normal 2 25 2 2 2 2" xfId="19103" xr:uid="{00000000-0005-0000-0000-00000B450000}"/>
    <cellStyle name="Normal 2 25 2 2 2 2 2" xfId="19104" xr:uid="{00000000-0005-0000-0000-00000C450000}"/>
    <cellStyle name="Normal 2 25 2 2 2 3" xfId="19105" xr:uid="{00000000-0005-0000-0000-00000D450000}"/>
    <cellStyle name="Normal 2 25 2 2 2 4" xfId="19106" xr:uid="{00000000-0005-0000-0000-00000E450000}"/>
    <cellStyle name="Normal 2 25 2 2 3" xfId="19107" xr:uid="{00000000-0005-0000-0000-00000F450000}"/>
    <cellStyle name="Normal 2 25 2 2 3 2" xfId="19108" xr:uid="{00000000-0005-0000-0000-000010450000}"/>
    <cellStyle name="Normal 2 25 2 2 4" xfId="19109" xr:uid="{00000000-0005-0000-0000-000011450000}"/>
    <cellStyle name="Normal 2 25 2 2 5" xfId="19110" xr:uid="{00000000-0005-0000-0000-000012450000}"/>
    <cellStyle name="Normal 2 25 3" xfId="19111" xr:uid="{00000000-0005-0000-0000-000013450000}"/>
    <cellStyle name="Normal 2 25 3 2" xfId="19112" xr:uid="{00000000-0005-0000-0000-000014450000}"/>
    <cellStyle name="Normal 2 25 3 2 2" xfId="19113" xr:uid="{00000000-0005-0000-0000-000015450000}"/>
    <cellStyle name="Normal 2 25 3 2 2 2" xfId="19114" xr:uid="{00000000-0005-0000-0000-000016450000}"/>
    <cellStyle name="Normal 2 25 3 2 2 2 2" xfId="19115" xr:uid="{00000000-0005-0000-0000-000017450000}"/>
    <cellStyle name="Normal 2 25 3 2 2 3" xfId="19116" xr:uid="{00000000-0005-0000-0000-000018450000}"/>
    <cellStyle name="Normal 2 25 3 2 2 4" xfId="19117" xr:uid="{00000000-0005-0000-0000-000019450000}"/>
    <cellStyle name="Normal 2 25 3 2 3" xfId="19118" xr:uid="{00000000-0005-0000-0000-00001A450000}"/>
    <cellStyle name="Normal 2 25 3 2 3 2" xfId="19119" xr:uid="{00000000-0005-0000-0000-00001B450000}"/>
    <cellStyle name="Normal 2 25 3 2 4" xfId="19120" xr:uid="{00000000-0005-0000-0000-00001C450000}"/>
    <cellStyle name="Normal 2 25 3 2 5" xfId="19121" xr:uid="{00000000-0005-0000-0000-00001D450000}"/>
    <cellStyle name="Normal 2 25 4" xfId="19122" xr:uid="{00000000-0005-0000-0000-00001E450000}"/>
    <cellStyle name="Normal 2 25 4 2" xfId="19123" xr:uid="{00000000-0005-0000-0000-00001F450000}"/>
    <cellStyle name="Normal 2 25 4 2 2" xfId="19124" xr:uid="{00000000-0005-0000-0000-000020450000}"/>
    <cellStyle name="Normal 2 25 4 2 2 2" xfId="19125" xr:uid="{00000000-0005-0000-0000-000021450000}"/>
    <cellStyle name="Normal 2 25 4 2 3" xfId="19126" xr:uid="{00000000-0005-0000-0000-000022450000}"/>
    <cellStyle name="Normal 2 25 4 2 4" xfId="19127" xr:uid="{00000000-0005-0000-0000-000023450000}"/>
    <cellStyle name="Normal 2 25 4 3" xfId="19128" xr:uid="{00000000-0005-0000-0000-000024450000}"/>
    <cellStyle name="Normal 2 25 4 3 2" xfId="19129" xr:uid="{00000000-0005-0000-0000-000025450000}"/>
    <cellStyle name="Normal 2 25 4 4" xfId="19130" xr:uid="{00000000-0005-0000-0000-000026450000}"/>
    <cellStyle name="Normal 2 25 4 5" xfId="19131" xr:uid="{00000000-0005-0000-0000-000027450000}"/>
    <cellStyle name="Normal 2 25 5" xfId="19132" xr:uid="{00000000-0005-0000-0000-000028450000}"/>
    <cellStyle name="Normal 2 26" xfId="19133" xr:uid="{00000000-0005-0000-0000-000029450000}"/>
    <cellStyle name="Normal 2 26 2" xfId="19134" xr:uid="{00000000-0005-0000-0000-00002A450000}"/>
    <cellStyle name="Normal 2 26 2 2" xfId="19135" xr:uid="{00000000-0005-0000-0000-00002B450000}"/>
    <cellStyle name="Normal 2 26 2 2 2" xfId="19136" xr:uid="{00000000-0005-0000-0000-00002C450000}"/>
    <cellStyle name="Normal 2 26 2 2 2 2" xfId="19137" xr:uid="{00000000-0005-0000-0000-00002D450000}"/>
    <cellStyle name="Normal 2 26 2 2 2 2 2" xfId="19138" xr:uid="{00000000-0005-0000-0000-00002E450000}"/>
    <cellStyle name="Normal 2 26 2 2 2 3" xfId="19139" xr:uid="{00000000-0005-0000-0000-00002F450000}"/>
    <cellStyle name="Normal 2 26 2 2 2 4" xfId="19140" xr:uid="{00000000-0005-0000-0000-000030450000}"/>
    <cellStyle name="Normal 2 26 2 2 3" xfId="19141" xr:uid="{00000000-0005-0000-0000-000031450000}"/>
    <cellStyle name="Normal 2 26 2 2 3 2" xfId="19142" xr:uid="{00000000-0005-0000-0000-000032450000}"/>
    <cellStyle name="Normal 2 26 2 2 4" xfId="19143" xr:uid="{00000000-0005-0000-0000-000033450000}"/>
    <cellStyle name="Normal 2 26 2 2 5" xfId="19144" xr:uid="{00000000-0005-0000-0000-000034450000}"/>
    <cellStyle name="Normal 2 26 3" xfId="19145" xr:uid="{00000000-0005-0000-0000-000035450000}"/>
    <cellStyle name="Normal 2 26 3 2" xfId="19146" xr:uid="{00000000-0005-0000-0000-000036450000}"/>
    <cellStyle name="Normal 2 26 3 2 2" xfId="19147" xr:uid="{00000000-0005-0000-0000-000037450000}"/>
    <cellStyle name="Normal 2 26 3 2 2 2" xfId="19148" xr:uid="{00000000-0005-0000-0000-000038450000}"/>
    <cellStyle name="Normal 2 26 3 2 2 2 2" xfId="19149" xr:uid="{00000000-0005-0000-0000-000039450000}"/>
    <cellStyle name="Normal 2 26 3 2 2 3" xfId="19150" xr:uid="{00000000-0005-0000-0000-00003A450000}"/>
    <cellStyle name="Normal 2 26 3 2 2 4" xfId="19151" xr:uid="{00000000-0005-0000-0000-00003B450000}"/>
    <cellStyle name="Normal 2 26 3 2 3" xfId="19152" xr:uid="{00000000-0005-0000-0000-00003C450000}"/>
    <cellStyle name="Normal 2 26 3 2 3 2" xfId="19153" xr:uid="{00000000-0005-0000-0000-00003D450000}"/>
    <cellStyle name="Normal 2 26 3 2 4" xfId="19154" xr:uid="{00000000-0005-0000-0000-00003E450000}"/>
    <cellStyle name="Normal 2 26 3 2 5" xfId="19155" xr:uid="{00000000-0005-0000-0000-00003F450000}"/>
    <cellStyle name="Normal 2 26 4" xfId="19156" xr:uid="{00000000-0005-0000-0000-000040450000}"/>
    <cellStyle name="Normal 2 26 4 2" xfId="19157" xr:uid="{00000000-0005-0000-0000-000041450000}"/>
    <cellStyle name="Normal 2 26 4 2 2" xfId="19158" xr:uid="{00000000-0005-0000-0000-000042450000}"/>
    <cellStyle name="Normal 2 26 4 2 2 2" xfId="19159" xr:uid="{00000000-0005-0000-0000-000043450000}"/>
    <cellStyle name="Normal 2 26 4 2 3" xfId="19160" xr:uid="{00000000-0005-0000-0000-000044450000}"/>
    <cellStyle name="Normal 2 26 4 2 4" xfId="19161" xr:uid="{00000000-0005-0000-0000-000045450000}"/>
    <cellStyle name="Normal 2 26 4 3" xfId="19162" xr:uid="{00000000-0005-0000-0000-000046450000}"/>
    <cellStyle name="Normal 2 26 4 3 2" xfId="19163" xr:uid="{00000000-0005-0000-0000-000047450000}"/>
    <cellStyle name="Normal 2 26 4 4" xfId="19164" xr:uid="{00000000-0005-0000-0000-000048450000}"/>
    <cellStyle name="Normal 2 26 4 5" xfId="19165" xr:uid="{00000000-0005-0000-0000-000049450000}"/>
    <cellStyle name="Normal 2 26 5" xfId="19166" xr:uid="{00000000-0005-0000-0000-00004A450000}"/>
    <cellStyle name="Normal 2 27" xfId="19167" xr:uid="{00000000-0005-0000-0000-00004B450000}"/>
    <cellStyle name="Normal 2 27 2" xfId="19168" xr:uid="{00000000-0005-0000-0000-00004C450000}"/>
    <cellStyle name="Normal 2 27 2 2" xfId="19169" xr:uid="{00000000-0005-0000-0000-00004D450000}"/>
    <cellStyle name="Normal 2 27 2 2 2" xfId="19170" xr:uid="{00000000-0005-0000-0000-00004E450000}"/>
    <cellStyle name="Normal 2 27 2 2 2 2" xfId="19171" xr:uid="{00000000-0005-0000-0000-00004F450000}"/>
    <cellStyle name="Normal 2 27 2 2 2 2 2" xfId="19172" xr:uid="{00000000-0005-0000-0000-000050450000}"/>
    <cellStyle name="Normal 2 27 2 2 2 3" xfId="19173" xr:uid="{00000000-0005-0000-0000-000051450000}"/>
    <cellStyle name="Normal 2 27 2 2 2 4" xfId="19174" xr:uid="{00000000-0005-0000-0000-000052450000}"/>
    <cellStyle name="Normal 2 27 2 2 3" xfId="19175" xr:uid="{00000000-0005-0000-0000-000053450000}"/>
    <cellStyle name="Normal 2 27 2 2 3 2" xfId="19176" xr:uid="{00000000-0005-0000-0000-000054450000}"/>
    <cellStyle name="Normal 2 27 2 2 4" xfId="19177" xr:uid="{00000000-0005-0000-0000-000055450000}"/>
    <cellStyle name="Normal 2 27 2 2 5" xfId="19178" xr:uid="{00000000-0005-0000-0000-000056450000}"/>
    <cellStyle name="Normal 2 27 3" xfId="19179" xr:uid="{00000000-0005-0000-0000-000057450000}"/>
    <cellStyle name="Normal 2 27 3 2" xfId="19180" xr:uid="{00000000-0005-0000-0000-000058450000}"/>
    <cellStyle name="Normal 2 27 3 2 2" xfId="19181" xr:uid="{00000000-0005-0000-0000-000059450000}"/>
    <cellStyle name="Normal 2 27 3 2 2 2" xfId="19182" xr:uid="{00000000-0005-0000-0000-00005A450000}"/>
    <cellStyle name="Normal 2 27 3 2 2 2 2" xfId="19183" xr:uid="{00000000-0005-0000-0000-00005B450000}"/>
    <cellStyle name="Normal 2 27 3 2 2 3" xfId="19184" xr:uid="{00000000-0005-0000-0000-00005C450000}"/>
    <cellStyle name="Normal 2 27 3 2 2 4" xfId="19185" xr:uid="{00000000-0005-0000-0000-00005D450000}"/>
    <cellStyle name="Normal 2 27 3 2 3" xfId="19186" xr:uid="{00000000-0005-0000-0000-00005E450000}"/>
    <cellStyle name="Normal 2 27 3 2 3 2" xfId="19187" xr:uid="{00000000-0005-0000-0000-00005F450000}"/>
    <cellStyle name="Normal 2 27 3 2 4" xfId="19188" xr:uid="{00000000-0005-0000-0000-000060450000}"/>
    <cellStyle name="Normal 2 27 3 2 5" xfId="19189" xr:uid="{00000000-0005-0000-0000-000061450000}"/>
    <cellStyle name="Normal 2 27 4" xfId="19190" xr:uid="{00000000-0005-0000-0000-000062450000}"/>
    <cellStyle name="Normal 2 27 4 2" xfId="19191" xr:uid="{00000000-0005-0000-0000-000063450000}"/>
    <cellStyle name="Normal 2 27 4 2 2" xfId="19192" xr:uid="{00000000-0005-0000-0000-000064450000}"/>
    <cellStyle name="Normal 2 27 4 2 2 2" xfId="19193" xr:uid="{00000000-0005-0000-0000-000065450000}"/>
    <cellStyle name="Normal 2 27 4 2 3" xfId="19194" xr:uid="{00000000-0005-0000-0000-000066450000}"/>
    <cellStyle name="Normal 2 27 4 2 4" xfId="19195" xr:uid="{00000000-0005-0000-0000-000067450000}"/>
    <cellStyle name="Normal 2 27 4 3" xfId="19196" xr:uid="{00000000-0005-0000-0000-000068450000}"/>
    <cellStyle name="Normal 2 27 4 3 2" xfId="19197" xr:uid="{00000000-0005-0000-0000-000069450000}"/>
    <cellStyle name="Normal 2 27 4 4" xfId="19198" xr:uid="{00000000-0005-0000-0000-00006A450000}"/>
    <cellStyle name="Normal 2 27 4 5" xfId="19199" xr:uid="{00000000-0005-0000-0000-00006B450000}"/>
    <cellStyle name="Normal 2 27 5" xfId="19200" xr:uid="{00000000-0005-0000-0000-00006C450000}"/>
    <cellStyle name="Normal 2 28" xfId="19201" xr:uid="{00000000-0005-0000-0000-00006D450000}"/>
    <cellStyle name="Normal 2 28 2" xfId="19202" xr:uid="{00000000-0005-0000-0000-00006E450000}"/>
    <cellStyle name="Normal 2 28 2 2" xfId="19203" xr:uid="{00000000-0005-0000-0000-00006F450000}"/>
    <cellStyle name="Normal 2 28 2 2 2" xfId="19204" xr:uid="{00000000-0005-0000-0000-000070450000}"/>
    <cellStyle name="Normal 2 28 2 2 2 2" xfId="19205" xr:uid="{00000000-0005-0000-0000-000071450000}"/>
    <cellStyle name="Normal 2 28 2 2 2 2 2" xfId="19206" xr:uid="{00000000-0005-0000-0000-000072450000}"/>
    <cellStyle name="Normal 2 28 2 2 2 3" xfId="19207" xr:uid="{00000000-0005-0000-0000-000073450000}"/>
    <cellStyle name="Normal 2 28 2 2 2 4" xfId="19208" xr:uid="{00000000-0005-0000-0000-000074450000}"/>
    <cellStyle name="Normal 2 28 2 2 3" xfId="19209" xr:uid="{00000000-0005-0000-0000-000075450000}"/>
    <cellStyle name="Normal 2 28 2 2 3 2" xfId="19210" xr:uid="{00000000-0005-0000-0000-000076450000}"/>
    <cellStyle name="Normal 2 28 2 2 4" xfId="19211" xr:uid="{00000000-0005-0000-0000-000077450000}"/>
    <cellStyle name="Normal 2 28 2 2 5" xfId="19212" xr:uid="{00000000-0005-0000-0000-000078450000}"/>
    <cellStyle name="Normal 2 28 3" xfId="19213" xr:uid="{00000000-0005-0000-0000-000079450000}"/>
    <cellStyle name="Normal 2 28 3 2" xfId="19214" xr:uid="{00000000-0005-0000-0000-00007A450000}"/>
    <cellStyle name="Normal 2 28 3 2 2" xfId="19215" xr:uid="{00000000-0005-0000-0000-00007B450000}"/>
    <cellStyle name="Normal 2 28 3 2 2 2" xfId="19216" xr:uid="{00000000-0005-0000-0000-00007C450000}"/>
    <cellStyle name="Normal 2 28 3 2 2 2 2" xfId="19217" xr:uid="{00000000-0005-0000-0000-00007D450000}"/>
    <cellStyle name="Normal 2 28 3 2 2 3" xfId="19218" xr:uid="{00000000-0005-0000-0000-00007E450000}"/>
    <cellStyle name="Normal 2 28 3 2 2 4" xfId="19219" xr:uid="{00000000-0005-0000-0000-00007F450000}"/>
    <cellStyle name="Normal 2 28 3 2 3" xfId="19220" xr:uid="{00000000-0005-0000-0000-000080450000}"/>
    <cellStyle name="Normal 2 28 3 2 3 2" xfId="19221" xr:uid="{00000000-0005-0000-0000-000081450000}"/>
    <cellStyle name="Normal 2 28 3 2 4" xfId="19222" xr:uid="{00000000-0005-0000-0000-000082450000}"/>
    <cellStyle name="Normal 2 28 3 2 5" xfId="19223" xr:uid="{00000000-0005-0000-0000-000083450000}"/>
    <cellStyle name="Normal 2 28 4" xfId="19224" xr:uid="{00000000-0005-0000-0000-000084450000}"/>
    <cellStyle name="Normal 2 28 4 2" xfId="19225" xr:uid="{00000000-0005-0000-0000-000085450000}"/>
    <cellStyle name="Normal 2 28 4 2 2" xfId="19226" xr:uid="{00000000-0005-0000-0000-000086450000}"/>
    <cellStyle name="Normal 2 28 4 2 2 2" xfId="19227" xr:uid="{00000000-0005-0000-0000-000087450000}"/>
    <cellStyle name="Normal 2 28 4 2 3" xfId="19228" xr:uid="{00000000-0005-0000-0000-000088450000}"/>
    <cellStyle name="Normal 2 28 4 2 4" xfId="19229" xr:uid="{00000000-0005-0000-0000-000089450000}"/>
    <cellStyle name="Normal 2 28 4 3" xfId="19230" xr:uid="{00000000-0005-0000-0000-00008A450000}"/>
    <cellStyle name="Normal 2 28 4 3 2" xfId="19231" xr:uid="{00000000-0005-0000-0000-00008B450000}"/>
    <cellStyle name="Normal 2 28 4 4" xfId="19232" xr:uid="{00000000-0005-0000-0000-00008C450000}"/>
    <cellStyle name="Normal 2 28 4 5" xfId="19233" xr:uid="{00000000-0005-0000-0000-00008D450000}"/>
    <cellStyle name="Normal 2 28 5" xfId="19234" xr:uid="{00000000-0005-0000-0000-00008E450000}"/>
    <cellStyle name="Normal 2 29" xfId="19235" xr:uid="{00000000-0005-0000-0000-00008F450000}"/>
    <cellStyle name="Normal 2 29 2" xfId="19236" xr:uid="{00000000-0005-0000-0000-000090450000}"/>
    <cellStyle name="Normal 2 29 2 2" xfId="19237" xr:uid="{00000000-0005-0000-0000-000091450000}"/>
    <cellStyle name="Normal 2 29 2 2 2" xfId="19238" xr:uid="{00000000-0005-0000-0000-000092450000}"/>
    <cellStyle name="Normal 2 29 2 2 2 2" xfId="19239" xr:uid="{00000000-0005-0000-0000-000093450000}"/>
    <cellStyle name="Normal 2 29 2 2 2 2 2" xfId="19240" xr:uid="{00000000-0005-0000-0000-000094450000}"/>
    <cellStyle name="Normal 2 29 2 2 2 3" xfId="19241" xr:uid="{00000000-0005-0000-0000-000095450000}"/>
    <cellStyle name="Normal 2 29 2 2 2 4" xfId="19242" xr:uid="{00000000-0005-0000-0000-000096450000}"/>
    <cellStyle name="Normal 2 29 2 2 3" xfId="19243" xr:uid="{00000000-0005-0000-0000-000097450000}"/>
    <cellStyle name="Normal 2 29 2 2 3 2" xfId="19244" xr:uid="{00000000-0005-0000-0000-000098450000}"/>
    <cellStyle name="Normal 2 29 2 2 4" xfId="19245" xr:uid="{00000000-0005-0000-0000-000099450000}"/>
    <cellStyle name="Normal 2 29 2 2 5" xfId="19246" xr:uid="{00000000-0005-0000-0000-00009A450000}"/>
    <cellStyle name="Normal 2 29 3" xfId="19247" xr:uid="{00000000-0005-0000-0000-00009B450000}"/>
    <cellStyle name="Normal 2 29 3 2" xfId="19248" xr:uid="{00000000-0005-0000-0000-00009C450000}"/>
    <cellStyle name="Normal 2 29 3 2 2" xfId="19249" xr:uid="{00000000-0005-0000-0000-00009D450000}"/>
    <cellStyle name="Normal 2 29 3 2 2 2" xfId="19250" xr:uid="{00000000-0005-0000-0000-00009E450000}"/>
    <cellStyle name="Normal 2 29 3 2 2 2 2" xfId="19251" xr:uid="{00000000-0005-0000-0000-00009F450000}"/>
    <cellStyle name="Normal 2 29 3 2 2 3" xfId="19252" xr:uid="{00000000-0005-0000-0000-0000A0450000}"/>
    <cellStyle name="Normal 2 29 3 2 2 4" xfId="19253" xr:uid="{00000000-0005-0000-0000-0000A1450000}"/>
    <cellStyle name="Normal 2 29 3 2 3" xfId="19254" xr:uid="{00000000-0005-0000-0000-0000A2450000}"/>
    <cellStyle name="Normal 2 29 3 2 3 2" xfId="19255" xr:uid="{00000000-0005-0000-0000-0000A3450000}"/>
    <cellStyle name="Normal 2 29 3 2 4" xfId="19256" xr:uid="{00000000-0005-0000-0000-0000A4450000}"/>
    <cellStyle name="Normal 2 29 3 2 5" xfId="19257" xr:uid="{00000000-0005-0000-0000-0000A5450000}"/>
    <cellStyle name="Normal 2 29 4" xfId="19258" xr:uid="{00000000-0005-0000-0000-0000A6450000}"/>
    <cellStyle name="Normal 2 29 4 2" xfId="19259" xr:uid="{00000000-0005-0000-0000-0000A7450000}"/>
    <cellStyle name="Normal 2 29 4 2 2" xfId="19260" xr:uid="{00000000-0005-0000-0000-0000A8450000}"/>
    <cellStyle name="Normal 2 29 4 2 2 2" xfId="19261" xr:uid="{00000000-0005-0000-0000-0000A9450000}"/>
    <cellStyle name="Normal 2 29 4 2 3" xfId="19262" xr:uid="{00000000-0005-0000-0000-0000AA450000}"/>
    <cellStyle name="Normal 2 29 4 2 4" xfId="19263" xr:uid="{00000000-0005-0000-0000-0000AB450000}"/>
    <cellStyle name="Normal 2 29 4 3" xfId="19264" xr:uid="{00000000-0005-0000-0000-0000AC450000}"/>
    <cellStyle name="Normal 2 29 4 3 2" xfId="19265" xr:uid="{00000000-0005-0000-0000-0000AD450000}"/>
    <cellStyle name="Normal 2 29 4 4" xfId="19266" xr:uid="{00000000-0005-0000-0000-0000AE450000}"/>
    <cellStyle name="Normal 2 29 4 5" xfId="19267" xr:uid="{00000000-0005-0000-0000-0000AF450000}"/>
    <cellStyle name="Normal 2 29 5" xfId="19268" xr:uid="{00000000-0005-0000-0000-0000B0450000}"/>
    <cellStyle name="Normal 2 3" xfId="408" xr:uid="{00000000-0005-0000-0000-0000B1450000}"/>
    <cellStyle name="Normál 2 3" xfId="19269" xr:uid="{00000000-0005-0000-0000-0000B2450000}"/>
    <cellStyle name="Normal 2 3 10" xfId="19270" xr:uid="{00000000-0005-0000-0000-0000B3450000}"/>
    <cellStyle name="Normál 2 3 10" xfId="19271" xr:uid="{00000000-0005-0000-0000-0000B4450000}"/>
    <cellStyle name="Normal 2 3 10 2" xfId="19272" xr:uid="{00000000-0005-0000-0000-0000B5450000}"/>
    <cellStyle name="Normál 2 3 10 2" xfId="19273" xr:uid="{00000000-0005-0000-0000-0000B6450000}"/>
    <cellStyle name="Normal 2 3 10 2 2" xfId="19274" xr:uid="{00000000-0005-0000-0000-0000B7450000}"/>
    <cellStyle name="Normal 2 3 10 2 2 2" xfId="19275" xr:uid="{00000000-0005-0000-0000-0000B8450000}"/>
    <cellStyle name="Normal 2 3 10 2 2 2 2" xfId="19276" xr:uid="{00000000-0005-0000-0000-0000B9450000}"/>
    <cellStyle name="Normal 2 3 10 2 2 3" xfId="19277" xr:uid="{00000000-0005-0000-0000-0000BA450000}"/>
    <cellStyle name="Normal 2 3 10 2 2 4" xfId="19278" xr:uid="{00000000-0005-0000-0000-0000BB450000}"/>
    <cellStyle name="Normal 2 3 10 2 3" xfId="19279" xr:uid="{00000000-0005-0000-0000-0000BC450000}"/>
    <cellStyle name="Normal 2 3 10 2 3 2" xfId="19280" xr:uid="{00000000-0005-0000-0000-0000BD450000}"/>
    <cellStyle name="Normal 2 3 10 2 4" xfId="19281" xr:uid="{00000000-0005-0000-0000-0000BE450000}"/>
    <cellStyle name="Normal 2 3 10 2 5" xfId="19282" xr:uid="{00000000-0005-0000-0000-0000BF450000}"/>
    <cellStyle name="Normal 2 3 10 2 6" xfId="19283" xr:uid="{00000000-0005-0000-0000-0000C0450000}"/>
    <cellStyle name="Normal 2 3 10 2 7" xfId="19284" xr:uid="{00000000-0005-0000-0000-0000C1450000}"/>
    <cellStyle name="Normál 2 3 10 3" xfId="19285" xr:uid="{00000000-0005-0000-0000-0000C2450000}"/>
    <cellStyle name="Normal 2 3 11" xfId="19286" xr:uid="{00000000-0005-0000-0000-0000C3450000}"/>
    <cellStyle name="Normál 2 3 11" xfId="19287" xr:uid="{00000000-0005-0000-0000-0000C4450000}"/>
    <cellStyle name="Normal 2 3 11 2" xfId="19288" xr:uid="{00000000-0005-0000-0000-0000C5450000}"/>
    <cellStyle name="Normál 2 3 11 2" xfId="19289" xr:uid="{00000000-0005-0000-0000-0000C6450000}"/>
    <cellStyle name="Normal 2 3 11 2 2" xfId="19290" xr:uid="{00000000-0005-0000-0000-0000C7450000}"/>
    <cellStyle name="Normal 2 3 11 2 2 2" xfId="19291" xr:uid="{00000000-0005-0000-0000-0000C8450000}"/>
    <cellStyle name="Normal 2 3 11 2 2 2 2" xfId="19292" xr:uid="{00000000-0005-0000-0000-0000C9450000}"/>
    <cellStyle name="Normal 2 3 11 2 2 3" xfId="19293" xr:uid="{00000000-0005-0000-0000-0000CA450000}"/>
    <cellStyle name="Normal 2 3 11 2 2 4" xfId="19294" xr:uid="{00000000-0005-0000-0000-0000CB450000}"/>
    <cellStyle name="Normal 2 3 11 2 3" xfId="19295" xr:uid="{00000000-0005-0000-0000-0000CC450000}"/>
    <cellStyle name="Normal 2 3 11 2 3 2" xfId="19296" xr:uid="{00000000-0005-0000-0000-0000CD450000}"/>
    <cellStyle name="Normal 2 3 11 2 4" xfId="19297" xr:uid="{00000000-0005-0000-0000-0000CE450000}"/>
    <cellStyle name="Normal 2 3 11 2 5" xfId="19298" xr:uid="{00000000-0005-0000-0000-0000CF450000}"/>
    <cellStyle name="Normal 2 3 11 2 6" xfId="19299" xr:uid="{00000000-0005-0000-0000-0000D0450000}"/>
    <cellStyle name="Normal 2 3 11 2 7" xfId="19300" xr:uid="{00000000-0005-0000-0000-0000D1450000}"/>
    <cellStyle name="Normál 2 3 11 3" xfId="19301" xr:uid="{00000000-0005-0000-0000-0000D2450000}"/>
    <cellStyle name="Normal 2 3 12" xfId="19302" xr:uid="{00000000-0005-0000-0000-0000D3450000}"/>
    <cellStyle name="Normál 2 3 12" xfId="19303" xr:uid="{00000000-0005-0000-0000-0000D4450000}"/>
    <cellStyle name="Normal 2 3 12 2" xfId="19304" xr:uid="{00000000-0005-0000-0000-0000D5450000}"/>
    <cellStyle name="Normál 2 3 12 2" xfId="19305" xr:uid="{00000000-0005-0000-0000-0000D6450000}"/>
    <cellStyle name="Normal 2 3 12 2 2" xfId="19306" xr:uid="{00000000-0005-0000-0000-0000D7450000}"/>
    <cellStyle name="Normal 2 3 12 2 2 2" xfId="19307" xr:uid="{00000000-0005-0000-0000-0000D8450000}"/>
    <cellStyle name="Normal 2 3 12 2 2 2 2" xfId="19308" xr:uid="{00000000-0005-0000-0000-0000D9450000}"/>
    <cellStyle name="Normal 2 3 12 2 2 3" xfId="19309" xr:uid="{00000000-0005-0000-0000-0000DA450000}"/>
    <cellStyle name="Normal 2 3 12 2 2 4" xfId="19310" xr:uid="{00000000-0005-0000-0000-0000DB450000}"/>
    <cellStyle name="Normal 2 3 12 2 3" xfId="19311" xr:uid="{00000000-0005-0000-0000-0000DC450000}"/>
    <cellStyle name="Normal 2 3 12 2 3 2" xfId="19312" xr:uid="{00000000-0005-0000-0000-0000DD450000}"/>
    <cellStyle name="Normal 2 3 12 2 4" xfId="19313" xr:uid="{00000000-0005-0000-0000-0000DE450000}"/>
    <cellStyle name="Normal 2 3 12 2 5" xfId="19314" xr:uid="{00000000-0005-0000-0000-0000DF450000}"/>
    <cellStyle name="Normal 2 3 12 2 6" xfId="19315" xr:uid="{00000000-0005-0000-0000-0000E0450000}"/>
    <cellStyle name="Normal 2 3 12 2 7" xfId="19316" xr:uid="{00000000-0005-0000-0000-0000E1450000}"/>
    <cellStyle name="Normál 2 3 12 3" xfId="19317" xr:uid="{00000000-0005-0000-0000-0000E2450000}"/>
    <cellStyle name="Normal 2 3 13" xfId="19318" xr:uid="{00000000-0005-0000-0000-0000E3450000}"/>
    <cellStyle name="Normál 2 3 13" xfId="19319" xr:uid="{00000000-0005-0000-0000-0000E4450000}"/>
    <cellStyle name="Normal 2 3 13 2" xfId="19320" xr:uid="{00000000-0005-0000-0000-0000E5450000}"/>
    <cellStyle name="Normál 2 3 13 2" xfId="19321" xr:uid="{00000000-0005-0000-0000-0000E6450000}"/>
    <cellStyle name="Normal 2 3 13 2 2" xfId="19322" xr:uid="{00000000-0005-0000-0000-0000E7450000}"/>
    <cellStyle name="Normal 2 3 13 2 2 2" xfId="19323" xr:uid="{00000000-0005-0000-0000-0000E8450000}"/>
    <cellStyle name="Normal 2 3 13 2 2 2 2" xfId="19324" xr:uid="{00000000-0005-0000-0000-0000E9450000}"/>
    <cellStyle name="Normal 2 3 13 2 2 3" xfId="19325" xr:uid="{00000000-0005-0000-0000-0000EA450000}"/>
    <cellStyle name="Normal 2 3 13 2 2 4" xfId="19326" xr:uid="{00000000-0005-0000-0000-0000EB450000}"/>
    <cellStyle name="Normal 2 3 13 2 3" xfId="19327" xr:uid="{00000000-0005-0000-0000-0000EC450000}"/>
    <cellStyle name="Normal 2 3 13 2 3 2" xfId="19328" xr:uid="{00000000-0005-0000-0000-0000ED450000}"/>
    <cellStyle name="Normal 2 3 13 2 4" xfId="19329" xr:uid="{00000000-0005-0000-0000-0000EE450000}"/>
    <cellStyle name="Normal 2 3 13 2 5" xfId="19330" xr:uid="{00000000-0005-0000-0000-0000EF450000}"/>
    <cellStyle name="Normal 2 3 13 2 6" xfId="19331" xr:uid="{00000000-0005-0000-0000-0000F0450000}"/>
    <cellStyle name="Normal 2 3 13 2 7" xfId="19332" xr:uid="{00000000-0005-0000-0000-0000F1450000}"/>
    <cellStyle name="Normál 2 3 13 3" xfId="19333" xr:uid="{00000000-0005-0000-0000-0000F2450000}"/>
    <cellStyle name="Normal 2 3 14" xfId="19334" xr:uid="{00000000-0005-0000-0000-0000F3450000}"/>
    <cellStyle name="Normál 2 3 14" xfId="19335" xr:uid="{00000000-0005-0000-0000-0000F4450000}"/>
    <cellStyle name="Normal 2 3 14 2" xfId="19336" xr:uid="{00000000-0005-0000-0000-0000F5450000}"/>
    <cellStyle name="Normál 2 3 14 2" xfId="19337" xr:uid="{00000000-0005-0000-0000-0000F6450000}"/>
    <cellStyle name="Normal 2 3 14 2 2" xfId="19338" xr:uid="{00000000-0005-0000-0000-0000F7450000}"/>
    <cellStyle name="Normal 2 3 14 2 2 2" xfId="19339" xr:uid="{00000000-0005-0000-0000-0000F8450000}"/>
    <cellStyle name="Normal 2 3 14 2 2 2 2" xfId="19340" xr:uid="{00000000-0005-0000-0000-0000F9450000}"/>
    <cellStyle name="Normal 2 3 14 2 2 3" xfId="19341" xr:uid="{00000000-0005-0000-0000-0000FA450000}"/>
    <cellStyle name="Normal 2 3 14 2 2 4" xfId="19342" xr:uid="{00000000-0005-0000-0000-0000FB450000}"/>
    <cellStyle name="Normal 2 3 14 2 3" xfId="19343" xr:uid="{00000000-0005-0000-0000-0000FC450000}"/>
    <cellStyle name="Normal 2 3 14 2 3 2" xfId="19344" xr:uid="{00000000-0005-0000-0000-0000FD450000}"/>
    <cellStyle name="Normal 2 3 14 2 4" xfId="19345" xr:uid="{00000000-0005-0000-0000-0000FE450000}"/>
    <cellStyle name="Normal 2 3 14 2 5" xfId="19346" xr:uid="{00000000-0005-0000-0000-0000FF450000}"/>
    <cellStyle name="Normal 2 3 14 2 6" xfId="19347" xr:uid="{00000000-0005-0000-0000-000000460000}"/>
    <cellStyle name="Normal 2 3 14 2 7" xfId="19348" xr:uid="{00000000-0005-0000-0000-000001460000}"/>
    <cellStyle name="Normál 2 3 14 3" xfId="19349" xr:uid="{00000000-0005-0000-0000-000002460000}"/>
    <cellStyle name="Normal 2 3 15" xfId="19350" xr:uid="{00000000-0005-0000-0000-000003460000}"/>
    <cellStyle name="Normál 2 3 15" xfId="19351" xr:uid="{00000000-0005-0000-0000-000004460000}"/>
    <cellStyle name="Normal 2 3 15 2" xfId="19352" xr:uid="{00000000-0005-0000-0000-000005460000}"/>
    <cellStyle name="Normal 2 3 15 2 2" xfId="19353" xr:uid="{00000000-0005-0000-0000-000006460000}"/>
    <cellStyle name="Normal 2 3 15 2 2 2" xfId="19354" xr:uid="{00000000-0005-0000-0000-000007460000}"/>
    <cellStyle name="Normal 2 3 15 2 3" xfId="19355" xr:uid="{00000000-0005-0000-0000-000008460000}"/>
    <cellStyle name="Normal 2 3 15 2 4" xfId="19356" xr:uid="{00000000-0005-0000-0000-000009460000}"/>
    <cellStyle name="Normal 2 3 15 3" xfId="19357" xr:uid="{00000000-0005-0000-0000-00000A460000}"/>
    <cellStyle name="Normal 2 3 15 3 2" xfId="19358" xr:uid="{00000000-0005-0000-0000-00000B460000}"/>
    <cellStyle name="Normal 2 3 15 3 3" xfId="19359" xr:uid="{00000000-0005-0000-0000-00000C460000}"/>
    <cellStyle name="Normal 2 3 15 4" xfId="19360" xr:uid="{00000000-0005-0000-0000-00000D460000}"/>
    <cellStyle name="Normal 2 3 15 5" xfId="19361" xr:uid="{00000000-0005-0000-0000-00000E460000}"/>
    <cellStyle name="Normal 2 3 15 6" xfId="19362" xr:uid="{00000000-0005-0000-0000-00000F460000}"/>
    <cellStyle name="Normal 2 3 15 7" xfId="19363" xr:uid="{00000000-0005-0000-0000-000010460000}"/>
    <cellStyle name="Normal 2 3 16" xfId="19364" xr:uid="{00000000-0005-0000-0000-000011460000}"/>
    <cellStyle name="Normál 2 3 16" xfId="19365" xr:uid="{00000000-0005-0000-0000-000012460000}"/>
    <cellStyle name="Normal 2 3 16 2" xfId="19366" xr:uid="{00000000-0005-0000-0000-000013460000}"/>
    <cellStyle name="Normal 2 3 16 2 2" xfId="19367" xr:uid="{00000000-0005-0000-0000-000014460000}"/>
    <cellStyle name="Normal 2 3 16 2 2 2" xfId="19368" xr:uid="{00000000-0005-0000-0000-000015460000}"/>
    <cellStyle name="Normal 2 3 16 2 3" xfId="19369" xr:uid="{00000000-0005-0000-0000-000016460000}"/>
    <cellStyle name="Normal 2 3 16 2 4" xfId="19370" xr:uid="{00000000-0005-0000-0000-000017460000}"/>
    <cellStyle name="Normal 2 3 16 3" xfId="19371" xr:uid="{00000000-0005-0000-0000-000018460000}"/>
    <cellStyle name="Normal 2 3 16 3 2" xfId="19372" xr:uid="{00000000-0005-0000-0000-000019460000}"/>
    <cellStyle name="Normal 2 3 16 4" xfId="19373" xr:uid="{00000000-0005-0000-0000-00001A460000}"/>
    <cellStyle name="Normal 2 3 16 5" xfId="19374" xr:uid="{00000000-0005-0000-0000-00001B460000}"/>
    <cellStyle name="Normal 2 3 16 6" xfId="19375" xr:uid="{00000000-0005-0000-0000-00001C460000}"/>
    <cellStyle name="Normal 2 3 17" xfId="1987" xr:uid="{00000000-0005-0000-0000-00001D460000}"/>
    <cellStyle name="Normál 2 3 17" xfId="19377" xr:uid="{00000000-0005-0000-0000-00001E460000}"/>
    <cellStyle name="Normal 2 3 17 2" xfId="19378" xr:uid="{00000000-0005-0000-0000-00001F460000}"/>
    <cellStyle name="Normal 2 3 17 2 2" xfId="19379" xr:uid="{00000000-0005-0000-0000-000020460000}"/>
    <cellStyle name="Normal 2 3 17 2 2 2" xfId="19380" xr:uid="{00000000-0005-0000-0000-000021460000}"/>
    <cellStyle name="Normal 2 3 17 2 3" xfId="19381" xr:uid="{00000000-0005-0000-0000-000022460000}"/>
    <cellStyle name="Normal 2 3 17 2 4" xfId="19382" xr:uid="{00000000-0005-0000-0000-000023460000}"/>
    <cellStyle name="Normal 2 3 17 3" xfId="19383" xr:uid="{00000000-0005-0000-0000-000024460000}"/>
    <cellStyle name="Normal 2 3 17 3 2" xfId="19384" xr:uid="{00000000-0005-0000-0000-000025460000}"/>
    <cellStyle name="Normal 2 3 17 4" xfId="19385" xr:uid="{00000000-0005-0000-0000-000026460000}"/>
    <cellStyle name="Normal 2 3 17 5" xfId="19386" xr:uid="{00000000-0005-0000-0000-000027460000}"/>
    <cellStyle name="Normal 2 3 17 6" xfId="19376" xr:uid="{00000000-0005-0000-0000-000028460000}"/>
    <cellStyle name="Normal 2 3 18" xfId="19387" xr:uid="{00000000-0005-0000-0000-000029460000}"/>
    <cellStyle name="Normal 2 3 18 2" xfId="19388" xr:uid="{00000000-0005-0000-0000-00002A460000}"/>
    <cellStyle name="Normal 2 3 18 2 2" xfId="19389" xr:uid="{00000000-0005-0000-0000-00002B460000}"/>
    <cellStyle name="Normal 2 3 18 2 2 2" xfId="19390" xr:uid="{00000000-0005-0000-0000-00002C460000}"/>
    <cellStyle name="Normal 2 3 18 2 3" xfId="19391" xr:uid="{00000000-0005-0000-0000-00002D460000}"/>
    <cellStyle name="Normal 2 3 18 2 4" xfId="19392" xr:uid="{00000000-0005-0000-0000-00002E460000}"/>
    <cellStyle name="Normal 2 3 18 3" xfId="19393" xr:uid="{00000000-0005-0000-0000-00002F460000}"/>
    <cellStyle name="Normal 2 3 18 3 2" xfId="19394" xr:uid="{00000000-0005-0000-0000-000030460000}"/>
    <cellStyle name="Normal 2 3 18 4" xfId="19395" xr:uid="{00000000-0005-0000-0000-000031460000}"/>
    <cellStyle name="Normal 2 3 18 5" xfId="19396" xr:uid="{00000000-0005-0000-0000-000032460000}"/>
    <cellStyle name="Normal 2 3 19" xfId="19397" xr:uid="{00000000-0005-0000-0000-000033460000}"/>
    <cellStyle name="Normal 2 3 19 2" xfId="19398" xr:uid="{00000000-0005-0000-0000-000034460000}"/>
    <cellStyle name="Normal 2 3 19 2 2" xfId="19399" xr:uid="{00000000-0005-0000-0000-000035460000}"/>
    <cellStyle name="Normal 2 3 19 2 2 2" xfId="19400" xr:uid="{00000000-0005-0000-0000-000036460000}"/>
    <cellStyle name="Normal 2 3 19 2 3" xfId="19401" xr:uid="{00000000-0005-0000-0000-000037460000}"/>
    <cellStyle name="Normal 2 3 19 2 4" xfId="19402" xr:uid="{00000000-0005-0000-0000-000038460000}"/>
    <cellStyle name="Normal 2 3 19 3" xfId="19403" xr:uid="{00000000-0005-0000-0000-000039460000}"/>
    <cellStyle name="Normal 2 3 19 3 2" xfId="19404" xr:uid="{00000000-0005-0000-0000-00003A460000}"/>
    <cellStyle name="Normal 2 3 19 4" xfId="19405" xr:uid="{00000000-0005-0000-0000-00003B460000}"/>
    <cellStyle name="Normal 2 3 19 5" xfId="19406" xr:uid="{00000000-0005-0000-0000-00003C460000}"/>
    <cellStyle name="Normal 2 3 2" xfId="409" xr:uid="{00000000-0005-0000-0000-00003D460000}"/>
    <cellStyle name="Normál 2 3 2" xfId="19407" xr:uid="{00000000-0005-0000-0000-00003E460000}"/>
    <cellStyle name="Normal 2 3 2 10" xfId="19408" xr:uid="{00000000-0005-0000-0000-00003F460000}"/>
    <cellStyle name="Normál 2 3 2 10" xfId="19409" xr:uid="{00000000-0005-0000-0000-000040460000}"/>
    <cellStyle name="Normál 2 3 2 10 2" xfId="19410" xr:uid="{00000000-0005-0000-0000-000041460000}"/>
    <cellStyle name="Normal 2 3 2 11" xfId="19411" xr:uid="{00000000-0005-0000-0000-000042460000}"/>
    <cellStyle name="Normál 2 3 2 11" xfId="19412" xr:uid="{00000000-0005-0000-0000-000043460000}"/>
    <cellStyle name="Normal 2 3 2 12" xfId="19413" xr:uid="{00000000-0005-0000-0000-000044460000}"/>
    <cellStyle name="Normál 2 3 2 12" xfId="19414" xr:uid="{00000000-0005-0000-0000-000045460000}"/>
    <cellStyle name="Normal 2 3 2 13" xfId="19415" xr:uid="{00000000-0005-0000-0000-000046460000}"/>
    <cellStyle name="Normal 2 3 2 14" xfId="19416" xr:uid="{00000000-0005-0000-0000-000047460000}"/>
    <cellStyle name="Normal 2 3 2 15" xfId="19417" xr:uid="{00000000-0005-0000-0000-000048460000}"/>
    <cellStyle name="Normal 2 3 2 16" xfId="19418" xr:uid="{00000000-0005-0000-0000-000049460000}"/>
    <cellStyle name="Normal 2 3 2 17" xfId="19419" xr:uid="{00000000-0005-0000-0000-00004A460000}"/>
    <cellStyle name="Normal 2 3 2 18" xfId="19420" xr:uid="{00000000-0005-0000-0000-00004B460000}"/>
    <cellStyle name="Normal 2 3 2 19" xfId="19421" xr:uid="{00000000-0005-0000-0000-00004C460000}"/>
    <cellStyle name="Normal 2 3 2 2" xfId="1397" xr:uid="{00000000-0005-0000-0000-00004D460000}"/>
    <cellStyle name="Normál 2 3 2 2" xfId="19422" xr:uid="{00000000-0005-0000-0000-00004E460000}"/>
    <cellStyle name="Normal 2 3 2 2 2" xfId="19423" xr:uid="{00000000-0005-0000-0000-00004F460000}"/>
    <cellStyle name="Normál 2 3 2 2 2" xfId="19424" xr:uid="{00000000-0005-0000-0000-000050460000}"/>
    <cellStyle name="Normal 2 3 2 2 2 2" xfId="19425" xr:uid="{00000000-0005-0000-0000-000051460000}"/>
    <cellStyle name="Normal 2 3 2 2 2 2 2" xfId="19426" xr:uid="{00000000-0005-0000-0000-000052460000}"/>
    <cellStyle name="Normal 2 3 2 2 2 2 2 2" xfId="19427" xr:uid="{00000000-0005-0000-0000-000053460000}"/>
    <cellStyle name="Normal 2 3 2 2 2 2 2 2 2" xfId="19428" xr:uid="{00000000-0005-0000-0000-000054460000}"/>
    <cellStyle name="Normal 2 3 2 2 2 2 2 3" xfId="19429" xr:uid="{00000000-0005-0000-0000-000055460000}"/>
    <cellStyle name="Normal 2 3 2 2 2 2 2 4" xfId="19430" xr:uid="{00000000-0005-0000-0000-000056460000}"/>
    <cellStyle name="Normal 2 3 2 2 2 2 3" xfId="19431" xr:uid="{00000000-0005-0000-0000-000057460000}"/>
    <cellStyle name="Normal 2 3 2 2 2 2 3 2" xfId="19432" xr:uid="{00000000-0005-0000-0000-000058460000}"/>
    <cellStyle name="Normal 2 3 2 2 2 2 4" xfId="19433" xr:uid="{00000000-0005-0000-0000-000059460000}"/>
    <cellStyle name="Normal 2 3 2 2 2 2 5" xfId="19434" xr:uid="{00000000-0005-0000-0000-00005A460000}"/>
    <cellStyle name="Normal 2 3 2 2 2 2 6" xfId="19435" xr:uid="{00000000-0005-0000-0000-00005B460000}"/>
    <cellStyle name="Normal 2 3 2 2 3" xfId="19436" xr:uid="{00000000-0005-0000-0000-00005C460000}"/>
    <cellStyle name="Normál 2 3 2 2 3" xfId="19437" xr:uid="{00000000-0005-0000-0000-00005D460000}"/>
    <cellStyle name="Normal 2 3 2 2 3 2" xfId="19438" xr:uid="{00000000-0005-0000-0000-00005E460000}"/>
    <cellStyle name="Normal 2 3 2 2 3 2 2" xfId="19439" xr:uid="{00000000-0005-0000-0000-00005F460000}"/>
    <cellStyle name="Normal 2 3 2 2 3 2 2 2" xfId="19440" xr:uid="{00000000-0005-0000-0000-000060460000}"/>
    <cellStyle name="Normal 2 3 2 2 3 2 3" xfId="19441" xr:uid="{00000000-0005-0000-0000-000061460000}"/>
    <cellStyle name="Normal 2 3 2 2 3 2 4" xfId="19442" xr:uid="{00000000-0005-0000-0000-000062460000}"/>
    <cellStyle name="Normal 2 3 2 2 3 3" xfId="19443" xr:uid="{00000000-0005-0000-0000-000063460000}"/>
    <cellStyle name="Normal 2 3 2 2 3 3 2" xfId="19444" xr:uid="{00000000-0005-0000-0000-000064460000}"/>
    <cellStyle name="Normal 2 3 2 2 3 4" xfId="19445" xr:uid="{00000000-0005-0000-0000-000065460000}"/>
    <cellStyle name="Normal 2 3 2 2 3 5" xfId="19446" xr:uid="{00000000-0005-0000-0000-000066460000}"/>
    <cellStyle name="Normal 2 3 2 2 3 6" xfId="19447" xr:uid="{00000000-0005-0000-0000-000067460000}"/>
    <cellStyle name="Normal 2 3 2 2 4" xfId="2360" xr:uid="{00000000-0005-0000-0000-000068460000}"/>
    <cellStyle name="Normal 2 3 2 20" xfId="19448" xr:uid="{00000000-0005-0000-0000-000069460000}"/>
    <cellStyle name="Normal 2 3 2 21" xfId="19449" xr:uid="{00000000-0005-0000-0000-00006A460000}"/>
    <cellStyle name="Normal 2 3 2 22" xfId="19450" xr:uid="{00000000-0005-0000-0000-00006B460000}"/>
    <cellStyle name="Normal 2 3 2 23" xfId="19451" xr:uid="{00000000-0005-0000-0000-00006C460000}"/>
    <cellStyle name="Normal 2 3 2 24" xfId="19452" xr:uid="{00000000-0005-0000-0000-00006D460000}"/>
    <cellStyle name="Normal 2 3 2 25" xfId="19453" xr:uid="{00000000-0005-0000-0000-00006E460000}"/>
    <cellStyle name="Normal 2 3 2 26" xfId="19454" xr:uid="{00000000-0005-0000-0000-00006F460000}"/>
    <cellStyle name="Normal 2 3 2 27" xfId="19455" xr:uid="{00000000-0005-0000-0000-000070460000}"/>
    <cellStyle name="Normal 2 3 2 28" xfId="19456" xr:uid="{00000000-0005-0000-0000-000071460000}"/>
    <cellStyle name="Normal 2 3 2 29" xfId="19457" xr:uid="{00000000-0005-0000-0000-000072460000}"/>
    <cellStyle name="Normal 2 3 2 3" xfId="19458" xr:uid="{00000000-0005-0000-0000-000073460000}"/>
    <cellStyle name="Normál 2 3 2 3" xfId="19459" xr:uid="{00000000-0005-0000-0000-000074460000}"/>
    <cellStyle name="Normal 2 3 2 3 2" xfId="19460" xr:uid="{00000000-0005-0000-0000-000075460000}"/>
    <cellStyle name="Normál 2 3 2 3 2" xfId="19461" xr:uid="{00000000-0005-0000-0000-000076460000}"/>
    <cellStyle name="Normal 2 3 2 3 2 2" xfId="19462" xr:uid="{00000000-0005-0000-0000-000077460000}"/>
    <cellStyle name="Normal 2 3 2 3 2 2 2" xfId="19463" xr:uid="{00000000-0005-0000-0000-000078460000}"/>
    <cellStyle name="Normal 2 3 2 3 2 2 2 2" xfId="19464" xr:uid="{00000000-0005-0000-0000-000079460000}"/>
    <cellStyle name="Normal 2 3 2 3 2 2 3" xfId="19465" xr:uid="{00000000-0005-0000-0000-00007A460000}"/>
    <cellStyle name="Normal 2 3 2 3 2 2 4" xfId="19466" xr:uid="{00000000-0005-0000-0000-00007B460000}"/>
    <cellStyle name="Normal 2 3 2 3 2 3" xfId="19467" xr:uid="{00000000-0005-0000-0000-00007C460000}"/>
    <cellStyle name="Normal 2 3 2 3 2 3 2" xfId="19468" xr:uid="{00000000-0005-0000-0000-00007D460000}"/>
    <cellStyle name="Normal 2 3 2 3 2 4" xfId="19469" xr:uid="{00000000-0005-0000-0000-00007E460000}"/>
    <cellStyle name="Normal 2 3 2 3 2 5" xfId="19470" xr:uid="{00000000-0005-0000-0000-00007F460000}"/>
    <cellStyle name="Normal 2 3 2 3 2 6" xfId="19471" xr:uid="{00000000-0005-0000-0000-000080460000}"/>
    <cellStyle name="Normal 2 3 2 3 2 7" xfId="19472" xr:uid="{00000000-0005-0000-0000-000081460000}"/>
    <cellStyle name="Normal 2 3 2 3 3" xfId="51357" xr:uid="{EBC661C1-6B8A-4F16-8E82-FBB044AA32A2}"/>
    <cellStyle name="Normál 2 3 2 3 3" xfId="19473" xr:uid="{00000000-0005-0000-0000-000082460000}"/>
    <cellStyle name="Normal 2 3 2 3 4" xfId="52351" xr:uid="{A1462B97-5AD5-40C6-9342-02E7D947FEA2}"/>
    <cellStyle name="Normal 2 3 2 3 5" xfId="52418" xr:uid="{30285242-5B9F-445D-B5E7-844E7AB0594E}"/>
    <cellStyle name="Normal 2 3 2 3 6" xfId="52335" xr:uid="{528DE973-7168-407E-895D-F4ECE4B0A2F3}"/>
    <cellStyle name="Normal 2 3 2 3 7" xfId="52402" xr:uid="{503F9F2F-8E5F-40AE-BD90-A10D4CC4E8D2}"/>
    <cellStyle name="Normal 2 3 2 3 8" xfId="52846" xr:uid="{74C87D8D-F4A5-49AE-A6F8-09C0D7B267C2}"/>
    <cellStyle name="Normal 2 3 2 30" xfId="19474" xr:uid="{00000000-0005-0000-0000-000083460000}"/>
    <cellStyle name="Normal 2 3 2 31" xfId="19475" xr:uid="{00000000-0005-0000-0000-000084460000}"/>
    <cellStyle name="Normal 2 3 2 32" xfId="19476" xr:uid="{00000000-0005-0000-0000-000085460000}"/>
    <cellStyle name="Normal 2 3 2 33" xfId="19477" xr:uid="{00000000-0005-0000-0000-000086460000}"/>
    <cellStyle name="Normal 2 3 2 34" xfId="2263" xr:uid="{00000000-0005-0000-0000-000087460000}"/>
    <cellStyle name="Normal 2 3 2 35" xfId="51356" xr:uid="{CEEBCD95-FD21-4075-A207-4FA778F46FA3}"/>
    <cellStyle name="Normal 2 3 2 36" xfId="52349" xr:uid="{D0D79EC9-5EB3-46E5-B290-B137315CB5A2}"/>
    <cellStyle name="Normal 2 3 2 37" xfId="52419" xr:uid="{B0CF6A51-8F48-4E53-AD8F-46CE9ACEFDCC}"/>
    <cellStyle name="Normal 2 3 2 38" xfId="52336" xr:uid="{0F781C86-E10B-4C0F-87EE-496413395688}"/>
    <cellStyle name="Normal 2 3 2 39" xfId="52403" xr:uid="{CBC2554E-E39D-4A27-A60A-58AC60ECB38C}"/>
    <cellStyle name="Normal 2 3 2 4" xfId="19478" xr:uid="{00000000-0005-0000-0000-000088460000}"/>
    <cellStyle name="Normál 2 3 2 4" xfId="19479" xr:uid="{00000000-0005-0000-0000-000089460000}"/>
    <cellStyle name="Normal 2 3 2 4 10" xfId="19480" xr:uid="{00000000-0005-0000-0000-00008A460000}"/>
    <cellStyle name="Normal 2 3 2 4 11" xfId="19481" xr:uid="{00000000-0005-0000-0000-00008B460000}"/>
    <cellStyle name="Normal 2 3 2 4 12" xfId="19482" xr:uid="{00000000-0005-0000-0000-00008C460000}"/>
    <cellStyle name="Normal 2 3 2 4 2" xfId="19483" xr:uid="{00000000-0005-0000-0000-00008D460000}"/>
    <cellStyle name="Normál 2 3 2 4 2" xfId="19484" xr:uid="{00000000-0005-0000-0000-00008E460000}"/>
    <cellStyle name="Normal 2 3 2 4 2 2" xfId="19485" xr:uid="{00000000-0005-0000-0000-00008F460000}"/>
    <cellStyle name="Normal 2 3 2 4 2 2 2" xfId="19486" xr:uid="{00000000-0005-0000-0000-000090460000}"/>
    <cellStyle name="Normal 2 3 2 4 2 3" xfId="19487" xr:uid="{00000000-0005-0000-0000-000091460000}"/>
    <cellStyle name="Normal 2 3 2 4 2 4" xfId="19488" xr:uid="{00000000-0005-0000-0000-000092460000}"/>
    <cellStyle name="Normal 2 3 2 4 2 5" xfId="19489" xr:uid="{00000000-0005-0000-0000-000093460000}"/>
    <cellStyle name="Normal 2 3 2 4 3" xfId="19490" xr:uid="{00000000-0005-0000-0000-000094460000}"/>
    <cellStyle name="Normál 2 3 2 4 3" xfId="19491" xr:uid="{00000000-0005-0000-0000-000095460000}"/>
    <cellStyle name="Normal 2 3 2 4 3 2" xfId="19492" xr:uid="{00000000-0005-0000-0000-000096460000}"/>
    <cellStyle name="Normal 2 3 2 4 3 3" xfId="19493" xr:uid="{00000000-0005-0000-0000-000097460000}"/>
    <cellStyle name="Normal 2 3 2 4 4" xfId="19494" xr:uid="{00000000-0005-0000-0000-000098460000}"/>
    <cellStyle name="Normal 2 3 2 4 4 2" xfId="19495" xr:uid="{00000000-0005-0000-0000-000099460000}"/>
    <cellStyle name="Normal 2 3 2 4 4 3" xfId="19496" xr:uid="{00000000-0005-0000-0000-00009A460000}"/>
    <cellStyle name="Normal 2 3 2 4 5" xfId="19497" xr:uid="{00000000-0005-0000-0000-00009B460000}"/>
    <cellStyle name="Normal 2 3 2 4 5 2" xfId="19498" xr:uid="{00000000-0005-0000-0000-00009C460000}"/>
    <cellStyle name="Normal 2 3 2 4 6" xfId="19499" xr:uid="{00000000-0005-0000-0000-00009D460000}"/>
    <cellStyle name="Normal 2 3 2 4 6 2" xfId="19500" xr:uid="{00000000-0005-0000-0000-00009E460000}"/>
    <cellStyle name="Normal 2 3 2 4 7" xfId="19501" xr:uid="{00000000-0005-0000-0000-00009F460000}"/>
    <cellStyle name="Normal 2 3 2 4 7 2" xfId="19502" xr:uid="{00000000-0005-0000-0000-0000A0460000}"/>
    <cellStyle name="Normal 2 3 2 4 8" xfId="19503" xr:uid="{00000000-0005-0000-0000-0000A1460000}"/>
    <cellStyle name="Normal 2 3 2 4 8 2" xfId="19504" xr:uid="{00000000-0005-0000-0000-0000A2460000}"/>
    <cellStyle name="Normal 2 3 2 4 9" xfId="19505" xr:uid="{00000000-0005-0000-0000-0000A3460000}"/>
    <cellStyle name="Normal 2 3 2 4 9 2" xfId="19506" xr:uid="{00000000-0005-0000-0000-0000A4460000}"/>
    <cellStyle name="Normal 2 3 2 40" xfId="52845" xr:uid="{2D047302-7657-4CDB-BCBB-88FB3D51609E}"/>
    <cellStyle name="Normal 2 3 2 5" xfId="19507" xr:uid="{00000000-0005-0000-0000-0000A5460000}"/>
    <cellStyle name="Normál 2 3 2 5" xfId="19508" xr:uid="{00000000-0005-0000-0000-0000A6460000}"/>
    <cellStyle name="Normal 2 3 2 5 2" xfId="19509" xr:uid="{00000000-0005-0000-0000-0000A7460000}"/>
    <cellStyle name="Normál 2 3 2 5 2" xfId="19510" xr:uid="{00000000-0005-0000-0000-0000A8460000}"/>
    <cellStyle name="Normal 2 3 2 6" xfId="19511" xr:uid="{00000000-0005-0000-0000-0000A9460000}"/>
    <cellStyle name="Normál 2 3 2 6" xfId="19512" xr:uid="{00000000-0005-0000-0000-0000AA460000}"/>
    <cellStyle name="Normal 2 3 2 6 2" xfId="19513" xr:uid="{00000000-0005-0000-0000-0000AB460000}"/>
    <cellStyle name="Normál 2 3 2 6 2" xfId="19514" xr:uid="{00000000-0005-0000-0000-0000AC460000}"/>
    <cellStyle name="Normal 2 3 2 7" xfId="19515" xr:uid="{00000000-0005-0000-0000-0000AD460000}"/>
    <cellStyle name="Normál 2 3 2 7" xfId="19516" xr:uid="{00000000-0005-0000-0000-0000AE460000}"/>
    <cellStyle name="Normal 2 3 2 7 2" xfId="19517" xr:uid="{00000000-0005-0000-0000-0000AF460000}"/>
    <cellStyle name="Normál 2 3 2 7 2" xfId="19518" xr:uid="{00000000-0005-0000-0000-0000B0460000}"/>
    <cellStyle name="Normal 2 3 2 8" xfId="19519" xr:uid="{00000000-0005-0000-0000-0000B1460000}"/>
    <cellStyle name="Normál 2 3 2 8" xfId="19520" xr:uid="{00000000-0005-0000-0000-0000B2460000}"/>
    <cellStyle name="Normal 2 3 2 8 2" xfId="19521" xr:uid="{00000000-0005-0000-0000-0000B3460000}"/>
    <cellStyle name="Normál 2 3 2 8 2" xfId="19522" xr:uid="{00000000-0005-0000-0000-0000B4460000}"/>
    <cellStyle name="Normal 2 3 2 9" xfId="19523" xr:uid="{00000000-0005-0000-0000-0000B5460000}"/>
    <cellStyle name="Normál 2 3 2 9" xfId="19524" xr:uid="{00000000-0005-0000-0000-0000B6460000}"/>
    <cellStyle name="Normál 2 3 2 9 2" xfId="19525" xr:uid="{00000000-0005-0000-0000-0000B7460000}"/>
    <cellStyle name="Normal 2 3 20" xfId="19526" xr:uid="{00000000-0005-0000-0000-0000B8460000}"/>
    <cellStyle name="Normal 2 3 20 2" xfId="19527" xr:uid="{00000000-0005-0000-0000-0000B9460000}"/>
    <cellStyle name="Normal 2 3 20 2 2" xfId="19528" xr:uid="{00000000-0005-0000-0000-0000BA460000}"/>
    <cellStyle name="Normal 2 3 20 2 2 2" xfId="19529" xr:uid="{00000000-0005-0000-0000-0000BB460000}"/>
    <cellStyle name="Normal 2 3 20 2 3" xfId="19530" xr:uid="{00000000-0005-0000-0000-0000BC460000}"/>
    <cellStyle name="Normal 2 3 20 2 4" xfId="19531" xr:uid="{00000000-0005-0000-0000-0000BD460000}"/>
    <cellStyle name="Normal 2 3 20 3" xfId="19532" xr:uid="{00000000-0005-0000-0000-0000BE460000}"/>
    <cellStyle name="Normal 2 3 20 3 2" xfId="19533" xr:uid="{00000000-0005-0000-0000-0000BF460000}"/>
    <cellStyle name="Normal 2 3 20 4" xfId="19534" xr:uid="{00000000-0005-0000-0000-0000C0460000}"/>
    <cellStyle name="Normal 2 3 20 5" xfId="19535" xr:uid="{00000000-0005-0000-0000-0000C1460000}"/>
    <cellStyle name="Normal 2 3 21" xfId="19536" xr:uid="{00000000-0005-0000-0000-0000C2460000}"/>
    <cellStyle name="Normal 2 3 21 2" xfId="19537" xr:uid="{00000000-0005-0000-0000-0000C3460000}"/>
    <cellStyle name="Normal 2 3 21 2 2" xfId="19538" xr:uid="{00000000-0005-0000-0000-0000C4460000}"/>
    <cellStyle name="Normal 2 3 21 2 2 2" xfId="19539" xr:uid="{00000000-0005-0000-0000-0000C5460000}"/>
    <cellStyle name="Normal 2 3 21 2 3" xfId="19540" xr:uid="{00000000-0005-0000-0000-0000C6460000}"/>
    <cellStyle name="Normal 2 3 21 2 4" xfId="19541" xr:uid="{00000000-0005-0000-0000-0000C7460000}"/>
    <cellStyle name="Normal 2 3 21 3" xfId="19542" xr:uid="{00000000-0005-0000-0000-0000C8460000}"/>
    <cellStyle name="Normal 2 3 21 3 2" xfId="19543" xr:uid="{00000000-0005-0000-0000-0000C9460000}"/>
    <cellStyle name="Normal 2 3 21 4" xfId="19544" xr:uid="{00000000-0005-0000-0000-0000CA460000}"/>
    <cellStyle name="Normal 2 3 21 5" xfId="19545" xr:uid="{00000000-0005-0000-0000-0000CB460000}"/>
    <cellStyle name="Normal 2 3 22" xfId="19546" xr:uid="{00000000-0005-0000-0000-0000CC460000}"/>
    <cellStyle name="Normal 2 3 22 2" xfId="19547" xr:uid="{00000000-0005-0000-0000-0000CD460000}"/>
    <cellStyle name="Normal 2 3 22 2 2" xfId="19548" xr:uid="{00000000-0005-0000-0000-0000CE460000}"/>
    <cellStyle name="Normal 2 3 22 2 2 2" xfId="19549" xr:uid="{00000000-0005-0000-0000-0000CF460000}"/>
    <cellStyle name="Normal 2 3 22 2 3" xfId="19550" xr:uid="{00000000-0005-0000-0000-0000D0460000}"/>
    <cellStyle name="Normal 2 3 22 2 4" xfId="19551" xr:uid="{00000000-0005-0000-0000-0000D1460000}"/>
    <cellStyle name="Normal 2 3 22 3" xfId="19552" xr:uid="{00000000-0005-0000-0000-0000D2460000}"/>
    <cellStyle name="Normal 2 3 22 3 2" xfId="19553" xr:uid="{00000000-0005-0000-0000-0000D3460000}"/>
    <cellStyle name="Normal 2 3 22 4" xfId="19554" xr:uid="{00000000-0005-0000-0000-0000D4460000}"/>
    <cellStyle name="Normal 2 3 22 5" xfId="19555" xr:uid="{00000000-0005-0000-0000-0000D5460000}"/>
    <cellStyle name="Normal 2 3 23" xfId="19556" xr:uid="{00000000-0005-0000-0000-0000D6460000}"/>
    <cellStyle name="Normal 2 3 23 2" xfId="19557" xr:uid="{00000000-0005-0000-0000-0000D7460000}"/>
    <cellStyle name="Normal 2 3 23 2 2" xfId="19558" xr:uid="{00000000-0005-0000-0000-0000D8460000}"/>
    <cellStyle name="Normal 2 3 23 2 2 2" xfId="19559" xr:uid="{00000000-0005-0000-0000-0000D9460000}"/>
    <cellStyle name="Normal 2 3 23 2 3" xfId="19560" xr:uid="{00000000-0005-0000-0000-0000DA460000}"/>
    <cellStyle name="Normal 2 3 23 2 4" xfId="19561" xr:uid="{00000000-0005-0000-0000-0000DB460000}"/>
    <cellStyle name="Normal 2 3 23 3" xfId="19562" xr:uid="{00000000-0005-0000-0000-0000DC460000}"/>
    <cellStyle name="Normal 2 3 23 3 2" xfId="19563" xr:uid="{00000000-0005-0000-0000-0000DD460000}"/>
    <cellStyle name="Normal 2 3 23 4" xfId="19564" xr:uid="{00000000-0005-0000-0000-0000DE460000}"/>
    <cellStyle name="Normal 2 3 23 5" xfId="19565" xr:uid="{00000000-0005-0000-0000-0000DF460000}"/>
    <cellStyle name="Normal 2 3 24" xfId="19566" xr:uid="{00000000-0005-0000-0000-0000E0460000}"/>
    <cellStyle name="Normal 2 3 24 2" xfId="19567" xr:uid="{00000000-0005-0000-0000-0000E1460000}"/>
    <cellStyle name="Normal 2 3 24 2 2" xfId="19568" xr:uid="{00000000-0005-0000-0000-0000E2460000}"/>
    <cellStyle name="Normal 2 3 24 2 2 2" xfId="19569" xr:uid="{00000000-0005-0000-0000-0000E3460000}"/>
    <cellStyle name="Normal 2 3 24 2 3" xfId="19570" xr:uid="{00000000-0005-0000-0000-0000E4460000}"/>
    <cellStyle name="Normal 2 3 24 2 4" xfId="19571" xr:uid="{00000000-0005-0000-0000-0000E5460000}"/>
    <cellStyle name="Normal 2 3 24 3" xfId="19572" xr:uid="{00000000-0005-0000-0000-0000E6460000}"/>
    <cellStyle name="Normal 2 3 24 3 2" xfId="19573" xr:uid="{00000000-0005-0000-0000-0000E7460000}"/>
    <cellStyle name="Normal 2 3 24 4" xfId="19574" xr:uid="{00000000-0005-0000-0000-0000E8460000}"/>
    <cellStyle name="Normal 2 3 24 5" xfId="19575" xr:uid="{00000000-0005-0000-0000-0000E9460000}"/>
    <cellStyle name="Normal 2 3 25" xfId="19576" xr:uid="{00000000-0005-0000-0000-0000EA460000}"/>
    <cellStyle name="Normal 2 3 26" xfId="19577" xr:uid="{00000000-0005-0000-0000-0000EB460000}"/>
    <cellStyle name="Normal 2 3 27" xfId="19578" xr:uid="{00000000-0005-0000-0000-0000EC460000}"/>
    <cellStyle name="Normal 2 3 28" xfId="19579" xr:uid="{00000000-0005-0000-0000-0000ED460000}"/>
    <cellStyle name="Normal 2 3 29" xfId="19580" xr:uid="{00000000-0005-0000-0000-0000EE460000}"/>
    <cellStyle name="Normal 2 3 3" xfId="1396" xr:uid="{00000000-0005-0000-0000-0000EF460000}"/>
    <cellStyle name="Normál 2 3 3" xfId="19581" xr:uid="{00000000-0005-0000-0000-0000F0460000}"/>
    <cellStyle name="Normál 2 3 3 10" xfId="19582" xr:uid="{00000000-0005-0000-0000-0000F1460000}"/>
    <cellStyle name="Normál 2 3 3 10 2" xfId="19583" xr:uid="{00000000-0005-0000-0000-0000F2460000}"/>
    <cellStyle name="Normál 2 3 3 11" xfId="19584" xr:uid="{00000000-0005-0000-0000-0000F3460000}"/>
    <cellStyle name="Normál 2 3 3 12" xfId="19585" xr:uid="{00000000-0005-0000-0000-0000F4460000}"/>
    <cellStyle name="Normal 2 3 3 2" xfId="19586" xr:uid="{00000000-0005-0000-0000-0000F5460000}"/>
    <cellStyle name="Normál 2 3 3 2" xfId="19587" xr:uid="{00000000-0005-0000-0000-0000F6460000}"/>
    <cellStyle name="Normal 2 3 3 2 2" xfId="19588" xr:uid="{00000000-0005-0000-0000-0000F7460000}"/>
    <cellStyle name="Normál 2 3 3 2 2" xfId="19589" xr:uid="{00000000-0005-0000-0000-0000F8460000}"/>
    <cellStyle name="Normal 2 3 3 2 2 2" xfId="19590" xr:uid="{00000000-0005-0000-0000-0000F9460000}"/>
    <cellStyle name="Normal 2 3 3 2 2 2 2" xfId="19591" xr:uid="{00000000-0005-0000-0000-0000FA460000}"/>
    <cellStyle name="Normal 2 3 3 2 2 2 2 2" xfId="19592" xr:uid="{00000000-0005-0000-0000-0000FB460000}"/>
    <cellStyle name="Normal 2 3 3 2 2 2 3" xfId="19593" xr:uid="{00000000-0005-0000-0000-0000FC460000}"/>
    <cellStyle name="Normal 2 3 3 2 2 2 4" xfId="19594" xr:uid="{00000000-0005-0000-0000-0000FD460000}"/>
    <cellStyle name="Normal 2 3 3 2 2 3" xfId="19595" xr:uid="{00000000-0005-0000-0000-0000FE460000}"/>
    <cellStyle name="Normal 2 3 3 2 2 3 2" xfId="19596" xr:uid="{00000000-0005-0000-0000-0000FF460000}"/>
    <cellStyle name="Normal 2 3 3 2 2 4" xfId="19597" xr:uid="{00000000-0005-0000-0000-000000470000}"/>
    <cellStyle name="Normal 2 3 3 2 2 5" xfId="19598" xr:uid="{00000000-0005-0000-0000-000001470000}"/>
    <cellStyle name="Normal 2 3 3 2 2 6" xfId="19599" xr:uid="{00000000-0005-0000-0000-000002470000}"/>
    <cellStyle name="Normal 2 3 3 2 2 7" xfId="19600" xr:uid="{00000000-0005-0000-0000-000003470000}"/>
    <cellStyle name="Normál 2 3 3 2 3" xfId="19601" xr:uid="{00000000-0005-0000-0000-000004470000}"/>
    <cellStyle name="Normal 2 3 3 3" xfId="19602" xr:uid="{00000000-0005-0000-0000-000005470000}"/>
    <cellStyle name="Normál 2 3 3 3" xfId="19603" xr:uid="{00000000-0005-0000-0000-000006470000}"/>
    <cellStyle name="Normal 2 3 3 3 10" xfId="19604" xr:uid="{00000000-0005-0000-0000-000007470000}"/>
    <cellStyle name="Normal 2 3 3 3 10 2" xfId="19605" xr:uid="{00000000-0005-0000-0000-000008470000}"/>
    <cellStyle name="Normal 2 3 3 3 11" xfId="19606" xr:uid="{00000000-0005-0000-0000-000009470000}"/>
    <cellStyle name="Normal 2 3 3 3 12" xfId="19607" xr:uid="{00000000-0005-0000-0000-00000A470000}"/>
    <cellStyle name="Normal 2 3 3 3 13" xfId="19608" xr:uid="{00000000-0005-0000-0000-00000B470000}"/>
    <cellStyle name="Normal 2 3 3 3 14" xfId="19609" xr:uid="{00000000-0005-0000-0000-00000C470000}"/>
    <cellStyle name="Normal 2 3 3 3 2" xfId="19610" xr:uid="{00000000-0005-0000-0000-00000D470000}"/>
    <cellStyle name="Normál 2 3 3 3 2" xfId="19611" xr:uid="{00000000-0005-0000-0000-00000E470000}"/>
    <cellStyle name="Normal 2 3 3 3 2 2" xfId="19612" xr:uid="{00000000-0005-0000-0000-00000F470000}"/>
    <cellStyle name="Normal 2 3 3 3 2 2 2" xfId="19613" xr:uid="{00000000-0005-0000-0000-000010470000}"/>
    <cellStyle name="Normal 2 3 3 3 2 3" xfId="19614" xr:uid="{00000000-0005-0000-0000-000011470000}"/>
    <cellStyle name="Normal 2 3 3 3 2 4" xfId="19615" xr:uid="{00000000-0005-0000-0000-000012470000}"/>
    <cellStyle name="Normal 2 3 3 3 2 5" xfId="19616" xr:uid="{00000000-0005-0000-0000-000013470000}"/>
    <cellStyle name="Normal 2 3 3 3 3" xfId="19617" xr:uid="{00000000-0005-0000-0000-000014470000}"/>
    <cellStyle name="Normál 2 3 3 3 3" xfId="19618" xr:uid="{00000000-0005-0000-0000-000015470000}"/>
    <cellStyle name="Normal 2 3 3 3 3 2" xfId="19619" xr:uid="{00000000-0005-0000-0000-000016470000}"/>
    <cellStyle name="Normal 2 3 3 3 4" xfId="19620" xr:uid="{00000000-0005-0000-0000-000017470000}"/>
    <cellStyle name="Normal 2 3 3 3 4 2" xfId="19621" xr:uid="{00000000-0005-0000-0000-000018470000}"/>
    <cellStyle name="Normal 2 3 3 3 5" xfId="19622" xr:uid="{00000000-0005-0000-0000-000019470000}"/>
    <cellStyle name="Normal 2 3 3 3 5 2" xfId="19623" xr:uid="{00000000-0005-0000-0000-00001A470000}"/>
    <cellStyle name="Normal 2 3 3 3 6" xfId="19624" xr:uid="{00000000-0005-0000-0000-00001B470000}"/>
    <cellStyle name="Normal 2 3 3 3 6 2" xfId="19625" xr:uid="{00000000-0005-0000-0000-00001C470000}"/>
    <cellStyle name="Normal 2 3 3 3 7" xfId="19626" xr:uid="{00000000-0005-0000-0000-00001D470000}"/>
    <cellStyle name="Normal 2 3 3 3 7 2" xfId="19627" xr:uid="{00000000-0005-0000-0000-00001E470000}"/>
    <cellStyle name="Normal 2 3 3 3 8" xfId="19628" xr:uid="{00000000-0005-0000-0000-00001F470000}"/>
    <cellStyle name="Normal 2 3 3 3 8 2" xfId="19629" xr:uid="{00000000-0005-0000-0000-000020470000}"/>
    <cellStyle name="Normal 2 3 3 3 9" xfId="19630" xr:uid="{00000000-0005-0000-0000-000021470000}"/>
    <cellStyle name="Normal 2 3 3 3 9 2" xfId="19631" xr:uid="{00000000-0005-0000-0000-000022470000}"/>
    <cellStyle name="Normal 2 3 3 4" xfId="19632" xr:uid="{00000000-0005-0000-0000-000023470000}"/>
    <cellStyle name="Normál 2 3 3 4" xfId="19633" xr:uid="{00000000-0005-0000-0000-000024470000}"/>
    <cellStyle name="Normál 2 3 3 4 2" xfId="19634" xr:uid="{00000000-0005-0000-0000-000025470000}"/>
    <cellStyle name="Normal 2 3 3 5" xfId="19635" xr:uid="{00000000-0005-0000-0000-000026470000}"/>
    <cellStyle name="Normál 2 3 3 5" xfId="19636" xr:uid="{00000000-0005-0000-0000-000027470000}"/>
    <cellStyle name="Normál 2 3 3 5 2" xfId="19637" xr:uid="{00000000-0005-0000-0000-000028470000}"/>
    <cellStyle name="Normal 2 3 3 6" xfId="19638" xr:uid="{00000000-0005-0000-0000-000029470000}"/>
    <cellStyle name="Normál 2 3 3 6" xfId="19639" xr:uid="{00000000-0005-0000-0000-00002A470000}"/>
    <cellStyle name="Normál 2 3 3 6 2" xfId="19640" xr:uid="{00000000-0005-0000-0000-00002B470000}"/>
    <cellStyle name="Normal 2 3 3 7" xfId="19641" xr:uid="{00000000-0005-0000-0000-00002C470000}"/>
    <cellStyle name="Normál 2 3 3 7" xfId="19642" xr:uid="{00000000-0005-0000-0000-00002D470000}"/>
    <cellStyle name="Normál 2 3 3 7 2" xfId="19643" xr:uid="{00000000-0005-0000-0000-00002E470000}"/>
    <cellStyle name="Normal 2 3 3 8" xfId="2361" xr:uid="{00000000-0005-0000-0000-00002F470000}"/>
    <cellStyle name="Normál 2 3 3 8" xfId="19644" xr:uid="{00000000-0005-0000-0000-000030470000}"/>
    <cellStyle name="Normál 2 3 3 8 2" xfId="19645" xr:uid="{00000000-0005-0000-0000-000031470000}"/>
    <cellStyle name="Normál 2 3 3 9" xfId="19646" xr:uid="{00000000-0005-0000-0000-000032470000}"/>
    <cellStyle name="Normál 2 3 3 9 2" xfId="19647" xr:uid="{00000000-0005-0000-0000-000033470000}"/>
    <cellStyle name="Normal 2 3 30" xfId="19648" xr:uid="{00000000-0005-0000-0000-000034470000}"/>
    <cellStyle name="Normal 2 3 31" xfId="19649" xr:uid="{00000000-0005-0000-0000-000035470000}"/>
    <cellStyle name="Normal 2 3 32" xfId="19650" xr:uid="{00000000-0005-0000-0000-000036470000}"/>
    <cellStyle name="Normal 2 3 33" xfId="19651" xr:uid="{00000000-0005-0000-0000-000037470000}"/>
    <cellStyle name="Normal 2 3 34" xfId="19652" xr:uid="{00000000-0005-0000-0000-000038470000}"/>
    <cellStyle name="Normal 2 3 35" xfId="19653" xr:uid="{00000000-0005-0000-0000-000039470000}"/>
    <cellStyle name="Normal 2 3 36" xfId="19654" xr:uid="{00000000-0005-0000-0000-00003A470000}"/>
    <cellStyle name="Normal 2 3 37" xfId="19655" xr:uid="{00000000-0005-0000-0000-00003B470000}"/>
    <cellStyle name="Normal 2 3 38" xfId="19656" xr:uid="{00000000-0005-0000-0000-00003C470000}"/>
    <cellStyle name="Normal 2 3 39" xfId="19657" xr:uid="{00000000-0005-0000-0000-00003D470000}"/>
    <cellStyle name="Normal 2 3 4" xfId="19658" xr:uid="{00000000-0005-0000-0000-00003E470000}"/>
    <cellStyle name="Normál 2 3 4" xfId="19659" xr:uid="{00000000-0005-0000-0000-00003F470000}"/>
    <cellStyle name="Normál 2 3 4 10" xfId="19660" xr:uid="{00000000-0005-0000-0000-000040470000}"/>
    <cellStyle name="Normál 2 3 4 10 2" xfId="19661" xr:uid="{00000000-0005-0000-0000-000041470000}"/>
    <cellStyle name="Normál 2 3 4 11" xfId="19662" xr:uid="{00000000-0005-0000-0000-000042470000}"/>
    <cellStyle name="Normál 2 3 4 12" xfId="19663" xr:uid="{00000000-0005-0000-0000-000043470000}"/>
    <cellStyle name="Normal 2 3 4 2" xfId="19664" xr:uid="{00000000-0005-0000-0000-000044470000}"/>
    <cellStyle name="Normál 2 3 4 2" xfId="19665" xr:uid="{00000000-0005-0000-0000-000045470000}"/>
    <cellStyle name="Normal 2 3 4 2 2" xfId="19666" xr:uid="{00000000-0005-0000-0000-000046470000}"/>
    <cellStyle name="Normál 2 3 4 2 2" xfId="19667" xr:uid="{00000000-0005-0000-0000-000047470000}"/>
    <cellStyle name="Normal 2 3 4 2 2 2" xfId="19668" xr:uid="{00000000-0005-0000-0000-000048470000}"/>
    <cellStyle name="Normal 2 3 4 2 2 2 2" xfId="19669" xr:uid="{00000000-0005-0000-0000-000049470000}"/>
    <cellStyle name="Normal 2 3 4 2 2 2 2 2" xfId="19670" xr:uid="{00000000-0005-0000-0000-00004A470000}"/>
    <cellStyle name="Normal 2 3 4 2 2 2 3" xfId="19671" xr:uid="{00000000-0005-0000-0000-00004B470000}"/>
    <cellStyle name="Normal 2 3 4 2 2 2 4" xfId="19672" xr:uid="{00000000-0005-0000-0000-00004C470000}"/>
    <cellStyle name="Normal 2 3 4 2 2 3" xfId="19673" xr:uid="{00000000-0005-0000-0000-00004D470000}"/>
    <cellStyle name="Normal 2 3 4 2 2 3 2" xfId="19674" xr:uid="{00000000-0005-0000-0000-00004E470000}"/>
    <cellStyle name="Normal 2 3 4 2 2 4" xfId="19675" xr:uid="{00000000-0005-0000-0000-00004F470000}"/>
    <cellStyle name="Normal 2 3 4 2 2 5" xfId="19676" xr:uid="{00000000-0005-0000-0000-000050470000}"/>
    <cellStyle name="Normal 2 3 4 2 2 6" xfId="19677" xr:uid="{00000000-0005-0000-0000-000051470000}"/>
    <cellStyle name="Normál 2 3 4 2 3" xfId="19678" xr:uid="{00000000-0005-0000-0000-000052470000}"/>
    <cellStyle name="Normal 2 3 4 3" xfId="19679" xr:uid="{00000000-0005-0000-0000-000053470000}"/>
    <cellStyle name="Normál 2 3 4 3" xfId="19680" xr:uid="{00000000-0005-0000-0000-000054470000}"/>
    <cellStyle name="Normal 2 3 4 3 10" xfId="19681" xr:uid="{00000000-0005-0000-0000-000055470000}"/>
    <cellStyle name="Normal 2 3 4 3 10 2" xfId="19682" xr:uid="{00000000-0005-0000-0000-000056470000}"/>
    <cellStyle name="Normal 2 3 4 3 11" xfId="19683" xr:uid="{00000000-0005-0000-0000-000057470000}"/>
    <cellStyle name="Normal 2 3 4 3 12" xfId="19684" xr:uid="{00000000-0005-0000-0000-000058470000}"/>
    <cellStyle name="Normal 2 3 4 3 13" xfId="19685" xr:uid="{00000000-0005-0000-0000-000059470000}"/>
    <cellStyle name="Normal 2 3 4 3 2" xfId="19686" xr:uid="{00000000-0005-0000-0000-00005A470000}"/>
    <cellStyle name="Normál 2 3 4 3 2" xfId="19687" xr:uid="{00000000-0005-0000-0000-00005B470000}"/>
    <cellStyle name="Normal 2 3 4 3 2 2" xfId="19688" xr:uid="{00000000-0005-0000-0000-00005C470000}"/>
    <cellStyle name="Normal 2 3 4 3 2 2 2" xfId="19689" xr:uid="{00000000-0005-0000-0000-00005D470000}"/>
    <cellStyle name="Normal 2 3 4 3 2 3" xfId="19690" xr:uid="{00000000-0005-0000-0000-00005E470000}"/>
    <cellStyle name="Normal 2 3 4 3 2 4" xfId="19691" xr:uid="{00000000-0005-0000-0000-00005F470000}"/>
    <cellStyle name="Normal 2 3 4 3 2 5" xfId="19692" xr:uid="{00000000-0005-0000-0000-000060470000}"/>
    <cellStyle name="Normal 2 3 4 3 3" xfId="19693" xr:uid="{00000000-0005-0000-0000-000061470000}"/>
    <cellStyle name="Normál 2 3 4 3 3" xfId="19694" xr:uid="{00000000-0005-0000-0000-000062470000}"/>
    <cellStyle name="Normal 2 3 4 3 3 2" xfId="19695" xr:uid="{00000000-0005-0000-0000-000063470000}"/>
    <cellStyle name="Normal 2 3 4 3 4" xfId="19696" xr:uid="{00000000-0005-0000-0000-000064470000}"/>
    <cellStyle name="Normal 2 3 4 3 4 2" xfId="19697" xr:uid="{00000000-0005-0000-0000-000065470000}"/>
    <cellStyle name="Normal 2 3 4 3 5" xfId="19698" xr:uid="{00000000-0005-0000-0000-000066470000}"/>
    <cellStyle name="Normal 2 3 4 3 5 2" xfId="19699" xr:uid="{00000000-0005-0000-0000-000067470000}"/>
    <cellStyle name="Normal 2 3 4 3 6" xfId="19700" xr:uid="{00000000-0005-0000-0000-000068470000}"/>
    <cellStyle name="Normal 2 3 4 3 6 2" xfId="19701" xr:uid="{00000000-0005-0000-0000-000069470000}"/>
    <cellStyle name="Normal 2 3 4 3 7" xfId="19702" xr:uid="{00000000-0005-0000-0000-00006A470000}"/>
    <cellStyle name="Normal 2 3 4 3 7 2" xfId="19703" xr:uid="{00000000-0005-0000-0000-00006B470000}"/>
    <cellStyle name="Normal 2 3 4 3 8" xfId="19704" xr:uid="{00000000-0005-0000-0000-00006C470000}"/>
    <cellStyle name="Normal 2 3 4 3 8 2" xfId="19705" xr:uid="{00000000-0005-0000-0000-00006D470000}"/>
    <cellStyle name="Normal 2 3 4 3 9" xfId="19706" xr:uid="{00000000-0005-0000-0000-00006E470000}"/>
    <cellStyle name="Normal 2 3 4 3 9 2" xfId="19707" xr:uid="{00000000-0005-0000-0000-00006F470000}"/>
    <cellStyle name="Normal 2 3 4 4" xfId="51358" xr:uid="{C3880609-349A-4710-ABFB-A343A00760F9}"/>
    <cellStyle name="Normál 2 3 4 4" xfId="19708" xr:uid="{00000000-0005-0000-0000-000070470000}"/>
    <cellStyle name="Normál 2 3 4 4 2" xfId="19709" xr:uid="{00000000-0005-0000-0000-000071470000}"/>
    <cellStyle name="Normal 2 3 4 5" xfId="52352" xr:uid="{4D4E4937-52B3-4D17-87B6-89A8DE4D83CF}"/>
    <cellStyle name="Normál 2 3 4 5" xfId="19710" xr:uid="{00000000-0005-0000-0000-000072470000}"/>
    <cellStyle name="Normál 2 3 4 5 2" xfId="19711" xr:uid="{00000000-0005-0000-0000-000073470000}"/>
    <cellStyle name="Normal 2 3 4 6" xfId="52417" xr:uid="{9353FEBD-468C-49D1-8D51-95AB1E4A7324}"/>
    <cellStyle name="Normál 2 3 4 6" xfId="19712" xr:uid="{00000000-0005-0000-0000-000074470000}"/>
    <cellStyle name="Normál 2 3 4 6 2" xfId="19713" xr:uid="{00000000-0005-0000-0000-000075470000}"/>
    <cellStyle name="Normal 2 3 4 7" xfId="52337" xr:uid="{288997D7-4CB7-49F0-9FAE-70E110A2AEF8}"/>
    <cellStyle name="Normál 2 3 4 7" xfId="19714" xr:uid="{00000000-0005-0000-0000-000076470000}"/>
    <cellStyle name="Normál 2 3 4 7 2" xfId="19715" xr:uid="{00000000-0005-0000-0000-000077470000}"/>
    <cellStyle name="Normal 2 3 4 8" xfId="52183" xr:uid="{7ED50696-F28F-4248-9518-0BD25A43A9B2}"/>
    <cellStyle name="Normál 2 3 4 8" xfId="19716" xr:uid="{00000000-0005-0000-0000-000078470000}"/>
    <cellStyle name="Normál 2 3 4 8 2" xfId="19717" xr:uid="{00000000-0005-0000-0000-000079470000}"/>
    <cellStyle name="Normal 2 3 4 9" xfId="52847" xr:uid="{A87D3BFE-F1E4-40B4-8669-C63619F22368}"/>
    <cellStyle name="Normál 2 3 4 9" xfId="19718" xr:uid="{00000000-0005-0000-0000-00007A470000}"/>
    <cellStyle name="Normál 2 3 4 9 2" xfId="19719" xr:uid="{00000000-0005-0000-0000-00007B470000}"/>
    <cellStyle name="Normal 2 3 40" xfId="19720" xr:uid="{00000000-0005-0000-0000-00007C470000}"/>
    <cellStyle name="Normal 2 3 41" xfId="19721" xr:uid="{00000000-0005-0000-0000-00007D470000}"/>
    <cellStyle name="Normal 2 3 42" xfId="19722" xr:uid="{00000000-0005-0000-0000-00007E470000}"/>
    <cellStyle name="Normal 2 3 43" xfId="19723" xr:uid="{00000000-0005-0000-0000-00007F470000}"/>
    <cellStyle name="Normal 2 3 44" xfId="19724" xr:uid="{00000000-0005-0000-0000-000080470000}"/>
    <cellStyle name="Normal 2 3 45" xfId="19725" xr:uid="{00000000-0005-0000-0000-000081470000}"/>
    <cellStyle name="Normal 2 3 46" xfId="19726" xr:uid="{00000000-0005-0000-0000-000082470000}"/>
    <cellStyle name="Normal 2 3 47" xfId="19727" xr:uid="{00000000-0005-0000-0000-000083470000}"/>
    <cellStyle name="Normal 2 3 48" xfId="19728" xr:uid="{00000000-0005-0000-0000-000084470000}"/>
    <cellStyle name="Normal 2 3 49" xfId="19729" xr:uid="{00000000-0005-0000-0000-000085470000}"/>
    <cellStyle name="Normal 2 3 5" xfId="19730" xr:uid="{00000000-0005-0000-0000-000086470000}"/>
    <cellStyle name="Normál 2 3 5" xfId="19731" xr:uid="{00000000-0005-0000-0000-000087470000}"/>
    <cellStyle name="Normál 2 3 5 10" xfId="19732" xr:uid="{00000000-0005-0000-0000-000088470000}"/>
    <cellStyle name="Normál 2 3 5 10 2" xfId="19733" xr:uid="{00000000-0005-0000-0000-000089470000}"/>
    <cellStyle name="Normál 2 3 5 11" xfId="19734" xr:uid="{00000000-0005-0000-0000-00008A470000}"/>
    <cellStyle name="Normál 2 3 5 12" xfId="19735" xr:uid="{00000000-0005-0000-0000-00008B470000}"/>
    <cellStyle name="Normal 2 3 5 2" xfId="19736" xr:uid="{00000000-0005-0000-0000-00008C470000}"/>
    <cellStyle name="Normál 2 3 5 2" xfId="19737" xr:uid="{00000000-0005-0000-0000-00008D470000}"/>
    <cellStyle name="Normal 2 3 5 2 2" xfId="19738" xr:uid="{00000000-0005-0000-0000-00008E470000}"/>
    <cellStyle name="Normál 2 3 5 2 2" xfId="19739" xr:uid="{00000000-0005-0000-0000-00008F470000}"/>
    <cellStyle name="Normal 2 3 5 2 2 2" xfId="19740" xr:uid="{00000000-0005-0000-0000-000090470000}"/>
    <cellStyle name="Normal 2 3 5 2 2 2 2" xfId="19741" xr:uid="{00000000-0005-0000-0000-000091470000}"/>
    <cellStyle name="Normal 2 3 5 2 2 2 2 2" xfId="19742" xr:uid="{00000000-0005-0000-0000-000092470000}"/>
    <cellStyle name="Normal 2 3 5 2 2 2 3" xfId="19743" xr:uid="{00000000-0005-0000-0000-000093470000}"/>
    <cellStyle name="Normal 2 3 5 2 2 2 4" xfId="19744" xr:uid="{00000000-0005-0000-0000-000094470000}"/>
    <cellStyle name="Normal 2 3 5 2 2 3" xfId="19745" xr:uid="{00000000-0005-0000-0000-000095470000}"/>
    <cellStyle name="Normal 2 3 5 2 2 3 2" xfId="19746" xr:uid="{00000000-0005-0000-0000-000096470000}"/>
    <cellStyle name="Normal 2 3 5 2 2 4" xfId="19747" xr:uid="{00000000-0005-0000-0000-000097470000}"/>
    <cellStyle name="Normal 2 3 5 2 2 5" xfId="19748" xr:uid="{00000000-0005-0000-0000-000098470000}"/>
    <cellStyle name="Normal 2 3 5 2 2 6" xfId="19749" xr:uid="{00000000-0005-0000-0000-000099470000}"/>
    <cellStyle name="Normál 2 3 5 2 3" xfId="19750" xr:uid="{00000000-0005-0000-0000-00009A470000}"/>
    <cellStyle name="Normal 2 3 5 3" xfId="19751" xr:uid="{00000000-0005-0000-0000-00009B470000}"/>
    <cellStyle name="Normál 2 3 5 3" xfId="19752" xr:uid="{00000000-0005-0000-0000-00009C470000}"/>
    <cellStyle name="Normal 2 3 5 3 10" xfId="19753" xr:uid="{00000000-0005-0000-0000-00009D470000}"/>
    <cellStyle name="Normal 2 3 5 3 10 2" xfId="19754" xr:uid="{00000000-0005-0000-0000-00009E470000}"/>
    <cellStyle name="Normal 2 3 5 3 11" xfId="19755" xr:uid="{00000000-0005-0000-0000-00009F470000}"/>
    <cellStyle name="Normal 2 3 5 3 12" xfId="19756" xr:uid="{00000000-0005-0000-0000-0000A0470000}"/>
    <cellStyle name="Normal 2 3 5 3 13" xfId="19757" xr:uid="{00000000-0005-0000-0000-0000A1470000}"/>
    <cellStyle name="Normal 2 3 5 3 2" xfId="19758" xr:uid="{00000000-0005-0000-0000-0000A2470000}"/>
    <cellStyle name="Normál 2 3 5 3 2" xfId="19759" xr:uid="{00000000-0005-0000-0000-0000A3470000}"/>
    <cellStyle name="Normal 2 3 5 3 2 2" xfId="19760" xr:uid="{00000000-0005-0000-0000-0000A4470000}"/>
    <cellStyle name="Normal 2 3 5 3 2 2 2" xfId="19761" xr:uid="{00000000-0005-0000-0000-0000A5470000}"/>
    <cellStyle name="Normal 2 3 5 3 2 3" xfId="19762" xr:uid="{00000000-0005-0000-0000-0000A6470000}"/>
    <cellStyle name="Normal 2 3 5 3 2 4" xfId="19763" xr:uid="{00000000-0005-0000-0000-0000A7470000}"/>
    <cellStyle name="Normal 2 3 5 3 2 5" xfId="19764" xr:uid="{00000000-0005-0000-0000-0000A8470000}"/>
    <cellStyle name="Normal 2 3 5 3 3" xfId="19765" xr:uid="{00000000-0005-0000-0000-0000A9470000}"/>
    <cellStyle name="Normál 2 3 5 3 3" xfId="19766" xr:uid="{00000000-0005-0000-0000-0000AA470000}"/>
    <cellStyle name="Normal 2 3 5 3 3 2" xfId="19767" xr:uid="{00000000-0005-0000-0000-0000AB470000}"/>
    <cellStyle name="Normal 2 3 5 3 4" xfId="19768" xr:uid="{00000000-0005-0000-0000-0000AC470000}"/>
    <cellStyle name="Normal 2 3 5 3 4 2" xfId="19769" xr:uid="{00000000-0005-0000-0000-0000AD470000}"/>
    <cellStyle name="Normal 2 3 5 3 5" xfId="19770" xr:uid="{00000000-0005-0000-0000-0000AE470000}"/>
    <cellStyle name="Normal 2 3 5 3 5 2" xfId="19771" xr:uid="{00000000-0005-0000-0000-0000AF470000}"/>
    <cellStyle name="Normal 2 3 5 3 6" xfId="19772" xr:uid="{00000000-0005-0000-0000-0000B0470000}"/>
    <cellStyle name="Normal 2 3 5 3 6 2" xfId="19773" xr:uid="{00000000-0005-0000-0000-0000B1470000}"/>
    <cellStyle name="Normal 2 3 5 3 7" xfId="19774" xr:uid="{00000000-0005-0000-0000-0000B2470000}"/>
    <cellStyle name="Normal 2 3 5 3 7 2" xfId="19775" xr:uid="{00000000-0005-0000-0000-0000B3470000}"/>
    <cellStyle name="Normal 2 3 5 3 8" xfId="19776" xr:uid="{00000000-0005-0000-0000-0000B4470000}"/>
    <cellStyle name="Normal 2 3 5 3 8 2" xfId="19777" xr:uid="{00000000-0005-0000-0000-0000B5470000}"/>
    <cellStyle name="Normal 2 3 5 3 9" xfId="19778" xr:uid="{00000000-0005-0000-0000-0000B6470000}"/>
    <cellStyle name="Normal 2 3 5 3 9 2" xfId="19779" xr:uid="{00000000-0005-0000-0000-0000B7470000}"/>
    <cellStyle name="Normál 2 3 5 4" xfId="19780" xr:uid="{00000000-0005-0000-0000-0000B8470000}"/>
    <cellStyle name="Normál 2 3 5 4 2" xfId="19781" xr:uid="{00000000-0005-0000-0000-0000B9470000}"/>
    <cellStyle name="Normál 2 3 5 5" xfId="19782" xr:uid="{00000000-0005-0000-0000-0000BA470000}"/>
    <cellStyle name="Normál 2 3 5 5 2" xfId="19783" xr:uid="{00000000-0005-0000-0000-0000BB470000}"/>
    <cellStyle name="Normál 2 3 5 6" xfId="19784" xr:uid="{00000000-0005-0000-0000-0000BC470000}"/>
    <cellStyle name="Normál 2 3 5 6 2" xfId="19785" xr:uid="{00000000-0005-0000-0000-0000BD470000}"/>
    <cellStyle name="Normál 2 3 5 7" xfId="19786" xr:uid="{00000000-0005-0000-0000-0000BE470000}"/>
    <cellStyle name="Normál 2 3 5 7 2" xfId="19787" xr:uid="{00000000-0005-0000-0000-0000BF470000}"/>
    <cellStyle name="Normál 2 3 5 8" xfId="19788" xr:uid="{00000000-0005-0000-0000-0000C0470000}"/>
    <cellStyle name="Normál 2 3 5 8 2" xfId="19789" xr:uid="{00000000-0005-0000-0000-0000C1470000}"/>
    <cellStyle name="Normál 2 3 5 9" xfId="19790" xr:uid="{00000000-0005-0000-0000-0000C2470000}"/>
    <cellStyle name="Normál 2 3 5 9 2" xfId="19791" xr:uid="{00000000-0005-0000-0000-0000C3470000}"/>
    <cellStyle name="Normal 2 3 50" xfId="19792" xr:uid="{00000000-0005-0000-0000-0000C4470000}"/>
    <cellStyle name="Normal 2 3 51" xfId="19793" xr:uid="{00000000-0005-0000-0000-0000C5470000}"/>
    <cellStyle name="Normal 2 3 52" xfId="2262" xr:uid="{00000000-0005-0000-0000-0000C6470000}"/>
    <cellStyle name="Normal 2 3 53" xfId="51355" xr:uid="{77B825D6-3E17-4652-B6C7-2F8190FF6B40}"/>
    <cellStyle name="Normal 2 3 54" xfId="52347" xr:uid="{BD7B729B-DA2B-42F0-A140-8BE1BAB17D59}"/>
    <cellStyle name="Normal 2 3 55" xfId="52413" xr:uid="{4184D29C-12C7-4FDD-B004-FDCF391E1F20}"/>
    <cellStyle name="Normal 2 3 56" xfId="52334" xr:uid="{DC3C8FCA-7FF5-496B-AB6F-BBADC10A2AEB}"/>
    <cellStyle name="Normal 2 3 57" xfId="52404" xr:uid="{D4E671B2-F5FB-4A08-8556-3D74D2946E54}"/>
    <cellStyle name="Normal 2 3 58" xfId="52844" xr:uid="{5F8AF635-33D7-4DB1-AE30-3A8805CC63D1}"/>
    <cellStyle name="Normal 2 3 6" xfId="19794" xr:uid="{00000000-0005-0000-0000-0000C7470000}"/>
    <cellStyle name="Normál 2 3 6" xfId="19795" xr:uid="{00000000-0005-0000-0000-0000C8470000}"/>
    <cellStyle name="Normal 2 3 6 2" xfId="19796" xr:uid="{00000000-0005-0000-0000-0000C9470000}"/>
    <cellStyle name="Normál 2 3 6 2" xfId="19797" xr:uid="{00000000-0005-0000-0000-0000CA470000}"/>
    <cellStyle name="Normal 2 3 6 2 2" xfId="19798" xr:uid="{00000000-0005-0000-0000-0000CB470000}"/>
    <cellStyle name="Normal 2 3 6 2 2 2" xfId="19799" xr:uid="{00000000-0005-0000-0000-0000CC470000}"/>
    <cellStyle name="Normal 2 3 6 2 2 2 2" xfId="19800" xr:uid="{00000000-0005-0000-0000-0000CD470000}"/>
    <cellStyle name="Normal 2 3 6 2 2 3" xfId="19801" xr:uid="{00000000-0005-0000-0000-0000CE470000}"/>
    <cellStyle name="Normal 2 3 6 2 2 4" xfId="19802" xr:uid="{00000000-0005-0000-0000-0000CF470000}"/>
    <cellStyle name="Normal 2 3 6 2 3" xfId="19803" xr:uid="{00000000-0005-0000-0000-0000D0470000}"/>
    <cellStyle name="Normal 2 3 6 2 3 2" xfId="19804" xr:uid="{00000000-0005-0000-0000-0000D1470000}"/>
    <cellStyle name="Normal 2 3 6 2 4" xfId="19805" xr:uid="{00000000-0005-0000-0000-0000D2470000}"/>
    <cellStyle name="Normal 2 3 6 2 5" xfId="19806" xr:uid="{00000000-0005-0000-0000-0000D3470000}"/>
    <cellStyle name="Normal 2 3 6 2 6" xfId="19807" xr:uid="{00000000-0005-0000-0000-0000D4470000}"/>
    <cellStyle name="Normal 2 3 6 2 7" xfId="19808" xr:uid="{00000000-0005-0000-0000-0000D5470000}"/>
    <cellStyle name="Normál 2 3 6 3" xfId="19809" xr:uid="{00000000-0005-0000-0000-0000D6470000}"/>
    <cellStyle name="Normal 2 3 7" xfId="19810" xr:uid="{00000000-0005-0000-0000-0000D7470000}"/>
    <cellStyle name="Normál 2 3 7" xfId="19811" xr:uid="{00000000-0005-0000-0000-0000D8470000}"/>
    <cellStyle name="Normal 2 3 7 2" xfId="19812" xr:uid="{00000000-0005-0000-0000-0000D9470000}"/>
    <cellStyle name="Normál 2 3 7 2" xfId="19813" xr:uid="{00000000-0005-0000-0000-0000DA470000}"/>
    <cellStyle name="Normal 2 3 7 2 2" xfId="19814" xr:uid="{00000000-0005-0000-0000-0000DB470000}"/>
    <cellStyle name="Normal 2 3 7 2 2 2" xfId="19815" xr:uid="{00000000-0005-0000-0000-0000DC470000}"/>
    <cellStyle name="Normal 2 3 7 2 2 2 2" xfId="19816" xr:uid="{00000000-0005-0000-0000-0000DD470000}"/>
    <cellStyle name="Normal 2 3 7 2 2 3" xfId="19817" xr:uid="{00000000-0005-0000-0000-0000DE470000}"/>
    <cellStyle name="Normal 2 3 7 2 2 4" xfId="19818" xr:uid="{00000000-0005-0000-0000-0000DF470000}"/>
    <cellStyle name="Normal 2 3 7 2 3" xfId="19819" xr:uid="{00000000-0005-0000-0000-0000E0470000}"/>
    <cellStyle name="Normal 2 3 7 2 3 2" xfId="19820" xr:uid="{00000000-0005-0000-0000-0000E1470000}"/>
    <cellStyle name="Normal 2 3 7 2 4" xfId="19821" xr:uid="{00000000-0005-0000-0000-0000E2470000}"/>
    <cellStyle name="Normal 2 3 7 2 5" xfId="19822" xr:uid="{00000000-0005-0000-0000-0000E3470000}"/>
    <cellStyle name="Normal 2 3 7 2 6" xfId="19823" xr:uid="{00000000-0005-0000-0000-0000E4470000}"/>
    <cellStyle name="Normal 2 3 7 2 7" xfId="19824" xr:uid="{00000000-0005-0000-0000-0000E5470000}"/>
    <cellStyle name="Normál 2 3 7 3" xfId="19825" xr:uid="{00000000-0005-0000-0000-0000E6470000}"/>
    <cellStyle name="Normal 2 3 8" xfId="19826" xr:uid="{00000000-0005-0000-0000-0000E7470000}"/>
    <cellStyle name="Normál 2 3 8" xfId="19827" xr:uid="{00000000-0005-0000-0000-0000E8470000}"/>
    <cellStyle name="Normal 2 3 8 2" xfId="19828" xr:uid="{00000000-0005-0000-0000-0000E9470000}"/>
    <cellStyle name="Normál 2 3 8 2" xfId="19829" xr:uid="{00000000-0005-0000-0000-0000EA470000}"/>
    <cellStyle name="Normal 2 3 8 2 2" xfId="19830" xr:uid="{00000000-0005-0000-0000-0000EB470000}"/>
    <cellStyle name="Normal 2 3 8 2 2 2" xfId="19831" xr:uid="{00000000-0005-0000-0000-0000EC470000}"/>
    <cellStyle name="Normal 2 3 8 2 2 2 2" xfId="19832" xr:uid="{00000000-0005-0000-0000-0000ED470000}"/>
    <cellStyle name="Normal 2 3 8 2 2 3" xfId="19833" xr:uid="{00000000-0005-0000-0000-0000EE470000}"/>
    <cellStyle name="Normal 2 3 8 2 2 4" xfId="19834" xr:uid="{00000000-0005-0000-0000-0000EF470000}"/>
    <cellStyle name="Normal 2 3 8 2 3" xfId="19835" xr:uid="{00000000-0005-0000-0000-0000F0470000}"/>
    <cellStyle name="Normal 2 3 8 2 3 2" xfId="19836" xr:uid="{00000000-0005-0000-0000-0000F1470000}"/>
    <cellStyle name="Normal 2 3 8 2 4" xfId="19837" xr:uid="{00000000-0005-0000-0000-0000F2470000}"/>
    <cellStyle name="Normal 2 3 8 2 5" xfId="19838" xr:uid="{00000000-0005-0000-0000-0000F3470000}"/>
    <cellStyle name="Normal 2 3 8 2 6" xfId="19839" xr:uid="{00000000-0005-0000-0000-0000F4470000}"/>
    <cellStyle name="Normal 2 3 8 2 7" xfId="19840" xr:uid="{00000000-0005-0000-0000-0000F5470000}"/>
    <cellStyle name="Normal 2 3 8 3" xfId="19841" xr:uid="{00000000-0005-0000-0000-0000F6470000}"/>
    <cellStyle name="Normál 2 3 8 3" xfId="19842" xr:uid="{00000000-0005-0000-0000-0000F7470000}"/>
    <cellStyle name="Normal 2 3 8 4" xfId="19843" xr:uid="{00000000-0005-0000-0000-0000F8470000}"/>
    <cellStyle name="Normal 2 3 9" xfId="19844" xr:uid="{00000000-0005-0000-0000-0000F9470000}"/>
    <cellStyle name="Normál 2 3 9" xfId="19845" xr:uid="{00000000-0005-0000-0000-0000FA470000}"/>
    <cellStyle name="Normal 2 3 9 2" xfId="19846" xr:uid="{00000000-0005-0000-0000-0000FB470000}"/>
    <cellStyle name="Normál 2 3 9 2" xfId="19847" xr:uid="{00000000-0005-0000-0000-0000FC470000}"/>
    <cellStyle name="Normal 2 3 9 2 2" xfId="19848" xr:uid="{00000000-0005-0000-0000-0000FD470000}"/>
    <cellStyle name="Normal 2 3 9 2 2 2" xfId="19849" xr:uid="{00000000-0005-0000-0000-0000FE470000}"/>
    <cellStyle name="Normal 2 3 9 2 2 2 2" xfId="19850" xr:uid="{00000000-0005-0000-0000-0000FF470000}"/>
    <cellStyle name="Normal 2 3 9 2 2 3" xfId="19851" xr:uid="{00000000-0005-0000-0000-000000480000}"/>
    <cellStyle name="Normal 2 3 9 2 2 4" xfId="19852" xr:uid="{00000000-0005-0000-0000-000001480000}"/>
    <cellStyle name="Normal 2 3 9 2 3" xfId="19853" xr:uid="{00000000-0005-0000-0000-000002480000}"/>
    <cellStyle name="Normal 2 3 9 2 3 2" xfId="19854" xr:uid="{00000000-0005-0000-0000-000003480000}"/>
    <cellStyle name="Normal 2 3 9 2 4" xfId="19855" xr:uid="{00000000-0005-0000-0000-000004480000}"/>
    <cellStyle name="Normal 2 3 9 2 5" xfId="19856" xr:uid="{00000000-0005-0000-0000-000005480000}"/>
    <cellStyle name="Normal 2 3 9 2 6" xfId="19857" xr:uid="{00000000-0005-0000-0000-000006480000}"/>
    <cellStyle name="Normal 2 3 9 2 7" xfId="19858" xr:uid="{00000000-0005-0000-0000-000007480000}"/>
    <cellStyle name="Normál 2 3 9 3" xfId="19859" xr:uid="{00000000-0005-0000-0000-000008480000}"/>
    <cellStyle name="Normal 2 3_inv-en-1.5.0-02 trame_fiche-emissions" xfId="19860" xr:uid="{00000000-0005-0000-0000-000009480000}"/>
    <cellStyle name="Normal 2 30" xfId="19861" xr:uid="{00000000-0005-0000-0000-00000A480000}"/>
    <cellStyle name="Normal 2 30 2" xfId="19862" xr:uid="{00000000-0005-0000-0000-00000B480000}"/>
    <cellStyle name="Normal 2 30 2 2" xfId="19863" xr:uid="{00000000-0005-0000-0000-00000C480000}"/>
    <cellStyle name="Normal 2 30 2 2 2" xfId="19864" xr:uid="{00000000-0005-0000-0000-00000D480000}"/>
    <cellStyle name="Normal 2 30 2 2 2 2" xfId="19865" xr:uid="{00000000-0005-0000-0000-00000E480000}"/>
    <cellStyle name="Normal 2 30 2 2 2 2 2" xfId="19866" xr:uid="{00000000-0005-0000-0000-00000F480000}"/>
    <cellStyle name="Normal 2 30 2 2 2 3" xfId="19867" xr:uid="{00000000-0005-0000-0000-000010480000}"/>
    <cellStyle name="Normal 2 30 2 2 2 4" xfId="19868" xr:uid="{00000000-0005-0000-0000-000011480000}"/>
    <cellStyle name="Normal 2 30 2 2 3" xfId="19869" xr:uid="{00000000-0005-0000-0000-000012480000}"/>
    <cellStyle name="Normal 2 30 2 2 3 2" xfId="19870" xr:uid="{00000000-0005-0000-0000-000013480000}"/>
    <cellStyle name="Normal 2 30 2 2 4" xfId="19871" xr:uid="{00000000-0005-0000-0000-000014480000}"/>
    <cellStyle name="Normal 2 30 2 2 5" xfId="19872" xr:uid="{00000000-0005-0000-0000-000015480000}"/>
    <cellStyle name="Normal 2 30 3" xfId="19873" xr:uid="{00000000-0005-0000-0000-000016480000}"/>
    <cellStyle name="Normal 2 30 3 2" xfId="19874" xr:uid="{00000000-0005-0000-0000-000017480000}"/>
    <cellStyle name="Normal 2 30 3 2 2" xfId="19875" xr:uid="{00000000-0005-0000-0000-000018480000}"/>
    <cellStyle name="Normal 2 30 3 2 2 2" xfId="19876" xr:uid="{00000000-0005-0000-0000-000019480000}"/>
    <cellStyle name="Normal 2 30 3 2 2 2 2" xfId="19877" xr:uid="{00000000-0005-0000-0000-00001A480000}"/>
    <cellStyle name="Normal 2 30 3 2 2 3" xfId="19878" xr:uid="{00000000-0005-0000-0000-00001B480000}"/>
    <cellStyle name="Normal 2 30 3 2 2 4" xfId="19879" xr:uid="{00000000-0005-0000-0000-00001C480000}"/>
    <cellStyle name="Normal 2 30 3 2 3" xfId="19880" xr:uid="{00000000-0005-0000-0000-00001D480000}"/>
    <cellStyle name="Normal 2 30 3 2 3 2" xfId="19881" xr:uid="{00000000-0005-0000-0000-00001E480000}"/>
    <cellStyle name="Normal 2 30 3 2 4" xfId="19882" xr:uid="{00000000-0005-0000-0000-00001F480000}"/>
    <cellStyle name="Normal 2 30 3 2 5" xfId="19883" xr:uid="{00000000-0005-0000-0000-000020480000}"/>
    <cellStyle name="Normal 2 30 4" xfId="19884" xr:uid="{00000000-0005-0000-0000-000021480000}"/>
    <cellStyle name="Normal 2 30 4 2" xfId="19885" xr:uid="{00000000-0005-0000-0000-000022480000}"/>
    <cellStyle name="Normal 2 30 4 2 2" xfId="19886" xr:uid="{00000000-0005-0000-0000-000023480000}"/>
    <cellStyle name="Normal 2 30 4 2 2 2" xfId="19887" xr:uid="{00000000-0005-0000-0000-000024480000}"/>
    <cellStyle name="Normal 2 30 4 2 3" xfId="19888" xr:uid="{00000000-0005-0000-0000-000025480000}"/>
    <cellStyle name="Normal 2 30 4 2 4" xfId="19889" xr:uid="{00000000-0005-0000-0000-000026480000}"/>
    <cellStyle name="Normal 2 30 4 3" xfId="19890" xr:uid="{00000000-0005-0000-0000-000027480000}"/>
    <cellStyle name="Normal 2 30 4 3 2" xfId="19891" xr:uid="{00000000-0005-0000-0000-000028480000}"/>
    <cellStyle name="Normal 2 30 4 4" xfId="19892" xr:uid="{00000000-0005-0000-0000-000029480000}"/>
    <cellStyle name="Normal 2 30 4 5" xfId="19893" xr:uid="{00000000-0005-0000-0000-00002A480000}"/>
    <cellStyle name="Normal 2 30 5" xfId="19894" xr:uid="{00000000-0005-0000-0000-00002B480000}"/>
    <cellStyle name="Normal 2 31" xfId="19895" xr:uid="{00000000-0005-0000-0000-00002C480000}"/>
    <cellStyle name="Normal 2 31 2" xfId="19896" xr:uid="{00000000-0005-0000-0000-00002D480000}"/>
    <cellStyle name="Normal 2 31 2 2" xfId="19897" xr:uid="{00000000-0005-0000-0000-00002E480000}"/>
    <cellStyle name="Normal 2 31 2 2 2" xfId="19898" xr:uid="{00000000-0005-0000-0000-00002F480000}"/>
    <cellStyle name="Normal 2 31 2 2 2 2" xfId="19899" xr:uid="{00000000-0005-0000-0000-000030480000}"/>
    <cellStyle name="Normal 2 31 2 2 2 2 2" xfId="19900" xr:uid="{00000000-0005-0000-0000-000031480000}"/>
    <cellStyle name="Normal 2 31 2 2 2 3" xfId="19901" xr:uid="{00000000-0005-0000-0000-000032480000}"/>
    <cellStyle name="Normal 2 31 2 2 2 4" xfId="19902" xr:uid="{00000000-0005-0000-0000-000033480000}"/>
    <cellStyle name="Normal 2 31 2 2 3" xfId="19903" xr:uid="{00000000-0005-0000-0000-000034480000}"/>
    <cellStyle name="Normal 2 31 2 2 3 2" xfId="19904" xr:uid="{00000000-0005-0000-0000-000035480000}"/>
    <cellStyle name="Normal 2 31 2 2 4" xfId="19905" xr:uid="{00000000-0005-0000-0000-000036480000}"/>
    <cellStyle name="Normal 2 31 2 2 5" xfId="19906" xr:uid="{00000000-0005-0000-0000-000037480000}"/>
    <cellStyle name="Normal 2 31 3" xfId="19907" xr:uid="{00000000-0005-0000-0000-000038480000}"/>
    <cellStyle name="Normal 2 31 3 2" xfId="19908" xr:uid="{00000000-0005-0000-0000-000039480000}"/>
    <cellStyle name="Normal 2 31 3 2 2" xfId="19909" xr:uid="{00000000-0005-0000-0000-00003A480000}"/>
    <cellStyle name="Normal 2 31 3 2 2 2" xfId="19910" xr:uid="{00000000-0005-0000-0000-00003B480000}"/>
    <cellStyle name="Normal 2 31 3 2 2 2 2" xfId="19911" xr:uid="{00000000-0005-0000-0000-00003C480000}"/>
    <cellStyle name="Normal 2 31 3 2 2 3" xfId="19912" xr:uid="{00000000-0005-0000-0000-00003D480000}"/>
    <cellStyle name="Normal 2 31 3 2 2 4" xfId="19913" xr:uid="{00000000-0005-0000-0000-00003E480000}"/>
    <cellStyle name="Normal 2 31 3 2 3" xfId="19914" xr:uid="{00000000-0005-0000-0000-00003F480000}"/>
    <cellStyle name="Normal 2 31 3 2 3 2" xfId="19915" xr:uid="{00000000-0005-0000-0000-000040480000}"/>
    <cellStyle name="Normal 2 31 3 2 4" xfId="19916" xr:uid="{00000000-0005-0000-0000-000041480000}"/>
    <cellStyle name="Normal 2 31 3 2 5" xfId="19917" xr:uid="{00000000-0005-0000-0000-000042480000}"/>
    <cellStyle name="Normal 2 31 4" xfId="19918" xr:uid="{00000000-0005-0000-0000-000043480000}"/>
    <cellStyle name="Normal 2 31 4 2" xfId="19919" xr:uid="{00000000-0005-0000-0000-000044480000}"/>
    <cellStyle name="Normal 2 31 4 2 2" xfId="19920" xr:uid="{00000000-0005-0000-0000-000045480000}"/>
    <cellStyle name="Normal 2 31 4 2 2 2" xfId="19921" xr:uid="{00000000-0005-0000-0000-000046480000}"/>
    <cellStyle name="Normal 2 31 4 2 3" xfId="19922" xr:uid="{00000000-0005-0000-0000-000047480000}"/>
    <cellStyle name="Normal 2 31 4 2 4" xfId="19923" xr:uid="{00000000-0005-0000-0000-000048480000}"/>
    <cellStyle name="Normal 2 31 4 3" xfId="19924" xr:uid="{00000000-0005-0000-0000-000049480000}"/>
    <cellStyle name="Normal 2 31 4 3 2" xfId="19925" xr:uid="{00000000-0005-0000-0000-00004A480000}"/>
    <cellStyle name="Normal 2 31 4 4" xfId="19926" xr:uid="{00000000-0005-0000-0000-00004B480000}"/>
    <cellStyle name="Normal 2 31 4 5" xfId="19927" xr:uid="{00000000-0005-0000-0000-00004C480000}"/>
    <cellStyle name="Normal 2 31 5" xfId="19928" xr:uid="{00000000-0005-0000-0000-00004D480000}"/>
    <cellStyle name="Normal 2 32" xfId="19929" xr:uid="{00000000-0005-0000-0000-00004E480000}"/>
    <cellStyle name="Normal 2 32 2" xfId="19930" xr:uid="{00000000-0005-0000-0000-00004F480000}"/>
    <cellStyle name="Normal 2 32 2 2" xfId="19931" xr:uid="{00000000-0005-0000-0000-000050480000}"/>
    <cellStyle name="Normal 2 32 2 2 2" xfId="19932" xr:uid="{00000000-0005-0000-0000-000051480000}"/>
    <cellStyle name="Normal 2 32 2 2 2 2" xfId="19933" xr:uid="{00000000-0005-0000-0000-000052480000}"/>
    <cellStyle name="Normal 2 32 2 2 2 2 2" xfId="19934" xr:uid="{00000000-0005-0000-0000-000053480000}"/>
    <cellStyle name="Normal 2 32 2 2 2 3" xfId="19935" xr:uid="{00000000-0005-0000-0000-000054480000}"/>
    <cellStyle name="Normal 2 32 2 2 2 4" xfId="19936" xr:uid="{00000000-0005-0000-0000-000055480000}"/>
    <cellStyle name="Normal 2 32 2 2 3" xfId="19937" xr:uid="{00000000-0005-0000-0000-000056480000}"/>
    <cellStyle name="Normal 2 32 2 2 3 2" xfId="19938" xr:uid="{00000000-0005-0000-0000-000057480000}"/>
    <cellStyle name="Normal 2 32 2 2 4" xfId="19939" xr:uid="{00000000-0005-0000-0000-000058480000}"/>
    <cellStyle name="Normal 2 32 2 2 5" xfId="19940" xr:uid="{00000000-0005-0000-0000-000059480000}"/>
    <cellStyle name="Normal 2 32 3" xfId="19941" xr:uid="{00000000-0005-0000-0000-00005A480000}"/>
    <cellStyle name="Normal 2 32 3 2" xfId="19942" xr:uid="{00000000-0005-0000-0000-00005B480000}"/>
    <cellStyle name="Normal 2 32 3 2 2" xfId="19943" xr:uid="{00000000-0005-0000-0000-00005C480000}"/>
    <cellStyle name="Normal 2 32 3 2 2 2" xfId="19944" xr:uid="{00000000-0005-0000-0000-00005D480000}"/>
    <cellStyle name="Normal 2 32 3 2 2 2 2" xfId="19945" xr:uid="{00000000-0005-0000-0000-00005E480000}"/>
    <cellStyle name="Normal 2 32 3 2 2 3" xfId="19946" xr:uid="{00000000-0005-0000-0000-00005F480000}"/>
    <cellStyle name="Normal 2 32 3 2 2 4" xfId="19947" xr:uid="{00000000-0005-0000-0000-000060480000}"/>
    <cellStyle name="Normal 2 32 3 2 3" xfId="19948" xr:uid="{00000000-0005-0000-0000-000061480000}"/>
    <cellStyle name="Normal 2 32 3 2 3 2" xfId="19949" xr:uid="{00000000-0005-0000-0000-000062480000}"/>
    <cellStyle name="Normal 2 32 3 2 4" xfId="19950" xr:uid="{00000000-0005-0000-0000-000063480000}"/>
    <cellStyle name="Normal 2 32 3 2 5" xfId="19951" xr:uid="{00000000-0005-0000-0000-000064480000}"/>
    <cellStyle name="Normal 2 32 4" xfId="19952" xr:uid="{00000000-0005-0000-0000-000065480000}"/>
    <cellStyle name="Normal 2 32 4 2" xfId="19953" xr:uid="{00000000-0005-0000-0000-000066480000}"/>
    <cellStyle name="Normal 2 32 4 2 2" xfId="19954" xr:uid="{00000000-0005-0000-0000-000067480000}"/>
    <cellStyle name="Normal 2 32 4 2 2 2" xfId="19955" xr:uid="{00000000-0005-0000-0000-000068480000}"/>
    <cellStyle name="Normal 2 32 4 2 3" xfId="19956" xr:uid="{00000000-0005-0000-0000-000069480000}"/>
    <cellStyle name="Normal 2 32 4 2 4" xfId="19957" xr:uid="{00000000-0005-0000-0000-00006A480000}"/>
    <cellStyle name="Normal 2 32 4 3" xfId="19958" xr:uid="{00000000-0005-0000-0000-00006B480000}"/>
    <cellStyle name="Normal 2 32 4 3 2" xfId="19959" xr:uid="{00000000-0005-0000-0000-00006C480000}"/>
    <cellStyle name="Normal 2 32 4 4" xfId="19960" xr:uid="{00000000-0005-0000-0000-00006D480000}"/>
    <cellStyle name="Normal 2 32 4 5" xfId="19961" xr:uid="{00000000-0005-0000-0000-00006E480000}"/>
    <cellStyle name="Normal 2 32 5" xfId="19962" xr:uid="{00000000-0005-0000-0000-00006F480000}"/>
    <cellStyle name="Normal 2 33" xfId="19963" xr:uid="{00000000-0005-0000-0000-000070480000}"/>
    <cellStyle name="Normal 2 33 2" xfId="19964" xr:uid="{00000000-0005-0000-0000-000071480000}"/>
    <cellStyle name="Normal 2 33 2 2" xfId="19965" xr:uid="{00000000-0005-0000-0000-000072480000}"/>
    <cellStyle name="Normal 2 33 2 2 2" xfId="19966" xr:uid="{00000000-0005-0000-0000-000073480000}"/>
    <cellStyle name="Normal 2 33 2 2 2 2" xfId="19967" xr:uid="{00000000-0005-0000-0000-000074480000}"/>
    <cellStyle name="Normal 2 33 2 2 2 2 2" xfId="19968" xr:uid="{00000000-0005-0000-0000-000075480000}"/>
    <cellStyle name="Normal 2 33 2 2 2 3" xfId="19969" xr:uid="{00000000-0005-0000-0000-000076480000}"/>
    <cellStyle name="Normal 2 33 2 2 2 4" xfId="19970" xr:uid="{00000000-0005-0000-0000-000077480000}"/>
    <cellStyle name="Normal 2 33 2 2 3" xfId="19971" xr:uid="{00000000-0005-0000-0000-000078480000}"/>
    <cellStyle name="Normal 2 33 2 2 3 2" xfId="19972" xr:uid="{00000000-0005-0000-0000-000079480000}"/>
    <cellStyle name="Normal 2 33 2 2 4" xfId="19973" xr:uid="{00000000-0005-0000-0000-00007A480000}"/>
    <cellStyle name="Normal 2 33 2 2 5" xfId="19974" xr:uid="{00000000-0005-0000-0000-00007B480000}"/>
    <cellStyle name="Normal 2 33 3" xfId="19975" xr:uid="{00000000-0005-0000-0000-00007C480000}"/>
    <cellStyle name="Normal 2 33 3 2" xfId="19976" xr:uid="{00000000-0005-0000-0000-00007D480000}"/>
    <cellStyle name="Normal 2 33 3 2 2" xfId="19977" xr:uid="{00000000-0005-0000-0000-00007E480000}"/>
    <cellStyle name="Normal 2 33 3 2 2 2" xfId="19978" xr:uid="{00000000-0005-0000-0000-00007F480000}"/>
    <cellStyle name="Normal 2 33 3 2 2 2 2" xfId="19979" xr:uid="{00000000-0005-0000-0000-000080480000}"/>
    <cellStyle name="Normal 2 33 3 2 2 3" xfId="19980" xr:uid="{00000000-0005-0000-0000-000081480000}"/>
    <cellStyle name="Normal 2 33 3 2 2 4" xfId="19981" xr:uid="{00000000-0005-0000-0000-000082480000}"/>
    <cellStyle name="Normal 2 33 3 2 3" xfId="19982" xr:uid="{00000000-0005-0000-0000-000083480000}"/>
    <cellStyle name="Normal 2 33 3 2 3 2" xfId="19983" xr:uid="{00000000-0005-0000-0000-000084480000}"/>
    <cellStyle name="Normal 2 33 3 2 4" xfId="19984" xr:uid="{00000000-0005-0000-0000-000085480000}"/>
    <cellStyle name="Normal 2 33 3 2 5" xfId="19985" xr:uid="{00000000-0005-0000-0000-000086480000}"/>
    <cellStyle name="Normal 2 33 4" xfId="19986" xr:uid="{00000000-0005-0000-0000-000087480000}"/>
    <cellStyle name="Normal 2 33 4 2" xfId="19987" xr:uid="{00000000-0005-0000-0000-000088480000}"/>
    <cellStyle name="Normal 2 33 4 2 2" xfId="19988" xr:uid="{00000000-0005-0000-0000-000089480000}"/>
    <cellStyle name="Normal 2 33 4 3" xfId="19989" xr:uid="{00000000-0005-0000-0000-00008A480000}"/>
    <cellStyle name="Normal 2 33 4 4" xfId="19990" xr:uid="{00000000-0005-0000-0000-00008B480000}"/>
    <cellStyle name="Normal 2 33 5" xfId="19991" xr:uid="{00000000-0005-0000-0000-00008C480000}"/>
    <cellStyle name="Normal 2 33 5 2" xfId="19992" xr:uid="{00000000-0005-0000-0000-00008D480000}"/>
    <cellStyle name="Normal 2 33 5 2 2" xfId="19993" xr:uid="{00000000-0005-0000-0000-00008E480000}"/>
    <cellStyle name="Normal 2 33 5 3" xfId="19994" xr:uid="{00000000-0005-0000-0000-00008F480000}"/>
    <cellStyle name="Normal 2 33 5 4" xfId="19995" xr:uid="{00000000-0005-0000-0000-000090480000}"/>
    <cellStyle name="Normal 2 33 6" xfId="19996" xr:uid="{00000000-0005-0000-0000-000091480000}"/>
    <cellStyle name="Normal 2 33 6 2" xfId="19997" xr:uid="{00000000-0005-0000-0000-000092480000}"/>
    <cellStyle name="Normal 2 33 6 3" xfId="19998" xr:uid="{00000000-0005-0000-0000-000093480000}"/>
    <cellStyle name="Normal 2 33 7" xfId="19999" xr:uid="{00000000-0005-0000-0000-000094480000}"/>
    <cellStyle name="Normal 2 33 8" xfId="20000" xr:uid="{00000000-0005-0000-0000-000095480000}"/>
    <cellStyle name="Normal 2 34" xfId="20001" xr:uid="{00000000-0005-0000-0000-000096480000}"/>
    <cellStyle name="Normal 2 34 2" xfId="20002" xr:uid="{00000000-0005-0000-0000-000097480000}"/>
    <cellStyle name="Normal 2 34 2 2" xfId="20003" xr:uid="{00000000-0005-0000-0000-000098480000}"/>
    <cellStyle name="Normal 2 34 2 2 2" xfId="20004" xr:uid="{00000000-0005-0000-0000-000099480000}"/>
    <cellStyle name="Normal 2 34 2 2 2 2" xfId="20005" xr:uid="{00000000-0005-0000-0000-00009A480000}"/>
    <cellStyle name="Normal 2 34 2 2 2 2 2" xfId="20006" xr:uid="{00000000-0005-0000-0000-00009B480000}"/>
    <cellStyle name="Normal 2 34 2 2 2 3" xfId="20007" xr:uid="{00000000-0005-0000-0000-00009C480000}"/>
    <cellStyle name="Normal 2 34 2 2 2 4" xfId="20008" xr:uid="{00000000-0005-0000-0000-00009D480000}"/>
    <cellStyle name="Normal 2 34 2 2 3" xfId="20009" xr:uid="{00000000-0005-0000-0000-00009E480000}"/>
    <cellStyle name="Normal 2 34 2 2 3 2" xfId="20010" xr:uid="{00000000-0005-0000-0000-00009F480000}"/>
    <cellStyle name="Normal 2 34 2 2 4" xfId="20011" xr:uid="{00000000-0005-0000-0000-0000A0480000}"/>
    <cellStyle name="Normal 2 34 2 2 5" xfId="20012" xr:uid="{00000000-0005-0000-0000-0000A1480000}"/>
    <cellStyle name="Normal 2 34 3" xfId="20013" xr:uid="{00000000-0005-0000-0000-0000A2480000}"/>
    <cellStyle name="Normal 2 34 3 2" xfId="20014" xr:uid="{00000000-0005-0000-0000-0000A3480000}"/>
    <cellStyle name="Normal 2 34 3 2 2" xfId="20015" xr:uid="{00000000-0005-0000-0000-0000A4480000}"/>
    <cellStyle name="Normal 2 34 3 2 2 2" xfId="20016" xr:uid="{00000000-0005-0000-0000-0000A5480000}"/>
    <cellStyle name="Normal 2 34 3 2 2 2 2" xfId="20017" xr:uid="{00000000-0005-0000-0000-0000A6480000}"/>
    <cellStyle name="Normal 2 34 3 2 2 3" xfId="20018" xr:uid="{00000000-0005-0000-0000-0000A7480000}"/>
    <cellStyle name="Normal 2 34 3 2 2 4" xfId="20019" xr:uid="{00000000-0005-0000-0000-0000A8480000}"/>
    <cellStyle name="Normal 2 34 3 2 3" xfId="20020" xr:uid="{00000000-0005-0000-0000-0000A9480000}"/>
    <cellStyle name="Normal 2 34 3 2 3 2" xfId="20021" xr:uid="{00000000-0005-0000-0000-0000AA480000}"/>
    <cellStyle name="Normal 2 34 3 2 4" xfId="20022" xr:uid="{00000000-0005-0000-0000-0000AB480000}"/>
    <cellStyle name="Normal 2 34 3 2 5" xfId="20023" xr:uid="{00000000-0005-0000-0000-0000AC480000}"/>
    <cellStyle name="Normal 2 34 4" xfId="20024" xr:uid="{00000000-0005-0000-0000-0000AD480000}"/>
    <cellStyle name="Normal 2 34 4 2" xfId="20025" xr:uid="{00000000-0005-0000-0000-0000AE480000}"/>
    <cellStyle name="Normal 2 34 4 2 2" xfId="20026" xr:uid="{00000000-0005-0000-0000-0000AF480000}"/>
    <cellStyle name="Normal 2 34 4 3" xfId="20027" xr:uid="{00000000-0005-0000-0000-0000B0480000}"/>
    <cellStyle name="Normal 2 34 4 4" xfId="20028" xr:uid="{00000000-0005-0000-0000-0000B1480000}"/>
    <cellStyle name="Normal 2 34 5" xfId="20029" xr:uid="{00000000-0005-0000-0000-0000B2480000}"/>
    <cellStyle name="Normal 2 34 5 2" xfId="20030" xr:uid="{00000000-0005-0000-0000-0000B3480000}"/>
    <cellStyle name="Normal 2 34 5 2 2" xfId="20031" xr:uid="{00000000-0005-0000-0000-0000B4480000}"/>
    <cellStyle name="Normal 2 34 5 3" xfId="20032" xr:uid="{00000000-0005-0000-0000-0000B5480000}"/>
    <cellStyle name="Normal 2 34 5 4" xfId="20033" xr:uid="{00000000-0005-0000-0000-0000B6480000}"/>
    <cellStyle name="Normal 2 34 6" xfId="20034" xr:uid="{00000000-0005-0000-0000-0000B7480000}"/>
    <cellStyle name="Normal 2 34 6 2" xfId="20035" xr:uid="{00000000-0005-0000-0000-0000B8480000}"/>
    <cellStyle name="Normal 2 34 6 3" xfId="20036" xr:uid="{00000000-0005-0000-0000-0000B9480000}"/>
    <cellStyle name="Normal 2 34 7" xfId="20037" xr:uid="{00000000-0005-0000-0000-0000BA480000}"/>
    <cellStyle name="Normal 2 34 8" xfId="20038" xr:uid="{00000000-0005-0000-0000-0000BB480000}"/>
    <cellStyle name="Normal 2 35" xfId="20039" xr:uid="{00000000-0005-0000-0000-0000BC480000}"/>
    <cellStyle name="Normal 2 35 2" xfId="20040" xr:uid="{00000000-0005-0000-0000-0000BD480000}"/>
    <cellStyle name="Normal 2 35 2 2" xfId="20041" xr:uid="{00000000-0005-0000-0000-0000BE480000}"/>
    <cellStyle name="Normal 2 35 2 2 2" xfId="20042" xr:uid="{00000000-0005-0000-0000-0000BF480000}"/>
    <cellStyle name="Normal 2 35 2 2 2 2" xfId="20043" xr:uid="{00000000-0005-0000-0000-0000C0480000}"/>
    <cellStyle name="Normal 2 35 2 2 2 2 2" xfId="20044" xr:uid="{00000000-0005-0000-0000-0000C1480000}"/>
    <cellStyle name="Normal 2 35 2 2 2 3" xfId="20045" xr:uid="{00000000-0005-0000-0000-0000C2480000}"/>
    <cellStyle name="Normal 2 35 2 2 2 4" xfId="20046" xr:uid="{00000000-0005-0000-0000-0000C3480000}"/>
    <cellStyle name="Normal 2 35 2 2 3" xfId="20047" xr:uid="{00000000-0005-0000-0000-0000C4480000}"/>
    <cellStyle name="Normal 2 35 2 2 3 2" xfId="20048" xr:uid="{00000000-0005-0000-0000-0000C5480000}"/>
    <cellStyle name="Normal 2 35 2 2 4" xfId="20049" xr:uid="{00000000-0005-0000-0000-0000C6480000}"/>
    <cellStyle name="Normal 2 35 2 2 5" xfId="20050" xr:uid="{00000000-0005-0000-0000-0000C7480000}"/>
    <cellStyle name="Normal 2 35 3" xfId="20051" xr:uid="{00000000-0005-0000-0000-0000C8480000}"/>
    <cellStyle name="Normal 2 35 3 2" xfId="20052" xr:uid="{00000000-0005-0000-0000-0000C9480000}"/>
    <cellStyle name="Normal 2 35 3 2 2" xfId="20053" xr:uid="{00000000-0005-0000-0000-0000CA480000}"/>
    <cellStyle name="Normal 2 35 3 2 2 2" xfId="20054" xr:uid="{00000000-0005-0000-0000-0000CB480000}"/>
    <cellStyle name="Normal 2 35 3 2 2 2 2" xfId="20055" xr:uid="{00000000-0005-0000-0000-0000CC480000}"/>
    <cellStyle name="Normal 2 35 3 2 2 3" xfId="20056" xr:uid="{00000000-0005-0000-0000-0000CD480000}"/>
    <cellStyle name="Normal 2 35 3 2 2 4" xfId="20057" xr:uid="{00000000-0005-0000-0000-0000CE480000}"/>
    <cellStyle name="Normal 2 35 3 2 3" xfId="20058" xr:uid="{00000000-0005-0000-0000-0000CF480000}"/>
    <cellStyle name="Normal 2 35 3 2 3 2" xfId="20059" xr:uid="{00000000-0005-0000-0000-0000D0480000}"/>
    <cellStyle name="Normal 2 35 3 2 4" xfId="20060" xr:uid="{00000000-0005-0000-0000-0000D1480000}"/>
    <cellStyle name="Normal 2 35 3 2 5" xfId="20061" xr:uid="{00000000-0005-0000-0000-0000D2480000}"/>
    <cellStyle name="Normal 2 35 4" xfId="20062" xr:uid="{00000000-0005-0000-0000-0000D3480000}"/>
    <cellStyle name="Normal 2 35 4 2" xfId="20063" xr:uid="{00000000-0005-0000-0000-0000D4480000}"/>
    <cellStyle name="Normal 2 35 4 2 2" xfId="20064" xr:uid="{00000000-0005-0000-0000-0000D5480000}"/>
    <cellStyle name="Normal 2 35 4 3" xfId="20065" xr:uid="{00000000-0005-0000-0000-0000D6480000}"/>
    <cellStyle name="Normal 2 35 4 4" xfId="20066" xr:uid="{00000000-0005-0000-0000-0000D7480000}"/>
    <cellStyle name="Normal 2 35 5" xfId="20067" xr:uid="{00000000-0005-0000-0000-0000D8480000}"/>
    <cellStyle name="Normal 2 35 5 2" xfId="20068" xr:uid="{00000000-0005-0000-0000-0000D9480000}"/>
    <cellStyle name="Normal 2 35 5 2 2" xfId="20069" xr:uid="{00000000-0005-0000-0000-0000DA480000}"/>
    <cellStyle name="Normal 2 35 5 3" xfId="20070" xr:uid="{00000000-0005-0000-0000-0000DB480000}"/>
    <cellStyle name="Normal 2 35 5 4" xfId="20071" xr:uid="{00000000-0005-0000-0000-0000DC480000}"/>
    <cellStyle name="Normal 2 35 6" xfId="20072" xr:uid="{00000000-0005-0000-0000-0000DD480000}"/>
    <cellStyle name="Normal 2 35 6 2" xfId="20073" xr:uid="{00000000-0005-0000-0000-0000DE480000}"/>
    <cellStyle name="Normal 2 35 6 3" xfId="20074" xr:uid="{00000000-0005-0000-0000-0000DF480000}"/>
    <cellStyle name="Normal 2 35 7" xfId="20075" xr:uid="{00000000-0005-0000-0000-0000E0480000}"/>
    <cellStyle name="Normal 2 35 8" xfId="20076" xr:uid="{00000000-0005-0000-0000-0000E1480000}"/>
    <cellStyle name="Normal 2 36" xfId="20077" xr:uid="{00000000-0005-0000-0000-0000E2480000}"/>
    <cellStyle name="Normal 2 36 2" xfId="20078" xr:uid="{00000000-0005-0000-0000-0000E3480000}"/>
    <cellStyle name="Normal 2 36 2 2" xfId="20079" xr:uid="{00000000-0005-0000-0000-0000E4480000}"/>
    <cellStyle name="Normal 2 36 2 2 2" xfId="20080" xr:uid="{00000000-0005-0000-0000-0000E5480000}"/>
    <cellStyle name="Normal 2 36 2 2 2 2" xfId="20081" xr:uid="{00000000-0005-0000-0000-0000E6480000}"/>
    <cellStyle name="Normal 2 36 2 2 2 2 2" xfId="20082" xr:uid="{00000000-0005-0000-0000-0000E7480000}"/>
    <cellStyle name="Normal 2 36 2 2 2 3" xfId="20083" xr:uid="{00000000-0005-0000-0000-0000E8480000}"/>
    <cellStyle name="Normal 2 36 2 2 2 4" xfId="20084" xr:uid="{00000000-0005-0000-0000-0000E9480000}"/>
    <cellStyle name="Normal 2 36 2 2 3" xfId="20085" xr:uid="{00000000-0005-0000-0000-0000EA480000}"/>
    <cellStyle name="Normal 2 36 2 2 3 2" xfId="20086" xr:uid="{00000000-0005-0000-0000-0000EB480000}"/>
    <cellStyle name="Normal 2 36 2 2 4" xfId="20087" xr:uid="{00000000-0005-0000-0000-0000EC480000}"/>
    <cellStyle name="Normal 2 36 2 2 5" xfId="20088" xr:uid="{00000000-0005-0000-0000-0000ED480000}"/>
    <cellStyle name="Normal 2 36 3" xfId="20089" xr:uid="{00000000-0005-0000-0000-0000EE480000}"/>
    <cellStyle name="Normal 2 36 3 2" xfId="20090" xr:uid="{00000000-0005-0000-0000-0000EF480000}"/>
    <cellStyle name="Normal 2 36 3 2 2" xfId="20091" xr:uid="{00000000-0005-0000-0000-0000F0480000}"/>
    <cellStyle name="Normal 2 36 3 2 2 2" xfId="20092" xr:uid="{00000000-0005-0000-0000-0000F1480000}"/>
    <cellStyle name="Normal 2 36 3 2 2 2 2" xfId="20093" xr:uid="{00000000-0005-0000-0000-0000F2480000}"/>
    <cellStyle name="Normal 2 36 3 2 2 3" xfId="20094" xr:uid="{00000000-0005-0000-0000-0000F3480000}"/>
    <cellStyle name="Normal 2 36 3 2 2 4" xfId="20095" xr:uid="{00000000-0005-0000-0000-0000F4480000}"/>
    <cellStyle name="Normal 2 36 3 2 3" xfId="20096" xr:uid="{00000000-0005-0000-0000-0000F5480000}"/>
    <cellStyle name="Normal 2 36 3 2 3 2" xfId="20097" xr:uid="{00000000-0005-0000-0000-0000F6480000}"/>
    <cellStyle name="Normal 2 36 3 2 4" xfId="20098" xr:uid="{00000000-0005-0000-0000-0000F7480000}"/>
    <cellStyle name="Normal 2 36 3 2 5" xfId="20099" xr:uid="{00000000-0005-0000-0000-0000F8480000}"/>
    <cellStyle name="Normal 2 36 4" xfId="20100" xr:uid="{00000000-0005-0000-0000-0000F9480000}"/>
    <cellStyle name="Normal 2 36 4 2" xfId="20101" xr:uid="{00000000-0005-0000-0000-0000FA480000}"/>
    <cellStyle name="Normal 2 36 4 2 2" xfId="20102" xr:uid="{00000000-0005-0000-0000-0000FB480000}"/>
    <cellStyle name="Normal 2 36 4 3" xfId="20103" xr:uid="{00000000-0005-0000-0000-0000FC480000}"/>
    <cellStyle name="Normal 2 36 4 4" xfId="20104" xr:uid="{00000000-0005-0000-0000-0000FD480000}"/>
    <cellStyle name="Normal 2 36 5" xfId="20105" xr:uid="{00000000-0005-0000-0000-0000FE480000}"/>
    <cellStyle name="Normal 2 36 5 2" xfId="20106" xr:uid="{00000000-0005-0000-0000-0000FF480000}"/>
    <cellStyle name="Normal 2 36 5 2 2" xfId="20107" xr:uid="{00000000-0005-0000-0000-000000490000}"/>
    <cellStyle name="Normal 2 36 5 3" xfId="20108" xr:uid="{00000000-0005-0000-0000-000001490000}"/>
    <cellStyle name="Normal 2 36 5 4" xfId="20109" xr:uid="{00000000-0005-0000-0000-000002490000}"/>
    <cellStyle name="Normal 2 36 6" xfId="20110" xr:uid="{00000000-0005-0000-0000-000003490000}"/>
    <cellStyle name="Normal 2 36 6 2" xfId="20111" xr:uid="{00000000-0005-0000-0000-000004490000}"/>
    <cellStyle name="Normal 2 36 6 3" xfId="20112" xr:uid="{00000000-0005-0000-0000-000005490000}"/>
    <cellStyle name="Normal 2 36 7" xfId="20113" xr:uid="{00000000-0005-0000-0000-000006490000}"/>
    <cellStyle name="Normal 2 36 8" xfId="20114" xr:uid="{00000000-0005-0000-0000-000007490000}"/>
    <cellStyle name="Normal 2 37" xfId="20115" xr:uid="{00000000-0005-0000-0000-000008490000}"/>
    <cellStyle name="Normal 2 37 2" xfId="20116" xr:uid="{00000000-0005-0000-0000-000009490000}"/>
    <cellStyle name="Normal 2 37 2 2" xfId="20117" xr:uid="{00000000-0005-0000-0000-00000A490000}"/>
    <cellStyle name="Normal 2 37 2 2 2" xfId="20118" xr:uid="{00000000-0005-0000-0000-00000B490000}"/>
    <cellStyle name="Normal 2 37 2 2 2 2" xfId="20119" xr:uid="{00000000-0005-0000-0000-00000C490000}"/>
    <cellStyle name="Normal 2 37 2 2 2 2 2" xfId="20120" xr:uid="{00000000-0005-0000-0000-00000D490000}"/>
    <cellStyle name="Normal 2 37 2 2 2 3" xfId="20121" xr:uid="{00000000-0005-0000-0000-00000E490000}"/>
    <cellStyle name="Normal 2 37 2 2 2 4" xfId="20122" xr:uid="{00000000-0005-0000-0000-00000F490000}"/>
    <cellStyle name="Normal 2 37 2 2 3" xfId="20123" xr:uid="{00000000-0005-0000-0000-000010490000}"/>
    <cellStyle name="Normal 2 37 2 2 3 2" xfId="20124" xr:uid="{00000000-0005-0000-0000-000011490000}"/>
    <cellStyle name="Normal 2 37 2 2 4" xfId="20125" xr:uid="{00000000-0005-0000-0000-000012490000}"/>
    <cellStyle name="Normal 2 37 2 2 5" xfId="20126" xr:uid="{00000000-0005-0000-0000-000013490000}"/>
    <cellStyle name="Normal 2 37 3" xfId="20127" xr:uid="{00000000-0005-0000-0000-000014490000}"/>
    <cellStyle name="Normal 2 37 3 2" xfId="20128" xr:uid="{00000000-0005-0000-0000-000015490000}"/>
    <cellStyle name="Normal 2 37 3 2 2" xfId="20129" xr:uid="{00000000-0005-0000-0000-000016490000}"/>
    <cellStyle name="Normal 2 37 3 2 2 2" xfId="20130" xr:uid="{00000000-0005-0000-0000-000017490000}"/>
    <cellStyle name="Normal 2 37 3 2 2 2 2" xfId="20131" xr:uid="{00000000-0005-0000-0000-000018490000}"/>
    <cellStyle name="Normal 2 37 3 2 2 3" xfId="20132" xr:uid="{00000000-0005-0000-0000-000019490000}"/>
    <cellStyle name="Normal 2 37 3 2 2 4" xfId="20133" xr:uid="{00000000-0005-0000-0000-00001A490000}"/>
    <cellStyle name="Normal 2 37 3 2 3" xfId="20134" xr:uid="{00000000-0005-0000-0000-00001B490000}"/>
    <cellStyle name="Normal 2 37 3 2 3 2" xfId="20135" xr:uid="{00000000-0005-0000-0000-00001C490000}"/>
    <cellStyle name="Normal 2 37 3 2 4" xfId="20136" xr:uid="{00000000-0005-0000-0000-00001D490000}"/>
    <cellStyle name="Normal 2 37 3 2 5" xfId="20137" xr:uid="{00000000-0005-0000-0000-00001E490000}"/>
    <cellStyle name="Normal 2 37 4" xfId="20138" xr:uid="{00000000-0005-0000-0000-00001F490000}"/>
    <cellStyle name="Normal 2 37 4 2" xfId="20139" xr:uid="{00000000-0005-0000-0000-000020490000}"/>
    <cellStyle name="Normal 2 37 4 2 2" xfId="20140" xr:uid="{00000000-0005-0000-0000-000021490000}"/>
    <cellStyle name="Normal 2 37 4 3" xfId="20141" xr:uid="{00000000-0005-0000-0000-000022490000}"/>
    <cellStyle name="Normal 2 37 4 4" xfId="20142" xr:uid="{00000000-0005-0000-0000-000023490000}"/>
    <cellStyle name="Normal 2 37 5" xfId="20143" xr:uid="{00000000-0005-0000-0000-000024490000}"/>
    <cellStyle name="Normal 2 37 5 2" xfId="20144" xr:uid="{00000000-0005-0000-0000-000025490000}"/>
    <cellStyle name="Normal 2 37 5 2 2" xfId="20145" xr:uid="{00000000-0005-0000-0000-000026490000}"/>
    <cellStyle name="Normal 2 37 5 3" xfId="20146" xr:uid="{00000000-0005-0000-0000-000027490000}"/>
    <cellStyle name="Normal 2 37 5 4" xfId="20147" xr:uid="{00000000-0005-0000-0000-000028490000}"/>
    <cellStyle name="Normal 2 37 6" xfId="20148" xr:uid="{00000000-0005-0000-0000-000029490000}"/>
    <cellStyle name="Normal 2 37 6 2" xfId="20149" xr:uid="{00000000-0005-0000-0000-00002A490000}"/>
    <cellStyle name="Normal 2 37 6 3" xfId="20150" xr:uid="{00000000-0005-0000-0000-00002B490000}"/>
    <cellStyle name="Normal 2 37 7" xfId="20151" xr:uid="{00000000-0005-0000-0000-00002C490000}"/>
    <cellStyle name="Normal 2 37 8" xfId="20152" xr:uid="{00000000-0005-0000-0000-00002D490000}"/>
    <cellStyle name="Normal 2 38" xfId="20153" xr:uid="{00000000-0005-0000-0000-00002E490000}"/>
    <cellStyle name="Normal 2 38 2" xfId="20154" xr:uid="{00000000-0005-0000-0000-00002F490000}"/>
    <cellStyle name="Normal 2 38 2 2" xfId="20155" xr:uid="{00000000-0005-0000-0000-000030490000}"/>
    <cellStyle name="Normal 2 38 2 2 2" xfId="20156" xr:uid="{00000000-0005-0000-0000-000031490000}"/>
    <cellStyle name="Normal 2 38 2 2 2 2" xfId="20157" xr:uid="{00000000-0005-0000-0000-000032490000}"/>
    <cellStyle name="Normal 2 38 2 2 2 2 2" xfId="20158" xr:uid="{00000000-0005-0000-0000-000033490000}"/>
    <cellStyle name="Normal 2 38 2 2 2 3" xfId="20159" xr:uid="{00000000-0005-0000-0000-000034490000}"/>
    <cellStyle name="Normal 2 38 2 2 2 4" xfId="20160" xr:uid="{00000000-0005-0000-0000-000035490000}"/>
    <cellStyle name="Normal 2 38 2 2 3" xfId="20161" xr:uid="{00000000-0005-0000-0000-000036490000}"/>
    <cellStyle name="Normal 2 38 2 2 3 2" xfId="20162" xr:uid="{00000000-0005-0000-0000-000037490000}"/>
    <cellStyle name="Normal 2 38 2 2 4" xfId="20163" xr:uid="{00000000-0005-0000-0000-000038490000}"/>
    <cellStyle name="Normal 2 38 2 2 5" xfId="20164" xr:uid="{00000000-0005-0000-0000-000039490000}"/>
    <cellStyle name="Normal 2 38 3" xfId="20165" xr:uid="{00000000-0005-0000-0000-00003A490000}"/>
    <cellStyle name="Normal 2 38 3 2" xfId="20166" xr:uid="{00000000-0005-0000-0000-00003B490000}"/>
    <cellStyle name="Normal 2 38 3 2 2" xfId="20167" xr:uid="{00000000-0005-0000-0000-00003C490000}"/>
    <cellStyle name="Normal 2 38 3 2 2 2" xfId="20168" xr:uid="{00000000-0005-0000-0000-00003D490000}"/>
    <cellStyle name="Normal 2 38 3 2 2 2 2" xfId="20169" xr:uid="{00000000-0005-0000-0000-00003E490000}"/>
    <cellStyle name="Normal 2 38 3 2 2 3" xfId="20170" xr:uid="{00000000-0005-0000-0000-00003F490000}"/>
    <cellStyle name="Normal 2 38 3 2 2 4" xfId="20171" xr:uid="{00000000-0005-0000-0000-000040490000}"/>
    <cellStyle name="Normal 2 38 3 2 3" xfId="20172" xr:uid="{00000000-0005-0000-0000-000041490000}"/>
    <cellStyle name="Normal 2 38 3 2 3 2" xfId="20173" xr:uid="{00000000-0005-0000-0000-000042490000}"/>
    <cellStyle name="Normal 2 38 3 2 4" xfId="20174" xr:uid="{00000000-0005-0000-0000-000043490000}"/>
    <cellStyle name="Normal 2 38 3 2 5" xfId="20175" xr:uid="{00000000-0005-0000-0000-000044490000}"/>
    <cellStyle name="Normal 2 38 4" xfId="20176" xr:uid="{00000000-0005-0000-0000-000045490000}"/>
    <cellStyle name="Normal 2 38 4 2" xfId="20177" xr:uid="{00000000-0005-0000-0000-000046490000}"/>
    <cellStyle name="Normal 2 38 4 2 2" xfId="20178" xr:uid="{00000000-0005-0000-0000-000047490000}"/>
    <cellStyle name="Normal 2 38 4 2 2 2" xfId="20179" xr:uid="{00000000-0005-0000-0000-000048490000}"/>
    <cellStyle name="Normal 2 38 4 2 3" xfId="20180" xr:uid="{00000000-0005-0000-0000-000049490000}"/>
    <cellStyle name="Normal 2 38 4 2 4" xfId="20181" xr:uid="{00000000-0005-0000-0000-00004A490000}"/>
    <cellStyle name="Normal 2 38 4 3" xfId="20182" xr:uid="{00000000-0005-0000-0000-00004B490000}"/>
    <cellStyle name="Normal 2 38 4 3 2" xfId="20183" xr:uid="{00000000-0005-0000-0000-00004C490000}"/>
    <cellStyle name="Normal 2 38 4 4" xfId="20184" xr:uid="{00000000-0005-0000-0000-00004D490000}"/>
    <cellStyle name="Normal 2 38 4 5" xfId="20185" xr:uid="{00000000-0005-0000-0000-00004E490000}"/>
    <cellStyle name="Normal 2 39" xfId="20186" xr:uid="{00000000-0005-0000-0000-00004F490000}"/>
    <cellStyle name="Normal 2 39 2" xfId="20187" xr:uid="{00000000-0005-0000-0000-000050490000}"/>
    <cellStyle name="Normal 2 39 2 2" xfId="20188" xr:uid="{00000000-0005-0000-0000-000051490000}"/>
    <cellStyle name="Normal 2 39 2 2 2" xfId="20189" xr:uid="{00000000-0005-0000-0000-000052490000}"/>
    <cellStyle name="Normal 2 39 2 2 2 2" xfId="20190" xr:uid="{00000000-0005-0000-0000-000053490000}"/>
    <cellStyle name="Normal 2 39 2 2 2 2 2" xfId="20191" xr:uid="{00000000-0005-0000-0000-000054490000}"/>
    <cellStyle name="Normal 2 39 2 2 2 3" xfId="20192" xr:uid="{00000000-0005-0000-0000-000055490000}"/>
    <cellStyle name="Normal 2 39 2 2 2 4" xfId="20193" xr:uid="{00000000-0005-0000-0000-000056490000}"/>
    <cellStyle name="Normal 2 39 2 2 3" xfId="20194" xr:uid="{00000000-0005-0000-0000-000057490000}"/>
    <cellStyle name="Normal 2 39 2 2 3 2" xfId="20195" xr:uid="{00000000-0005-0000-0000-000058490000}"/>
    <cellStyle name="Normal 2 39 2 2 4" xfId="20196" xr:uid="{00000000-0005-0000-0000-000059490000}"/>
    <cellStyle name="Normal 2 39 2 2 5" xfId="20197" xr:uid="{00000000-0005-0000-0000-00005A490000}"/>
    <cellStyle name="Normal 2 39 3" xfId="20198" xr:uid="{00000000-0005-0000-0000-00005B490000}"/>
    <cellStyle name="Normal 2 39 3 2" xfId="20199" xr:uid="{00000000-0005-0000-0000-00005C490000}"/>
    <cellStyle name="Normal 2 39 3 2 2" xfId="20200" xr:uid="{00000000-0005-0000-0000-00005D490000}"/>
    <cellStyle name="Normal 2 39 3 2 2 2" xfId="20201" xr:uid="{00000000-0005-0000-0000-00005E490000}"/>
    <cellStyle name="Normal 2 39 3 2 2 2 2" xfId="20202" xr:uid="{00000000-0005-0000-0000-00005F490000}"/>
    <cellStyle name="Normal 2 39 3 2 2 3" xfId="20203" xr:uid="{00000000-0005-0000-0000-000060490000}"/>
    <cellStyle name="Normal 2 39 3 2 2 4" xfId="20204" xr:uid="{00000000-0005-0000-0000-000061490000}"/>
    <cellStyle name="Normal 2 39 3 2 3" xfId="20205" xr:uid="{00000000-0005-0000-0000-000062490000}"/>
    <cellStyle name="Normal 2 39 3 2 3 2" xfId="20206" xr:uid="{00000000-0005-0000-0000-000063490000}"/>
    <cellStyle name="Normal 2 39 3 2 4" xfId="20207" xr:uid="{00000000-0005-0000-0000-000064490000}"/>
    <cellStyle name="Normal 2 39 3 2 5" xfId="20208" xr:uid="{00000000-0005-0000-0000-000065490000}"/>
    <cellStyle name="Normal 2 39 4" xfId="20209" xr:uid="{00000000-0005-0000-0000-000066490000}"/>
    <cellStyle name="Normal 2 39 4 2" xfId="20210" xr:uid="{00000000-0005-0000-0000-000067490000}"/>
    <cellStyle name="Normal 2 39 4 2 2" xfId="20211" xr:uid="{00000000-0005-0000-0000-000068490000}"/>
    <cellStyle name="Normal 2 39 4 2 2 2" xfId="20212" xr:uid="{00000000-0005-0000-0000-000069490000}"/>
    <cellStyle name="Normal 2 39 4 2 3" xfId="20213" xr:uid="{00000000-0005-0000-0000-00006A490000}"/>
    <cellStyle name="Normal 2 39 4 2 4" xfId="20214" xr:uid="{00000000-0005-0000-0000-00006B490000}"/>
    <cellStyle name="Normal 2 39 4 3" xfId="20215" xr:uid="{00000000-0005-0000-0000-00006C490000}"/>
    <cellStyle name="Normal 2 39 4 3 2" xfId="20216" xr:uid="{00000000-0005-0000-0000-00006D490000}"/>
    <cellStyle name="Normal 2 39 4 4" xfId="20217" xr:uid="{00000000-0005-0000-0000-00006E490000}"/>
    <cellStyle name="Normal 2 39 4 5" xfId="20218" xr:uid="{00000000-0005-0000-0000-00006F490000}"/>
    <cellStyle name="Normal 2 4" xfId="410" xr:uid="{00000000-0005-0000-0000-000070490000}"/>
    <cellStyle name="Normál 2 4" xfId="20219" xr:uid="{00000000-0005-0000-0000-000071490000}"/>
    <cellStyle name="Normal 2 4 10" xfId="20220" xr:uid="{00000000-0005-0000-0000-000072490000}"/>
    <cellStyle name="Normál 2 4 10" xfId="20221" xr:uid="{00000000-0005-0000-0000-000073490000}"/>
    <cellStyle name="Normal 2 4 10 2" xfId="20222" xr:uid="{00000000-0005-0000-0000-000074490000}"/>
    <cellStyle name="Normál 2 4 10 2" xfId="20223" xr:uid="{00000000-0005-0000-0000-000075490000}"/>
    <cellStyle name="Normal 2 4 10 2 2" xfId="20224" xr:uid="{00000000-0005-0000-0000-000076490000}"/>
    <cellStyle name="Normal 2 4 10 2 2 2" xfId="20225" xr:uid="{00000000-0005-0000-0000-000077490000}"/>
    <cellStyle name="Normal 2 4 10 2 2 2 2" xfId="20226" xr:uid="{00000000-0005-0000-0000-000078490000}"/>
    <cellStyle name="Normal 2 4 10 2 2 3" xfId="20227" xr:uid="{00000000-0005-0000-0000-000079490000}"/>
    <cellStyle name="Normal 2 4 10 2 2 4" xfId="20228" xr:uid="{00000000-0005-0000-0000-00007A490000}"/>
    <cellStyle name="Normal 2 4 10 2 3" xfId="20229" xr:uid="{00000000-0005-0000-0000-00007B490000}"/>
    <cellStyle name="Normal 2 4 10 2 3 2" xfId="20230" xr:uid="{00000000-0005-0000-0000-00007C490000}"/>
    <cellStyle name="Normal 2 4 10 2 4" xfId="20231" xr:uid="{00000000-0005-0000-0000-00007D490000}"/>
    <cellStyle name="Normal 2 4 10 2 5" xfId="20232" xr:uid="{00000000-0005-0000-0000-00007E490000}"/>
    <cellStyle name="Normal 2 4 10 2 6" xfId="20233" xr:uid="{00000000-0005-0000-0000-00007F490000}"/>
    <cellStyle name="Normal 2 4 10 2 7" xfId="20234" xr:uid="{00000000-0005-0000-0000-000080490000}"/>
    <cellStyle name="Normál 2 4 10 3" xfId="20235" xr:uid="{00000000-0005-0000-0000-000081490000}"/>
    <cellStyle name="Normal 2 4 11" xfId="20236" xr:uid="{00000000-0005-0000-0000-000082490000}"/>
    <cellStyle name="Normál 2 4 11" xfId="20237" xr:uid="{00000000-0005-0000-0000-000083490000}"/>
    <cellStyle name="Normal 2 4 11 2" xfId="20238" xr:uid="{00000000-0005-0000-0000-000084490000}"/>
    <cellStyle name="Normál 2 4 11 2" xfId="20239" xr:uid="{00000000-0005-0000-0000-000085490000}"/>
    <cellStyle name="Normal 2 4 11 2 2" xfId="20240" xr:uid="{00000000-0005-0000-0000-000086490000}"/>
    <cellStyle name="Normal 2 4 11 2 2 2" xfId="20241" xr:uid="{00000000-0005-0000-0000-000087490000}"/>
    <cellStyle name="Normal 2 4 11 2 2 2 2" xfId="20242" xr:uid="{00000000-0005-0000-0000-000088490000}"/>
    <cellStyle name="Normal 2 4 11 2 2 3" xfId="20243" xr:uid="{00000000-0005-0000-0000-000089490000}"/>
    <cellStyle name="Normal 2 4 11 2 2 4" xfId="20244" xr:uid="{00000000-0005-0000-0000-00008A490000}"/>
    <cellStyle name="Normal 2 4 11 2 3" xfId="20245" xr:uid="{00000000-0005-0000-0000-00008B490000}"/>
    <cellStyle name="Normal 2 4 11 2 3 2" xfId="20246" xr:uid="{00000000-0005-0000-0000-00008C490000}"/>
    <cellStyle name="Normal 2 4 11 2 4" xfId="20247" xr:uid="{00000000-0005-0000-0000-00008D490000}"/>
    <cellStyle name="Normal 2 4 11 2 5" xfId="20248" xr:uid="{00000000-0005-0000-0000-00008E490000}"/>
    <cellStyle name="Normal 2 4 11 2 6" xfId="20249" xr:uid="{00000000-0005-0000-0000-00008F490000}"/>
    <cellStyle name="Normal 2 4 11 2 7" xfId="20250" xr:uid="{00000000-0005-0000-0000-000090490000}"/>
    <cellStyle name="Normál 2 4 11 3" xfId="20251" xr:uid="{00000000-0005-0000-0000-000091490000}"/>
    <cellStyle name="Normal 2 4 12" xfId="20252" xr:uid="{00000000-0005-0000-0000-000092490000}"/>
    <cellStyle name="Normál 2 4 12" xfId="20253" xr:uid="{00000000-0005-0000-0000-000093490000}"/>
    <cellStyle name="Normal 2 4 12 2" xfId="20254" xr:uid="{00000000-0005-0000-0000-000094490000}"/>
    <cellStyle name="Normál 2 4 12 2" xfId="20255" xr:uid="{00000000-0005-0000-0000-000095490000}"/>
    <cellStyle name="Normal 2 4 12 2 2" xfId="20256" xr:uid="{00000000-0005-0000-0000-000096490000}"/>
    <cellStyle name="Normal 2 4 12 2 2 2" xfId="20257" xr:uid="{00000000-0005-0000-0000-000097490000}"/>
    <cellStyle name="Normal 2 4 12 2 2 2 2" xfId="20258" xr:uid="{00000000-0005-0000-0000-000098490000}"/>
    <cellStyle name="Normal 2 4 12 2 2 3" xfId="20259" xr:uid="{00000000-0005-0000-0000-000099490000}"/>
    <cellStyle name="Normal 2 4 12 2 2 4" xfId="20260" xr:uid="{00000000-0005-0000-0000-00009A490000}"/>
    <cellStyle name="Normal 2 4 12 2 3" xfId="20261" xr:uid="{00000000-0005-0000-0000-00009B490000}"/>
    <cellStyle name="Normal 2 4 12 2 3 2" xfId="20262" xr:uid="{00000000-0005-0000-0000-00009C490000}"/>
    <cellStyle name="Normal 2 4 12 2 4" xfId="20263" xr:uid="{00000000-0005-0000-0000-00009D490000}"/>
    <cellStyle name="Normal 2 4 12 2 5" xfId="20264" xr:uid="{00000000-0005-0000-0000-00009E490000}"/>
    <cellStyle name="Normal 2 4 12 2 6" xfId="20265" xr:uid="{00000000-0005-0000-0000-00009F490000}"/>
    <cellStyle name="Normal 2 4 12 2 7" xfId="20266" xr:uid="{00000000-0005-0000-0000-0000A0490000}"/>
    <cellStyle name="Normál 2 4 12 3" xfId="20267" xr:uid="{00000000-0005-0000-0000-0000A1490000}"/>
    <cellStyle name="Normal 2 4 13" xfId="20268" xr:uid="{00000000-0005-0000-0000-0000A2490000}"/>
    <cellStyle name="Normál 2 4 13" xfId="20269" xr:uid="{00000000-0005-0000-0000-0000A3490000}"/>
    <cellStyle name="Normal 2 4 13 2" xfId="20270" xr:uid="{00000000-0005-0000-0000-0000A4490000}"/>
    <cellStyle name="Normál 2 4 13 2" xfId="20271" xr:uid="{00000000-0005-0000-0000-0000A5490000}"/>
    <cellStyle name="Normal 2 4 13 2 2" xfId="20272" xr:uid="{00000000-0005-0000-0000-0000A6490000}"/>
    <cellStyle name="Normal 2 4 13 2 2 2" xfId="20273" xr:uid="{00000000-0005-0000-0000-0000A7490000}"/>
    <cellStyle name="Normal 2 4 13 2 2 2 2" xfId="20274" xr:uid="{00000000-0005-0000-0000-0000A8490000}"/>
    <cellStyle name="Normal 2 4 13 2 2 3" xfId="20275" xr:uid="{00000000-0005-0000-0000-0000A9490000}"/>
    <cellStyle name="Normal 2 4 13 2 2 4" xfId="20276" xr:uid="{00000000-0005-0000-0000-0000AA490000}"/>
    <cellStyle name="Normal 2 4 13 2 3" xfId="20277" xr:uid="{00000000-0005-0000-0000-0000AB490000}"/>
    <cellStyle name="Normal 2 4 13 2 3 2" xfId="20278" xr:uid="{00000000-0005-0000-0000-0000AC490000}"/>
    <cellStyle name="Normal 2 4 13 2 4" xfId="20279" xr:uid="{00000000-0005-0000-0000-0000AD490000}"/>
    <cellStyle name="Normal 2 4 13 2 5" xfId="20280" xr:uid="{00000000-0005-0000-0000-0000AE490000}"/>
    <cellStyle name="Normal 2 4 13 2 6" xfId="20281" xr:uid="{00000000-0005-0000-0000-0000AF490000}"/>
    <cellStyle name="Normal 2 4 13 2 7" xfId="20282" xr:uid="{00000000-0005-0000-0000-0000B0490000}"/>
    <cellStyle name="Normál 2 4 13 3" xfId="20283" xr:uid="{00000000-0005-0000-0000-0000B1490000}"/>
    <cellStyle name="Normal 2 4 14" xfId="20284" xr:uid="{00000000-0005-0000-0000-0000B2490000}"/>
    <cellStyle name="Normál 2 4 14" xfId="20285" xr:uid="{00000000-0005-0000-0000-0000B3490000}"/>
    <cellStyle name="Normal 2 4 14 2" xfId="20286" xr:uid="{00000000-0005-0000-0000-0000B4490000}"/>
    <cellStyle name="Normál 2 4 14 2" xfId="20287" xr:uid="{00000000-0005-0000-0000-0000B5490000}"/>
    <cellStyle name="Normal 2 4 14 2 2" xfId="20288" xr:uid="{00000000-0005-0000-0000-0000B6490000}"/>
    <cellStyle name="Normal 2 4 14 2 2 2" xfId="20289" xr:uid="{00000000-0005-0000-0000-0000B7490000}"/>
    <cellStyle name="Normal 2 4 14 2 3" xfId="20290" xr:uid="{00000000-0005-0000-0000-0000B8490000}"/>
    <cellStyle name="Normal 2 4 14 2 4" xfId="20291" xr:uid="{00000000-0005-0000-0000-0000B9490000}"/>
    <cellStyle name="Normal 2 4 14 2 5" xfId="20292" xr:uid="{00000000-0005-0000-0000-0000BA490000}"/>
    <cellStyle name="Normal 2 4 14 3" xfId="20293" xr:uid="{00000000-0005-0000-0000-0000BB490000}"/>
    <cellStyle name="Normál 2 4 14 3" xfId="20294" xr:uid="{00000000-0005-0000-0000-0000BC490000}"/>
    <cellStyle name="Normal 2 4 14 3 2" xfId="20295" xr:uid="{00000000-0005-0000-0000-0000BD490000}"/>
    <cellStyle name="Normal 2 4 14 4" xfId="20296" xr:uid="{00000000-0005-0000-0000-0000BE490000}"/>
    <cellStyle name="Normal 2 4 14 5" xfId="20297" xr:uid="{00000000-0005-0000-0000-0000BF490000}"/>
    <cellStyle name="Normal 2 4 14 6" xfId="20298" xr:uid="{00000000-0005-0000-0000-0000C0490000}"/>
    <cellStyle name="Normal 2 4 14 7" xfId="20299" xr:uid="{00000000-0005-0000-0000-0000C1490000}"/>
    <cellStyle name="Normal 2 4 15" xfId="20300" xr:uid="{00000000-0005-0000-0000-0000C2490000}"/>
    <cellStyle name="Normál 2 4 15" xfId="20301" xr:uid="{00000000-0005-0000-0000-0000C3490000}"/>
    <cellStyle name="Normal 2 4 15 2" xfId="20302" xr:uid="{00000000-0005-0000-0000-0000C4490000}"/>
    <cellStyle name="Normal 2 4 15 2 2" xfId="20303" xr:uid="{00000000-0005-0000-0000-0000C5490000}"/>
    <cellStyle name="Normal 2 4 15 2 2 2" xfId="20304" xr:uid="{00000000-0005-0000-0000-0000C6490000}"/>
    <cellStyle name="Normal 2 4 15 2 3" xfId="20305" xr:uid="{00000000-0005-0000-0000-0000C7490000}"/>
    <cellStyle name="Normal 2 4 15 2 4" xfId="20306" xr:uid="{00000000-0005-0000-0000-0000C8490000}"/>
    <cellStyle name="Normal 2 4 15 3" xfId="20307" xr:uid="{00000000-0005-0000-0000-0000C9490000}"/>
    <cellStyle name="Normal 2 4 15 3 2" xfId="20308" xr:uid="{00000000-0005-0000-0000-0000CA490000}"/>
    <cellStyle name="Normal 2 4 15 4" xfId="20309" xr:uid="{00000000-0005-0000-0000-0000CB490000}"/>
    <cellStyle name="Normal 2 4 15 5" xfId="20310" xr:uid="{00000000-0005-0000-0000-0000CC490000}"/>
    <cellStyle name="Normal 2 4 15 6" xfId="20311" xr:uid="{00000000-0005-0000-0000-0000CD490000}"/>
    <cellStyle name="Normal 2 4 16" xfId="20312" xr:uid="{00000000-0005-0000-0000-0000CE490000}"/>
    <cellStyle name="Normál 2 4 16" xfId="20313" xr:uid="{00000000-0005-0000-0000-0000CF490000}"/>
    <cellStyle name="Normal 2 4 16 2" xfId="20314" xr:uid="{00000000-0005-0000-0000-0000D0490000}"/>
    <cellStyle name="Normal 2 4 16 2 2" xfId="20315" xr:uid="{00000000-0005-0000-0000-0000D1490000}"/>
    <cellStyle name="Normal 2 4 16 2 2 2" xfId="20316" xr:uid="{00000000-0005-0000-0000-0000D2490000}"/>
    <cellStyle name="Normal 2 4 16 2 3" xfId="20317" xr:uid="{00000000-0005-0000-0000-0000D3490000}"/>
    <cellStyle name="Normal 2 4 16 2 4" xfId="20318" xr:uid="{00000000-0005-0000-0000-0000D4490000}"/>
    <cellStyle name="Normal 2 4 16 3" xfId="20319" xr:uid="{00000000-0005-0000-0000-0000D5490000}"/>
    <cellStyle name="Normal 2 4 16 3 2" xfId="20320" xr:uid="{00000000-0005-0000-0000-0000D6490000}"/>
    <cellStyle name="Normal 2 4 16 4" xfId="20321" xr:uid="{00000000-0005-0000-0000-0000D7490000}"/>
    <cellStyle name="Normal 2 4 16 5" xfId="20322" xr:uid="{00000000-0005-0000-0000-0000D8490000}"/>
    <cellStyle name="Normal 2 4 17" xfId="20323" xr:uid="{00000000-0005-0000-0000-0000D9490000}"/>
    <cellStyle name="Normál 2 4 17" xfId="20324" xr:uid="{00000000-0005-0000-0000-0000DA490000}"/>
    <cellStyle name="Normal 2 4 17 2" xfId="20325" xr:uid="{00000000-0005-0000-0000-0000DB490000}"/>
    <cellStyle name="Normal 2 4 17 2 2" xfId="20326" xr:uid="{00000000-0005-0000-0000-0000DC490000}"/>
    <cellStyle name="Normal 2 4 17 2 2 2" xfId="20327" xr:uid="{00000000-0005-0000-0000-0000DD490000}"/>
    <cellStyle name="Normal 2 4 17 2 3" xfId="20328" xr:uid="{00000000-0005-0000-0000-0000DE490000}"/>
    <cellStyle name="Normal 2 4 17 2 4" xfId="20329" xr:uid="{00000000-0005-0000-0000-0000DF490000}"/>
    <cellStyle name="Normal 2 4 17 3" xfId="20330" xr:uid="{00000000-0005-0000-0000-0000E0490000}"/>
    <cellStyle name="Normal 2 4 17 3 2" xfId="20331" xr:uid="{00000000-0005-0000-0000-0000E1490000}"/>
    <cellStyle name="Normal 2 4 17 4" xfId="20332" xr:uid="{00000000-0005-0000-0000-0000E2490000}"/>
    <cellStyle name="Normal 2 4 17 5" xfId="20333" xr:uid="{00000000-0005-0000-0000-0000E3490000}"/>
    <cellStyle name="Normal 2 4 18" xfId="20334" xr:uid="{00000000-0005-0000-0000-0000E4490000}"/>
    <cellStyle name="Normal 2 4 18 2" xfId="20335" xr:uid="{00000000-0005-0000-0000-0000E5490000}"/>
    <cellStyle name="Normal 2 4 18 2 2" xfId="20336" xr:uid="{00000000-0005-0000-0000-0000E6490000}"/>
    <cellStyle name="Normal 2 4 18 2 2 2" xfId="20337" xr:uid="{00000000-0005-0000-0000-0000E7490000}"/>
    <cellStyle name="Normal 2 4 18 2 3" xfId="20338" xr:uid="{00000000-0005-0000-0000-0000E8490000}"/>
    <cellStyle name="Normal 2 4 18 2 4" xfId="20339" xr:uid="{00000000-0005-0000-0000-0000E9490000}"/>
    <cellStyle name="Normal 2 4 18 3" xfId="20340" xr:uid="{00000000-0005-0000-0000-0000EA490000}"/>
    <cellStyle name="Normal 2 4 18 3 2" xfId="20341" xr:uid="{00000000-0005-0000-0000-0000EB490000}"/>
    <cellStyle name="Normal 2 4 18 4" xfId="20342" xr:uid="{00000000-0005-0000-0000-0000EC490000}"/>
    <cellStyle name="Normal 2 4 18 5" xfId="20343" xr:uid="{00000000-0005-0000-0000-0000ED490000}"/>
    <cellStyle name="Normal 2 4 19" xfId="20344" xr:uid="{00000000-0005-0000-0000-0000EE490000}"/>
    <cellStyle name="Normal 2 4 19 2" xfId="20345" xr:uid="{00000000-0005-0000-0000-0000EF490000}"/>
    <cellStyle name="Normal 2 4 19 2 2" xfId="20346" xr:uid="{00000000-0005-0000-0000-0000F0490000}"/>
    <cellStyle name="Normal 2 4 19 2 2 2" xfId="20347" xr:uid="{00000000-0005-0000-0000-0000F1490000}"/>
    <cellStyle name="Normal 2 4 19 2 3" xfId="20348" xr:uid="{00000000-0005-0000-0000-0000F2490000}"/>
    <cellStyle name="Normal 2 4 19 2 4" xfId="20349" xr:uid="{00000000-0005-0000-0000-0000F3490000}"/>
    <cellStyle name="Normal 2 4 19 3" xfId="20350" xr:uid="{00000000-0005-0000-0000-0000F4490000}"/>
    <cellStyle name="Normal 2 4 19 3 2" xfId="20351" xr:uid="{00000000-0005-0000-0000-0000F5490000}"/>
    <cellStyle name="Normal 2 4 19 4" xfId="20352" xr:uid="{00000000-0005-0000-0000-0000F6490000}"/>
    <cellStyle name="Normal 2 4 19 5" xfId="20353" xr:uid="{00000000-0005-0000-0000-0000F7490000}"/>
    <cellStyle name="Normal 2 4 2" xfId="1398" xr:uid="{00000000-0005-0000-0000-0000F8490000}"/>
    <cellStyle name="Normál 2 4 2" xfId="20354" xr:uid="{00000000-0005-0000-0000-0000F9490000}"/>
    <cellStyle name="Normál 2 4 2 10" xfId="20355" xr:uid="{00000000-0005-0000-0000-0000FA490000}"/>
    <cellStyle name="Normál 2 4 2 10 2" xfId="20356" xr:uid="{00000000-0005-0000-0000-0000FB490000}"/>
    <cellStyle name="Normál 2 4 2 11" xfId="20357" xr:uid="{00000000-0005-0000-0000-0000FC490000}"/>
    <cellStyle name="Normál 2 4 2 12" xfId="20358" xr:uid="{00000000-0005-0000-0000-0000FD490000}"/>
    <cellStyle name="Normal 2 4 2 2" xfId="20359" xr:uid="{00000000-0005-0000-0000-0000FE490000}"/>
    <cellStyle name="Normál 2 4 2 2" xfId="20360" xr:uid="{00000000-0005-0000-0000-0000FF490000}"/>
    <cellStyle name="Normal 2 4 2 2 2" xfId="20361" xr:uid="{00000000-0005-0000-0000-0000004A0000}"/>
    <cellStyle name="Normál 2 4 2 2 2" xfId="20362" xr:uid="{00000000-0005-0000-0000-0000014A0000}"/>
    <cellStyle name="Normal 2 4 2 2 2 2" xfId="20363" xr:uid="{00000000-0005-0000-0000-0000024A0000}"/>
    <cellStyle name="Normal 2 4 2 2 2 2 2" xfId="20364" xr:uid="{00000000-0005-0000-0000-0000034A0000}"/>
    <cellStyle name="Normal 2 4 2 2 2 2 2 2" xfId="20365" xr:uid="{00000000-0005-0000-0000-0000044A0000}"/>
    <cellStyle name="Normal 2 4 2 2 2 2 3" xfId="20366" xr:uid="{00000000-0005-0000-0000-0000054A0000}"/>
    <cellStyle name="Normal 2 4 2 2 2 2 4" xfId="20367" xr:uid="{00000000-0005-0000-0000-0000064A0000}"/>
    <cellStyle name="Normal 2 4 2 2 2 3" xfId="20368" xr:uid="{00000000-0005-0000-0000-0000074A0000}"/>
    <cellStyle name="Normal 2 4 2 2 2 3 2" xfId="20369" xr:uid="{00000000-0005-0000-0000-0000084A0000}"/>
    <cellStyle name="Normal 2 4 2 2 2 4" xfId="20370" xr:uid="{00000000-0005-0000-0000-0000094A0000}"/>
    <cellStyle name="Normal 2 4 2 2 2 5" xfId="20371" xr:uid="{00000000-0005-0000-0000-00000A4A0000}"/>
    <cellStyle name="Normal 2 4 2 2 2 6" xfId="20372" xr:uid="{00000000-0005-0000-0000-00000B4A0000}"/>
    <cellStyle name="Normal 2 4 2 2 2 7" xfId="20373" xr:uid="{00000000-0005-0000-0000-00000C4A0000}"/>
    <cellStyle name="Normál 2 4 2 2 3" xfId="20374" xr:uid="{00000000-0005-0000-0000-00000D4A0000}"/>
    <cellStyle name="Normal 2 4 2 3" xfId="20375" xr:uid="{00000000-0005-0000-0000-00000E4A0000}"/>
    <cellStyle name="Normál 2 4 2 3" xfId="20376" xr:uid="{00000000-0005-0000-0000-00000F4A0000}"/>
    <cellStyle name="Normal 2 4 2 3 10" xfId="20377" xr:uid="{00000000-0005-0000-0000-0000104A0000}"/>
    <cellStyle name="Normal 2 4 2 3 10 2" xfId="20378" xr:uid="{00000000-0005-0000-0000-0000114A0000}"/>
    <cellStyle name="Normal 2 4 2 3 11" xfId="20379" xr:uid="{00000000-0005-0000-0000-0000124A0000}"/>
    <cellStyle name="Normal 2 4 2 3 12" xfId="20380" xr:uid="{00000000-0005-0000-0000-0000134A0000}"/>
    <cellStyle name="Normal 2 4 2 3 13" xfId="20381" xr:uid="{00000000-0005-0000-0000-0000144A0000}"/>
    <cellStyle name="Normal 2 4 2 3 14" xfId="20382" xr:uid="{00000000-0005-0000-0000-0000154A0000}"/>
    <cellStyle name="Normal 2 4 2 3 2" xfId="20383" xr:uid="{00000000-0005-0000-0000-0000164A0000}"/>
    <cellStyle name="Normál 2 4 2 3 2" xfId="20384" xr:uid="{00000000-0005-0000-0000-0000174A0000}"/>
    <cellStyle name="Normal 2 4 2 3 2 2" xfId="20385" xr:uid="{00000000-0005-0000-0000-0000184A0000}"/>
    <cellStyle name="Normal 2 4 2 3 2 2 2" xfId="20386" xr:uid="{00000000-0005-0000-0000-0000194A0000}"/>
    <cellStyle name="Normal 2 4 2 3 2 3" xfId="20387" xr:uid="{00000000-0005-0000-0000-00001A4A0000}"/>
    <cellStyle name="Normal 2 4 2 3 2 4" xfId="20388" xr:uid="{00000000-0005-0000-0000-00001B4A0000}"/>
    <cellStyle name="Normal 2 4 2 3 2 5" xfId="20389" xr:uid="{00000000-0005-0000-0000-00001C4A0000}"/>
    <cellStyle name="Normal 2 4 2 3 3" xfId="20390" xr:uid="{00000000-0005-0000-0000-00001D4A0000}"/>
    <cellStyle name="Normál 2 4 2 3 3" xfId="20391" xr:uid="{00000000-0005-0000-0000-00001E4A0000}"/>
    <cellStyle name="Normal 2 4 2 3 3 2" xfId="20392" xr:uid="{00000000-0005-0000-0000-00001F4A0000}"/>
    <cellStyle name="Normal 2 4 2 3 4" xfId="20393" xr:uid="{00000000-0005-0000-0000-0000204A0000}"/>
    <cellStyle name="Normal 2 4 2 3 4 2" xfId="20394" xr:uid="{00000000-0005-0000-0000-0000214A0000}"/>
    <cellStyle name="Normal 2 4 2 3 5" xfId="20395" xr:uid="{00000000-0005-0000-0000-0000224A0000}"/>
    <cellStyle name="Normal 2 4 2 3 5 2" xfId="20396" xr:uid="{00000000-0005-0000-0000-0000234A0000}"/>
    <cellStyle name="Normal 2 4 2 3 6" xfId="20397" xr:uid="{00000000-0005-0000-0000-0000244A0000}"/>
    <cellStyle name="Normal 2 4 2 3 6 2" xfId="20398" xr:uid="{00000000-0005-0000-0000-0000254A0000}"/>
    <cellStyle name="Normal 2 4 2 3 7" xfId="20399" xr:uid="{00000000-0005-0000-0000-0000264A0000}"/>
    <cellStyle name="Normal 2 4 2 3 7 2" xfId="20400" xr:uid="{00000000-0005-0000-0000-0000274A0000}"/>
    <cellStyle name="Normal 2 4 2 3 8" xfId="20401" xr:uid="{00000000-0005-0000-0000-0000284A0000}"/>
    <cellStyle name="Normal 2 4 2 3 8 2" xfId="20402" xr:uid="{00000000-0005-0000-0000-0000294A0000}"/>
    <cellStyle name="Normal 2 4 2 3 9" xfId="20403" xr:uid="{00000000-0005-0000-0000-00002A4A0000}"/>
    <cellStyle name="Normal 2 4 2 3 9 2" xfId="20404" xr:uid="{00000000-0005-0000-0000-00002B4A0000}"/>
    <cellStyle name="Normal 2 4 2 4" xfId="2362" xr:uid="{00000000-0005-0000-0000-00002C4A0000}"/>
    <cellStyle name="Normál 2 4 2 4" xfId="20405" xr:uid="{00000000-0005-0000-0000-00002D4A0000}"/>
    <cellStyle name="Normál 2 4 2 4 2" xfId="20406" xr:uid="{00000000-0005-0000-0000-00002E4A0000}"/>
    <cellStyle name="Normál 2 4 2 5" xfId="20407" xr:uid="{00000000-0005-0000-0000-00002F4A0000}"/>
    <cellStyle name="Normál 2 4 2 5 2" xfId="20408" xr:uid="{00000000-0005-0000-0000-0000304A0000}"/>
    <cellStyle name="Normál 2 4 2 6" xfId="20409" xr:uid="{00000000-0005-0000-0000-0000314A0000}"/>
    <cellStyle name="Normál 2 4 2 6 2" xfId="20410" xr:uid="{00000000-0005-0000-0000-0000324A0000}"/>
    <cellStyle name="Normál 2 4 2 7" xfId="20411" xr:uid="{00000000-0005-0000-0000-0000334A0000}"/>
    <cellStyle name="Normál 2 4 2 7 2" xfId="20412" xr:uid="{00000000-0005-0000-0000-0000344A0000}"/>
    <cellStyle name="Normál 2 4 2 8" xfId="20413" xr:uid="{00000000-0005-0000-0000-0000354A0000}"/>
    <cellStyle name="Normál 2 4 2 8 2" xfId="20414" xr:uid="{00000000-0005-0000-0000-0000364A0000}"/>
    <cellStyle name="Normál 2 4 2 9" xfId="20415" xr:uid="{00000000-0005-0000-0000-0000374A0000}"/>
    <cellStyle name="Normál 2 4 2 9 2" xfId="20416" xr:uid="{00000000-0005-0000-0000-0000384A0000}"/>
    <cellStyle name="Normal 2 4 20" xfId="20417" xr:uid="{00000000-0005-0000-0000-0000394A0000}"/>
    <cellStyle name="Normal 2 4 20 2" xfId="20418" xr:uid="{00000000-0005-0000-0000-00003A4A0000}"/>
    <cellStyle name="Normal 2 4 20 2 2" xfId="20419" xr:uid="{00000000-0005-0000-0000-00003B4A0000}"/>
    <cellStyle name="Normal 2 4 20 2 2 2" xfId="20420" xr:uid="{00000000-0005-0000-0000-00003C4A0000}"/>
    <cellStyle name="Normal 2 4 20 2 3" xfId="20421" xr:uid="{00000000-0005-0000-0000-00003D4A0000}"/>
    <cellStyle name="Normal 2 4 20 2 4" xfId="20422" xr:uid="{00000000-0005-0000-0000-00003E4A0000}"/>
    <cellStyle name="Normal 2 4 20 3" xfId="20423" xr:uid="{00000000-0005-0000-0000-00003F4A0000}"/>
    <cellStyle name="Normal 2 4 20 3 2" xfId="20424" xr:uid="{00000000-0005-0000-0000-0000404A0000}"/>
    <cellStyle name="Normal 2 4 20 4" xfId="20425" xr:uid="{00000000-0005-0000-0000-0000414A0000}"/>
    <cellStyle name="Normal 2 4 20 5" xfId="20426" xr:uid="{00000000-0005-0000-0000-0000424A0000}"/>
    <cellStyle name="Normal 2 4 21" xfId="20427" xr:uid="{00000000-0005-0000-0000-0000434A0000}"/>
    <cellStyle name="Normal 2 4 21 2" xfId="20428" xr:uid="{00000000-0005-0000-0000-0000444A0000}"/>
    <cellStyle name="Normal 2 4 21 2 2" xfId="20429" xr:uid="{00000000-0005-0000-0000-0000454A0000}"/>
    <cellStyle name="Normal 2 4 21 2 2 2" xfId="20430" xr:uid="{00000000-0005-0000-0000-0000464A0000}"/>
    <cellStyle name="Normal 2 4 21 2 3" xfId="20431" xr:uid="{00000000-0005-0000-0000-0000474A0000}"/>
    <cellStyle name="Normal 2 4 21 2 4" xfId="20432" xr:uid="{00000000-0005-0000-0000-0000484A0000}"/>
    <cellStyle name="Normal 2 4 21 3" xfId="20433" xr:uid="{00000000-0005-0000-0000-0000494A0000}"/>
    <cellStyle name="Normal 2 4 21 3 2" xfId="20434" xr:uid="{00000000-0005-0000-0000-00004A4A0000}"/>
    <cellStyle name="Normal 2 4 21 4" xfId="20435" xr:uid="{00000000-0005-0000-0000-00004B4A0000}"/>
    <cellStyle name="Normal 2 4 21 5" xfId="20436" xr:uid="{00000000-0005-0000-0000-00004C4A0000}"/>
    <cellStyle name="Normal 2 4 22" xfId="20437" xr:uid="{00000000-0005-0000-0000-00004D4A0000}"/>
    <cellStyle name="Normal 2 4 22 2" xfId="20438" xr:uid="{00000000-0005-0000-0000-00004E4A0000}"/>
    <cellStyle name="Normal 2 4 22 2 2" xfId="20439" xr:uid="{00000000-0005-0000-0000-00004F4A0000}"/>
    <cellStyle name="Normal 2 4 22 2 2 2" xfId="20440" xr:uid="{00000000-0005-0000-0000-0000504A0000}"/>
    <cellStyle name="Normal 2 4 22 2 3" xfId="20441" xr:uid="{00000000-0005-0000-0000-0000514A0000}"/>
    <cellStyle name="Normal 2 4 22 2 4" xfId="20442" xr:uid="{00000000-0005-0000-0000-0000524A0000}"/>
    <cellStyle name="Normal 2 4 22 3" xfId="20443" xr:uid="{00000000-0005-0000-0000-0000534A0000}"/>
    <cellStyle name="Normal 2 4 22 3 2" xfId="20444" xr:uid="{00000000-0005-0000-0000-0000544A0000}"/>
    <cellStyle name="Normal 2 4 22 4" xfId="20445" xr:uid="{00000000-0005-0000-0000-0000554A0000}"/>
    <cellStyle name="Normal 2 4 22 5" xfId="20446" xr:uid="{00000000-0005-0000-0000-0000564A0000}"/>
    <cellStyle name="Normal 2 4 23" xfId="20447" xr:uid="{00000000-0005-0000-0000-0000574A0000}"/>
    <cellStyle name="Normal 2 4 23 2" xfId="20448" xr:uid="{00000000-0005-0000-0000-0000584A0000}"/>
    <cellStyle name="Normal 2 4 24" xfId="20449" xr:uid="{00000000-0005-0000-0000-0000594A0000}"/>
    <cellStyle name="Normal 2 4 24 2" xfId="20450" xr:uid="{00000000-0005-0000-0000-00005A4A0000}"/>
    <cellStyle name="Normal 2 4 25" xfId="20451" xr:uid="{00000000-0005-0000-0000-00005B4A0000}"/>
    <cellStyle name="Normal 2 4 25 2" xfId="20452" xr:uid="{00000000-0005-0000-0000-00005C4A0000}"/>
    <cellStyle name="Normal 2 4 26" xfId="20453" xr:uid="{00000000-0005-0000-0000-00005D4A0000}"/>
    <cellStyle name="Normal 2 4 26 2" xfId="20454" xr:uid="{00000000-0005-0000-0000-00005E4A0000}"/>
    <cellStyle name="Normal 2 4 27" xfId="20455" xr:uid="{00000000-0005-0000-0000-00005F4A0000}"/>
    <cellStyle name="Normal 2 4 28" xfId="20456" xr:uid="{00000000-0005-0000-0000-0000604A0000}"/>
    <cellStyle name="Normal 2 4 29" xfId="20457" xr:uid="{00000000-0005-0000-0000-0000614A0000}"/>
    <cellStyle name="Normal 2 4 3" xfId="20458" xr:uid="{00000000-0005-0000-0000-0000624A0000}"/>
    <cellStyle name="Normál 2 4 3" xfId="20459" xr:uid="{00000000-0005-0000-0000-0000634A0000}"/>
    <cellStyle name="Normál 2 4 3 10" xfId="20460" xr:uid="{00000000-0005-0000-0000-0000644A0000}"/>
    <cellStyle name="Normál 2 4 3 10 2" xfId="20461" xr:uid="{00000000-0005-0000-0000-0000654A0000}"/>
    <cellStyle name="Normál 2 4 3 11" xfId="20462" xr:uid="{00000000-0005-0000-0000-0000664A0000}"/>
    <cellStyle name="Normál 2 4 3 12" xfId="20463" xr:uid="{00000000-0005-0000-0000-0000674A0000}"/>
    <cellStyle name="Normal 2 4 3 2" xfId="20464" xr:uid="{00000000-0005-0000-0000-0000684A0000}"/>
    <cellStyle name="Normál 2 4 3 2" xfId="20465" xr:uid="{00000000-0005-0000-0000-0000694A0000}"/>
    <cellStyle name="Normal 2 4 3 2 2" xfId="20466" xr:uid="{00000000-0005-0000-0000-00006A4A0000}"/>
    <cellStyle name="Normál 2 4 3 2 2" xfId="20467" xr:uid="{00000000-0005-0000-0000-00006B4A0000}"/>
    <cellStyle name="Normal 2 4 3 2 2 2" xfId="20468" xr:uid="{00000000-0005-0000-0000-00006C4A0000}"/>
    <cellStyle name="Normal 2 4 3 2 2 2 2" xfId="20469" xr:uid="{00000000-0005-0000-0000-00006D4A0000}"/>
    <cellStyle name="Normal 2 4 3 2 2 2 2 2" xfId="20470" xr:uid="{00000000-0005-0000-0000-00006E4A0000}"/>
    <cellStyle name="Normal 2 4 3 2 2 2 3" xfId="20471" xr:uid="{00000000-0005-0000-0000-00006F4A0000}"/>
    <cellStyle name="Normal 2 4 3 2 2 2 4" xfId="20472" xr:uid="{00000000-0005-0000-0000-0000704A0000}"/>
    <cellStyle name="Normal 2 4 3 2 2 3" xfId="20473" xr:uid="{00000000-0005-0000-0000-0000714A0000}"/>
    <cellStyle name="Normal 2 4 3 2 2 3 2" xfId="20474" xr:uid="{00000000-0005-0000-0000-0000724A0000}"/>
    <cellStyle name="Normal 2 4 3 2 2 4" xfId="20475" xr:uid="{00000000-0005-0000-0000-0000734A0000}"/>
    <cellStyle name="Normal 2 4 3 2 2 5" xfId="20476" xr:uid="{00000000-0005-0000-0000-0000744A0000}"/>
    <cellStyle name="Normal 2 4 3 2 2 6" xfId="20477" xr:uid="{00000000-0005-0000-0000-0000754A0000}"/>
    <cellStyle name="Normál 2 4 3 2 3" xfId="20478" xr:uid="{00000000-0005-0000-0000-0000764A0000}"/>
    <cellStyle name="Normal 2 4 3 3" xfId="20479" xr:uid="{00000000-0005-0000-0000-0000774A0000}"/>
    <cellStyle name="Normál 2 4 3 3" xfId="20480" xr:uid="{00000000-0005-0000-0000-0000784A0000}"/>
    <cellStyle name="Normal 2 4 3 3 10" xfId="20481" xr:uid="{00000000-0005-0000-0000-0000794A0000}"/>
    <cellStyle name="Normal 2 4 3 3 10 2" xfId="20482" xr:uid="{00000000-0005-0000-0000-00007A4A0000}"/>
    <cellStyle name="Normal 2 4 3 3 11" xfId="20483" xr:uid="{00000000-0005-0000-0000-00007B4A0000}"/>
    <cellStyle name="Normal 2 4 3 3 12" xfId="20484" xr:uid="{00000000-0005-0000-0000-00007C4A0000}"/>
    <cellStyle name="Normal 2 4 3 3 13" xfId="20485" xr:uid="{00000000-0005-0000-0000-00007D4A0000}"/>
    <cellStyle name="Normal 2 4 3 3 2" xfId="20486" xr:uid="{00000000-0005-0000-0000-00007E4A0000}"/>
    <cellStyle name="Normál 2 4 3 3 2" xfId="20487" xr:uid="{00000000-0005-0000-0000-00007F4A0000}"/>
    <cellStyle name="Normal 2 4 3 3 2 2" xfId="20488" xr:uid="{00000000-0005-0000-0000-0000804A0000}"/>
    <cellStyle name="Normal 2 4 3 3 2 2 2" xfId="20489" xr:uid="{00000000-0005-0000-0000-0000814A0000}"/>
    <cellStyle name="Normal 2 4 3 3 2 3" xfId="20490" xr:uid="{00000000-0005-0000-0000-0000824A0000}"/>
    <cellStyle name="Normal 2 4 3 3 2 4" xfId="20491" xr:uid="{00000000-0005-0000-0000-0000834A0000}"/>
    <cellStyle name="Normal 2 4 3 3 2 5" xfId="20492" xr:uid="{00000000-0005-0000-0000-0000844A0000}"/>
    <cellStyle name="Normal 2 4 3 3 3" xfId="20493" xr:uid="{00000000-0005-0000-0000-0000854A0000}"/>
    <cellStyle name="Normál 2 4 3 3 3" xfId="20494" xr:uid="{00000000-0005-0000-0000-0000864A0000}"/>
    <cellStyle name="Normal 2 4 3 3 3 2" xfId="20495" xr:uid="{00000000-0005-0000-0000-0000874A0000}"/>
    <cellStyle name="Normal 2 4 3 3 4" xfId="20496" xr:uid="{00000000-0005-0000-0000-0000884A0000}"/>
    <cellStyle name="Normal 2 4 3 3 4 2" xfId="20497" xr:uid="{00000000-0005-0000-0000-0000894A0000}"/>
    <cellStyle name="Normal 2 4 3 3 5" xfId="20498" xr:uid="{00000000-0005-0000-0000-00008A4A0000}"/>
    <cellStyle name="Normal 2 4 3 3 5 2" xfId="20499" xr:uid="{00000000-0005-0000-0000-00008B4A0000}"/>
    <cellStyle name="Normal 2 4 3 3 6" xfId="20500" xr:uid="{00000000-0005-0000-0000-00008C4A0000}"/>
    <cellStyle name="Normal 2 4 3 3 6 2" xfId="20501" xr:uid="{00000000-0005-0000-0000-00008D4A0000}"/>
    <cellStyle name="Normal 2 4 3 3 7" xfId="20502" xr:uid="{00000000-0005-0000-0000-00008E4A0000}"/>
    <cellStyle name="Normal 2 4 3 3 7 2" xfId="20503" xr:uid="{00000000-0005-0000-0000-00008F4A0000}"/>
    <cellStyle name="Normal 2 4 3 3 8" xfId="20504" xr:uid="{00000000-0005-0000-0000-0000904A0000}"/>
    <cellStyle name="Normal 2 4 3 3 8 2" xfId="20505" xr:uid="{00000000-0005-0000-0000-0000914A0000}"/>
    <cellStyle name="Normal 2 4 3 3 9" xfId="20506" xr:uid="{00000000-0005-0000-0000-0000924A0000}"/>
    <cellStyle name="Normal 2 4 3 3 9 2" xfId="20507" xr:uid="{00000000-0005-0000-0000-0000934A0000}"/>
    <cellStyle name="Normal 2 4 3 4" xfId="51360" xr:uid="{EFC9F355-F361-4C7A-9D8E-DBBEC60F59D2}"/>
    <cellStyle name="Normál 2 4 3 4" xfId="20508" xr:uid="{00000000-0005-0000-0000-0000944A0000}"/>
    <cellStyle name="Normál 2 4 3 4 2" xfId="20509" xr:uid="{00000000-0005-0000-0000-0000954A0000}"/>
    <cellStyle name="Normal 2 4 3 5" xfId="52354" xr:uid="{2EB6DE56-9000-4BE4-9B80-EC1EE16A5EAD}"/>
    <cellStyle name="Normál 2 4 3 5" xfId="20510" xr:uid="{00000000-0005-0000-0000-0000964A0000}"/>
    <cellStyle name="Normál 2 4 3 5 2" xfId="20511" xr:uid="{00000000-0005-0000-0000-0000974A0000}"/>
    <cellStyle name="Normal 2 4 3 6" xfId="52415" xr:uid="{44EC97A5-6AB3-453C-93EA-C35AD456CECC}"/>
    <cellStyle name="Normál 2 4 3 6" xfId="20512" xr:uid="{00000000-0005-0000-0000-0000984A0000}"/>
    <cellStyle name="Normál 2 4 3 6 2" xfId="20513" xr:uid="{00000000-0005-0000-0000-0000994A0000}"/>
    <cellStyle name="Normal 2 4 3 7" xfId="52338" xr:uid="{E4224FFF-E221-434E-AC5D-BDDE8425C2BF}"/>
    <cellStyle name="Normál 2 4 3 7" xfId="20514" xr:uid="{00000000-0005-0000-0000-00009A4A0000}"/>
    <cellStyle name="Normál 2 4 3 7 2" xfId="20515" xr:uid="{00000000-0005-0000-0000-00009B4A0000}"/>
    <cellStyle name="Normal 2 4 3 8" xfId="52591" xr:uid="{41FCA2E4-C9CB-4404-99B9-91F4318C404E}"/>
    <cellStyle name="Normál 2 4 3 8" xfId="20516" xr:uid="{00000000-0005-0000-0000-00009C4A0000}"/>
    <cellStyle name="Normál 2 4 3 8 2" xfId="20517" xr:uid="{00000000-0005-0000-0000-00009D4A0000}"/>
    <cellStyle name="Normal 2 4 3 9" xfId="52849" xr:uid="{82DC9329-D39D-43AC-AF0E-2E0617E3D5A6}"/>
    <cellStyle name="Normál 2 4 3 9" xfId="20518" xr:uid="{00000000-0005-0000-0000-00009E4A0000}"/>
    <cellStyle name="Normál 2 4 3 9 2" xfId="20519" xr:uid="{00000000-0005-0000-0000-00009F4A0000}"/>
    <cellStyle name="Normal 2 4 30" xfId="20520" xr:uid="{00000000-0005-0000-0000-0000A04A0000}"/>
    <cellStyle name="Normal 2 4 31" xfId="20521" xr:uid="{00000000-0005-0000-0000-0000A14A0000}"/>
    <cellStyle name="Normal 2 4 32" xfId="20522" xr:uid="{00000000-0005-0000-0000-0000A24A0000}"/>
    <cellStyle name="Normal 2 4 33" xfId="20523" xr:uid="{00000000-0005-0000-0000-0000A34A0000}"/>
    <cellStyle name="Normal 2 4 34" xfId="20524" xr:uid="{00000000-0005-0000-0000-0000A44A0000}"/>
    <cellStyle name="Normal 2 4 35" xfId="20525" xr:uid="{00000000-0005-0000-0000-0000A54A0000}"/>
    <cellStyle name="Normal 2 4 36" xfId="20526" xr:uid="{00000000-0005-0000-0000-0000A64A0000}"/>
    <cellStyle name="Normal 2 4 37" xfId="20527" xr:uid="{00000000-0005-0000-0000-0000A74A0000}"/>
    <cellStyle name="Normal 2 4 38" xfId="20528" xr:uid="{00000000-0005-0000-0000-0000A84A0000}"/>
    <cellStyle name="Normal 2 4 39" xfId="20529" xr:uid="{00000000-0005-0000-0000-0000A94A0000}"/>
    <cellStyle name="Normal 2 4 4" xfId="20530" xr:uid="{00000000-0005-0000-0000-0000AA4A0000}"/>
    <cellStyle name="Normál 2 4 4" xfId="20531" xr:uid="{00000000-0005-0000-0000-0000AB4A0000}"/>
    <cellStyle name="Normál 2 4 4 10" xfId="20532" xr:uid="{00000000-0005-0000-0000-0000AC4A0000}"/>
    <cellStyle name="Normál 2 4 4 10 2" xfId="20533" xr:uid="{00000000-0005-0000-0000-0000AD4A0000}"/>
    <cellStyle name="Normál 2 4 4 11" xfId="20534" xr:uid="{00000000-0005-0000-0000-0000AE4A0000}"/>
    <cellStyle name="Normál 2 4 4 12" xfId="20535" xr:uid="{00000000-0005-0000-0000-0000AF4A0000}"/>
    <cellStyle name="Normal 2 4 4 2" xfId="20536" xr:uid="{00000000-0005-0000-0000-0000B04A0000}"/>
    <cellStyle name="Normál 2 4 4 2" xfId="20537" xr:uid="{00000000-0005-0000-0000-0000B14A0000}"/>
    <cellStyle name="Normal 2 4 4 2 2" xfId="20538" xr:uid="{00000000-0005-0000-0000-0000B24A0000}"/>
    <cellStyle name="Normál 2 4 4 2 2" xfId="20539" xr:uid="{00000000-0005-0000-0000-0000B34A0000}"/>
    <cellStyle name="Normal 2 4 4 2 2 2" xfId="20540" xr:uid="{00000000-0005-0000-0000-0000B44A0000}"/>
    <cellStyle name="Normal 2 4 4 2 2 2 2" xfId="20541" xr:uid="{00000000-0005-0000-0000-0000B54A0000}"/>
    <cellStyle name="Normal 2 4 4 2 2 2 2 2" xfId="20542" xr:uid="{00000000-0005-0000-0000-0000B64A0000}"/>
    <cellStyle name="Normal 2 4 4 2 2 2 3" xfId="20543" xr:uid="{00000000-0005-0000-0000-0000B74A0000}"/>
    <cellStyle name="Normal 2 4 4 2 2 2 4" xfId="20544" xr:uid="{00000000-0005-0000-0000-0000B84A0000}"/>
    <cellStyle name="Normal 2 4 4 2 2 3" xfId="20545" xr:uid="{00000000-0005-0000-0000-0000B94A0000}"/>
    <cellStyle name="Normal 2 4 4 2 2 3 2" xfId="20546" xr:uid="{00000000-0005-0000-0000-0000BA4A0000}"/>
    <cellStyle name="Normal 2 4 4 2 2 4" xfId="20547" xr:uid="{00000000-0005-0000-0000-0000BB4A0000}"/>
    <cellStyle name="Normal 2 4 4 2 2 5" xfId="20548" xr:uid="{00000000-0005-0000-0000-0000BC4A0000}"/>
    <cellStyle name="Normal 2 4 4 2 2 6" xfId="20549" xr:uid="{00000000-0005-0000-0000-0000BD4A0000}"/>
    <cellStyle name="Normál 2 4 4 2 3" xfId="20550" xr:uid="{00000000-0005-0000-0000-0000BE4A0000}"/>
    <cellStyle name="Normal 2 4 4 3" xfId="20551" xr:uid="{00000000-0005-0000-0000-0000BF4A0000}"/>
    <cellStyle name="Normál 2 4 4 3" xfId="20552" xr:uid="{00000000-0005-0000-0000-0000C04A0000}"/>
    <cellStyle name="Normal 2 4 4 3 10" xfId="20553" xr:uid="{00000000-0005-0000-0000-0000C14A0000}"/>
    <cellStyle name="Normal 2 4 4 3 10 2" xfId="20554" xr:uid="{00000000-0005-0000-0000-0000C24A0000}"/>
    <cellStyle name="Normal 2 4 4 3 11" xfId="20555" xr:uid="{00000000-0005-0000-0000-0000C34A0000}"/>
    <cellStyle name="Normal 2 4 4 3 12" xfId="20556" xr:uid="{00000000-0005-0000-0000-0000C44A0000}"/>
    <cellStyle name="Normal 2 4 4 3 13" xfId="20557" xr:uid="{00000000-0005-0000-0000-0000C54A0000}"/>
    <cellStyle name="Normal 2 4 4 3 2" xfId="20558" xr:uid="{00000000-0005-0000-0000-0000C64A0000}"/>
    <cellStyle name="Normál 2 4 4 3 2" xfId="20559" xr:uid="{00000000-0005-0000-0000-0000C74A0000}"/>
    <cellStyle name="Normal 2 4 4 3 2 2" xfId="20560" xr:uid="{00000000-0005-0000-0000-0000C84A0000}"/>
    <cellStyle name="Normal 2 4 4 3 2 2 2" xfId="20561" xr:uid="{00000000-0005-0000-0000-0000C94A0000}"/>
    <cellStyle name="Normal 2 4 4 3 2 3" xfId="20562" xr:uid="{00000000-0005-0000-0000-0000CA4A0000}"/>
    <cellStyle name="Normal 2 4 4 3 2 4" xfId="20563" xr:uid="{00000000-0005-0000-0000-0000CB4A0000}"/>
    <cellStyle name="Normal 2 4 4 3 2 5" xfId="20564" xr:uid="{00000000-0005-0000-0000-0000CC4A0000}"/>
    <cellStyle name="Normal 2 4 4 3 3" xfId="20565" xr:uid="{00000000-0005-0000-0000-0000CD4A0000}"/>
    <cellStyle name="Normál 2 4 4 3 3" xfId="20566" xr:uid="{00000000-0005-0000-0000-0000CE4A0000}"/>
    <cellStyle name="Normal 2 4 4 3 3 2" xfId="20567" xr:uid="{00000000-0005-0000-0000-0000CF4A0000}"/>
    <cellStyle name="Normal 2 4 4 3 4" xfId="20568" xr:uid="{00000000-0005-0000-0000-0000D04A0000}"/>
    <cellStyle name="Normal 2 4 4 3 4 2" xfId="20569" xr:uid="{00000000-0005-0000-0000-0000D14A0000}"/>
    <cellStyle name="Normal 2 4 4 3 5" xfId="20570" xr:uid="{00000000-0005-0000-0000-0000D24A0000}"/>
    <cellStyle name="Normal 2 4 4 3 5 2" xfId="20571" xr:uid="{00000000-0005-0000-0000-0000D34A0000}"/>
    <cellStyle name="Normal 2 4 4 3 6" xfId="20572" xr:uid="{00000000-0005-0000-0000-0000D44A0000}"/>
    <cellStyle name="Normal 2 4 4 3 6 2" xfId="20573" xr:uid="{00000000-0005-0000-0000-0000D54A0000}"/>
    <cellStyle name="Normal 2 4 4 3 7" xfId="20574" xr:uid="{00000000-0005-0000-0000-0000D64A0000}"/>
    <cellStyle name="Normal 2 4 4 3 7 2" xfId="20575" xr:uid="{00000000-0005-0000-0000-0000D74A0000}"/>
    <cellStyle name="Normal 2 4 4 3 8" xfId="20576" xr:uid="{00000000-0005-0000-0000-0000D84A0000}"/>
    <cellStyle name="Normal 2 4 4 3 8 2" xfId="20577" xr:uid="{00000000-0005-0000-0000-0000D94A0000}"/>
    <cellStyle name="Normal 2 4 4 3 9" xfId="20578" xr:uid="{00000000-0005-0000-0000-0000DA4A0000}"/>
    <cellStyle name="Normal 2 4 4 3 9 2" xfId="20579" xr:uid="{00000000-0005-0000-0000-0000DB4A0000}"/>
    <cellStyle name="Normál 2 4 4 4" xfId="20580" xr:uid="{00000000-0005-0000-0000-0000DC4A0000}"/>
    <cellStyle name="Normál 2 4 4 4 2" xfId="20581" xr:uid="{00000000-0005-0000-0000-0000DD4A0000}"/>
    <cellStyle name="Normál 2 4 4 5" xfId="20582" xr:uid="{00000000-0005-0000-0000-0000DE4A0000}"/>
    <cellStyle name="Normál 2 4 4 5 2" xfId="20583" xr:uid="{00000000-0005-0000-0000-0000DF4A0000}"/>
    <cellStyle name="Normál 2 4 4 6" xfId="20584" xr:uid="{00000000-0005-0000-0000-0000E04A0000}"/>
    <cellStyle name="Normál 2 4 4 6 2" xfId="20585" xr:uid="{00000000-0005-0000-0000-0000E14A0000}"/>
    <cellStyle name="Normál 2 4 4 7" xfId="20586" xr:uid="{00000000-0005-0000-0000-0000E24A0000}"/>
    <cellStyle name="Normál 2 4 4 7 2" xfId="20587" xr:uid="{00000000-0005-0000-0000-0000E34A0000}"/>
    <cellStyle name="Normál 2 4 4 8" xfId="20588" xr:uid="{00000000-0005-0000-0000-0000E44A0000}"/>
    <cellStyle name="Normál 2 4 4 8 2" xfId="20589" xr:uid="{00000000-0005-0000-0000-0000E54A0000}"/>
    <cellStyle name="Normál 2 4 4 9" xfId="20590" xr:uid="{00000000-0005-0000-0000-0000E64A0000}"/>
    <cellStyle name="Normál 2 4 4 9 2" xfId="20591" xr:uid="{00000000-0005-0000-0000-0000E74A0000}"/>
    <cellStyle name="Normal 2 4 40" xfId="20592" xr:uid="{00000000-0005-0000-0000-0000E84A0000}"/>
    <cellStyle name="Normal 2 4 41" xfId="20593" xr:uid="{00000000-0005-0000-0000-0000E94A0000}"/>
    <cellStyle name="Normal 2 4 42" xfId="20594" xr:uid="{00000000-0005-0000-0000-0000EA4A0000}"/>
    <cellStyle name="Normal 2 4 43" xfId="20595" xr:uid="{00000000-0005-0000-0000-0000EB4A0000}"/>
    <cellStyle name="Normal 2 4 44" xfId="20596" xr:uid="{00000000-0005-0000-0000-0000EC4A0000}"/>
    <cellStyle name="Normal 2 4 45" xfId="20597" xr:uid="{00000000-0005-0000-0000-0000ED4A0000}"/>
    <cellStyle name="Normal 2 4 46" xfId="20598" xr:uid="{00000000-0005-0000-0000-0000EE4A0000}"/>
    <cellStyle name="Normal 2 4 47" xfId="20599" xr:uid="{00000000-0005-0000-0000-0000EF4A0000}"/>
    <cellStyle name="Normal 2 4 48" xfId="20600" xr:uid="{00000000-0005-0000-0000-0000F04A0000}"/>
    <cellStyle name="Normal 2 4 49" xfId="20601" xr:uid="{00000000-0005-0000-0000-0000F14A0000}"/>
    <cellStyle name="Normal 2 4 5" xfId="20602" xr:uid="{00000000-0005-0000-0000-0000F24A0000}"/>
    <cellStyle name="Normál 2 4 5" xfId="20603" xr:uid="{00000000-0005-0000-0000-0000F34A0000}"/>
    <cellStyle name="Normál 2 4 5 10" xfId="20604" xr:uid="{00000000-0005-0000-0000-0000F44A0000}"/>
    <cellStyle name="Normál 2 4 5 10 2" xfId="20605" xr:uid="{00000000-0005-0000-0000-0000F54A0000}"/>
    <cellStyle name="Normál 2 4 5 11" xfId="20606" xr:uid="{00000000-0005-0000-0000-0000F64A0000}"/>
    <cellStyle name="Normál 2 4 5 12" xfId="20607" xr:uid="{00000000-0005-0000-0000-0000F74A0000}"/>
    <cellStyle name="Normal 2 4 5 2" xfId="20608" xr:uid="{00000000-0005-0000-0000-0000F84A0000}"/>
    <cellStyle name="Normál 2 4 5 2" xfId="20609" xr:uid="{00000000-0005-0000-0000-0000F94A0000}"/>
    <cellStyle name="Normal 2 4 5 2 10" xfId="20610" xr:uid="{00000000-0005-0000-0000-0000FA4A0000}"/>
    <cellStyle name="Normal 2 4 5 2 10 2" xfId="20611" xr:uid="{00000000-0005-0000-0000-0000FB4A0000}"/>
    <cellStyle name="Normal 2 4 5 2 11" xfId="20612" xr:uid="{00000000-0005-0000-0000-0000FC4A0000}"/>
    <cellStyle name="Normal 2 4 5 2 11 2" xfId="20613" xr:uid="{00000000-0005-0000-0000-0000FD4A0000}"/>
    <cellStyle name="Normal 2 4 5 2 12" xfId="20614" xr:uid="{00000000-0005-0000-0000-0000FE4A0000}"/>
    <cellStyle name="Normal 2 4 5 2 13" xfId="20615" xr:uid="{00000000-0005-0000-0000-0000FF4A0000}"/>
    <cellStyle name="Normal 2 4 5 2 14" xfId="20616" xr:uid="{00000000-0005-0000-0000-0000004B0000}"/>
    <cellStyle name="Normal 2 4 5 2 15" xfId="20617" xr:uid="{00000000-0005-0000-0000-0000014B0000}"/>
    <cellStyle name="Normal 2 4 5 2 2" xfId="20618" xr:uid="{00000000-0005-0000-0000-0000024B0000}"/>
    <cellStyle name="Normál 2 4 5 2 2" xfId="20619" xr:uid="{00000000-0005-0000-0000-0000034B0000}"/>
    <cellStyle name="Normal 2 4 5 2 2 2" xfId="20620" xr:uid="{00000000-0005-0000-0000-0000044B0000}"/>
    <cellStyle name="Normal 2 4 5 2 2 2 2" xfId="20621" xr:uid="{00000000-0005-0000-0000-0000054B0000}"/>
    <cellStyle name="Normal 2 4 5 2 2 3" xfId="20622" xr:uid="{00000000-0005-0000-0000-0000064B0000}"/>
    <cellStyle name="Normal 2 4 5 2 2 4" xfId="20623" xr:uid="{00000000-0005-0000-0000-0000074B0000}"/>
    <cellStyle name="Normal 2 4 5 2 2 5" xfId="20624" xr:uid="{00000000-0005-0000-0000-0000084B0000}"/>
    <cellStyle name="Normal 2 4 5 2 3" xfId="20625" xr:uid="{00000000-0005-0000-0000-0000094B0000}"/>
    <cellStyle name="Normál 2 4 5 2 3" xfId="20626" xr:uid="{00000000-0005-0000-0000-00000A4B0000}"/>
    <cellStyle name="Normal 2 4 5 2 3 2" xfId="20627" xr:uid="{00000000-0005-0000-0000-00000B4B0000}"/>
    <cellStyle name="Normal 2 4 5 2 4" xfId="20628" xr:uid="{00000000-0005-0000-0000-00000C4B0000}"/>
    <cellStyle name="Normal 2 4 5 2 4 2" xfId="20629" xr:uid="{00000000-0005-0000-0000-00000D4B0000}"/>
    <cellStyle name="Normal 2 4 5 2 5" xfId="20630" xr:uid="{00000000-0005-0000-0000-00000E4B0000}"/>
    <cellStyle name="Normal 2 4 5 2 5 2" xfId="20631" xr:uid="{00000000-0005-0000-0000-00000F4B0000}"/>
    <cellStyle name="Normal 2 4 5 2 6" xfId="20632" xr:uid="{00000000-0005-0000-0000-0000104B0000}"/>
    <cellStyle name="Normal 2 4 5 2 6 2" xfId="20633" xr:uid="{00000000-0005-0000-0000-0000114B0000}"/>
    <cellStyle name="Normal 2 4 5 2 7" xfId="20634" xr:uid="{00000000-0005-0000-0000-0000124B0000}"/>
    <cellStyle name="Normal 2 4 5 2 7 2" xfId="20635" xr:uid="{00000000-0005-0000-0000-0000134B0000}"/>
    <cellStyle name="Normal 2 4 5 2 8" xfId="20636" xr:uid="{00000000-0005-0000-0000-0000144B0000}"/>
    <cellStyle name="Normal 2 4 5 2 8 2" xfId="20637" xr:uid="{00000000-0005-0000-0000-0000154B0000}"/>
    <cellStyle name="Normal 2 4 5 2 9" xfId="20638" xr:uid="{00000000-0005-0000-0000-0000164B0000}"/>
    <cellStyle name="Normal 2 4 5 2 9 2" xfId="20639" xr:uid="{00000000-0005-0000-0000-0000174B0000}"/>
    <cellStyle name="Normál 2 4 5 3" xfId="20640" xr:uid="{00000000-0005-0000-0000-0000184B0000}"/>
    <cellStyle name="Normál 2 4 5 3 2" xfId="20641" xr:uid="{00000000-0005-0000-0000-0000194B0000}"/>
    <cellStyle name="Normál 2 4 5 4" xfId="20642" xr:uid="{00000000-0005-0000-0000-00001A4B0000}"/>
    <cellStyle name="Normál 2 4 5 4 2" xfId="20643" xr:uid="{00000000-0005-0000-0000-00001B4B0000}"/>
    <cellStyle name="Normál 2 4 5 5" xfId="20644" xr:uid="{00000000-0005-0000-0000-00001C4B0000}"/>
    <cellStyle name="Normál 2 4 5 5 2" xfId="20645" xr:uid="{00000000-0005-0000-0000-00001D4B0000}"/>
    <cellStyle name="Normál 2 4 5 6" xfId="20646" xr:uid="{00000000-0005-0000-0000-00001E4B0000}"/>
    <cellStyle name="Normál 2 4 5 6 2" xfId="20647" xr:uid="{00000000-0005-0000-0000-00001F4B0000}"/>
    <cellStyle name="Normál 2 4 5 7" xfId="20648" xr:uid="{00000000-0005-0000-0000-0000204B0000}"/>
    <cellStyle name="Normál 2 4 5 7 2" xfId="20649" xr:uid="{00000000-0005-0000-0000-0000214B0000}"/>
    <cellStyle name="Normál 2 4 5 8" xfId="20650" xr:uid="{00000000-0005-0000-0000-0000224B0000}"/>
    <cellStyle name="Normál 2 4 5 8 2" xfId="20651" xr:uid="{00000000-0005-0000-0000-0000234B0000}"/>
    <cellStyle name="Normál 2 4 5 9" xfId="20652" xr:uid="{00000000-0005-0000-0000-0000244B0000}"/>
    <cellStyle name="Normál 2 4 5 9 2" xfId="20653" xr:uid="{00000000-0005-0000-0000-0000254B0000}"/>
    <cellStyle name="Normal 2 4 50" xfId="2264" xr:uid="{00000000-0005-0000-0000-0000264B0000}"/>
    <cellStyle name="Normal 2 4 51" xfId="51359" xr:uid="{E5F29223-08A9-4A71-BCB9-5A83BA73416F}"/>
    <cellStyle name="Normal 2 4 52" xfId="52353" xr:uid="{D6023D5C-1227-44BB-9D01-63E0442A2395}"/>
    <cellStyle name="Normal 2 4 53" xfId="52416" xr:uid="{7153D962-8D35-4248-B3D8-AF287E7625C1}"/>
    <cellStyle name="Normal 2 4 54" xfId="52348" xr:uid="{6934C277-1B2F-4E26-AE4B-C0F784100FF9}"/>
    <cellStyle name="Normal 2 4 55" xfId="52197" xr:uid="{ADAD3258-EDC5-4C19-B46E-AC3B269D5592}"/>
    <cellStyle name="Normal 2 4 56" xfId="52848" xr:uid="{2F1415D5-5DCC-4E26-8741-763BDFB208E7}"/>
    <cellStyle name="Normal 2 4 6" xfId="20654" xr:uid="{00000000-0005-0000-0000-0000274B0000}"/>
    <cellStyle name="Normál 2 4 6" xfId="20655" xr:uid="{00000000-0005-0000-0000-0000284B0000}"/>
    <cellStyle name="Normal 2 4 6 2" xfId="20656" xr:uid="{00000000-0005-0000-0000-0000294B0000}"/>
    <cellStyle name="Normál 2 4 6 2" xfId="20657" xr:uid="{00000000-0005-0000-0000-00002A4B0000}"/>
    <cellStyle name="Normal 2 4 6 2 2" xfId="20658" xr:uid="{00000000-0005-0000-0000-00002B4B0000}"/>
    <cellStyle name="Normal 2 4 6 2 2 2" xfId="20659" xr:uid="{00000000-0005-0000-0000-00002C4B0000}"/>
    <cellStyle name="Normal 2 4 6 2 2 2 2" xfId="20660" xr:uid="{00000000-0005-0000-0000-00002D4B0000}"/>
    <cellStyle name="Normal 2 4 6 2 2 3" xfId="20661" xr:uid="{00000000-0005-0000-0000-00002E4B0000}"/>
    <cellStyle name="Normal 2 4 6 2 2 4" xfId="20662" xr:uid="{00000000-0005-0000-0000-00002F4B0000}"/>
    <cellStyle name="Normal 2 4 6 2 3" xfId="20663" xr:uid="{00000000-0005-0000-0000-0000304B0000}"/>
    <cellStyle name="Normal 2 4 6 2 3 2" xfId="20664" xr:uid="{00000000-0005-0000-0000-0000314B0000}"/>
    <cellStyle name="Normal 2 4 6 2 4" xfId="20665" xr:uid="{00000000-0005-0000-0000-0000324B0000}"/>
    <cellStyle name="Normal 2 4 6 2 5" xfId="20666" xr:uid="{00000000-0005-0000-0000-0000334B0000}"/>
    <cellStyle name="Normal 2 4 6 2 6" xfId="20667" xr:uid="{00000000-0005-0000-0000-0000344B0000}"/>
    <cellStyle name="Normal 2 4 6 2 7" xfId="20668" xr:uid="{00000000-0005-0000-0000-0000354B0000}"/>
    <cellStyle name="Normál 2 4 6 3" xfId="20669" xr:uid="{00000000-0005-0000-0000-0000364B0000}"/>
    <cellStyle name="Normal 2 4 7" xfId="20670" xr:uid="{00000000-0005-0000-0000-0000374B0000}"/>
    <cellStyle name="Normál 2 4 7" xfId="20671" xr:uid="{00000000-0005-0000-0000-0000384B0000}"/>
    <cellStyle name="Normal 2 4 7 2" xfId="20672" xr:uid="{00000000-0005-0000-0000-0000394B0000}"/>
    <cellStyle name="Normál 2 4 7 2" xfId="20673" xr:uid="{00000000-0005-0000-0000-00003A4B0000}"/>
    <cellStyle name="Normal 2 4 7 2 2" xfId="20674" xr:uid="{00000000-0005-0000-0000-00003B4B0000}"/>
    <cellStyle name="Normal 2 4 7 2 2 2" xfId="20675" xr:uid="{00000000-0005-0000-0000-00003C4B0000}"/>
    <cellStyle name="Normal 2 4 7 2 2 2 2" xfId="20676" xr:uid="{00000000-0005-0000-0000-00003D4B0000}"/>
    <cellStyle name="Normal 2 4 7 2 2 3" xfId="20677" xr:uid="{00000000-0005-0000-0000-00003E4B0000}"/>
    <cellStyle name="Normal 2 4 7 2 2 4" xfId="20678" xr:uid="{00000000-0005-0000-0000-00003F4B0000}"/>
    <cellStyle name="Normal 2 4 7 2 3" xfId="20679" xr:uid="{00000000-0005-0000-0000-0000404B0000}"/>
    <cellStyle name="Normal 2 4 7 2 3 2" xfId="20680" xr:uid="{00000000-0005-0000-0000-0000414B0000}"/>
    <cellStyle name="Normal 2 4 7 2 4" xfId="20681" xr:uid="{00000000-0005-0000-0000-0000424B0000}"/>
    <cellStyle name="Normal 2 4 7 2 5" xfId="20682" xr:uid="{00000000-0005-0000-0000-0000434B0000}"/>
    <cellStyle name="Normal 2 4 7 2 6" xfId="20683" xr:uid="{00000000-0005-0000-0000-0000444B0000}"/>
    <cellStyle name="Normal 2 4 7 2 7" xfId="20684" xr:uid="{00000000-0005-0000-0000-0000454B0000}"/>
    <cellStyle name="Normál 2 4 7 3" xfId="20685" xr:uid="{00000000-0005-0000-0000-0000464B0000}"/>
    <cellStyle name="Normal 2 4 8" xfId="20686" xr:uid="{00000000-0005-0000-0000-0000474B0000}"/>
    <cellStyle name="Normál 2 4 8" xfId="20687" xr:uid="{00000000-0005-0000-0000-0000484B0000}"/>
    <cellStyle name="Normal 2 4 8 2" xfId="20688" xr:uid="{00000000-0005-0000-0000-0000494B0000}"/>
    <cellStyle name="Normál 2 4 8 2" xfId="20689" xr:uid="{00000000-0005-0000-0000-00004A4B0000}"/>
    <cellStyle name="Normal 2 4 8 2 2" xfId="20690" xr:uid="{00000000-0005-0000-0000-00004B4B0000}"/>
    <cellStyle name="Normal 2 4 8 2 2 2" xfId="20691" xr:uid="{00000000-0005-0000-0000-00004C4B0000}"/>
    <cellStyle name="Normal 2 4 8 2 2 2 2" xfId="20692" xr:uid="{00000000-0005-0000-0000-00004D4B0000}"/>
    <cellStyle name="Normal 2 4 8 2 2 3" xfId="20693" xr:uid="{00000000-0005-0000-0000-00004E4B0000}"/>
    <cellStyle name="Normal 2 4 8 2 2 4" xfId="20694" xr:uid="{00000000-0005-0000-0000-00004F4B0000}"/>
    <cellStyle name="Normal 2 4 8 2 3" xfId="20695" xr:uid="{00000000-0005-0000-0000-0000504B0000}"/>
    <cellStyle name="Normal 2 4 8 2 3 2" xfId="20696" xr:uid="{00000000-0005-0000-0000-0000514B0000}"/>
    <cellStyle name="Normal 2 4 8 2 4" xfId="20697" xr:uid="{00000000-0005-0000-0000-0000524B0000}"/>
    <cellStyle name="Normal 2 4 8 2 5" xfId="20698" xr:uid="{00000000-0005-0000-0000-0000534B0000}"/>
    <cellStyle name="Normal 2 4 8 2 6" xfId="20699" xr:uid="{00000000-0005-0000-0000-0000544B0000}"/>
    <cellStyle name="Normal 2 4 8 2 7" xfId="20700" xr:uid="{00000000-0005-0000-0000-0000554B0000}"/>
    <cellStyle name="Normál 2 4 8 3" xfId="20701" xr:uid="{00000000-0005-0000-0000-0000564B0000}"/>
    <cellStyle name="Normal 2 4 9" xfId="20702" xr:uid="{00000000-0005-0000-0000-0000574B0000}"/>
    <cellStyle name="Normál 2 4 9" xfId="20703" xr:uid="{00000000-0005-0000-0000-0000584B0000}"/>
    <cellStyle name="Normal 2 4 9 2" xfId="20704" xr:uid="{00000000-0005-0000-0000-0000594B0000}"/>
    <cellStyle name="Normál 2 4 9 2" xfId="20705" xr:uid="{00000000-0005-0000-0000-00005A4B0000}"/>
    <cellStyle name="Normal 2 4 9 2 2" xfId="20706" xr:uid="{00000000-0005-0000-0000-00005B4B0000}"/>
    <cellStyle name="Normal 2 4 9 2 2 2" xfId="20707" xr:uid="{00000000-0005-0000-0000-00005C4B0000}"/>
    <cellStyle name="Normal 2 4 9 2 2 2 2" xfId="20708" xr:uid="{00000000-0005-0000-0000-00005D4B0000}"/>
    <cellStyle name="Normal 2 4 9 2 2 3" xfId="20709" xr:uid="{00000000-0005-0000-0000-00005E4B0000}"/>
    <cellStyle name="Normal 2 4 9 2 2 4" xfId="20710" xr:uid="{00000000-0005-0000-0000-00005F4B0000}"/>
    <cellStyle name="Normal 2 4 9 2 3" xfId="20711" xr:uid="{00000000-0005-0000-0000-0000604B0000}"/>
    <cellStyle name="Normal 2 4 9 2 3 2" xfId="20712" xr:uid="{00000000-0005-0000-0000-0000614B0000}"/>
    <cellStyle name="Normal 2 4 9 2 4" xfId="20713" xr:uid="{00000000-0005-0000-0000-0000624B0000}"/>
    <cellStyle name="Normal 2 4 9 2 5" xfId="20714" xr:uid="{00000000-0005-0000-0000-0000634B0000}"/>
    <cellStyle name="Normal 2 4 9 2 6" xfId="20715" xr:uid="{00000000-0005-0000-0000-0000644B0000}"/>
    <cellStyle name="Normal 2 4 9 2 7" xfId="20716" xr:uid="{00000000-0005-0000-0000-0000654B0000}"/>
    <cellStyle name="Normál 2 4 9 3" xfId="20717" xr:uid="{00000000-0005-0000-0000-0000664B0000}"/>
    <cellStyle name="Normal 2 4_inv-en-1.5.0-02 trame_fiche-emissions" xfId="20718" xr:uid="{00000000-0005-0000-0000-0000674B0000}"/>
    <cellStyle name="Normal 2 40" xfId="20719" xr:uid="{00000000-0005-0000-0000-0000684B0000}"/>
    <cellStyle name="Normal 2 40 2" xfId="20720" xr:uid="{00000000-0005-0000-0000-0000694B0000}"/>
    <cellStyle name="Normal 2 40 2 2" xfId="20721" xr:uid="{00000000-0005-0000-0000-00006A4B0000}"/>
    <cellStyle name="Normal 2 40 2 2 2" xfId="20722" xr:uid="{00000000-0005-0000-0000-00006B4B0000}"/>
    <cellStyle name="Normal 2 40 2 2 2 2" xfId="20723" xr:uid="{00000000-0005-0000-0000-00006C4B0000}"/>
    <cellStyle name="Normal 2 40 2 2 2 2 2" xfId="20724" xr:uid="{00000000-0005-0000-0000-00006D4B0000}"/>
    <cellStyle name="Normal 2 40 2 2 2 3" xfId="20725" xr:uid="{00000000-0005-0000-0000-00006E4B0000}"/>
    <cellStyle name="Normal 2 40 2 2 2 4" xfId="20726" xr:uid="{00000000-0005-0000-0000-00006F4B0000}"/>
    <cellStyle name="Normal 2 40 2 2 3" xfId="20727" xr:uid="{00000000-0005-0000-0000-0000704B0000}"/>
    <cellStyle name="Normal 2 40 2 2 3 2" xfId="20728" xr:uid="{00000000-0005-0000-0000-0000714B0000}"/>
    <cellStyle name="Normal 2 40 2 2 4" xfId="20729" xr:uid="{00000000-0005-0000-0000-0000724B0000}"/>
    <cellStyle name="Normal 2 40 2 2 5" xfId="20730" xr:uid="{00000000-0005-0000-0000-0000734B0000}"/>
    <cellStyle name="Normal 2 40 3" xfId="20731" xr:uid="{00000000-0005-0000-0000-0000744B0000}"/>
    <cellStyle name="Normal 2 40 3 2" xfId="20732" xr:uid="{00000000-0005-0000-0000-0000754B0000}"/>
    <cellStyle name="Normal 2 40 3 2 2" xfId="20733" xr:uid="{00000000-0005-0000-0000-0000764B0000}"/>
    <cellStyle name="Normal 2 40 3 2 2 2" xfId="20734" xr:uid="{00000000-0005-0000-0000-0000774B0000}"/>
    <cellStyle name="Normal 2 40 3 2 2 2 2" xfId="20735" xr:uid="{00000000-0005-0000-0000-0000784B0000}"/>
    <cellStyle name="Normal 2 40 3 2 2 3" xfId="20736" xr:uid="{00000000-0005-0000-0000-0000794B0000}"/>
    <cellStyle name="Normal 2 40 3 2 2 4" xfId="20737" xr:uid="{00000000-0005-0000-0000-00007A4B0000}"/>
    <cellStyle name="Normal 2 40 3 2 3" xfId="20738" xr:uid="{00000000-0005-0000-0000-00007B4B0000}"/>
    <cellStyle name="Normal 2 40 3 2 3 2" xfId="20739" xr:uid="{00000000-0005-0000-0000-00007C4B0000}"/>
    <cellStyle name="Normal 2 40 3 2 4" xfId="20740" xr:uid="{00000000-0005-0000-0000-00007D4B0000}"/>
    <cellStyle name="Normal 2 40 3 2 5" xfId="20741" xr:uid="{00000000-0005-0000-0000-00007E4B0000}"/>
    <cellStyle name="Normal 2 40 4" xfId="20742" xr:uid="{00000000-0005-0000-0000-00007F4B0000}"/>
    <cellStyle name="Normal 2 40 4 2" xfId="20743" xr:uid="{00000000-0005-0000-0000-0000804B0000}"/>
    <cellStyle name="Normal 2 40 4 2 2" xfId="20744" xr:uid="{00000000-0005-0000-0000-0000814B0000}"/>
    <cellStyle name="Normal 2 40 4 2 2 2" xfId="20745" xr:uid="{00000000-0005-0000-0000-0000824B0000}"/>
    <cellStyle name="Normal 2 40 4 2 3" xfId="20746" xr:uid="{00000000-0005-0000-0000-0000834B0000}"/>
    <cellStyle name="Normal 2 40 4 2 4" xfId="20747" xr:uid="{00000000-0005-0000-0000-0000844B0000}"/>
    <cellStyle name="Normal 2 40 4 3" xfId="20748" xr:uid="{00000000-0005-0000-0000-0000854B0000}"/>
    <cellStyle name="Normal 2 40 4 3 2" xfId="20749" xr:uid="{00000000-0005-0000-0000-0000864B0000}"/>
    <cellStyle name="Normal 2 40 4 4" xfId="20750" xr:uid="{00000000-0005-0000-0000-0000874B0000}"/>
    <cellStyle name="Normal 2 40 4 5" xfId="20751" xr:uid="{00000000-0005-0000-0000-0000884B0000}"/>
    <cellStyle name="Normal 2 41" xfId="20752" xr:uid="{00000000-0005-0000-0000-0000894B0000}"/>
    <cellStyle name="Normal 2 41 2" xfId="20753" xr:uid="{00000000-0005-0000-0000-00008A4B0000}"/>
    <cellStyle name="Normal 2 41 2 2" xfId="20754" xr:uid="{00000000-0005-0000-0000-00008B4B0000}"/>
    <cellStyle name="Normal 2 41 2 2 2" xfId="20755" xr:uid="{00000000-0005-0000-0000-00008C4B0000}"/>
    <cellStyle name="Normal 2 41 2 2 2 2" xfId="20756" xr:uid="{00000000-0005-0000-0000-00008D4B0000}"/>
    <cellStyle name="Normal 2 41 2 2 2 2 2" xfId="20757" xr:uid="{00000000-0005-0000-0000-00008E4B0000}"/>
    <cellStyle name="Normal 2 41 2 2 2 3" xfId="20758" xr:uid="{00000000-0005-0000-0000-00008F4B0000}"/>
    <cellStyle name="Normal 2 41 2 2 2 4" xfId="20759" xr:uid="{00000000-0005-0000-0000-0000904B0000}"/>
    <cellStyle name="Normal 2 41 2 2 3" xfId="20760" xr:uid="{00000000-0005-0000-0000-0000914B0000}"/>
    <cellStyle name="Normal 2 41 2 2 3 2" xfId="20761" xr:uid="{00000000-0005-0000-0000-0000924B0000}"/>
    <cellStyle name="Normal 2 41 2 2 4" xfId="20762" xr:uid="{00000000-0005-0000-0000-0000934B0000}"/>
    <cellStyle name="Normal 2 41 2 2 5" xfId="20763" xr:uid="{00000000-0005-0000-0000-0000944B0000}"/>
    <cellStyle name="Normal 2 41 3" xfId="20764" xr:uid="{00000000-0005-0000-0000-0000954B0000}"/>
    <cellStyle name="Normal 2 41 3 2" xfId="20765" xr:uid="{00000000-0005-0000-0000-0000964B0000}"/>
    <cellStyle name="Normal 2 41 3 2 2" xfId="20766" xr:uid="{00000000-0005-0000-0000-0000974B0000}"/>
    <cellStyle name="Normal 2 41 3 2 2 2" xfId="20767" xr:uid="{00000000-0005-0000-0000-0000984B0000}"/>
    <cellStyle name="Normal 2 41 3 2 2 2 2" xfId="20768" xr:uid="{00000000-0005-0000-0000-0000994B0000}"/>
    <cellStyle name="Normal 2 41 3 2 2 3" xfId="20769" xr:uid="{00000000-0005-0000-0000-00009A4B0000}"/>
    <cellStyle name="Normal 2 41 3 2 2 4" xfId="20770" xr:uid="{00000000-0005-0000-0000-00009B4B0000}"/>
    <cellStyle name="Normal 2 41 3 2 3" xfId="20771" xr:uid="{00000000-0005-0000-0000-00009C4B0000}"/>
    <cellStyle name="Normal 2 41 3 2 3 2" xfId="20772" xr:uid="{00000000-0005-0000-0000-00009D4B0000}"/>
    <cellStyle name="Normal 2 41 3 2 4" xfId="20773" xr:uid="{00000000-0005-0000-0000-00009E4B0000}"/>
    <cellStyle name="Normal 2 41 3 2 5" xfId="20774" xr:uid="{00000000-0005-0000-0000-00009F4B0000}"/>
    <cellStyle name="Normal 2 41 4" xfId="20775" xr:uid="{00000000-0005-0000-0000-0000A04B0000}"/>
    <cellStyle name="Normal 2 41 4 2" xfId="20776" xr:uid="{00000000-0005-0000-0000-0000A14B0000}"/>
    <cellStyle name="Normal 2 41 4 2 2" xfId="20777" xr:uid="{00000000-0005-0000-0000-0000A24B0000}"/>
    <cellStyle name="Normal 2 41 4 2 2 2" xfId="20778" xr:uid="{00000000-0005-0000-0000-0000A34B0000}"/>
    <cellStyle name="Normal 2 41 4 2 3" xfId="20779" xr:uid="{00000000-0005-0000-0000-0000A44B0000}"/>
    <cellStyle name="Normal 2 41 4 2 4" xfId="20780" xr:uid="{00000000-0005-0000-0000-0000A54B0000}"/>
    <cellStyle name="Normal 2 41 4 3" xfId="20781" xr:uid="{00000000-0005-0000-0000-0000A64B0000}"/>
    <cellStyle name="Normal 2 41 4 3 2" xfId="20782" xr:uid="{00000000-0005-0000-0000-0000A74B0000}"/>
    <cellStyle name="Normal 2 41 4 4" xfId="20783" xr:uid="{00000000-0005-0000-0000-0000A84B0000}"/>
    <cellStyle name="Normal 2 41 4 5" xfId="20784" xr:uid="{00000000-0005-0000-0000-0000A94B0000}"/>
    <cellStyle name="Normal 2 42" xfId="20785" xr:uid="{00000000-0005-0000-0000-0000AA4B0000}"/>
    <cellStyle name="Normal 2 42 2" xfId="20786" xr:uid="{00000000-0005-0000-0000-0000AB4B0000}"/>
    <cellStyle name="Normal 2 42 2 2" xfId="20787" xr:uid="{00000000-0005-0000-0000-0000AC4B0000}"/>
    <cellStyle name="Normal 2 42 2 2 2" xfId="20788" xr:uid="{00000000-0005-0000-0000-0000AD4B0000}"/>
    <cellStyle name="Normal 2 42 2 2 2 2" xfId="20789" xr:uid="{00000000-0005-0000-0000-0000AE4B0000}"/>
    <cellStyle name="Normal 2 42 2 2 2 2 2" xfId="20790" xr:uid="{00000000-0005-0000-0000-0000AF4B0000}"/>
    <cellStyle name="Normal 2 42 2 2 2 3" xfId="20791" xr:uid="{00000000-0005-0000-0000-0000B04B0000}"/>
    <cellStyle name="Normal 2 42 2 2 2 4" xfId="20792" xr:uid="{00000000-0005-0000-0000-0000B14B0000}"/>
    <cellStyle name="Normal 2 42 2 2 3" xfId="20793" xr:uid="{00000000-0005-0000-0000-0000B24B0000}"/>
    <cellStyle name="Normal 2 42 2 2 3 2" xfId="20794" xr:uid="{00000000-0005-0000-0000-0000B34B0000}"/>
    <cellStyle name="Normal 2 42 2 2 4" xfId="20795" xr:uid="{00000000-0005-0000-0000-0000B44B0000}"/>
    <cellStyle name="Normal 2 42 2 2 5" xfId="20796" xr:uid="{00000000-0005-0000-0000-0000B54B0000}"/>
    <cellStyle name="Normal 2 42 3" xfId="20797" xr:uid="{00000000-0005-0000-0000-0000B64B0000}"/>
    <cellStyle name="Normal 2 42 3 2" xfId="20798" xr:uid="{00000000-0005-0000-0000-0000B74B0000}"/>
    <cellStyle name="Normal 2 42 3 2 2" xfId="20799" xr:uid="{00000000-0005-0000-0000-0000B84B0000}"/>
    <cellStyle name="Normal 2 42 3 2 2 2" xfId="20800" xr:uid="{00000000-0005-0000-0000-0000B94B0000}"/>
    <cellStyle name="Normal 2 42 3 2 2 2 2" xfId="20801" xr:uid="{00000000-0005-0000-0000-0000BA4B0000}"/>
    <cellStyle name="Normal 2 42 3 2 2 3" xfId="20802" xr:uid="{00000000-0005-0000-0000-0000BB4B0000}"/>
    <cellStyle name="Normal 2 42 3 2 2 4" xfId="20803" xr:uid="{00000000-0005-0000-0000-0000BC4B0000}"/>
    <cellStyle name="Normal 2 42 3 2 3" xfId="20804" xr:uid="{00000000-0005-0000-0000-0000BD4B0000}"/>
    <cellStyle name="Normal 2 42 3 2 3 2" xfId="20805" xr:uid="{00000000-0005-0000-0000-0000BE4B0000}"/>
    <cellStyle name="Normal 2 42 3 2 4" xfId="20806" xr:uid="{00000000-0005-0000-0000-0000BF4B0000}"/>
    <cellStyle name="Normal 2 42 3 2 5" xfId="20807" xr:uid="{00000000-0005-0000-0000-0000C04B0000}"/>
    <cellStyle name="Normal 2 42 4" xfId="20808" xr:uid="{00000000-0005-0000-0000-0000C14B0000}"/>
    <cellStyle name="Normal 2 42 4 2" xfId="20809" xr:uid="{00000000-0005-0000-0000-0000C24B0000}"/>
    <cellStyle name="Normal 2 42 4 2 2" xfId="20810" xr:uid="{00000000-0005-0000-0000-0000C34B0000}"/>
    <cellStyle name="Normal 2 42 4 2 2 2" xfId="20811" xr:uid="{00000000-0005-0000-0000-0000C44B0000}"/>
    <cellStyle name="Normal 2 42 4 2 3" xfId="20812" xr:uid="{00000000-0005-0000-0000-0000C54B0000}"/>
    <cellStyle name="Normal 2 42 4 2 4" xfId="20813" xr:uid="{00000000-0005-0000-0000-0000C64B0000}"/>
    <cellStyle name="Normal 2 42 4 3" xfId="20814" xr:uid="{00000000-0005-0000-0000-0000C74B0000}"/>
    <cellStyle name="Normal 2 42 4 3 2" xfId="20815" xr:uid="{00000000-0005-0000-0000-0000C84B0000}"/>
    <cellStyle name="Normal 2 42 4 4" xfId="20816" xr:uid="{00000000-0005-0000-0000-0000C94B0000}"/>
    <cellStyle name="Normal 2 42 4 5" xfId="20817" xr:uid="{00000000-0005-0000-0000-0000CA4B0000}"/>
    <cellStyle name="Normal 2 43" xfId="20818" xr:uid="{00000000-0005-0000-0000-0000CB4B0000}"/>
    <cellStyle name="Normal 2 43 2" xfId="20819" xr:uid="{00000000-0005-0000-0000-0000CC4B0000}"/>
    <cellStyle name="Normal 2 43 2 2" xfId="20820" xr:uid="{00000000-0005-0000-0000-0000CD4B0000}"/>
    <cellStyle name="Normal 2 43 2 2 2" xfId="20821" xr:uid="{00000000-0005-0000-0000-0000CE4B0000}"/>
    <cellStyle name="Normal 2 43 2 2 2 2" xfId="20822" xr:uid="{00000000-0005-0000-0000-0000CF4B0000}"/>
    <cellStyle name="Normal 2 43 2 2 2 2 2" xfId="20823" xr:uid="{00000000-0005-0000-0000-0000D04B0000}"/>
    <cellStyle name="Normal 2 43 2 2 2 3" xfId="20824" xr:uid="{00000000-0005-0000-0000-0000D14B0000}"/>
    <cellStyle name="Normal 2 43 2 2 2 4" xfId="20825" xr:uid="{00000000-0005-0000-0000-0000D24B0000}"/>
    <cellStyle name="Normal 2 43 2 2 3" xfId="20826" xr:uid="{00000000-0005-0000-0000-0000D34B0000}"/>
    <cellStyle name="Normal 2 43 2 2 3 2" xfId="20827" xr:uid="{00000000-0005-0000-0000-0000D44B0000}"/>
    <cellStyle name="Normal 2 43 2 2 4" xfId="20828" xr:uid="{00000000-0005-0000-0000-0000D54B0000}"/>
    <cellStyle name="Normal 2 43 2 2 5" xfId="20829" xr:uid="{00000000-0005-0000-0000-0000D64B0000}"/>
    <cellStyle name="Normal 2 43 3" xfId="20830" xr:uid="{00000000-0005-0000-0000-0000D74B0000}"/>
    <cellStyle name="Normal 2 43 3 2" xfId="20831" xr:uid="{00000000-0005-0000-0000-0000D84B0000}"/>
    <cellStyle name="Normal 2 43 3 2 2" xfId="20832" xr:uid="{00000000-0005-0000-0000-0000D94B0000}"/>
    <cellStyle name="Normal 2 43 3 2 2 2" xfId="20833" xr:uid="{00000000-0005-0000-0000-0000DA4B0000}"/>
    <cellStyle name="Normal 2 43 3 2 2 2 2" xfId="20834" xr:uid="{00000000-0005-0000-0000-0000DB4B0000}"/>
    <cellStyle name="Normal 2 43 3 2 2 3" xfId="20835" xr:uid="{00000000-0005-0000-0000-0000DC4B0000}"/>
    <cellStyle name="Normal 2 43 3 2 2 4" xfId="20836" xr:uid="{00000000-0005-0000-0000-0000DD4B0000}"/>
    <cellStyle name="Normal 2 43 3 2 3" xfId="20837" xr:uid="{00000000-0005-0000-0000-0000DE4B0000}"/>
    <cellStyle name="Normal 2 43 3 2 3 2" xfId="20838" xr:uid="{00000000-0005-0000-0000-0000DF4B0000}"/>
    <cellStyle name="Normal 2 43 3 2 4" xfId="20839" xr:uid="{00000000-0005-0000-0000-0000E04B0000}"/>
    <cellStyle name="Normal 2 43 3 2 5" xfId="20840" xr:uid="{00000000-0005-0000-0000-0000E14B0000}"/>
    <cellStyle name="Normal 2 43 4" xfId="20841" xr:uid="{00000000-0005-0000-0000-0000E24B0000}"/>
    <cellStyle name="Normal 2 43 4 2" xfId="20842" xr:uid="{00000000-0005-0000-0000-0000E34B0000}"/>
    <cellStyle name="Normal 2 43 4 2 2" xfId="20843" xr:uid="{00000000-0005-0000-0000-0000E44B0000}"/>
    <cellStyle name="Normal 2 43 4 2 2 2" xfId="20844" xr:uid="{00000000-0005-0000-0000-0000E54B0000}"/>
    <cellStyle name="Normal 2 43 4 2 3" xfId="20845" xr:uid="{00000000-0005-0000-0000-0000E64B0000}"/>
    <cellStyle name="Normal 2 43 4 2 4" xfId="20846" xr:uid="{00000000-0005-0000-0000-0000E74B0000}"/>
    <cellStyle name="Normal 2 43 4 3" xfId="20847" xr:uid="{00000000-0005-0000-0000-0000E84B0000}"/>
    <cellStyle name="Normal 2 43 4 3 2" xfId="20848" xr:uid="{00000000-0005-0000-0000-0000E94B0000}"/>
    <cellStyle name="Normal 2 43 4 4" xfId="20849" xr:uid="{00000000-0005-0000-0000-0000EA4B0000}"/>
    <cellStyle name="Normal 2 43 4 5" xfId="20850" xr:uid="{00000000-0005-0000-0000-0000EB4B0000}"/>
    <cellStyle name="Normal 2 44" xfId="20851" xr:uid="{00000000-0005-0000-0000-0000EC4B0000}"/>
    <cellStyle name="Normal 2 44 2" xfId="20852" xr:uid="{00000000-0005-0000-0000-0000ED4B0000}"/>
    <cellStyle name="Normal 2 44 2 2" xfId="20853" xr:uid="{00000000-0005-0000-0000-0000EE4B0000}"/>
    <cellStyle name="Normal 2 44 2 2 2" xfId="20854" xr:uid="{00000000-0005-0000-0000-0000EF4B0000}"/>
    <cellStyle name="Normal 2 44 2 2 2 2" xfId="20855" xr:uid="{00000000-0005-0000-0000-0000F04B0000}"/>
    <cellStyle name="Normal 2 44 2 2 2 2 2" xfId="20856" xr:uid="{00000000-0005-0000-0000-0000F14B0000}"/>
    <cellStyle name="Normal 2 44 2 2 2 3" xfId="20857" xr:uid="{00000000-0005-0000-0000-0000F24B0000}"/>
    <cellStyle name="Normal 2 44 2 2 2 4" xfId="20858" xr:uid="{00000000-0005-0000-0000-0000F34B0000}"/>
    <cellStyle name="Normal 2 44 2 2 3" xfId="20859" xr:uid="{00000000-0005-0000-0000-0000F44B0000}"/>
    <cellStyle name="Normal 2 44 2 2 3 2" xfId="20860" xr:uid="{00000000-0005-0000-0000-0000F54B0000}"/>
    <cellStyle name="Normal 2 44 2 2 4" xfId="20861" xr:uid="{00000000-0005-0000-0000-0000F64B0000}"/>
    <cellStyle name="Normal 2 44 2 2 5" xfId="20862" xr:uid="{00000000-0005-0000-0000-0000F74B0000}"/>
    <cellStyle name="Normal 2 44 3" xfId="20863" xr:uid="{00000000-0005-0000-0000-0000F84B0000}"/>
    <cellStyle name="Normal 2 44 3 2" xfId="20864" xr:uid="{00000000-0005-0000-0000-0000F94B0000}"/>
    <cellStyle name="Normal 2 44 3 2 2" xfId="20865" xr:uid="{00000000-0005-0000-0000-0000FA4B0000}"/>
    <cellStyle name="Normal 2 44 3 2 2 2" xfId="20866" xr:uid="{00000000-0005-0000-0000-0000FB4B0000}"/>
    <cellStyle name="Normal 2 44 3 2 2 2 2" xfId="20867" xr:uid="{00000000-0005-0000-0000-0000FC4B0000}"/>
    <cellStyle name="Normal 2 44 3 2 2 3" xfId="20868" xr:uid="{00000000-0005-0000-0000-0000FD4B0000}"/>
    <cellStyle name="Normal 2 44 3 2 2 4" xfId="20869" xr:uid="{00000000-0005-0000-0000-0000FE4B0000}"/>
    <cellStyle name="Normal 2 44 3 2 3" xfId="20870" xr:uid="{00000000-0005-0000-0000-0000FF4B0000}"/>
    <cellStyle name="Normal 2 44 3 2 3 2" xfId="20871" xr:uid="{00000000-0005-0000-0000-0000004C0000}"/>
    <cellStyle name="Normal 2 44 3 2 4" xfId="20872" xr:uid="{00000000-0005-0000-0000-0000014C0000}"/>
    <cellStyle name="Normal 2 44 3 2 5" xfId="20873" xr:uid="{00000000-0005-0000-0000-0000024C0000}"/>
    <cellStyle name="Normal 2 44 4" xfId="20874" xr:uid="{00000000-0005-0000-0000-0000034C0000}"/>
    <cellStyle name="Normal 2 44 4 2" xfId="20875" xr:uid="{00000000-0005-0000-0000-0000044C0000}"/>
    <cellStyle name="Normal 2 44 4 2 2" xfId="20876" xr:uid="{00000000-0005-0000-0000-0000054C0000}"/>
    <cellStyle name="Normal 2 44 4 2 2 2" xfId="20877" xr:uid="{00000000-0005-0000-0000-0000064C0000}"/>
    <cellStyle name="Normal 2 44 4 2 3" xfId="20878" xr:uid="{00000000-0005-0000-0000-0000074C0000}"/>
    <cellStyle name="Normal 2 44 4 2 4" xfId="20879" xr:uid="{00000000-0005-0000-0000-0000084C0000}"/>
    <cellStyle name="Normal 2 44 4 3" xfId="20880" xr:uid="{00000000-0005-0000-0000-0000094C0000}"/>
    <cellStyle name="Normal 2 44 4 3 2" xfId="20881" xr:uid="{00000000-0005-0000-0000-00000A4C0000}"/>
    <cellStyle name="Normal 2 44 4 4" xfId="20882" xr:uid="{00000000-0005-0000-0000-00000B4C0000}"/>
    <cellStyle name="Normal 2 44 4 5" xfId="20883" xr:uid="{00000000-0005-0000-0000-00000C4C0000}"/>
    <cellStyle name="Normal 2 45" xfId="20884" xr:uid="{00000000-0005-0000-0000-00000D4C0000}"/>
    <cellStyle name="Normal 2 45 2" xfId="20885" xr:uid="{00000000-0005-0000-0000-00000E4C0000}"/>
    <cellStyle name="Normal 2 45 2 2" xfId="20886" xr:uid="{00000000-0005-0000-0000-00000F4C0000}"/>
    <cellStyle name="Normal 2 45 2 2 2" xfId="20887" xr:uid="{00000000-0005-0000-0000-0000104C0000}"/>
    <cellStyle name="Normal 2 45 2 2 2 2" xfId="20888" xr:uid="{00000000-0005-0000-0000-0000114C0000}"/>
    <cellStyle name="Normal 2 45 2 2 2 2 2" xfId="20889" xr:uid="{00000000-0005-0000-0000-0000124C0000}"/>
    <cellStyle name="Normal 2 45 2 2 2 3" xfId="20890" xr:uid="{00000000-0005-0000-0000-0000134C0000}"/>
    <cellStyle name="Normal 2 45 2 2 2 4" xfId="20891" xr:uid="{00000000-0005-0000-0000-0000144C0000}"/>
    <cellStyle name="Normal 2 45 2 2 3" xfId="20892" xr:uid="{00000000-0005-0000-0000-0000154C0000}"/>
    <cellStyle name="Normal 2 45 2 2 3 2" xfId="20893" xr:uid="{00000000-0005-0000-0000-0000164C0000}"/>
    <cellStyle name="Normal 2 45 2 2 4" xfId="20894" xr:uid="{00000000-0005-0000-0000-0000174C0000}"/>
    <cellStyle name="Normal 2 45 2 2 5" xfId="20895" xr:uid="{00000000-0005-0000-0000-0000184C0000}"/>
    <cellStyle name="Normal 2 45 3" xfId="20896" xr:uid="{00000000-0005-0000-0000-0000194C0000}"/>
    <cellStyle name="Normal 2 45 3 2" xfId="20897" xr:uid="{00000000-0005-0000-0000-00001A4C0000}"/>
    <cellStyle name="Normal 2 45 3 2 2" xfId="20898" xr:uid="{00000000-0005-0000-0000-00001B4C0000}"/>
    <cellStyle name="Normal 2 45 3 2 2 2" xfId="20899" xr:uid="{00000000-0005-0000-0000-00001C4C0000}"/>
    <cellStyle name="Normal 2 45 3 2 2 2 2" xfId="20900" xr:uid="{00000000-0005-0000-0000-00001D4C0000}"/>
    <cellStyle name="Normal 2 45 3 2 2 3" xfId="20901" xr:uid="{00000000-0005-0000-0000-00001E4C0000}"/>
    <cellStyle name="Normal 2 45 3 2 2 4" xfId="20902" xr:uid="{00000000-0005-0000-0000-00001F4C0000}"/>
    <cellStyle name="Normal 2 45 3 2 3" xfId="20903" xr:uid="{00000000-0005-0000-0000-0000204C0000}"/>
    <cellStyle name="Normal 2 45 3 2 3 2" xfId="20904" xr:uid="{00000000-0005-0000-0000-0000214C0000}"/>
    <cellStyle name="Normal 2 45 3 2 4" xfId="20905" xr:uid="{00000000-0005-0000-0000-0000224C0000}"/>
    <cellStyle name="Normal 2 45 3 2 5" xfId="20906" xr:uid="{00000000-0005-0000-0000-0000234C0000}"/>
    <cellStyle name="Normal 2 45 4" xfId="20907" xr:uid="{00000000-0005-0000-0000-0000244C0000}"/>
    <cellStyle name="Normal 2 45 4 2" xfId="20908" xr:uid="{00000000-0005-0000-0000-0000254C0000}"/>
    <cellStyle name="Normal 2 45 4 2 2" xfId="20909" xr:uid="{00000000-0005-0000-0000-0000264C0000}"/>
    <cellStyle name="Normal 2 45 4 2 2 2" xfId="20910" xr:uid="{00000000-0005-0000-0000-0000274C0000}"/>
    <cellStyle name="Normal 2 45 4 2 3" xfId="20911" xr:uid="{00000000-0005-0000-0000-0000284C0000}"/>
    <cellStyle name="Normal 2 45 4 2 4" xfId="20912" xr:uid="{00000000-0005-0000-0000-0000294C0000}"/>
    <cellStyle name="Normal 2 45 4 3" xfId="20913" xr:uid="{00000000-0005-0000-0000-00002A4C0000}"/>
    <cellStyle name="Normal 2 45 4 3 2" xfId="20914" xr:uid="{00000000-0005-0000-0000-00002B4C0000}"/>
    <cellStyle name="Normal 2 45 4 4" xfId="20915" xr:uid="{00000000-0005-0000-0000-00002C4C0000}"/>
    <cellStyle name="Normal 2 45 4 5" xfId="20916" xr:uid="{00000000-0005-0000-0000-00002D4C0000}"/>
    <cellStyle name="Normal 2 46" xfId="20917" xr:uid="{00000000-0005-0000-0000-00002E4C0000}"/>
    <cellStyle name="Normal 2 46 2" xfId="20918" xr:uid="{00000000-0005-0000-0000-00002F4C0000}"/>
    <cellStyle name="Normal 2 46 2 2" xfId="20919" xr:uid="{00000000-0005-0000-0000-0000304C0000}"/>
    <cellStyle name="Normal 2 46 2 2 2" xfId="20920" xr:uid="{00000000-0005-0000-0000-0000314C0000}"/>
    <cellStyle name="Normal 2 46 2 2 2 2" xfId="20921" xr:uid="{00000000-0005-0000-0000-0000324C0000}"/>
    <cellStyle name="Normal 2 46 2 2 2 2 2" xfId="20922" xr:uid="{00000000-0005-0000-0000-0000334C0000}"/>
    <cellStyle name="Normal 2 46 2 2 2 3" xfId="20923" xr:uid="{00000000-0005-0000-0000-0000344C0000}"/>
    <cellStyle name="Normal 2 46 2 2 2 4" xfId="20924" xr:uid="{00000000-0005-0000-0000-0000354C0000}"/>
    <cellStyle name="Normal 2 46 2 2 3" xfId="20925" xr:uid="{00000000-0005-0000-0000-0000364C0000}"/>
    <cellStyle name="Normal 2 46 2 2 3 2" xfId="20926" xr:uid="{00000000-0005-0000-0000-0000374C0000}"/>
    <cellStyle name="Normal 2 46 2 2 4" xfId="20927" xr:uid="{00000000-0005-0000-0000-0000384C0000}"/>
    <cellStyle name="Normal 2 46 2 2 5" xfId="20928" xr:uid="{00000000-0005-0000-0000-0000394C0000}"/>
    <cellStyle name="Normal 2 46 3" xfId="20929" xr:uid="{00000000-0005-0000-0000-00003A4C0000}"/>
    <cellStyle name="Normal 2 46 3 2" xfId="20930" xr:uid="{00000000-0005-0000-0000-00003B4C0000}"/>
    <cellStyle name="Normal 2 46 3 2 2" xfId="20931" xr:uid="{00000000-0005-0000-0000-00003C4C0000}"/>
    <cellStyle name="Normal 2 46 3 2 2 2" xfId="20932" xr:uid="{00000000-0005-0000-0000-00003D4C0000}"/>
    <cellStyle name="Normal 2 46 3 2 2 2 2" xfId="20933" xr:uid="{00000000-0005-0000-0000-00003E4C0000}"/>
    <cellStyle name="Normal 2 46 3 2 2 3" xfId="20934" xr:uid="{00000000-0005-0000-0000-00003F4C0000}"/>
    <cellStyle name="Normal 2 46 3 2 2 4" xfId="20935" xr:uid="{00000000-0005-0000-0000-0000404C0000}"/>
    <cellStyle name="Normal 2 46 3 2 3" xfId="20936" xr:uid="{00000000-0005-0000-0000-0000414C0000}"/>
    <cellStyle name="Normal 2 46 3 2 3 2" xfId="20937" xr:uid="{00000000-0005-0000-0000-0000424C0000}"/>
    <cellStyle name="Normal 2 46 3 2 4" xfId="20938" xr:uid="{00000000-0005-0000-0000-0000434C0000}"/>
    <cellStyle name="Normal 2 46 3 2 5" xfId="20939" xr:uid="{00000000-0005-0000-0000-0000444C0000}"/>
    <cellStyle name="Normal 2 46 4" xfId="20940" xr:uid="{00000000-0005-0000-0000-0000454C0000}"/>
    <cellStyle name="Normal 2 46 4 2" xfId="20941" xr:uid="{00000000-0005-0000-0000-0000464C0000}"/>
    <cellStyle name="Normal 2 46 4 2 2" xfId="20942" xr:uid="{00000000-0005-0000-0000-0000474C0000}"/>
    <cellStyle name="Normal 2 46 4 2 2 2" xfId="20943" xr:uid="{00000000-0005-0000-0000-0000484C0000}"/>
    <cellStyle name="Normal 2 46 4 2 3" xfId="20944" xr:uid="{00000000-0005-0000-0000-0000494C0000}"/>
    <cellStyle name="Normal 2 46 4 2 4" xfId="20945" xr:uid="{00000000-0005-0000-0000-00004A4C0000}"/>
    <cellStyle name="Normal 2 46 4 3" xfId="20946" xr:uid="{00000000-0005-0000-0000-00004B4C0000}"/>
    <cellStyle name="Normal 2 46 4 3 2" xfId="20947" xr:uid="{00000000-0005-0000-0000-00004C4C0000}"/>
    <cellStyle name="Normal 2 46 4 4" xfId="20948" xr:uid="{00000000-0005-0000-0000-00004D4C0000}"/>
    <cellStyle name="Normal 2 46 4 5" xfId="20949" xr:uid="{00000000-0005-0000-0000-00004E4C0000}"/>
    <cellStyle name="Normal 2 47" xfId="20950" xr:uid="{00000000-0005-0000-0000-00004F4C0000}"/>
    <cellStyle name="Normal 2 47 2" xfId="20951" xr:uid="{00000000-0005-0000-0000-0000504C0000}"/>
    <cellStyle name="Normal 2 47 2 2" xfId="20952" xr:uid="{00000000-0005-0000-0000-0000514C0000}"/>
    <cellStyle name="Normal 2 47 2 2 2" xfId="20953" xr:uid="{00000000-0005-0000-0000-0000524C0000}"/>
    <cellStyle name="Normal 2 47 2 2 2 2" xfId="20954" xr:uid="{00000000-0005-0000-0000-0000534C0000}"/>
    <cellStyle name="Normal 2 47 2 2 2 2 2" xfId="20955" xr:uid="{00000000-0005-0000-0000-0000544C0000}"/>
    <cellStyle name="Normal 2 47 2 2 2 3" xfId="20956" xr:uid="{00000000-0005-0000-0000-0000554C0000}"/>
    <cellStyle name="Normal 2 47 2 2 2 4" xfId="20957" xr:uid="{00000000-0005-0000-0000-0000564C0000}"/>
    <cellStyle name="Normal 2 47 2 2 3" xfId="20958" xr:uid="{00000000-0005-0000-0000-0000574C0000}"/>
    <cellStyle name="Normal 2 47 2 2 3 2" xfId="20959" xr:uid="{00000000-0005-0000-0000-0000584C0000}"/>
    <cellStyle name="Normal 2 47 2 2 4" xfId="20960" xr:uid="{00000000-0005-0000-0000-0000594C0000}"/>
    <cellStyle name="Normal 2 47 2 2 5" xfId="20961" xr:uid="{00000000-0005-0000-0000-00005A4C0000}"/>
    <cellStyle name="Normal 2 47 3" xfId="20962" xr:uid="{00000000-0005-0000-0000-00005B4C0000}"/>
    <cellStyle name="Normal 2 47 3 2" xfId="20963" xr:uid="{00000000-0005-0000-0000-00005C4C0000}"/>
    <cellStyle name="Normal 2 47 3 2 2" xfId="20964" xr:uid="{00000000-0005-0000-0000-00005D4C0000}"/>
    <cellStyle name="Normal 2 47 3 2 2 2" xfId="20965" xr:uid="{00000000-0005-0000-0000-00005E4C0000}"/>
    <cellStyle name="Normal 2 47 3 2 2 2 2" xfId="20966" xr:uid="{00000000-0005-0000-0000-00005F4C0000}"/>
    <cellStyle name="Normal 2 47 3 2 2 3" xfId="20967" xr:uid="{00000000-0005-0000-0000-0000604C0000}"/>
    <cellStyle name="Normal 2 47 3 2 2 4" xfId="20968" xr:uid="{00000000-0005-0000-0000-0000614C0000}"/>
    <cellStyle name="Normal 2 47 3 2 3" xfId="20969" xr:uid="{00000000-0005-0000-0000-0000624C0000}"/>
    <cellStyle name="Normal 2 47 3 2 3 2" xfId="20970" xr:uid="{00000000-0005-0000-0000-0000634C0000}"/>
    <cellStyle name="Normal 2 47 3 2 4" xfId="20971" xr:uid="{00000000-0005-0000-0000-0000644C0000}"/>
    <cellStyle name="Normal 2 47 3 2 5" xfId="20972" xr:uid="{00000000-0005-0000-0000-0000654C0000}"/>
    <cellStyle name="Normal 2 47 4" xfId="20973" xr:uid="{00000000-0005-0000-0000-0000664C0000}"/>
    <cellStyle name="Normal 2 47 4 2" xfId="20974" xr:uid="{00000000-0005-0000-0000-0000674C0000}"/>
    <cellStyle name="Normal 2 47 4 2 2" xfId="20975" xr:uid="{00000000-0005-0000-0000-0000684C0000}"/>
    <cellStyle name="Normal 2 47 4 2 2 2" xfId="20976" xr:uid="{00000000-0005-0000-0000-0000694C0000}"/>
    <cellStyle name="Normal 2 47 4 2 3" xfId="20977" xr:uid="{00000000-0005-0000-0000-00006A4C0000}"/>
    <cellStyle name="Normal 2 47 4 2 4" xfId="20978" xr:uid="{00000000-0005-0000-0000-00006B4C0000}"/>
    <cellStyle name="Normal 2 47 4 3" xfId="20979" xr:uid="{00000000-0005-0000-0000-00006C4C0000}"/>
    <cellStyle name="Normal 2 47 4 3 2" xfId="20980" xr:uid="{00000000-0005-0000-0000-00006D4C0000}"/>
    <cellStyle name="Normal 2 47 4 4" xfId="20981" xr:uid="{00000000-0005-0000-0000-00006E4C0000}"/>
    <cellStyle name="Normal 2 47 4 5" xfId="20982" xr:uid="{00000000-0005-0000-0000-00006F4C0000}"/>
    <cellStyle name="Normal 2 48" xfId="20983" xr:uid="{00000000-0005-0000-0000-0000704C0000}"/>
    <cellStyle name="Normal 2 48 2" xfId="20984" xr:uid="{00000000-0005-0000-0000-0000714C0000}"/>
    <cellStyle name="Normal 2 48 2 2" xfId="20985" xr:uid="{00000000-0005-0000-0000-0000724C0000}"/>
    <cellStyle name="Normal 2 48 2 2 2" xfId="20986" xr:uid="{00000000-0005-0000-0000-0000734C0000}"/>
    <cellStyle name="Normal 2 48 2 2 2 2" xfId="20987" xr:uid="{00000000-0005-0000-0000-0000744C0000}"/>
    <cellStyle name="Normal 2 48 2 2 2 2 2" xfId="20988" xr:uid="{00000000-0005-0000-0000-0000754C0000}"/>
    <cellStyle name="Normal 2 48 2 2 2 3" xfId="20989" xr:uid="{00000000-0005-0000-0000-0000764C0000}"/>
    <cellStyle name="Normal 2 48 2 2 2 4" xfId="20990" xr:uid="{00000000-0005-0000-0000-0000774C0000}"/>
    <cellStyle name="Normal 2 48 2 2 3" xfId="20991" xr:uid="{00000000-0005-0000-0000-0000784C0000}"/>
    <cellStyle name="Normal 2 48 2 2 3 2" xfId="20992" xr:uid="{00000000-0005-0000-0000-0000794C0000}"/>
    <cellStyle name="Normal 2 48 2 2 4" xfId="20993" xr:uid="{00000000-0005-0000-0000-00007A4C0000}"/>
    <cellStyle name="Normal 2 48 2 2 5" xfId="20994" xr:uid="{00000000-0005-0000-0000-00007B4C0000}"/>
    <cellStyle name="Normal 2 48 3" xfId="20995" xr:uid="{00000000-0005-0000-0000-00007C4C0000}"/>
    <cellStyle name="Normal 2 48 3 2" xfId="20996" xr:uid="{00000000-0005-0000-0000-00007D4C0000}"/>
    <cellStyle name="Normal 2 48 3 2 2" xfId="20997" xr:uid="{00000000-0005-0000-0000-00007E4C0000}"/>
    <cellStyle name="Normal 2 48 3 2 2 2" xfId="20998" xr:uid="{00000000-0005-0000-0000-00007F4C0000}"/>
    <cellStyle name="Normal 2 48 3 2 2 2 2" xfId="20999" xr:uid="{00000000-0005-0000-0000-0000804C0000}"/>
    <cellStyle name="Normal 2 48 3 2 2 3" xfId="21000" xr:uid="{00000000-0005-0000-0000-0000814C0000}"/>
    <cellStyle name="Normal 2 48 3 2 2 4" xfId="21001" xr:uid="{00000000-0005-0000-0000-0000824C0000}"/>
    <cellStyle name="Normal 2 48 3 2 3" xfId="21002" xr:uid="{00000000-0005-0000-0000-0000834C0000}"/>
    <cellStyle name="Normal 2 48 3 2 3 2" xfId="21003" xr:uid="{00000000-0005-0000-0000-0000844C0000}"/>
    <cellStyle name="Normal 2 48 3 2 4" xfId="21004" xr:uid="{00000000-0005-0000-0000-0000854C0000}"/>
    <cellStyle name="Normal 2 48 3 2 5" xfId="21005" xr:uid="{00000000-0005-0000-0000-0000864C0000}"/>
    <cellStyle name="Normal 2 48 4" xfId="21006" xr:uid="{00000000-0005-0000-0000-0000874C0000}"/>
    <cellStyle name="Normal 2 48 4 2" xfId="21007" xr:uid="{00000000-0005-0000-0000-0000884C0000}"/>
    <cellStyle name="Normal 2 48 4 2 2" xfId="21008" xr:uid="{00000000-0005-0000-0000-0000894C0000}"/>
    <cellStyle name="Normal 2 48 4 2 2 2" xfId="21009" xr:uid="{00000000-0005-0000-0000-00008A4C0000}"/>
    <cellStyle name="Normal 2 48 4 2 3" xfId="21010" xr:uid="{00000000-0005-0000-0000-00008B4C0000}"/>
    <cellStyle name="Normal 2 48 4 2 4" xfId="21011" xr:uid="{00000000-0005-0000-0000-00008C4C0000}"/>
    <cellStyle name="Normal 2 48 4 3" xfId="21012" xr:uid="{00000000-0005-0000-0000-00008D4C0000}"/>
    <cellStyle name="Normal 2 48 4 3 2" xfId="21013" xr:uid="{00000000-0005-0000-0000-00008E4C0000}"/>
    <cellStyle name="Normal 2 48 4 4" xfId="21014" xr:uid="{00000000-0005-0000-0000-00008F4C0000}"/>
    <cellStyle name="Normal 2 48 4 5" xfId="21015" xr:uid="{00000000-0005-0000-0000-0000904C0000}"/>
    <cellStyle name="Normal 2 49" xfId="21016" xr:uid="{00000000-0005-0000-0000-0000914C0000}"/>
    <cellStyle name="Normal 2 49 2" xfId="21017" xr:uid="{00000000-0005-0000-0000-0000924C0000}"/>
    <cellStyle name="Normal 2 49 2 2" xfId="21018" xr:uid="{00000000-0005-0000-0000-0000934C0000}"/>
    <cellStyle name="Normal 2 49 2 2 2" xfId="21019" xr:uid="{00000000-0005-0000-0000-0000944C0000}"/>
    <cellStyle name="Normal 2 49 2 2 2 2" xfId="21020" xr:uid="{00000000-0005-0000-0000-0000954C0000}"/>
    <cellStyle name="Normal 2 49 2 2 2 2 2" xfId="21021" xr:uid="{00000000-0005-0000-0000-0000964C0000}"/>
    <cellStyle name="Normal 2 49 2 2 2 3" xfId="21022" xr:uid="{00000000-0005-0000-0000-0000974C0000}"/>
    <cellStyle name="Normal 2 49 2 2 2 4" xfId="21023" xr:uid="{00000000-0005-0000-0000-0000984C0000}"/>
    <cellStyle name="Normal 2 49 2 2 3" xfId="21024" xr:uid="{00000000-0005-0000-0000-0000994C0000}"/>
    <cellStyle name="Normal 2 49 2 2 3 2" xfId="21025" xr:uid="{00000000-0005-0000-0000-00009A4C0000}"/>
    <cellStyle name="Normal 2 49 2 2 4" xfId="21026" xr:uid="{00000000-0005-0000-0000-00009B4C0000}"/>
    <cellStyle name="Normal 2 49 2 2 5" xfId="21027" xr:uid="{00000000-0005-0000-0000-00009C4C0000}"/>
    <cellStyle name="Normal 2 49 3" xfId="21028" xr:uid="{00000000-0005-0000-0000-00009D4C0000}"/>
    <cellStyle name="Normal 2 49 3 2" xfId="21029" xr:uid="{00000000-0005-0000-0000-00009E4C0000}"/>
    <cellStyle name="Normal 2 49 3 2 2" xfId="21030" xr:uid="{00000000-0005-0000-0000-00009F4C0000}"/>
    <cellStyle name="Normal 2 49 3 2 2 2" xfId="21031" xr:uid="{00000000-0005-0000-0000-0000A04C0000}"/>
    <cellStyle name="Normal 2 49 3 2 2 2 2" xfId="21032" xr:uid="{00000000-0005-0000-0000-0000A14C0000}"/>
    <cellStyle name="Normal 2 49 3 2 2 3" xfId="21033" xr:uid="{00000000-0005-0000-0000-0000A24C0000}"/>
    <cellStyle name="Normal 2 49 3 2 2 4" xfId="21034" xr:uid="{00000000-0005-0000-0000-0000A34C0000}"/>
    <cellStyle name="Normal 2 49 3 2 3" xfId="21035" xr:uid="{00000000-0005-0000-0000-0000A44C0000}"/>
    <cellStyle name="Normal 2 49 3 2 3 2" xfId="21036" xr:uid="{00000000-0005-0000-0000-0000A54C0000}"/>
    <cellStyle name="Normal 2 49 3 2 4" xfId="21037" xr:uid="{00000000-0005-0000-0000-0000A64C0000}"/>
    <cellStyle name="Normal 2 49 3 2 5" xfId="21038" xr:uid="{00000000-0005-0000-0000-0000A74C0000}"/>
    <cellStyle name="Normal 2 49 4" xfId="21039" xr:uid="{00000000-0005-0000-0000-0000A84C0000}"/>
    <cellStyle name="Normal 2 49 4 2" xfId="21040" xr:uid="{00000000-0005-0000-0000-0000A94C0000}"/>
    <cellStyle name="Normal 2 49 4 2 2" xfId="21041" xr:uid="{00000000-0005-0000-0000-0000AA4C0000}"/>
    <cellStyle name="Normal 2 49 4 2 2 2" xfId="21042" xr:uid="{00000000-0005-0000-0000-0000AB4C0000}"/>
    <cellStyle name="Normal 2 49 4 2 3" xfId="21043" xr:uid="{00000000-0005-0000-0000-0000AC4C0000}"/>
    <cellStyle name="Normal 2 49 4 2 4" xfId="21044" xr:uid="{00000000-0005-0000-0000-0000AD4C0000}"/>
    <cellStyle name="Normal 2 49 4 3" xfId="21045" xr:uid="{00000000-0005-0000-0000-0000AE4C0000}"/>
    <cellStyle name="Normal 2 49 4 3 2" xfId="21046" xr:uid="{00000000-0005-0000-0000-0000AF4C0000}"/>
    <cellStyle name="Normal 2 49 4 4" xfId="21047" xr:uid="{00000000-0005-0000-0000-0000B04C0000}"/>
    <cellStyle name="Normal 2 49 4 5" xfId="21048" xr:uid="{00000000-0005-0000-0000-0000B14C0000}"/>
    <cellStyle name="Normal 2 5" xfId="411" xr:uid="{00000000-0005-0000-0000-0000B24C0000}"/>
    <cellStyle name="Normál 2 5" xfId="21049" xr:uid="{00000000-0005-0000-0000-0000B34C0000}"/>
    <cellStyle name="Normal 2 5 10" xfId="21050" xr:uid="{00000000-0005-0000-0000-0000B44C0000}"/>
    <cellStyle name="Normál 2 5 10" xfId="21051" xr:uid="{00000000-0005-0000-0000-0000B54C0000}"/>
    <cellStyle name="Normal 2 5 10 2" xfId="21052" xr:uid="{00000000-0005-0000-0000-0000B64C0000}"/>
    <cellStyle name="Normál 2 5 10 2" xfId="21053" xr:uid="{00000000-0005-0000-0000-0000B74C0000}"/>
    <cellStyle name="Normal 2 5 10 2 2" xfId="21054" xr:uid="{00000000-0005-0000-0000-0000B84C0000}"/>
    <cellStyle name="Normal 2 5 10 2 2 2" xfId="21055" xr:uid="{00000000-0005-0000-0000-0000B94C0000}"/>
    <cellStyle name="Normal 2 5 10 2 2 2 2" xfId="21056" xr:uid="{00000000-0005-0000-0000-0000BA4C0000}"/>
    <cellStyle name="Normal 2 5 10 2 2 3" xfId="21057" xr:uid="{00000000-0005-0000-0000-0000BB4C0000}"/>
    <cellStyle name="Normal 2 5 10 2 2 4" xfId="21058" xr:uid="{00000000-0005-0000-0000-0000BC4C0000}"/>
    <cellStyle name="Normal 2 5 10 2 3" xfId="21059" xr:uid="{00000000-0005-0000-0000-0000BD4C0000}"/>
    <cellStyle name="Normal 2 5 10 2 3 2" xfId="21060" xr:uid="{00000000-0005-0000-0000-0000BE4C0000}"/>
    <cellStyle name="Normal 2 5 10 2 4" xfId="21061" xr:uid="{00000000-0005-0000-0000-0000BF4C0000}"/>
    <cellStyle name="Normal 2 5 10 2 5" xfId="21062" xr:uid="{00000000-0005-0000-0000-0000C04C0000}"/>
    <cellStyle name="Normal 2 5 10 2 6" xfId="21063" xr:uid="{00000000-0005-0000-0000-0000C14C0000}"/>
    <cellStyle name="Normal 2 5 10 2 7" xfId="21064" xr:uid="{00000000-0005-0000-0000-0000C24C0000}"/>
    <cellStyle name="Normál 2 5 10 3" xfId="21065" xr:uid="{00000000-0005-0000-0000-0000C34C0000}"/>
    <cellStyle name="Normal 2 5 11" xfId="21066" xr:uid="{00000000-0005-0000-0000-0000C44C0000}"/>
    <cellStyle name="Normál 2 5 11" xfId="21067" xr:uid="{00000000-0005-0000-0000-0000C54C0000}"/>
    <cellStyle name="Normal 2 5 11 2" xfId="21068" xr:uid="{00000000-0005-0000-0000-0000C64C0000}"/>
    <cellStyle name="Normál 2 5 11 2" xfId="21069" xr:uid="{00000000-0005-0000-0000-0000C74C0000}"/>
    <cellStyle name="Normal 2 5 11 2 2" xfId="21070" xr:uid="{00000000-0005-0000-0000-0000C84C0000}"/>
    <cellStyle name="Normal 2 5 11 2 2 2" xfId="21071" xr:uid="{00000000-0005-0000-0000-0000C94C0000}"/>
    <cellStyle name="Normal 2 5 11 2 2 2 2" xfId="21072" xr:uid="{00000000-0005-0000-0000-0000CA4C0000}"/>
    <cellStyle name="Normal 2 5 11 2 2 3" xfId="21073" xr:uid="{00000000-0005-0000-0000-0000CB4C0000}"/>
    <cellStyle name="Normal 2 5 11 2 2 4" xfId="21074" xr:uid="{00000000-0005-0000-0000-0000CC4C0000}"/>
    <cellStyle name="Normal 2 5 11 2 3" xfId="21075" xr:uid="{00000000-0005-0000-0000-0000CD4C0000}"/>
    <cellStyle name="Normal 2 5 11 2 3 2" xfId="21076" xr:uid="{00000000-0005-0000-0000-0000CE4C0000}"/>
    <cellStyle name="Normal 2 5 11 2 4" xfId="21077" xr:uid="{00000000-0005-0000-0000-0000CF4C0000}"/>
    <cellStyle name="Normal 2 5 11 2 5" xfId="21078" xr:uid="{00000000-0005-0000-0000-0000D04C0000}"/>
    <cellStyle name="Normal 2 5 11 2 6" xfId="21079" xr:uid="{00000000-0005-0000-0000-0000D14C0000}"/>
    <cellStyle name="Normal 2 5 11 2 7" xfId="21080" xr:uid="{00000000-0005-0000-0000-0000D24C0000}"/>
    <cellStyle name="Normál 2 5 11 3" xfId="21081" xr:uid="{00000000-0005-0000-0000-0000D34C0000}"/>
    <cellStyle name="Normal 2 5 12" xfId="21082" xr:uid="{00000000-0005-0000-0000-0000D44C0000}"/>
    <cellStyle name="Normál 2 5 12" xfId="21083" xr:uid="{00000000-0005-0000-0000-0000D54C0000}"/>
    <cellStyle name="Normal 2 5 12 2" xfId="21084" xr:uid="{00000000-0005-0000-0000-0000D64C0000}"/>
    <cellStyle name="Normál 2 5 12 2" xfId="21085" xr:uid="{00000000-0005-0000-0000-0000D74C0000}"/>
    <cellStyle name="Normal 2 5 12 2 2" xfId="21086" xr:uid="{00000000-0005-0000-0000-0000D84C0000}"/>
    <cellStyle name="Normal 2 5 12 2 2 2" xfId="21087" xr:uid="{00000000-0005-0000-0000-0000D94C0000}"/>
    <cellStyle name="Normal 2 5 12 2 2 2 2" xfId="21088" xr:uid="{00000000-0005-0000-0000-0000DA4C0000}"/>
    <cellStyle name="Normal 2 5 12 2 2 3" xfId="21089" xr:uid="{00000000-0005-0000-0000-0000DB4C0000}"/>
    <cellStyle name="Normal 2 5 12 2 2 4" xfId="21090" xr:uid="{00000000-0005-0000-0000-0000DC4C0000}"/>
    <cellStyle name="Normal 2 5 12 2 3" xfId="21091" xr:uid="{00000000-0005-0000-0000-0000DD4C0000}"/>
    <cellStyle name="Normal 2 5 12 2 3 2" xfId="21092" xr:uid="{00000000-0005-0000-0000-0000DE4C0000}"/>
    <cellStyle name="Normal 2 5 12 2 4" xfId="21093" xr:uid="{00000000-0005-0000-0000-0000DF4C0000}"/>
    <cellStyle name="Normal 2 5 12 2 5" xfId="21094" xr:uid="{00000000-0005-0000-0000-0000E04C0000}"/>
    <cellStyle name="Normal 2 5 12 2 6" xfId="21095" xr:uid="{00000000-0005-0000-0000-0000E14C0000}"/>
    <cellStyle name="Normal 2 5 12 2 7" xfId="21096" xr:uid="{00000000-0005-0000-0000-0000E24C0000}"/>
    <cellStyle name="Normál 2 5 12 3" xfId="21097" xr:uid="{00000000-0005-0000-0000-0000E34C0000}"/>
    <cellStyle name="Normal 2 5 13" xfId="21098" xr:uid="{00000000-0005-0000-0000-0000E44C0000}"/>
    <cellStyle name="Normál 2 5 13" xfId="21099" xr:uid="{00000000-0005-0000-0000-0000E54C0000}"/>
    <cellStyle name="Normal 2 5 13 2" xfId="21100" xr:uid="{00000000-0005-0000-0000-0000E64C0000}"/>
    <cellStyle name="Normál 2 5 13 2" xfId="21101" xr:uid="{00000000-0005-0000-0000-0000E74C0000}"/>
    <cellStyle name="Normal 2 5 13 2 2" xfId="21102" xr:uid="{00000000-0005-0000-0000-0000E84C0000}"/>
    <cellStyle name="Normal 2 5 13 2 2 2" xfId="21103" xr:uid="{00000000-0005-0000-0000-0000E94C0000}"/>
    <cellStyle name="Normal 2 5 13 2 2 2 2" xfId="21104" xr:uid="{00000000-0005-0000-0000-0000EA4C0000}"/>
    <cellStyle name="Normal 2 5 13 2 2 3" xfId="21105" xr:uid="{00000000-0005-0000-0000-0000EB4C0000}"/>
    <cellStyle name="Normal 2 5 13 2 2 4" xfId="21106" xr:uid="{00000000-0005-0000-0000-0000EC4C0000}"/>
    <cellStyle name="Normal 2 5 13 2 3" xfId="21107" xr:uid="{00000000-0005-0000-0000-0000ED4C0000}"/>
    <cellStyle name="Normal 2 5 13 2 3 2" xfId="21108" xr:uid="{00000000-0005-0000-0000-0000EE4C0000}"/>
    <cellStyle name="Normal 2 5 13 2 4" xfId="21109" xr:uid="{00000000-0005-0000-0000-0000EF4C0000}"/>
    <cellStyle name="Normal 2 5 13 2 5" xfId="21110" xr:uid="{00000000-0005-0000-0000-0000F04C0000}"/>
    <cellStyle name="Normal 2 5 13 2 6" xfId="21111" xr:uid="{00000000-0005-0000-0000-0000F14C0000}"/>
    <cellStyle name="Normal 2 5 13 2 7" xfId="21112" xr:uid="{00000000-0005-0000-0000-0000F24C0000}"/>
    <cellStyle name="Normál 2 5 13 3" xfId="21113" xr:uid="{00000000-0005-0000-0000-0000F34C0000}"/>
    <cellStyle name="Normal 2 5 14" xfId="21114" xr:uid="{00000000-0005-0000-0000-0000F44C0000}"/>
    <cellStyle name="Normál 2 5 14" xfId="21115" xr:uid="{00000000-0005-0000-0000-0000F54C0000}"/>
    <cellStyle name="Normal 2 5 14 2" xfId="21116" xr:uid="{00000000-0005-0000-0000-0000F64C0000}"/>
    <cellStyle name="Normál 2 5 14 2" xfId="21117" xr:uid="{00000000-0005-0000-0000-0000F74C0000}"/>
    <cellStyle name="Normal 2 5 14 2 2" xfId="21118" xr:uid="{00000000-0005-0000-0000-0000F84C0000}"/>
    <cellStyle name="Normal 2 5 14 2 2 2" xfId="21119" xr:uid="{00000000-0005-0000-0000-0000F94C0000}"/>
    <cellStyle name="Normal 2 5 14 2 3" xfId="21120" xr:uid="{00000000-0005-0000-0000-0000FA4C0000}"/>
    <cellStyle name="Normal 2 5 14 2 4" xfId="21121" xr:uid="{00000000-0005-0000-0000-0000FB4C0000}"/>
    <cellStyle name="Normal 2 5 14 2 5" xfId="21122" xr:uid="{00000000-0005-0000-0000-0000FC4C0000}"/>
    <cellStyle name="Normal 2 5 14 3" xfId="21123" xr:uid="{00000000-0005-0000-0000-0000FD4C0000}"/>
    <cellStyle name="Normál 2 5 14 3" xfId="21124" xr:uid="{00000000-0005-0000-0000-0000FE4C0000}"/>
    <cellStyle name="Normal 2 5 14 3 2" xfId="21125" xr:uid="{00000000-0005-0000-0000-0000FF4C0000}"/>
    <cellStyle name="Normal 2 5 14 4" xfId="21126" xr:uid="{00000000-0005-0000-0000-0000004D0000}"/>
    <cellStyle name="Normal 2 5 14 5" xfId="21127" xr:uid="{00000000-0005-0000-0000-0000014D0000}"/>
    <cellStyle name="Normal 2 5 14 6" xfId="21128" xr:uid="{00000000-0005-0000-0000-0000024D0000}"/>
    <cellStyle name="Normal 2 5 14 7" xfId="21129" xr:uid="{00000000-0005-0000-0000-0000034D0000}"/>
    <cellStyle name="Normal 2 5 15" xfId="21130" xr:uid="{00000000-0005-0000-0000-0000044D0000}"/>
    <cellStyle name="Normál 2 5 15" xfId="21131" xr:uid="{00000000-0005-0000-0000-0000054D0000}"/>
    <cellStyle name="Normal 2 5 15 2" xfId="21132" xr:uid="{00000000-0005-0000-0000-0000064D0000}"/>
    <cellStyle name="Normal 2 5 15 2 2" xfId="21133" xr:uid="{00000000-0005-0000-0000-0000074D0000}"/>
    <cellStyle name="Normal 2 5 15 2 2 2" xfId="21134" xr:uid="{00000000-0005-0000-0000-0000084D0000}"/>
    <cellStyle name="Normal 2 5 15 2 3" xfId="21135" xr:uid="{00000000-0005-0000-0000-0000094D0000}"/>
    <cellStyle name="Normal 2 5 15 2 4" xfId="21136" xr:uid="{00000000-0005-0000-0000-00000A4D0000}"/>
    <cellStyle name="Normal 2 5 15 3" xfId="21137" xr:uid="{00000000-0005-0000-0000-00000B4D0000}"/>
    <cellStyle name="Normal 2 5 15 3 2" xfId="21138" xr:uid="{00000000-0005-0000-0000-00000C4D0000}"/>
    <cellStyle name="Normal 2 5 15 4" xfId="21139" xr:uid="{00000000-0005-0000-0000-00000D4D0000}"/>
    <cellStyle name="Normal 2 5 15 5" xfId="21140" xr:uid="{00000000-0005-0000-0000-00000E4D0000}"/>
    <cellStyle name="Normal 2 5 15 6" xfId="21141" xr:uid="{00000000-0005-0000-0000-00000F4D0000}"/>
    <cellStyle name="Normal 2 5 16" xfId="21142" xr:uid="{00000000-0005-0000-0000-0000104D0000}"/>
    <cellStyle name="Normál 2 5 16" xfId="21143" xr:uid="{00000000-0005-0000-0000-0000114D0000}"/>
    <cellStyle name="Normal 2 5 16 2" xfId="21144" xr:uid="{00000000-0005-0000-0000-0000124D0000}"/>
    <cellStyle name="Normal 2 5 16 2 2" xfId="21145" xr:uid="{00000000-0005-0000-0000-0000134D0000}"/>
    <cellStyle name="Normal 2 5 16 2 2 2" xfId="21146" xr:uid="{00000000-0005-0000-0000-0000144D0000}"/>
    <cellStyle name="Normal 2 5 16 2 3" xfId="21147" xr:uid="{00000000-0005-0000-0000-0000154D0000}"/>
    <cellStyle name="Normal 2 5 16 2 4" xfId="21148" xr:uid="{00000000-0005-0000-0000-0000164D0000}"/>
    <cellStyle name="Normal 2 5 16 3" xfId="21149" xr:uid="{00000000-0005-0000-0000-0000174D0000}"/>
    <cellStyle name="Normal 2 5 16 3 2" xfId="21150" xr:uid="{00000000-0005-0000-0000-0000184D0000}"/>
    <cellStyle name="Normal 2 5 16 4" xfId="21151" xr:uid="{00000000-0005-0000-0000-0000194D0000}"/>
    <cellStyle name="Normal 2 5 16 5" xfId="21152" xr:uid="{00000000-0005-0000-0000-00001A4D0000}"/>
    <cellStyle name="Normal 2 5 17" xfId="21153" xr:uid="{00000000-0005-0000-0000-00001B4D0000}"/>
    <cellStyle name="Normál 2 5 17" xfId="21154" xr:uid="{00000000-0005-0000-0000-00001C4D0000}"/>
    <cellStyle name="Normal 2 5 17 2" xfId="21155" xr:uid="{00000000-0005-0000-0000-00001D4D0000}"/>
    <cellStyle name="Normal 2 5 17 2 2" xfId="21156" xr:uid="{00000000-0005-0000-0000-00001E4D0000}"/>
    <cellStyle name="Normal 2 5 17 2 2 2" xfId="21157" xr:uid="{00000000-0005-0000-0000-00001F4D0000}"/>
    <cellStyle name="Normal 2 5 17 2 3" xfId="21158" xr:uid="{00000000-0005-0000-0000-0000204D0000}"/>
    <cellStyle name="Normal 2 5 17 2 4" xfId="21159" xr:uid="{00000000-0005-0000-0000-0000214D0000}"/>
    <cellStyle name="Normal 2 5 17 3" xfId="21160" xr:uid="{00000000-0005-0000-0000-0000224D0000}"/>
    <cellStyle name="Normal 2 5 17 3 2" xfId="21161" xr:uid="{00000000-0005-0000-0000-0000234D0000}"/>
    <cellStyle name="Normal 2 5 17 4" xfId="21162" xr:uid="{00000000-0005-0000-0000-0000244D0000}"/>
    <cellStyle name="Normal 2 5 17 5" xfId="21163" xr:uid="{00000000-0005-0000-0000-0000254D0000}"/>
    <cellStyle name="Normal 2 5 18" xfId="21164" xr:uid="{00000000-0005-0000-0000-0000264D0000}"/>
    <cellStyle name="Normal 2 5 18 2" xfId="21165" xr:uid="{00000000-0005-0000-0000-0000274D0000}"/>
    <cellStyle name="Normal 2 5 18 2 2" xfId="21166" xr:uid="{00000000-0005-0000-0000-0000284D0000}"/>
    <cellStyle name="Normal 2 5 18 2 2 2" xfId="21167" xr:uid="{00000000-0005-0000-0000-0000294D0000}"/>
    <cellStyle name="Normal 2 5 18 2 3" xfId="21168" xr:uid="{00000000-0005-0000-0000-00002A4D0000}"/>
    <cellStyle name="Normal 2 5 18 2 4" xfId="21169" xr:uid="{00000000-0005-0000-0000-00002B4D0000}"/>
    <cellStyle name="Normal 2 5 18 3" xfId="21170" xr:uid="{00000000-0005-0000-0000-00002C4D0000}"/>
    <cellStyle name="Normal 2 5 18 3 2" xfId="21171" xr:uid="{00000000-0005-0000-0000-00002D4D0000}"/>
    <cellStyle name="Normal 2 5 18 4" xfId="21172" xr:uid="{00000000-0005-0000-0000-00002E4D0000}"/>
    <cellStyle name="Normal 2 5 18 5" xfId="21173" xr:uid="{00000000-0005-0000-0000-00002F4D0000}"/>
    <cellStyle name="Normal 2 5 19" xfId="21174" xr:uid="{00000000-0005-0000-0000-0000304D0000}"/>
    <cellStyle name="Normal 2 5 19 2" xfId="21175" xr:uid="{00000000-0005-0000-0000-0000314D0000}"/>
    <cellStyle name="Normal 2 5 19 2 2" xfId="21176" xr:uid="{00000000-0005-0000-0000-0000324D0000}"/>
    <cellStyle name="Normal 2 5 19 2 2 2" xfId="21177" xr:uid="{00000000-0005-0000-0000-0000334D0000}"/>
    <cellStyle name="Normal 2 5 19 2 3" xfId="21178" xr:uid="{00000000-0005-0000-0000-0000344D0000}"/>
    <cellStyle name="Normal 2 5 19 2 4" xfId="21179" xr:uid="{00000000-0005-0000-0000-0000354D0000}"/>
    <cellStyle name="Normal 2 5 19 3" xfId="21180" xr:uid="{00000000-0005-0000-0000-0000364D0000}"/>
    <cellStyle name="Normal 2 5 19 3 2" xfId="21181" xr:uid="{00000000-0005-0000-0000-0000374D0000}"/>
    <cellStyle name="Normal 2 5 19 4" xfId="21182" xr:uid="{00000000-0005-0000-0000-0000384D0000}"/>
    <cellStyle name="Normal 2 5 19 5" xfId="21183" xr:uid="{00000000-0005-0000-0000-0000394D0000}"/>
    <cellStyle name="Normal 2 5 2" xfId="1399" xr:uid="{00000000-0005-0000-0000-00003A4D0000}"/>
    <cellStyle name="Normál 2 5 2" xfId="21184" xr:uid="{00000000-0005-0000-0000-00003B4D0000}"/>
    <cellStyle name="Normál 2 5 2 10" xfId="21185" xr:uid="{00000000-0005-0000-0000-00003C4D0000}"/>
    <cellStyle name="Normál 2 5 2 10 2" xfId="21186" xr:uid="{00000000-0005-0000-0000-00003D4D0000}"/>
    <cellStyle name="Normál 2 5 2 11" xfId="21187" xr:uid="{00000000-0005-0000-0000-00003E4D0000}"/>
    <cellStyle name="Normál 2 5 2 12" xfId="21188" xr:uid="{00000000-0005-0000-0000-00003F4D0000}"/>
    <cellStyle name="Normal 2 5 2 2" xfId="21189" xr:uid="{00000000-0005-0000-0000-0000404D0000}"/>
    <cellStyle name="Normál 2 5 2 2" xfId="21190" xr:uid="{00000000-0005-0000-0000-0000414D0000}"/>
    <cellStyle name="Normal 2 5 2 2 2" xfId="21191" xr:uid="{00000000-0005-0000-0000-0000424D0000}"/>
    <cellStyle name="Normál 2 5 2 2 2" xfId="21192" xr:uid="{00000000-0005-0000-0000-0000434D0000}"/>
    <cellStyle name="Normal 2 5 2 2 2 2" xfId="21193" xr:uid="{00000000-0005-0000-0000-0000444D0000}"/>
    <cellStyle name="Normal 2 5 2 2 2 2 2" xfId="21194" xr:uid="{00000000-0005-0000-0000-0000454D0000}"/>
    <cellStyle name="Normal 2 5 2 2 2 2 2 2" xfId="21195" xr:uid="{00000000-0005-0000-0000-0000464D0000}"/>
    <cellStyle name="Normal 2 5 2 2 2 2 3" xfId="21196" xr:uid="{00000000-0005-0000-0000-0000474D0000}"/>
    <cellStyle name="Normal 2 5 2 2 2 2 4" xfId="21197" xr:uid="{00000000-0005-0000-0000-0000484D0000}"/>
    <cellStyle name="Normal 2 5 2 2 2 3" xfId="21198" xr:uid="{00000000-0005-0000-0000-0000494D0000}"/>
    <cellStyle name="Normal 2 5 2 2 2 3 2" xfId="21199" xr:uid="{00000000-0005-0000-0000-00004A4D0000}"/>
    <cellStyle name="Normal 2 5 2 2 2 4" xfId="21200" xr:uid="{00000000-0005-0000-0000-00004B4D0000}"/>
    <cellStyle name="Normal 2 5 2 2 2 5" xfId="21201" xr:uid="{00000000-0005-0000-0000-00004C4D0000}"/>
    <cellStyle name="Normal 2 5 2 2 2 6" xfId="21202" xr:uid="{00000000-0005-0000-0000-00004D4D0000}"/>
    <cellStyle name="Normal 2 5 2 2 2 7" xfId="21203" xr:uid="{00000000-0005-0000-0000-00004E4D0000}"/>
    <cellStyle name="Normál 2 5 2 2 3" xfId="21204" xr:uid="{00000000-0005-0000-0000-00004F4D0000}"/>
    <cellStyle name="Normal 2 5 2 3" xfId="21205" xr:uid="{00000000-0005-0000-0000-0000504D0000}"/>
    <cellStyle name="Normál 2 5 2 3" xfId="21206" xr:uid="{00000000-0005-0000-0000-0000514D0000}"/>
    <cellStyle name="Normal 2 5 2 3 10" xfId="21207" xr:uid="{00000000-0005-0000-0000-0000524D0000}"/>
    <cellStyle name="Normal 2 5 2 3 10 2" xfId="21208" xr:uid="{00000000-0005-0000-0000-0000534D0000}"/>
    <cellStyle name="Normal 2 5 2 3 11" xfId="21209" xr:uid="{00000000-0005-0000-0000-0000544D0000}"/>
    <cellStyle name="Normal 2 5 2 3 12" xfId="21210" xr:uid="{00000000-0005-0000-0000-0000554D0000}"/>
    <cellStyle name="Normal 2 5 2 3 13" xfId="21211" xr:uid="{00000000-0005-0000-0000-0000564D0000}"/>
    <cellStyle name="Normal 2 5 2 3 14" xfId="21212" xr:uid="{00000000-0005-0000-0000-0000574D0000}"/>
    <cellStyle name="Normal 2 5 2 3 2" xfId="21213" xr:uid="{00000000-0005-0000-0000-0000584D0000}"/>
    <cellStyle name="Normál 2 5 2 3 2" xfId="21214" xr:uid="{00000000-0005-0000-0000-0000594D0000}"/>
    <cellStyle name="Normal 2 5 2 3 2 2" xfId="21215" xr:uid="{00000000-0005-0000-0000-00005A4D0000}"/>
    <cellStyle name="Normal 2 5 2 3 2 2 2" xfId="21216" xr:uid="{00000000-0005-0000-0000-00005B4D0000}"/>
    <cellStyle name="Normal 2 5 2 3 2 3" xfId="21217" xr:uid="{00000000-0005-0000-0000-00005C4D0000}"/>
    <cellStyle name="Normal 2 5 2 3 2 4" xfId="21218" xr:uid="{00000000-0005-0000-0000-00005D4D0000}"/>
    <cellStyle name="Normal 2 5 2 3 2 5" xfId="21219" xr:uid="{00000000-0005-0000-0000-00005E4D0000}"/>
    <cellStyle name="Normal 2 5 2 3 3" xfId="21220" xr:uid="{00000000-0005-0000-0000-00005F4D0000}"/>
    <cellStyle name="Normál 2 5 2 3 3" xfId="21221" xr:uid="{00000000-0005-0000-0000-0000604D0000}"/>
    <cellStyle name="Normal 2 5 2 3 3 2" xfId="21222" xr:uid="{00000000-0005-0000-0000-0000614D0000}"/>
    <cellStyle name="Normal 2 5 2 3 4" xfId="21223" xr:uid="{00000000-0005-0000-0000-0000624D0000}"/>
    <cellStyle name="Normal 2 5 2 3 4 2" xfId="21224" xr:uid="{00000000-0005-0000-0000-0000634D0000}"/>
    <cellStyle name="Normal 2 5 2 3 5" xfId="21225" xr:uid="{00000000-0005-0000-0000-0000644D0000}"/>
    <cellStyle name="Normal 2 5 2 3 5 2" xfId="21226" xr:uid="{00000000-0005-0000-0000-0000654D0000}"/>
    <cellStyle name="Normal 2 5 2 3 6" xfId="21227" xr:uid="{00000000-0005-0000-0000-0000664D0000}"/>
    <cellStyle name="Normal 2 5 2 3 6 2" xfId="21228" xr:uid="{00000000-0005-0000-0000-0000674D0000}"/>
    <cellStyle name="Normal 2 5 2 3 7" xfId="21229" xr:uid="{00000000-0005-0000-0000-0000684D0000}"/>
    <cellStyle name="Normal 2 5 2 3 7 2" xfId="21230" xr:uid="{00000000-0005-0000-0000-0000694D0000}"/>
    <cellStyle name="Normal 2 5 2 3 8" xfId="21231" xr:uid="{00000000-0005-0000-0000-00006A4D0000}"/>
    <cellStyle name="Normal 2 5 2 3 8 2" xfId="21232" xr:uid="{00000000-0005-0000-0000-00006B4D0000}"/>
    <cellStyle name="Normal 2 5 2 3 9" xfId="21233" xr:uid="{00000000-0005-0000-0000-00006C4D0000}"/>
    <cellStyle name="Normal 2 5 2 3 9 2" xfId="21234" xr:uid="{00000000-0005-0000-0000-00006D4D0000}"/>
    <cellStyle name="Normal 2 5 2 4" xfId="2363" xr:uid="{00000000-0005-0000-0000-00006E4D0000}"/>
    <cellStyle name="Normál 2 5 2 4" xfId="21235" xr:uid="{00000000-0005-0000-0000-00006F4D0000}"/>
    <cellStyle name="Normál 2 5 2 4 2" xfId="21236" xr:uid="{00000000-0005-0000-0000-0000704D0000}"/>
    <cellStyle name="Normál 2 5 2 5" xfId="21237" xr:uid="{00000000-0005-0000-0000-0000714D0000}"/>
    <cellStyle name="Normál 2 5 2 5 2" xfId="21238" xr:uid="{00000000-0005-0000-0000-0000724D0000}"/>
    <cellStyle name="Normál 2 5 2 6" xfId="21239" xr:uid="{00000000-0005-0000-0000-0000734D0000}"/>
    <cellStyle name="Normál 2 5 2 6 2" xfId="21240" xr:uid="{00000000-0005-0000-0000-0000744D0000}"/>
    <cellStyle name="Normál 2 5 2 7" xfId="21241" xr:uid="{00000000-0005-0000-0000-0000754D0000}"/>
    <cellStyle name="Normál 2 5 2 7 2" xfId="21242" xr:uid="{00000000-0005-0000-0000-0000764D0000}"/>
    <cellStyle name="Normál 2 5 2 8" xfId="21243" xr:uid="{00000000-0005-0000-0000-0000774D0000}"/>
    <cellStyle name="Normál 2 5 2 8 2" xfId="21244" xr:uid="{00000000-0005-0000-0000-0000784D0000}"/>
    <cellStyle name="Normál 2 5 2 9" xfId="21245" xr:uid="{00000000-0005-0000-0000-0000794D0000}"/>
    <cellStyle name="Normál 2 5 2 9 2" xfId="21246" xr:uid="{00000000-0005-0000-0000-00007A4D0000}"/>
    <cellStyle name="Normal 2 5 20" xfId="21247" xr:uid="{00000000-0005-0000-0000-00007B4D0000}"/>
    <cellStyle name="Normal 2 5 20 2" xfId="21248" xr:uid="{00000000-0005-0000-0000-00007C4D0000}"/>
    <cellStyle name="Normal 2 5 20 2 2" xfId="21249" xr:uid="{00000000-0005-0000-0000-00007D4D0000}"/>
    <cellStyle name="Normal 2 5 20 2 2 2" xfId="21250" xr:uid="{00000000-0005-0000-0000-00007E4D0000}"/>
    <cellStyle name="Normal 2 5 20 2 3" xfId="21251" xr:uid="{00000000-0005-0000-0000-00007F4D0000}"/>
    <cellStyle name="Normal 2 5 20 2 4" xfId="21252" xr:uid="{00000000-0005-0000-0000-0000804D0000}"/>
    <cellStyle name="Normal 2 5 20 3" xfId="21253" xr:uid="{00000000-0005-0000-0000-0000814D0000}"/>
    <cellStyle name="Normal 2 5 20 3 2" xfId="21254" xr:uid="{00000000-0005-0000-0000-0000824D0000}"/>
    <cellStyle name="Normal 2 5 20 4" xfId="21255" xr:uid="{00000000-0005-0000-0000-0000834D0000}"/>
    <cellStyle name="Normal 2 5 20 5" xfId="21256" xr:uid="{00000000-0005-0000-0000-0000844D0000}"/>
    <cellStyle name="Normal 2 5 21" xfId="21257" xr:uid="{00000000-0005-0000-0000-0000854D0000}"/>
    <cellStyle name="Normal 2 5 21 2" xfId="21258" xr:uid="{00000000-0005-0000-0000-0000864D0000}"/>
    <cellStyle name="Normal 2 5 21 2 2" xfId="21259" xr:uid="{00000000-0005-0000-0000-0000874D0000}"/>
    <cellStyle name="Normal 2 5 21 2 2 2" xfId="21260" xr:uid="{00000000-0005-0000-0000-0000884D0000}"/>
    <cellStyle name="Normal 2 5 21 2 3" xfId="21261" xr:uid="{00000000-0005-0000-0000-0000894D0000}"/>
    <cellStyle name="Normal 2 5 21 2 4" xfId="21262" xr:uid="{00000000-0005-0000-0000-00008A4D0000}"/>
    <cellStyle name="Normal 2 5 21 3" xfId="21263" xr:uid="{00000000-0005-0000-0000-00008B4D0000}"/>
    <cellStyle name="Normal 2 5 21 3 2" xfId="21264" xr:uid="{00000000-0005-0000-0000-00008C4D0000}"/>
    <cellStyle name="Normal 2 5 21 4" xfId="21265" xr:uid="{00000000-0005-0000-0000-00008D4D0000}"/>
    <cellStyle name="Normal 2 5 21 5" xfId="21266" xr:uid="{00000000-0005-0000-0000-00008E4D0000}"/>
    <cellStyle name="Normal 2 5 22" xfId="21267" xr:uid="{00000000-0005-0000-0000-00008F4D0000}"/>
    <cellStyle name="Normal 2 5 23" xfId="21268" xr:uid="{00000000-0005-0000-0000-0000904D0000}"/>
    <cellStyle name="Normal 2 5 24" xfId="21269" xr:uid="{00000000-0005-0000-0000-0000914D0000}"/>
    <cellStyle name="Normal 2 5 25" xfId="21270" xr:uid="{00000000-0005-0000-0000-0000924D0000}"/>
    <cellStyle name="Normal 2 5 26" xfId="21271" xr:uid="{00000000-0005-0000-0000-0000934D0000}"/>
    <cellStyle name="Normal 2 5 27" xfId="21272" xr:uid="{00000000-0005-0000-0000-0000944D0000}"/>
    <cellStyle name="Normal 2 5 28" xfId="21273" xr:uid="{00000000-0005-0000-0000-0000954D0000}"/>
    <cellStyle name="Normal 2 5 29" xfId="21274" xr:uid="{00000000-0005-0000-0000-0000964D0000}"/>
    <cellStyle name="Normal 2 5 3" xfId="21275" xr:uid="{00000000-0005-0000-0000-0000974D0000}"/>
    <cellStyle name="Normál 2 5 3" xfId="21276" xr:uid="{00000000-0005-0000-0000-0000984D0000}"/>
    <cellStyle name="Normal 2 5 3 10" xfId="52851" xr:uid="{E662E27C-A91A-4774-8F1B-E956A7166557}"/>
    <cellStyle name="Normál 2 5 3 10" xfId="21277" xr:uid="{00000000-0005-0000-0000-0000994D0000}"/>
    <cellStyle name="Normál 2 5 3 10 2" xfId="21278" xr:uid="{00000000-0005-0000-0000-00009A4D0000}"/>
    <cellStyle name="Normál 2 5 3 11" xfId="21279" xr:uid="{00000000-0005-0000-0000-00009B4D0000}"/>
    <cellStyle name="Normál 2 5 3 12" xfId="21280" xr:uid="{00000000-0005-0000-0000-00009C4D0000}"/>
    <cellStyle name="Normal 2 5 3 2" xfId="21281" xr:uid="{00000000-0005-0000-0000-00009D4D0000}"/>
    <cellStyle name="Normál 2 5 3 2" xfId="21282" xr:uid="{00000000-0005-0000-0000-00009E4D0000}"/>
    <cellStyle name="Normal 2 5 3 2 2" xfId="21283" xr:uid="{00000000-0005-0000-0000-00009F4D0000}"/>
    <cellStyle name="Normál 2 5 3 2 2" xfId="21284" xr:uid="{00000000-0005-0000-0000-0000A04D0000}"/>
    <cellStyle name="Normal 2 5 3 2 2 10" xfId="52342" xr:uid="{B0D597C6-2D94-4E2F-8A37-8CEA3E71D832}"/>
    <cellStyle name="Normal 2 5 3 2 2 11" xfId="52184" xr:uid="{3FFA6EF1-4F51-4722-9D9D-FE636B170905}"/>
    <cellStyle name="Normal 2 5 3 2 2 12" xfId="52853" xr:uid="{64830121-782B-4381-AF36-18ECD3688FC6}"/>
    <cellStyle name="Normal 2 5 3 2 2 2" xfId="21285" xr:uid="{00000000-0005-0000-0000-0000A14D0000}"/>
    <cellStyle name="Normal 2 5 3 2 2 2 2" xfId="21286" xr:uid="{00000000-0005-0000-0000-0000A24D0000}"/>
    <cellStyle name="Normal 2 5 3 2 2 2 2 2" xfId="21287" xr:uid="{00000000-0005-0000-0000-0000A34D0000}"/>
    <cellStyle name="Normal 2 5 3 2 2 2 3" xfId="21288" xr:uid="{00000000-0005-0000-0000-0000A44D0000}"/>
    <cellStyle name="Normal 2 5 3 2 2 2 4" xfId="21289" xr:uid="{00000000-0005-0000-0000-0000A54D0000}"/>
    <cellStyle name="Normal 2 5 3 2 2 3" xfId="21290" xr:uid="{00000000-0005-0000-0000-0000A64D0000}"/>
    <cellStyle name="Normal 2 5 3 2 2 3 2" xfId="21291" xr:uid="{00000000-0005-0000-0000-0000A74D0000}"/>
    <cellStyle name="Normal 2 5 3 2 2 4" xfId="21292" xr:uid="{00000000-0005-0000-0000-0000A84D0000}"/>
    <cellStyle name="Normal 2 5 3 2 2 5" xfId="21293" xr:uid="{00000000-0005-0000-0000-0000A94D0000}"/>
    <cellStyle name="Normal 2 5 3 2 2 6" xfId="21294" xr:uid="{00000000-0005-0000-0000-0000AA4D0000}"/>
    <cellStyle name="Normal 2 5 3 2 2 7" xfId="51364" xr:uid="{47A3BC13-3F53-42CC-A02F-9B356A55E4F0}"/>
    <cellStyle name="Normal 2 5 3 2 2 8" xfId="52358" xr:uid="{4EEEDB4F-CCC1-4F2C-AE34-1D3868F2A165}"/>
    <cellStyle name="Normal 2 5 3 2 2 9" xfId="52411" xr:uid="{0202EEA5-1D53-4440-B168-49538434A14F}"/>
    <cellStyle name="Normal 2 5 3 2 3" xfId="51363" xr:uid="{7AA8A864-4EFC-4A89-941C-AE5F03795D1D}"/>
    <cellStyle name="Normál 2 5 3 2 3" xfId="21295" xr:uid="{00000000-0005-0000-0000-0000AB4D0000}"/>
    <cellStyle name="Normal 2 5 3 2 4" xfId="52357" xr:uid="{446839D7-B6DD-42B7-B7EC-5C5B2CB8033A}"/>
    <cellStyle name="Normal 2 5 3 2 5" xfId="52412" xr:uid="{B15AC5AC-A882-4343-BE86-2A92DF8DA5C9}"/>
    <cellStyle name="Normal 2 5 3 2 6" xfId="52341" xr:uid="{EB428AD7-D361-4AAC-8657-5B081D56E7CC}"/>
    <cellStyle name="Normal 2 5 3 2 7" xfId="52190" xr:uid="{5C3D4945-DDC3-44F0-8E62-D4E5168A40F0}"/>
    <cellStyle name="Normal 2 5 3 2 8" xfId="52852" xr:uid="{033DB5EE-1448-4695-BE8D-A9F8B3715859}"/>
    <cellStyle name="Normal 2 5 3 3" xfId="21296" xr:uid="{00000000-0005-0000-0000-0000AC4D0000}"/>
    <cellStyle name="Normál 2 5 3 3" xfId="21297" xr:uid="{00000000-0005-0000-0000-0000AD4D0000}"/>
    <cellStyle name="Normal 2 5 3 3 10" xfId="21298" xr:uid="{00000000-0005-0000-0000-0000AE4D0000}"/>
    <cellStyle name="Normal 2 5 3 3 10 2" xfId="21299" xr:uid="{00000000-0005-0000-0000-0000AF4D0000}"/>
    <cellStyle name="Normal 2 5 3 3 11" xfId="21300" xr:uid="{00000000-0005-0000-0000-0000B04D0000}"/>
    <cellStyle name="Normal 2 5 3 3 12" xfId="21301" xr:uid="{00000000-0005-0000-0000-0000B14D0000}"/>
    <cellStyle name="Normal 2 5 3 3 13" xfId="21302" xr:uid="{00000000-0005-0000-0000-0000B24D0000}"/>
    <cellStyle name="Normal 2 5 3 3 14" xfId="51365" xr:uid="{2ECB4C80-B873-4FDB-B755-7A31EFE3F896}"/>
    <cellStyle name="Normal 2 5 3 3 15" xfId="52359" xr:uid="{3305E520-B819-449E-B81C-3A2B0AAD8ADF}"/>
    <cellStyle name="Normal 2 5 3 3 16" xfId="52410" xr:uid="{44A52C2D-2C39-4DBC-86EF-2A7CBCFF0798}"/>
    <cellStyle name="Normal 2 5 3 3 17" xfId="52343" xr:uid="{7AD5150A-3145-46D0-AD67-38EC91462885}"/>
    <cellStyle name="Normal 2 5 3 3 18" xfId="52222" xr:uid="{C87F3906-1DFD-4C26-A182-EB655D5938DF}"/>
    <cellStyle name="Normal 2 5 3 3 19" xfId="52854" xr:uid="{F767E2A8-6316-4EC9-926A-BADFFD192F55}"/>
    <cellStyle name="Normal 2 5 3 3 2" xfId="21303" xr:uid="{00000000-0005-0000-0000-0000B34D0000}"/>
    <cellStyle name="Normál 2 5 3 3 2" xfId="21304" xr:uid="{00000000-0005-0000-0000-0000B44D0000}"/>
    <cellStyle name="Normal 2 5 3 3 2 10" xfId="52199" xr:uid="{8F8EA428-B642-4A10-B019-3EADF1EB66E8}"/>
    <cellStyle name="Normal 2 5 3 3 2 11" xfId="52855" xr:uid="{9DE33F32-7B58-415C-981C-95C20B7D88BA}"/>
    <cellStyle name="Normal 2 5 3 3 2 2" xfId="21305" xr:uid="{00000000-0005-0000-0000-0000B54D0000}"/>
    <cellStyle name="Normal 2 5 3 3 2 2 2" xfId="21306" xr:uid="{00000000-0005-0000-0000-0000B64D0000}"/>
    <cellStyle name="Normal 2 5 3 3 2 3" xfId="21307" xr:uid="{00000000-0005-0000-0000-0000B74D0000}"/>
    <cellStyle name="Normal 2 5 3 3 2 4" xfId="21308" xr:uid="{00000000-0005-0000-0000-0000B84D0000}"/>
    <cellStyle name="Normal 2 5 3 3 2 5" xfId="21309" xr:uid="{00000000-0005-0000-0000-0000B94D0000}"/>
    <cellStyle name="Normal 2 5 3 3 2 6" xfId="51366" xr:uid="{052FD1BC-DAEF-45BF-9511-8953B0669DE6}"/>
    <cellStyle name="Normal 2 5 3 3 2 7" xfId="52360" xr:uid="{AC45BD54-7753-4773-AE75-979B3BA3E4A5}"/>
    <cellStyle name="Normal 2 5 3 3 2 8" xfId="52409" xr:uid="{8B1D50DD-D75A-4FD7-9CE9-CE4053EB9415}"/>
    <cellStyle name="Normal 2 5 3 3 2 9" xfId="52345" xr:uid="{77D41500-510C-4453-B724-7EBA24E1BB15}"/>
    <cellStyle name="Normal 2 5 3 3 3" xfId="21310" xr:uid="{00000000-0005-0000-0000-0000BA4D0000}"/>
    <cellStyle name="Normál 2 5 3 3 3" xfId="21311" xr:uid="{00000000-0005-0000-0000-0000BB4D0000}"/>
    <cellStyle name="Normal 2 5 3 3 3 2" xfId="21312" xr:uid="{00000000-0005-0000-0000-0000BC4D0000}"/>
    <cellStyle name="Normal 2 5 3 3 4" xfId="21313" xr:uid="{00000000-0005-0000-0000-0000BD4D0000}"/>
    <cellStyle name="Normal 2 5 3 3 4 2" xfId="21314" xr:uid="{00000000-0005-0000-0000-0000BE4D0000}"/>
    <cellStyle name="Normal 2 5 3 3 5" xfId="21315" xr:uid="{00000000-0005-0000-0000-0000BF4D0000}"/>
    <cellStyle name="Normal 2 5 3 3 5 2" xfId="21316" xr:uid="{00000000-0005-0000-0000-0000C04D0000}"/>
    <cellStyle name="Normal 2 5 3 3 6" xfId="21317" xr:uid="{00000000-0005-0000-0000-0000C14D0000}"/>
    <cellStyle name="Normal 2 5 3 3 6 2" xfId="21318" xr:uid="{00000000-0005-0000-0000-0000C24D0000}"/>
    <cellStyle name="Normal 2 5 3 3 7" xfId="21319" xr:uid="{00000000-0005-0000-0000-0000C34D0000}"/>
    <cellStyle name="Normal 2 5 3 3 7 2" xfId="21320" xr:uid="{00000000-0005-0000-0000-0000C44D0000}"/>
    <cellStyle name="Normal 2 5 3 3 8" xfId="21321" xr:uid="{00000000-0005-0000-0000-0000C54D0000}"/>
    <cellStyle name="Normal 2 5 3 3 8 2" xfId="21322" xr:uid="{00000000-0005-0000-0000-0000C64D0000}"/>
    <cellStyle name="Normal 2 5 3 3 9" xfId="21323" xr:uid="{00000000-0005-0000-0000-0000C74D0000}"/>
    <cellStyle name="Normal 2 5 3 3 9 2" xfId="21324" xr:uid="{00000000-0005-0000-0000-0000C84D0000}"/>
    <cellStyle name="Normal 2 5 3 4" xfId="51367" xr:uid="{D4067718-2D5A-484E-BB56-43243F9F8BBD}"/>
    <cellStyle name="Normál 2 5 3 4" xfId="21325" xr:uid="{00000000-0005-0000-0000-0000C94D0000}"/>
    <cellStyle name="Normál 2 5 3 4 2" xfId="21326" xr:uid="{00000000-0005-0000-0000-0000CA4D0000}"/>
    <cellStyle name="Normal 2 5 3 5" xfId="51362" xr:uid="{CC2B11A4-996E-4B0F-A11F-DA573ED4D571}"/>
    <cellStyle name="Normál 2 5 3 5" xfId="21327" xr:uid="{00000000-0005-0000-0000-0000CB4D0000}"/>
    <cellStyle name="Normál 2 5 3 5 2" xfId="21328" xr:uid="{00000000-0005-0000-0000-0000CC4D0000}"/>
    <cellStyle name="Normal 2 5 3 6" xfId="52356" xr:uid="{7867FD32-61A5-4D05-82D8-C17D400DE2FA}"/>
    <cellStyle name="Normál 2 5 3 6" xfId="21329" xr:uid="{00000000-0005-0000-0000-0000CD4D0000}"/>
    <cellStyle name="Normál 2 5 3 6 2" xfId="21330" xr:uid="{00000000-0005-0000-0000-0000CE4D0000}"/>
    <cellStyle name="Normal 2 5 3 7" xfId="52401" xr:uid="{F69DC0B7-15E5-49D1-9A29-2DCF4D864EE1}"/>
    <cellStyle name="Normál 2 5 3 7" xfId="21331" xr:uid="{00000000-0005-0000-0000-0000CF4D0000}"/>
    <cellStyle name="Normál 2 5 3 7 2" xfId="21332" xr:uid="{00000000-0005-0000-0000-0000D04D0000}"/>
    <cellStyle name="Normal 2 5 3 8" xfId="52340" xr:uid="{4F764735-A862-45A8-8DE4-A3E53778991C}"/>
    <cellStyle name="Normál 2 5 3 8" xfId="21333" xr:uid="{00000000-0005-0000-0000-0000D14D0000}"/>
    <cellStyle name="Normál 2 5 3 8 2" xfId="21334" xr:uid="{00000000-0005-0000-0000-0000D24D0000}"/>
    <cellStyle name="Normal 2 5 3 9" xfId="52198" xr:uid="{50F9B059-C75C-426A-AB62-0443A21A75F1}"/>
    <cellStyle name="Normál 2 5 3 9" xfId="21335" xr:uid="{00000000-0005-0000-0000-0000D34D0000}"/>
    <cellStyle name="Normál 2 5 3 9 2" xfId="21336" xr:uid="{00000000-0005-0000-0000-0000D44D0000}"/>
    <cellStyle name="Normal 2 5 30" xfId="21337" xr:uid="{00000000-0005-0000-0000-0000D54D0000}"/>
    <cellStyle name="Normal 2 5 31" xfId="21338" xr:uid="{00000000-0005-0000-0000-0000D64D0000}"/>
    <cellStyle name="Normal 2 5 32" xfId="21339" xr:uid="{00000000-0005-0000-0000-0000D74D0000}"/>
    <cellStyle name="Normal 2 5 33" xfId="21340" xr:uid="{00000000-0005-0000-0000-0000D84D0000}"/>
    <cellStyle name="Normal 2 5 34" xfId="21341" xr:uid="{00000000-0005-0000-0000-0000D94D0000}"/>
    <cellStyle name="Normal 2 5 35" xfId="21342" xr:uid="{00000000-0005-0000-0000-0000DA4D0000}"/>
    <cellStyle name="Normal 2 5 36" xfId="21343" xr:uid="{00000000-0005-0000-0000-0000DB4D0000}"/>
    <cellStyle name="Normal 2 5 37" xfId="21344" xr:uid="{00000000-0005-0000-0000-0000DC4D0000}"/>
    <cellStyle name="Normal 2 5 38" xfId="21345" xr:uid="{00000000-0005-0000-0000-0000DD4D0000}"/>
    <cellStyle name="Normal 2 5 39" xfId="21346" xr:uid="{00000000-0005-0000-0000-0000DE4D0000}"/>
    <cellStyle name="Normal 2 5 4" xfId="21347" xr:uid="{00000000-0005-0000-0000-0000DF4D0000}"/>
    <cellStyle name="Normál 2 5 4" xfId="21348" xr:uid="{00000000-0005-0000-0000-0000E04D0000}"/>
    <cellStyle name="Normál 2 5 4 10" xfId="21349" xr:uid="{00000000-0005-0000-0000-0000E14D0000}"/>
    <cellStyle name="Normál 2 5 4 10 2" xfId="21350" xr:uid="{00000000-0005-0000-0000-0000E24D0000}"/>
    <cellStyle name="Normál 2 5 4 11" xfId="21351" xr:uid="{00000000-0005-0000-0000-0000E34D0000}"/>
    <cellStyle name="Normál 2 5 4 12" xfId="21352" xr:uid="{00000000-0005-0000-0000-0000E44D0000}"/>
    <cellStyle name="Normal 2 5 4 2" xfId="21353" xr:uid="{00000000-0005-0000-0000-0000E54D0000}"/>
    <cellStyle name="Normál 2 5 4 2" xfId="21354" xr:uid="{00000000-0005-0000-0000-0000E64D0000}"/>
    <cellStyle name="Normal 2 5 4 2 2" xfId="21355" xr:uid="{00000000-0005-0000-0000-0000E74D0000}"/>
    <cellStyle name="Normál 2 5 4 2 2" xfId="21356" xr:uid="{00000000-0005-0000-0000-0000E84D0000}"/>
    <cellStyle name="Normal 2 5 4 2 2 2" xfId="21357" xr:uid="{00000000-0005-0000-0000-0000E94D0000}"/>
    <cellStyle name="Normal 2 5 4 2 2 2 2" xfId="21358" xr:uid="{00000000-0005-0000-0000-0000EA4D0000}"/>
    <cellStyle name="Normal 2 5 4 2 2 2 2 2" xfId="21359" xr:uid="{00000000-0005-0000-0000-0000EB4D0000}"/>
    <cellStyle name="Normal 2 5 4 2 2 2 3" xfId="21360" xr:uid="{00000000-0005-0000-0000-0000EC4D0000}"/>
    <cellStyle name="Normal 2 5 4 2 2 2 4" xfId="21361" xr:uid="{00000000-0005-0000-0000-0000ED4D0000}"/>
    <cellStyle name="Normal 2 5 4 2 2 3" xfId="21362" xr:uid="{00000000-0005-0000-0000-0000EE4D0000}"/>
    <cellStyle name="Normal 2 5 4 2 2 3 2" xfId="21363" xr:uid="{00000000-0005-0000-0000-0000EF4D0000}"/>
    <cellStyle name="Normal 2 5 4 2 2 4" xfId="21364" xr:uid="{00000000-0005-0000-0000-0000F04D0000}"/>
    <cellStyle name="Normal 2 5 4 2 2 5" xfId="21365" xr:uid="{00000000-0005-0000-0000-0000F14D0000}"/>
    <cellStyle name="Normal 2 5 4 2 2 6" xfId="21366" xr:uid="{00000000-0005-0000-0000-0000F24D0000}"/>
    <cellStyle name="Normál 2 5 4 2 3" xfId="21367" xr:uid="{00000000-0005-0000-0000-0000F34D0000}"/>
    <cellStyle name="Normal 2 5 4 3" xfId="21368" xr:uid="{00000000-0005-0000-0000-0000F44D0000}"/>
    <cellStyle name="Normál 2 5 4 3" xfId="21369" xr:uid="{00000000-0005-0000-0000-0000F54D0000}"/>
    <cellStyle name="Normal 2 5 4 3 10" xfId="21370" xr:uid="{00000000-0005-0000-0000-0000F64D0000}"/>
    <cellStyle name="Normal 2 5 4 3 10 2" xfId="21371" xr:uid="{00000000-0005-0000-0000-0000F74D0000}"/>
    <cellStyle name="Normal 2 5 4 3 11" xfId="21372" xr:uid="{00000000-0005-0000-0000-0000F84D0000}"/>
    <cellStyle name="Normal 2 5 4 3 12" xfId="21373" xr:uid="{00000000-0005-0000-0000-0000F94D0000}"/>
    <cellStyle name="Normal 2 5 4 3 13" xfId="21374" xr:uid="{00000000-0005-0000-0000-0000FA4D0000}"/>
    <cellStyle name="Normal 2 5 4 3 2" xfId="21375" xr:uid="{00000000-0005-0000-0000-0000FB4D0000}"/>
    <cellStyle name="Normál 2 5 4 3 2" xfId="21376" xr:uid="{00000000-0005-0000-0000-0000FC4D0000}"/>
    <cellStyle name="Normal 2 5 4 3 2 2" xfId="21377" xr:uid="{00000000-0005-0000-0000-0000FD4D0000}"/>
    <cellStyle name="Normal 2 5 4 3 2 2 2" xfId="21378" xr:uid="{00000000-0005-0000-0000-0000FE4D0000}"/>
    <cellStyle name="Normal 2 5 4 3 2 3" xfId="21379" xr:uid="{00000000-0005-0000-0000-0000FF4D0000}"/>
    <cellStyle name="Normal 2 5 4 3 2 4" xfId="21380" xr:uid="{00000000-0005-0000-0000-0000004E0000}"/>
    <cellStyle name="Normal 2 5 4 3 2 5" xfId="21381" xr:uid="{00000000-0005-0000-0000-0000014E0000}"/>
    <cellStyle name="Normal 2 5 4 3 3" xfId="21382" xr:uid="{00000000-0005-0000-0000-0000024E0000}"/>
    <cellStyle name="Normál 2 5 4 3 3" xfId="21383" xr:uid="{00000000-0005-0000-0000-0000034E0000}"/>
    <cellStyle name="Normal 2 5 4 3 3 2" xfId="21384" xr:uid="{00000000-0005-0000-0000-0000044E0000}"/>
    <cellStyle name="Normal 2 5 4 3 4" xfId="21385" xr:uid="{00000000-0005-0000-0000-0000054E0000}"/>
    <cellStyle name="Normal 2 5 4 3 4 2" xfId="21386" xr:uid="{00000000-0005-0000-0000-0000064E0000}"/>
    <cellStyle name="Normal 2 5 4 3 5" xfId="21387" xr:uid="{00000000-0005-0000-0000-0000074E0000}"/>
    <cellStyle name="Normal 2 5 4 3 5 2" xfId="21388" xr:uid="{00000000-0005-0000-0000-0000084E0000}"/>
    <cellStyle name="Normal 2 5 4 3 6" xfId="21389" xr:uid="{00000000-0005-0000-0000-0000094E0000}"/>
    <cellStyle name="Normal 2 5 4 3 6 2" xfId="21390" xr:uid="{00000000-0005-0000-0000-00000A4E0000}"/>
    <cellStyle name="Normal 2 5 4 3 7" xfId="21391" xr:uid="{00000000-0005-0000-0000-00000B4E0000}"/>
    <cellStyle name="Normal 2 5 4 3 7 2" xfId="21392" xr:uid="{00000000-0005-0000-0000-00000C4E0000}"/>
    <cellStyle name="Normal 2 5 4 3 8" xfId="21393" xr:uid="{00000000-0005-0000-0000-00000D4E0000}"/>
    <cellStyle name="Normal 2 5 4 3 8 2" xfId="21394" xr:uid="{00000000-0005-0000-0000-00000E4E0000}"/>
    <cellStyle name="Normal 2 5 4 3 9" xfId="21395" xr:uid="{00000000-0005-0000-0000-00000F4E0000}"/>
    <cellStyle name="Normal 2 5 4 3 9 2" xfId="21396" xr:uid="{00000000-0005-0000-0000-0000104E0000}"/>
    <cellStyle name="Normál 2 5 4 4" xfId="21397" xr:uid="{00000000-0005-0000-0000-0000114E0000}"/>
    <cellStyle name="Normál 2 5 4 4 2" xfId="21398" xr:uid="{00000000-0005-0000-0000-0000124E0000}"/>
    <cellStyle name="Normál 2 5 4 5" xfId="21399" xr:uid="{00000000-0005-0000-0000-0000134E0000}"/>
    <cellStyle name="Normál 2 5 4 5 2" xfId="21400" xr:uid="{00000000-0005-0000-0000-0000144E0000}"/>
    <cellStyle name="Normál 2 5 4 6" xfId="21401" xr:uid="{00000000-0005-0000-0000-0000154E0000}"/>
    <cellStyle name="Normál 2 5 4 6 2" xfId="21402" xr:uid="{00000000-0005-0000-0000-0000164E0000}"/>
    <cellStyle name="Normál 2 5 4 7" xfId="21403" xr:uid="{00000000-0005-0000-0000-0000174E0000}"/>
    <cellStyle name="Normál 2 5 4 7 2" xfId="21404" xr:uid="{00000000-0005-0000-0000-0000184E0000}"/>
    <cellStyle name="Normál 2 5 4 8" xfId="21405" xr:uid="{00000000-0005-0000-0000-0000194E0000}"/>
    <cellStyle name="Normál 2 5 4 8 2" xfId="21406" xr:uid="{00000000-0005-0000-0000-00001A4E0000}"/>
    <cellStyle name="Normál 2 5 4 9" xfId="21407" xr:uid="{00000000-0005-0000-0000-00001B4E0000}"/>
    <cellStyle name="Normál 2 5 4 9 2" xfId="21408" xr:uid="{00000000-0005-0000-0000-00001C4E0000}"/>
    <cellStyle name="Normal 2 5 40" xfId="21409" xr:uid="{00000000-0005-0000-0000-00001D4E0000}"/>
    <cellStyle name="Normal 2 5 41" xfId="21410" xr:uid="{00000000-0005-0000-0000-00001E4E0000}"/>
    <cellStyle name="Normal 2 5 42" xfId="21411" xr:uid="{00000000-0005-0000-0000-00001F4E0000}"/>
    <cellStyle name="Normal 2 5 43" xfId="21412" xr:uid="{00000000-0005-0000-0000-0000204E0000}"/>
    <cellStyle name="Normal 2 5 44" xfId="21413" xr:uid="{00000000-0005-0000-0000-0000214E0000}"/>
    <cellStyle name="Normal 2 5 45" xfId="21414" xr:uid="{00000000-0005-0000-0000-0000224E0000}"/>
    <cellStyle name="Normal 2 5 46" xfId="21415" xr:uid="{00000000-0005-0000-0000-0000234E0000}"/>
    <cellStyle name="Normal 2 5 47" xfId="21416" xr:uid="{00000000-0005-0000-0000-0000244E0000}"/>
    <cellStyle name="Normal 2 5 48" xfId="21417" xr:uid="{00000000-0005-0000-0000-0000254E0000}"/>
    <cellStyle name="Normal 2 5 49" xfId="2265" xr:uid="{00000000-0005-0000-0000-0000264E0000}"/>
    <cellStyle name="Normal 2 5 5" xfId="21418" xr:uid="{00000000-0005-0000-0000-0000274E0000}"/>
    <cellStyle name="Normál 2 5 5" xfId="21419" xr:uid="{00000000-0005-0000-0000-0000284E0000}"/>
    <cellStyle name="Normál 2 5 5 10" xfId="21420" xr:uid="{00000000-0005-0000-0000-0000294E0000}"/>
    <cellStyle name="Normál 2 5 5 10 2" xfId="21421" xr:uid="{00000000-0005-0000-0000-00002A4E0000}"/>
    <cellStyle name="Normál 2 5 5 11" xfId="21422" xr:uid="{00000000-0005-0000-0000-00002B4E0000}"/>
    <cellStyle name="Normál 2 5 5 12" xfId="21423" xr:uid="{00000000-0005-0000-0000-00002C4E0000}"/>
    <cellStyle name="Normal 2 5 5 2" xfId="21424" xr:uid="{00000000-0005-0000-0000-00002D4E0000}"/>
    <cellStyle name="Normál 2 5 5 2" xfId="21425" xr:uid="{00000000-0005-0000-0000-00002E4E0000}"/>
    <cellStyle name="Normal 2 5 5 2 10" xfId="21426" xr:uid="{00000000-0005-0000-0000-00002F4E0000}"/>
    <cellStyle name="Normal 2 5 5 2 10 2" xfId="21427" xr:uid="{00000000-0005-0000-0000-0000304E0000}"/>
    <cellStyle name="Normal 2 5 5 2 11" xfId="21428" xr:uid="{00000000-0005-0000-0000-0000314E0000}"/>
    <cellStyle name="Normal 2 5 5 2 11 2" xfId="21429" xr:uid="{00000000-0005-0000-0000-0000324E0000}"/>
    <cellStyle name="Normal 2 5 5 2 12" xfId="21430" xr:uid="{00000000-0005-0000-0000-0000334E0000}"/>
    <cellStyle name="Normal 2 5 5 2 13" xfId="21431" xr:uid="{00000000-0005-0000-0000-0000344E0000}"/>
    <cellStyle name="Normal 2 5 5 2 14" xfId="21432" xr:uid="{00000000-0005-0000-0000-0000354E0000}"/>
    <cellStyle name="Normal 2 5 5 2 15" xfId="21433" xr:uid="{00000000-0005-0000-0000-0000364E0000}"/>
    <cellStyle name="Normal 2 5 5 2 2" xfId="21434" xr:uid="{00000000-0005-0000-0000-0000374E0000}"/>
    <cellStyle name="Normál 2 5 5 2 2" xfId="21435" xr:uid="{00000000-0005-0000-0000-0000384E0000}"/>
    <cellStyle name="Normal 2 5 5 2 2 2" xfId="21436" xr:uid="{00000000-0005-0000-0000-0000394E0000}"/>
    <cellStyle name="Normal 2 5 5 2 2 2 2" xfId="21437" xr:uid="{00000000-0005-0000-0000-00003A4E0000}"/>
    <cellStyle name="Normal 2 5 5 2 2 3" xfId="21438" xr:uid="{00000000-0005-0000-0000-00003B4E0000}"/>
    <cellStyle name="Normal 2 5 5 2 2 4" xfId="21439" xr:uid="{00000000-0005-0000-0000-00003C4E0000}"/>
    <cellStyle name="Normal 2 5 5 2 2 5" xfId="21440" xr:uid="{00000000-0005-0000-0000-00003D4E0000}"/>
    <cellStyle name="Normal 2 5 5 2 3" xfId="21441" xr:uid="{00000000-0005-0000-0000-00003E4E0000}"/>
    <cellStyle name="Normál 2 5 5 2 3" xfId="21442" xr:uid="{00000000-0005-0000-0000-00003F4E0000}"/>
    <cellStyle name="Normal 2 5 5 2 3 2" xfId="21443" xr:uid="{00000000-0005-0000-0000-0000404E0000}"/>
    <cellStyle name="Normal 2 5 5 2 4" xfId="21444" xr:uid="{00000000-0005-0000-0000-0000414E0000}"/>
    <cellStyle name="Normal 2 5 5 2 4 2" xfId="21445" xr:uid="{00000000-0005-0000-0000-0000424E0000}"/>
    <cellStyle name="Normal 2 5 5 2 5" xfId="21446" xr:uid="{00000000-0005-0000-0000-0000434E0000}"/>
    <cellStyle name="Normal 2 5 5 2 5 2" xfId="21447" xr:uid="{00000000-0005-0000-0000-0000444E0000}"/>
    <cellStyle name="Normal 2 5 5 2 6" xfId="21448" xr:uid="{00000000-0005-0000-0000-0000454E0000}"/>
    <cellStyle name="Normal 2 5 5 2 6 2" xfId="21449" xr:uid="{00000000-0005-0000-0000-0000464E0000}"/>
    <cellStyle name="Normal 2 5 5 2 7" xfId="21450" xr:uid="{00000000-0005-0000-0000-0000474E0000}"/>
    <cellStyle name="Normal 2 5 5 2 7 2" xfId="21451" xr:uid="{00000000-0005-0000-0000-0000484E0000}"/>
    <cellStyle name="Normal 2 5 5 2 8" xfId="21452" xr:uid="{00000000-0005-0000-0000-0000494E0000}"/>
    <cellStyle name="Normal 2 5 5 2 8 2" xfId="21453" xr:uid="{00000000-0005-0000-0000-00004A4E0000}"/>
    <cellStyle name="Normal 2 5 5 2 9" xfId="21454" xr:uid="{00000000-0005-0000-0000-00004B4E0000}"/>
    <cellStyle name="Normal 2 5 5 2 9 2" xfId="21455" xr:uid="{00000000-0005-0000-0000-00004C4E0000}"/>
    <cellStyle name="Normál 2 5 5 3" xfId="21456" xr:uid="{00000000-0005-0000-0000-00004D4E0000}"/>
    <cellStyle name="Normál 2 5 5 3 2" xfId="21457" xr:uid="{00000000-0005-0000-0000-00004E4E0000}"/>
    <cellStyle name="Normál 2 5 5 4" xfId="21458" xr:uid="{00000000-0005-0000-0000-00004F4E0000}"/>
    <cellStyle name="Normál 2 5 5 4 2" xfId="21459" xr:uid="{00000000-0005-0000-0000-0000504E0000}"/>
    <cellStyle name="Normál 2 5 5 5" xfId="21460" xr:uid="{00000000-0005-0000-0000-0000514E0000}"/>
    <cellStyle name="Normál 2 5 5 5 2" xfId="21461" xr:uid="{00000000-0005-0000-0000-0000524E0000}"/>
    <cellStyle name="Normál 2 5 5 6" xfId="21462" xr:uid="{00000000-0005-0000-0000-0000534E0000}"/>
    <cellStyle name="Normál 2 5 5 6 2" xfId="21463" xr:uid="{00000000-0005-0000-0000-0000544E0000}"/>
    <cellStyle name="Normál 2 5 5 7" xfId="21464" xr:uid="{00000000-0005-0000-0000-0000554E0000}"/>
    <cellStyle name="Normál 2 5 5 7 2" xfId="21465" xr:uid="{00000000-0005-0000-0000-0000564E0000}"/>
    <cellStyle name="Normál 2 5 5 8" xfId="21466" xr:uid="{00000000-0005-0000-0000-0000574E0000}"/>
    <cellStyle name="Normál 2 5 5 8 2" xfId="21467" xr:uid="{00000000-0005-0000-0000-0000584E0000}"/>
    <cellStyle name="Normál 2 5 5 9" xfId="21468" xr:uid="{00000000-0005-0000-0000-0000594E0000}"/>
    <cellStyle name="Normál 2 5 5 9 2" xfId="21469" xr:uid="{00000000-0005-0000-0000-00005A4E0000}"/>
    <cellStyle name="Normal 2 5 50" xfId="51361" xr:uid="{36650363-8878-4380-8CAE-6A5F5528FF09}"/>
    <cellStyle name="Normal 2 5 51" xfId="52355" xr:uid="{EA4DB070-B6FB-4067-873F-13EEBE66CB9C}"/>
    <cellStyle name="Normal 2 5 52" xfId="52414" xr:uid="{B2837EF2-9209-43E8-AAAB-6AB7FEB1CCCA}"/>
    <cellStyle name="Normal 2 5 53" xfId="52339" xr:uid="{92FF762F-F384-4BA1-91C5-D786EA5176FE}"/>
    <cellStyle name="Normal 2 5 54" xfId="52221" xr:uid="{AB1DFE80-17F2-4B29-9BDE-F45D18AF7448}"/>
    <cellStyle name="Normal 2 5 55" xfId="52850" xr:uid="{B25E4390-6592-4727-B372-6A14F9E01FFF}"/>
    <cellStyle name="Normal 2 5 6" xfId="21470" xr:uid="{00000000-0005-0000-0000-00005B4E0000}"/>
    <cellStyle name="Normál 2 5 6" xfId="21471" xr:uid="{00000000-0005-0000-0000-00005C4E0000}"/>
    <cellStyle name="Normal 2 5 6 2" xfId="21472" xr:uid="{00000000-0005-0000-0000-00005D4E0000}"/>
    <cellStyle name="Normál 2 5 6 2" xfId="21473" xr:uid="{00000000-0005-0000-0000-00005E4E0000}"/>
    <cellStyle name="Normal 2 5 6 2 2" xfId="21474" xr:uid="{00000000-0005-0000-0000-00005F4E0000}"/>
    <cellStyle name="Normal 2 5 6 2 2 2" xfId="21475" xr:uid="{00000000-0005-0000-0000-0000604E0000}"/>
    <cellStyle name="Normal 2 5 6 2 2 2 2" xfId="21476" xr:uid="{00000000-0005-0000-0000-0000614E0000}"/>
    <cellStyle name="Normal 2 5 6 2 2 3" xfId="21477" xr:uid="{00000000-0005-0000-0000-0000624E0000}"/>
    <cellStyle name="Normal 2 5 6 2 2 4" xfId="21478" xr:uid="{00000000-0005-0000-0000-0000634E0000}"/>
    <cellStyle name="Normal 2 5 6 2 3" xfId="21479" xr:uid="{00000000-0005-0000-0000-0000644E0000}"/>
    <cellStyle name="Normal 2 5 6 2 3 2" xfId="21480" xr:uid="{00000000-0005-0000-0000-0000654E0000}"/>
    <cellStyle name="Normal 2 5 6 2 4" xfId="21481" xr:uid="{00000000-0005-0000-0000-0000664E0000}"/>
    <cellStyle name="Normal 2 5 6 2 5" xfId="21482" xr:uid="{00000000-0005-0000-0000-0000674E0000}"/>
    <cellStyle name="Normal 2 5 6 2 6" xfId="21483" xr:uid="{00000000-0005-0000-0000-0000684E0000}"/>
    <cellStyle name="Normal 2 5 6 2 7" xfId="21484" xr:uid="{00000000-0005-0000-0000-0000694E0000}"/>
    <cellStyle name="Normál 2 5 6 3" xfId="21485" xr:uid="{00000000-0005-0000-0000-00006A4E0000}"/>
    <cellStyle name="Normal 2 5 7" xfId="21486" xr:uid="{00000000-0005-0000-0000-00006B4E0000}"/>
    <cellStyle name="Normál 2 5 7" xfId="21487" xr:uid="{00000000-0005-0000-0000-00006C4E0000}"/>
    <cellStyle name="Normal 2 5 7 2" xfId="21488" xr:uid="{00000000-0005-0000-0000-00006D4E0000}"/>
    <cellStyle name="Normál 2 5 7 2" xfId="21489" xr:uid="{00000000-0005-0000-0000-00006E4E0000}"/>
    <cellStyle name="Normal 2 5 7 2 2" xfId="21490" xr:uid="{00000000-0005-0000-0000-00006F4E0000}"/>
    <cellStyle name="Normal 2 5 7 2 2 2" xfId="21491" xr:uid="{00000000-0005-0000-0000-0000704E0000}"/>
    <cellStyle name="Normal 2 5 7 2 2 2 2" xfId="21492" xr:uid="{00000000-0005-0000-0000-0000714E0000}"/>
    <cellStyle name="Normal 2 5 7 2 2 3" xfId="21493" xr:uid="{00000000-0005-0000-0000-0000724E0000}"/>
    <cellStyle name="Normal 2 5 7 2 2 4" xfId="21494" xr:uid="{00000000-0005-0000-0000-0000734E0000}"/>
    <cellStyle name="Normal 2 5 7 2 3" xfId="21495" xr:uid="{00000000-0005-0000-0000-0000744E0000}"/>
    <cellStyle name="Normal 2 5 7 2 3 2" xfId="21496" xr:uid="{00000000-0005-0000-0000-0000754E0000}"/>
    <cellStyle name="Normal 2 5 7 2 4" xfId="21497" xr:uid="{00000000-0005-0000-0000-0000764E0000}"/>
    <cellStyle name="Normal 2 5 7 2 5" xfId="21498" xr:uid="{00000000-0005-0000-0000-0000774E0000}"/>
    <cellStyle name="Normal 2 5 7 2 6" xfId="21499" xr:uid="{00000000-0005-0000-0000-0000784E0000}"/>
    <cellStyle name="Normal 2 5 7 2 7" xfId="21500" xr:uid="{00000000-0005-0000-0000-0000794E0000}"/>
    <cellStyle name="Normál 2 5 7 3" xfId="21501" xr:uid="{00000000-0005-0000-0000-00007A4E0000}"/>
    <cellStyle name="Normal 2 5 8" xfId="21502" xr:uid="{00000000-0005-0000-0000-00007B4E0000}"/>
    <cellStyle name="Normál 2 5 8" xfId="21503" xr:uid="{00000000-0005-0000-0000-00007C4E0000}"/>
    <cellStyle name="Normal 2 5 8 2" xfId="21504" xr:uid="{00000000-0005-0000-0000-00007D4E0000}"/>
    <cellStyle name="Normál 2 5 8 2" xfId="21505" xr:uid="{00000000-0005-0000-0000-00007E4E0000}"/>
    <cellStyle name="Normal 2 5 8 2 2" xfId="21506" xr:uid="{00000000-0005-0000-0000-00007F4E0000}"/>
    <cellStyle name="Normal 2 5 8 2 2 2" xfId="21507" xr:uid="{00000000-0005-0000-0000-0000804E0000}"/>
    <cellStyle name="Normal 2 5 8 2 2 2 2" xfId="21508" xr:uid="{00000000-0005-0000-0000-0000814E0000}"/>
    <cellStyle name="Normal 2 5 8 2 2 3" xfId="21509" xr:uid="{00000000-0005-0000-0000-0000824E0000}"/>
    <cellStyle name="Normal 2 5 8 2 2 4" xfId="21510" xr:uid="{00000000-0005-0000-0000-0000834E0000}"/>
    <cellStyle name="Normal 2 5 8 2 3" xfId="21511" xr:uid="{00000000-0005-0000-0000-0000844E0000}"/>
    <cellStyle name="Normal 2 5 8 2 3 2" xfId="21512" xr:uid="{00000000-0005-0000-0000-0000854E0000}"/>
    <cellStyle name="Normal 2 5 8 2 4" xfId="21513" xr:uid="{00000000-0005-0000-0000-0000864E0000}"/>
    <cellStyle name="Normal 2 5 8 2 5" xfId="21514" xr:uid="{00000000-0005-0000-0000-0000874E0000}"/>
    <cellStyle name="Normal 2 5 8 2 6" xfId="21515" xr:uid="{00000000-0005-0000-0000-0000884E0000}"/>
    <cellStyle name="Normal 2 5 8 2 7" xfId="21516" xr:uid="{00000000-0005-0000-0000-0000894E0000}"/>
    <cellStyle name="Normál 2 5 8 3" xfId="21517" xr:uid="{00000000-0005-0000-0000-00008A4E0000}"/>
    <cellStyle name="Normal 2 5 9" xfId="21518" xr:uid="{00000000-0005-0000-0000-00008B4E0000}"/>
    <cellStyle name="Normál 2 5 9" xfId="21519" xr:uid="{00000000-0005-0000-0000-00008C4E0000}"/>
    <cellStyle name="Normal 2 5 9 2" xfId="21520" xr:uid="{00000000-0005-0000-0000-00008D4E0000}"/>
    <cellStyle name="Normál 2 5 9 2" xfId="21521" xr:uid="{00000000-0005-0000-0000-00008E4E0000}"/>
    <cellStyle name="Normal 2 5 9 2 2" xfId="21522" xr:uid="{00000000-0005-0000-0000-00008F4E0000}"/>
    <cellStyle name="Normal 2 5 9 2 2 2" xfId="21523" xr:uid="{00000000-0005-0000-0000-0000904E0000}"/>
    <cellStyle name="Normal 2 5 9 2 2 2 2" xfId="21524" xr:uid="{00000000-0005-0000-0000-0000914E0000}"/>
    <cellStyle name="Normal 2 5 9 2 2 3" xfId="21525" xr:uid="{00000000-0005-0000-0000-0000924E0000}"/>
    <cellStyle name="Normal 2 5 9 2 2 4" xfId="21526" xr:uid="{00000000-0005-0000-0000-0000934E0000}"/>
    <cellStyle name="Normal 2 5 9 2 3" xfId="21527" xr:uid="{00000000-0005-0000-0000-0000944E0000}"/>
    <cellStyle name="Normal 2 5 9 2 3 2" xfId="21528" xr:uid="{00000000-0005-0000-0000-0000954E0000}"/>
    <cellStyle name="Normal 2 5 9 2 4" xfId="21529" xr:uid="{00000000-0005-0000-0000-0000964E0000}"/>
    <cellStyle name="Normal 2 5 9 2 5" xfId="21530" xr:uid="{00000000-0005-0000-0000-0000974E0000}"/>
    <cellStyle name="Normal 2 5 9 2 6" xfId="21531" xr:uid="{00000000-0005-0000-0000-0000984E0000}"/>
    <cellStyle name="Normal 2 5 9 2 7" xfId="21532" xr:uid="{00000000-0005-0000-0000-0000994E0000}"/>
    <cellStyle name="Normál 2 5 9 3" xfId="21533" xr:uid="{00000000-0005-0000-0000-00009A4E0000}"/>
    <cellStyle name="Normal 2 5_inv-en-1.5.0-02 trame_fiche-emissions" xfId="21534" xr:uid="{00000000-0005-0000-0000-00009B4E0000}"/>
    <cellStyle name="Normal 2 50" xfId="21535" xr:uid="{00000000-0005-0000-0000-00009C4E0000}"/>
    <cellStyle name="Normal 2 50 2" xfId="21536" xr:uid="{00000000-0005-0000-0000-00009D4E0000}"/>
    <cellStyle name="Normal 2 50 2 2" xfId="21537" xr:uid="{00000000-0005-0000-0000-00009E4E0000}"/>
    <cellStyle name="Normal 2 50 2 2 2" xfId="21538" xr:uid="{00000000-0005-0000-0000-00009F4E0000}"/>
    <cellStyle name="Normal 2 50 2 2 2 2" xfId="21539" xr:uid="{00000000-0005-0000-0000-0000A04E0000}"/>
    <cellStyle name="Normal 2 50 2 2 2 2 2" xfId="21540" xr:uid="{00000000-0005-0000-0000-0000A14E0000}"/>
    <cellStyle name="Normal 2 50 2 2 2 3" xfId="21541" xr:uid="{00000000-0005-0000-0000-0000A24E0000}"/>
    <cellStyle name="Normal 2 50 2 2 2 4" xfId="21542" xr:uid="{00000000-0005-0000-0000-0000A34E0000}"/>
    <cellStyle name="Normal 2 50 2 2 3" xfId="21543" xr:uid="{00000000-0005-0000-0000-0000A44E0000}"/>
    <cellStyle name="Normal 2 50 2 2 3 2" xfId="21544" xr:uid="{00000000-0005-0000-0000-0000A54E0000}"/>
    <cellStyle name="Normal 2 50 2 2 4" xfId="21545" xr:uid="{00000000-0005-0000-0000-0000A64E0000}"/>
    <cellStyle name="Normal 2 50 2 2 5" xfId="21546" xr:uid="{00000000-0005-0000-0000-0000A74E0000}"/>
    <cellStyle name="Normal 2 50 3" xfId="21547" xr:uid="{00000000-0005-0000-0000-0000A84E0000}"/>
    <cellStyle name="Normal 2 50 3 2" xfId="21548" xr:uid="{00000000-0005-0000-0000-0000A94E0000}"/>
    <cellStyle name="Normal 2 50 3 2 2" xfId="21549" xr:uid="{00000000-0005-0000-0000-0000AA4E0000}"/>
    <cellStyle name="Normal 2 50 3 2 2 2" xfId="21550" xr:uid="{00000000-0005-0000-0000-0000AB4E0000}"/>
    <cellStyle name="Normal 2 50 3 2 2 2 2" xfId="21551" xr:uid="{00000000-0005-0000-0000-0000AC4E0000}"/>
    <cellStyle name="Normal 2 50 3 2 2 3" xfId="21552" xr:uid="{00000000-0005-0000-0000-0000AD4E0000}"/>
    <cellStyle name="Normal 2 50 3 2 2 4" xfId="21553" xr:uid="{00000000-0005-0000-0000-0000AE4E0000}"/>
    <cellStyle name="Normal 2 50 3 2 3" xfId="21554" xr:uid="{00000000-0005-0000-0000-0000AF4E0000}"/>
    <cellStyle name="Normal 2 50 3 2 3 2" xfId="21555" xr:uid="{00000000-0005-0000-0000-0000B04E0000}"/>
    <cellStyle name="Normal 2 50 3 2 4" xfId="21556" xr:uid="{00000000-0005-0000-0000-0000B14E0000}"/>
    <cellStyle name="Normal 2 50 3 2 5" xfId="21557" xr:uid="{00000000-0005-0000-0000-0000B24E0000}"/>
    <cellStyle name="Normal 2 50 4" xfId="21558" xr:uid="{00000000-0005-0000-0000-0000B34E0000}"/>
    <cellStyle name="Normal 2 50 4 2" xfId="21559" xr:uid="{00000000-0005-0000-0000-0000B44E0000}"/>
    <cellStyle name="Normal 2 50 4 2 2" xfId="21560" xr:uid="{00000000-0005-0000-0000-0000B54E0000}"/>
    <cellStyle name="Normal 2 50 4 2 2 2" xfId="21561" xr:uid="{00000000-0005-0000-0000-0000B64E0000}"/>
    <cellStyle name="Normal 2 50 4 2 3" xfId="21562" xr:uid="{00000000-0005-0000-0000-0000B74E0000}"/>
    <cellStyle name="Normal 2 50 4 2 4" xfId="21563" xr:uid="{00000000-0005-0000-0000-0000B84E0000}"/>
    <cellStyle name="Normal 2 50 4 3" xfId="21564" xr:uid="{00000000-0005-0000-0000-0000B94E0000}"/>
    <cellStyle name="Normal 2 50 4 3 2" xfId="21565" xr:uid="{00000000-0005-0000-0000-0000BA4E0000}"/>
    <cellStyle name="Normal 2 50 4 4" xfId="21566" xr:uid="{00000000-0005-0000-0000-0000BB4E0000}"/>
    <cellStyle name="Normal 2 50 4 5" xfId="21567" xr:uid="{00000000-0005-0000-0000-0000BC4E0000}"/>
    <cellStyle name="Normal 2 51" xfId="21568" xr:uid="{00000000-0005-0000-0000-0000BD4E0000}"/>
    <cellStyle name="Normal 2 51 2" xfId="21569" xr:uid="{00000000-0005-0000-0000-0000BE4E0000}"/>
    <cellStyle name="Normal 2 51 2 2" xfId="21570" xr:uid="{00000000-0005-0000-0000-0000BF4E0000}"/>
    <cellStyle name="Normal 2 51 2 2 2" xfId="21571" xr:uid="{00000000-0005-0000-0000-0000C04E0000}"/>
    <cellStyle name="Normal 2 51 2 2 2 2" xfId="21572" xr:uid="{00000000-0005-0000-0000-0000C14E0000}"/>
    <cellStyle name="Normal 2 51 2 2 2 2 2" xfId="21573" xr:uid="{00000000-0005-0000-0000-0000C24E0000}"/>
    <cellStyle name="Normal 2 51 2 2 2 3" xfId="21574" xr:uid="{00000000-0005-0000-0000-0000C34E0000}"/>
    <cellStyle name="Normal 2 51 2 2 2 4" xfId="21575" xr:uid="{00000000-0005-0000-0000-0000C44E0000}"/>
    <cellStyle name="Normal 2 51 2 2 3" xfId="21576" xr:uid="{00000000-0005-0000-0000-0000C54E0000}"/>
    <cellStyle name="Normal 2 51 2 2 3 2" xfId="21577" xr:uid="{00000000-0005-0000-0000-0000C64E0000}"/>
    <cellStyle name="Normal 2 51 2 2 4" xfId="21578" xr:uid="{00000000-0005-0000-0000-0000C74E0000}"/>
    <cellStyle name="Normal 2 51 2 2 5" xfId="21579" xr:uid="{00000000-0005-0000-0000-0000C84E0000}"/>
    <cellStyle name="Normal 2 51 3" xfId="21580" xr:uid="{00000000-0005-0000-0000-0000C94E0000}"/>
    <cellStyle name="Normal 2 51 3 2" xfId="21581" xr:uid="{00000000-0005-0000-0000-0000CA4E0000}"/>
    <cellStyle name="Normal 2 51 3 2 2" xfId="21582" xr:uid="{00000000-0005-0000-0000-0000CB4E0000}"/>
    <cellStyle name="Normal 2 51 3 2 2 2" xfId="21583" xr:uid="{00000000-0005-0000-0000-0000CC4E0000}"/>
    <cellStyle name="Normal 2 51 3 2 2 2 2" xfId="21584" xr:uid="{00000000-0005-0000-0000-0000CD4E0000}"/>
    <cellStyle name="Normal 2 51 3 2 2 3" xfId="21585" xr:uid="{00000000-0005-0000-0000-0000CE4E0000}"/>
    <cellStyle name="Normal 2 51 3 2 2 4" xfId="21586" xr:uid="{00000000-0005-0000-0000-0000CF4E0000}"/>
    <cellStyle name="Normal 2 51 3 2 3" xfId="21587" xr:uid="{00000000-0005-0000-0000-0000D04E0000}"/>
    <cellStyle name="Normal 2 51 3 2 3 2" xfId="21588" xr:uid="{00000000-0005-0000-0000-0000D14E0000}"/>
    <cellStyle name="Normal 2 51 3 2 4" xfId="21589" xr:uid="{00000000-0005-0000-0000-0000D24E0000}"/>
    <cellStyle name="Normal 2 51 3 2 5" xfId="21590" xr:uid="{00000000-0005-0000-0000-0000D34E0000}"/>
    <cellStyle name="Normal 2 51 4" xfId="21591" xr:uid="{00000000-0005-0000-0000-0000D44E0000}"/>
    <cellStyle name="Normal 2 51 4 2" xfId="21592" xr:uid="{00000000-0005-0000-0000-0000D54E0000}"/>
    <cellStyle name="Normal 2 51 4 2 2" xfId="21593" xr:uid="{00000000-0005-0000-0000-0000D64E0000}"/>
    <cellStyle name="Normal 2 51 4 2 2 2" xfId="21594" xr:uid="{00000000-0005-0000-0000-0000D74E0000}"/>
    <cellStyle name="Normal 2 51 4 2 3" xfId="21595" xr:uid="{00000000-0005-0000-0000-0000D84E0000}"/>
    <cellStyle name="Normal 2 51 4 2 4" xfId="21596" xr:uid="{00000000-0005-0000-0000-0000D94E0000}"/>
    <cellStyle name="Normal 2 51 4 3" xfId="21597" xr:uid="{00000000-0005-0000-0000-0000DA4E0000}"/>
    <cellStyle name="Normal 2 51 4 3 2" xfId="21598" xr:uid="{00000000-0005-0000-0000-0000DB4E0000}"/>
    <cellStyle name="Normal 2 51 4 4" xfId="21599" xr:uid="{00000000-0005-0000-0000-0000DC4E0000}"/>
    <cellStyle name="Normal 2 51 4 5" xfId="21600" xr:uid="{00000000-0005-0000-0000-0000DD4E0000}"/>
    <cellStyle name="Normal 2 52" xfId="21601" xr:uid="{00000000-0005-0000-0000-0000DE4E0000}"/>
    <cellStyle name="Normal 2 52 2" xfId="21602" xr:uid="{00000000-0005-0000-0000-0000DF4E0000}"/>
    <cellStyle name="Normal 2 52 2 2" xfId="21603" xr:uid="{00000000-0005-0000-0000-0000E04E0000}"/>
    <cellStyle name="Normal 2 52 2 2 2" xfId="21604" xr:uid="{00000000-0005-0000-0000-0000E14E0000}"/>
    <cellStyle name="Normal 2 52 2 2 2 2" xfId="21605" xr:uid="{00000000-0005-0000-0000-0000E24E0000}"/>
    <cellStyle name="Normal 2 52 2 2 2 2 2" xfId="21606" xr:uid="{00000000-0005-0000-0000-0000E34E0000}"/>
    <cellStyle name="Normal 2 52 2 2 2 3" xfId="21607" xr:uid="{00000000-0005-0000-0000-0000E44E0000}"/>
    <cellStyle name="Normal 2 52 2 2 2 4" xfId="21608" xr:uid="{00000000-0005-0000-0000-0000E54E0000}"/>
    <cellStyle name="Normal 2 52 2 2 3" xfId="21609" xr:uid="{00000000-0005-0000-0000-0000E64E0000}"/>
    <cellStyle name="Normal 2 52 2 2 3 2" xfId="21610" xr:uid="{00000000-0005-0000-0000-0000E74E0000}"/>
    <cellStyle name="Normal 2 52 2 2 4" xfId="21611" xr:uid="{00000000-0005-0000-0000-0000E84E0000}"/>
    <cellStyle name="Normal 2 52 2 2 5" xfId="21612" xr:uid="{00000000-0005-0000-0000-0000E94E0000}"/>
    <cellStyle name="Normal 2 52 3" xfId="21613" xr:uid="{00000000-0005-0000-0000-0000EA4E0000}"/>
    <cellStyle name="Normal 2 52 3 2" xfId="21614" xr:uid="{00000000-0005-0000-0000-0000EB4E0000}"/>
    <cellStyle name="Normal 2 52 3 2 2" xfId="21615" xr:uid="{00000000-0005-0000-0000-0000EC4E0000}"/>
    <cellStyle name="Normal 2 52 3 2 2 2" xfId="21616" xr:uid="{00000000-0005-0000-0000-0000ED4E0000}"/>
    <cellStyle name="Normal 2 52 3 2 2 2 2" xfId="21617" xr:uid="{00000000-0005-0000-0000-0000EE4E0000}"/>
    <cellStyle name="Normal 2 52 3 2 2 3" xfId="21618" xr:uid="{00000000-0005-0000-0000-0000EF4E0000}"/>
    <cellStyle name="Normal 2 52 3 2 2 4" xfId="21619" xr:uid="{00000000-0005-0000-0000-0000F04E0000}"/>
    <cellStyle name="Normal 2 52 3 2 3" xfId="21620" xr:uid="{00000000-0005-0000-0000-0000F14E0000}"/>
    <cellStyle name="Normal 2 52 3 2 3 2" xfId="21621" xr:uid="{00000000-0005-0000-0000-0000F24E0000}"/>
    <cellStyle name="Normal 2 52 3 2 4" xfId="21622" xr:uid="{00000000-0005-0000-0000-0000F34E0000}"/>
    <cellStyle name="Normal 2 52 3 2 5" xfId="21623" xr:uid="{00000000-0005-0000-0000-0000F44E0000}"/>
    <cellStyle name="Normal 2 52 4" xfId="21624" xr:uid="{00000000-0005-0000-0000-0000F54E0000}"/>
    <cellStyle name="Normal 2 52 4 2" xfId="21625" xr:uid="{00000000-0005-0000-0000-0000F64E0000}"/>
    <cellStyle name="Normal 2 52 4 2 2" xfId="21626" xr:uid="{00000000-0005-0000-0000-0000F74E0000}"/>
    <cellStyle name="Normal 2 52 4 2 2 2" xfId="21627" xr:uid="{00000000-0005-0000-0000-0000F84E0000}"/>
    <cellStyle name="Normal 2 52 4 2 3" xfId="21628" xr:uid="{00000000-0005-0000-0000-0000F94E0000}"/>
    <cellStyle name="Normal 2 52 4 2 4" xfId="21629" xr:uid="{00000000-0005-0000-0000-0000FA4E0000}"/>
    <cellStyle name="Normal 2 52 4 3" xfId="21630" xr:uid="{00000000-0005-0000-0000-0000FB4E0000}"/>
    <cellStyle name="Normal 2 52 4 3 2" xfId="21631" xr:uid="{00000000-0005-0000-0000-0000FC4E0000}"/>
    <cellStyle name="Normal 2 52 4 4" xfId="21632" xr:uid="{00000000-0005-0000-0000-0000FD4E0000}"/>
    <cellStyle name="Normal 2 52 4 5" xfId="21633" xr:uid="{00000000-0005-0000-0000-0000FE4E0000}"/>
    <cellStyle name="Normal 2 53" xfId="21634" xr:uid="{00000000-0005-0000-0000-0000FF4E0000}"/>
    <cellStyle name="Normal 2 53 2" xfId="21635" xr:uid="{00000000-0005-0000-0000-0000004F0000}"/>
    <cellStyle name="Normal 2 53 2 2" xfId="21636" xr:uid="{00000000-0005-0000-0000-0000014F0000}"/>
    <cellStyle name="Normal 2 53 2 2 2" xfId="21637" xr:uid="{00000000-0005-0000-0000-0000024F0000}"/>
    <cellStyle name="Normal 2 53 2 2 2 2" xfId="21638" xr:uid="{00000000-0005-0000-0000-0000034F0000}"/>
    <cellStyle name="Normal 2 53 2 2 2 2 2" xfId="21639" xr:uid="{00000000-0005-0000-0000-0000044F0000}"/>
    <cellStyle name="Normal 2 53 2 2 2 3" xfId="21640" xr:uid="{00000000-0005-0000-0000-0000054F0000}"/>
    <cellStyle name="Normal 2 53 2 2 2 4" xfId="21641" xr:uid="{00000000-0005-0000-0000-0000064F0000}"/>
    <cellStyle name="Normal 2 53 2 2 3" xfId="21642" xr:uid="{00000000-0005-0000-0000-0000074F0000}"/>
    <cellStyle name="Normal 2 53 2 2 3 2" xfId="21643" xr:uid="{00000000-0005-0000-0000-0000084F0000}"/>
    <cellStyle name="Normal 2 53 2 2 4" xfId="21644" xr:uid="{00000000-0005-0000-0000-0000094F0000}"/>
    <cellStyle name="Normal 2 53 2 2 5" xfId="21645" xr:uid="{00000000-0005-0000-0000-00000A4F0000}"/>
    <cellStyle name="Normal 2 53 3" xfId="21646" xr:uid="{00000000-0005-0000-0000-00000B4F0000}"/>
    <cellStyle name="Normal 2 53 3 2" xfId="21647" xr:uid="{00000000-0005-0000-0000-00000C4F0000}"/>
    <cellStyle name="Normal 2 53 3 2 2" xfId="21648" xr:uid="{00000000-0005-0000-0000-00000D4F0000}"/>
    <cellStyle name="Normal 2 53 3 2 2 2" xfId="21649" xr:uid="{00000000-0005-0000-0000-00000E4F0000}"/>
    <cellStyle name="Normal 2 53 3 2 2 2 2" xfId="21650" xr:uid="{00000000-0005-0000-0000-00000F4F0000}"/>
    <cellStyle name="Normal 2 53 3 2 2 3" xfId="21651" xr:uid="{00000000-0005-0000-0000-0000104F0000}"/>
    <cellStyle name="Normal 2 53 3 2 2 4" xfId="21652" xr:uid="{00000000-0005-0000-0000-0000114F0000}"/>
    <cellStyle name="Normal 2 53 3 2 3" xfId="21653" xr:uid="{00000000-0005-0000-0000-0000124F0000}"/>
    <cellStyle name="Normal 2 53 3 2 3 2" xfId="21654" xr:uid="{00000000-0005-0000-0000-0000134F0000}"/>
    <cellStyle name="Normal 2 53 3 2 4" xfId="21655" xr:uid="{00000000-0005-0000-0000-0000144F0000}"/>
    <cellStyle name="Normal 2 53 3 2 5" xfId="21656" xr:uid="{00000000-0005-0000-0000-0000154F0000}"/>
    <cellStyle name="Normal 2 53 4" xfId="21657" xr:uid="{00000000-0005-0000-0000-0000164F0000}"/>
    <cellStyle name="Normal 2 53 4 2" xfId="21658" xr:uid="{00000000-0005-0000-0000-0000174F0000}"/>
    <cellStyle name="Normal 2 53 4 2 2" xfId="21659" xr:uid="{00000000-0005-0000-0000-0000184F0000}"/>
    <cellStyle name="Normal 2 53 4 2 2 2" xfId="21660" xr:uid="{00000000-0005-0000-0000-0000194F0000}"/>
    <cellStyle name="Normal 2 53 4 2 3" xfId="21661" xr:uid="{00000000-0005-0000-0000-00001A4F0000}"/>
    <cellStyle name="Normal 2 53 4 2 4" xfId="21662" xr:uid="{00000000-0005-0000-0000-00001B4F0000}"/>
    <cellStyle name="Normal 2 53 4 3" xfId="21663" xr:uid="{00000000-0005-0000-0000-00001C4F0000}"/>
    <cellStyle name="Normal 2 53 4 3 2" xfId="21664" xr:uid="{00000000-0005-0000-0000-00001D4F0000}"/>
    <cellStyle name="Normal 2 53 4 4" xfId="21665" xr:uid="{00000000-0005-0000-0000-00001E4F0000}"/>
    <cellStyle name="Normal 2 53 4 5" xfId="21666" xr:uid="{00000000-0005-0000-0000-00001F4F0000}"/>
    <cellStyle name="Normal 2 54" xfId="21667" xr:uid="{00000000-0005-0000-0000-0000204F0000}"/>
    <cellStyle name="Normal 2 54 2" xfId="21668" xr:uid="{00000000-0005-0000-0000-0000214F0000}"/>
    <cellStyle name="Normal 2 54 2 2" xfId="21669" xr:uid="{00000000-0005-0000-0000-0000224F0000}"/>
    <cellStyle name="Normal 2 54 2 2 2" xfId="21670" xr:uid="{00000000-0005-0000-0000-0000234F0000}"/>
    <cellStyle name="Normal 2 54 2 2 2 2" xfId="21671" xr:uid="{00000000-0005-0000-0000-0000244F0000}"/>
    <cellStyle name="Normal 2 54 2 2 2 2 2" xfId="21672" xr:uid="{00000000-0005-0000-0000-0000254F0000}"/>
    <cellStyle name="Normal 2 54 2 2 2 3" xfId="21673" xr:uid="{00000000-0005-0000-0000-0000264F0000}"/>
    <cellStyle name="Normal 2 54 2 2 2 4" xfId="21674" xr:uid="{00000000-0005-0000-0000-0000274F0000}"/>
    <cellStyle name="Normal 2 54 2 2 3" xfId="21675" xr:uid="{00000000-0005-0000-0000-0000284F0000}"/>
    <cellStyle name="Normal 2 54 2 2 3 2" xfId="21676" xr:uid="{00000000-0005-0000-0000-0000294F0000}"/>
    <cellStyle name="Normal 2 54 2 2 4" xfId="21677" xr:uid="{00000000-0005-0000-0000-00002A4F0000}"/>
    <cellStyle name="Normal 2 54 2 2 5" xfId="21678" xr:uid="{00000000-0005-0000-0000-00002B4F0000}"/>
    <cellStyle name="Normal 2 54 3" xfId="21679" xr:uid="{00000000-0005-0000-0000-00002C4F0000}"/>
    <cellStyle name="Normal 2 54 3 2" xfId="21680" xr:uid="{00000000-0005-0000-0000-00002D4F0000}"/>
    <cellStyle name="Normal 2 54 3 2 2" xfId="21681" xr:uid="{00000000-0005-0000-0000-00002E4F0000}"/>
    <cellStyle name="Normal 2 54 3 2 2 2" xfId="21682" xr:uid="{00000000-0005-0000-0000-00002F4F0000}"/>
    <cellStyle name="Normal 2 54 3 2 2 2 2" xfId="21683" xr:uid="{00000000-0005-0000-0000-0000304F0000}"/>
    <cellStyle name="Normal 2 54 3 2 2 3" xfId="21684" xr:uid="{00000000-0005-0000-0000-0000314F0000}"/>
    <cellStyle name="Normal 2 54 3 2 2 4" xfId="21685" xr:uid="{00000000-0005-0000-0000-0000324F0000}"/>
    <cellStyle name="Normal 2 54 3 2 3" xfId="21686" xr:uid="{00000000-0005-0000-0000-0000334F0000}"/>
    <cellStyle name="Normal 2 54 3 2 3 2" xfId="21687" xr:uid="{00000000-0005-0000-0000-0000344F0000}"/>
    <cellStyle name="Normal 2 54 3 2 4" xfId="21688" xr:uid="{00000000-0005-0000-0000-0000354F0000}"/>
    <cellStyle name="Normal 2 54 3 2 5" xfId="21689" xr:uid="{00000000-0005-0000-0000-0000364F0000}"/>
    <cellStyle name="Normal 2 54 4" xfId="21690" xr:uid="{00000000-0005-0000-0000-0000374F0000}"/>
    <cellStyle name="Normal 2 54 4 2" xfId="21691" xr:uid="{00000000-0005-0000-0000-0000384F0000}"/>
    <cellStyle name="Normal 2 54 4 2 2" xfId="21692" xr:uid="{00000000-0005-0000-0000-0000394F0000}"/>
    <cellStyle name="Normal 2 54 4 2 2 2" xfId="21693" xr:uid="{00000000-0005-0000-0000-00003A4F0000}"/>
    <cellStyle name="Normal 2 54 4 2 3" xfId="21694" xr:uid="{00000000-0005-0000-0000-00003B4F0000}"/>
    <cellStyle name="Normal 2 54 4 2 4" xfId="21695" xr:uid="{00000000-0005-0000-0000-00003C4F0000}"/>
    <cellStyle name="Normal 2 54 4 3" xfId="21696" xr:uid="{00000000-0005-0000-0000-00003D4F0000}"/>
    <cellStyle name="Normal 2 54 4 3 2" xfId="21697" xr:uid="{00000000-0005-0000-0000-00003E4F0000}"/>
    <cellStyle name="Normal 2 54 4 4" xfId="21698" xr:uid="{00000000-0005-0000-0000-00003F4F0000}"/>
    <cellStyle name="Normal 2 54 4 5" xfId="21699" xr:uid="{00000000-0005-0000-0000-0000404F0000}"/>
    <cellStyle name="Normal 2 55" xfId="21700" xr:uid="{00000000-0005-0000-0000-0000414F0000}"/>
    <cellStyle name="Normal 2 55 2" xfId="21701" xr:uid="{00000000-0005-0000-0000-0000424F0000}"/>
    <cellStyle name="Normal 2 55 2 2" xfId="21702" xr:uid="{00000000-0005-0000-0000-0000434F0000}"/>
    <cellStyle name="Normal 2 55 2 2 2" xfId="21703" xr:uid="{00000000-0005-0000-0000-0000444F0000}"/>
    <cellStyle name="Normal 2 55 2 2 2 2" xfId="21704" xr:uid="{00000000-0005-0000-0000-0000454F0000}"/>
    <cellStyle name="Normal 2 55 2 2 2 2 2" xfId="21705" xr:uid="{00000000-0005-0000-0000-0000464F0000}"/>
    <cellStyle name="Normal 2 55 2 2 2 3" xfId="21706" xr:uid="{00000000-0005-0000-0000-0000474F0000}"/>
    <cellStyle name="Normal 2 55 2 2 2 4" xfId="21707" xr:uid="{00000000-0005-0000-0000-0000484F0000}"/>
    <cellStyle name="Normal 2 55 2 2 3" xfId="21708" xr:uid="{00000000-0005-0000-0000-0000494F0000}"/>
    <cellStyle name="Normal 2 55 2 2 3 2" xfId="21709" xr:uid="{00000000-0005-0000-0000-00004A4F0000}"/>
    <cellStyle name="Normal 2 55 2 2 4" xfId="21710" xr:uid="{00000000-0005-0000-0000-00004B4F0000}"/>
    <cellStyle name="Normal 2 55 2 2 5" xfId="21711" xr:uid="{00000000-0005-0000-0000-00004C4F0000}"/>
    <cellStyle name="Normal 2 55 3" xfId="21712" xr:uid="{00000000-0005-0000-0000-00004D4F0000}"/>
    <cellStyle name="Normal 2 55 3 2" xfId="21713" xr:uid="{00000000-0005-0000-0000-00004E4F0000}"/>
    <cellStyle name="Normal 2 55 3 2 2" xfId="21714" xr:uid="{00000000-0005-0000-0000-00004F4F0000}"/>
    <cellStyle name="Normal 2 55 3 2 2 2" xfId="21715" xr:uid="{00000000-0005-0000-0000-0000504F0000}"/>
    <cellStyle name="Normal 2 55 3 2 2 2 2" xfId="21716" xr:uid="{00000000-0005-0000-0000-0000514F0000}"/>
    <cellStyle name="Normal 2 55 3 2 2 3" xfId="21717" xr:uid="{00000000-0005-0000-0000-0000524F0000}"/>
    <cellStyle name="Normal 2 55 3 2 2 4" xfId="21718" xr:uid="{00000000-0005-0000-0000-0000534F0000}"/>
    <cellStyle name="Normal 2 55 3 2 3" xfId="21719" xr:uid="{00000000-0005-0000-0000-0000544F0000}"/>
    <cellStyle name="Normal 2 55 3 2 3 2" xfId="21720" xr:uid="{00000000-0005-0000-0000-0000554F0000}"/>
    <cellStyle name="Normal 2 55 3 2 4" xfId="21721" xr:uid="{00000000-0005-0000-0000-0000564F0000}"/>
    <cellStyle name="Normal 2 55 3 2 5" xfId="21722" xr:uid="{00000000-0005-0000-0000-0000574F0000}"/>
    <cellStyle name="Normal 2 55 4" xfId="21723" xr:uid="{00000000-0005-0000-0000-0000584F0000}"/>
    <cellStyle name="Normal 2 55 4 2" xfId="21724" xr:uid="{00000000-0005-0000-0000-0000594F0000}"/>
    <cellStyle name="Normal 2 55 4 2 2" xfId="21725" xr:uid="{00000000-0005-0000-0000-00005A4F0000}"/>
    <cellStyle name="Normal 2 55 4 2 2 2" xfId="21726" xr:uid="{00000000-0005-0000-0000-00005B4F0000}"/>
    <cellStyle name="Normal 2 55 4 2 3" xfId="21727" xr:uid="{00000000-0005-0000-0000-00005C4F0000}"/>
    <cellStyle name="Normal 2 55 4 2 4" xfId="21728" xr:uid="{00000000-0005-0000-0000-00005D4F0000}"/>
    <cellStyle name="Normal 2 55 4 3" xfId="21729" xr:uid="{00000000-0005-0000-0000-00005E4F0000}"/>
    <cellStyle name="Normal 2 55 4 3 2" xfId="21730" xr:uid="{00000000-0005-0000-0000-00005F4F0000}"/>
    <cellStyle name="Normal 2 55 4 4" xfId="21731" xr:uid="{00000000-0005-0000-0000-0000604F0000}"/>
    <cellStyle name="Normal 2 55 4 5" xfId="21732" xr:uid="{00000000-0005-0000-0000-0000614F0000}"/>
    <cellStyle name="Normal 2 56" xfId="21733" xr:uid="{00000000-0005-0000-0000-0000624F0000}"/>
    <cellStyle name="Normal 2 56 2" xfId="21734" xr:uid="{00000000-0005-0000-0000-0000634F0000}"/>
    <cellStyle name="Normal 2 56 2 2" xfId="21735" xr:uid="{00000000-0005-0000-0000-0000644F0000}"/>
    <cellStyle name="Normal 2 56 2 2 2" xfId="21736" xr:uid="{00000000-0005-0000-0000-0000654F0000}"/>
    <cellStyle name="Normal 2 56 2 2 2 2" xfId="21737" xr:uid="{00000000-0005-0000-0000-0000664F0000}"/>
    <cellStyle name="Normal 2 56 2 2 2 2 2" xfId="21738" xr:uid="{00000000-0005-0000-0000-0000674F0000}"/>
    <cellStyle name="Normal 2 56 2 2 2 3" xfId="21739" xr:uid="{00000000-0005-0000-0000-0000684F0000}"/>
    <cellStyle name="Normal 2 56 2 2 2 4" xfId="21740" xr:uid="{00000000-0005-0000-0000-0000694F0000}"/>
    <cellStyle name="Normal 2 56 2 2 3" xfId="21741" xr:uid="{00000000-0005-0000-0000-00006A4F0000}"/>
    <cellStyle name="Normal 2 56 2 2 3 2" xfId="21742" xr:uid="{00000000-0005-0000-0000-00006B4F0000}"/>
    <cellStyle name="Normal 2 56 2 2 4" xfId="21743" xr:uid="{00000000-0005-0000-0000-00006C4F0000}"/>
    <cellStyle name="Normal 2 56 2 2 5" xfId="21744" xr:uid="{00000000-0005-0000-0000-00006D4F0000}"/>
    <cellStyle name="Normal 2 56 3" xfId="21745" xr:uid="{00000000-0005-0000-0000-00006E4F0000}"/>
    <cellStyle name="Normal 2 56 3 2" xfId="21746" xr:uid="{00000000-0005-0000-0000-00006F4F0000}"/>
    <cellStyle name="Normal 2 56 3 2 2" xfId="21747" xr:uid="{00000000-0005-0000-0000-0000704F0000}"/>
    <cellStyle name="Normal 2 56 3 2 2 2" xfId="21748" xr:uid="{00000000-0005-0000-0000-0000714F0000}"/>
    <cellStyle name="Normal 2 56 3 2 2 2 2" xfId="21749" xr:uid="{00000000-0005-0000-0000-0000724F0000}"/>
    <cellStyle name="Normal 2 56 3 2 2 3" xfId="21750" xr:uid="{00000000-0005-0000-0000-0000734F0000}"/>
    <cellStyle name="Normal 2 56 3 2 2 4" xfId="21751" xr:uid="{00000000-0005-0000-0000-0000744F0000}"/>
    <cellStyle name="Normal 2 56 3 2 3" xfId="21752" xr:uid="{00000000-0005-0000-0000-0000754F0000}"/>
    <cellStyle name="Normal 2 56 3 2 3 2" xfId="21753" xr:uid="{00000000-0005-0000-0000-0000764F0000}"/>
    <cellStyle name="Normal 2 56 3 2 4" xfId="21754" xr:uid="{00000000-0005-0000-0000-0000774F0000}"/>
    <cellStyle name="Normal 2 56 3 2 5" xfId="21755" xr:uid="{00000000-0005-0000-0000-0000784F0000}"/>
    <cellStyle name="Normal 2 56 4" xfId="21756" xr:uid="{00000000-0005-0000-0000-0000794F0000}"/>
    <cellStyle name="Normal 2 56 4 2" xfId="21757" xr:uid="{00000000-0005-0000-0000-00007A4F0000}"/>
    <cellStyle name="Normal 2 56 4 2 2" xfId="21758" xr:uid="{00000000-0005-0000-0000-00007B4F0000}"/>
    <cellStyle name="Normal 2 56 4 2 2 2" xfId="21759" xr:uid="{00000000-0005-0000-0000-00007C4F0000}"/>
    <cellStyle name="Normal 2 56 4 2 3" xfId="21760" xr:uid="{00000000-0005-0000-0000-00007D4F0000}"/>
    <cellStyle name="Normal 2 56 4 2 4" xfId="21761" xr:uid="{00000000-0005-0000-0000-00007E4F0000}"/>
    <cellStyle name="Normal 2 56 4 3" xfId="21762" xr:uid="{00000000-0005-0000-0000-00007F4F0000}"/>
    <cellStyle name="Normal 2 56 4 3 2" xfId="21763" xr:uid="{00000000-0005-0000-0000-0000804F0000}"/>
    <cellStyle name="Normal 2 56 4 4" xfId="21764" xr:uid="{00000000-0005-0000-0000-0000814F0000}"/>
    <cellStyle name="Normal 2 56 4 5" xfId="21765" xr:uid="{00000000-0005-0000-0000-0000824F0000}"/>
    <cellStyle name="Normal 2 57" xfId="21766" xr:uid="{00000000-0005-0000-0000-0000834F0000}"/>
    <cellStyle name="Normal 2 57 2" xfId="21767" xr:uid="{00000000-0005-0000-0000-0000844F0000}"/>
    <cellStyle name="Normal 2 57 2 2" xfId="21768" xr:uid="{00000000-0005-0000-0000-0000854F0000}"/>
    <cellStyle name="Normal 2 57 2 2 2" xfId="21769" xr:uid="{00000000-0005-0000-0000-0000864F0000}"/>
    <cellStyle name="Normal 2 57 2 2 2 2" xfId="21770" xr:uid="{00000000-0005-0000-0000-0000874F0000}"/>
    <cellStyle name="Normal 2 57 2 2 2 2 2" xfId="21771" xr:uid="{00000000-0005-0000-0000-0000884F0000}"/>
    <cellStyle name="Normal 2 57 2 2 2 3" xfId="21772" xr:uid="{00000000-0005-0000-0000-0000894F0000}"/>
    <cellStyle name="Normal 2 57 2 2 2 4" xfId="21773" xr:uid="{00000000-0005-0000-0000-00008A4F0000}"/>
    <cellStyle name="Normal 2 57 2 2 3" xfId="21774" xr:uid="{00000000-0005-0000-0000-00008B4F0000}"/>
    <cellStyle name="Normal 2 57 2 2 3 2" xfId="21775" xr:uid="{00000000-0005-0000-0000-00008C4F0000}"/>
    <cellStyle name="Normal 2 57 2 2 4" xfId="21776" xr:uid="{00000000-0005-0000-0000-00008D4F0000}"/>
    <cellStyle name="Normal 2 57 2 2 5" xfId="21777" xr:uid="{00000000-0005-0000-0000-00008E4F0000}"/>
    <cellStyle name="Normal 2 57 3" xfId="21778" xr:uid="{00000000-0005-0000-0000-00008F4F0000}"/>
    <cellStyle name="Normal 2 57 3 2" xfId="21779" xr:uid="{00000000-0005-0000-0000-0000904F0000}"/>
    <cellStyle name="Normal 2 57 3 2 2" xfId="21780" xr:uid="{00000000-0005-0000-0000-0000914F0000}"/>
    <cellStyle name="Normal 2 57 3 2 2 2" xfId="21781" xr:uid="{00000000-0005-0000-0000-0000924F0000}"/>
    <cellStyle name="Normal 2 57 3 2 2 2 2" xfId="21782" xr:uid="{00000000-0005-0000-0000-0000934F0000}"/>
    <cellStyle name="Normal 2 57 3 2 2 3" xfId="21783" xr:uid="{00000000-0005-0000-0000-0000944F0000}"/>
    <cellStyle name="Normal 2 57 3 2 2 4" xfId="21784" xr:uid="{00000000-0005-0000-0000-0000954F0000}"/>
    <cellStyle name="Normal 2 57 3 2 3" xfId="21785" xr:uid="{00000000-0005-0000-0000-0000964F0000}"/>
    <cellStyle name="Normal 2 57 3 2 3 2" xfId="21786" xr:uid="{00000000-0005-0000-0000-0000974F0000}"/>
    <cellStyle name="Normal 2 57 3 2 4" xfId="21787" xr:uid="{00000000-0005-0000-0000-0000984F0000}"/>
    <cellStyle name="Normal 2 57 3 2 5" xfId="21788" xr:uid="{00000000-0005-0000-0000-0000994F0000}"/>
    <cellStyle name="Normal 2 57 4" xfId="21789" xr:uid="{00000000-0005-0000-0000-00009A4F0000}"/>
    <cellStyle name="Normal 2 57 4 2" xfId="21790" xr:uid="{00000000-0005-0000-0000-00009B4F0000}"/>
    <cellStyle name="Normal 2 57 4 2 2" xfId="21791" xr:uid="{00000000-0005-0000-0000-00009C4F0000}"/>
    <cellStyle name="Normal 2 57 4 2 2 2" xfId="21792" xr:uid="{00000000-0005-0000-0000-00009D4F0000}"/>
    <cellStyle name="Normal 2 57 4 2 3" xfId="21793" xr:uid="{00000000-0005-0000-0000-00009E4F0000}"/>
    <cellStyle name="Normal 2 57 4 2 4" xfId="21794" xr:uid="{00000000-0005-0000-0000-00009F4F0000}"/>
    <cellStyle name="Normal 2 57 4 3" xfId="21795" xr:uid="{00000000-0005-0000-0000-0000A04F0000}"/>
    <cellStyle name="Normal 2 57 4 3 2" xfId="21796" xr:uid="{00000000-0005-0000-0000-0000A14F0000}"/>
    <cellStyle name="Normal 2 57 4 4" xfId="21797" xr:uid="{00000000-0005-0000-0000-0000A24F0000}"/>
    <cellStyle name="Normal 2 57 4 5" xfId="21798" xr:uid="{00000000-0005-0000-0000-0000A34F0000}"/>
    <cellStyle name="Normal 2 58" xfId="21799" xr:uid="{00000000-0005-0000-0000-0000A44F0000}"/>
    <cellStyle name="Normal 2 58 2" xfId="21800" xr:uid="{00000000-0005-0000-0000-0000A54F0000}"/>
    <cellStyle name="Normal 2 58 2 2" xfId="21801" xr:uid="{00000000-0005-0000-0000-0000A64F0000}"/>
    <cellStyle name="Normal 2 58 2 2 2" xfId="21802" xr:uid="{00000000-0005-0000-0000-0000A74F0000}"/>
    <cellStyle name="Normal 2 58 2 2 2 2" xfId="21803" xr:uid="{00000000-0005-0000-0000-0000A84F0000}"/>
    <cellStyle name="Normal 2 58 2 2 2 2 2" xfId="21804" xr:uid="{00000000-0005-0000-0000-0000A94F0000}"/>
    <cellStyle name="Normal 2 58 2 2 2 3" xfId="21805" xr:uid="{00000000-0005-0000-0000-0000AA4F0000}"/>
    <cellStyle name="Normal 2 58 2 2 2 4" xfId="21806" xr:uid="{00000000-0005-0000-0000-0000AB4F0000}"/>
    <cellStyle name="Normal 2 58 2 2 3" xfId="21807" xr:uid="{00000000-0005-0000-0000-0000AC4F0000}"/>
    <cellStyle name="Normal 2 58 2 2 3 2" xfId="21808" xr:uid="{00000000-0005-0000-0000-0000AD4F0000}"/>
    <cellStyle name="Normal 2 58 2 2 4" xfId="21809" xr:uid="{00000000-0005-0000-0000-0000AE4F0000}"/>
    <cellStyle name="Normal 2 58 2 2 5" xfId="21810" xr:uid="{00000000-0005-0000-0000-0000AF4F0000}"/>
    <cellStyle name="Normal 2 58 3" xfId="21811" xr:uid="{00000000-0005-0000-0000-0000B04F0000}"/>
    <cellStyle name="Normal 2 58 3 2" xfId="21812" xr:uid="{00000000-0005-0000-0000-0000B14F0000}"/>
    <cellStyle name="Normal 2 58 3 2 2" xfId="21813" xr:uid="{00000000-0005-0000-0000-0000B24F0000}"/>
    <cellStyle name="Normal 2 58 3 2 2 2" xfId="21814" xr:uid="{00000000-0005-0000-0000-0000B34F0000}"/>
    <cellStyle name="Normal 2 58 3 2 2 2 2" xfId="21815" xr:uid="{00000000-0005-0000-0000-0000B44F0000}"/>
    <cellStyle name="Normal 2 58 3 2 2 3" xfId="21816" xr:uid="{00000000-0005-0000-0000-0000B54F0000}"/>
    <cellStyle name="Normal 2 58 3 2 2 4" xfId="21817" xr:uid="{00000000-0005-0000-0000-0000B64F0000}"/>
    <cellStyle name="Normal 2 58 3 2 3" xfId="21818" xr:uid="{00000000-0005-0000-0000-0000B74F0000}"/>
    <cellStyle name="Normal 2 58 3 2 3 2" xfId="21819" xr:uid="{00000000-0005-0000-0000-0000B84F0000}"/>
    <cellStyle name="Normal 2 58 3 2 4" xfId="21820" xr:uid="{00000000-0005-0000-0000-0000B94F0000}"/>
    <cellStyle name="Normal 2 58 3 2 5" xfId="21821" xr:uid="{00000000-0005-0000-0000-0000BA4F0000}"/>
    <cellStyle name="Normal 2 58 4" xfId="21822" xr:uid="{00000000-0005-0000-0000-0000BB4F0000}"/>
    <cellStyle name="Normal 2 58 4 2" xfId="21823" xr:uid="{00000000-0005-0000-0000-0000BC4F0000}"/>
    <cellStyle name="Normal 2 58 4 2 2" xfId="21824" xr:uid="{00000000-0005-0000-0000-0000BD4F0000}"/>
    <cellStyle name="Normal 2 58 4 2 2 2" xfId="21825" xr:uid="{00000000-0005-0000-0000-0000BE4F0000}"/>
    <cellStyle name="Normal 2 58 4 2 3" xfId="21826" xr:uid="{00000000-0005-0000-0000-0000BF4F0000}"/>
    <cellStyle name="Normal 2 58 4 2 4" xfId="21827" xr:uid="{00000000-0005-0000-0000-0000C04F0000}"/>
    <cellStyle name="Normal 2 58 4 3" xfId="21828" xr:uid="{00000000-0005-0000-0000-0000C14F0000}"/>
    <cellStyle name="Normal 2 58 4 3 2" xfId="21829" xr:uid="{00000000-0005-0000-0000-0000C24F0000}"/>
    <cellStyle name="Normal 2 58 4 4" xfId="21830" xr:uid="{00000000-0005-0000-0000-0000C34F0000}"/>
    <cellStyle name="Normal 2 58 4 5" xfId="21831" xr:uid="{00000000-0005-0000-0000-0000C44F0000}"/>
    <cellStyle name="Normal 2 59" xfId="21832" xr:uid="{00000000-0005-0000-0000-0000C54F0000}"/>
    <cellStyle name="Normal 2 59 2" xfId="21833" xr:uid="{00000000-0005-0000-0000-0000C64F0000}"/>
    <cellStyle name="Normal 2 59 2 2" xfId="21834" xr:uid="{00000000-0005-0000-0000-0000C74F0000}"/>
    <cellStyle name="Normal 2 59 2 2 2" xfId="21835" xr:uid="{00000000-0005-0000-0000-0000C84F0000}"/>
    <cellStyle name="Normal 2 59 2 2 2 2" xfId="21836" xr:uid="{00000000-0005-0000-0000-0000C94F0000}"/>
    <cellStyle name="Normal 2 59 2 2 2 2 2" xfId="21837" xr:uid="{00000000-0005-0000-0000-0000CA4F0000}"/>
    <cellStyle name="Normal 2 59 2 2 2 3" xfId="21838" xr:uid="{00000000-0005-0000-0000-0000CB4F0000}"/>
    <cellStyle name="Normal 2 59 2 2 2 4" xfId="21839" xr:uid="{00000000-0005-0000-0000-0000CC4F0000}"/>
    <cellStyle name="Normal 2 59 2 2 3" xfId="21840" xr:uid="{00000000-0005-0000-0000-0000CD4F0000}"/>
    <cellStyle name="Normal 2 59 2 2 3 2" xfId="21841" xr:uid="{00000000-0005-0000-0000-0000CE4F0000}"/>
    <cellStyle name="Normal 2 59 2 2 4" xfId="21842" xr:uid="{00000000-0005-0000-0000-0000CF4F0000}"/>
    <cellStyle name="Normal 2 59 2 2 5" xfId="21843" xr:uid="{00000000-0005-0000-0000-0000D04F0000}"/>
    <cellStyle name="Normal 2 59 3" xfId="21844" xr:uid="{00000000-0005-0000-0000-0000D14F0000}"/>
    <cellStyle name="Normal 2 59 3 2" xfId="21845" xr:uid="{00000000-0005-0000-0000-0000D24F0000}"/>
    <cellStyle name="Normal 2 59 3 2 2" xfId="21846" xr:uid="{00000000-0005-0000-0000-0000D34F0000}"/>
    <cellStyle name="Normal 2 59 3 2 2 2" xfId="21847" xr:uid="{00000000-0005-0000-0000-0000D44F0000}"/>
    <cellStyle name="Normal 2 59 3 2 2 2 2" xfId="21848" xr:uid="{00000000-0005-0000-0000-0000D54F0000}"/>
    <cellStyle name="Normal 2 59 3 2 2 3" xfId="21849" xr:uid="{00000000-0005-0000-0000-0000D64F0000}"/>
    <cellStyle name="Normal 2 59 3 2 2 4" xfId="21850" xr:uid="{00000000-0005-0000-0000-0000D74F0000}"/>
    <cellStyle name="Normal 2 59 3 2 3" xfId="21851" xr:uid="{00000000-0005-0000-0000-0000D84F0000}"/>
    <cellStyle name="Normal 2 59 3 2 3 2" xfId="21852" xr:uid="{00000000-0005-0000-0000-0000D94F0000}"/>
    <cellStyle name="Normal 2 59 3 2 4" xfId="21853" xr:uid="{00000000-0005-0000-0000-0000DA4F0000}"/>
    <cellStyle name="Normal 2 59 3 2 5" xfId="21854" xr:uid="{00000000-0005-0000-0000-0000DB4F0000}"/>
    <cellStyle name="Normal 2 59 4" xfId="21855" xr:uid="{00000000-0005-0000-0000-0000DC4F0000}"/>
    <cellStyle name="Normal 2 59 4 2" xfId="21856" xr:uid="{00000000-0005-0000-0000-0000DD4F0000}"/>
    <cellStyle name="Normal 2 59 4 2 2" xfId="21857" xr:uid="{00000000-0005-0000-0000-0000DE4F0000}"/>
    <cellStyle name="Normal 2 59 4 2 2 2" xfId="21858" xr:uid="{00000000-0005-0000-0000-0000DF4F0000}"/>
    <cellStyle name="Normal 2 59 4 2 3" xfId="21859" xr:uid="{00000000-0005-0000-0000-0000E04F0000}"/>
    <cellStyle name="Normal 2 59 4 2 4" xfId="21860" xr:uid="{00000000-0005-0000-0000-0000E14F0000}"/>
    <cellStyle name="Normal 2 59 4 3" xfId="21861" xr:uid="{00000000-0005-0000-0000-0000E24F0000}"/>
    <cellStyle name="Normal 2 59 4 3 2" xfId="21862" xr:uid="{00000000-0005-0000-0000-0000E34F0000}"/>
    <cellStyle name="Normal 2 59 4 4" xfId="21863" xr:uid="{00000000-0005-0000-0000-0000E44F0000}"/>
    <cellStyle name="Normal 2 59 4 5" xfId="21864" xr:uid="{00000000-0005-0000-0000-0000E54F0000}"/>
    <cellStyle name="Normal 2 6" xfId="1394" xr:uid="{00000000-0005-0000-0000-0000E64F0000}"/>
    <cellStyle name="Normál 2 6" xfId="21865" xr:uid="{00000000-0005-0000-0000-0000E74F0000}"/>
    <cellStyle name="Normal 2 6 10" xfId="21866" xr:uid="{00000000-0005-0000-0000-0000E84F0000}"/>
    <cellStyle name="Normál 2 6 10" xfId="21867" xr:uid="{00000000-0005-0000-0000-0000E94F0000}"/>
    <cellStyle name="Normal 2 6 10 2" xfId="21868" xr:uid="{00000000-0005-0000-0000-0000EA4F0000}"/>
    <cellStyle name="Normál 2 6 10 2" xfId="21869" xr:uid="{00000000-0005-0000-0000-0000EB4F0000}"/>
    <cellStyle name="Normal 2 6 10 2 2" xfId="21870" xr:uid="{00000000-0005-0000-0000-0000EC4F0000}"/>
    <cellStyle name="Normal 2 6 10 2 2 2" xfId="21871" xr:uid="{00000000-0005-0000-0000-0000ED4F0000}"/>
    <cellStyle name="Normal 2 6 10 2 2 2 2" xfId="21872" xr:uid="{00000000-0005-0000-0000-0000EE4F0000}"/>
    <cellStyle name="Normal 2 6 10 2 2 3" xfId="21873" xr:uid="{00000000-0005-0000-0000-0000EF4F0000}"/>
    <cellStyle name="Normal 2 6 10 2 2 4" xfId="21874" xr:uid="{00000000-0005-0000-0000-0000F04F0000}"/>
    <cellStyle name="Normal 2 6 10 2 3" xfId="21875" xr:uid="{00000000-0005-0000-0000-0000F14F0000}"/>
    <cellStyle name="Normal 2 6 10 2 3 2" xfId="21876" xr:uid="{00000000-0005-0000-0000-0000F24F0000}"/>
    <cellStyle name="Normal 2 6 10 2 4" xfId="21877" xr:uid="{00000000-0005-0000-0000-0000F34F0000}"/>
    <cellStyle name="Normal 2 6 10 2 5" xfId="21878" xr:uid="{00000000-0005-0000-0000-0000F44F0000}"/>
    <cellStyle name="Normal 2 6 10 2 6" xfId="21879" xr:uid="{00000000-0005-0000-0000-0000F54F0000}"/>
    <cellStyle name="Normal 2 6 10 2 7" xfId="21880" xr:uid="{00000000-0005-0000-0000-0000F64F0000}"/>
    <cellStyle name="Normál 2 6 10 3" xfId="21881" xr:uid="{00000000-0005-0000-0000-0000F74F0000}"/>
    <cellStyle name="Normal 2 6 11" xfId="21882" xr:uid="{00000000-0005-0000-0000-0000F84F0000}"/>
    <cellStyle name="Normál 2 6 11" xfId="21883" xr:uid="{00000000-0005-0000-0000-0000F94F0000}"/>
    <cellStyle name="Normal 2 6 11 2" xfId="21884" xr:uid="{00000000-0005-0000-0000-0000FA4F0000}"/>
    <cellStyle name="Normál 2 6 11 2" xfId="21885" xr:uid="{00000000-0005-0000-0000-0000FB4F0000}"/>
    <cellStyle name="Normal 2 6 11 2 2" xfId="21886" xr:uid="{00000000-0005-0000-0000-0000FC4F0000}"/>
    <cellStyle name="Normal 2 6 11 2 2 2" xfId="21887" xr:uid="{00000000-0005-0000-0000-0000FD4F0000}"/>
    <cellStyle name="Normal 2 6 11 2 2 2 2" xfId="21888" xr:uid="{00000000-0005-0000-0000-0000FE4F0000}"/>
    <cellStyle name="Normal 2 6 11 2 2 3" xfId="21889" xr:uid="{00000000-0005-0000-0000-0000FF4F0000}"/>
    <cellStyle name="Normal 2 6 11 2 2 4" xfId="21890" xr:uid="{00000000-0005-0000-0000-000000500000}"/>
    <cellStyle name="Normal 2 6 11 2 3" xfId="21891" xr:uid="{00000000-0005-0000-0000-000001500000}"/>
    <cellStyle name="Normal 2 6 11 2 3 2" xfId="21892" xr:uid="{00000000-0005-0000-0000-000002500000}"/>
    <cellStyle name="Normal 2 6 11 2 4" xfId="21893" xr:uid="{00000000-0005-0000-0000-000003500000}"/>
    <cellStyle name="Normal 2 6 11 2 5" xfId="21894" xr:uid="{00000000-0005-0000-0000-000004500000}"/>
    <cellStyle name="Normal 2 6 11 2 6" xfId="21895" xr:uid="{00000000-0005-0000-0000-000005500000}"/>
    <cellStyle name="Normal 2 6 11 2 7" xfId="21896" xr:uid="{00000000-0005-0000-0000-000006500000}"/>
    <cellStyle name="Normál 2 6 11 3" xfId="21897" xr:uid="{00000000-0005-0000-0000-000007500000}"/>
    <cellStyle name="Normal 2 6 12" xfId="21898" xr:uid="{00000000-0005-0000-0000-000008500000}"/>
    <cellStyle name="Normál 2 6 12" xfId="21899" xr:uid="{00000000-0005-0000-0000-000009500000}"/>
    <cellStyle name="Normal 2 6 12 2" xfId="21900" xr:uid="{00000000-0005-0000-0000-00000A500000}"/>
    <cellStyle name="Normál 2 6 12 2" xfId="21901" xr:uid="{00000000-0005-0000-0000-00000B500000}"/>
    <cellStyle name="Normal 2 6 12 2 2" xfId="21902" xr:uid="{00000000-0005-0000-0000-00000C500000}"/>
    <cellStyle name="Normal 2 6 12 2 2 2" xfId="21903" xr:uid="{00000000-0005-0000-0000-00000D500000}"/>
    <cellStyle name="Normal 2 6 12 2 2 2 2" xfId="21904" xr:uid="{00000000-0005-0000-0000-00000E500000}"/>
    <cellStyle name="Normal 2 6 12 2 2 3" xfId="21905" xr:uid="{00000000-0005-0000-0000-00000F500000}"/>
    <cellStyle name="Normal 2 6 12 2 2 4" xfId="21906" xr:uid="{00000000-0005-0000-0000-000010500000}"/>
    <cellStyle name="Normal 2 6 12 2 3" xfId="21907" xr:uid="{00000000-0005-0000-0000-000011500000}"/>
    <cellStyle name="Normal 2 6 12 2 3 2" xfId="21908" xr:uid="{00000000-0005-0000-0000-000012500000}"/>
    <cellStyle name="Normal 2 6 12 2 4" xfId="21909" xr:uid="{00000000-0005-0000-0000-000013500000}"/>
    <cellStyle name="Normal 2 6 12 2 5" xfId="21910" xr:uid="{00000000-0005-0000-0000-000014500000}"/>
    <cellStyle name="Normal 2 6 12 2 6" xfId="21911" xr:uid="{00000000-0005-0000-0000-000015500000}"/>
    <cellStyle name="Normal 2 6 12 2 7" xfId="21912" xr:uid="{00000000-0005-0000-0000-000016500000}"/>
    <cellStyle name="Normál 2 6 12 3" xfId="21913" xr:uid="{00000000-0005-0000-0000-000017500000}"/>
    <cellStyle name="Normal 2 6 13" xfId="21914" xr:uid="{00000000-0005-0000-0000-000018500000}"/>
    <cellStyle name="Normál 2 6 13" xfId="21915" xr:uid="{00000000-0005-0000-0000-000019500000}"/>
    <cellStyle name="Normal 2 6 13 2" xfId="21916" xr:uid="{00000000-0005-0000-0000-00001A500000}"/>
    <cellStyle name="Normál 2 6 13 2" xfId="21917" xr:uid="{00000000-0005-0000-0000-00001B500000}"/>
    <cellStyle name="Normal 2 6 13 2 2" xfId="21918" xr:uid="{00000000-0005-0000-0000-00001C500000}"/>
    <cellStyle name="Normal 2 6 13 2 2 2" xfId="21919" xr:uid="{00000000-0005-0000-0000-00001D500000}"/>
    <cellStyle name="Normal 2 6 13 2 2 2 2" xfId="21920" xr:uid="{00000000-0005-0000-0000-00001E500000}"/>
    <cellStyle name="Normal 2 6 13 2 2 3" xfId="21921" xr:uid="{00000000-0005-0000-0000-00001F500000}"/>
    <cellStyle name="Normal 2 6 13 2 2 4" xfId="21922" xr:uid="{00000000-0005-0000-0000-000020500000}"/>
    <cellStyle name="Normal 2 6 13 2 3" xfId="21923" xr:uid="{00000000-0005-0000-0000-000021500000}"/>
    <cellStyle name="Normal 2 6 13 2 3 2" xfId="21924" xr:uid="{00000000-0005-0000-0000-000022500000}"/>
    <cellStyle name="Normal 2 6 13 2 4" xfId="21925" xr:uid="{00000000-0005-0000-0000-000023500000}"/>
    <cellStyle name="Normal 2 6 13 2 5" xfId="21926" xr:uid="{00000000-0005-0000-0000-000024500000}"/>
    <cellStyle name="Normal 2 6 13 2 6" xfId="21927" xr:uid="{00000000-0005-0000-0000-000025500000}"/>
    <cellStyle name="Normal 2 6 13 2 7" xfId="21928" xr:uid="{00000000-0005-0000-0000-000026500000}"/>
    <cellStyle name="Normál 2 6 13 3" xfId="21929" xr:uid="{00000000-0005-0000-0000-000027500000}"/>
    <cellStyle name="Normal 2 6 14" xfId="21930" xr:uid="{00000000-0005-0000-0000-000028500000}"/>
    <cellStyle name="Normál 2 6 14" xfId="21931" xr:uid="{00000000-0005-0000-0000-000029500000}"/>
    <cellStyle name="Normal 2 6 14 2" xfId="21932" xr:uid="{00000000-0005-0000-0000-00002A500000}"/>
    <cellStyle name="Normál 2 6 14 2" xfId="21933" xr:uid="{00000000-0005-0000-0000-00002B500000}"/>
    <cellStyle name="Normal 2 6 14 2 2" xfId="21934" xr:uid="{00000000-0005-0000-0000-00002C500000}"/>
    <cellStyle name="Normal 2 6 14 2 2 2" xfId="21935" xr:uid="{00000000-0005-0000-0000-00002D500000}"/>
    <cellStyle name="Normal 2 6 14 2 3" xfId="21936" xr:uid="{00000000-0005-0000-0000-00002E500000}"/>
    <cellStyle name="Normal 2 6 14 2 4" xfId="21937" xr:uid="{00000000-0005-0000-0000-00002F500000}"/>
    <cellStyle name="Normal 2 6 14 2 5" xfId="21938" xr:uid="{00000000-0005-0000-0000-000030500000}"/>
    <cellStyle name="Normal 2 6 14 3" xfId="21939" xr:uid="{00000000-0005-0000-0000-000031500000}"/>
    <cellStyle name="Normál 2 6 14 3" xfId="21940" xr:uid="{00000000-0005-0000-0000-000032500000}"/>
    <cellStyle name="Normal 2 6 14 3 2" xfId="21941" xr:uid="{00000000-0005-0000-0000-000033500000}"/>
    <cellStyle name="Normal 2 6 14 4" xfId="21942" xr:uid="{00000000-0005-0000-0000-000034500000}"/>
    <cellStyle name="Normal 2 6 14 5" xfId="21943" xr:uid="{00000000-0005-0000-0000-000035500000}"/>
    <cellStyle name="Normal 2 6 14 6" xfId="21944" xr:uid="{00000000-0005-0000-0000-000036500000}"/>
    <cellStyle name="Normal 2 6 14 7" xfId="21945" xr:uid="{00000000-0005-0000-0000-000037500000}"/>
    <cellStyle name="Normal 2 6 15" xfId="21946" xr:uid="{00000000-0005-0000-0000-000038500000}"/>
    <cellStyle name="Normál 2 6 15" xfId="21947" xr:uid="{00000000-0005-0000-0000-000039500000}"/>
    <cellStyle name="Normal 2 6 15 2" xfId="21948" xr:uid="{00000000-0005-0000-0000-00003A500000}"/>
    <cellStyle name="Normal 2 6 15 2 2" xfId="21949" xr:uid="{00000000-0005-0000-0000-00003B500000}"/>
    <cellStyle name="Normal 2 6 15 2 2 2" xfId="21950" xr:uid="{00000000-0005-0000-0000-00003C500000}"/>
    <cellStyle name="Normal 2 6 15 2 3" xfId="21951" xr:uid="{00000000-0005-0000-0000-00003D500000}"/>
    <cellStyle name="Normal 2 6 15 2 4" xfId="21952" xr:uid="{00000000-0005-0000-0000-00003E500000}"/>
    <cellStyle name="Normal 2 6 15 3" xfId="21953" xr:uid="{00000000-0005-0000-0000-00003F500000}"/>
    <cellStyle name="Normal 2 6 15 3 2" xfId="21954" xr:uid="{00000000-0005-0000-0000-000040500000}"/>
    <cellStyle name="Normal 2 6 15 4" xfId="21955" xr:uid="{00000000-0005-0000-0000-000041500000}"/>
    <cellStyle name="Normal 2 6 15 5" xfId="21956" xr:uid="{00000000-0005-0000-0000-000042500000}"/>
    <cellStyle name="Normal 2 6 15 6" xfId="21957" xr:uid="{00000000-0005-0000-0000-000043500000}"/>
    <cellStyle name="Normal 2 6 16" xfId="21958" xr:uid="{00000000-0005-0000-0000-000044500000}"/>
    <cellStyle name="Normál 2 6 16" xfId="21959" xr:uid="{00000000-0005-0000-0000-000045500000}"/>
    <cellStyle name="Normal 2 6 16 2" xfId="21960" xr:uid="{00000000-0005-0000-0000-000046500000}"/>
    <cellStyle name="Normal 2 6 16 2 2" xfId="21961" xr:uid="{00000000-0005-0000-0000-000047500000}"/>
    <cellStyle name="Normal 2 6 16 2 2 2" xfId="21962" xr:uid="{00000000-0005-0000-0000-000048500000}"/>
    <cellStyle name="Normal 2 6 16 2 3" xfId="21963" xr:uid="{00000000-0005-0000-0000-000049500000}"/>
    <cellStyle name="Normal 2 6 16 2 4" xfId="21964" xr:uid="{00000000-0005-0000-0000-00004A500000}"/>
    <cellStyle name="Normal 2 6 16 3" xfId="21965" xr:uid="{00000000-0005-0000-0000-00004B500000}"/>
    <cellStyle name="Normal 2 6 16 3 2" xfId="21966" xr:uid="{00000000-0005-0000-0000-00004C500000}"/>
    <cellStyle name="Normal 2 6 16 4" xfId="21967" xr:uid="{00000000-0005-0000-0000-00004D500000}"/>
    <cellStyle name="Normal 2 6 16 5" xfId="21968" xr:uid="{00000000-0005-0000-0000-00004E500000}"/>
    <cellStyle name="Normal 2 6 17" xfId="21969" xr:uid="{00000000-0005-0000-0000-00004F500000}"/>
    <cellStyle name="Normál 2 6 17" xfId="21970" xr:uid="{00000000-0005-0000-0000-000050500000}"/>
    <cellStyle name="Normal 2 6 17 2" xfId="21971" xr:uid="{00000000-0005-0000-0000-000051500000}"/>
    <cellStyle name="Normal 2 6 17 2 2" xfId="21972" xr:uid="{00000000-0005-0000-0000-000052500000}"/>
    <cellStyle name="Normal 2 6 17 2 2 2" xfId="21973" xr:uid="{00000000-0005-0000-0000-000053500000}"/>
    <cellStyle name="Normal 2 6 17 2 3" xfId="21974" xr:uid="{00000000-0005-0000-0000-000054500000}"/>
    <cellStyle name="Normal 2 6 17 2 4" xfId="21975" xr:uid="{00000000-0005-0000-0000-000055500000}"/>
    <cellStyle name="Normal 2 6 17 3" xfId="21976" xr:uid="{00000000-0005-0000-0000-000056500000}"/>
    <cellStyle name="Normal 2 6 17 3 2" xfId="21977" xr:uid="{00000000-0005-0000-0000-000057500000}"/>
    <cellStyle name="Normal 2 6 17 4" xfId="21978" xr:uid="{00000000-0005-0000-0000-000058500000}"/>
    <cellStyle name="Normal 2 6 17 5" xfId="21979" xr:uid="{00000000-0005-0000-0000-000059500000}"/>
    <cellStyle name="Normal 2 6 18" xfId="21980" xr:uid="{00000000-0005-0000-0000-00005A500000}"/>
    <cellStyle name="Normal 2 6 18 2" xfId="21981" xr:uid="{00000000-0005-0000-0000-00005B500000}"/>
    <cellStyle name="Normal 2 6 18 2 2" xfId="21982" xr:uid="{00000000-0005-0000-0000-00005C500000}"/>
    <cellStyle name="Normal 2 6 18 2 2 2" xfId="21983" xr:uid="{00000000-0005-0000-0000-00005D500000}"/>
    <cellStyle name="Normal 2 6 18 2 3" xfId="21984" xr:uid="{00000000-0005-0000-0000-00005E500000}"/>
    <cellStyle name="Normal 2 6 18 2 4" xfId="21985" xr:uid="{00000000-0005-0000-0000-00005F500000}"/>
    <cellStyle name="Normal 2 6 18 3" xfId="21986" xr:uid="{00000000-0005-0000-0000-000060500000}"/>
    <cellStyle name="Normal 2 6 18 3 2" xfId="21987" xr:uid="{00000000-0005-0000-0000-000061500000}"/>
    <cellStyle name="Normal 2 6 18 4" xfId="21988" xr:uid="{00000000-0005-0000-0000-000062500000}"/>
    <cellStyle name="Normal 2 6 18 5" xfId="21989" xr:uid="{00000000-0005-0000-0000-000063500000}"/>
    <cellStyle name="Normal 2 6 19" xfId="21990" xr:uid="{00000000-0005-0000-0000-000064500000}"/>
    <cellStyle name="Normal 2 6 19 2" xfId="21991" xr:uid="{00000000-0005-0000-0000-000065500000}"/>
    <cellStyle name="Normal 2 6 19 2 2" xfId="21992" xr:uid="{00000000-0005-0000-0000-000066500000}"/>
    <cellStyle name="Normal 2 6 19 2 2 2" xfId="21993" xr:uid="{00000000-0005-0000-0000-000067500000}"/>
    <cellStyle name="Normal 2 6 19 2 3" xfId="21994" xr:uid="{00000000-0005-0000-0000-000068500000}"/>
    <cellStyle name="Normal 2 6 19 2 4" xfId="21995" xr:uid="{00000000-0005-0000-0000-000069500000}"/>
    <cellStyle name="Normal 2 6 19 3" xfId="21996" xr:uid="{00000000-0005-0000-0000-00006A500000}"/>
    <cellStyle name="Normal 2 6 19 3 2" xfId="21997" xr:uid="{00000000-0005-0000-0000-00006B500000}"/>
    <cellStyle name="Normal 2 6 19 4" xfId="21998" xr:uid="{00000000-0005-0000-0000-00006C500000}"/>
    <cellStyle name="Normal 2 6 19 5" xfId="21999" xr:uid="{00000000-0005-0000-0000-00006D500000}"/>
    <cellStyle name="Normal 2 6 2" xfId="2364" xr:uid="{00000000-0005-0000-0000-00006E500000}"/>
    <cellStyle name="Normál 2 6 2" xfId="22000" xr:uid="{00000000-0005-0000-0000-00006F500000}"/>
    <cellStyle name="Normál 2 6 2 10" xfId="22001" xr:uid="{00000000-0005-0000-0000-000070500000}"/>
    <cellStyle name="Normál 2 6 2 10 2" xfId="22002" xr:uid="{00000000-0005-0000-0000-000071500000}"/>
    <cellStyle name="Normál 2 6 2 11" xfId="22003" xr:uid="{00000000-0005-0000-0000-000072500000}"/>
    <cellStyle name="Normál 2 6 2 12" xfId="22004" xr:uid="{00000000-0005-0000-0000-000073500000}"/>
    <cellStyle name="Normal 2 6 2 2" xfId="22005" xr:uid="{00000000-0005-0000-0000-000074500000}"/>
    <cellStyle name="Normál 2 6 2 2" xfId="22006" xr:uid="{00000000-0005-0000-0000-000075500000}"/>
    <cellStyle name="Normal 2 6 2 2 2" xfId="22007" xr:uid="{00000000-0005-0000-0000-000076500000}"/>
    <cellStyle name="Normál 2 6 2 2 2" xfId="22008" xr:uid="{00000000-0005-0000-0000-000077500000}"/>
    <cellStyle name="Normal 2 6 2 2 2 2" xfId="22009" xr:uid="{00000000-0005-0000-0000-000078500000}"/>
    <cellStyle name="Normal 2 6 2 2 2 2 2" xfId="22010" xr:uid="{00000000-0005-0000-0000-000079500000}"/>
    <cellStyle name="Normal 2 6 2 2 2 2 2 2" xfId="22011" xr:uid="{00000000-0005-0000-0000-00007A500000}"/>
    <cellStyle name="Normal 2 6 2 2 2 2 3" xfId="22012" xr:uid="{00000000-0005-0000-0000-00007B500000}"/>
    <cellStyle name="Normal 2 6 2 2 2 2 4" xfId="22013" xr:uid="{00000000-0005-0000-0000-00007C500000}"/>
    <cellStyle name="Normal 2 6 2 2 2 3" xfId="22014" xr:uid="{00000000-0005-0000-0000-00007D500000}"/>
    <cellStyle name="Normal 2 6 2 2 2 3 2" xfId="22015" xr:uid="{00000000-0005-0000-0000-00007E500000}"/>
    <cellStyle name="Normal 2 6 2 2 2 4" xfId="22016" xr:uid="{00000000-0005-0000-0000-00007F500000}"/>
    <cellStyle name="Normal 2 6 2 2 2 5" xfId="22017" xr:uid="{00000000-0005-0000-0000-000080500000}"/>
    <cellStyle name="Normal 2 6 2 2 2 6" xfId="22018" xr:uid="{00000000-0005-0000-0000-000081500000}"/>
    <cellStyle name="Normal 2 6 2 2 2 7" xfId="22019" xr:uid="{00000000-0005-0000-0000-000082500000}"/>
    <cellStyle name="Normál 2 6 2 2 3" xfId="22020" xr:uid="{00000000-0005-0000-0000-000083500000}"/>
    <cellStyle name="Normal 2 6 2 3" xfId="22021" xr:uid="{00000000-0005-0000-0000-000084500000}"/>
    <cellStyle name="Normál 2 6 2 3" xfId="22022" xr:uid="{00000000-0005-0000-0000-000085500000}"/>
    <cellStyle name="Normal 2 6 2 3 10" xfId="22023" xr:uid="{00000000-0005-0000-0000-000086500000}"/>
    <cellStyle name="Normal 2 6 2 3 10 2" xfId="22024" xr:uid="{00000000-0005-0000-0000-000087500000}"/>
    <cellStyle name="Normal 2 6 2 3 11" xfId="22025" xr:uid="{00000000-0005-0000-0000-000088500000}"/>
    <cellStyle name="Normal 2 6 2 3 12" xfId="22026" xr:uid="{00000000-0005-0000-0000-000089500000}"/>
    <cellStyle name="Normal 2 6 2 3 13" xfId="22027" xr:uid="{00000000-0005-0000-0000-00008A500000}"/>
    <cellStyle name="Normal 2 6 2 3 14" xfId="22028" xr:uid="{00000000-0005-0000-0000-00008B500000}"/>
    <cellStyle name="Normal 2 6 2 3 2" xfId="22029" xr:uid="{00000000-0005-0000-0000-00008C500000}"/>
    <cellStyle name="Normál 2 6 2 3 2" xfId="22030" xr:uid="{00000000-0005-0000-0000-00008D500000}"/>
    <cellStyle name="Normal 2 6 2 3 2 2" xfId="22031" xr:uid="{00000000-0005-0000-0000-00008E500000}"/>
    <cellStyle name="Normal 2 6 2 3 2 2 2" xfId="22032" xr:uid="{00000000-0005-0000-0000-00008F500000}"/>
    <cellStyle name="Normal 2 6 2 3 2 3" xfId="22033" xr:uid="{00000000-0005-0000-0000-000090500000}"/>
    <cellStyle name="Normal 2 6 2 3 2 4" xfId="22034" xr:uid="{00000000-0005-0000-0000-000091500000}"/>
    <cellStyle name="Normal 2 6 2 3 2 5" xfId="22035" xr:uid="{00000000-0005-0000-0000-000092500000}"/>
    <cellStyle name="Normal 2 6 2 3 3" xfId="22036" xr:uid="{00000000-0005-0000-0000-000093500000}"/>
    <cellStyle name="Normál 2 6 2 3 3" xfId="22037" xr:uid="{00000000-0005-0000-0000-000094500000}"/>
    <cellStyle name="Normal 2 6 2 3 3 2" xfId="22038" xr:uid="{00000000-0005-0000-0000-000095500000}"/>
    <cellStyle name="Normal 2 6 2 3 4" xfId="22039" xr:uid="{00000000-0005-0000-0000-000096500000}"/>
    <cellStyle name="Normal 2 6 2 3 4 2" xfId="22040" xr:uid="{00000000-0005-0000-0000-000097500000}"/>
    <cellStyle name="Normal 2 6 2 3 5" xfId="22041" xr:uid="{00000000-0005-0000-0000-000098500000}"/>
    <cellStyle name="Normal 2 6 2 3 5 2" xfId="22042" xr:uid="{00000000-0005-0000-0000-000099500000}"/>
    <cellStyle name="Normal 2 6 2 3 6" xfId="22043" xr:uid="{00000000-0005-0000-0000-00009A500000}"/>
    <cellStyle name="Normal 2 6 2 3 6 2" xfId="22044" xr:uid="{00000000-0005-0000-0000-00009B500000}"/>
    <cellStyle name="Normal 2 6 2 3 7" xfId="22045" xr:uid="{00000000-0005-0000-0000-00009C500000}"/>
    <cellStyle name="Normal 2 6 2 3 7 2" xfId="22046" xr:uid="{00000000-0005-0000-0000-00009D500000}"/>
    <cellStyle name="Normal 2 6 2 3 8" xfId="22047" xr:uid="{00000000-0005-0000-0000-00009E500000}"/>
    <cellStyle name="Normal 2 6 2 3 8 2" xfId="22048" xr:uid="{00000000-0005-0000-0000-00009F500000}"/>
    <cellStyle name="Normal 2 6 2 3 9" xfId="22049" xr:uid="{00000000-0005-0000-0000-0000A0500000}"/>
    <cellStyle name="Normal 2 6 2 3 9 2" xfId="22050" xr:uid="{00000000-0005-0000-0000-0000A1500000}"/>
    <cellStyle name="Normál 2 6 2 4" xfId="22051" xr:uid="{00000000-0005-0000-0000-0000A2500000}"/>
    <cellStyle name="Normál 2 6 2 4 2" xfId="22052" xr:uid="{00000000-0005-0000-0000-0000A3500000}"/>
    <cellStyle name="Normál 2 6 2 5" xfId="22053" xr:uid="{00000000-0005-0000-0000-0000A4500000}"/>
    <cellStyle name="Normál 2 6 2 5 2" xfId="22054" xr:uid="{00000000-0005-0000-0000-0000A5500000}"/>
    <cellStyle name="Normál 2 6 2 6" xfId="22055" xr:uid="{00000000-0005-0000-0000-0000A6500000}"/>
    <cellStyle name="Normál 2 6 2 6 2" xfId="22056" xr:uid="{00000000-0005-0000-0000-0000A7500000}"/>
    <cellStyle name="Normál 2 6 2 7" xfId="22057" xr:uid="{00000000-0005-0000-0000-0000A8500000}"/>
    <cellStyle name="Normál 2 6 2 7 2" xfId="22058" xr:uid="{00000000-0005-0000-0000-0000A9500000}"/>
    <cellStyle name="Normál 2 6 2 8" xfId="22059" xr:uid="{00000000-0005-0000-0000-0000AA500000}"/>
    <cellStyle name="Normál 2 6 2 8 2" xfId="22060" xr:uid="{00000000-0005-0000-0000-0000AB500000}"/>
    <cellStyle name="Normál 2 6 2 9" xfId="22061" xr:uid="{00000000-0005-0000-0000-0000AC500000}"/>
    <cellStyle name="Normál 2 6 2 9 2" xfId="22062" xr:uid="{00000000-0005-0000-0000-0000AD500000}"/>
    <cellStyle name="Normal 2 6 20" xfId="22063" xr:uid="{00000000-0005-0000-0000-0000AE500000}"/>
    <cellStyle name="Normal 2 6 20 2" xfId="22064" xr:uid="{00000000-0005-0000-0000-0000AF500000}"/>
    <cellStyle name="Normal 2 6 20 2 2" xfId="22065" xr:uid="{00000000-0005-0000-0000-0000B0500000}"/>
    <cellStyle name="Normal 2 6 20 2 2 2" xfId="22066" xr:uid="{00000000-0005-0000-0000-0000B1500000}"/>
    <cellStyle name="Normal 2 6 20 2 3" xfId="22067" xr:uid="{00000000-0005-0000-0000-0000B2500000}"/>
    <cellStyle name="Normal 2 6 20 2 4" xfId="22068" xr:uid="{00000000-0005-0000-0000-0000B3500000}"/>
    <cellStyle name="Normal 2 6 20 3" xfId="22069" xr:uid="{00000000-0005-0000-0000-0000B4500000}"/>
    <cellStyle name="Normal 2 6 20 3 2" xfId="22070" xr:uid="{00000000-0005-0000-0000-0000B5500000}"/>
    <cellStyle name="Normal 2 6 20 4" xfId="22071" xr:uid="{00000000-0005-0000-0000-0000B6500000}"/>
    <cellStyle name="Normal 2 6 20 5" xfId="22072" xr:uid="{00000000-0005-0000-0000-0000B7500000}"/>
    <cellStyle name="Normal 2 6 21" xfId="22073" xr:uid="{00000000-0005-0000-0000-0000B8500000}"/>
    <cellStyle name="Normal 2 6 22" xfId="22074" xr:uid="{00000000-0005-0000-0000-0000B9500000}"/>
    <cellStyle name="Normal 2 6 23" xfId="22075" xr:uid="{00000000-0005-0000-0000-0000BA500000}"/>
    <cellStyle name="Normal 2 6 24" xfId="22076" xr:uid="{00000000-0005-0000-0000-0000BB500000}"/>
    <cellStyle name="Normal 2 6 25" xfId="22077" xr:uid="{00000000-0005-0000-0000-0000BC500000}"/>
    <cellStyle name="Normal 2 6 26" xfId="22078" xr:uid="{00000000-0005-0000-0000-0000BD500000}"/>
    <cellStyle name="Normal 2 6 27" xfId="22079" xr:uid="{00000000-0005-0000-0000-0000BE500000}"/>
    <cellStyle name="Normal 2 6 28" xfId="22080" xr:uid="{00000000-0005-0000-0000-0000BF500000}"/>
    <cellStyle name="Normal 2 6 29" xfId="22081" xr:uid="{00000000-0005-0000-0000-0000C0500000}"/>
    <cellStyle name="Normal 2 6 3" xfId="22082" xr:uid="{00000000-0005-0000-0000-0000C1500000}"/>
    <cellStyle name="Normál 2 6 3" xfId="22083" xr:uid="{00000000-0005-0000-0000-0000C2500000}"/>
    <cellStyle name="Normál 2 6 3 10" xfId="22084" xr:uid="{00000000-0005-0000-0000-0000C3500000}"/>
    <cellStyle name="Normál 2 6 3 10 2" xfId="22085" xr:uid="{00000000-0005-0000-0000-0000C4500000}"/>
    <cellStyle name="Normál 2 6 3 11" xfId="22086" xr:uid="{00000000-0005-0000-0000-0000C5500000}"/>
    <cellStyle name="Normál 2 6 3 12" xfId="22087" xr:uid="{00000000-0005-0000-0000-0000C6500000}"/>
    <cellStyle name="Normal 2 6 3 2" xfId="22088" xr:uid="{00000000-0005-0000-0000-0000C7500000}"/>
    <cellStyle name="Normál 2 6 3 2" xfId="22089" xr:uid="{00000000-0005-0000-0000-0000C8500000}"/>
    <cellStyle name="Normal 2 6 3 2 2" xfId="22090" xr:uid="{00000000-0005-0000-0000-0000C9500000}"/>
    <cellStyle name="Normál 2 6 3 2 2" xfId="22091" xr:uid="{00000000-0005-0000-0000-0000CA500000}"/>
    <cellStyle name="Normal 2 6 3 2 2 2" xfId="22092" xr:uid="{00000000-0005-0000-0000-0000CB500000}"/>
    <cellStyle name="Normal 2 6 3 2 2 2 2" xfId="22093" xr:uid="{00000000-0005-0000-0000-0000CC500000}"/>
    <cellStyle name="Normal 2 6 3 2 2 2 2 2" xfId="22094" xr:uid="{00000000-0005-0000-0000-0000CD500000}"/>
    <cellStyle name="Normal 2 6 3 2 2 2 3" xfId="22095" xr:uid="{00000000-0005-0000-0000-0000CE500000}"/>
    <cellStyle name="Normal 2 6 3 2 2 2 4" xfId="22096" xr:uid="{00000000-0005-0000-0000-0000CF500000}"/>
    <cellStyle name="Normal 2 6 3 2 2 3" xfId="22097" xr:uid="{00000000-0005-0000-0000-0000D0500000}"/>
    <cellStyle name="Normal 2 6 3 2 2 3 2" xfId="22098" xr:uid="{00000000-0005-0000-0000-0000D1500000}"/>
    <cellStyle name="Normal 2 6 3 2 2 4" xfId="22099" xr:uid="{00000000-0005-0000-0000-0000D2500000}"/>
    <cellStyle name="Normal 2 6 3 2 2 5" xfId="22100" xr:uid="{00000000-0005-0000-0000-0000D3500000}"/>
    <cellStyle name="Normal 2 6 3 2 2 6" xfId="22101" xr:uid="{00000000-0005-0000-0000-0000D4500000}"/>
    <cellStyle name="Normál 2 6 3 2 3" xfId="22102" xr:uid="{00000000-0005-0000-0000-0000D5500000}"/>
    <cellStyle name="Normal 2 6 3 3" xfId="22103" xr:uid="{00000000-0005-0000-0000-0000D6500000}"/>
    <cellStyle name="Normál 2 6 3 3" xfId="22104" xr:uid="{00000000-0005-0000-0000-0000D7500000}"/>
    <cellStyle name="Normal 2 6 3 3 10" xfId="22105" xr:uid="{00000000-0005-0000-0000-0000D8500000}"/>
    <cellStyle name="Normal 2 6 3 3 10 2" xfId="22106" xr:uid="{00000000-0005-0000-0000-0000D9500000}"/>
    <cellStyle name="Normal 2 6 3 3 11" xfId="22107" xr:uid="{00000000-0005-0000-0000-0000DA500000}"/>
    <cellStyle name="Normal 2 6 3 3 12" xfId="22108" xr:uid="{00000000-0005-0000-0000-0000DB500000}"/>
    <cellStyle name="Normal 2 6 3 3 13" xfId="22109" xr:uid="{00000000-0005-0000-0000-0000DC500000}"/>
    <cellStyle name="Normal 2 6 3 3 2" xfId="22110" xr:uid="{00000000-0005-0000-0000-0000DD500000}"/>
    <cellStyle name="Normál 2 6 3 3 2" xfId="22111" xr:uid="{00000000-0005-0000-0000-0000DE500000}"/>
    <cellStyle name="Normal 2 6 3 3 2 2" xfId="22112" xr:uid="{00000000-0005-0000-0000-0000DF500000}"/>
    <cellStyle name="Normal 2 6 3 3 2 2 2" xfId="22113" xr:uid="{00000000-0005-0000-0000-0000E0500000}"/>
    <cellStyle name="Normal 2 6 3 3 2 3" xfId="22114" xr:uid="{00000000-0005-0000-0000-0000E1500000}"/>
    <cellStyle name="Normal 2 6 3 3 2 4" xfId="22115" xr:uid="{00000000-0005-0000-0000-0000E2500000}"/>
    <cellStyle name="Normal 2 6 3 3 2 5" xfId="22116" xr:uid="{00000000-0005-0000-0000-0000E3500000}"/>
    <cellStyle name="Normal 2 6 3 3 3" xfId="22117" xr:uid="{00000000-0005-0000-0000-0000E4500000}"/>
    <cellStyle name="Normál 2 6 3 3 3" xfId="22118" xr:uid="{00000000-0005-0000-0000-0000E5500000}"/>
    <cellStyle name="Normal 2 6 3 3 3 2" xfId="22119" xr:uid="{00000000-0005-0000-0000-0000E6500000}"/>
    <cellStyle name="Normal 2 6 3 3 4" xfId="22120" xr:uid="{00000000-0005-0000-0000-0000E7500000}"/>
    <cellStyle name="Normal 2 6 3 3 4 2" xfId="22121" xr:uid="{00000000-0005-0000-0000-0000E8500000}"/>
    <cellStyle name="Normal 2 6 3 3 5" xfId="22122" xr:uid="{00000000-0005-0000-0000-0000E9500000}"/>
    <cellStyle name="Normal 2 6 3 3 5 2" xfId="22123" xr:uid="{00000000-0005-0000-0000-0000EA500000}"/>
    <cellStyle name="Normal 2 6 3 3 6" xfId="22124" xr:uid="{00000000-0005-0000-0000-0000EB500000}"/>
    <cellStyle name="Normal 2 6 3 3 6 2" xfId="22125" xr:uid="{00000000-0005-0000-0000-0000EC500000}"/>
    <cellStyle name="Normal 2 6 3 3 7" xfId="22126" xr:uid="{00000000-0005-0000-0000-0000ED500000}"/>
    <cellStyle name="Normal 2 6 3 3 7 2" xfId="22127" xr:uid="{00000000-0005-0000-0000-0000EE500000}"/>
    <cellStyle name="Normal 2 6 3 3 8" xfId="22128" xr:uid="{00000000-0005-0000-0000-0000EF500000}"/>
    <cellStyle name="Normal 2 6 3 3 8 2" xfId="22129" xr:uid="{00000000-0005-0000-0000-0000F0500000}"/>
    <cellStyle name="Normal 2 6 3 3 9" xfId="22130" xr:uid="{00000000-0005-0000-0000-0000F1500000}"/>
    <cellStyle name="Normal 2 6 3 3 9 2" xfId="22131" xr:uid="{00000000-0005-0000-0000-0000F2500000}"/>
    <cellStyle name="Normál 2 6 3 4" xfId="22132" xr:uid="{00000000-0005-0000-0000-0000F3500000}"/>
    <cellStyle name="Normál 2 6 3 4 2" xfId="22133" xr:uid="{00000000-0005-0000-0000-0000F4500000}"/>
    <cellStyle name="Normál 2 6 3 5" xfId="22134" xr:uid="{00000000-0005-0000-0000-0000F5500000}"/>
    <cellStyle name="Normál 2 6 3 5 2" xfId="22135" xr:uid="{00000000-0005-0000-0000-0000F6500000}"/>
    <cellStyle name="Normál 2 6 3 6" xfId="22136" xr:uid="{00000000-0005-0000-0000-0000F7500000}"/>
    <cellStyle name="Normál 2 6 3 6 2" xfId="22137" xr:uid="{00000000-0005-0000-0000-0000F8500000}"/>
    <cellStyle name="Normál 2 6 3 7" xfId="22138" xr:uid="{00000000-0005-0000-0000-0000F9500000}"/>
    <cellStyle name="Normál 2 6 3 7 2" xfId="22139" xr:uid="{00000000-0005-0000-0000-0000FA500000}"/>
    <cellStyle name="Normál 2 6 3 8" xfId="22140" xr:uid="{00000000-0005-0000-0000-0000FB500000}"/>
    <cellStyle name="Normál 2 6 3 8 2" xfId="22141" xr:uid="{00000000-0005-0000-0000-0000FC500000}"/>
    <cellStyle name="Normál 2 6 3 9" xfId="22142" xr:uid="{00000000-0005-0000-0000-0000FD500000}"/>
    <cellStyle name="Normál 2 6 3 9 2" xfId="22143" xr:uid="{00000000-0005-0000-0000-0000FE500000}"/>
    <cellStyle name="Normal 2 6 30" xfId="22144" xr:uid="{00000000-0005-0000-0000-0000FF500000}"/>
    <cellStyle name="Normal 2 6 31" xfId="22145" xr:uid="{00000000-0005-0000-0000-000000510000}"/>
    <cellStyle name="Normal 2 6 32" xfId="22146" xr:uid="{00000000-0005-0000-0000-000001510000}"/>
    <cellStyle name="Normal 2 6 33" xfId="22147" xr:uid="{00000000-0005-0000-0000-000002510000}"/>
    <cellStyle name="Normal 2 6 34" xfId="22148" xr:uid="{00000000-0005-0000-0000-000003510000}"/>
    <cellStyle name="Normal 2 6 35" xfId="22149" xr:uid="{00000000-0005-0000-0000-000004510000}"/>
    <cellStyle name="Normal 2 6 36" xfId="22150" xr:uid="{00000000-0005-0000-0000-000005510000}"/>
    <cellStyle name="Normal 2 6 37" xfId="22151" xr:uid="{00000000-0005-0000-0000-000006510000}"/>
    <cellStyle name="Normal 2 6 38" xfId="22152" xr:uid="{00000000-0005-0000-0000-000007510000}"/>
    <cellStyle name="Normal 2 6 39" xfId="22153" xr:uid="{00000000-0005-0000-0000-000008510000}"/>
    <cellStyle name="Normal 2 6 4" xfId="22154" xr:uid="{00000000-0005-0000-0000-000009510000}"/>
    <cellStyle name="Normál 2 6 4" xfId="22155" xr:uid="{00000000-0005-0000-0000-00000A510000}"/>
    <cellStyle name="Normál 2 6 4 10" xfId="22156" xr:uid="{00000000-0005-0000-0000-00000B510000}"/>
    <cellStyle name="Normál 2 6 4 10 2" xfId="22157" xr:uid="{00000000-0005-0000-0000-00000C510000}"/>
    <cellStyle name="Normál 2 6 4 11" xfId="22158" xr:uid="{00000000-0005-0000-0000-00000D510000}"/>
    <cellStyle name="Normál 2 6 4 12" xfId="22159" xr:uid="{00000000-0005-0000-0000-00000E510000}"/>
    <cellStyle name="Normal 2 6 4 2" xfId="22160" xr:uid="{00000000-0005-0000-0000-00000F510000}"/>
    <cellStyle name="Normál 2 6 4 2" xfId="22161" xr:uid="{00000000-0005-0000-0000-000010510000}"/>
    <cellStyle name="Normal 2 6 4 2 2" xfId="22162" xr:uid="{00000000-0005-0000-0000-000011510000}"/>
    <cellStyle name="Normál 2 6 4 2 2" xfId="22163" xr:uid="{00000000-0005-0000-0000-000012510000}"/>
    <cellStyle name="Normal 2 6 4 2 2 2" xfId="22164" xr:uid="{00000000-0005-0000-0000-000013510000}"/>
    <cellStyle name="Normal 2 6 4 2 2 2 2" xfId="22165" xr:uid="{00000000-0005-0000-0000-000014510000}"/>
    <cellStyle name="Normal 2 6 4 2 2 2 2 2" xfId="22166" xr:uid="{00000000-0005-0000-0000-000015510000}"/>
    <cellStyle name="Normal 2 6 4 2 2 2 3" xfId="22167" xr:uid="{00000000-0005-0000-0000-000016510000}"/>
    <cellStyle name="Normal 2 6 4 2 2 2 4" xfId="22168" xr:uid="{00000000-0005-0000-0000-000017510000}"/>
    <cellStyle name="Normal 2 6 4 2 2 3" xfId="22169" xr:uid="{00000000-0005-0000-0000-000018510000}"/>
    <cellStyle name="Normal 2 6 4 2 2 3 2" xfId="22170" xr:uid="{00000000-0005-0000-0000-000019510000}"/>
    <cellStyle name="Normal 2 6 4 2 2 4" xfId="22171" xr:uid="{00000000-0005-0000-0000-00001A510000}"/>
    <cellStyle name="Normal 2 6 4 2 2 5" xfId="22172" xr:uid="{00000000-0005-0000-0000-00001B510000}"/>
    <cellStyle name="Normal 2 6 4 2 2 6" xfId="22173" xr:uid="{00000000-0005-0000-0000-00001C510000}"/>
    <cellStyle name="Normál 2 6 4 2 3" xfId="22174" xr:uid="{00000000-0005-0000-0000-00001D510000}"/>
    <cellStyle name="Normal 2 6 4 3" xfId="22175" xr:uid="{00000000-0005-0000-0000-00001E510000}"/>
    <cellStyle name="Normál 2 6 4 3" xfId="22176" xr:uid="{00000000-0005-0000-0000-00001F510000}"/>
    <cellStyle name="Normal 2 6 4 3 10" xfId="22177" xr:uid="{00000000-0005-0000-0000-000020510000}"/>
    <cellStyle name="Normal 2 6 4 3 10 2" xfId="22178" xr:uid="{00000000-0005-0000-0000-000021510000}"/>
    <cellStyle name="Normal 2 6 4 3 11" xfId="22179" xr:uid="{00000000-0005-0000-0000-000022510000}"/>
    <cellStyle name="Normal 2 6 4 3 12" xfId="22180" xr:uid="{00000000-0005-0000-0000-000023510000}"/>
    <cellStyle name="Normal 2 6 4 3 13" xfId="22181" xr:uid="{00000000-0005-0000-0000-000024510000}"/>
    <cellStyle name="Normal 2 6 4 3 2" xfId="22182" xr:uid="{00000000-0005-0000-0000-000025510000}"/>
    <cellStyle name="Normál 2 6 4 3 2" xfId="22183" xr:uid="{00000000-0005-0000-0000-000026510000}"/>
    <cellStyle name="Normal 2 6 4 3 2 2" xfId="22184" xr:uid="{00000000-0005-0000-0000-000027510000}"/>
    <cellStyle name="Normal 2 6 4 3 2 2 2" xfId="22185" xr:uid="{00000000-0005-0000-0000-000028510000}"/>
    <cellStyle name="Normal 2 6 4 3 2 3" xfId="22186" xr:uid="{00000000-0005-0000-0000-000029510000}"/>
    <cellStyle name="Normal 2 6 4 3 2 4" xfId="22187" xr:uid="{00000000-0005-0000-0000-00002A510000}"/>
    <cellStyle name="Normal 2 6 4 3 2 5" xfId="22188" xr:uid="{00000000-0005-0000-0000-00002B510000}"/>
    <cellStyle name="Normal 2 6 4 3 3" xfId="22189" xr:uid="{00000000-0005-0000-0000-00002C510000}"/>
    <cellStyle name="Normál 2 6 4 3 3" xfId="22190" xr:uid="{00000000-0005-0000-0000-00002D510000}"/>
    <cellStyle name="Normal 2 6 4 3 3 2" xfId="22191" xr:uid="{00000000-0005-0000-0000-00002E510000}"/>
    <cellStyle name="Normal 2 6 4 3 4" xfId="22192" xr:uid="{00000000-0005-0000-0000-00002F510000}"/>
    <cellStyle name="Normal 2 6 4 3 4 2" xfId="22193" xr:uid="{00000000-0005-0000-0000-000030510000}"/>
    <cellStyle name="Normal 2 6 4 3 5" xfId="22194" xr:uid="{00000000-0005-0000-0000-000031510000}"/>
    <cellStyle name="Normal 2 6 4 3 5 2" xfId="22195" xr:uid="{00000000-0005-0000-0000-000032510000}"/>
    <cellStyle name="Normal 2 6 4 3 6" xfId="22196" xr:uid="{00000000-0005-0000-0000-000033510000}"/>
    <cellStyle name="Normal 2 6 4 3 6 2" xfId="22197" xr:uid="{00000000-0005-0000-0000-000034510000}"/>
    <cellStyle name="Normal 2 6 4 3 7" xfId="22198" xr:uid="{00000000-0005-0000-0000-000035510000}"/>
    <cellStyle name="Normal 2 6 4 3 7 2" xfId="22199" xr:uid="{00000000-0005-0000-0000-000036510000}"/>
    <cellStyle name="Normal 2 6 4 3 8" xfId="22200" xr:uid="{00000000-0005-0000-0000-000037510000}"/>
    <cellStyle name="Normal 2 6 4 3 8 2" xfId="22201" xr:uid="{00000000-0005-0000-0000-000038510000}"/>
    <cellStyle name="Normal 2 6 4 3 9" xfId="22202" xr:uid="{00000000-0005-0000-0000-000039510000}"/>
    <cellStyle name="Normal 2 6 4 3 9 2" xfId="22203" xr:uid="{00000000-0005-0000-0000-00003A510000}"/>
    <cellStyle name="Normál 2 6 4 4" xfId="22204" xr:uid="{00000000-0005-0000-0000-00003B510000}"/>
    <cellStyle name="Normál 2 6 4 4 2" xfId="22205" xr:uid="{00000000-0005-0000-0000-00003C510000}"/>
    <cellStyle name="Normál 2 6 4 5" xfId="22206" xr:uid="{00000000-0005-0000-0000-00003D510000}"/>
    <cellStyle name="Normál 2 6 4 5 2" xfId="22207" xr:uid="{00000000-0005-0000-0000-00003E510000}"/>
    <cellStyle name="Normál 2 6 4 6" xfId="22208" xr:uid="{00000000-0005-0000-0000-00003F510000}"/>
    <cellStyle name="Normál 2 6 4 6 2" xfId="22209" xr:uid="{00000000-0005-0000-0000-000040510000}"/>
    <cellStyle name="Normál 2 6 4 7" xfId="22210" xr:uid="{00000000-0005-0000-0000-000041510000}"/>
    <cellStyle name="Normál 2 6 4 7 2" xfId="22211" xr:uid="{00000000-0005-0000-0000-000042510000}"/>
    <cellStyle name="Normál 2 6 4 8" xfId="22212" xr:uid="{00000000-0005-0000-0000-000043510000}"/>
    <cellStyle name="Normál 2 6 4 8 2" xfId="22213" xr:uid="{00000000-0005-0000-0000-000044510000}"/>
    <cellStyle name="Normál 2 6 4 9" xfId="22214" xr:uid="{00000000-0005-0000-0000-000045510000}"/>
    <cellStyle name="Normál 2 6 4 9 2" xfId="22215" xr:uid="{00000000-0005-0000-0000-000046510000}"/>
    <cellStyle name="Normal 2 6 40" xfId="22216" xr:uid="{00000000-0005-0000-0000-000047510000}"/>
    <cellStyle name="Normal 2 6 41" xfId="22217" xr:uid="{00000000-0005-0000-0000-000048510000}"/>
    <cellStyle name="Normal 2 6 42" xfId="22218" xr:uid="{00000000-0005-0000-0000-000049510000}"/>
    <cellStyle name="Normal 2 6 43" xfId="22219" xr:uid="{00000000-0005-0000-0000-00004A510000}"/>
    <cellStyle name="Normal 2 6 44" xfId="22220" xr:uid="{00000000-0005-0000-0000-00004B510000}"/>
    <cellStyle name="Normal 2 6 45" xfId="22221" xr:uid="{00000000-0005-0000-0000-00004C510000}"/>
    <cellStyle name="Normal 2 6 46" xfId="22222" xr:uid="{00000000-0005-0000-0000-00004D510000}"/>
    <cellStyle name="Normal 2 6 47" xfId="22223" xr:uid="{00000000-0005-0000-0000-00004E510000}"/>
    <cellStyle name="Normal 2 6 48" xfId="2266" xr:uid="{00000000-0005-0000-0000-00004F510000}"/>
    <cellStyle name="Normal 2 6 5" xfId="22224" xr:uid="{00000000-0005-0000-0000-000050510000}"/>
    <cellStyle name="Normál 2 6 5" xfId="22225" xr:uid="{00000000-0005-0000-0000-000051510000}"/>
    <cellStyle name="Normál 2 6 5 10" xfId="22226" xr:uid="{00000000-0005-0000-0000-000052510000}"/>
    <cellStyle name="Normál 2 6 5 10 2" xfId="22227" xr:uid="{00000000-0005-0000-0000-000053510000}"/>
    <cellStyle name="Normál 2 6 5 11" xfId="22228" xr:uid="{00000000-0005-0000-0000-000054510000}"/>
    <cellStyle name="Normál 2 6 5 12" xfId="22229" xr:uid="{00000000-0005-0000-0000-000055510000}"/>
    <cellStyle name="Normal 2 6 5 2" xfId="22230" xr:uid="{00000000-0005-0000-0000-000056510000}"/>
    <cellStyle name="Normál 2 6 5 2" xfId="22231" xr:uid="{00000000-0005-0000-0000-000057510000}"/>
    <cellStyle name="Normal 2 6 5 2 10" xfId="22232" xr:uid="{00000000-0005-0000-0000-000058510000}"/>
    <cellStyle name="Normal 2 6 5 2 10 2" xfId="22233" xr:uid="{00000000-0005-0000-0000-000059510000}"/>
    <cellStyle name="Normal 2 6 5 2 11" xfId="22234" xr:uid="{00000000-0005-0000-0000-00005A510000}"/>
    <cellStyle name="Normal 2 6 5 2 11 2" xfId="22235" xr:uid="{00000000-0005-0000-0000-00005B510000}"/>
    <cellStyle name="Normal 2 6 5 2 12" xfId="22236" xr:uid="{00000000-0005-0000-0000-00005C510000}"/>
    <cellStyle name="Normal 2 6 5 2 13" xfId="22237" xr:uid="{00000000-0005-0000-0000-00005D510000}"/>
    <cellStyle name="Normal 2 6 5 2 14" xfId="22238" xr:uid="{00000000-0005-0000-0000-00005E510000}"/>
    <cellStyle name="Normal 2 6 5 2 15" xfId="22239" xr:uid="{00000000-0005-0000-0000-00005F510000}"/>
    <cellStyle name="Normal 2 6 5 2 2" xfId="22240" xr:uid="{00000000-0005-0000-0000-000060510000}"/>
    <cellStyle name="Normál 2 6 5 2 2" xfId="22241" xr:uid="{00000000-0005-0000-0000-000061510000}"/>
    <cellStyle name="Normal 2 6 5 2 2 2" xfId="22242" xr:uid="{00000000-0005-0000-0000-000062510000}"/>
    <cellStyle name="Normal 2 6 5 2 2 2 2" xfId="22243" xr:uid="{00000000-0005-0000-0000-000063510000}"/>
    <cellStyle name="Normal 2 6 5 2 2 3" xfId="22244" xr:uid="{00000000-0005-0000-0000-000064510000}"/>
    <cellStyle name="Normal 2 6 5 2 2 4" xfId="22245" xr:uid="{00000000-0005-0000-0000-000065510000}"/>
    <cellStyle name="Normal 2 6 5 2 2 5" xfId="22246" xr:uid="{00000000-0005-0000-0000-000066510000}"/>
    <cellStyle name="Normal 2 6 5 2 3" xfId="22247" xr:uid="{00000000-0005-0000-0000-000067510000}"/>
    <cellStyle name="Normál 2 6 5 2 3" xfId="22248" xr:uid="{00000000-0005-0000-0000-000068510000}"/>
    <cellStyle name="Normal 2 6 5 2 3 2" xfId="22249" xr:uid="{00000000-0005-0000-0000-000069510000}"/>
    <cellStyle name="Normal 2 6 5 2 4" xfId="22250" xr:uid="{00000000-0005-0000-0000-00006A510000}"/>
    <cellStyle name="Normal 2 6 5 2 4 2" xfId="22251" xr:uid="{00000000-0005-0000-0000-00006B510000}"/>
    <cellStyle name="Normal 2 6 5 2 5" xfId="22252" xr:uid="{00000000-0005-0000-0000-00006C510000}"/>
    <cellStyle name="Normal 2 6 5 2 5 2" xfId="22253" xr:uid="{00000000-0005-0000-0000-00006D510000}"/>
    <cellStyle name="Normal 2 6 5 2 6" xfId="22254" xr:uid="{00000000-0005-0000-0000-00006E510000}"/>
    <cellStyle name="Normal 2 6 5 2 6 2" xfId="22255" xr:uid="{00000000-0005-0000-0000-00006F510000}"/>
    <cellStyle name="Normal 2 6 5 2 7" xfId="22256" xr:uid="{00000000-0005-0000-0000-000070510000}"/>
    <cellStyle name="Normal 2 6 5 2 7 2" xfId="22257" xr:uid="{00000000-0005-0000-0000-000071510000}"/>
    <cellStyle name="Normal 2 6 5 2 8" xfId="22258" xr:uid="{00000000-0005-0000-0000-000072510000}"/>
    <cellStyle name="Normal 2 6 5 2 8 2" xfId="22259" xr:uid="{00000000-0005-0000-0000-000073510000}"/>
    <cellStyle name="Normal 2 6 5 2 9" xfId="22260" xr:uid="{00000000-0005-0000-0000-000074510000}"/>
    <cellStyle name="Normal 2 6 5 2 9 2" xfId="22261" xr:uid="{00000000-0005-0000-0000-000075510000}"/>
    <cellStyle name="Normál 2 6 5 3" xfId="22262" xr:uid="{00000000-0005-0000-0000-000076510000}"/>
    <cellStyle name="Normál 2 6 5 3 2" xfId="22263" xr:uid="{00000000-0005-0000-0000-000077510000}"/>
    <cellStyle name="Normál 2 6 5 4" xfId="22264" xr:uid="{00000000-0005-0000-0000-000078510000}"/>
    <cellStyle name="Normál 2 6 5 4 2" xfId="22265" xr:uid="{00000000-0005-0000-0000-000079510000}"/>
    <cellStyle name="Normál 2 6 5 5" xfId="22266" xr:uid="{00000000-0005-0000-0000-00007A510000}"/>
    <cellStyle name="Normál 2 6 5 5 2" xfId="22267" xr:uid="{00000000-0005-0000-0000-00007B510000}"/>
    <cellStyle name="Normál 2 6 5 6" xfId="22268" xr:uid="{00000000-0005-0000-0000-00007C510000}"/>
    <cellStyle name="Normál 2 6 5 6 2" xfId="22269" xr:uid="{00000000-0005-0000-0000-00007D510000}"/>
    <cellStyle name="Normál 2 6 5 7" xfId="22270" xr:uid="{00000000-0005-0000-0000-00007E510000}"/>
    <cellStyle name="Normál 2 6 5 7 2" xfId="22271" xr:uid="{00000000-0005-0000-0000-00007F510000}"/>
    <cellStyle name="Normál 2 6 5 8" xfId="22272" xr:uid="{00000000-0005-0000-0000-000080510000}"/>
    <cellStyle name="Normál 2 6 5 8 2" xfId="22273" xr:uid="{00000000-0005-0000-0000-000081510000}"/>
    <cellStyle name="Normál 2 6 5 9" xfId="22274" xr:uid="{00000000-0005-0000-0000-000082510000}"/>
    <cellStyle name="Normál 2 6 5 9 2" xfId="22275" xr:uid="{00000000-0005-0000-0000-000083510000}"/>
    <cellStyle name="Normal 2 6 6" xfId="22276" xr:uid="{00000000-0005-0000-0000-000084510000}"/>
    <cellStyle name="Normál 2 6 6" xfId="22277" xr:uid="{00000000-0005-0000-0000-000085510000}"/>
    <cellStyle name="Normal 2 6 6 2" xfId="22278" xr:uid="{00000000-0005-0000-0000-000086510000}"/>
    <cellStyle name="Normál 2 6 6 2" xfId="22279" xr:uid="{00000000-0005-0000-0000-000087510000}"/>
    <cellStyle name="Normal 2 6 6 2 2" xfId="22280" xr:uid="{00000000-0005-0000-0000-000088510000}"/>
    <cellStyle name="Normal 2 6 6 2 2 2" xfId="22281" xr:uid="{00000000-0005-0000-0000-000089510000}"/>
    <cellStyle name="Normal 2 6 6 2 2 2 2" xfId="22282" xr:uid="{00000000-0005-0000-0000-00008A510000}"/>
    <cellStyle name="Normal 2 6 6 2 2 3" xfId="22283" xr:uid="{00000000-0005-0000-0000-00008B510000}"/>
    <cellStyle name="Normal 2 6 6 2 2 4" xfId="22284" xr:uid="{00000000-0005-0000-0000-00008C510000}"/>
    <cellStyle name="Normal 2 6 6 2 3" xfId="22285" xr:uid="{00000000-0005-0000-0000-00008D510000}"/>
    <cellStyle name="Normal 2 6 6 2 3 2" xfId="22286" xr:uid="{00000000-0005-0000-0000-00008E510000}"/>
    <cellStyle name="Normal 2 6 6 2 4" xfId="22287" xr:uid="{00000000-0005-0000-0000-00008F510000}"/>
    <cellStyle name="Normal 2 6 6 2 5" xfId="22288" xr:uid="{00000000-0005-0000-0000-000090510000}"/>
    <cellStyle name="Normal 2 6 6 2 6" xfId="22289" xr:uid="{00000000-0005-0000-0000-000091510000}"/>
    <cellStyle name="Normal 2 6 6 2 7" xfId="22290" xr:uid="{00000000-0005-0000-0000-000092510000}"/>
    <cellStyle name="Normál 2 6 6 3" xfId="22291" xr:uid="{00000000-0005-0000-0000-000093510000}"/>
    <cellStyle name="Normal 2 6 7" xfId="22292" xr:uid="{00000000-0005-0000-0000-000094510000}"/>
    <cellStyle name="Normál 2 6 7" xfId="22293" xr:uid="{00000000-0005-0000-0000-000095510000}"/>
    <cellStyle name="Normal 2 6 7 2" xfId="22294" xr:uid="{00000000-0005-0000-0000-000096510000}"/>
    <cellStyle name="Normál 2 6 7 2" xfId="22295" xr:uid="{00000000-0005-0000-0000-000097510000}"/>
    <cellStyle name="Normal 2 6 7 2 2" xfId="22296" xr:uid="{00000000-0005-0000-0000-000098510000}"/>
    <cellStyle name="Normal 2 6 7 2 2 2" xfId="22297" xr:uid="{00000000-0005-0000-0000-000099510000}"/>
    <cellStyle name="Normal 2 6 7 2 2 2 2" xfId="22298" xr:uid="{00000000-0005-0000-0000-00009A510000}"/>
    <cellStyle name="Normal 2 6 7 2 2 3" xfId="22299" xr:uid="{00000000-0005-0000-0000-00009B510000}"/>
    <cellStyle name="Normal 2 6 7 2 2 4" xfId="22300" xr:uid="{00000000-0005-0000-0000-00009C510000}"/>
    <cellStyle name="Normal 2 6 7 2 3" xfId="22301" xr:uid="{00000000-0005-0000-0000-00009D510000}"/>
    <cellStyle name="Normal 2 6 7 2 3 2" xfId="22302" xr:uid="{00000000-0005-0000-0000-00009E510000}"/>
    <cellStyle name="Normal 2 6 7 2 4" xfId="22303" xr:uid="{00000000-0005-0000-0000-00009F510000}"/>
    <cellStyle name="Normal 2 6 7 2 5" xfId="22304" xr:uid="{00000000-0005-0000-0000-0000A0510000}"/>
    <cellStyle name="Normal 2 6 7 2 6" xfId="22305" xr:uid="{00000000-0005-0000-0000-0000A1510000}"/>
    <cellStyle name="Normal 2 6 7 2 7" xfId="22306" xr:uid="{00000000-0005-0000-0000-0000A2510000}"/>
    <cellStyle name="Normál 2 6 7 3" xfId="22307" xr:uid="{00000000-0005-0000-0000-0000A3510000}"/>
    <cellStyle name="Normal 2 6 8" xfId="22308" xr:uid="{00000000-0005-0000-0000-0000A4510000}"/>
    <cellStyle name="Normál 2 6 8" xfId="22309" xr:uid="{00000000-0005-0000-0000-0000A5510000}"/>
    <cellStyle name="Normal 2 6 8 2" xfId="22310" xr:uid="{00000000-0005-0000-0000-0000A6510000}"/>
    <cellStyle name="Normál 2 6 8 2" xfId="22311" xr:uid="{00000000-0005-0000-0000-0000A7510000}"/>
    <cellStyle name="Normal 2 6 8 2 2" xfId="22312" xr:uid="{00000000-0005-0000-0000-0000A8510000}"/>
    <cellStyle name="Normal 2 6 8 2 2 2" xfId="22313" xr:uid="{00000000-0005-0000-0000-0000A9510000}"/>
    <cellStyle name="Normal 2 6 8 2 2 2 2" xfId="22314" xr:uid="{00000000-0005-0000-0000-0000AA510000}"/>
    <cellStyle name="Normal 2 6 8 2 2 3" xfId="22315" xr:uid="{00000000-0005-0000-0000-0000AB510000}"/>
    <cellStyle name="Normal 2 6 8 2 2 4" xfId="22316" xr:uid="{00000000-0005-0000-0000-0000AC510000}"/>
    <cellStyle name="Normal 2 6 8 2 3" xfId="22317" xr:uid="{00000000-0005-0000-0000-0000AD510000}"/>
    <cellStyle name="Normal 2 6 8 2 3 2" xfId="22318" xr:uid="{00000000-0005-0000-0000-0000AE510000}"/>
    <cellStyle name="Normal 2 6 8 2 4" xfId="22319" xr:uid="{00000000-0005-0000-0000-0000AF510000}"/>
    <cellStyle name="Normal 2 6 8 2 5" xfId="22320" xr:uid="{00000000-0005-0000-0000-0000B0510000}"/>
    <cellStyle name="Normal 2 6 8 2 6" xfId="22321" xr:uid="{00000000-0005-0000-0000-0000B1510000}"/>
    <cellStyle name="Normal 2 6 8 2 7" xfId="22322" xr:uid="{00000000-0005-0000-0000-0000B2510000}"/>
    <cellStyle name="Normál 2 6 8 3" xfId="22323" xr:uid="{00000000-0005-0000-0000-0000B3510000}"/>
    <cellStyle name="Normal 2 6 9" xfId="22324" xr:uid="{00000000-0005-0000-0000-0000B4510000}"/>
    <cellStyle name="Normál 2 6 9" xfId="22325" xr:uid="{00000000-0005-0000-0000-0000B5510000}"/>
    <cellStyle name="Normal 2 6 9 2" xfId="22326" xr:uid="{00000000-0005-0000-0000-0000B6510000}"/>
    <cellStyle name="Normál 2 6 9 2" xfId="22327" xr:uid="{00000000-0005-0000-0000-0000B7510000}"/>
    <cellStyle name="Normal 2 6 9 2 2" xfId="22328" xr:uid="{00000000-0005-0000-0000-0000B8510000}"/>
    <cellStyle name="Normal 2 6 9 2 2 2" xfId="22329" xr:uid="{00000000-0005-0000-0000-0000B9510000}"/>
    <cellStyle name="Normal 2 6 9 2 2 2 2" xfId="22330" xr:uid="{00000000-0005-0000-0000-0000BA510000}"/>
    <cellStyle name="Normal 2 6 9 2 2 3" xfId="22331" xr:uid="{00000000-0005-0000-0000-0000BB510000}"/>
    <cellStyle name="Normal 2 6 9 2 2 4" xfId="22332" xr:uid="{00000000-0005-0000-0000-0000BC510000}"/>
    <cellStyle name="Normal 2 6 9 2 3" xfId="22333" xr:uid="{00000000-0005-0000-0000-0000BD510000}"/>
    <cellStyle name="Normal 2 6 9 2 3 2" xfId="22334" xr:uid="{00000000-0005-0000-0000-0000BE510000}"/>
    <cellStyle name="Normal 2 6 9 2 4" xfId="22335" xr:uid="{00000000-0005-0000-0000-0000BF510000}"/>
    <cellStyle name="Normal 2 6 9 2 5" xfId="22336" xr:uid="{00000000-0005-0000-0000-0000C0510000}"/>
    <cellStyle name="Normal 2 6 9 2 6" xfId="22337" xr:uid="{00000000-0005-0000-0000-0000C1510000}"/>
    <cellStyle name="Normal 2 6 9 2 7" xfId="22338" xr:uid="{00000000-0005-0000-0000-0000C2510000}"/>
    <cellStyle name="Normál 2 6 9 3" xfId="22339" xr:uid="{00000000-0005-0000-0000-0000C3510000}"/>
    <cellStyle name="Normal 2 6_inv-en-1.5.0-02 trame_fiche-emissions" xfId="22340" xr:uid="{00000000-0005-0000-0000-0000C4510000}"/>
    <cellStyle name="Normal 2 60" xfId="22341" xr:uid="{00000000-0005-0000-0000-0000C5510000}"/>
    <cellStyle name="Normal 2 60 2" xfId="22342" xr:uid="{00000000-0005-0000-0000-0000C6510000}"/>
    <cellStyle name="Normal 2 60 2 2" xfId="22343" xr:uid="{00000000-0005-0000-0000-0000C7510000}"/>
    <cellStyle name="Normal 2 60 2 2 2" xfId="22344" xr:uid="{00000000-0005-0000-0000-0000C8510000}"/>
    <cellStyle name="Normal 2 60 2 2 2 2" xfId="22345" xr:uid="{00000000-0005-0000-0000-0000C9510000}"/>
    <cellStyle name="Normal 2 60 2 2 2 2 2" xfId="22346" xr:uid="{00000000-0005-0000-0000-0000CA510000}"/>
    <cellStyle name="Normal 2 60 2 2 2 3" xfId="22347" xr:uid="{00000000-0005-0000-0000-0000CB510000}"/>
    <cellStyle name="Normal 2 60 2 2 2 4" xfId="22348" xr:uid="{00000000-0005-0000-0000-0000CC510000}"/>
    <cellStyle name="Normal 2 60 2 2 3" xfId="22349" xr:uid="{00000000-0005-0000-0000-0000CD510000}"/>
    <cellStyle name="Normal 2 60 2 2 3 2" xfId="22350" xr:uid="{00000000-0005-0000-0000-0000CE510000}"/>
    <cellStyle name="Normal 2 60 2 2 4" xfId="22351" xr:uid="{00000000-0005-0000-0000-0000CF510000}"/>
    <cellStyle name="Normal 2 60 2 2 5" xfId="22352" xr:uid="{00000000-0005-0000-0000-0000D0510000}"/>
    <cellStyle name="Normal 2 60 3" xfId="22353" xr:uid="{00000000-0005-0000-0000-0000D1510000}"/>
    <cellStyle name="Normal 2 60 3 2" xfId="22354" xr:uid="{00000000-0005-0000-0000-0000D2510000}"/>
    <cellStyle name="Normal 2 60 3 2 2" xfId="22355" xr:uid="{00000000-0005-0000-0000-0000D3510000}"/>
    <cellStyle name="Normal 2 60 3 2 2 2" xfId="22356" xr:uid="{00000000-0005-0000-0000-0000D4510000}"/>
    <cellStyle name="Normal 2 60 3 2 2 2 2" xfId="22357" xr:uid="{00000000-0005-0000-0000-0000D5510000}"/>
    <cellStyle name="Normal 2 60 3 2 2 3" xfId="22358" xr:uid="{00000000-0005-0000-0000-0000D6510000}"/>
    <cellStyle name="Normal 2 60 3 2 2 4" xfId="22359" xr:uid="{00000000-0005-0000-0000-0000D7510000}"/>
    <cellStyle name="Normal 2 60 3 2 3" xfId="22360" xr:uid="{00000000-0005-0000-0000-0000D8510000}"/>
    <cellStyle name="Normal 2 60 3 2 3 2" xfId="22361" xr:uid="{00000000-0005-0000-0000-0000D9510000}"/>
    <cellStyle name="Normal 2 60 3 2 4" xfId="22362" xr:uid="{00000000-0005-0000-0000-0000DA510000}"/>
    <cellStyle name="Normal 2 60 3 2 5" xfId="22363" xr:uid="{00000000-0005-0000-0000-0000DB510000}"/>
    <cellStyle name="Normal 2 60 4" xfId="22364" xr:uid="{00000000-0005-0000-0000-0000DC510000}"/>
    <cellStyle name="Normal 2 60 4 2" xfId="22365" xr:uid="{00000000-0005-0000-0000-0000DD510000}"/>
    <cellStyle name="Normal 2 60 4 2 2" xfId="22366" xr:uid="{00000000-0005-0000-0000-0000DE510000}"/>
    <cellStyle name="Normal 2 60 4 2 2 2" xfId="22367" xr:uid="{00000000-0005-0000-0000-0000DF510000}"/>
    <cellStyle name="Normal 2 60 4 2 3" xfId="22368" xr:uid="{00000000-0005-0000-0000-0000E0510000}"/>
    <cellStyle name="Normal 2 60 4 2 4" xfId="22369" xr:uid="{00000000-0005-0000-0000-0000E1510000}"/>
    <cellStyle name="Normal 2 60 4 3" xfId="22370" xr:uid="{00000000-0005-0000-0000-0000E2510000}"/>
    <cellStyle name="Normal 2 60 4 3 2" xfId="22371" xr:uid="{00000000-0005-0000-0000-0000E3510000}"/>
    <cellStyle name="Normal 2 60 4 4" xfId="22372" xr:uid="{00000000-0005-0000-0000-0000E4510000}"/>
    <cellStyle name="Normal 2 60 4 5" xfId="22373" xr:uid="{00000000-0005-0000-0000-0000E5510000}"/>
    <cellStyle name="Normal 2 61" xfId="22374" xr:uid="{00000000-0005-0000-0000-0000E6510000}"/>
    <cellStyle name="Normal 2 61 2" xfId="22375" xr:uid="{00000000-0005-0000-0000-0000E7510000}"/>
    <cellStyle name="Normal 2 61 2 2" xfId="22376" xr:uid="{00000000-0005-0000-0000-0000E8510000}"/>
    <cellStyle name="Normal 2 61 2 2 2" xfId="22377" xr:uid="{00000000-0005-0000-0000-0000E9510000}"/>
    <cellStyle name="Normal 2 61 2 2 2 2" xfId="22378" xr:uid="{00000000-0005-0000-0000-0000EA510000}"/>
    <cellStyle name="Normal 2 61 2 2 2 2 2" xfId="22379" xr:uid="{00000000-0005-0000-0000-0000EB510000}"/>
    <cellStyle name="Normal 2 61 2 2 2 3" xfId="22380" xr:uid="{00000000-0005-0000-0000-0000EC510000}"/>
    <cellStyle name="Normal 2 61 2 2 2 4" xfId="22381" xr:uid="{00000000-0005-0000-0000-0000ED510000}"/>
    <cellStyle name="Normal 2 61 2 2 3" xfId="22382" xr:uid="{00000000-0005-0000-0000-0000EE510000}"/>
    <cellStyle name="Normal 2 61 2 2 3 2" xfId="22383" xr:uid="{00000000-0005-0000-0000-0000EF510000}"/>
    <cellStyle name="Normal 2 61 2 2 4" xfId="22384" xr:uid="{00000000-0005-0000-0000-0000F0510000}"/>
    <cellStyle name="Normal 2 61 2 2 5" xfId="22385" xr:uid="{00000000-0005-0000-0000-0000F1510000}"/>
    <cellStyle name="Normal 2 61 3" xfId="22386" xr:uid="{00000000-0005-0000-0000-0000F2510000}"/>
    <cellStyle name="Normal 2 61 3 2" xfId="22387" xr:uid="{00000000-0005-0000-0000-0000F3510000}"/>
    <cellStyle name="Normal 2 61 3 2 2" xfId="22388" xr:uid="{00000000-0005-0000-0000-0000F4510000}"/>
    <cellStyle name="Normal 2 61 3 2 2 2" xfId="22389" xr:uid="{00000000-0005-0000-0000-0000F5510000}"/>
    <cellStyle name="Normal 2 61 3 2 2 2 2" xfId="22390" xr:uid="{00000000-0005-0000-0000-0000F6510000}"/>
    <cellStyle name="Normal 2 61 3 2 2 3" xfId="22391" xr:uid="{00000000-0005-0000-0000-0000F7510000}"/>
    <cellStyle name="Normal 2 61 3 2 2 4" xfId="22392" xr:uid="{00000000-0005-0000-0000-0000F8510000}"/>
    <cellStyle name="Normal 2 61 3 2 3" xfId="22393" xr:uid="{00000000-0005-0000-0000-0000F9510000}"/>
    <cellStyle name="Normal 2 61 3 2 3 2" xfId="22394" xr:uid="{00000000-0005-0000-0000-0000FA510000}"/>
    <cellStyle name="Normal 2 61 3 2 4" xfId="22395" xr:uid="{00000000-0005-0000-0000-0000FB510000}"/>
    <cellStyle name="Normal 2 61 3 2 5" xfId="22396" xr:uid="{00000000-0005-0000-0000-0000FC510000}"/>
    <cellStyle name="Normal 2 61 4" xfId="22397" xr:uid="{00000000-0005-0000-0000-0000FD510000}"/>
    <cellStyle name="Normal 2 61 4 2" xfId="22398" xr:uid="{00000000-0005-0000-0000-0000FE510000}"/>
    <cellStyle name="Normal 2 61 4 2 2" xfId="22399" xr:uid="{00000000-0005-0000-0000-0000FF510000}"/>
    <cellStyle name="Normal 2 61 4 2 2 2" xfId="22400" xr:uid="{00000000-0005-0000-0000-000000520000}"/>
    <cellStyle name="Normal 2 61 4 2 3" xfId="22401" xr:uid="{00000000-0005-0000-0000-000001520000}"/>
    <cellStyle name="Normal 2 61 4 2 4" xfId="22402" xr:uid="{00000000-0005-0000-0000-000002520000}"/>
    <cellStyle name="Normal 2 61 4 3" xfId="22403" xr:uid="{00000000-0005-0000-0000-000003520000}"/>
    <cellStyle name="Normal 2 61 4 3 2" xfId="22404" xr:uid="{00000000-0005-0000-0000-000004520000}"/>
    <cellStyle name="Normal 2 61 4 4" xfId="22405" xr:uid="{00000000-0005-0000-0000-000005520000}"/>
    <cellStyle name="Normal 2 61 4 5" xfId="22406" xr:uid="{00000000-0005-0000-0000-000006520000}"/>
    <cellStyle name="Normal 2 62" xfId="22407" xr:uid="{00000000-0005-0000-0000-000007520000}"/>
    <cellStyle name="Normal 2 62 2" xfId="22408" xr:uid="{00000000-0005-0000-0000-000008520000}"/>
    <cellStyle name="Normal 2 62 2 2" xfId="22409" xr:uid="{00000000-0005-0000-0000-000009520000}"/>
    <cellStyle name="Normal 2 62 2 2 2" xfId="22410" xr:uid="{00000000-0005-0000-0000-00000A520000}"/>
    <cellStyle name="Normal 2 62 2 2 2 2" xfId="22411" xr:uid="{00000000-0005-0000-0000-00000B520000}"/>
    <cellStyle name="Normal 2 62 2 2 2 2 2" xfId="22412" xr:uid="{00000000-0005-0000-0000-00000C520000}"/>
    <cellStyle name="Normal 2 62 2 2 2 3" xfId="22413" xr:uid="{00000000-0005-0000-0000-00000D520000}"/>
    <cellStyle name="Normal 2 62 2 2 2 4" xfId="22414" xr:uid="{00000000-0005-0000-0000-00000E520000}"/>
    <cellStyle name="Normal 2 62 2 2 3" xfId="22415" xr:uid="{00000000-0005-0000-0000-00000F520000}"/>
    <cellStyle name="Normal 2 62 2 2 3 2" xfId="22416" xr:uid="{00000000-0005-0000-0000-000010520000}"/>
    <cellStyle name="Normal 2 62 2 2 4" xfId="22417" xr:uid="{00000000-0005-0000-0000-000011520000}"/>
    <cellStyle name="Normal 2 62 2 2 5" xfId="22418" xr:uid="{00000000-0005-0000-0000-000012520000}"/>
    <cellStyle name="Normal 2 62 3" xfId="22419" xr:uid="{00000000-0005-0000-0000-000013520000}"/>
    <cellStyle name="Normal 2 62 3 2" xfId="22420" xr:uid="{00000000-0005-0000-0000-000014520000}"/>
    <cellStyle name="Normal 2 62 3 2 2" xfId="22421" xr:uid="{00000000-0005-0000-0000-000015520000}"/>
    <cellStyle name="Normal 2 62 3 2 2 2" xfId="22422" xr:uid="{00000000-0005-0000-0000-000016520000}"/>
    <cellStyle name="Normal 2 62 3 2 2 2 2" xfId="22423" xr:uid="{00000000-0005-0000-0000-000017520000}"/>
    <cellStyle name="Normal 2 62 3 2 2 3" xfId="22424" xr:uid="{00000000-0005-0000-0000-000018520000}"/>
    <cellStyle name="Normal 2 62 3 2 2 4" xfId="22425" xr:uid="{00000000-0005-0000-0000-000019520000}"/>
    <cellStyle name="Normal 2 62 3 2 3" xfId="22426" xr:uid="{00000000-0005-0000-0000-00001A520000}"/>
    <cellStyle name="Normal 2 62 3 2 3 2" xfId="22427" xr:uid="{00000000-0005-0000-0000-00001B520000}"/>
    <cellStyle name="Normal 2 62 3 2 4" xfId="22428" xr:uid="{00000000-0005-0000-0000-00001C520000}"/>
    <cellStyle name="Normal 2 62 3 2 5" xfId="22429" xr:uid="{00000000-0005-0000-0000-00001D520000}"/>
    <cellStyle name="Normal 2 62 4" xfId="22430" xr:uid="{00000000-0005-0000-0000-00001E520000}"/>
    <cellStyle name="Normal 2 62 4 2" xfId="22431" xr:uid="{00000000-0005-0000-0000-00001F520000}"/>
    <cellStyle name="Normal 2 62 4 2 2" xfId="22432" xr:uid="{00000000-0005-0000-0000-000020520000}"/>
    <cellStyle name="Normal 2 62 4 2 2 2" xfId="22433" xr:uid="{00000000-0005-0000-0000-000021520000}"/>
    <cellStyle name="Normal 2 62 4 2 3" xfId="22434" xr:uid="{00000000-0005-0000-0000-000022520000}"/>
    <cellStyle name="Normal 2 62 4 2 4" xfId="22435" xr:uid="{00000000-0005-0000-0000-000023520000}"/>
    <cellStyle name="Normal 2 62 4 3" xfId="22436" xr:uid="{00000000-0005-0000-0000-000024520000}"/>
    <cellStyle name="Normal 2 62 4 3 2" xfId="22437" xr:uid="{00000000-0005-0000-0000-000025520000}"/>
    <cellStyle name="Normal 2 62 4 4" xfId="22438" xr:uid="{00000000-0005-0000-0000-000026520000}"/>
    <cellStyle name="Normal 2 62 4 5" xfId="22439" xr:uid="{00000000-0005-0000-0000-000027520000}"/>
    <cellStyle name="Normal 2 63" xfId="22440" xr:uid="{00000000-0005-0000-0000-000028520000}"/>
    <cellStyle name="Normal 2 63 2" xfId="22441" xr:uid="{00000000-0005-0000-0000-000029520000}"/>
    <cellStyle name="Normal 2 63 2 2" xfId="22442" xr:uid="{00000000-0005-0000-0000-00002A520000}"/>
    <cellStyle name="Normal 2 63 2 2 2" xfId="22443" xr:uid="{00000000-0005-0000-0000-00002B520000}"/>
    <cellStyle name="Normal 2 63 2 2 2 2" xfId="22444" xr:uid="{00000000-0005-0000-0000-00002C520000}"/>
    <cellStyle name="Normal 2 63 2 2 2 2 2" xfId="22445" xr:uid="{00000000-0005-0000-0000-00002D520000}"/>
    <cellStyle name="Normal 2 63 2 2 2 3" xfId="22446" xr:uid="{00000000-0005-0000-0000-00002E520000}"/>
    <cellStyle name="Normal 2 63 2 2 2 4" xfId="22447" xr:uid="{00000000-0005-0000-0000-00002F520000}"/>
    <cellStyle name="Normal 2 63 2 2 3" xfId="22448" xr:uid="{00000000-0005-0000-0000-000030520000}"/>
    <cellStyle name="Normal 2 63 2 2 3 2" xfId="22449" xr:uid="{00000000-0005-0000-0000-000031520000}"/>
    <cellStyle name="Normal 2 63 2 2 4" xfId="22450" xr:uid="{00000000-0005-0000-0000-000032520000}"/>
    <cellStyle name="Normal 2 63 2 2 5" xfId="22451" xr:uid="{00000000-0005-0000-0000-000033520000}"/>
    <cellStyle name="Normal 2 63 3" xfId="22452" xr:uid="{00000000-0005-0000-0000-000034520000}"/>
    <cellStyle name="Normal 2 63 3 2" xfId="22453" xr:uid="{00000000-0005-0000-0000-000035520000}"/>
    <cellStyle name="Normal 2 63 3 2 2" xfId="22454" xr:uid="{00000000-0005-0000-0000-000036520000}"/>
    <cellStyle name="Normal 2 63 3 2 2 2" xfId="22455" xr:uid="{00000000-0005-0000-0000-000037520000}"/>
    <cellStyle name="Normal 2 63 3 2 2 2 2" xfId="22456" xr:uid="{00000000-0005-0000-0000-000038520000}"/>
    <cellStyle name="Normal 2 63 3 2 2 3" xfId="22457" xr:uid="{00000000-0005-0000-0000-000039520000}"/>
    <cellStyle name="Normal 2 63 3 2 2 4" xfId="22458" xr:uid="{00000000-0005-0000-0000-00003A520000}"/>
    <cellStyle name="Normal 2 63 3 2 3" xfId="22459" xr:uid="{00000000-0005-0000-0000-00003B520000}"/>
    <cellStyle name="Normal 2 63 3 2 3 2" xfId="22460" xr:uid="{00000000-0005-0000-0000-00003C520000}"/>
    <cellStyle name="Normal 2 63 3 2 4" xfId="22461" xr:uid="{00000000-0005-0000-0000-00003D520000}"/>
    <cellStyle name="Normal 2 63 3 2 5" xfId="22462" xr:uid="{00000000-0005-0000-0000-00003E520000}"/>
    <cellStyle name="Normal 2 63 4" xfId="22463" xr:uid="{00000000-0005-0000-0000-00003F520000}"/>
    <cellStyle name="Normal 2 63 4 2" xfId="22464" xr:uid="{00000000-0005-0000-0000-000040520000}"/>
    <cellStyle name="Normal 2 63 4 2 2" xfId="22465" xr:uid="{00000000-0005-0000-0000-000041520000}"/>
    <cellStyle name="Normal 2 63 4 2 2 2" xfId="22466" xr:uid="{00000000-0005-0000-0000-000042520000}"/>
    <cellStyle name="Normal 2 63 4 2 3" xfId="22467" xr:uid="{00000000-0005-0000-0000-000043520000}"/>
    <cellStyle name="Normal 2 63 4 2 4" xfId="22468" xr:uid="{00000000-0005-0000-0000-000044520000}"/>
    <cellStyle name="Normal 2 63 4 3" xfId="22469" xr:uid="{00000000-0005-0000-0000-000045520000}"/>
    <cellStyle name="Normal 2 63 4 3 2" xfId="22470" xr:uid="{00000000-0005-0000-0000-000046520000}"/>
    <cellStyle name="Normal 2 63 4 4" xfId="22471" xr:uid="{00000000-0005-0000-0000-000047520000}"/>
    <cellStyle name="Normal 2 63 4 5" xfId="22472" xr:uid="{00000000-0005-0000-0000-000048520000}"/>
    <cellStyle name="Normal 2 64" xfId="22473" xr:uid="{00000000-0005-0000-0000-000049520000}"/>
    <cellStyle name="Normal 2 64 2" xfId="22474" xr:uid="{00000000-0005-0000-0000-00004A520000}"/>
    <cellStyle name="Normal 2 64 2 2" xfId="22475" xr:uid="{00000000-0005-0000-0000-00004B520000}"/>
    <cellStyle name="Normal 2 64 2 2 2" xfId="22476" xr:uid="{00000000-0005-0000-0000-00004C520000}"/>
    <cellStyle name="Normal 2 64 2 2 2 2" xfId="22477" xr:uid="{00000000-0005-0000-0000-00004D520000}"/>
    <cellStyle name="Normal 2 64 2 2 2 2 2" xfId="22478" xr:uid="{00000000-0005-0000-0000-00004E520000}"/>
    <cellStyle name="Normal 2 64 2 2 2 3" xfId="22479" xr:uid="{00000000-0005-0000-0000-00004F520000}"/>
    <cellStyle name="Normal 2 64 2 2 2 4" xfId="22480" xr:uid="{00000000-0005-0000-0000-000050520000}"/>
    <cellStyle name="Normal 2 64 2 2 3" xfId="22481" xr:uid="{00000000-0005-0000-0000-000051520000}"/>
    <cellStyle name="Normal 2 64 2 2 3 2" xfId="22482" xr:uid="{00000000-0005-0000-0000-000052520000}"/>
    <cellStyle name="Normal 2 64 2 2 4" xfId="22483" xr:uid="{00000000-0005-0000-0000-000053520000}"/>
    <cellStyle name="Normal 2 64 2 2 5" xfId="22484" xr:uid="{00000000-0005-0000-0000-000054520000}"/>
    <cellStyle name="Normal 2 64 3" xfId="22485" xr:uid="{00000000-0005-0000-0000-000055520000}"/>
    <cellStyle name="Normal 2 64 3 2" xfId="22486" xr:uid="{00000000-0005-0000-0000-000056520000}"/>
    <cellStyle name="Normal 2 64 3 2 2" xfId="22487" xr:uid="{00000000-0005-0000-0000-000057520000}"/>
    <cellStyle name="Normal 2 64 3 2 2 2" xfId="22488" xr:uid="{00000000-0005-0000-0000-000058520000}"/>
    <cellStyle name="Normal 2 64 3 2 2 2 2" xfId="22489" xr:uid="{00000000-0005-0000-0000-000059520000}"/>
    <cellStyle name="Normal 2 64 3 2 2 3" xfId="22490" xr:uid="{00000000-0005-0000-0000-00005A520000}"/>
    <cellStyle name="Normal 2 64 3 2 2 4" xfId="22491" xr:uid="{00000000-0005-0000-0000-00005B520000}"/>
    <cellStyle name="Normal 2 64 3 2 3" xfId="22492" xr:uid="{00000000-0005-0000-0000-00005C520000}"/>
    <cellStyle name="Normal 2 64 3 2 3 2" xfId="22493" xr:uid="{00000000-0005-0000-0000-00005D520000}"/>
    <cellStyle name="Normal 2 64 3 2 4" xfId="22494" xr:uid="{00000000-0005-0000-0000-00005E520000}"/>
    <cellStyle name="Normal 2 64 3 2 5" xfId="22495" xr:uid="{00000000-0005-0000-0000-00005F520000}"/>
    <cellStyle name="Normal 2 64 4" xfId="22496" xr:uid="{00000000-0005-0000-0000-000060520000}"/>
    <cellStyle name="Normal 2 64 4 2" xfId="22497" xr:uid="{00000000-0005-0000-0000-000061520000}"/>
    <cellStyle name="Normal 2 64 4 2 2" xfId="22498" xr:uid="{00000000-0005-0000-0000-000062520000}"/>
    <cellStyle name="Normal 2 64 4 2 2 2" xfId="22499" xr:uid="{00000000-0005-0000-0000-000063520000}"/>
    <cellStyle name="Normal 2 64 4 2 3" xfId="22500" xr:uid="{00000000-0005-0000-0000-000064520000}"/>
    <cellStyle name="Normal 2 64 4 2 4" xfId="22501" xr:uid="{00000000-0005-0000-0000-000065520000}"/>
    <cellStyle name="Normal 2 64 4 3" xfId="22502" xr:uid="{00000000-0005-0000-0000-000066520000}"/>
    <cellStyle name="Normal 2 64 4 3 2" xfId="22503" xr:uid="{00000000-0005-0000-0000-000067520000}"/>
    <cellStyle name="Normal 2 64 4 4" xfId="22504" xr:uid="{00000000-0005-0000-0000-000068520000}"/>
    <cellStyle name="Normal 2 64 4 5" xfId="22505" xr:uid="{00000000-0005-0000-0000-000069520000}"/>
    <cellStyle name="Normal 2 65" xfId="22506" xr:uid="{00000000-0005-0000-0000-00006A520000}"/>
    <cellStyle name="Normal 2 65 2" xfId="22507" xr:uid="{00000000-0005-0000-0000-00006B520000}"/>
    <cellStyle name="Normal 2 65 2 2" xfId="22508" xr:uid="{00000000-0005-0000-0000-00006C520000}"/>
    <cellStyle name="Normal 2 65 2 2 2" xfId="22509" xr:uid="{00000000-0005-0000-0000-00006D520000}"/>
    <cellStyle name="Normal 2 65 2 2 2 2" xfId="22510" xr:uid="{00000000-0005-0000-0000-00006E520000}"/>
    <cellStyle name="Normal 2 65 2 2 2 2 2" xfId="22511" xr:uid="{00000000-0005-0000-0000-00006F520000}"/>
    <cellStyle name="Normal 2 65 2 2 2 3" xfId="22512" xr:uid="{00000000-0005-0000-0000-000070520000}"/>
    <cellStyle name="Normal 2 65 2 2 2 4" xfId="22513" xr:uid="{00000000-0005-0000-0000-000071520000}"/>
    <cellStyle name="Normal 2 65 2 2 3" xfId="22514" xr:uid="{00000000-0005-0000-0000-000072520000}"/>
    <cellStyle name="Normal 2 65 2 2 3 2" xfId="22515" xr:uid="{00000000-0005-0000-0000-000073520000}"/>
    <cellStyle name="Normal 2 65 2 2 4" xfId="22516" xr:uid="{00000000-0005-0000-0000-000074520000}"/>
    <cellStyle name="Normal 2 65 2 2 5" xfId="22517" xr:uid="{00000000-0005-0000-0000-000075520000}"/>
    <cellStyle name="Normal 2 65 3" xfId="22518" xr:uid="{00000000-0005-0000-0000-000076520000}"/>
    <cellStyle name="Normal 2 65 3 2" xfId="22519" xr:uid="{00000000-0005-0000-0000-000077520000}"/>
    <cellStyle name="Normal 2 65 3 2 2" xfId="22520" xr:uid="{00000000-0005-0000-0000-000078520000}"/>
    <cellStyle name="Normal 2 65 3 2 2 2" xfId="22521" xr:uid="{00000000-0005-0000-0000-000079520000}"/>
    <cellStyle name="Normal 2 65 3 2 2 2 2" xfId="22522" xr:uid="{00000000-0005-0000-0000-00007A520000}"/>
    <cellStyle name="Normal 2 65 3 2 2 3" xfId="22523" xr:uid="{00000000-0005-0000-0000-00007B520000}"/>
    <cellStyle name="Normal 2 65 3 2 2 4" xfId="22524" xr:uid="{00000000-0005-0000-0000-00007C520000}"/>
    <cellStyle name="Normal 2 65 3 2 3" xfId="22525" xr:uid="{00000000-0005-0000-0000-00007D520000}"/>
    <cellStyle name="Normal 2 65 3 2 3 2" xfId="22526" xr:uid="{00000000-0005-0000-0000-00007E520000}"/>
    <cellStyle name="Normal 2 65 3 2 4" xfId="22527" xr:uid="{00000000-0005-0000-0000-00007F520000}"/>
    <cellStyle name="Normal 2 65 3 2 5" xfId="22528" xr:uid="{00000000-0005-0000-0000-000080520000}"/>
    <cellStyle name="Normal 2 65 4" xfId="22529" xr:uid="{00000000-0005-0000-0000-000081520000}"/>
    <cellStyle name="Normal 2 65 4 2" xfId="22530" xr:uid="{00000000-0005-0000-0000-000082520000}"/>
    <cellStyle name="Normal 2 65 4 2 2" xfId="22531" xr:uid="{00000000-0005-0000-0000-000083520000}"/>
    <cellStyle name="Normal 2 65 4 2 2 2" xfId="22532" xr:uid="{00000000-0005-0000-0000-000084520000}"/>
    <cellStyle name="Normal 2 65 4 2 3" xfId="22533" xr:uid="{00000000-0005-0000-0000-000085520000}"/>
    <cellStyle name="Normal 2 65 4 2 4" xfId="22534" xr:uid="{00000000-0005-0000-0000-000086520000}"/>
    <cellStyle name="Normal 2 65 4 3" xfId="22535" xr:uid="{00000000-0005-0000-0000-000087520000}"/>
    <cellStyle name="Normal 2 65 4 3 2" xfId="22536" xr:uid="{00000000-0005-0000-0000-000088520000}"/>
    <cellStyle name="Normal 2 65 4 4" xfId="22537" xr:uid="{00000000-0005-0000-0000-000089520000}"/>
    <cellStyle name="Normal 2 65 4 5" xfId="22538" xr:uid="{00000000-0005-0000-0000-00008A520000}"/>
    <cellStyle name="Normal 2 66" xfId="22539" xr:uid="{00000000-0005-0000-0000-00008B520000}"/>
    <cellStyle name="Normal 2 66 2" xfId="22540" xr:uid="{00000000-0005-0000-0000-00008C520000}"/>
    <cellStyle name="Normal 2 66 2 2" xfId="22541" xr:uid="{00000000-0005-0000-0000-00008D520000}"/>
    <cellStyle name="Normal 2 66 2 2 2" xfId="22542" xr:uid="{00000000-0005-0000-0000-00008E520000}"/>
    <cellStyle name="Normal 2 66 2 2 2 2" xfId="22543" xr:uid="{00000000-0005-0000-0000-00008F520000}"/>
    <cellStyle name="Normal 2 66 2 2 2 2 2" xfId="22544" xr:uid="{00000000-0005-0000-0000-000090520000}"/>
    <cellStyle name="Normal 2 66 2 2 2 3" xfId="22545" xr:uid="{00000000-0005-0000-0000-000091520000}"/>
    <cellStyle name="Normal 2 66 2 2 2 4" xfId="22546" xr:uid="{00000000-0005-0000-0000-000092520000}"/>
    <cellStyle name="Normal 2 66 2 2 3" xfId="22547" xr:uid="{00000000-0005-0000-0000-000093520000}"/>
    <cellStyle name="Normal 2 66 2 2 3 2" xfId="22548" xr:uid="{00000000-0005-0000-0000-000094520000}"/>
    <cellStyle name="Normal 2 66 2 2 4" xfId="22549" xr:uid="{00000000-0005-0000-0000-000095520000}"/>
    <cellStyle name="Normal 2 66 2 2 5" xfId="22550" xr:uid="{00000000-0005-0000-0000-000096520000}"/>
    <cellStyle name="Normal 2 66 3" xfId="22551" xr:uid="{00000000-0005-0000-0000-000097520000}"/>
    <cellStyle name="Normal 2 66 3 2" xfId="22552" xr:uid="{00000000-0005-0000-0000-000098520000}"/>
    <cellStyle name="Normal 2 66 3 2 2" xfId="22553" xr:uid="{00000000-0005-0000-0000-000099520000}"/>
    <cellStyle name="Normal 2 66 3 2 2 2" xfId="22554" xr:uid="{00000000-0005-0000-0000-00009A520000}"/>
    <cellStyle name="Normal 2 66 3 2 2 2 2" xfId="22555" xr:uid="{00000000-0005-0000-0000-00009B520000}"/>
    <cellStyle name="Normal 2 66 3 2 2 3" xfId="22556" xr:uid="{00000000-0005-0000-0000-00009C520000}"/>
    <cellStyle name="Normal 2 66 3 2 2 4" xfId="22557" xr:uid="{00000000-0005-0000-0000-00009D520000}"/>
    <cellStyle name="Normal 2 66 3 2 3" xfId="22558" xr:uid="{00000000-0005-0000-0000-00009E520000}"/>
    <cellStyle name="Normal 2 66 3 2 3 2" xfId="22559" xr:uid="{00000000-0005-0000-0000-00009F520000}"/>
    <cellStyle name="Normal 2 66 3 2 4" xfId="22560" xr:uid="{00000000-0005-0000-0000-0000A0520000}"/>
    <cellStyle name="Normal 2 66 3 2 5" xfId="22561" xr:uid="{00000000-0005-0000-0000-0000A1520000}"/>
    <cellStyle name="Normal 2 66 4" xfId="22562" xr:uid="{00000000-0005-0000-0000-0000A2520000}"/>
    <cellStyle name="Normal 2 66 4 2" xfId="22563" xr:uid="{00000000-0005-0000-0000-0000A3520000}"/>
    <cellStyle name="Normal 2 66 4 2 2" xfId="22564" xr:uid="{00000000-0005-0000-0000-0000A4520000}"/>
    <cellStyle name="Normal 2 66 4 2 2 2" xfId="22565" xr:uid="{00000000-0005-0000-0000-0000A5520000}"/>
    <cellStyle name="Normal 2 66 4 2 3" xfId="22566" xr:uid="{00000000-0005-0000-0000-0000A6520000}"/>
    <cellStyle name="Normal 2 66 4 2 4" xfId="22567" xr:uid="{00000000-0005-0000-0000-0000A7520000}"/>
    <cellStyle name="Normal 2 66 4 3" xfId="22568" xr:uid="{00000000-0005-0000-0000-0000A8520000}"/>
    <cellStyle name="Normal 2 66 4 3 2" xfId="22569" xr:uid="{00000000-0005-0000-0000-0000A9520000}"/>
    <cellStyle name="Normal 2 66 4 4" xfId="22570" xr:uid="{00000000-0005-0000-0000-0000AA520000}"/>
    <cellStyle name="Normal 2 66 4 5" xfId="22571" xr:uid="{00000000-0005-0000-0000-0000AB520000}"/>
    <cellStyle name="Normal 2 67" xfId="22572" xr:uid="{00000000-0005-0000-0000-0000AC520000}"/>
    <cellStyle name="Normal 2 67 2" xfId="22573" xr:uid="{00000000-0005-0000-0000-0000AD520000}"/>
    <cellStyle name="Normal 2 67 2 2" xfId="22574" xr:uid="{00000000-0005-0000-0000-0000AE520000}"/>
    <cellStyle name="Normal 2 67 2 2 2" xfId="22575" xr:uid="{00000000-0005-0000-0000-0000AF520000}"/>
    <cellStyle name="Normal 2 67 2 2 2 2" xfId="22576" xr:uid="{00000000-0005-0000-0000-0000B0520000}"/>
    <cellStyle name="Normal 2 67 2 2 2 2 2" xfId="22577" xr:uid="{00000000-0005-0000-0000-0000B1520000}"/>
    <cellStyle name="Normal 2 67 2 2 2 3" xfId="22578" xr:uid="{00000000-0005-0000-0000-0000B2520000}"/>
    <cellStyle name="Normal 2 67 2 2 2 4" xfId="22579" xr:uid="{00000000-0005-0000-0000-0000B3520000}"/>
    <cellStyle name="Normal 2 67 2 2 3" xfId="22580" xr:uid="{00000000-0005-0000-0000-0000B4520000}"/>
    <cellStyle name="Normal 2 67 2 2 3 2" xfId="22581" xr:uid="{00000000-0005-0000-0000-0000B5520000}"/>
    <cellStyle name="Normal 2 67 2 2 4" xfId="22582" xr:uid="{00000000-0005-0000-0000-0000B6520000}"/>
    <cellStyle name="Normal 2 67 2 2 5" xfId="22583" xr:uid="{00000000-0005-0000-0000-0000B7520000}"/>
    <cellStyle name="Normal 2 67 3" xfId="22584" xr:uid="{00000000-0005-0000-0000-0000B8520000}"/>
    <cellStyle name="Normal 2 67 3 2" xfId="22585" xr:uid="{00000000-0005-0000-0000-0000B9520000}"/>
    <cellStyle name="Normal 2 67 3 2 2" xfId="22586" xr:uid="{00000000-0005-0000-0000-0000BA520000}"/>
    <cellStyle name="Normal 2 67 3 2 2 2" xfId="22587" xr:uid="{00000000-0005-0000-0000-0000BB520000}"/>
    <cellStyle name="Normal 2 67 3 2 2 2 2" xfId="22588" xr:uid="{00000000-0005-0000-0000-0000BC520000}"/>
    <cellStyle name="Normal 2 67 3 2 2 3" xfId="22589" xr:uid="{00000000-0005-0000-0000-0000BD520000}"/>
    <cellStyle name="Normal 2 67 3 2 2 4" xfId="22590" xr:uid="{00000000-0005-0000-0000-0000BE520000}"/>
    <cellStyle name="Normal 2 67 3 2 3" xfId="22591" xr:uid="{00000000-0005-0000-0000-0000BF520000}"/>
    <cellStyle name="Normal 2 67 3 2 3 2" xfId="22592" xr:uid="{00000000-0005-0000-0000-0000C0520000}"/>
    <cellStyle name="Normal 2 67 3 2 4" xfId="22593" xr:uid="{00000000-0005-0000-0000-0000C1520000}"/>
    <cellStyle name="Normal 2 67 3 2 5" xfId="22594" xr:uid="{00000000-0005-0000-0000-0000C2520000}"/>
    <cellStyle name="Normal 2 67 4" xfId="22595" xr:uid="{00000000-0005-0000-0000-0000C3520000}"/>
    <cellStyle name="Normal 2 67 4 2" xfId="22596" xr:uid="{00000000-0005-0000-0000-0000C4520000}"/>
    <cellStyle name="Normal 2 67 4 2 2" xfId="22597" xr:uid="{00000000-0005-0000-0000-0000C5520000}"/>
    <cellStyle name="Normal 2 67 4 2 2 2" xfId="22598" xr:uid="{00000000-0005-0000-0000-0000C6520000}"/>
    <cellStyle name="Normal 2 67 4 2 3" xfId="22599" xr:uid="{00000000-0005-0000-0000-0000C7520000}"/>
    <cellStyle name="Normal 2 67 4 2 4" xfId="22600" xr:uid="{00000000-0005-0000-0000-0000C8520000}"/>
    <cellStyle name="Normal 2 67 4 3" xfId="22601" xr:uid="{00000000-0005-0000-0000-0000C9520000}"/>
    <cellStyle name="Normal 2 67 4 3 2" xfId="22602" xr:uid="{00000000-0005-0000-0000-0000CA520000}"/>
    <cellStyle name="Normal 2 67 4 4" xfId="22603" xr:uid="{00000000-0005-0000-0000-0000CB520000}"/>
    <cellStyle name="Normal 2 67 4 5" xfId="22604" xr:uid="{00000000-0005-0000-0000-0000CC520000}"/>
    <cellStyle name="Normal 2 68" xfId="22605" xr:uid="{00000000-0005-0000-0000-0000CD520000}"/>
    <cellStyle name="Normal 2 68 2" xfId="22606" xr:uid="{00000000-0005-0000-0000-0000CE520000}"/>
    <cellStyle name="Normal 2 68 2 2" xfId="22607" xr:uid="{00000000-0005-0000-0000-0000CF520000}"/>
    <cellStyle name="Normal 2 68 2 2 2" xfId="22608" xr:uid="{00000000-0005-0000-0000-0000D0520000}"/>
    <cellStyle name="Normal 2 68 2 2 2 2" xfId="22609" xr:uid="{00000000-0005-0000-0000-0000D1520000}"/>
    <cellStyle name="Normal 2 68 2 2 2 2 2" xfId="22610" xr:uid="{00000000-0005-0000-0000-0000D2520000}"/>
    <cellStyle name="Normal 2 68 2 2 2 3" xfId="22611" xr:uid="{00000000-0005-0000-0000-0000D3520000}"/>
    <cellStyle name="Normal 2 68 2 2 2 4" xfId="22612" xr:uid="{00000000-0005-0000-0000-0000D4520000}"/>
    <cellStyle name="Normal 2 68 2 2 3" xfId="22613" xr:uid="{00000000-0005-0000-0000-0000D5520000}"/>
    <cellStyle name="Normal 2 68 2 2 3 2" xfId="22614" xr:uid="{00000000-0005-0000-0000-0000D6520000}"/>
    <cellStyle name="Normal 2 68 2 2 4" xfId="22615" xr:uid="{00000000-0005-0000-0000-0000D7520000}"/>
    <cellStyle name="Normal 2 68 2 2 5" xfId="22616" xr:uid="{00000000-0005-0000-0000-0000D8520000}"/>
    <cellStyle name="Normal 2 68 3" xfId="22617" xr:uid="{00000000-0005-0000-0000-0000D9520000}"/>
    <cellStyle name="Normal 2 68 3 2" xfId="22618" xr:uid="{00000000-0005-0000-0000-0000DA520000}"/>
    <cellStyle name="Normal 2 68 3 2 2" xfId="22619" xr:uid="{00000000-0005-0000-0000-0000DB520000}"/>
    <cellStyle name="Normal 2 68 3 2 2 2" xfId="22620" xr:uid="{00000000-0005-0000-0000-0000DC520000}"/>
    <cellStyle name="Normal 2 68 3 2 2 2 2" xfId="22621" xr:uid="{00000000-0005-0000-0000-0000DD520000}"/>
    <cellStyle name="Normal 2 68 3 2 2 3" xfId="22622" xr:uid="{00000000-0005-0000-0000-0000DE520000}"/>
    <cellStyle name="Normal 2 68 3 2 2 4" xfId="22623" xr:uid="{00000000-0005-0000-0000-0000DF520000}"/>
    <cellStyle name="Normal 2 68 3 2 3" xfId="22624" xr:uid="{00000000-0005-0000-0000-0000E0520000}"/>
    <cellStyle name="Normal 2 68 3 2 3 2" xfId="22625" xr:uid="{00000000-0005-0000-0000-0000E1520000}"/>
    <cellStyle name="Normal 2 68 3 2 4" xfId="22626" xr:uid="{00000000-0005-0000-0000-0000E2520000}"/>
    <cellStyle name="Normal 2 68 3 2 5" xfId="22627" xr:uid="{00000000-0005-0000-0000-0000E3520000}"/>
    <cellStyle name="Normal 2 68 4" xfId="22628" xr:uid="{00000000-0005-0000-0000-0000E4520000}"/>
    <cellStyle name="Normal 2 68 4 2" xfId="22629" xr:uid="{00000000-0005-0000-0000-0000E5520000}"/>
    <cellStyle name="Normal 2 68 4 2 2" xfId="22630" xr:uid="{00000000-0005-0000-0000-0000E6520000}"/>
    <cellStyle name="Normal 2 68 4 2 2 2" xfId="22631" xr:uid="{00000000-0005-0000-0000-0000E7520000}"/>
    <cellStyle name="Normal 2 68 4 2 3" xfId="22632" xr:uid="{00000000-0005-0000-0000-0000E8520000}"/>
    <cellStyle name="Normal 2 68 4 2 4" xfId="22633" xr:uid="{00000000-0005-0000-0000-0000E9520000}"/>
    <cellStyle name="Normal 2 68 4 3" xfId="22634" xr:uid="{00000000-0005-0000-0000-0000EA520000}"/>
    <cellStyle name="Normal 2 68 4 3 2" xfId="22635" xr:uid="{00000000-0005-0000-0000-0000EB520000}"/>
    <cellStyle name="Normal 2 68 4 4" xfId="22636" xr:uid="{00000000-0005-0000-0000-0000EC520000}"/>
    <cellStyle name="Normal 2 68 4 5" xfId="22637" xr:uid="{00000000-0005-0000-0000-0000ED520000}"/>
    <cellStyle name="Normal 2 69" xfId="22638" xr:uid="{00000000-0005-0000-0000-0000EE520000}"/>
    <cellStyle name="Normal 2 69 2" xfId="22639" xr:uid="{00000000-0005-0000-0000-0000EF520000}"/>
    <cellStyle name="Normal 2 69 2 2" xfId="22640" xr:uid="{00000000-0005-0000-0000-0000F0520000}"/>
    <cellStyle name="Normal 2 69 2 2 2" xfId="22641" xr:uid="{00000000-0005-0000-0000-0000F1520000}"/>
    <cellStyle name="Normal 2 69 2 2 2 2" xfId="22642" xr:uid="{00000000-0005-0000-0000-0000F2520000}"/>
    <cellStyle name="Normal 2 69 2 2 2 2 2" xfId="22643" xr:uid="{00000000-0005-0000-0000-0000F3520000}"/>
    <cellStyle name="Normal 2 69 2 2 2 3" xfId="22644" xr:uid="{00000000-0005-0000-0000-0000F4520000}"/>
    <cellStyle name="Normal 2 69 2 2 2 4" xfId="22645" xr:uid="{00000000-0005-0000-0000-0000F5520000}"/>
    <cellStyle name="Normal 2 69 2 2 3" xfId="22646" xr:uid="{00000000-0005-0000-0000-0000F6520000}"/>
    <cellStyle name="Normal 2 69 2 2 3 2" xfId="22647" xr:uid="{00000000-0005-0000-0000-0000F7520000}"/>
    <cellStyle name="Normal 2 69 2 2 4" xfId="22648" xr:uid="{00000000-0005-0000-0000-0000F8520000}"/>
    <cellStyle name="Normal 2 69 2 2 5" xfId="22649" xr:uid="{00000000-0005-0000-0000-0000F9520000}"/>
    <cellStyle name="Normal 2 69 3" xfId="22650" xr:uid="{00000000-0005-0000-0000-0000FA520000}"/>
    <cellStyle name="Normal 2 69 3 2" xfId="22651" xr:uid="{00000000-0005-0000-0000-0000FB520000}"/>
    <cellStyle name="Normal 2 69 3 2 2" xfId="22652" xr:uid="{00000000-0005-0000-0000-0000FC520000}"/>
    <cellStyle name="Normal 2 69 3 2 2 2" xfId="22653" xr:uid="{00000000-0005-0000-0000-0000FD520000}"/>
    <cellStyle name="Normal 2 69 3 2 3" xfId="22654" xr:uid="{00000000-0005-0000-0000-0000FE520000}"/>
    <cellStyle name="Normal 2 69 3 2 4" xfId="22655" xr:uid="{00000000-0005-0000-0000-0000FF520000}"/>
    <cellStyle name="Normal 2 69 3 3" xfId="22656" xr:uid="{00000000-0005-0000-0000-000000530000}"/>
    <cellStyle name="Normal 2 69 3 3 2" xfId="22657" xr:uid="{00000000-0005-0000-0000-000001530000}"/>
    <cellStyle name="Normal 2 69 3 4" xfId="22658" xr:uid="{00000000-0005-0000-0000-000002530000}"/>
    <cellStyle name="Normal 2 69 3 5" xfId="22659" xr:uid="{00000000-0005-0000-0000-000003530000}"/>
    <cellStyle name="Normal 2 7" xfId="2036" xr:uid="{00000000-0005-0000-0000-000004530000}"/>
    <cellStyle name="Normál 2 7" xfId="22660" xr:uid="{00000000-0005-0000-0000-000005530000}"/>
    <cellStyle name="Normal 2 7 10" xfId="22661" xr:uid="{00000000-0005-0000-0000-000006530000}"/>
    <cellStyle name="Normál 2 7 10" xfId="22662" xr:uid="{00000000-0005-0000-0000-000007530000}"/>
    <cellStyle name="Normal 2 7 10 10" xfId="22663" xr:uid="{00000000-0005-0000-0000-000008530000}"/>
    <cellStyle name="Normal 2 7 10 2" xfId="22664" xr:uid="{00000000-0005-0000-0000-000009530000}"/>
    <cellStyle name="Normál 2 7 10 2" xfId="22665" xr:uid="{00000000-0005-0000-0000-00000A530000}"/>
    <cellStyle name="Normal 2 7 10 2 2" xfId="22666" xr:uid="{00000000-0005-0000-0000-00000B530000}"/>
    <cellStyle name="Normal 2 7 10 2 2 2" xfId="22667" xr:uid="{00000000-0005-0000-0000-00000C530000}"/>
    <cellStyle name="Normal 2 7 10 2 3" xfId="22668" xr:uid="{00000000-0005-0000-0000-00000D530000}"/>
    <cellStyle name="Normal 2 7 10 2 4" xfId="22669" xr:uid="{00000000-0005-0000-0000-00000E530000}"/>
    <cellStyle name="Normal 2 7 10 2 5" xfId="22670" xr:uid="{00000000-0005-0000-0000-00000F530000}"/>
    <cellStyle name="Normal 2 7 10 3" xfId="22671" xr:uid="{00000000-0005-0000-0000-000010530000}"/>
    <cellStyle name="Normál 2 7 10 3" xfId="22672" xr:uid="{00000000-0005-0000-0000-000011530000}"/>
    <cellStyle name="Normal 2 7 10 3 2" xfId="22673" xr:uid="{00000000-0005-0000-0000-000012530000}"/>
    <cellStyle name="Normal 2 7 10 4" xfId="22674" xr:uid="{00000000-0005-0000-0000-000013530000}"/>
    <cellStyle name="Normal 2 7 10 4 2" xfId="22675" xr:uid="{00000000-0005-0000-0000-000014530000}"/>
    <cellStyle name="Normal 2 7 10 5" xfId="22676" xr:uid="{00000000-0005-0000-0000-000015530000}"/>
    <cellStyle name="Normal 2 7 10 5 2" xfId="22677" xr:uid="{00000000-0005-0000-0000-000016530000}"/>
    <cellStyle name="Normal 2 7 10 6" xfId="22678" xr:uid="{00000000-0005-0000-0000-000017530000}"/>
    <cellStyle name="Normal 2 7 10 6 2" xfId="22679" xr:uid="{00000000-0005-0000-0000-000018530000}"/>
    <cellStyle name="Normal 2 7 10 7" xfId="22680" xr:uid="{00000000-0005-0000-0000-000019530000}"/>
    <cellStyle name="Normal 2 7 10 7 2" xfId="22681" xr:uid="{00000000-0005-0000-0000-00001A530000}"/>
    <cellStyle name="Normal 2 7 10 8" xfId="22682" xr:uid="{00000000-0005-0000-0000-00001B530000}"/>
    <cellStyle name="Normal 2 7 10 9" xfId="22683" xr:uid="{00000000-0005-0000-0000-00001C530000}"/>
    <cellStyle name="Normal 2 7 11" xfId="22684" xr:uid="{00000000-0005-0000-0000-00001D530000}"/>
    <cellStyle name="Normál 2 7 11" xfId="22685" xr:uid="{00000000-0005-0000-0000-00001E530000}"/>
    <cellStyle name="Normál 2 7 11 2" xfId="22686" xr:uid="{00000000-0005-0000-0000-00001F530000}"/>
    <cellStyle name="Normal 2 7 12" xfId="22687" xr:uid="{00000000-0005-0000-0000-000020530000}"/>
    <cellStyle name="Normál 2 7 12" xfId="22688" xr:uid="{00000000-0005-0000-0000-000021530000}"/>
    <cellStyle name="Normál 2 7 12 2" xfId="22689" xr:uid="{00000000-0005-0000-0000-000022530000}"/>
    <cellStyle name="Normal 2 7 13" xfId="22690" xr:uid="{00000000-0005-0000-0000-000023530000}"/>
    <cellStyle name="Normál 2 7 13" xfId="22691" xr:uid="{00000000-0005-0000-0000-000024530000}"/>
    <cellStyle name="Normál 2 7 13 2" xfId="22692" xr:uid="{00000000-0005-0000-0000-000025530000}"/>
    <cellStyle name="Normal 2 7 14" xfId="22693" xr:uid="{00000000-0005-0000-0000-000026530000}"/>
    <cellStyle name="Normál 2 7 14" xfId="22694" xr:uid="{00000000-0005-0000-0000-000027530000}"/>
    <cellStyle name="Normál 2 7 14 2" xfId="22695" xr:uid="{00000000-0005-0000-0000-000028530000}"/>
    <cellStyle name="Normal 2 7 15" xfId="22696" xr:uid="{00000000-0005-0000-0000-000029530000}"/>
    <cellStyle name="Normál 2 7 15" xfId="22697" xr:uid="{00000000-0005-0000-0000-00002A530000}"/>
    <cellStyle name="Normal 2 7 16" xfId="22698" xr:uid="{00000000-0005-0000-0000-00002B530000}"/>
    <cellStyle name="Normál 2 7 16" xfId="22699" xr:uid="{00000000-0005-0000-0000-00002C530000}"/>
    <cellStyle name="Normal 2 7 17" xfId="22700" xr:uid="{00000000-0005-0000-0000-00002D530000}"/>
    <cellStyle name="Normál 2 7 17" xfId="22701" xr:uid="{00000000-0005-0000-0000-00002E530000}"/>
    <cellStyle name="Normal 2 7 18" xfId="22702" xr:uid="{00000000-0005-0000-0000-00002F530000}"/>
    <cellStyle name="Normal 2 7 19" xfId="22703" xr:uid="{00000000-0005-0000-0000-000030530000}"/>
    <cellStyle name="Normal 2 7 2" xfId="2365" xr:uid="{00000000-0005-0000-0000-000031530000}"/>
    <cellStyle name="Normál 2 7 2" xfId="22704" xr:uid="{00000000-0005-0000-0000-000032530000}"/>
    <cellStyle name="Normál 2 7 2 10" xfId="22705" xr:uid="{00000000-0005-0000-0000-000033530000}"/>
    <cellStyle name="Normál 2 7 2 10 2" xfId="22706" xr:uid="{00000000-0005-0000-0000-000034530000}"/>
    <cellStyle name="Normál 2 7 2 11" xfId="22707" xr:uid="{00000000-0005-0000-0000-000035530000}"/>
    <cellStyle name="Normál 2 7 2 12" xfId="22708" xr:uid="{00000000-0005-0000-0000-000036530000}"/>
    <cellStyle name="Normal 2 7 2 2" xfId="22709" xr:uid="{00000000-0005-0000-0000-000037530000}"/>
    <cellStyle name="Normál 2 7 2 2" xfId="22710" xr:uid="{00000000-0005-0000-0000-000038530000}"/>
    <cellStyle name="Normal 2 7 2 2 2" xfId="22711" xr:uid="{00000000-0005-0000-0000-000039530000}"/>
    <cellStyle name="Normál 2 7 2 2 2" xfId="22712" xr:uid="{00000000-0005-0000-0000-00003A530000}"/>
    <cellStyle name="Normal 2 7 2 2 2 2" xfId="22713" xr:uid="{00000000-0005-0000-0000-00003B530000}"/>
    <cellStyle name="Normal 2 7 2 2 2 2 2" xfId="22714" xr:uid="{00000000-0005-0000-0000-00003C530000}"/>
    <cellStyle name="Normal 2 7 2 2 2 2 2 2" xfId="22715" xr:uid="{00000000-0005-0000-0000-00003D530000}"/>
    <cellStyle name="Normal 2 7 2 2 2 2 3" xfId="22716" xr:uid="{00000000-0005-0000-0000-00003E530000}"/>
    <cellStyle name="Normal 2 7 2 2 2 2 4" xfId="22717" xr:uid="{00000000-0005-0000-0000-00003F530000}"/>
    <cellStyle name="Normal 2 7 2 2 2 3" xfId="22718" xr:uid="{00000000-0005-0000-0000-000040530000}"/>
    <cellStyle name="Normal 2 7 2 2 2 3 2" xfId="22719" xr:uid="{00000000-0005-0000-0000-000041530000}"/>
    <cellStyle name="Normal 2 7 2 2 2 4" xfId="22720" xr:uid="{00000000-0005-0000-0000-000042530000}"/>
    <cellStyle name="Normal 2 7 2 2 2 5" xfId="22721" xr:uid="{00000000-0005-0000-0000-000043530000}"/>
    <cellStyle name="Normal 2 7 2 2 2 6" xfId="22722" xr:uid="{00000000-0005-0000-0000-000044530000}"/>
    <cellStyle name="Normal 2 7 2 2 2 7" xfId="22723" xr:uid="{00000000-0005-0000-0000-000045530000}"/>
    <cellStyle name="Normál 2 7 2 2 3" xfId="22724" xr:uid="{00000000-0005-0000-0000-000046530000}"/>
    <cellStyle name="Normal 2 7 2 3" xfId="22725" xr:uid="{00000000-0005-0000-0000-000047530000}"/>
    <cellStyle name="Normál 2 7 2 3" xfId="22726" xr:uid="{00000000-0005-0000-0000-000048530000}"/>
    <cellStyle name="Normal 2 7 2 3 10" xfId="22727" xr:uid="{00000000-0005-0000-0000-000049530000}"/>
    <cellStyle name="Normal 2 7 2 3 10 2" xfId="22728" xr:uid="{00000000-0005-0000-0000-00004A530000}"/>
    <cellStyle name="Normal 2 7 2 3 11" xfId="22729" xr:uid="{00000000-0005-0000-0000-00004B530000}"/>
    <cellStyle name="Normal 2 7 2 3 12" xfId="22730" xr:uid="{00000000-0005-0000-0000-00004C530000}"/>
    <cellStyle name="Normal 2 7 2 3 13" xfId="22731" xr:uid="{00000000-0005-0000-0000-00004D530000}"/>
    <cellStyle name="Normal 2 7 2 3 14" xfId="22732" xr:uid="{00000000-0005-0000-0000-00004E530000}"/>
    <cellStyle name="Normal 2 7 2 3 2" xfId="22733" xr:uid="{00000000-0005-0000-0000-00004F530000}"/>
    <cellStyle name="Normál 2 7 2 3 2" xfId="22734" xr:uid="{00000000-0005-0000-0000-000050530000}"/>
    <cellStyle name="Normal 2 7 2 3 2 2" xfId="22735" xr:uid="{00000000-0005-0000-0000-000051530000}"/>
    <cellStyle name="Normal 2 7 2 3 2 2 2" xfId="22736" xr:uid="{00000000-0005-0000-0000-000052530000}"/>
    <cellStyle name="Normal 2 7 2 3 2 3" xfId="22737" xr:uid="{00000000-0005-0000-0000-000053530000}"/>
    <cellStyle name="Normal 2 7 2 3 2 4" xfId="22738" xr:uid="{00000000-0005-0000-0000-000054530000}"/>
    <cellStyle name="Normal 2 7 2 3 2 5" xfId="22739" xr:uid="{00000000-0005-0000-0000-000055530000}"/>
    <cellStyle name="Normal 2 7 2 3 3" xfId="22740" xr:uid="{00000000-0005-0000-0000-000056530000}"/>
    <cellStyle name="Normál 2 7 2 3 3" xfId="22741" xr:uid="{00000000-0005-0000-0000-000057530000}"/>
    <cellStyle name="Normal 2 7 2 3 3 2" xfId="22742" xr:uid="{00000000-0005-0000-0000-000058530000}"/>
    <cellStyle name="Normal 2 7 2 3 4" xfId="22743" xr:uid="{00000000-0005-0000-0000-000059530000}"/>
    <cellStyle name="Normal 2 7 2 3 4 2" xfId="22744" xr:uid="{00000000-0005-0000-0000-00005A530000}"/>
    <cellStyle name="Normal 2 7 2 3 5" xfId="22745" xr:uid="{00000000-0005-0000-0000-00005B530000}"/>
    <cellStyle name="Normal 2 7 2 3 5 2" xfId="22746" xr:uid="{00000000-0005-0000-0000-00005C530000}"/>
    <cellStyle name="Normal 2 7 2 3 6" xfId="22747" xr:uid="{00000000-0005-0000-0000-00005D530000}"/>
    <cellStyle name="Normal 2 7 2 3 6 2" xfId="22748" xr:uid="{00000000-0005-0000-0000-00005E530000}"/>
    <cellStyle name="Normal 2 7 2 3 7" xfId="22749" xr:uid="{00000000-0005-0000-0000-00005F530000}"/>
    <cellStyle name="Normal 2 7 2 3 7 2" xfId="22750" xr:uid="{00000000-0005-0000-0000-000060530000}"/>
    <cellStyle name="Normal 2 7 2 3 8" xfId="22751" xr:uid="{00000000-0005-0000-0000-000061530000}"/>
    <cellStyle name="Normal 2 7 2 3 8 2" xfId="22752" xr:uid="{00000000-0005-0000-0000-000062530000}"/>
    <cellStyle name="Normal 2 7 2 3 9" xfId="22753" xr:uid="{00000000-0005-0000-0000-000063530000}"/>
    <cellStyle name="Normal 2 7 2 3 9 2" xfId="22754" xr:uid="{00000000-0005-0000-0000-000064530000}"/>
    <cellStyle name="Normál 2 7 2 4" xfId="22755" xr:uid="{00000000-0005-0000-0000-000065530000}"/>
    <cellStyle name="Normál 2 7 2 4 2" xfId="22756" xr:uid="{00000000-0005-0000-0000-000066530000}"/>
    <cellStyle name="Normál 2 7 2 5" xfId="22757" xr:uid="{00000000-0005-0000-0000-000067530000}"/>
    <cellStyle name="Normál 2 7 2 5 2" xfId="22758" xr:uid="{00000000-0005-0000-0000-000068530000}"/>
    <cellStyle name="Normál 2 7 2 6" xfId="22759" xr:uid="{00000000-0005-0000-0000-000069530000}"/>
    <cellStyle name="Normál 2 7 2 6 2" xfId="22760" xr:uid="{00000000-0005-0000-0000-00006A530000}"/>
    <cellStyle name="Normál 2 7 2 7" xfId="22761" xr:uid="{00000000-0005-0000-0000-00006B530000}"/>
    <cellStyle name="Normál 2 7 2 7 2" xfId="22762" xr:uid="{00000000-0005-0000-0000-00006C530000}"/>
    <cellStyle name="Normál 2 7 2 8" xfId="22763" xr:uid="{00000000-0005-0000-0000-00006D530000}"/>
    <cellStyle name="Normál 2 7 2 8 2" xfId="22764" xr:uid="{00000000-0005-0000-0000-00006E530000}"/>
    <cellStyle name="Normál 2 7 2 9" xfId="22765" xr:uid="{00000000-0005-0000-0000-00006F530000}"/>
    <cellStyle name="Normál 2 7 2 9 2" xfId="22766" xr:uid="{00000000-0005-0000-0000-000070530000}"/>
    <cellStyle name="Normal 2 7 20" xfId="22767" xr:uid="{00000000-0005-0000-0000-000071530000}"/>
    <cellStyle name="Normal 2 7 21" xfId="22768" xr:uid="{00000000-0005-0000-0000-000072530000}"/>
    <cellStyle name="Normal 2 7 22" xfId="22769" xr:uid="{00000000-0005-0000-0000-000073530000}"/>
    <cellStyle name="Normal 2 7 23" xfId="22770" xr:uid="{00000000-0005-0000-0000-000074530000}"/>
    <cellStyle name="Normal 2 7 24" xfId="22771" xr:uid="{00000000-0005-0000-0000-000075530000}"/>
    <cellStyle name="Normal 2 7 25" xfId="22772" xr:uid="{00000000-0005-0000-0000-000076530000}"/>
    <cellStyle name="Normal 2 7 26" xfId="22773" xr:uid="{00000000-0005-0000-0000-000077530000}"/>
    <cellStyle name="Normal 2 7 27" xfId="22774" xr:uid="{00000000-0005-0000-0000-000078530000}"/>
    <cellStyle name="Normal 2 7 28" xfId="22775" xr:uid="{00000000-0005-0000-0000-000079530000}"/>
    <cellStyle name="Normal 2 7 29" xfId="22776" xr:uid="{00000000-0005-0000-0000-00007A530000}"/>
    <cellStyle name="Normal 2 7 3" xfId="22777" xr:uid="{00000000-0005-0000-0000-00007B530000}"/>
    <cellStyle name="Normál 2 7 3" xfId="22778" xr:uid="{00000000-0005-0000-0000-00007C530000}"/>
    <cellStyle name="Normál 2 7 3 10" xfId="22779" xr:uid="{00000000-0005-0000-0000-00007D530000}"/>
    <cellStyle name="Normál 2 7 3 10 2" xfId="22780" xr:uid="{00000000-0005-0000-0000-00007E530000}"/>
    <cellStyle name="Normál 2 7 3 11" xfId="22781" xr:uid="{00000000-0005-0000-0000-00007F530000}"/>
    <cellStyle name="Normál 2 7 3 12" xfId="22782" xr:uid="{00000000-0005-0000-0000-000080530000}"/>
    <cellStyle name="Normal 2 7 3 2" xfId="22783" xr:uid="{00000000-0005-0000-0000-000081530000}"/>
    <cellStyle name="Normál 2 7 3 2" xfId="22784" xr:uid="{00000000-0005-0000-0000-000082530000}"/>
    <cellStyle name="Normal 2 7 3 2 2" xfId="22785" xr:uid="{00000000-0005-0000-0000-000083530000}"/>
    <cellStyle name="Normál 2 7 3 2 2" xfId="22786" xr:uid="{00000000-0005-0000-0000-000084530000}"/>
    <cellStyle name="Normal 2 7 3 2 2 2" xfId="22787" xr:uid="{00000000-0005-0000-0000-000085530000}"/>
    <cellStyle name="Normal 2 7 3 2 2 2 2" xfId="22788" xr:uid="{00000000-0005-0000-0000-000086530000}"/>
    <cellStyle name="Normal 2 7 3 2 2 2 2 2" xfId="22789" xr:uid="{00000000-0005-0000-0000-000087530000}"/>
    <cellStyle name="Normal 2 7 3 2 2 2 3" xfId="22790" xr:uid="{00000000-0005-0000-0000-000088530000}"/>
    <cellStyle name="Normal 2 7 3 2 2 2 4" xfId="22791" xr:uid="{00000000-0005-0000-0000-000089530000}"/>
    <cellStyle name="Normal 2 7 3 2 2 3" xfId="22792" xr:uid="{00000000-0005-0000-0000-00008A530000}"/>
    <cellStyle name="Normal 2 7 3 2 2 3 2" xfId="22793" xr:uid="{00000000-0005-0000-0000-00008B530000}"/>
    <cellStyle name="Normal 2 7 3 2 2 4" xfId="22794" xr:uid="{00000000-0005-0000-0000-00008C530000}"/>
    <cellStyle name="Normal 2 7 3 2 2 5" xfId="22795" xr:uid="{00000000-0005-0000-0000-00008D530000}"/>
    <cellStyle name="Normal 2 7 3 2 2 6" xfId="22796" xr:uid="{00000000-0005-0000-0000-00008E530000}"/>
    <cellStyle name="Normál 2 7 3 2 3" xfId="22797" xr:uid="{00000000-0005-0000-0000-00008F530000}"/>
    <cellStyle name="Normal 2 7 3 3" xfId="22798" xr:uid="{00000000-0005-0000-0000-000090530000}"/>
    <cellStyle name="Normál 2 7 3 3" xfId="22799" xr:uid="{00000000-0005-0000-0000-000091530000}"/>
    <cellStyle name="Normal 2 7 3 3 10" xfId="22800" xr:uid="{00000000-0005-0000-0000-000092530000}"/>
    <cellStyle name="Normal 2 7 3 3 10 2" xfId="22801" xr:uid="{00000000-0005-0000-0000-000093530000}"/>
    <cellStyle name="Normal 2 7 3 3 11" xfId="22802" xr:uid="{00000000-0005-0000-0000-000094530000}"/>
    <cellStyle name="Normal 2 7 3 3 12" xfId="22803" xr:uid="{00000000-0005-0000-0000-000095530000}"/>
    <cellStyle name="Normal 2 7 3 3 13" xfId="22804" xr:uid="{00000000-0005-0000-0000-000096530000}"/>
    <cellStyle name="Normal 2 7 3 3 2" xfId="22805" xr:uid="{00000000-0005-0000-0000-000097530000}"/>
    <cellStyle name="Normál 2 7 3 3 2" xfId="22806" xr:uid="{00000000-0005-0000-0000-000098530000}"/>
    <cellStyle name="Normal 2 7 3 3 2 2" xfId="22807" xr:uid="{00000000-0005-0000-0000-000099530000}"/>
    <cellStyle name="Normal 2 7 3 3 2 2 2" xfId="22808" xr:uid="{00000000-0005-0000-0000-00009A530000}"/>
    <cellStyle name="Normal 2 7 3 3 2 3" xfId="22809" xr:uid="{00000000-0005-0000-0000-00009B530000}"/>
    <cellStyle name="Normal 2 7 3 3 2 4" xfId="22810" xr:uid="{00000000-0005-0000-0000-00009C530000}"/>
    <cellStyle name="Normal 2 7 3 3 2 5" xfId="22811" xr:uid="{00000000-0005-0000-0000-00009D530000}"/>
    <cellStyle name="Normal 2 7 3 3 3" xfId="22812" xr:uid="{00000000-0005-0000-0000-00009E530000}"/>
    <cellStyle name="Normál 2 7 3 3 3" xfId="22813" xr:uid="{00000000-0005-0000-0000-00009F530000}"/>
    <cellStyle name="Normal 2 7 3 3 3 2" xfId="22814" xr:uid="{00000000-0005-0000-0000-0000A0530000}"/>
    <cellStyle name="Normal 2 7 3 3 4" xfId="22815" xr:uid="{00000000-0005-0000-0000-0000A1530000}"/>
    <cellStyle name="Normal 2 7 3 3 4 2" xfId="22816" xr:uid="{00000000-0005-0000-0000-0000A2530000}"/>
    <cellStyle name="Normal 2 7 3 3 5" xfId="22817" xr:uid="{00000000-0005-0000-0000-0000A3530000}"/>
    <cellStyle name="Normal 2 7 3 3 5 2" xfId="22818" xr:uid="{00000000-0005-0000-0000-0000A4530000}"/>
    <cellStyle name="Normal 2 7 3 3 6" xfId="22819" xr:uid="{00000000-0005-0000-0000-0000A5530000}"/>
    <cellStyle name="Normal 2 7 3 3 6 2" xfId="22820" xr:uid="{00000000-0005-0000-0000-0000A6530000}"/>
    <cellStyle name="Normal 2 7 3 3 7" xfId="22821" xr:uid="{00000000-0005-0000-0000-0000A7530000}"/>
    <cellStyle name="Normal 2 7 3 3 7 2" xfId="22822" xr:uid="{00000000-0005-0000-0000-0000A8530000}"/>
    <cellStyle name="Normal 2 7 3 3 8" xfId="22823" xr:uid="{00000000-0005-0000-0000-0000A9530000}"/>
    <cellStyle name="Normal 2 7 3 3 8 2" xfId="22824" xr:uid="{00000000-0005-0000-0000-0000AA530000}"/>
    <cellStyle name="Normal 2 7 3 3 9" xfId="22825" xr:uid="{00000000-0005-0000-0000-0000AB530000}"/>
    <cellStyle name="Normal 2 7 3 3 9 2" xfId="22826" xr:uid="{00000000-0005-0000-0000-0000AC530000}"/>
    <cellStyle name="Normál 2 7 3 4" xfId="22827" xr:uid="{00000000-0005-0000-0000-0000AD530000}"/>
    <cellStyle name="Normál 2 7 3 4 2" xfId="22828" xr:uid="{00000000-0005-0000-0000-0000AE530000}"/>
    <cellStyle name="Normál 2 7 3 5" xfId="22829" xr:uid="{00000000-0005-0000-0000-0000AF530000}"/>
    <cellStyle name="Normál 2 7 3 5 2" xfId="22830" xr:uid="{00000000-0005-0000-0000-0000B0530000}"/>
    <cellStyle name="Normál 2 7 3 6" xfId="22831" xr:uid="{00000000-0005-0000-0000-0000B1530000}"/>
    <cellStyle name="Normál 2 7 3 6 2" xfId="22832" xr:uid="{00000000-0005-0000-0000-0000B2530000}"/>
    <cellStyle name="Normál 2 7 3 7" xfId="22833" xr:uid="{00000000-0005-0000-0000-0000B3530000}"/>
    <cellStyle name="Normál 2 7 3 7 2" xfId="22834" xr:uid="{00000000-0005-0000-0000-0000B4530000}"/>
    <cellStyle name="Normál 2 7 3 8" xfId="22835" xr:uid="{00000000-0005-0000-0000-0000B5530000}"/>
    <cellStyle name="Normál 2 7 3 8 2" xfId="22836" xr:uid="{00000000-0005-0000-0000-0000B6530000}"/>
    <cellStyle name="Normál 2 7 3 9" xfId="22837" xr:uid="{00000000-0005-0000-0000-0000B7530000}"/>
    <cellStyle name="Normál 2 7 3 9 2" xfId="22838" xr:uid="{00000000-0005-0000-0000-0000B8530000}"/>
    <cellStyle name="Normal 2 7 30" xfId="22839" xr:uid="{00000000-0005-0000-0000-0000B9530000}"/>
    <cellStyle name="Normal 2 7 31" xfId="22840" xr:uid="{00000000-0005-0000-0000-0000BA530000}"/>
    <cellStyle name="Normal 2 7 32" xfId="22841" xr:uid="{00000000-0005-0000-0000-0000BB530000}"/>
    <cellStyle name="Normal 2 7 33" xfId="22842" xr:uid="{00000000-0005-0000-0000-0000BC530000}"/>
    <cellStyle name="Normal 2 7 34" xfId="22843" xr:uid="{00000000-0005-0000-0000-0000BD530000}"/>
    <cellStyle name="Normal 2 7 35" xfId="22844" xr:uid="{00000000-0005-0000-0000-0000BE530000}"/>
    <cellStyle name="Normal 2 7 36" xfId="22845" xr:uid="{00000000-0005-0000-0000-0000BF530000}"/>
    <cellStyle name="Normal 2 7 37" xfId="22846" xr:uid="{00000000-0005-0000-0000-0000C0530000}"/>
    <cellStyle name="Normal 2 7 38" xfId="2267" xr:uid="{00000000-0005-0000-0000-0000C1530000}"/>
    <cellStyle name="Normal 2 7 39" xfId="51368" xr:uid="{0E7FC935-248D-4B4B-B971-B79E4921AA2F}"/>
    <cellStyle name="Normal 2 7 4" xfId="22847" xr:uid="{00000000-0005-0000-0000-0000C2530000}"/>
    <cellStyle name="Normál 2 7 4" xfId="22848" xr:uid="{00000000-0005-0000-0000-0000C3530000}"/>
    <cellStyle name="Normál 2 7 4 10" xfId="22849" xr:uid="{00000000-0005-0000-0000-0000C4530000}"/>
    <cellStyle name="Normál 2 7 4 10 2" xfId="22850" xr:uid="{00000000-0005-0000-0000-0000C5530000}"/>
    <cellStyle name="Normál 2 7 4 11" xfId="22851" xr:uid="{00000000-0005-0000-0000-0000C6530000}"/>
    <cellStyle name="Normál 2 7 4 12" xfId="22852" xr:uid="{00000000-0005-0000-0000-0000C7530000}"/>
    <cellStyle name="Normal 2 7 4 2" xfId="22853" xr:uid="{00000000-0005-0000-0000-0000C8530000}"/>
    <cellStyle name="Normál 2 7 4 2" xfId="22854" xr:uid="{00000000-0005-0000-0000-0000C9530000}"/>
    <cellStyle name="Normal 2 7 4 2 2" xfId="22855" xr:uid="{00000000-0005-0000-0000-0000CA530000}"/>
    <cellStyle name="Normál 2 7 4 2 2" xfId="22856" xr:uid="{00000000-0005-0000-0000-0000CB530000}"/>
    <cellStyle name="Normal 2 7 4 2 2 2" xfId="22857" xr:uid="{00000000-0005-0000-0000-0000CC530000}"/>
    <cellStyle name="Normal 2 7 4 2 2 2 2" xfId="22858" xr:uid="{00000000-0005-0000-0000-0000CD530000}"/>
    <cellStyle name="Normal 2 7 4 2 2 2 2 2" xfId="22859" xr:uid="{00000000-0005-0000-0000-0000CE530000}"/>
    <cellStyle name="Normal 2 7 4 2 2 2 3" xfId="22860" xr:uid="{00000000-0005-0000-0000-0000CF530000}"/>
    <cellStyle name="Normal 2 7 4 2 2 2 4" xfId="22861" xr:uid="{00000000-0005-0000-0000-0000D0530000}"/>
    <cellStyle name="Normal 2 7 4 2 2 3" xfId="22862" xr:uid="{00000000-0005-0000-0000-0000D1530000}"/>
    <cellStyle name="Normal 2 7 4 2 2 3 2" xfId="22863" xr:uid="{00000000-0005-0000-0000-0000D2530000}"/>
    <cellStyle name="Normal 2 7 4 2 2 4" xfId="22864" xr:uid="{00000000-0005-0000-0000-0000D3530000}"/>
    <cellStyle name="Normal 2 7 4 2 2 5" xfId="22865" xr:uid="{00000000-0005-0000-0000-0000D4530000}"/>
    <cellStyle name="Normal 2 7 4 2 2 6" xfId="22866" xr:uid="{00000000-0005-0000-0000-0000D5530000}"/>
    <cellStyle name="Normál 2 7 4 2 3" xfId="22867" xr:uid="{00000000-0005-0000-0000-0000D6530000}"/>
    <cellStyle name="Normal 2 7 4 3" xfId="22868" xr:uid="{00000000-0005-0000-0000-0000D7530000}"/>
    <cellStyle name="Normál 2 7 4 3" xfId="22869" xr:uid="{00000000-0005-0000-0000-0000D8530000}"/>
    <cellStyle name="Normal 2 7 4 3 10" xfId="22870" xr:uid="{00000000-0005-0000-0000-0000D9530000}"/>
    <cellStyle name="Normal 2 7 4 3 10 2" xfId="22871" xr:uid="{00000000-0005-0000-0000-0000DA530000}"/>
    <cellStyle name="Normal 2 7 4 3 11" xfId="22872" xr:uid="{00000000-0005-0000-0000-0000DB530000}"/>
    <cellStyle name="Normal 2 7 4 3 12" xfId="22873" xr:uid="{00000000-0005-0000-0000-0000DC530000}"/>
    <cellStyle name="Normal 2 7 4 3 13" xfId="22874" xr:uid="{00000000-0005-0000-0000-0000DD530000}"/>
    <cellStyle name="Normal 2 7 4 3 2" xfId="22875" xr:uid="{00000000-0005-0000-0000-0000DE530000}"/>
    <cellStyle name="Normál 2 7 4 3 2" xfId="22876" xr:uid="{00000000-0005-0000-0000-0000DF530000}"/>
    <cellStyle name="Normal 2 7 4 3 2 2" xfId="22877" xr:uid="{00000000-0005-0000-0000-0000E0530000}"/>
    <cellStyle name="Normal 2 7 4 3 2 2 2" xfId="22878" xr:uid="{00000000-0005-0000-0000-0000E1530000}"/>
    <cellStyle name="Normal 2 7 4 3 2 3" xfId="22879" xr:uid="{00000000-0005-0000-0000-0000E2530000}"/>
    <cellStyle name="Normal 2 7 4 3 2 4" xfId="22880" xr:uid="{00000000-0005-0000-0000-0000E3530000}"/>
    <cellStyle name="Normal 2 7 4 3 2 5" xfId="22881" xr:uid="{00000000-0005-0000-0000-0000E4530000}"/>
    <cellStyle name="Normal 2 7 4 3 3" xfId="22882" xr:uid="{00000000-0005-0000-0000-0000E5530000}"/>
    <cellStyle name="Normál 2 7 4 3 3" xfId="22883" xr:uid="{00000000-0005-0000-0000-0000E6530000}"/>
    <cellStyle name="Normal 2 7 4 3 3 2" xfId="22884" xr:uid="{00000000-0005-0000-0000-0000E7530000}"/>
    <cellStyle name="Normal 2 7 4 3 4" xfId="22885" xr:uid="{00000000-0005-0000-0000-0000E8530000}"/>
    <cellStyle name="Normal 2 7 4 3 4 2" xfId="22886" xr:uid="{00000000-0005-0000-0000-0000E9530000}"/>
    <cellStyle name="Normal 2 7 4 3 5" xfId="22887" xr:uid="{00000000-0005-0000-0000-0000EA530000}"/>
    <cellStyle name="Normal 2 7 4 3 5 2" xfId="22888" xr:uid="{00000000-0005-0000-0000-0000EB530000}"/>
    <cellStyle name="Normal 2 7 4 3 6" xfId="22889" xr:uid="{00000000-0005-0000-0000-0000EC530000}"/>
    <cellStyle name="Normal 2 7 4 3 6 2" xfId="22890" xr:uid="{00000000-0005-0000-0000-0000ED530000}"/>
    <cellStyle name="Normal 2 7 4 3 7" xfId="22891" xr:uid="{00000000-0005-0000-0000-0000EE530000}"/>
    <cellStyle name="Normal 2 7 4 3 7 2" xfId="22892" xr:uid="{00000000-0005-0000-0000-0000EF530000}"/>
    <cellStyle name="Normal 2 7 4 3 8" xfId="22893" xr:uid="{00000000-0005-0000-0000-0000F0530000}"/>
    <cellStyle name="Normal 2 7 4 3 8 2" xfId="22894" xr:uid="{00000000-0005-0000-0000-0000F1530000}"/>
    <cellStyle name="Normal 2 7 4 3 9" xfId="22895" xr:uid="{00000000-0005-0000-0000-0000F2530000}"/>
    <cellStyle name="Normal 2 7 4 3 9 2" xfId="22896" xr:uid="{00000000-0005-0000-0000-0000F3530000}"/>
    <cellStyle name="Normál 2 7 4 4" xfId="22897" xr:uid="{00000000-0005-0000-0000-0000F4530000}"/>
    <cellStyle name="Normál 2 7 4 4 2" xfId="22898" xr:uid="{00000000-0005-0000-0000-0000F5530000}"/>
    <cellStyle name="Normál 2 7 4 5" xfId="22899" xr:uid="{00000000-0005-0000-0000-0000F6530000}"/>
    <cellStyle name="Normál 2 7 4 5 2" xfId="22900" xr:uid="{00000000-0005-0000-0000-0000F7530000}"/>
    <cellStyle name="Normál 2 7 4 6" xfId="22901" xr:uid="{00000000-0005-0000-0000-0000F8530000}"/>
    <cellStyle name="Normál 2 7 4 6 2" xfId="22902" xr:uid="{00000000-0005-0000-0000-0000F9530000}"/>
    <cellStyle name="Normál 2 7 4 7" xfId="22903" xr:uid="{00000000-0005-0000-0000-0000FA530000}"/>
    <cellStyle name="Normál 2 7 4 7 2" xfId="22904" xr:uid="{00000000-0005-0000-0000-0000FB530000}"/>
    <cellStyle name="Normál 2 7 4 8" xfId="22905" xr:uid="{00000000-0005-0000-0000-0000FC530000}"/>
    <cellStyle name="Normál 2 7 4 8 2" xfId="22906" xr:uid="{00000000-0005-0000-0000-0000FD530000}"/>
    <cellStyle name="Normál 2 7 4 9" xfId="22907" xr:uid="{00000000-0005-0000-0000-0000FE530000}"/>
    <cellStyle name="Normál 2 7 4 9 2" xfId="22908" xr:uid="{00000000-0005-0000-0000-0000FF530000}"/>
    <cellStyle name="Normal 2 7 40" xfId="52361" xr:uid="{725E16BF-5561-45F1-A674-65650CD6D7FB}"/>
    <cellStyle name="Normal 2 7 41" xfId="52407" xr:uid="{686F23A6-0A27-4FDD-A4E7-210916CD7EE8}"/>
    <cellStyle name="Normal 2 7 42" xfId="52363" xr:uid="{2BFB7577-B75D-4527-A312-8A5E426631A9}"/>
    <cellStyle name="Normal 2 7 43" xfId="52400" xr:uid="{39AE86DE-6C3F-434E-AA8E-FC8868B3A4C6}"/>
    <cellStyle name="Normal 2 7 44" xfId="52856" xr:uid="{A376FE9F-4333-428C-9963-FCF6C1968BC5}"/>
    <cellStyle name="Normal 2 7 5" xfId="22909" xr:uid="{00000000-0005-0000-0000-000000540000}"/>
    <cellStyle name="Normál 2 7 5" xfId="22910" xr:uid="{00000000-0005-0000-0000-000001540000}"/>
    <cellStyle name="Normal 2 7 5 10" xfId="22911" xr:uid="{00000000-0005-0000-0000-000002540000}"/>
    <cellStyle name="Normál 2 7 5 10" xfId="22912" xr:uid="{00000000-0005-0000-0000-000003540000}"/>
    <cellStyle name="Normal 2 7 5 10 2" xfId="22913" xr:uid="{00000000-0005-0000-0000-000004540000}"/>
    <cellStyle name="Normál 2 7 5 10 2" xfId="22914" xr:uid="{00000000-0005-0000-0000-000005540000}"/>
    <cellStyle name="Normal 2 7 5 10 3" xfId="22915" xr:uid="{00000000-0005-0000-0000-000006540000}"/>
    <cellStyle name="Normál 2 7 5 10 3" xfId="22916" xr:uid="{00000000-0005-0000-0000-000007540000}"/>
    <cellStyle name="Normal 2 7 5 10 4" xfId="22917" xr:uid="{00000000-0005-0000-0000-000008540000}"/>
    <cellStyle name="Normal 2 7 5 11" xfId="22918" xr:uid="{00000000-0005-0000-0000-000009540000}"/>
    <cellStyle name="Normál 2 7 5 11" xfId="22919" xr:uid="{00000000-0005-0000-0000-00000A540000}"/>
    <cellStyle name="Normal 2 7 5 11 2" xfId="22920" xr:uid="{00000000-0005-0000-0000-00000B540000}"/>
    <cellStyle name="Normal 2 7 5 11 3" xfId="22921" xr:uid="{00000000-0005-0000-0000-00000C540000}"/>
    <cellStyle name="Normal 2 7 5 11 4" xfId="22922" xr:uid="{00000000-0005-0000-0000-00000D540000}"/>
    <cellStyle name="Normal 2 7 5 12" xfId="22923" xr:uid="{00000000-0005-0000-0000-00000E540000}"/>
    <cellStyle name="Normál 2 7 5 12" xfId="22924" xr:uid="{00000000-0005-0000-0000-00000F540000}"/>
    <cellStyle name="Normal 2 7 5 12 2" xfId="22925" xr:uid="{00000000-0005-0000-0000-000010540000}"/>
    <cellStyle name="Normal 2 7 5 13" xfId="22926" xr:uid="{00000000-0005-0000-0000-000011540000}"/>
    <cellStyle name="Normál 2 7 5 13" xfId="22927" xr:uid="{00000000-0005-0000-0000-000012540000}"/>
    <cellStyle name="Normal 2 7 5 13 2" xfId="22928" xr:uid="{00000000-0005-0000-0000-000013540000}"/>
    <cellStyle name="Normal 2 7 5 14" xfId="22929" xr:uid="{00000000-0005-0000-0000-000014540000}"/>
    <cellStyle name="Normal 2 7 5 2" xfId="22930" xr:uid="{00000000-0005-0000-0000-000015540000}"/>
    <cellStyle name="Normál 2 7 5 2" xfId="22931" xr:uid="{00000000-0005-0000-0000-000016540000}"/>
    <cellStyle name="Normal 2 7 5 2 10" xfId="22932" xr:uid="{00000000-0005-0000-0000-000017540000}"/>
    <cellStyle name="Normal 2 7 5 2 10 2" xfId="22933" xr:uid="{00000000-0005-0000-0000-000018540000}"/>
    <cellStyle name="Normal 2 7 5 2 11" xfId="22934" xr:uid="{00000000-0005-0000-0000-000019540000}"/>
    <cellStyle name="Normal 2 7 5 2 12" xfId="22935" xr:uid="{00000000-0005-0000-0000-00001A540000}"/>
    <cellStyle name="Normal 2 7 5 2 13" xfId="22936" xr:uid="{00000000-0005-0000-0000-00001B540000}"/>
    <cellStyle name="Normal 2 7 5 2 2" xfId="22937" xr:uid="{00000000-0005-0000-0000-00001C540000}"/>
    <cellStyle name="Normál 2 7 5 2 2" xfId="22938" xr:uid="{00000000-0005-0000-0000-00001D540000}"/>
    <cellStyle name="Normal 2 7 5 2 2 2" xfId="22939" xr:uid="{00000000-0005-0000-0000-00001E540000}"/>
    <cellStyle name="Normal 2 7 5 2 2 3" xfId="22940" xr:uid="{00000000-0005-0000-0000-00001F540000}"/>
    <cellStyle name="Normal 2 7 5 2 3" xfId="22941" xr:uid="{00000000-0005-0000-0000-000020540000}"/>
    <cellStyle name="Normál 2 7 5 2 3" xfId="22942" xr:uid="{00000000-0005-0000-0000-000021540000}"/>
    <cellStyle name="Normal 2 7 5 2 3 2" xfId="22943" xr:uid="{00000000-0005-0000-0000-000022540000}"/>
    <cellStyle name="Normal 2 7 5 2 4" xfId="22944" xr:uid="{00000000-0005-0000-0000-000023540000}"/>
    <cellStyle name="Normal 2 7 5 2 4 2" xfId="22945" xr:uid="{00000000-0005-0000-0000-000024540000}"/>
    <cellStyle name="Normal 2 7 5 2 5" xfId="22946" xr:uid="{00000000-0005-0000-0000-000025540000}"/>
    <cellStyle name="Normal 2 7 5 2 5 2" xfId="22947" xr:uid="{00000000-0005-0000-0000-000026540000}"/>
    <cellStyle name="Normal 2 7 5 2 6" xfId="22948" xr:uid="{00000000-0005-0000-0000-000027540000}"/>
    <cellStyle name="Normal 2 7 5 2 6 2" xfId="22949" xr:uid="{00000000-0005-0000-0000-000028540000}"/>
    <cellStyle name="Normal 2 7 5 2 7" xfId="22950" xr:uid="{00000000-0005-0000-0000-000029540000}"/>
    <cellStyle name="Normal 2 7 5 2 7 2" xfId="22951" xr:uid="{00000000-0005-0000-0000-00002A540000}"/>
    <cellStyle name="Normal 2 7 5 2 8" xfId="22952" xr:uid="{00000000-0005-0000-0000-00002B540000}"/>
    <cellStyle name="Normal 2 7 5 2 8 2" xfId="22953" xr:uid="{00000000-0005-0000-0000-00002C540000}"/>
    <cellStyle name="Normal 2 7 5 2 9" xfId="22954" xr:uid="{00000000-0005-0000-0000-00002D540000}"/>
    <cellStyle name="Normal 2 7 5 2 9 2" xfId="22955" xr:uid="{00000000-0005-0000-0000-00002E540000}"/>
    <cellStyle name="Normal 2 7 5 3" xfId="22956" xr:uid="{00000000-0005-0000-0000-00002F540000}"/>
    <cellStyle name="Normál 2 7 5 3" xfId="22957" xr:uid="{00000000-0005-0000-0000-000030540000}"/>
    <cellStyle name="Normal 2 7 5 3 2" xfId="22958" xr:uid="{00000000-0005-0000-0000-000031540000}"/>
    <cellStyle name="Normál 2 7 5 3 2" xfId="22959" xr:uid="{00000000-0005-0000-0000-000032540000}"/>
    <cellStyle name="Normal 2 7 5 3 3" xfId="22960" xr:uid="{00000000-0005-0000-0000-000033540000}"/>
    <cellStyle name="Normál 2 7 5 3 3" xfId="22961" xr:uid="{00000000-0005-0000-0000-000034540000}"/>
    <cellStyle name="Normal 2 7 5 3 4" xfId="22962" xr:uid="{00000000-0005-0000-0000-000035540000}"/>
    <cellStyle name="Normal 2 7 5 4" xfId="22963" xr:uid="{00000000-0005-0000-0000-000036540000}"/>
    <cellStyle name="Normál 2 7 5 4" xfId="22964" xr:uid="{00000000-0005-0000-0000-000037540000}"/>
    <cellStyle name="Normal 2 7 5 4 2" xfId="22965" xr:uid="{00000000-0005-0000-0000-000038540000}"/>
    <cellStyle name="Normál 2 7 5 4 2" xfId="22966" xr:uid="{00000000-0005-0000-0000-000039540000}"/>
    <cellStyle name="Normal 2 7 5 4 3" xfId="22967" xr:uid="{00000000-0005-0000-0000-00003A540000}"/>
    <cellStyle name="Normál 2 7 5 4 3" xfId="22968" xr:uid="{00000000-0005-0000-0000-00003B540000}"/>
    <cellStyle name="Normal 2 7 5 4 4" xfId="22969" xr:uid="{00000000-0005-0000-0000-00003C540000}"/>
    <cellStyle name="Normal 2 7 5 5" xfId="22970" xr:uid="{00000000-0005-0000-0000-00003D540000}"/>
    <cellStyle name="Normál 2 7 5 5" xfId="22971" xr:uid="{00000000-0005-0000-0000-00003E540000}"/>
    <cellStyle name="Normal 2 7 5 5 2" xfId="22972" xr:uid="{00000000-0005-0000-0000-00003F540000}"/>
    <cellStyle name="Normál 2 7 5 5 2" xfId="22973" xr:uid="{00000000-0005-0000-0000-000040540000}"/>
    <cellStyle name="Normal 2 7 5 5 3" xfId="22974" xr:uid="{00000000-0005-0000-0000-000041540000}"/>
    <cellStyle name="Normál 2 7 5 5 3" xfId="22975" xr:uid="{00000000-0005-0000-0000-000042540000}"/>
    <cellStyle name="Normal 2 7 5 5 4" xfId="22976" xr:uid="{00000000-0005-0000-0000-000043540000}"/>
    <cellStyle name="Normal 2 7 5 6" xfId="22977" xr:uid="{00000000-0005-0000-0000-000044540000}"/>
    <cellStyle name="Normál 2 7 5 6" xfId="22978" xr:uid="{00000000-0005-0000-0000-000045540000}"/>
    <cellStyle name="Normal 2 7 5 6 2" xfId="22979" xr:uid="{00000000-0005-0000-0000-000046540000}"/>
    <cellStyle name="Normál 2 7 5 6 2" xfId="22980" xr:uid="{00000000-0005-0000-0000-000047540000}"/>
    <cellStyle name="Normal 2 7 5 6 3" xfId="22981" xr:uid="{00000000-0005-0000-0000-000048540000}"/>
    <cellStyle name="Normál 2 7 5 6 3" xfId="22982" xr:uid="{00000000-0005-0000-0000-000049540000}"/>
    <cellStyle name="Normal 2 7 5 6 4" xfId="22983" xr:uid="{00000000-0005-0000-0000-00004A540000}"/>
    <cellStyle name="Normal 2 7 5 7" xfId="22984" xr:uid="{00000000-0005-0000-0000-00004B540000}"/>
    <cellStyle name="Normál 2 7 5 7" xfId="22985" xr:uid="{00000000-0005-0000-0000-00004C540000}"/>
    <cellStyle name="Normal 2 7 5 7 2" xfId="22986" xr:uid="{00000000-0005-0000-0000-00004D540000}"/>
    <cellStyle name="Normál 2 7 5 7 2" xfId="22987" xr:uid="{00000000-0005-0000-0000-00004E540000}"/>
    <cellStyle name="Normal 2 7 5 7 3" xfId="22988" xr:uid="{00000000-0005-0000-0000-00004F540000}"/>
    <cellStyle name="Normál 2 7 5 7 3" xfId="22989" xr:uid="{00000000-0005-0000-0000-000050540000}"/>
    <cellStyle name="Normal 2 7 5 7 4" xfId="22990" xr:uid="{00000000-0005-0000-0000-000051540000}"/>
    <cellStyle name="Normal 2 7 5 8" xfId="22991" xr:uid="{00000000-0005-0000-0000-000052540000}"/>
    <cellStyle name="Normál 2 7 5 8" xfId="22992" xr:uid="{00000000-0005-0000-0000-000053540000}"/>
    <cellStyle name="Normal 2 7 5 8 2" xfId="22993" xr:uid="{00000000-0005-0000-0000-000054540000}"/>
    <cellStyle name="Normál 2 7 5 8 2" xfId="22994" xr:uid="{00000000-0005-0000-0000-000055540000}"/>
    <cellStyle name="Normal 2 7 5 8 3" xfId="22995" xr:uid="{00000000-0005-0000-0000-000056540000}"/>
    <cellStyle name="Normál 2 7 5 8 3" xfId="22996" xr:uid="{00000000-0005-0000-0000-000057540000}"/>
    <cellStyle name="Normal 2 7 5 8 4" xfId="22997" xr:uid="{00000000-0005-0000-0000-000058540000}"/>
    <cellStyle name="Normal 2 7 5 9" xfId="22998" xr:uid="{00000000-0005-0000-0000-000059540000}"/>
    <cellStyle name="Normál 2 7 5 9" xfId="22999" xr:uid="{00000000-0005-0000-0000-00005A540000}"/>
    <cellStyle name="Normal 2 7 5 9 2" xfId="23000" xr:uid="{00000000-0005-0000-0000-00005B540000}"/>
    <cellStyle name="Normál 2 7 5 9 2" xfId="23001" xr:uid="{00000000-0005-0000-0000-00005C540000}"/>
    <cellStyle name="Normal 2 7 5 9 3" xfId="23002" xr:uid="{00000000-0005-0000-0000-00005D540000}"/>
    <cellStyle name="Normál 2 7 5 9 3" xfId="23003" xr:uid="{00000000-0005-0000-0000-00005E540000}"/>
    <cellStyle name="Normal 2 7 5 9 4" xfId="23004" xr:uid="{00000000-0005-0000-0000-00005F540000}"/>
    <cellStyle name="Normal 2 7 6" xfId="23005" xr:uid="{00000000-0005-0000-0000-000060540000}"/>
    <cellStyle name="Normál 2 7 6" xfId="23006" xr:uid="{00000000-0005-0000-0000-000061540000}"/>
    <cellStyle name="Normal 2 7 6 10" xfId="23007" xr:uid="{00000000-0005-0000-0000-000062540000}"/>
    <cellStyle name="Normal 2 7 6 10 2" xfId="23008" xr:uid="{00000000-0005-0000-0000-000063540000}"/>
    <cellStyle name="Normal 2 7 6 11" xfId="23009" xr:uid="{00000000-0005-0000-0000-000064540000}"/>
    <cellStyle name="Normal 2 7 6 11 2" xfId="23010" xr:uid="{00000000-0005-0000-0000-000065540000}"/>
    <cellStyle name="Normal 2 7 6 12" xfId="23011" xr:uid="{00000000-0005-0000-0000-000066540000}"/>
    <cellStyle name="Normal 2 7 6 13" xfId="23012" xr:uid="{00000000-0005-0000-0000-000067540000}"/>
    <cellStyle name="Normal 2 7 6 14" xfId="23013" xr:uid="{00000000-0005-0000-0000-000068540000}"/>
    <cellStyle name="Normal 2 7 6 2" xfId="23014" xr:uid="{00000000-0005-0000-0000-000069540000}"/>
    <cellStyle name="Normál 2 7 6 2" xfId="23015" xr:uid="{00000000-0005-0000-0000-00006A540000}"/>
    <cellStyle name="Normal 2 7 6 2 2" xfId="23016" xr:uid="{00000000-0005-0000-0000-00006B540000}"/>
    <cellStyle name="Normal 2 7 6 2 2 2" xfId="23017" xr:uid="{00000000-0005-0000-0000-00006C540000}"/>
    <cellStyle name="Normal 2 7 6 2 3" xfId="23018" xr:uid="{00000000-0005-0000-0000-00006D540000}"/>
    <cellStyle name="Normal 2 7 6 2 4" xfId="23019" xr:uid="{00000000-0005-0000-0000-00006E540000}"/>
    <cellStyle name="Normal 2 7 6 2 5" xfId="23020" xr:uid="{00000000-0005-0000-0000-00006F540000}"/>
    <cellStyle name="Normal 2 7 6 3" xfId="23021" xr:uid="{00000000-0005-0000-0000-000070540000}"/>
    <cellStyle name="Normál 2 7 6 3" xfId="23022" xr:uid="{00000000-0005-0000-0000-000071540000}"/>
    <cellStyle name="Normal 2 7 6 3 2" xfId="23023" xr:uid="{00000000-0005-0000-0000-000072540000}"/>
    <cellStyle name="Normal 2 7 6 3 3" xfId="23024" xr:uid="{00000000-0005-0000-0000-000073540000}"/>
    <cellStyle name="Normal 2 7 6 4" xfId="23025" xr:uid="{00000000-0005-0000-0000-000074540000}"/>
    <cellStyle name="Normal 2 7 6 4 2" xfId="23026" xr:uid="{00000000-0005-0000-0000-000075540000}"/>
    <cellStyle name="Normal 2 7 6 4 3" xfId="23027" xr:uid="{00000000-0005-0000-0000-000076540000}"/>
    <cellStyle name="Normal 2 7 6 5" xfId="23028" xr:uid="{00000000-0005-0000-0000-000077540000}"/>
    <cellStyle name="Normal 2 7 6 5 2" xfId="23029" xr:uid="{00000000-0005-0000-0000-000078540000}"/>
    <cellStyle name="Normal 2 7 6 6" xfId="23030" xr:uid="{00000000-0005-0000-0000-000079540000}"/>
    <cellStyle name="Normal 2 7 6 6 2" xfId="23031" xr:uid="{00000000-0005-0000-0000-00007A540000}"/>
    <cellStyle name="Normal 2 7 6 7" xfId="23032" xr:uid="{00000000-0005-0000-0000-00007B540000}"/>
    <cellStyle name="Normal 2 7 6 7 2" xfId="23033" xr:uid="{00000000-0005-0000-0000-00007C540000}"/>
    <cellStyle name="Normal 2 7 6 8" xfId="23034" xr:uid="{00000000-0005-0000-0000-00007D540000}"/>
    <cellStyle name="Normal 2 7 6 8 2" xfId="23035" xr:uid="{00000000-0005-0000-0000-00007E540000}"/>
    <cellStyle name="Normal 2 7 6 9" xfId="23036" xr:uid="{00000000-0005-0000-0000-00007F540000}"/>
    <cellStyle name="Normal 2 7 6 9 2" xfId="23037" xr:uid="{00000000-0005-0000-0000-000080540000}"/>
    <cellStyle name="Normal 2 7 7" xfId="23038" xr:uid="{00000000-0005-0000-0000-000081540000}"/>
    <cellStyle name="Normál 2 7 7" xfId="23039" xr:uid="{00000000-0005-0000-0000-000082540000}"/>
    <cellStyle name="Normal 2 7 7 10" xfId="23040" xr:uid="{00000000-0005-0000-0000-000083540000}"/>
    <cellStyle name="Normal 2 7 7 10 2" xfId="23041" xr:uid="{00000000-0005-0000-0000-000084540000}"/>
    <cellStyle name="Normal 2 7 7 11" xfId="23042" xr:uid="{00000000-0005-0000-0000-000085540000}"/>
    <cellStyle name="Normal 2 7 7 12" xfId="23043" xr:uid="{00000000-0005-0000-0000-000086540000}"/>
    <cellStyle name="Normal 2 7 7 13" xfId="23044" xr:uid="{00000000-0005-0000-0000-000087540000}"/>
    <cellStyle name="Normal 2 7 7 2" xfId="23045" xr:uid="{00000000-0005-0000-0000-000088540000}"/>
    <cellStyle name="Normál 2 7 7 2" xfId="23046" xr:uid="{00000000-0005-0000-0000-000089540000}"/>
    <cellStyle name="Normal 2 7 7 2 2" xfId="23047" xr:uid="{00000000-0005-0000-0000-00008A540000}"/>
    <cellStyle name="Normal 2 7 7 2 2 2" xfId="23048" xr:uid="{00000000-0005-0000-0000-00008B540000}"/>
    <cellStyle name="Normal 2 7 7 2 3" xfId="23049" xr:uid="{00000000-0005-0000-0000-00008C540000}"/>
    <cellStyle name="Normal 2 7 7 2 4" xfId="23050" xr:uid="{00000000-0005-0000-0000-00008D540000}"/>
    <cellStyle name="Normal 2 7 7 2 5" xfId="23051" xr:uid="{00000000-0005-0000-0000-00008E540000}"/>
    <cellStyle name="Normal 2 7 7 3" xfId="23052" xr:uid="{00000000-0005-0000-0000-00008F540000}"/>
    <cellStyle name="Normál 2 7 7 3" xfId="23053" xr:uid="{00000000-0005-0000-0000-000090540000}"/>
    <cellStyle name="Normal 2 7 7 3 2" xfId="23054" xr:uid="{00000000-0005-0000-0000-000091540000}"/>
    <cellStyle name="Normal 2 7 7 4" xfId="23055" xr:uid="{00000000-0005-0000-0000-000092540000}"/>
    <cellStyle name="Normal 2 7 7 4 2" xfId="23056" xr:uid="{00000000-0005-0000-0000-000093540000}"/>
    <cellStyle name="Normal 2 7 7 5" xfId="23057" xr:uid="{00000000-0005-0000-0000-000094540000}"/>
    <cellStyle name="Normal 2 7 7 5 2" xfId="23058" xr:uid="{00000000-0005-0000-0000-000095540000}"/>
    <cellStyle name="Normal 2 7 7 6" xfId="23059" xr:uid="{00000000-0005-0000-0000-000096540000}"/>
    <cellStyle name="Normal 2 7 7 6 2" xfId="23060" xr:uid="{00000000-0005-0000-0000-000097540000}"/>
    <cellStyle name="Normal 2 7 7 7" xfId="23061" xr:uid="{00000000-0005-0000-0000-000098540000}"/>
    <cellStyle name="Normal 2 7 7 7 2" xfId="23062" xr:uid="{00000000-0005-0000-0000-000099540000}"/>
    <cellStyle name="Normal 2 7 7 8" xfId="23063" xr:uid="{00000000-0005-0000-0000-00009A540000}"/>
    <cellStyle name="Normal 2 7 7 8 2" xfId="23064" xr:uid="{00000000-0005-0000-0000-00009B540000}"/>
    <cellStyle name="Normal 2 7 7 9" xfId="23065" xr:uid="{00000000-0005-0000-0000-00009C540000}"/>
    <cellStyle name="Normal 2 7 7 9 2" xfId="23066" xr:uid="{00000000-0005-0000-0000-00009D540000}"/>
    <cellStyle name="Normal 2 7 8" xfId="23067" xr:uid="{00000000-0005-0000-0000-00009E540000}"/>
    <cellStyle name="Normál 2 7 8" xfId="23068" xr:uid="{00000000-0005-0000-0000-00009F540000}"/>
    <cellStyle name="Normal 2 7 8 10" xfId="23069" xr:uid="{00000000-0005-0000-0000-0000A0540000}"/>
    <cellStyle name="Normal 2 7 8 11" xfId="23070" xr:uid="{00000000-0005-0000-0000-0000A1540000}"/>
    <cellStyle name="Normal 2 7 8 12" xfId="23071" xr:uid="{00000000-0005-0000-0000-0000A2540000}"/>
    <cellStyle name="Normal 2 7 8 2" xfId="23072" xr:uid="{00000000-0005-0000-0000-0000A3540000}"/>
    <cellStyle name="Normál 2 7 8 2" xfId="23073" xr:uid="{00000000-0005-0000-0000-0000A4540000}"/>
    <cellStyle name="Normal 2 7 8 2 2" xfId="23074" xr:uid="{00000000-0005-0000-0000-0000A5540000}"/>
    <cellStyle name="Normal 2 7 8 2 2 2" xfId="23075" xr:uid="{00000000-0005-0000-0000-0000A6540000}"/>
    <cellStyle name="Normal 2 7 8 2 3" xfId="23076" xr:uid="{00000000-0005-0000-0000-0000A7540000}"/>
    <cellStyle name="Normal 2 7 8 2 4" xfId="23077" xr:uid="{00000000-0005-0000-0000-0000A8540000}"/>
    <cellStyle name="Normal 2 7 8 2 5" xfId="23078" xr:uid="{00000000-0005-0000-0000-0000A9540000}"/>
    <cellStyle name="Normal 2 7 8 3" xfId="23079" xr:uid="{00000000-0005-0000-0000-0000AA540000}"/>
    <cellStyle name="Normál 2 7 8 3" xfId="23080" xr:uid="{00000000-0005-0000-0000-0000AB540000}"/>
    <cellStyle name="Normal 2 7 8 3 2" xfId="23081" xr:uid="{00000000-0005-0000-0000-0000AC540000}"/>
    <cellStyle name="Normal 2 7 8 4" xfId="23082" xr:uid="{00000000-0005-0000-0000-0000AD540000}"/>
    <cellStyle name="Normal 2 7 8 4 2" xfId="23083" xr:uid="{00000000-0005-0000-0000-0000AE540000}"/>
    <cellStyle name="Normal 2 7 8 5" xfId="23084" xr:uid="{00000000-0005-0000-0000-0000AF540000}"/>
    <cellStyle name="Normal 2 7 8 5 2" xfId="23085" xr:uid="{00000000-0005-0000-0000-0000B0540000}"/>
    <cellStyle name="Normal 2 7 8 6" xfId="23086" xr:uid="{00000000-0005-0000-0000-0000B1540000}"/>
    <cellStyle name="Normal 2 7 8 6 2" xfId="23087" xr:uid="{00000000-0005-0000-0000-0000B2540000}"/>
    <cellStyle name="Normal 2 7 8 7" xfId="23088" xr:uid="{00000000-0005-0000-0000-0000B3540000}"/>
    <cellStyle name="Normal 2 7 8 7 2" xfId="23089" xr:uid="{00000000-0005-0000-0000-0000B4540000}"/>
    <cellStyle name="Normal 2 7 8 8" xfId="23090" xr:uid="{00000000-0005-0000-0000-0000B5540000}"/>
    <cellStyle name="Normal 2 7 8 8 2" xfId="23091" xr:uid="{00000000-0005-0000-0000-0000B6540000}"/>
    <cellStyle name="Normal 2 7 8 9" xfId="23092" xr:uid="{00000000-0005-0000-0000-0000B7540000}"/>
    <cellStyle name="Normal 2 7 8 9 2" xfId="23093" xr:uid="{00000000-0005-0000-0000-0000B8540000}"/>
    <cellStyle name="Normal 2 7 9" xfId="23094" xr:uid="{00000000-0005-0000-0000-0000B9540000}"/>
    <cellStyle name="Normál 2 7 9" xfId="23095" xr:uid="{00000000-0005-0000-0000-0000BA540000}"/>
    <cellStyle name="Normal 2 7 9 10" xfId="23096" xr:uid="{00000000-0005-0000-0000-0000BB540000}"/>
    <cellStyle name="Normal 2 7 9 11" xfId="23097" xr:uid="{00000000-0005-0000-0000-0000BC540000}"/>
    <cellStyle name="Normal 2 7 9 2" xfId="23098" xr:uid="{00000000-0005-0000-0000-0000BD540000}"/>
    <cellStyle name="Normál 2 7 9 2" xfId="23099" xr:uid="{00000000-0005-0000-0000-0000BE540000}"/>
    <cellStyle name="Normal 2 7 9 2 2" xfId="23100" xr:uid="{00000000-0005-0000-0000-0000BF540000}"/>
    <cellStyle name="Normal 2 7 9 2 2 2" xfId="23101" xr:uid="{00000000-0005-0000-0000-0000C0540000}"/>
    <cellStyle name="Normal 2 7 9 2 3" xfId="23102" xr:uid="{00000000-0005-0000-0000-0000C1540000}"/>
    <cellStyle name="Normal 2 7 9 2 4" xfId="23103" xr:uid="{00000000-0005-0000-0000-0000C2540000}"/>
    <cellStyle name="Normal 2 7 9 2 5" xfId="23104" xr:uid="{00000000-0005-0000-0000-0000C3540000}"/>
    <cellStyle name="Normal 2 7 9 3" xfId="23105" xr:uid="{00000000-0005-0000-0000-0000C4540000}"/>
    <cellStyle name="Normál 2 7 9 3" xfId="23106" xr:uid="{00000000-0005-0000-0000-0000C5540000}"/>
    <cellStyle name="Normal 2 7 9 3 2" xfId="23107" xr:uid="{00000000-0005-0000-0000-0000C6540000}"/>
    <cellStyle name="Normal 2 7 9 4" xfId="23108" xr:uid="{00000000-0005-0000-0000-0000C7540000}"/>
    <cellStyle name="Normal 2 7 9 4 2" xfId="23109" xr:uid="{00000000-0005-0000-0000-0000C8540000}"/>
    <cellStyle name="Normal 2 7 9 5" xfId="23110" xr:uid="{00000000-0005-0000-0000-0000C9540000}"/>
    <cellStyle name="Normal 2 7 9 5 2" xfId="23111" xr:uid="{00000000-0005-0000-0000-0000CA540000}"/>
    <cellStyle name="Normal 2 7 9 6" xfId="23112" xr:uid="{00000000-0005-0000-0000-0000CB540000}"/>
    <cellStyle name="Normal 2 7 9 6 2" xfId="23113" xr:uid="{00000000-0005-0000-0000-0000CC540000}"/>
    <cellStyle name="Normal 2 7 9 7" xfId="23114" xr:uid="{00000000-0005-0000-0000-0000CD540000}"/>
    <cellStyle name="Normal 2 7 9 7 2" xfId="23115" xr:uid="{00000000-0005-0000-0000-0000CE540000}"/>
    <cellStyle name="Normal 2 7 9 8" xfId="23116" xr:uid="{00000000-0005-0000-0000-0000CF540000}"/>
    <cellStyle name="Normal 2 7 9 8 2" xfId="23117" xr:uid="{00000000-0005-0000-0000-0000D0540000}"/>
    <cellStyle name="Normal 2 7 9 9" xfId="23118" xr:uid="{00000000-0005-0000-0000-0000D1540000}"/>
    <cellStyle name="Normal 2 70" xfId="23119" xr:uid="{00000000-0005-0000-0000-0000D2540000}"/>
    <cellStyle name="Normal 2 70 2" xfId="23120" xr:uid="{00000000-0005-0000-0000-0000D3540000}"/>
    <cellStyle name="Normal 2 70 2 2" xfId="23121" xr:uid="{00000000-0005-0000-0000-0000D4540000}"/>
    <cellStyle name="Normal 2 70 2 2 2" xfId="23122" xr:uid="{00000000-0005-0000-0000-0000D5540000}"/>
    <cellStyle name="Normal 2 70 2 2 2 2" xfId="23123" xr:uid="{00000000-0005-0000-0000-0000D6540000}"/>
    <cellStyle name="Normal 2 70 2 2 2 2 2" xfId="23124" xr:uid="{00000000-0005-0000-0000-0000D7540000}"/>
    <cellStyle name="Normal 2 70 2 2 2 3" xfId="23125" xr:uid="{00000000-0005-0000-0000-0000D8540000}"/>
    <cellStyle name="Normal 2 70 2 2 2 4" xfId="23126" xr:uid="{00000000-0005-0000-0000-0000D9540000}"/>
    <cellStyle name="Normal 2 70 2 2 3" xfId="23127" xr:uid="{00000000-0005-0000-0000-0000DA540000}"/>
    <cellStyle name="Normal 2 70 2 2 3 2" xfId="23128" xr:uid="{00000000-0005-0000-0000-0000DB540000}"/>
    <cellStyle name="Normal 2 70 2 2 4" xfId="23129" xr:uid="{00000000-0005-0000-0000-0000DC540000}"/>
    <cellStyle name="Normal 2 70 2 2 5" xfId="23130" xr:uid="{00000000-0005-0000-0000-0000DD540000}"/>
    <cellStyle name="Normal 2 70 3" xfId="23131" xr:uid="{00000000-0005-0000-0000-0000DE540000}"/>
    <cellStyle name="Normal 2 70 3 2" xfId="23132" xr:uid="{00000000-0005-0000-0000-0000DF540000}"/>
    <cellStyle name="Normal 2 70 3 2 2" xfId="23133" xr:uid="{00000000-0005-0000-0000-0000E0540000}"/>
    <cellStyle name="Normal 2 70 3 2 2 2" xfId="23134" xr:uid="{00000000-0005-0000-0000-0000E1540000}"/>
    <cellStyle name="Normal 2 70 3 2 3" xfId="23135" xr:uid="{00000000-0005-0000-0000-0000E2540000}"/>
    <cellStyle name="Normal 2 70 3 2 4" xfId="23136" xr:uid="{00000000-0005-0000-0000-0000E3540000}"/>
    <cellStyle name="Normal 2 70 3 3" xfId="23137" xr:uid="{00000000-0005-0000-0000-0000E4540000}"/>
    <cellStyle name="Normal 2 70 3 3 2" xfId="23138" xr:uid="{00000000-0005-0000-0000-0000E5540000}"/>
    <cellStyle name="Normal 2 70 3 4" xfId="23139" xr:uid="{00000000-0005-0000-0000-0000E6540000}"/>
    <cellStyle name="Normal 2 70 3 5" xfId="23140" xr:uid="{00000000-0005-0000-0000-0000E7540000}"/>
    <cellStyle name="Normal 2 71" xfId="23141" xr:uid="{00000000-0005-0000-0000-0000E8540000}"/>
    <cellStyle name="Normal 2 71 2" xfId="23142" xr:uid="{00000000-0005-0000-0000-0000E9540000}"/>
    <cellStyle name="Normal 2 71 2 2" xfId="23143" xr:uid="{00000000-0005-0000-0000-0000EA540000}"/>
    <cellStyle name="Normal 2 71 2 2 2" xfId="23144" xr:uid="{00000000-0005-0000-0000-0000EB540000}"/>
    <cellStyle name="Normal 2 71 2 2 2 2" xfId="23145" xr:uid="{00000000-0005-0000-0000-0000EC540000}"/>
    <cellStyle name="Normal 2 71 2 2 2 2 2" xfId="23146" xr:uid="{00000000-0005-0000-0000-0000ED540000}"/>
    <cellStyle name="Normal 2 71 2 2 2 3" xfId="23147" xr:uid="{00000000-0005-0000-0000-0000EE540000}"/>
    <cellStyle name="Normal 2 71 2 2 2 4" xfId="23148" xr:uid="{00000000-0005-0000-0000-0000EF540000}"/>
    <cellStyle name="Normal 2 71 2 2 3" xfId="23149" xr:uid="{00000000-0005-0000-0000-0000F0540000}"/>
    <cellStyle name="Normal 2 71 2 2 3 2" xfId="23150" xr:uid="{00000000-0005-0000-0000-0000F1540000}"/>
    <cellStyle name="Normal 2 71 2 2 4" xfId="23151" xr:uid="{00000000-0005-0000-0000-0000F2540000}"/>
    <cellStyle name="Normal 2 71 2 2 5" xfId="23152" xr:uid="{00000000-0005-0000-0000-0000F3540000}"/>
    <cellStyle name="Normal 2 71 3" xfId="23153" xr:uid="{00000000-0005-0000-0000-0000F4540000}"/>
    <cellStyle name="Normal 2 71 3 2" xfId="23154" xr:uid="{00000000-0005-0000-0000-0000F5540000}"/>
    <cellStyle name="Normal 2 71 3 2 2" xfId="23155" xr:uid="{00000000-0005-0000-0000-0000F6540000}"/>
    <cellStyle name="Normal 2 71 3 2 2 2" xfId="23156" xr:uid="{00000000-0005-0000-0000-0000F7540000}"/>
    <cellStyle name="Normal 2 71 3 2 3" xfId="23157" xr:uid="{00000000-0005-0000-0000-0000F8540000}"/>
    <cellStyle name="Normal 2 71 3 2 4" xfId="23158" xr:uid="{00000000-0005-0000-0000-0000F9540000}"/>
    <cellStyle name="Normal 2 71 3 3" xfId="23159" xr:uid="{00000000-0005-0000-0000-0000FA540000}"/>
    <cellStyle name="Normal 2 71 3 3 2" xfId="23160" xr:uid="{00000000-0005-0000-0000-0000FB540000}"/>
    <cellStyle name="Normal 2 71 3 4" xfId="23161" xr:uid="{00000000-0005-0000-0000-0000FC540000}"/>
    <cellStyle name="Normal 2 71 3 5" xfId="23162" xr:uid="{00000000-0005-0000-0000-0000FD540000}"/>
    <cellStyle name="Normal 2 72" xfId="23163" xr:uid="{00000000-0005-0000-0000-0000FE540000}"/>
    <cellStyle name="Normal 2 72 2" xfId="23164" xr:uid="{00000000-0005-0000-0000-0000FF540000}"/>
    <cellStyle name="Normal 2 72 2 2" xfId="23165" xr:uid="{00000000-0005-0000-0000-000000550000}"/>
    <cellStyle name="Normal 2 72 2 2 2" xfId="23166" xr:uid="{00000000-0005-0000-0000-000001550000}"/>
    <cellStyle name="Normal 2 72 2 2 2 2" xfId="23167" xr:uid="{00000000-0005-0000-0000-000002550000}"/>
    <cellStyle name="Normal 2 72 2 2 2 2 2" xfId="23168" xr:uid="{00000000-0005-0000-0000-000003550000}"/>
    <cellStyle name="Normal 2 72 2 2 2 3" xfId="23169" xr:uid="{00000000-0005-0000-0000-000004550000}"/>
    <cellStyle name="Normal 2 72 2 2 2 4" xfId="23170" xr:uid="{00000000-0005-0000-0000-000005550000}"/>
    <cellStyle name="Normal 2 72 2 2 3" xfId="23171" xr:uid="{00000000-0005-0000-0000-000006550000}"/>
    <cellStyle name="Normal 2 72 2 2 3 2" xfId="23172" xr:uid="{00000000-0005-0000-0000-000007550000}"/>
    <cellStyle name="Normal 2 72 2 2 4" xfId="23173" xr:uid="{00000000-0005-0000-0000-000008550000}"/>
    <cellStyle name="Normal 2 72 2 2 5" xfId="23174" xr:uid="{00000000-0005-0000-0000-000009550000}"/>
    <cellStyle name="Normal 2 72 3" xfId="23175" xr:uid="{00000000-0005-0000-0000-00000A550000}"/>
    <cellStyle name="Normal 2 72 3 2" xfId="23176" xr:uid="{00000000-0005-0000-0000-00000B550000}"/>
    <cellStyle name="Normal 2 72 3 2 2" xfId="23177" xr:uid="{00000000-0005-0000-0000-00000C550000}"/>
    <cellStyle name="Normal 2 72 3 2 2 2" xfId="23178" xr:uid="{00000000-0005-0000-0000-00000D550000}"/>
    <cellStyle name="Normal 2 72 3 2 3" xfId="23179" xr:uid="{00000000-0005-0000-0000-00000E550000}"/>
    <cellStyle name="Normal 2 72 3 2 4" xfId="23180" xr:uid="{00000000-0005-0000-0000-00000F550000}"/>
    <cellStyle name="Normal 2 72 3 3" xfId="23181" xr:uid="{00000000-0005-0000-0000-000010550000}"/>
    <cellStyle name="Normal 2 72 3 3 2" xfId="23182" xr:uid="{00000000-0005-0000-0000-000011550000}"/>
    <cellStyle name="Normal 2 72 3 4" xfId="23183" xr:uid="{00000000-0005-0000-0000-000012550000}"/>
    <cellStyle name="Normal 2 72 3 5" xfId="23184" xr:uid="{00000000-0005-0000-0000-000013550000}"/>
    <cellStyle name="Normal 2 73" xfId="23185" xr:uid="{00000000-0005-0000-0000-000014550000}"/>
    <cellStyle name="Normal 2 73 2" xfId="23186" xr:uid="{00000000-0005-0000-0000-000015550000}"/>
    <cellStyle name="Normal 2 73 2 2" xfId="23187" xr:uid="{00000000-0005-0000-0000-000016550000}"/>
    <cellStyle name="Normal 2 73 2 2 2" xfId="23188" xr:uid="{00000000-0005-0000-0000-000017550000}"/>
    <cellStyle name="Normal 2 73 2 2 2 2" xfId="23189" xr:uid="{00000000-0005-0000-0000-000018550000}"/>
    <cellStyle name="Normal 2 73 2 2 2 2 2" xfId="23190" xr:uid="{00000000-0005-0000-0000-000019550000}"/>
    <cellStyle name="Normal 2 73 2 2 2 3" xfId="23191" xr:uid="{00000000-0005-0000-0000-00001A550000}"/>
    <cellStyle name="Normal 2 73 2 2 2 4" xfId="23192" xr:uid="{00000000-0005-0000-0000-00001B550000}"/>
    <cellStyle name="Normal 2 73 2 2 3" xfId="23193" xr:uid="{00000000-0005-0000-0000-00001C550000}"/>
    <cellStyle name="Normal 2 73 2 2 3 2" xfId="23194" xr:uid="{00000000-0005-0000-0000-00001D550000}"/>
    <cellStyle name="Normal 2 73 2 2 4" xfId="23195" xr:uid="{00000000-0005-0000-0000-00001E550000}"/>
    <cellStyle name="Normal 2 73 2 2 5" xfId="23196" xr:uid="{00000000-0005-0000-0000-00001F550000}"/>
    <cellStyle name="Normal 2 73 3" xfId="23197" xr:uid="{00000000-0005-0000-0000-000020550000}"/>
    <cellStyle name="Normal 2 73 3 2" xfId="23198" xr:uid="{00000000-0005-0000-0000-000021550000}"/>
    <cellStyle name="Normal 2 73 3 2 2" xfId="23199" xr:uid="{00000000-0005-0000-0000-000022550000}"/>
    <cellStyle name="Normal 2 73 3 2 2 2" xfId="23200" xr:uid="{00000000-0005-0000-0000-000023550000}"/>
    <cellStyle name="Normal 2 73 3 2 3" xfId="23201" xr:uid="{00000000-0005-0000-0000-000024550000}"/>
    <cellStyle name="Normal 2 73 3 2 4" xfId="23202" xr:uid="{00000000-0005-0000-0000-000025550000}"/>
    <cellStyle name="Normal 2 73 3 3" xfId="23203" xr:uid="{00000000-0005-0000-0000-000026550000}"/>
    <cellStyle name="Normal 2 73 3 3 2" xfId="23204" xr:uid="{00000000-0005-0000-0000-000027550000}"/>
    <cellStyle name="Normal 2 73 3 4" xfId="23205" xr:uid="{00000000-0005-0000-0000-000028550000}"/>
    <cellStyle name="Normal 2 73 3 5" xfId="23206" xr:uid="{00000000-0005-0000-0000-000029550000}"/>
    <cellStyle name="Normal 2 74" xfId="23207" xr:uid="{00000000-0005-0000-0000-00002A550000}"/>
    <cellStyle name="Normal 2 74 2" xfId="23208" xr:uid="{00000000-0005-0000-0000-00002B550000}"/>
    <cellStyle name="Normal 2 74 2 2" xfId="23209" xr:uid="{00000000-0005-0000-0000-00002C550000}"/>
    <cellStyle name="Normal 2 74 2 2 2" xfId="23210" xr:uid="{00000000-0005-0000-0000-00002D550000}"/>
    <cellStyle name="Normal 2 74 2 2 2 2" xfId="23211" xr:uid="{00000000-0005-0000-0000-00002E550000}"/>
    <cellStyle name="Normal 2 74 2 2 2 2 2" xfId="23212" xr:uid="{00000000-0005-0000-0000-00002F550000}"/>
    <cellStyle name="Normal 2 74 2 2 2 3" xfId="23213" xr:uid="{00000000-0005-0000-0000-000030550000}"/>
    <cellStyle name="Normal 2 74 2 2 2 4" xfId="23214" xr:uid="{00000000-0005-0000-0000-000031550000}"/>
    <cellStyle name="Normal 2 74 2 2 3" xfId="23215" xr:uid="{00000000-0005-0000-0000-000032550000}"/>
    <cellStyle name="Normal 2 74 2 2 3 2" xfId="23216" xr:uid="{00000000-0005-0000-0000-000033550000}"/>
    <cellStyle name="Normal 2 74 2 2 4" xfId="23217" xr:uid="{00000000-0005-0000-0000-000034550000}"/>
    <cellStyle name="Normal 2 74 2 2 5" xfId="23218" xr:uid="{00000000-0005-0000-0000-000035550000}"/>
    <cellStyle name="Normal 2 74 3" xfId="23219" xr:uid="{00000000-0005-0000-0000-000036550000}"/>
    <cellStyle name="Normal 2 74 3 2" xfId="23220" xr:uid="{00000000-0005-0000-0000-000037550000}"/>
    <cellStyle name="Normal 2 74 3 2 2" xfId="23221" xr:uid="{00000000-0005-0000-0000-000038550000}"/>
    <cellStyle name="Normal 2 74 3 2 2 2" xfId="23222" xr:uid="{00000000-0005-0000-0000-000039550000}"/>
    <cellStyle name="Normal 2 74 3 2 3" xfId="23223" xr:uid="{00000000-0005-0000-0000-00003A550000}"/>
    <cellStyle name="Normal 2 74 3 2 4" xfId="23224" xr:uid="{00000000-0005-0000-0000-00003B550000}"/>
    <cellStyle name="Normal 2 74 3 3" xfId="23225" xr:uid="{00000000-0005-0000-0000-00003C550000}"/>
    <cellStyle name="Normal 2 74 3 3 2" xfId="23226" xr:uid="{00000000-0005-0000-0000-00003D550000}"/>
    <cellStyle name="Normal 2 74 3 4" xfId="23227" xr:uid="{00000000-0005-0000-0000-00003E550000}"/>
    <cellStyle name="Normal 2 74 3 5" xfId="23228" xr:uid="{00000000-0005-0000-0000-00003F550000}"/>
    <cellStyle name="Normal 2 75" xfId="23229" xr:uid="{00000000-0005-0000-0000-000040550000}"/>
    <cellStyle name="Normal 2 75 2" xfId="23230" xr:uid="{00000000-0005-0000-0000-000041550000}"/>
    <cellStyle name="Normal 2 75 2 2" xfId="23231" xr:uid="{00000000-0005-0000-0000-000042550000}"/>
    <cellStyle name="Normal 2 75 2 2 2" xfId="23232" xr:uid="{00000000-0005-0000-0000-000043550000}"/>
    <cellStyle name="Normal 2 75 2 2 2 2" xfId="23233" xr:uid="{00000000-0005-0000-0000-000044550000}"/>
    <cellStyle name="Normal 2 75 2 2 3" xfId="23234" xr:uid="{00000000-0005-0000-0000-000045550000}"/>
    <cellStyle name="Normal 2 75 2 2 4" xfId="23235" xr:uid="{00000000-0005-0000-0000-000046550000}"/>
    <cellStyle name="Normal 2 75 2 3" xfId="23236" xr:uid="{00000000-0005-0000-0000-000047550000}"/>
    <cellStyle name="Normal 2 75 2 3 2" xfId="23237" xr:uid="{00000000-0005-0000-0000-000048550000}"/>
    <cellStyle name="Normal 2 75 2 4" xfId="23238" xr:uid="{00000000-0005-0000-0000-000049550000}"/>
    <cellStyle name="Normal 2 75 2 5" xfId="23239" xr:uid="{00000000-0005-0000-0000-00004A550000}"/>
    <cellStyle name="Normal 2 76" xfId="23240" xr:uid="{00000000-0005-0000-0000-00004B550000}"/>
    <cellStyle name="Normal 2 76 10" xfId="23241" xr:uid="{00000000-0005-0000-0000-00004C550000}"/>
    <cellStyle name="Normal 2 76 2" xfId="23242" xr:uid="{00000000-0005-0000-0000-00004D550000}"/>
    <cellStyle name="Normal 2 76 2 2" xfId="23243" xr:uid="{00000000-0005-0000-0000-00004E550000}"/>
    <cellStyle name="Normal 2 76 2 2 2" xfId="23244" xr:uid="{00000000-0005-0000-0000-00004F550000}"/>
    <cellStyle name="Normal 2 76 2 2 2 2" xfId="23245" xr:uid="{00000000-0005-0000-0000-000050550000}"/>
    <cellStyle name="Normal 2 76 2 2 2 3" xfId="23246" xr:uid="{00000000-0005-0000-0000-000051550000}"/>
    <cellStyle name="Normal 2 76 2 2 3" xfId="23247" xr:uid="{00000000-0005-0000-0000-000052550000}"/>
    <cellStyle name="Normal 2 76 2 2 4" xfId="23248" xr:uid="{00000000-0005-0000-0000-000053550000}"/>
    <cellStyle name="Normal 2 76 2 3" xfId="23249" xr:uid="{00000000-0005-0000-0000-000054550000}"/>
    <cellStyle name="Normal 2 76 2 3 2" xfId="23250" xr:uid="{00000000-0005-0000-0000-000055550000}"/>
    <cellStyle name="Normal 2 76 2 3 2 2" xfId="23251" xr:uid="{00000000-0005-0000-0000-000056550000}"/>
    <cellStyle name="Normal 2 76 2 3 2 3" xfId="23252" xr:uid="{00000000-0005-0000-0000-000057550000}"/>
    <cellStyle name="Normal 2 76 2 3 3" xfId="23253" xr:uid="{00000000-0005-0000-0000-000058550000}"/>
    <cellStyle name="Normal 2 76 2 3 4" xfId="23254" xr:uid="{00000000-0005-0000-0000-000059550000}"/>
    <cellStyle name="Normal 2 76 2 4" xfId="23255" xr:uid="{00000000-0005-0000-0000-00005A550000}"/>
    <cellStyle name="Normal 2 76 2 4 2" xfId="23256" xr:uid="{00000000-0005-0000-0000-00005B550000}"/>
    <cellStyle name="Normal 2 76 2 4 3" xfId="23257" xr:uid="{00000000-0005-0000-0000-00005C550000}"/>
    <cellStyle name="Normal 2 76 2 5" xfId="23258" xr:uid="{00000000-0005-0000-0000-00005D550000}"/>
    <cellStyle name="Normal 2 76 2 5 2" xfId="23259" xr:uid="{00000000-0005-0000-0000-00005E550000}"/>
    <cellStyle name="Normal 2 76 2 6" xfId="23260" xr:uid="{00000000-0005-0000-0000-00005F550000}"/>
    <cellStyle name="Normal 2 76 2 7" xfId="23261" xr:uid="{00000000-0005-0000-0000-000060550000}"/>
    <cellStyle name="Normal 2 76 2 8" xfId="23262" xr:uid="{00000000-0005-0000-0000-000061550000}"/>
    <cellStyle name="Normal 2 76 2 9" xfId="23263" xr:uid="{00000000-0005-0000-0000-000062550000}"/>
    <cellStyle name="Normal 2 76 3" xfId="23264" xr:uid="{00000000-0005-0000-0000-000063550000}"/>
    <cellStyle name="Normal 2 76 3 2" xfId="23265" xr:uid="{00000000-0005-0000-0000-000064550000}"/>
    <cellStyle name="Normal 2 76 3 2 2" xfId="23266" xr:uid="{00000000-0005-0000-0000-000065550000}"/>
    <cellStyle name="Normal 2 76 3 2 3" xfId="23267" xr:uid="{00000000-0005-0000-0000-000066550000}"/>
    <cellStyle name="Normal 2 76 3 3" xfId="23268" xr:uid="{00000000-0005-0000-0000-000067550000}"/>
    <cellStyle name="Normal 2 76 3 4" xfId="23269" xr:uid="{00000000-0005-0000-0000-000068550000}"/>
    <cellStyle name="Normal 2 76 4" xfId="23270" xr:uid="{00000000-0005-0000-0000-000069550000}"/>
    <cellStyle name="Normal 2 76 4 2" xfId="23271" xr:uid="{00000000-0005-0000-0000-00006A550000}"/>
    <cellStyle name="Normal 2 76 4 2 2" xfId="23272" xr:uid="{00000000-0005-0000-0000-00006B550000}"/>
    <cellStyle name="Normal 2 76 4 2 3" xfId="23273" xr:uid="{00000000-0005-0000-0000-00006C550000}"/>
    <cellStyle name="Normal 2 76 4 3" xfId="23274" xr:uid="{00000000-0005-0000-0000-00006D550000}"/>
    <cellStyle name="Normal 2 76 4 4" xfId="23275" xr:uid="{00000000-0005-0000-0000-00006E550000}"/>
    <cellStyle name="Normal 2 76 5" xfId="23276" xr:uid="{00000000-0005-0000-0000-00006F550000}"/>
    <cellStyle name="Normal 2 76 5 2" xfId="23277" xr:uid="{00000000-0005-0000-0000-000070550000}"/>
    <cellStyle name="Normal 2 76 5 3" xfId="23278" xr:uid="{00000000-0005-0000-0000-000071550000}"/>
    <cellStyle name="Normal 2 76 6" xfId="23279" xr:uid="{00000000-0005-0000-0000-000072550000}"/>
    <cellStyle name="Normal 2 76 6 2" xfId="23280" xr:uid="{00000000-0005-0000-0000-000073550000}"/>
    <cellStyle name="Normal 2 76 7" xfId="23281" xr:uid="{00000000-0005-0000-0000-000074550000}"/>
    <cellStyle name="Normal 2 76 8" xfId="23282" xr:uid="{00000000-0005-0000-0000-000075550000}"/>
    <cellStyle name="Normal 2 76 9" xfId="23283" xr:uid="{00000000-0005-0000-0000-000076550000}"/>
    <cellStyle name="Normal 2 77" xfId="23284" xr:uid="{00000000-0005-0000-0000-000077550000}"/>
    <cellStyle name="Normal 2 77 2" xfId="23285" xr:uid="{00000000-0005-0000-0000-000078550000}"/>
    <cellStyle name="Normal 2 77 2 2" xfId="23286" xr:uid="{00000000-0005-0000-0000-000079550000}"/>
    <cellStyle name="Normal 2 77 2 2 2" xfId="23287" xr:uid="{00000000-0005-0000-0000-00007A550000}"/>
    <cellStyle name="Normal 2 77 2 2 3" xfId="23288" xr:uid="{00000000-0005-0000-0000-00007B550000}"/>
    <cellStyle name="Normal 2 77 2 3" xfId="23289" xr:uid="{00000000-0005-0000-0000-00007C550000}"/>
    <cellStyle name="Normal 2 77 2 3 2" xfId="23290" xr:uid="{00000000-0005-0000-0000-00007D550000}"/>
    <cellStyle name="Normal 2 77 2 4" xfId="23291" xr:uid="{00000000-0005-0000-0000-00007E550000}"/>
    <cellStyle name="Normal 2 77 3" xfId="23292" xr:uid="{00000000-0005-0000-0000-00007F550000}"/>
    <cellStyle name="Normal 2 77 3 2" xfId="23293" xr:uid="{00000000-0005-0000-0000-000080550000}"/>
    <cellStyle name="Normal 2 77 3 3" xfId="23294" xr:uid="{00000000-0005-0000-0000-000081550000}"/>
    <cellStyle name="Normal 2 77 4" xfId="23295" xr:uid="{00000000-0005-0000-0000-000082550000}"/>
    <cellStyle name="Normal 2 77 4 2" xfId="23296" xr:uid="{00000000-0005-0000-0000-000083550000}"/>
    <cellStyle name="Normal 2 77 5" xfId="23297" xr:uid="{00000000-0005-0000-0000-000084550000}"/>
    <cellStyle name="Normal 2 78" xfId="23298" xr:uid="{00000000-0005-0000-0000-000085550000}"/>
    <cellStyle name="Normal 2 78 2" xfId="23299" xr:uid="{00000000-0005-0000-0000-000086550000}"/>
    <cellStyle name="Normal 2 78 2 2" xfId="23300" xr:uid="{00000000-0005-0000-0000-000087550000}"/>
    <cellStyle name="Normal 2 78 2 2 2" xfId="23301" xr:uid="{00000000-0005-0000-0000-000088550000}"/>
    <cellStyle name="Normal 2 78 2 3" xfId="23302" xr:uid="{00000000-0005-0000-0000-000089550000}"/>
    <cellStyle name="Normal 2 78 2 4" xfId="23303" xr:uid="{00000000-0005-0000-0000-00008A550000}"/>
    <cellStyle name="Normal 2 78 3" xfId="23304" xr:uid="{00000000-0005-0000-0000-00008B550000}"/>
    <cellStyle name="Normal 2 78 3 2" xfId="23305" xr:uid="{00000000-0005-0000-0000-00008C550000}"/>
    <cellStyle name="Normal 2 78 3 3" xfId="23306" xr:uid="{00000000-0005-0000-0000-00008D550000}"/>
    <cellStyle name="Normal 2 78 4" xfId="23307" xr:uid="{00000000-0005-0000-0000-00008E550000}"/>
    <cellStyle name="Normal 2 78 4 2" xfId="23308" xr:uid="{00000000-0005-0000-0000-00008F550000}"/>
    <cellStyle name="Normal 2 78 5" xfId="23309" xr:uid="{00000000-0005-0000-0000-000090550000}"/>
    <cellStyle name="Normal 2 79" xfId="23310" xr:uid="{00000000-0005-0000-0000-000091550000}"/>
    <cellStyle name="Normal 2 79 2" xfId="23311" xr:uid="{00000000-0005-0000-0000-000092550000}"/>
    <cellStyle name="Normal 2 79 2 2" xfId="23312" xr:uid="{00000000-0005-0000-0000-000093550000}"/>
    <cellStyle name="Normal 2 79 2 2 2" xfId="23313" xr:uid="{00000000-0005-0000-0000-000094550000}"/>
    <cellStyle name="Normal 2 79 2 3" xfId="23314" xr:uid="{00000000-0005-0000-0000-000095550000}"/>
    <cellStyle name="Normal 2 79 2 4" xfId="23315" xr:uid="{00000000-0005-0000-0000-000096550000}"/>
    <cellStyle name="Normal 2 79 3" xfId="23316" xr:uid="{00000000-0005-0000-0000-000097550000}"/>
    <cellStyle name="Normal 2 79 3 2" xfId="23317" xr:uid="{00000000-0005-0000-0000-000098550000}"/>
    <cellStyle name="Normal 2 79 4" xfId="23318" xr:uid="{00000000-0005-0000-0000-000099550000}"/>
    <cellStyle name="Normal 2 79 5" xfId="23319" xr:uid="{00000000-0005-0000-0000-00009A550000}"/>
    <cellStyle name="Normal 2 8" xfId="2044" xr:uid="{00000000-0005-0000-0000-00009B550000}"/>
    <cellStyle name="Normál 2 8" xfId="23320" xr:uid="{00000000-0005-0000-0000-00009C550000}"/>
    <cellStyle name="Normal 2 8 10" xfId="23321" xr:uid="{00000000-0005-0000-0000-00009D550000}"/>
    <cellStyle name="Normál 2 8 10" xfId="23322" xr:uid="{00000000-0005-0000-0000-00009E550000}"/>
    <cellStyle name="Normál 2 8 10 2" xfId="23323" xr:uid="{00000000-0005-0000-0000-00009F550000}"/>
    <cellStyle name="Normal 2 8 11" xfId="23324" xr:uid="{00000000-0005-0000-0000-0000A0550000}"/>
    <cellStyle name="Normál 2 8 11" xfId="23325" xr:uid="{00000000-0005-0000-0000-0000A1550000}"/>
    <cellStyle name="Normal 2 8 12" xfId="23326" xr:uid="{00000000-0005-0000-0000-0000A2550000}"/>
    <cellStyle name="Normál 2 8 12" xfId="23327" xr:uid="{00000000-0005-0000-0000-0000A3550000}"/>
    <cellStyle name="Normal 2 8 13" xfId="23328" xr:uid="{00000000-0005-0000-0000-0000A4550000}"/>
    <cellStyle name="Normal 2 8 14" xfId="23329" xr:uid="{00000000-0005-0000-0000-0000A5550000}"/>
    <cellStyle name="Normal 2 8 15" xfId="23330" xr:uid="{00000000-0005-0000-0000-0000A6550000}"/>
    <cellStyle name="Normal 2 8 16" xfId="23331" xr:uid="{00000000-0005-0000-0000-0000A7550000}"/>
    <cellStyle name="Normal 2 8 17" xfId="23332" xr:uid="{00000000-0005-0000-0000-0000A8550000}"/>
    <cellStyle name="Normal 2 8 18" xfId="23333" xr:uid="{00000000-0005-0000-0000-0000A9550000}"/>
    <cellStyle name="Normal 2 8 19" xfId="23334" xr:uid="{00000000-0005-0000-0000-0000AA550000}"/>
    <cellStyle name="Normal 2 8 2" xfId="2366" xr:uid="{00000000-0005-0000-0000-0000AB550000}"/>
    <cellStyle name="Normál 2 8 2" xfId="23335" xr:uid="{00000000-0005-0000-0000-0000AC550000}"/>
    <cellStyle name="Normál 2 8 2 10" xfId="23336" xr:uid="{00000000-0005-0000-0000-0000AD550000}"/>
    <cellStyle name="Normál 2 8 2 10 2" xfId="23337" xr:uid="{00000000-0005-0000-0000-0000AE550000}"/>
    <cellStyle name="Normál 2 8 2 11" xfId="23338" xr:uid="{00000000-0005-0000-0000-0000AF550000}"/>
    <cellStyle name="Normál 2 8 2 12" xfId="23339" xr:uid="{00000000-0005-0000-0000-0000B0550000}"/>
    <cellStyle name="Normal 2 8 2 2" xfId="23340" xr:uid="{00000000-0005-0000-0000-0000B1550000}"/>
    <cellStyle name="Normál 2 8 2 2" xfId="23341" xr:uid="{00000000-0005-0000-0000-0000B2550000}"/>
    <cellStyle name="Normal 2 8 2 2 2" xfId="23342" xr:uid="{00000000-0005-0000-0000-0000B3550000}"/>
    <cellStyle name="Normál 2 8 2 2 2" xfId="23343" xr:uid="{00000000-0005-0000-0000-0000B4550000}"/>
    <cellStyle name="Normal 2 8 2 2 2 2" xfId="23344" xr:uid="{00000000-0005-0000-0000-0000B5550000}"/>
    <cellStyle name="Normal 2 8 2 2 2 2 2" xfId="23345" xr:uid="{00000000-0005-0000-0000-0000B6550000}"/>
    <cellStyle name="Normal 2 8 2 2 2 2 2 2" xfId="23346" xr:uid="{00000000-0005-0000-0000-0000B7550000}"/>
    <cellStyle name="Normal 2 8 2 2 2 2 2 2 2" xfId="23347" xr:uid="{00000000-0005-0000-0000-0000B8550000}"/>
    <cellStyle name="Normal 2 8 2 2 2 2 2 3" xfId="23348" xr:uid="{00000000-0005-0000-0000-0000B9550000}"/>
    <cellStyle name="Normal 2 8 2 2 2 2 2 4" xfId="23349" xr:uid="{00000000-0005-0000-0000-0000BA550000}"/>
    <cellStyle name="Normal 2 8 2 2 2 2 3" xfId="23350" xr:uid="{00000000-0005-0000-0000-0000BB550000}"/>
    <cellStyle name="Normal 2 8 2 2 2 2 3 2" xfId="23351" xr:uid="{00000000-0005-0000-0000-0000BC550000}"/>
    <cellStyle name="Normal 2 8 2 2 2 2 3 3" xfId="23352" xr:uid="{00000000-0005-0000-0000-0000BD550000}"/>
    <cellStyle name="Normal 2 8 2 2 2 2 4" xfId="23353" xr:uid="{00000000-0005-0000-0000-0000BE550000}"/>
    <cellStyle name="Normal 2 8 2 2 2 2 4 2" xfId="23354" xr:uid="{00000000-0005-0000-0000-0000BF550000}"/>
    <cellStyle name="Normal 2 8 2 2 2 2 4 3" xfId="23355" xr:uid="{00000000-0005-0000-0000-0000C0550000}"/>
    <cellStyle name="Normal 2 8 2 2 2 2 5" xfId="23356" xr:uid="{00000000-0005-0000-0000-0000C1550000}"/>
    <cellStyle name="Normal 2 8 2 2 2 2 6" xfId="23357" xr:uid="{00000000-0005-0000-0000-0000C2550000}"/>
    <cellStyle name="Normal 2 8 2 2 3" xfId="23358" xr:uid="{00000000-0005-0000-0000-0000C3550000}"/>
    <cellStyle name="Normál 2 8 2 2 3" xfId="23359" xr:uid="{00000000-0005-0000-0000-0000C4550000}"/>
    <cellStyle name="Normal 2 8 2 2 3 2" xfId="23360" xr:uid="{00000000-0005-0000-0000-0000C5550000}"/>
    <cellStyle name="Normal 2 8 2 2 3 2 2" xfId="23361" xr:uid="{00000000-0005-0000-0000-0000C6550000}"/>
    <cellStyle name="Normal 2 8 2 2 3 2 2 2" xfId="23362" xr:uid="{00000000-0005-0000-0000-0000C7550000}"/>
    <cellStyle name="Normal 2 8 2 2 3 2 3" xfId="23363" xr:uid="{00000000-0005-0000-0000-0000C8550000}"/>
    <cellStyle name="Normal 2 8 2 2 3 2 4" xfId="23364" xr:uid="{00000000-0005-0000-0000-0000C9550000}"/>
    <cellStyle name="Normal 2 8 2 2 3 3" xfId="23365" xr:uid="{00000000-0005-0000-0000-0000CA550000}"/>
    <cellStyle name="Normal 2 8 2 2 3 3 2" xfId="23366" xr:uid="{00000000-0005-0000-0000-0000CB550000}"/>
    <cellStyle name="Normal 2 8 2 2 3 3 3" xfId="23367" xr:uid="{00000000-0005-0000-0000-0000CC550000}"/>
    <cellStyle name="Normal 2 8 2 2 3 4" xfId="23368" xr:uid="{00000000-0005-0000-0000-0000CD550000}"/>
    <cellStyle name="Normal 2 8 2 2 3 4 2" xfId="23369" xr:uid="{00000000-0005-0000-0000-0000CE550000}"/>
    <cellStyle name="Normal 2 8 2 2 3 4 3" xfId="23370" xr:uid="{00000000-0005-0000-0000-0000CF550000}"/>
    <cellStyle name="Normal 2 8 2 2 3 5" xfId="23371" xr:uid="{00000000-0005-0000-0000-0000D0550000}"/>
    <cellStyle name="Normal 2 8 2 2 3 6" xfId="23372" xr:uid="{00000000-0005-0000-0000-0000D1550000}"/>
    <cellStyle name="Normal 2 8 2 3" xfId="23373" xr:uid="{00000000-0005-0000-0000-0000D2550000}"/>
    <cellStyle name="Normál 2 8 2 3" xfId="23374" xr:uid="{00000000-0005-0000-0000-0000D3550000}"/>
    <cellStyle name="Normal 2 8 2 3 10" xfId="23375" xr:uid="{00000000-0005-0000-0000-0000D4550000}"/>
    <cellStyle name="Normal 2 8 2 3 10 2" xfId="23376" xr:uid="{00000000-0005-0000-0000-0000D5550000}"/>
    <cellStyle name="Normal 2 8 2 3 11" xfId="23377" xr:uid="{00000000-0005-0000-0000-0000D6550000}"/>
    <cellStyle name="Normal 2 8 2 3 12" xfId="23378" xr:uid="{00000000-0005-0000-0000-0000D7550000}"/>
    <cellStyle name="Normal 2 8 2 3 13" xfId="23379" xr:uid="{00000000-0005-0000-0000-0000D8550000}"/>
    <cellStyle name="Normal 2 8 2 3 2" xfId="23380" xr:uid="{00000000-0005-0000-0000-0000D9550000}"/>
    <cellStyle name="Normál 2 8 2 3 2" xfId="23381" xr:uid="{00000000-0005-0000-0000-0000DA550000}"/>
    <cellStyle name="Normal 2 8 2 3 2 2" xfId="23382" xr:uid="{00000000-0005-0000-0000-0000DB550000}"/>
    <cellStyle name="Normal 2 8 2 3 2 2 2" xfId="23383" xr:uid="{00000000-0005-0000-0000-0000DC550000}"/>
    <cellStyle name="Normal 2 8 2 3 2 3" xfId="23384" xr:uid="{00000000-0005-0000-0000-0000DD550000}"/>
    <cellStyle name="Normal 2 8 2 3 2 4" xfId="23385" xr:uid="{00000000-0005-0000-0000-0000DE550000}"/>
    <cellStyle name="Normal 2 8 2 3 2 5" xfId="23386" xr:uid="{00000000-0005-0000-0000-0000DF550000}"/>
    <cellStyle name="Normal 2 8 2 3 3" xfId="23387" xr:uid="{00000000-0005-0000-0000-0000E0550000}"/>
    <cellStyle name="Normál 2 8 2 3 3" xfId="23388" xr:uid="{00000000-0005-0000-0000-0000E1550000}"/>
    <cellStyle name="Normal 2 8 2 3 3 2" xfId="23389" xr:uid="{00000000-0005-0000-0000-0000E2550000}"/>
    <cellStyle name="Normal 2 8 2 3 3 3" xfId="23390" xr:uid="{00000000-0005-0000-0000-0000E3550000}"/>
    <cellStyle name="Normal 2 8 2 3 4" xfId="23391" xr:uid="{00000000-0005-0000-0000-0000E4550000}"/>
    <cellStyle name="Normal 2 8 2 3 4 2" xfId="23392" xr:uid="{00000000-0005-0000-0000-0000E5550000}"/>
    <cellStyle name="Normal 2 8 2 3 4 3" xfId="23393" xr:uid="{00000000-0005-0000-0000-0000E6550000}"/>
    <cellStyle name="Normal 2 8 2 3 5" xfId="23394" xr:uid="{00000000-0005-0000-0000-0000E7550000}"/>
    <cellStyle name="Normal 2 8 2 3 5 2" xfId="23395" xr:uid="{00000000-0005-0000-0000-0000E8550000}"/>
    <cellStyle name="Normal 2 8 2 3 6" xfId="23396" xr:uid="{00000000-0005-0000-0000-0000E9550000}"/>
    <cellStyle name="Normal 2 8 2 3 6 2" xfId="23397" xr:uid="{00000000-0005-0000-0000-0000EA550000}"/>
    <cellStyle name="Normal 2 8 2 3 7" xfId="23398" xr:uid="{00000000-0005-0000-0000-0000EB550000}"/>
    <cellStyle name="Normal 2 8 2 3 7 2" xfId="23399" xr:uid="{00000000-0005-0000-0000-0000EC550000}"/>
    <cellStyle name="Normal 2 8 2 3 8" xfId="23400" xr:uid="{00000000-0005-0000-0000-0000ED550000}"/>
    <cellStyle name="Normal 2 8 2 3 8 2" xfId="23401" xr:uid="{00000000-0005-0000-0000-0000EE550000}"/>
    <cellStyle name="Normal 2 8 2 3 9" xfId="23402" xr:uid="{00000000-0005-0000-0000-0000EF550000}"/>
    <cellStyle name="Normal 2 8 2 3 9 2" xfId="23403" xr:uid="{00000000-0005-0000-0000-0000F0550000}"/>
    <cellStyle name="Normál 2 8 2 4" xfId="23404" xr:uid="{00000000-0005-0000-0000-0000F1550000}"/>
    <cellStyle name="Normál 2 8 2 4 2" xfId="23405" xr:uid="{00000000-0005-0000-0000-0000F2550000}"/>
    <cellStyle name="Normál 2 8 2 5" xfId="23406" xr:uid="{00000000-0005-0000-0000-0000F3550000}"/>
    <cellStyle name="Normál 2 8 2 5 2" xfId="23407" xr:uid="{00000000-0005-0000-0000-0000F4550000}"/>
    <cellStyle name="Normál 2 8 2 6" xfId="23408" xr:uid="{00000000-0005-0000-0000-0000F5550000}"/>
    <cellStyle name="Normál 2 8 2 6 2" xfId="23409" xr:uid="{00000000-0005-0000-0000-0000F6550000}"/>
    <cellStyle name="Normál 2 8 2 7" xfId="23410" xr:uid="{00000000-0005-0000-0000-0000F7550000}"/>
    <cellStyle name="Normál 2 8 2 7 2" xfId="23411" xr:uid="{00000000-0005-0000-0000-0000F8550000}"/>
    <cellStyle name="Normál 2 8 2 8" xfId="23412" xr:uid="{00000000-0005-0000-0000-0000F9550000}"/>
    <cellStyle name="Normál 2 8 2 8 2" xfId="23413" xr:uid="{00000000-0005-0000-0000-0000FA550000}"/>
    <cellStyle name="Normál 2 8 2 9" xfId="23414" xr:uid="{00000000-0005-0000-0000-0000FB550000}"/>
    <cellStyle name="Normál 2 8 2 9 2" xfId="23415" xr:uid="{00000000-0005-0000-0000-0000FC550000}"/>
    <cellStyle name="Normal 2 8 20" xfId="23416" xr:uid="{00000000-0005-0000-0000-0000FD550000}"/>
    <cellStyle name="Normal 2 8 21" xfId="23417" xr:uid="{00000000-0005-0000-0000-0000FE550000}"/>
    <cellStyle name="Normal 2 8 22" xfId="23418" xr:uid="{00000000-0005-0000-0000-0000FF550000}"/>
    <cellStyle name="Normal 2 8 23" xfId="23419" xr:uid="{00000000-0005-0000-0000-000000560000}"/>
    <cellStyle name="Normal 2 8 24" xfId="23420" xr:uid="{00000000-0005-0000-0000-000001560000}"/>
    <cellStyle name="Normal 2 8 25" xfId="23421" xr:uid="{00000000-0005-0000-0000-000002560000}"/>
    <cellStyle name="Normal 2 8 26" xfId="23422" xr:uid="{00000000-0005-0000-0000-000003560000}"/>
    <cellStyle name="Normal 2 8 27" xfId="23423" xr:uid="{00000000-0005-0000-0000-000004560000}"/>
    <cellStyle name="Normal 2 8 28" xfId="23424" xr:uid="{00000000-0005-0000-0000-000005560000}"/>
    <cellStyle name="Normal 2 8 29" xfId="23425" xr:uid="{00000000-0005-0000-0000-000006560000}"/>
    <cellStyle name="Normal 2 8 3" xfId="23426" xr:uid="{00000000-0005-0000-0000-000007560000}"/>
    <cellStyle name="Normál 2 8 3" xfId="23427" xr:uid="{00000000-0005-0000-0000-000008560000}"/>
    <cellStyle name="Normál 2 8 3 10" xfId="23428" xr:uid="{00000000-0005-0000-0000-000009560000}"/>
    <cellStyle name="Normál 2 8 3 10 2" xfId="23429" xr:uid="{00000000-0005-0000-0000-00000A560000}"/>
    <cellStyle name="Normál 2 8 3 11" xfId="23430" xr:uid="{00000000-0005-0000-0000-00000B560000}"/>
    <cellStyle name="Normál 2 8 3 12" xfId="23431" xr:uid="{00000000-0005-0000-0000-00000C560000}"/>
    <cellStyle name="Normal 2 8 3 2" xfId="23432" xr:uid="{00000000-0005-0000-0000-00000D560000}"/>
    <cellStyle name="Normál 2 8 3 2" xfId="23433" xr:uid="{00000000-0005-0000-0000-00000E560000}"/>
    <cellStyle name="Normal 2 8 3 2 10" xfId="23434" xr:uid="{00000000-0005-0000-0000-00000F560000}"/>
    <cellStyle name="Normal 2 8 3 2 10 2" xfId="23435" xr:uid="{00000000-0005-0000-0000-000010560000}"/>
    <cellStyle name="Normal 2 8 3 2 11" xfId="23436" xr:uid="{00000000-0005-0000-0000-000011560000}"/>
    <cellStyle name="Normal 2 8 3 2 11 2" xfId="23437" xr:uid="{00000000-0005-0000-0000-000012560000}"/>
    <cellStyle name="Normal 2 8 3 2 12" xfId="23438" xr:uid="{00000000-0005-0000-0000-000013560000}"/>
    <cellStyle name="Normal 2 8 3 2 13" xfId="23439" xr:uid="{00000000-0005-0000-0000-000014560000}"/>
    <cellStyle name="Normal 2 8 3 2 14" xfId="23440" xr:uid="{00000000-0005-0000-0000-000015560000}"/>
    <cellStyle name="Normal 2 8 3 2 15" xfId="23441" xr:uid="{00000000-0005-0000-0000-000016560000}"/>
    <cellStyle name="Normal 2 8 3 2 2" xfId="23442" xr:uid="{00000000-0005-0000-0000-000017560000}"/>
    <cellStyle name="Normál 2 8 3 2 2" xfId="23443" xr:uid="{00000000-0005-0000-0000-000018560000}"/>
    <cellStyle name="Normal 2 8 3 2 2 2" xfId="23444" xr:uid="{00000000-0005-0000-0000-000019560000}"/>
    <cellStyle name="Normal 2 8 3 2 2 2 2" xfId="23445" xr:uid="{00000000-0005-0000-0000-00001A560000}"/>
    <cellStyle name="Normal 2 8 3 2 2 3" xfId="23446" xr:uid="{00000000-0005-0000-0000-00001B560000}"/>
    <cellStyle name="Normal 2 8 3 2 2 4" xfId="23447" xr:uid="{00000000-0005-0000-0000-00001C560000}"/>
    <cellStyle name="Normal 2 8 3 2 2 5" xfId="23448" xr:uid="{00000000-0005-0000-0000-00001D560000}"/>
    <cellStyle name="Normal 2 8 3 2 3" xfId="23449" xr:uid="{00000000-0005-0000-0000-00001E560000}"/>
    <cellStyle name="Normál 2 8 3 2 3" xfId="23450" xr:uid="{00000000-0005-0000-0000-00001F560000}"/>
    <cellStyle name="Normal 2 8 3 2 3 2" xfId="23451" xr:uid="{00000000-0005-0000-0000-000020560000}"/>
    <cellStyle name="Normal 2 8 3 2 3 3" xfId="23452" xr:uid="{00000000-0005-0000-0000-000021560000}"/>
    <cellStyle name="Normal 2 8 3 2 4" xfId="23453" xr:uid="{00000000-0005-0000-0000-000022560000}"/>
    <cellStyle name="Normal 2 8 3 2 4 2" xfId="23454" xr:uid="{00000000-0005-0000-0000-000023560000}"/>
    <cellStyle name="Normal 2 8 3 2 5" xfId="23455" xr:uid="{00000000-0005-0000-0000-000024560000}"/>
    <cellStyle name="Normal 2 8 3 2 5 2" xfId="23456" xr:uid="{00000000-0005-0000-0000-000025560000}"/>
    <cellStyle name="Normal 2 8 3 2 6" xfId="23457" xr:uid="{00000000-0005-0000-0000-000026560000}"/>
    <cellStyle name="Normal 2 8 3 2 6 2" xfId="23458" xr:uid="{00000000-0005-0000-0000-000027560000}"/>
    <cellStyle name="Normal 2 8 3 2 7" xfId="23459" xr:uid="{00000000-0005-0000-0000-000028560000}"/>
    <cellStyle name="Normal 2 8 3 2 7 2" xfId="23460" xr:uid="{00000000-0005-0000-0000-000029560000}"/>
    <cellStyle name="Normal 2 8 3 2 8" xfId="23461" xr:uid="{00000000-0005-0000-0000-00002A560000}"/>
    <cellStyle name="Normal 2 8 3 2 8 2" xfId="23462" xr:uid="{00000000-0005-0000-0000-00002B560000}"/>
    <cellStyle name="Normal 2 8 3 2 9" xfId="23463" xr:uid="{00000000-0005-0000-0000-00002C560000}"/>
    <cellStyle name="Normal 2 8 3 2 9 2" xfId="23464" xr:uid="{00000000-0005-0000-0000-00002D560000}"/>
    <cellStyle name="Normál 2 8 3 3" xfId="23465" xr:uid="{00000000-0005-0000-0000-00002E560000}"/>
    <cellStyle name="Normál 2 8 3 3 2" xfId="23466" xr:uid="{00000000-0005-0000-0000-00002F560000}"/>
    <cellStyle name="Normál 2 8 3 4" xfId="23467" xr:uid="{00000000-0005-0000-0000-000030560000}"/>
    <cellStyle name="Normál 2 8 3 4 2" xfId="23468" xr:uid="{00000000-0005-0000-0000-000031560000}"/>
    <cellStyle name="Normál 2 8 3 5" xfId="23469" xr:uid="{00000000-0005-0000-0000-000032560000}"/>
    <cellStyle name="Normál 2 8 3 5 2" xfId="23470" xr:uid="{00000000-0005-0000-0000-000033560000}"/>
    <cellStyle name="Normál 2 8 3 6" xfId="23471" xr:uid="{00000000-0005-0000-0000-000034560000}"/>
    <cellStyle name="Normál 2 8 3 6 2" xfId="23472" xr:uid="{00000000-0005-0000-0000-000035560000}"/>
    <cellStyle name="Normál 2 8 3 7" xfId="23473" xr:uid="{00000000-0005-0000-0000-000036560000}"/>
    <cellStyle name="Normál 2 8 3 7 2" xfId="23474" xr:uid="{00000000-0005-0000-0000-000037560000}"/>
    <cellStyle name="Normál 2 8 3 8" xfId="23475" xr:uid="{00000000-0005-0000-0000-000038560000}"/>
    <cellStyle name="Normál 2 8 3 8 2" xfId="23476" xr:uid="{00000000-0005-0000-0000-000039560000}"/>
    <cellStyle name="Normál 2 8 3 9" xfId="23477" xr:uid="{00000000-0005-0000-0000-00003A560000}"/>
    <cellStyle name="Normál 2 8 3 9 2" xfId="23478" xr:uid="{00000000-0005-0000-0000-00003B560000}"/>
    <cellStyle name="Normal 2 8 30" xfId="23479" xr:uid="{00000000-0005-0000-0000-00003C560000}"/>
    <cellStyle name="Normal 2 8 31" xfId="23480" xr:uid="{00000000-0005-0000-0000-00003D560000}"/>
    <cellStyle name="Normal 2 8 32" xfId="23481" xr:uid="{00000000-0005-0000-0000-00003E560000}"/>
    <cellStyle name="Normal 2 8 33" xfId="23482" xr:uid="{00000000-0005-0000-0000-00003F560000}"/>
    <cellStyle name="Normal 2 8 34" xfId="23483" xr:uid="{00000000-0005-0000-0000-000040560000}"/>
    <cellStyle name="Normal 2 8 35" xfId="23484" xr:uid="{00000000-0005-0000-0000-000041560000}"/>
    <cellStyle name="Normal 2 8 36" xfId="51369" xr:uid="{7ADDC7B7-C373-4C55-80FA-7D9D7FA3388D}"/>
    <cellStyle name="Normal 2 8 37" xfId="52362" xr:uid="{73BBA87A-C065-48FF-9077-85AE90D2ED66}"/>
    <cellStyle name="Normal 2 8 38" xfId="52406" xr:uid="{5C8E89A7-B2B3-419B-A363-3D3A9EAA3064}"/>
    <cellStyle name="Normal 2 8 39" xfId="52350" xr:uid="{BE173D41-9B3B-4CD4-BA93-7B94CBC121B8}"/>
    <cellStyle name="Normal 2 8 4" xfId="23485" xr:uid="{00000000-0005-0000-0000-000042560000}"/>
    <cellStyle name="Normál 2 8 4" xfId="23486" xr:uid="{00000000-0005-0000-0000-000043560000}"/>
    <cellStyle name="Normal 2 8 4 10" xfId="23487" xr:uid="{00000000-0005-0000-0000-000044560000}"/>
    <cellStyle name="Normál 2 8 4 10" xfId="23488" xr:uid="{00000000-0005-0000-0000-000045560000}"/>
    <cellStyle name="Normal 2 8 4 10 2" xfId="23489" xr:uid="{00000000-0005-0000-0000-000046560000}"/>
    <cellStyle name="Normál 2 8 4 10 2" xfId="23490" xr:uid="{00000000-0005-0000-0000-000047560000}"/>
    <cellStyle name="Normal 2 8 4 10 3" xfId="23491" xr:uid="{00000000-0005-0000-0000-000048560000}"/>
    <cellStyle name="Normál 2 8 4 10 3" xfId="23492" xr:uid="{00000000-0005-0000-0000-000049560000}"/>
    <cellStyle name="Normal 2 8 4 10 4" xfId="23493" xr:uid="{00000000-0005-0000-0000-00004A560000}"/>
    <cellStyle name="Normal 2 8 4 11" xfId="23494" xr:uid="{00000000-0005-0000-0000-00004B560000}"/>
    <cellStyle name="Normál 2 8 4 11" xfId="23495" xr:uid="{00000000-0005-0000-0000-00004C560000}"/>
    <cellStyle name="Normal 2 8 4 11 2" xfId="23496" xr:uid="{00000000-0005-0000-0000-00004D560000}"/>
    <cellStyle name="Normal 2 8 4 11 3" xfId="23497" xr:uid="{00000000-0005-0000-0000-00004E560000}"/>
    <cellStyle name="Normal 2 8 4 11 4" xfId="23498" xr:uid="{00000000-0005-0000-0000-00004F560000}"/>
    <cellStyle name="Normal 2 8 4 12" xfId="23499" xr:uid="{00000000-0005-0000-0000-000050560000}"/>
    <cellStyle name="Normál 2 8 4 12" xfId="23500" xr:uid="{00000000-0005-0000-0000-000051560000}"/>
    <cellStyle name="Normal 2 8 4 12 2" xfId="23501" xr:uid="{00000000-0005-0000-0000-000052560000}"/>
    <cellStyle name="Normal 2 8 4 12 3" xfId="23502" xr:uid="{00000000-0005-0000-0000-000053560000}"/>
    <cellStyle name="Normal 2 8 4 13" xfId="23503" xr:uid="{00000000-0005-0000-0000-000054560000}"/>
    <cellStyle name="Normál 2 8 4 13" xfId="23504" xr:uid="{00000000-0005-0000-0000-000055560000}"/>
    <cellStyle name="Normal 2 8 4 13 2" xfId="23505" xr:uid="{00000000-0005-0000-0000-000056560000}"/>
    <cellStyle name="Normal 2 8 4 14" xfId="23506" xr:uid="{00000000-0005-0000-0000-000057560000}"/>
    <cellStyle name="Normal 2 8 4 14 2" xfId="23507" xr:uid="{00000000-0005-0000-0000-000058560000}"/>
    <cellStyle name="Normal 2 8 4 15" xfId="23508" xr:uid="{00000000-0005-0000-0000-000059560000}"/>
    <cellStyle name="Normal 2 8 4 2" xfId="23509" xr:uid="{00000000-0005-0000-0000-00005A560000}"/>
    <cellStyle name="Normál 2 8 4 2" xfId="23510" xr:uid="{00000000-0005-0000-0000-00005B560000}"/>
    <cellStyle name="Normal 2 8 4 2 10" xfId="23511" xr:uid="{00000000-0005-0000-0000-00005C560000}"/>
    <cellStyle name="Normal 2 8 4 2 10 2" xfId="23512" xr:uid="{00000000-0005-0000-0000-00005D560000}"/>
    <cellStyle name="Normal 2 8 4 2 11" xfId="23513" xr:uid="{00000000-0005-0000-0000-00005E560000}"/>
    <cellStyle name="Normal 2 8 4 2 12" xfId="23514" xr:uid="{00000000-0005-0000-0000-00005F560000}"/>
    <cellStyle name="Normal 2 8 4 2 13" xfId="23515" xr:uid="{00000000-0005-0000-0000-000060560000}"/>
    <cellStyle name="Normal 2 8 4 2 2" xfId="23516" xr:uid="{00000000-0005-0000-0000-000061560000}"/>
    <cellStyle name="Normál 2 8 4 2 2" xfId="23517" xr:uid="{00000000-0005-0000-0000-000062560000}"/>
    <cellStyle name="Normal 2 8 4 2 2 2" xfId="23518" xr:uid="{00000000-0005-0000-0000-000063560000}"/>
    <cellStyle name="Normal 2 8 4 2 2 3" xfId="23519" xr:uid="{00000000-0005-0000-0000-000064560000}"/>
    <cellStyle name="Normal 2 8 4 2 3" xfId="23520" xr:uid="{00000000-0005-0000-0000-000065560000}"/>
    <cellStyle name="Normál 2 8 4 2 3" xfId="23521" xr:uid="{00000000-0005-0000-0000-000066560000}"/>
    <cellStyle name="Normal 2 8 4 2 3 2" xfId="23522" xr:uid="{00000000-0005-0000-0000-000067560000}"/>
    <cellStyle name="Normal 2 8 4 2 4" xfId="23523" xr:uid="{00000000-0005-0000-0000-000068560000}"/>
    <cellStyle name="Normal 2 8 4 2 4 2" xfId="23524" xr:uid="{00000000-0005-0000-0000-000069560000}"/>
    <cellStyle name="Normal 2 8 4 2 5" xfId="23525" xr:uid="{00000000-0005-0000-0000-00006A560000}"/>
    <cellStyle name="Normal 2 8 4 2 5 2" xfId="23526" xr:uid="{00000000-0005-0000-0000-00006B560000}"/>
    <cellStyle name="Normal 2 8 4 2 6" xfId="23527" xr:uid="{00000000-0005-0000-0000-00006C560000}"/>
    <cellStyle name="Normal 2 8 4 2 6 2" xfId="23528" xr:uid="{00000000-0005-0000-0000-00006D560000}"/>
    <cellStyle name="Normal 2 8 4 2 7" xfId="23529" xr:uid="{00000000-0005-0000-0000-00006E560000}"/>
    <cellStyle name="Normal 2 8 4 2 7 2" xfId="23530" xr:uid="{00000000-0005-0000-0000-00006F560000}"/>
    <cellStyle name="Normal 2 8 4 2 8" xfId="23531" xr:uid="{00000000-0005-0000-0000-000070560000}"/>
    <cellStyle name="Normal 2 8 4 2 8 2" xfId="23532" xr:uid="{00000000-0005-0000-0000-000071560000}"/>
    <cellStyle name="Normal 2 8 4 2 9" xfId="23533" xr:uid="{00000000-0005-0000-0000-000072560000}"/>
    <cellStyle name="Normal 2 8 4 2 9 2" xfId="23534" xr:uid="{00000000-0005-0000-0000-000073560000}"/>
    <cellStyle name="Normal 2 8 4 3" xfId="23535" xr:uid="{00000000-0005-0000-0000-000074560000}"/>
    <cellStyle name="Normál 2 8 4 3" xfId="23536" xr:uid="{00000000-0005-0000-0000-000075560000}"/>
    <cellStyle name="Normal 2 8 4 3 10" xfId="23537" xr:uid="{00000000-0005-0000-0000-000076560000}"/>
    <cellStyle name="Normal 2 8 4 3 11" xfId="23538" xr:uid="{00000000-0005-0000-0000-000077560000}"/>
    <cellStyle name="Normal 2 8 4 3 12" xfId="23539" xr:uid="{00000000-0005-0000-0000-000078560000}"/>
    <cellStyle name="Normal 2 8 4 3 2" xfId="23540" xr:uid="{00000000-0005-0000-0000-000079560000}"/>
    <cellStyle name="Normál 2 8 4 3 2" xfId="23541" xr:uid="{00000000-0005-0000-0000-00007A560000}"/>
    <cellStyle name="Normal 2 8 4 3 2 2" xfId="23542" xr:uid="{00000000-0005-0000-0000-00007B560000}"/>
    <cellStyle name="Normal 2 8 4 3 2 3" xfId="23543" xr:uid="{00000000-0005-0000-0000-00007C560000}"/>
    <cellStyle name="Normal 2 8 4 3 3" xfId="23544" xr:uid="{00000000-0005-0000-0000-00007D560000}"/>
    <cellStyle name="Normál 2 8 4 3 3" xfId="23545" xr:uid="{00000000-0005-0000-0000-00007E560000}"/>
    <cellStyle name="Normal 2 8 4 3 3 2" xfId="23546" xr:uid="{00000000-0005-0000-0000-00007F560000}"/>
    <cellStyle name="Normal 2 8 4 3 4" xfId="23547" xr:uid="{00000000-0005-0000-0000-000080560000}"/>
    <cellStyle name="Normal 2 8 4 3 4 2" xfId="23548" xr:uid="{00000000-0005-0000-0000-000081560000}"/>
    <cellStyle name="Normal 2 8 4 3 5" xfId="23549" xr:uid="{00000000-0005-0000-0000-000082560000}"/>
    <cellStyle name="Normal 2 8 4 3 5 2" xfId="23550" xr:uid="{00000000-0005-0000-0000-000083560000}"/>
    <cellStyle name="Normal 2 8 4 3 6" xfId="23551" xr:uid="{00000000-0005-0000-0000-000084560000}"/>
    <cellStyle name="Normal 2 8 4 3 6 2" xfId="23552" xr:uid="{00000000-0005-0000-0000-000085560000}"/>
    <cellStyle name="Normal 2 8 4 3 7" xfId="23553" xr:uid="{00000000-0005-0000-0000-000086560000}"/>
    <cellStyle name="Normal 2 8 4 3 7 2" xfId="23554" xr:uid="{00000000-0005-0000-0000-000087560000}"/>
    <cellStyle name="Normal 2 8 4 3 8" xfId="23555" xr:uid="{00000000-0005-0000-0000-000088560000}"/>
    <cellStyle name="Normal 2 8 4 3 8 2" xfId="23556" xr:uid="{00000000-0005-0000-0000-000089560000}"/>
    <cellStyle name="Normal 2 8 4 3 9" xfId="23557" xr:uid="{00000000-0005-0000-0000-00008A560000}"/>
    <cellStyle name="Normal 2 8 4 3 9 2" xfId="23558" xr:uid="{00000000-0005-0000-0000-00008B560000}"/>
    <cellStyle name="Normal 2 8 4 4" xfId="23559" xr:uid="{00000000-0005-0000-0000-00008C560000}"/>
    <cellStyle name="Normál 2 8 4 4" xfId="23560" xr:uid="{00000000-0005-0000-0000-00008D560000}"/>
    <cellStyle name="Normal 2 8 4 4 2" xfId="23561" xr:uid="{00000000-0005-0000-0000-00008E560000}"/>
    <cellStyle name="Normál 2 8 4 4 2" xfId="23562" xr:uid="{00000000-0005-0000-0000-00008F560000}"/>
    <cellStyle name="Normal 2 8 4 4 3" xfId="23563" xr:uid="{00000000-0005-0000-0000-000090560000}"/>
    <cellStyle name="Normál 2 8 4 4 3" xfId="23564" xr:uid="{00000000-0005-0000-0000-000091560000}"/>
    <cellStyle name="Normal 2 8 4 4 4" xfId="23565" xr:uid="{00000000-0005-0000-0000-000092560000}"/>
    <cellStyle name="Normal 2 8 4 5" xfId="23566" xr:uid="{00000000-0005-0000-0000-000093560000}"/>
    <cellStyle name="Normál 2 8 4 5" xfId="23567" xr:uid="{00000000-0005-0000-0000-000094560000}"/>
    <cellStyle name="Normal 2 8 4 5 2" xfId="23568" xr:uid="{00000000-0005-0000-0000-000095560000}"/>
    <cellStyle name="Normál 2 8 4 5 2" xfId="23569" xr:uid="{00000000-0005-0000-0000-000096560000}"/>
    <cellStyle name="Normal 2 8 4 5 3" xfId="23570" xr:uid="{00000000-0005-0000-0000-000097560000}"/>
    <cellStyle name="Normál 2 8 4 5 3" xfId="23571" xr:uid="{00000000-0005-0000-0000-000098560000}"/>
    <cellStyle name="Normal 2 8 4 5 4" xfId="23572" xr:uid="{00000000-0005-0000-0000-000099560000}"/>
    <cellStyle name="Normal 2 8 4 6" xfId="23573" xr:uid="{00000000-0005-0000-0000-00009A560000}"/>
    <cellStyle name="Normál 2 8 4 6" xfId="23574" xr:uid="{00000000-0005-0000-0000-00009B560000}"/>
    <cellStyle name="Normal 2 8 4 6 2" xfId="23575" xr:uid="{00000000-0005-0000-0000-00009C560000}"/>
    <cellStyle name="Normál 2 8 4 6 2" xfId="23576" xr:uid="{00000000-0005-0000-0000-00009D560000}"/>
    <cellStyle name="Normal 2 8 4 6 3" xfId="23577" xr:uid="{00000000-0005-0000-0000-00009E560000}"/>
    <cellStyle name="Normál 2 8 4 6 3" xfId="23578" xr:uid="{00000000-0005-0000-0000-00009F560000}"/>
    <cellStyle name="Normal 2 8 4 6 4" xfId="23579" xr:uid="{00000000-0005-0000-0000-0000A0560000}"/>
    <cellStyle name="Normal 2 8 4 7" xfId="23580" xr:uid="{00000000-0005-0000-0000-0000A1560000}"/>
    <cellStyle name="Normál 2 8 4 7" xfId="23581" xr:uid="{00000000-0005-0000-0000-0000A2560000}"/>
    <cellStyle name="Normal 2 8 4 7 2" xfId="23582" xr:uid="{00000000-0005-0000-0000-0000A3560000}"/>
    <cellStyle name="Normál 2 8 4 7 2" xfId="23583" xr:uid="{00000000-0005-0000-0000-0000A4560000}"/>
    <cellStyle name="Normal 2 8 4 7 3" xfId="23584" xr:uid="{00000000-0005-0000-0000-0000A5560000}"/>
    <cellStyle name="Normál 2 8 4 7 3" xfId="23585" xr:uid="{00000000-0005-0000-0000-0000A6560000}"/>
    <cellStyle name="Normal 2 8 4 7 4" xfId="23586" xr:uid="{00000000-0005-0000-0000-0000A7560000}"/>
    <cellStyle name="Normal 2 8 4 8" xfId="23587" xr:uid="{00000000-0005-0000-0000-0000A8560000}"/>
    <cellStyle name="Normál 2 8 4 8" xfId="23588" xr:uid="{00000000-0005-0000-0000-0000A9560000}"/>
    <cellStyle name="Normal 2 8 4 8 2" xfId="23589" xr:uid="{00000000-0005-0000-0000-0000AA560000}"/>
    <cellStyle name="Normál 2 8 4 8 2" xfId="23590" xr:uid="{00000000-0005-0000-0000-0000AB560000}"/>
    <cellStyle name="Normal 2 8 4 8 3" xfId="23591" xr:uid="{00000000-0005-0000-0000-0000AC560000}"/>
    <cellStyle name="Normál 2 8 4 8 3" xfId="23592" xr:uid="{00000000-0005-0000-0000-0000AD560000}"/>
    <cellStyle name="Normal 2 8 4 8 4" xfId="23593" xr:uid="{00000000-0005-0000-0000-0000AE560000}"/>
    <cellStyle name="Normal 2 8 4 9" xfId="23594" xr:uid="{00000000-0005-0000-0000-0000AF560000}"/>
    <cellStyle name="Normál 2 8 4 9" xfId="23595" xr:uid="{00000000-0005-0000-0000-0000B0560000}"/>
    <cellStyle name="Normal 2 8 4 9 2" xfId="23596" xr:uid="{00000000-0005-0000-0000-0000B1560000}"/>
    <cellStyle name="Normál 2 8 4 9 2" xfId="23597" xr:uid="{00000000-0005-0000-0000-0000B2560000}"/>
    <cellStyle name="Normal 2 8 4 9 3" xfId="23598" xr:uid="{00000000-0005-0000-0000-0000B3560000}"/>
    <cellStyle name="Normál 2 8 4 9 3" xfId="23599" xr:uid="{00000000-0005-0000-0000-0000B4560000}"/>
    <cellStyle name="Normal 2 8 4 9 4" xfId="23600" xr:uid="{00000000-0005-0000-0000-0000B5560000}"/>
    <cellStyle name="Normal 2 8 40" xfId="52399" xr:uid="{C3F8CDB0-4A24-4562-936B-9721754BB1D7}"/>
    <cellStyle name="Normal 2 8 41" xfId="52857" xr:uid="{5635B3E4-A0D3-4CCE-BB0A-7402B8EA3CFD}"/>
    <cellStyle name="Normal 2 8 5" xfId="23601" xr:uid="{00000000-0005-0000-0000-0000B6560000}"/>
    <cellStyle name="Normál 2 8 5" xfId="23602" xr:uid="{00000000-0005-0000-0000-0000B7560000}"/>
    <cellStyle name="Normal 2 8 5 10" xfId="23603" xr:uid="{00000000-0005-0000-0000-0000B8560000}"/>
    <cellStyle name="Normál 2 8 5 10" xfId="23604" xr:uid="{00000000-0005-0000-0000-0000B9560000}"/>
    <cellStyle name="Normal 2 8 5 10 2" xfId="23605" xr:uid="{00000000-0005-0000-0000-0000BA560000}"/>
    <cellStyle name="Normál 2 8 5 10 2" xfId="23606" xr:uid="{00000000-0005-0000-0000-0000BB560000}"/>
    <cellStyle name="Normal 2 8 5 10 3" xfId="23607" xr:uid="{00000000-0005-0000-0000-0000BC560000}"/>
    <cellStyle name="Normál 2 8 5 10 3" xfId="23608" xr:uid="{00000000-0005-0000-0000-0000BD560000}"/>
    <cellStyle name="Normal 2 8 5 11" xfId="23609" xr:uid="{00000000-0005-0000-0000-0000BE560000}"/>
    <cellStyle name="Normál 2 8 5 11" xfId="23610" xr:uid="{00000000-0005-0000-0000-0000BF560000}"/>
    <cellStyle name="Normal 2 8 5 11 2" xfId="23611" xr:uid="{00000000-0005-0000-0000-0000C0560000}"/>
    <cellStyle name="Normal 2 8 5 11 3" xfId="23612" xr:uid="{00000000-0005-0000-0000-0000C1560000}"/>
    <cellStyle name="Normal 2 8 5 12" xfId="23613" xr:uid="{00000000-0005-0000-0000-0000C2560000}"/>
    <cellStyle name="Normál 2 8 5 12" xfId="23614" xr:uid="{00000000-0005-0000-0000-0000C3560000}"/>
    <cellStyle name="Normal 2 8 5 13" xfId="23615" xr:uid="{00000000-0005-0000-0000-0000C4560000}"/>
    <cellStyle name="Normál 2 8 5 13" xfId="23616" xr:uid="{00000000-0005-0000-0000-0000C5560000}"/>
    <cellStyle name="Normal 2 8 5 14" xfId="23617" xr:uid="{00000000-0005-0000-0000-0000C6560000}"/>
    <cellStyle name="Normal 2 8 5 2" xfId="23618" xr:uid="{00000000-0005-0000-0000-0000C7560000}"/>
    <cellStyle name="Normál 2 8 5 2" xfId="23619" xr:uid="{00000000-0005-0000-0000-0000C8560000}"/>
    <cellStyle name="Normal 2 8 5 2 10" xfId="23620" xr:uid="{00000000-0005-0000-0000-0000C9560000}"/>
    <cellStyle name="Normal 2 8 5 2 10 2" xfId="23621" xr:uid="{00000000-0005-0000-0000-0000CA560000}"/>
    <cellStyle name="Normal 2 8 5 2 11" xfId="23622" xr:uid="{00000000-0005-0000-0000-0000CB560000}"/>
    <cellStyle name="Normal 2 8 5 2 12" xfId="23623" xr:uid="{00000000-0005-0000-0000-0000CC560000}"/>
    <cellStyle name="Normal 2 8 5 2 13" xfId="23624" xr:uid="{00000000-0005-0000-0000-0000CD560000}"/>
    <cellStyle name="Normal 2 8 5 2 2" xfId="23625" xr:uid="{00000000-0005-0000-0000-0000CE560000}"/>
    <cellStyle name="Normál 2 8 5 2 2" xfId="23626" xr:uid="{00000000-0005-0000-0000-0000CF560000}"/>
    <cellStyle name="Normal 2 8 5 2 2 2" xfId="23627" xr:uid="{00000000-0005-0000-0000-0000D0560000}"/>
    <cellStyle name="Normal 2 8 5 2 2 3" xfId="23628" xr:uid="{00000000-0005-0000-0000-0000D1560000}"/>
    <cellStyle name="Normal 2 8 5 2 3" xfId="23629" xr:uid="{00000000-0005-0000-0000-0000D2560000}"/>
    <cellStyle name="Normál 2 8 5 2 3" xfId="23630" xr:uid="{00000000-0005-0000-0000-0000D3560000}"/>
    <cellStyle name="Normal 2 8 5 2 3 2" xfId="23631" xr:uid="{00000000-0005-0000-0000-0000D4560000}"/>
    <cellStyle name="Normal 2 8 5 2 4" xfId="23632" xr:uid="{00000000-0005-0000-0000-0000D5560000}"/>
    <cellStyle name="Normal 2 8 5 2 4 2" xfId="23633" xr:uid="{00000000-0005-0000-0000-0000D6560000}"/>
    <cellStyle name="Normal 2 8 5 2 5" xfId="23634" xr:uid="{00000000-0005-0000-0000-0000D7560000}"/>
    <cellStyle name="Normal 2 8 5 2 5 2" xfId="23635" xr:uid="{00000000-0005-0000-0000-0000D8560000}"/>
    <cellStyle name="Normal 2 8 5 2 6" xfId="23636" xr:uid="{00000000-0005-0000-0000-0000D9560000}"/>
    <cellStyle name="Normal 2 8 5 2 6 2" xfId="23637" xr:uid="{00000000-0005-0000-0000-0000DA560000}"/>
    <cellStyle name="Normal 2 8 5 2 7" xfId="23638" xr:uid="{00000000-0005-0000-0000-0000DB560000}"/>
    <cellStyle name="Normal 2 8 5 2 7 2" xfId="23639" xr:uid="{00000000-0005-0000-0000-0000DC560000}"/>
    <cellStyle name="Normal 2 8 5 2 8" xfId="23640" xr:uid="{00000000-0005-0000-0000-0000DD560000}"/>
    <cellStyle name="Normal 2 8 5 2 8 2" xfId="23641" xr:uid="{00000000-0005-0000-0000-0000DE560000}"/>
    <cellStyle name="Normal 2 8 5 2 9" xfId="23642" xr:uid="{00000000-0005-0000-0000-0000DF560000}"/>
    <cellStyle name="Normal 2 8 5 2 9 2" xfId="23643" xr:uid="{00000000-0005-0000-0000-0000E0560000}"/>
    <cellStyle name="Normal 2 8 5 3" xfId="23644" xr:uid="{00000000-0005-0000-0000-0000E1560000}"/>
    <cellStyle name="Normál 2 8 5 3" xfId="23645" xr:uid="{00000000-0005-0000-0000-0000E2560000}"/>
    <cellStyle name="Normal 2 8 5 3 2" xfId="23646" xr:uid="{00000000-0005-0000-0000-0000E3560000}"/>
    <cellStyle name="Normál 2 8 5 3 2" xfId="23647" xr:uid="{00000000-0005-0000-0000-0000E4560000}"/>
    <cellStyle name="Normal 2 8 5 3 3" xfId="23648" xr:uid="{00000000-0005-0000-0000-0000E5560000}"/>
    <cellStyle name="Normál 2 8 5 3 3" xfId="23649" xr:uid="{00000000-0005-0000-0000-0000E6560000}"/>
    <cellStyle name="Normal 2 8 5 4" xfId="23650" xr:uid="{00000000-0005-0000-0000-0000E7560000}"/>
    <cellStyle name="Normál 2 8 5 4" xfId="23651" xr:uid="{00000000-0005-0000-0000-0000E8560000}"/>
    <cellStyle name="Normal 2 8 5 4 2" xfId="23652" xr:uid="{00000000-0005-0000-0000-0000E9560000}"/>
    <cellStyle name="Normál 2 8 5 4 2" xfId="23653" xr:uid="{00000000-0005-0000-0000-0000EA560000}"/>
    <cellStyle name="Normal 2 8 5 4 3" xfId="23654" xr:uid="{00000000-0005-0000-0000-0000EB560000}"/>
    <cellStyle name="Normál 2 8 5 4 3" xfId="23655" xr:uid="{00000000-0005-0000-0000-0000EC560000}"/>
    <cellStyle name="Normal 2 8 5 5" xfId="23656" xr:uid="{00000000-0005-0000-0000-0000ED560000}"/>
    <cellStyle name="Normál 2 8 5 5" xfId="23657" xr:uid="{00000000-0005-0000-0000-0000EE560000}"/>
    <cellStyle name="Normal 2 8 5 5 2" xfId="23658" xr:uid="{00000000-0005-0000-0000-0000EF560000}"/>
    <cellStyle name="Normál 2 8 5 5 2" xfId="23659" xr:uid="{00000000-0005-0000-0000-0000F0560000}"/>
    <cellStyle name="Normal 2 8 5 5 3" xfId="23660" xr:uid="{00000000-0005-0000-0000-0000F1560000}"/>
    <cellStyle name="Normál 2 8 5 5 3" xfId="23661" xr:uid="{00000000-0005-0000-0000-0000F2560000}"/>
    <cellStyle name="Normal 2 8 5 6" xfId="23662" xr:uid="{00000000-0005-0000-0000-0000F3560000}"/>
    <cellStyle name="Normál 2 8 5 6" xfId="23663" xr:uid="{00000000-0005-0000-0000-0000F4560000}"/>
    <cellStyle name="Normal 2 8 5 6 2" xfId="23664" xr:uid="{00000000-0005-0000-0000-0000F5560000}"/>
    <cellStyle name="Normál 2 8 5 6 2" xfId="23665" xr:uid="{00000000-0005-0000-0000-0000F6560000}"/>
    <cellStyle name="Normal 2 8 5 6 3" xfId="23666" xr:uid="{00000000-0005-0000-0000-0000F7560000}"/>
    <cellStyle name="Normál 2 8 5 6 3" xfId="23667" xr:uid="{00000000-0005-0000-0000-0000F8560000}"/>
    <cellStyle name="Normal 2 8 5 7" xfId="23668" xr:uid="{00000000-0005-0000-0000-0000F9560000}"/>
    <cellStyle name="Normál 2 8 5 7" xfId="23669" xr:uid="{00000000-0005-0000-0000-0000FA560000}"/>
    <cellStyle name="Normal 2 8 5 7 2" xfId="23670" xr:uid="{00000000-0005-0000-0000-0000FB560000}"/>
    <cellStyle name="Normál 2 8 5 7 2" xfId="23671" xr:uid="{00000000-0005-0000-0000-0000FC560000}"/>
    <cellStyle name="Normal 2 8 5 7 3" xfId="23672" xr:uid="{00000000-0005-0000-0000-0000FD560000}"/>
    <cellStyle name="Normál 2 8 5 7 3" xfId="23673" xr:uid="{00000000-0005-0000-0000-0000FE560000}"/>
    <cellStyle name="Normal 2 8 5 8" xfId="23674" xr:uid="{00000000-0005-0000-0000-0000FF560000}"/>
    <cellStyle name="Normál 2 8 5 8" xfId="23675" xr:uid="{00000000-0005-0000-0000-000000570000}"/>
    <cellStyle name="Normal 2 8 5 8 2" xfId="23676" xr:uid="{00000000-0005-0000-0000-000001570000}"/>
    <cellStyle name="Normál 2 8 5 8 2" xfId="23677" xr:uid="{00000000-0005-0000-0000-000002570000}"/>
    <cellStyle name="Normal 2 8 5 8 3" xfId="23678" xr:uid="{00000000-0005-0000-0000-000003570000}"/>
    <cellStyle name="Normál 2 8 5 8 3" xfId="23679" xr:uid="{00000000-0005-0000-0000-000004570000}"/>
    <cellStyle name="Normal 2 8 5 9" xfId="23680" xr:uid="{00000000-0005-0000-0000-000005570000}"/>
    <cellStyle name="Normál 2 8 5 9" xfId="23681" xr:uid="{00000000-0005-0000-0000-000006570000}"/>
    <cellStyle name="Normal 2 8 5 9 2" xfId="23682" xr:uid="{00000000-0005-0000-0000-000007570000}"/>
    <cellStyle name="Normál 2 8 5 9 2" xfId="23683" xr:uid="{00000000-0005-0000-0000-000008570000}"/>
    <cellStyle name="Normal 2 8 5 9 3" xfId="23684" xr:uid="{00000000-0005-0000-0000-000009570000}"/>
    <cellStyle name="Normál 2 8 5 9 3" xfId="23685" xr:uid="{00000000-0005-0000-0000-00000A570000}"/>
    <cellStyle name="Normal 2 8 6" xfId="23686" xr:uid="{00000000-0005-0000-0000-00000B570000}"/>
    <cellStyle name="Normál 2 8 6" xfId="23687" xr:uid="{00000000-0005-0000-0000-00000C570000}"/>
    <cellStyle name="Normal 2 8 6 10" xfId="23688" xr:uid="{00000000-0005-0000-0000-00000D570000}"/>
    <cellStyle name="Normal 2 8 6 10 2" xfId="23689" xr:uid="{00000000-0005-0000-0000-00000E570000}"/>
    <cellStyle name="Normal 2 8 6 11" xfId="23690" xr:uid="{00000000-0005-0000-0000-00000F570000}"/>
    <cellStyle name="Normal 2 8 6 11 2" xfId="23691" xr:uid="{00000000-0005-0000-0000-000010570000}"/>
    <cellStyle name="Normal 2 8 6 12" xfId="23692" xr:uid="{00000000-0005-0000-0000-000011570000}"/>
    <cellStyle name="Normal 2 8 6 13" xfId="23693" xr:uid="{00000000-0005-0000-0000-000012570000}"/>
    <cellStyle name="Normal 2 8 6 14" xfId="23694" xr:uid="{00000000-0005-0000-0000-000013570000}"/>
    <cellStyle name="Normal 2 8 6 2" xfId="23695" xr:uid="{00000000-0005-0000-0000-000014570000}"/>
    <cellStyle name="Normál 2 8 6 2" xfId="23696" xr:uid="{00000000-0005-0000-0000-000015570000}"/>
    <cellStyle name="Normal 2 8 6 2 2" xfId="23697" xr:uid="{00000000-0005-0000-0000-000016570000}"/>
    <cellStyle name="Normal 2 8 6 2 2 2" xfId="23698" xr:uid="{00000000-0005-0000-0000-000017570000}"/>
    <cellStyle name="Normal 2 8 6 2 3" xfId="23699" xr:uid="{00000000-0005-0000-0000-000018570000}"/>
    <cellStyle name="Normal 2 8 6 2 4" xfId="23700" xr:uid="{00000000-0005-0000-0000-000019570000}"/>
    <cellStyle name="Normal 2 8 6 2 5" xfId="23701" xr:uid="{00000000-0005-0000-0000-00001A570000}"/>
    <cellStyle name="Normal 2 8 6 3" xfId="23702" xr:uid="{00000000-0005-0000-0000-00001B570000}"/>
    <cellStyle name="Normál 2 8 6 3" xfId="23703" xr:uid="{00000000-0005-0000-0000-00001C570000}"/>
    <cellStyle name="Normal 2 8 6 3 2" xfId="23704" xr:uid="{00000000-0005-0000-0000-00001D570000}"/>
    <cellStyle name="Normal 2 8 6 4" xfId="23705" xr:uid="{00000000-0005-0000-0000-00001E570000}"/>
    <cellStyle name="Normal 2 8 6 4 2" xfId="23706" xr:uid="{00000000-0005-0000-0000-00001F570000}"/>
    <cellStyle name="Normal 2 8 6 5" xfId="23707" xr:uid="{00000000-0005-0000-0000-000020570000}"/>
    <cellStyle name="Normal 2 8 6 5 2" xfId="23708" xr:uid="{00000000-0005-0000-0000-000021570000}"/>
    <cellStyle name="Normal 2 8 6 6" xfId="23709" xr:uid="{00000000-0005-0000-0000-000022570000}"/>
    <cellStyle name="Normal 2 8 6 6 2" xfId="23710" xr:uid="{00000000-0005-0000-0000-000023570000}"/>
    <cellStyle name="Normal 2 8 6 7" xfId="23711" xr:uid="{00000000-0005-0000-0000-000024570000}"/>
    <cellStyle name="Normal 2 8 6 7 2" xfId="23712" xr:uid="{00000000-0005-0000-0000-000025570000}"/>
    <cellStyle name="Normal 2 8 6 8" xfId="23713" xr:uid="{00000000-0005-0000-0000-000026570000}"/>
    <cellStyle name="Normal 2 8 6 8 2" xfId="23714" xr:uid="{00000000-0005-0000-0000-000027570000}"/>
    <cellStyle name="Normal 2 8 6 9" xfId="23715" xr:uid="{00000000-0005-0000-0000-000028570000}"/>
    <cellStyle name="Normal 2 8 6 9 2" xfId="23716" xr:uid="{00000000-0005-0000-0000-000029570000}"/>
    <cellStyle name="Normal 2 8 7" xfId="23717" xr:uid="{00000000-0005-0000-0000-00002A570000}"/>
    <cellStyle name="Normál 2 8 7" xfId="23718" xr:uid="{00000000-0005-0000-0000-00002B570000}"/>
    <cellStyle name="Normal 2 8 7 10" xfId="23719" xr:uid="{00000000-0005-0000-0000-00002C570000}"/>
    <cellStyle name="Normal 2 8 7 10 2" xfId="23720" xr:uid="{00000000-0005-0000-0000-00002D570000}"/>
    <cellStyle name="Normal 2 8 7 11" xfId="23721" xr:uid="{00000000-0005-0000-0000-00002E570000}"/>
    <cellStyle name="Normal 2 8 7 12" xfId="23722" xr:uid="{00000000-0005-0000-0000-00002F570000}"/>
    <cellStyle name="Normal 2 8 7 13" xfId="23723" xr:uid="{00000000-0005-0000-0000-000030570000}"/>
    <cellStyle name="Normal 2 8 7 2" xfId="23724" xr:uid="{00000000-0005-0000-0000-000031570000}"/>
    <cellStyle name="Normál 2 8 7 2" xfId="23725" xr:uid="{00000000-0005-0000-0000-000032570000}"/>
    <cellStyle name="Normal 2 8 7 2 2" xfId="23726" xr:uid="{00000000-0005-0000-0000-000033570000}"/>
    <cellStyle name="Normal 2 8 7 2 2 2" xfId="23727" xr:uid="{00000000-0005-0000-0000-000034570000}"/>
    <cellStyle name="Normal 2 8 7 2 3" xfId="23728" xr:uid="{00000000-0005-0000-0000-000035570000}"/>
    <cellStyle name="Normal 2 8 7 2 4" xfId="23729" xr:uid="{00000000-0005-0000-0000-000036570000}"/>
    <cellStyle name="Normal 2 8 7 2 5" xfId="23730" xr:uid="{00000000-0005-0000-0000-000037570000}"/>
    <cellStyle name="Normal 2 8 7 3" xfId="23731" xr:uid="{00000000-0005-0000-0000-000038570000}"/>
    <cellStyle name="Normál 2 8 7 3" xfId="23732" xr:uid="{00000000-0005-0000-0000-000039570000}"/>
    <cellStyle name="Normal 2 8 7 3 2" xfId="23733" xr:uid="{00000000-0005-0000-0000-00003A570000}"/>
    <cellStyle name="Normal 2 8 7 4" xfId="23734" xr:uid="{00000000-0005-0000-0000-00003B570000}"/>
    <cellStyle name="Normal 2 8 7 4 2" xfId="23735" xr:uid="{00000000-0005-0000-0000-00003C570000}"/>
    <cellStyle name="Normal 2 8 7 5" xfId="23736" xr:uid="{00000000-0005-0000-0000-00003D570000}"/>
    <cellStyle name="Normal 2 8 7 5 2" xfId="23737" xr:uid="{00000000-0005-0000-0000-00003E570000}"/>
    <cellStyle name="Normal 2 8 7 6" xfId="23738" xr:uid="{00000000-0005-0000-0000-00003F570000}"/>
    <cellStyle name="Normal 2 8 7 6 2" xfId="23739" xr:uid="{00000000-0005-0000-0000-000040570000}"/>
    <cellStyle name="Normal 2 8 7 7" xfId="23740" xr:uid="{00000000-0005-0000-0000-000041570000}"/>
    <cellStyle name="Normal 2 8 7 7 2" xfId="23741" xr:uid="{00000000-0005-0000-0000-000042570000}"/>
    <cellStyle name="Normal 2 8 7 8" xfId="23742" xr:uid="{00000000-0005-0000-0000-000043570000}"/>
    <cellStyle name="Normal 2 8 7 8 2" xfId="23743" xr:uid="{00000000-0005-0000-0000-000044570000}"/>
    <cellStyle name="Normal 2 8 7 9" xfId="23744" xr:uid="{00000000-0005-0000-0000-000045570000}"/>
    <cellStyle name="Normal 2 8 7 9 2" xfId="23745" xr:uid="{00000000-0005-0000-0000-000046570000}"/>
    <cellStyle name="Normal 2 8 8" xfId="23746" xr:uid="{00000000-0005-0000-0000-000047570000}"/>
    <cellStyle name="Normál 2 8 8" xfId="23747" xr:uid="{00000000-0005-0000-0000-000048570000}"/>
    <cellStyle name="Normal 2 8 8 10" xfId="23748" xr:uid="{00000000-0005-0000-0000-000049570000}"/>
    <cellStyle name="Normal 2 8 8 11" xfId="23749" xr:uid="{00000000-0005-0000-0000-00004A570000}"/>
    <cellStyle name="Normal 2 8 8 12" xfId="23750" xr:uid="{00000000-0005-0000-0000-00004B570000}"/>
    <cellStyle name="Normal 2 8 8 2" xfId="23751" xr:uid="{00000000-0005-0000-0000-00004C570000}"/>
    <cellStyle name="Normál 2 8 8 2" xfId="23752" xr:uid="{00000000-0005-0000-0000-00004D570000}"/>
    <cellStyle name="Normal 2 8 8 2 2" xfId="23753" xr:uid="{00000000-0005-0000-0000-00004E570000}"/>
    <cellStyle name="Normal 2 8 8 2 2 2" xfId="23754" xr:uid="{00000000-0005-0000-0000-00004F570000}"/>
    <cellStyle name="Normal 2 8 8 2 3" xfId="23755" xr:uid="{00000000-0005-0000-0000-000050570000}"/>
    <cellStyle name="Normal 2 8 8 2 4" xfId="23756" xr:uid="{00000000-0005-0000-0000-000051570000}"/>
    <cellStyle name="Normal 2 8 8 2 5" xfId="23757" xr:uid="{00000000-0005-0000-0000-000052570000}"/>
    <cellStyle name="Normal 2 8 8 3" xfId="23758" xr:uid="{00000000-0005-0000-0000-000053570000}"/>
    <cellStyle name="Normál 2 8 8 3" xfId="23759" xr:uid="{00000000-0005-0000-0000-000054570000}"/>
    <cellStyle name="Normal 2 8 8 3 2" xfId="23760" xr:uid="{00000000-0005-0000-0000-000055570000}"/>
    <cellStyle name="Normal 2 8 8 4" xfId="23761" xr:uid="{00000000-0005-0000-0000-000056570000}"/>
    <cellStyle name="Normal 2 8 8 4 2" xfId="23762" xr:uid="{00000000-0005-0000-0000-000057570000}"/>
    <cellStyle name="Normal 2 8 8 5" xfId="23763" xr:uid="{00000000-0005-0000-0000-000058570000}"/>
    <cellStyle name="Normal 2 8 8 5 2" xfId="23764" xr:uid="{00000000-0005-0000-0000-000059570000}"/>
    <cellStyle name="Normal 2 8 8 6" xfId="23765" xr:uid="{00000000-0005-0000-0000-00005A570000}"/>
    <cellStyle name="Normal 2 8 8 6 2" xfId="23766" xr:uid="{00000000-0005-0000-0000-00005B570000}"/>
    <cellStyle name="Normal 2 8 8 7" xfId="23767" xr:uid="{00000000-0005-0000-0000-00005C570000}"/>
    <cellStyle name="Normal 2 8 8 7 2" xfId="23768" xr:uid="{00000000-0005-0000-0000-00005D570000}"/>
    <cellStyle name="Normal 2 8 8 8" xfId="23769" xr:uid="{00000000-0005-0000-0000-00005E570000}"/>
    <cellStyle name="Normal 2 8 8 8 2" xfId="23770" xr:uid="{00000000-0005-0000-0000-00005F570000}"/>
    <cellStyle name="Normal 2 8 8 9" xfId="23771" xr:uid="{00000000-0005-0000-0000-000060570000}"/>
    <cellStyle name="Normal 2 8 8 9 2" xfId="23772" xr:uid="{00000000-0005-0000-0000-000061570000}"/>
    <cellStyle name="Normal 2 8 9" xfId="23773" xr:uid="{00000000-0005-0000-0000-000062570000}"/>
    <cellStyle name="Normál 2 8 9" xfId="23774" xr:uid="{00000000-0005-0000-0000-000063570000}"/>
    <cellStyle name="Normál 2 8 9 2" xfId="23775" xr:uid="{00000000-0005-0000-0000-000064570000}"/>
    <cellStyle name="Normal 2 80" xfId="23776" xr:uid="{00000000-0005-0000-0000-000065570000}"/>
    <cellStyle name="Normal 2 80 2" xfId="23777" xr:uid="{00000000-0005-0000-0000-000066570000}"/>
    <cellStyle name="Normal 2 80 2 2" xfId="23778" xr:uid="{00000000-0005-0000-0000-000067570000}"/>
    <cellStyle name="Normal 2 80 2 2 2" xfId="23779" xr:uid="{00000000-0005-0000-0000-000068570000}"/>
    <cellStyle name="Normal 2 80 2 3" xfId="23780" xr:uid="{00000000-0005-0000-0000-000069570000}"/>
    <cellStyle name="Normal 2 80 2 4" xfId="23781" xr:uid="{00000000-0005-0000-0000-00006A570000}"/>
    <cellStyle name="Normal 2 80 3" xfId="23782" xr:uid="{00000000-0005-0000-0000-00006B570000}"/>
    <cellStyle name="Normal 2 80 3 2" xfId="23783" xr:uid="{00000000-0005-0000-0000-00006C570000}"/>
    <cellStyle name="Normal 2 80 4" xfId="23784" xr:uid="{00000000-0005-0000-0000-00006D570000}"/>
    <cellStyle name="Normal 2 80 5" xfId="23785" xr:uid="{00000000-0005-0000-0000-00006E570000}"/>
    <cellStyle name="Normal 2 81" xfId="23786" xr:uid="{00000000-0005-0000-0000-00006F570000}"/>
    <cellStyle name="Normal 2 81 2" xfId="23787" xr:uid="{00000000-0005-0000-0000-000070570000}"/>
    <cellStyle name="Normal 2 81 2 2" xfId="23788" xr:uid="{00000000-0005-0000-0000-000071570000}"/>
    <cellStyle name="Normal 2 81 2 2 2" xfId="23789" xr:uid="{00000000-0005-0000-0000-000072570000}"/>
    <cellStyle name="Normal 2 81 2 3" xfId="23790" xr:uid="{00000000-0005-0000-0000-000073570000}"/>
    <cellStyle name="Normal 2 81 2 4" xfId="23791" xr:uid="{00000000-0005-0000-0000-000074570000}"/>
    <cellStyle name="Normal 2 81 3" xfId="23792" xr:uid="{00000000-0005-0000-0000-000075570000}"/>
    <cellStyle name="Normal 2 81 3 2" xfId="23793" xr:uid="{00000000-0005-0000-0000-000076570000}"/>
    <cellStyle name="Normal 2 81 4" xfId="23794" xr:uid="{00000000-0005-0000-0000-000077570000}"/>
    <cellStyle name="Normal 2 81 5" xfId="23795" xr:uid="{00000000-0005-0000-0000-000078570000}"/>
    <cellStyle name="Normal 2 82" xfId="23796" xr:uid="{00000000-0005-0000-0000-000079570000}"/>
    <cellStyle name="Normal 2 82 2" xfId="23797" xr:uid="{00000000-0005-0000-0000-00007A570000}"/>
    <cellStyle name="Normal 2 82 2 2" xfId="23798" xr:uid="{00000000-0005-0000-0000-00007B570000}"/>
    <cellStyle name="Normal 2 82 2 2 2" xfId="23799" xr:uid="{00000000-0005-0000-0000-00007C570000}"/>
    <cellStyle name="Normal 2 82 2 3" xfId="23800" xr:uid="{00000000-0005-0000-0000-00007D570000}"/>
    <cellStyle name="Normal 2 82 2 4" xfId="23801" xr:uid="{00000000-0005-0000-0000-00007E570000}"/>
    <cellStyle name="Normal 2 82 3" xfId="23802" xr:uid="{00000000-0005-0000-0000-00007F570000}"/>
    <cellStyle name="Normal 2 82 3 2" xfId="23803" xr:uid="{00000000-0005-0000-0000-000080570000}"/>
    <cellStyle name="Normal 2 82 4" xfId="23804" xr:uid="{00000000-0005-0000-0000-000081570000}"/>
    <cellStyle name="Normal 2 82 5" xfId="23805" xr:uid="{00000000-0005-0000-0000-000082570000}"/>
    <cellStyle name="Normal 2 83" xfId="23806" xr:uid="{00000000-0005-0000-0000-000083570000}"/>
    <cellStyle name="Normal 2 83 2" xfId="23807" xr:uid="{00000000-0005-0000-0000-000084570000}"/>
    <cellStyle name="Normal 2 83 2 2" xfId="23808" xr:uid="{00000000-0005-0000-0000-000085570000}"/>
    <cellStyle name="Normal 2 83 2 2 2" xfId="23809" xr:uid="{00000000-0005-0000-0000-000086570000}"/>
    <cellStyle name="Normal 2 83 2 3" xfId="23810" xr:uid="{00000000-0005-0000-0000-000087570000}"/>
    <cellStyle name="Normal 2 83 2 4" xfId="23811" xr:uid="{00000000-0005-0000-0000-000088570000}"/>
    <cellStyle name="Normal 2 83 3" xfId="23812" xr:uid="{00000000-0005-0000-0000-000089570000}"/>
    <cellStyle name="Normal 2 83 3 2" xfId="23813" xr:uid="{00000000-0005-0000-0000-00008A570000}"/>
    <cellStyle name="Normal 2 83 4" xfId="23814" xr:uid="{00000000-0005-0000-0000-00008B570000}"/>
    <cellStyle name="Normal 2 83 5" xfId="23815" xr:uid="{00000000-0005-0000-0000-00008C570000}"/>
    <cellStyle name="Normal 2 84" xfId="23816" xr:uid="{00000000-0005-0000-0000-00008D570000}"/>
    <cellStyle name="Normal 2 84 2" xfId="23817" xr:uid="{00000000-0005-0000-0000-00008E570000}"/>
    <cellStyle name="Normal 2 84 2 2" xfId="23818" xr:uid="{00000000-0005-0000-0000-00008F570000}"/>
    <cellStyle name="Normal 2 84 2 2 2" xfId="23819" xr:uid="{00000000-0005-0000-0000-000090570000}"/>
    <cellStyle name="Normal 2 84 2 3" xfId="23820" xr:uid="{00000000-0005-0000-0000-000091570000}"/>
    <cellStyle name="Normal 2 84 2 4" xfId="23821" xr:uid="{00000000-0005-0000-0000-000092570000}"/>
    <cellStyle name="Normal 2 84 3" xfId="23822" xr:uid="{00000000-0005-0000-0000-000093570000}"/>
    <cellStyle name="Normal 2 84 3 2" xfId="23823" xr:uid="{00000000-0005-0000-0000-000094570000}"/>
    <cellStyle name="Normal 2 84 4" xfId="23824" xr:uid="{00000000-0005-0000-0000-000095570000}"/>
    <cellStyle name="Normal 2 84 5" xfId="23825" xr:uid="{00000000-0005-0000-0000-000096570000}"/>
    <cellStyle name="Normal 2 85" xfId="23826" xr:uid="{00000000-0005-0000-0000-000097570000}"/>
    <cellStyle name="Normal 2 85 2" xfId="23827" xr:uid="{00000000-0005-0000-0000-000098570000}"/>
    <cellStyle name="Normal 2 85 2 2" xfId="23828" xr:uid="{00000000-0005-0000-0000-000099570000}"/>
    <cellStyle name="Normal 2 85 2 2 2" xfId="23829" xr:uid="{00000000-0005-0000-0000-00009A570000}"/>
    <cellStyle name="Normal 2 85 2 3" xfId="23830" xr:uid="{00000000-0005-0000-0000-00009B570000}"/>
    <cellStyle name="Normal 2 85 2 4" xfId="23831" xr:uid="{00000000-0005-0000-0000-00009C570000}"/>
    <cellStyle name="Normal 2 85 3" xfId="23832" xr:uid="{00000000-0005-0000-0000-00009D570000}"/>
    <cellStyle name="Normal 2 85 3 2" xfId="23833" xr:uid="{00000000-0005-0000-0000-00009E570000}"/>
    <cellStyle name="Normal 2 85 4" xfId="23834" xr:uid="{00000000-0005-0000-0000-00009F570000}"/>
    <cellStyle name="Normal 2 85 5" xfId="23835" xr:uid="{00000000-0005-0000-0000-0000A0570000}"/>
    <cellStyle name="Normal 2 86" xfId="23836" xr:uid="{00000000-0005-0000-0000-0000A1570000}"/>
    <cellStyle name="Normal 2 86 2" xfId="23837" xr:uid="{00000000-0005-0000-0000-0000A2570000}"/>
    <cellStyle name="Normal 2 86 2 2" xfId="23838" xr:uid="{00000000-0005-0000-0000-0000A3570000}"/>
    <cellStyle name="Normal 2 86 2 2 2" xfId="23839" xr:uid="{00000000-0005-0000-0000-0000A4570000}"/>
    <cellStyle name="Normal 2 86 2 3" xfId="23840" xr:uid="{00000000-0005-0000-0000-0000A5570000}"/>
    <cellStyle name="Normal 2 86 2 4" xfId="23841" xr:uid="{00000000-0005-0000-0000-0000A6570000}"/>
    <cellStyle name="Normal 2 86 3" xfId="23842" xr:uid="{00000000-0005-0000-0000-0000A7570000}"/>
    <cellStyle name="Normal 2 86 3 2" xfId="23843" xr:uid="{00000000-0005-0000-0000-0000A8570000}"/>
    <cellStyle name="Normal 2 86 4" xfId="23844" xr:uid="{00000000-0005-0000-0000-0000A9570000}"/>
    <cellStyle name="Normal 2 86 5" xfId="23845" xr:uid="{00000000-0005-0000-0000-0000AA570000}"/>
    <cellStyle name="Normal 2 87" xfId="23846" xr:uid="{00000000-0005-0000-0000-0000AB570000}"/>
    <cellStyle name="Normal 2 87 2" xfId="23847" xr:uid="{00000000-0005-0000-0000-0000AC570000}"/>
    <cellStyle name="Normal 2 87 2 2" xfId="23848" xr:uid="{00000000-0005-0000-0000-0000AD570000}"/>
    <cellStyle name="Normal 2 87 2 2 2" xfId="23849" xr:uid="{00000000-0005-0000-0000-0000AE570000}"/>
    <cellStyle name="Normal 2 87 2 3" xfId="23850" xr:uid="{00000000-0005-0000-0000-0000AF570000}"/>
    <cellStyle name="Normal 2 87 2 4" xfId="23851" xr:uid="{00000000-0005-0000-0000-0000B0570000}"/>
    <cellStyle name="Normal 2 87 3" xfId="23852" xr:uid="{00000000-0005-0000-0000-0000B1570000}"/>
    <cellStyle name="Normal 2 87 3 2" xfId="23853" xr:uid="{00000000-0005-0000-0000-0000B2570000}"/>
    <cellStyle name="Normal 2 87 4" xfId="23854" xr:uid="{00000000-0005-0000-0000-0000B3570000}"/>
    <cellStyle name="Normal 2 87 5" xfId="23855" xr:uid="{00000000-0005-0000-0000-0000B4570000}"/>
    <cellStyle name="Normal 2 88" xfId="23856" xr:uid="{00000000-0005-0000-0000-0000B5570000}"/>
    <cellStyle name="Normal 2 89" xfId="23857" xr:uid="{00000000-0005-0000-0000-0000B6570000}"/>
    <cellStyle name="Normal 2 9" xfId="2051" xr:uid="{00000000-0005-0000-0000-0000B7570000}"/>
    <cellStyle name="Normál 2 9" xfId="23858" xr:uid="{00000000-0005-0000-0000-0000B8570000}"/>
    <cellStyle name="Normal 2 9 10" xfId="23859" xr:uid="{00000000-0005-0000-0000-0000B9570000}"/>
    <cellStyle name="Normál 2 9 10" xfId="23860" xr:uid="{00000000-0005-0000-0000-0000BA570000}"/>
    <cellStyle name="Normál 2 9 10 2" xfId="23861" xr:uid="{00000000-0005-0000-0000-0000BB570000}"/>
    <cellStyle name="Normal 2 9 11" xfId="23862" xr:uid="{00000000-0005-0000-0000-0000BC570000}"/>
    <cellStyle name="Normál 2 9 11" xfId="23863" xr:uid="{00000000-0005-0000-0000-0000BD570000}"/>
    <cellStyle name="Normal 2 9 12" xfId="23864" xr:uid="{00000000-0005-0000-0000-0000BE570000}"/>
    <cellStyle name="Normál 2 9 12" xfId="23865" xr:uid="{00000000-0005-0000-0000-0000BF570000}"/>
    <cellStyle name="Normal 2 9 13" xfId="23866" xr:uid="{00000000-0005-0000-0000-0000C0570000}"/>
    <cellStyle name="Normal 2 9 14" xfId="23867" xr:uid="{00000000-0005-0000-0000-0000C1570000}"/>
    <cellStyle name="Normal 2 9 15" xfId="23868" xr:uid="{00000000-0005-0000-0000-0000C2570000}"/>
    <cellStyle name="Normal 2 9 16" xfId="23869" xr:uid="{00000000-0005-0000-0000-0000C3570000}"/>
    <cellStyle name="Normal 2 9 17" xfId="23870" xr:uid="{00000000-0005-0000-0000-0000C4570000}"/>
    <cellStyle name="Normal 2 9 18" xfId="23871" xr:uid="{00000000-0005-0000-0000-0000C5570000}"/>
    <cellStyle name="Normal 2 9 19" xfId="23872" xr:uid="{00000000-0005-0000-0000-0000C6570000}"/>
    <cellStyle name="Normal 2 9 2" xfId="2367" xr:uid="{00000000-0005-0000-0000-0000C7570000}"/>
    <cellStyle name="Normál 2 9 2" xfId="23873" xr:uid="{00000000-0005-0000-0000-0000C8570000}"/>
    <cellStyle name="Normál 2 9 2 10" xfId="23874" xr:uid="{00000000-0005-0000-0000-0000C9570000}"/>
    <cellStyle name="Normál 2 9 2 10 2" xfId="23875" xr:uid="{00000000-0005-0000-0000-0000CA570000}"/>
    <cellStyle name="Normál 2 9 2 11" xfId="23876" xr:uid="{00000000-0005-0000-0000-0000CB570000}"/>
    <cellStyle name="Normál 2 9 2 12" xfId="23877" xr:uid="{00000000-0005-0000-0000-0000CC570000}"/>
    <cellStyle name="Normal 2 9 2 2" xfId="23878" xr:uid="{00000000-0005-0000-0000-0000CD570000}"/>
    <cellStyle name="Normál 2 9 2 2" xfId="23879" xr:uid="{00000000-0005-0000-0000-0000CE570000}"/>
    <cellStyle name="Normal 2 9 2 2 10" xfId="23880" xr:uid="{00000000-0005-0000-0000-0000CF570000}"/>
    <cellStyle name="Normal 2 9 2 2 10 2" xfId="23881" xr:uid="{00000000-0005-0000-0000-0000D0570000}"/>
    <cellStyle name="Normal 2 9 2 2 11" xfId="23882" xr:uid="{00000000-0005-0000-0000-0000D1570000}"/>
    <cellStyle name="Normal 2 9 2 2 11 2" xfId="23883" xr:uid="{00000000-0005-0000-0000-0000D2570000}"/>
    <cellStyle name="Normal 2 9 2 2 12" xfId="23884" xr:uid="{00000000-0005-0000-0000-0000D3570000}"/>
    <cellStyle name="Normal 2 9 2 2 13" xfId="23885" xr:uid="{00000000-0005-0000-0000-0000D4570000}"/>
    <cellStyle name="Normal 2 9 2 2 14" xfId="23886" xr:uid="{00000000-0005-0000-0000-0000D5570000}"/>
    <cellStyle name="Normal 2 9 2 2 15" xfId="23887" xr:uid="{00000000-0005-0000-0000-0000D6570000}"/>
    <cellStyle name="Normal 2 9 2 2 2" xfId="23888" xr:uid="{00000000-0005-0000-0000-0000D7570000}"/>
    <cellStyle name="Normál 2 9 2 2 2" xfId="23889" xr:uid="{00000000-0005-0000-0000-0000D8570000}"/>
    <cellStyle name="Normal 2 9 2 2 2 2" xfId="23890" xr:uid="{00000000-0005-0000-0000-0000D9570000}"/>
    <cellStyle name="Normal 2 9 2 2 2 2 2" xfId="23891" xr:uid="{00000000-0005-0000-0000-0000DA570000}"/>
    <cellStyle name="Normal 2 9 2 2 2 3" xfId="23892" xr:uid="{00000000-0005-0000-0000-0000DB570000}"/>
    <cellStyle name="Normal 2 9 2 2 2 4" xfId="23893" xr:uid="{00000000-0005-0000-0000-0000DC570000}"/>
    <cellStyle name="Normal 2 9 2 2 2 5" xfId="23894" xr:uid="{00000000-0005-0000-0000-0000DD570000}"/>
    <cellStyle name="Normal 2 9 2 2 3" xfId="23895" xr:uid="{00000000-0005-0000-0000-0000DE570000}"/>
    <cellStyle name="Normál 2 9 2 2 3" xfId="23896" xr:uid="{00000000-0005-0000-0000-0000DF570000}"/>
    <cellStyle name="Normal 2 9 2 2 3 2" xfId="23897" xr:uid="{00000000-0005-0000-0000-0000E0570000}"/>
    <cellStyle name="Normal 2 9 2 2 4" xfId="23898" xr:uid="{00000000-0005-0000-0000-0000E1570000}"/>
    <cellStyle name="Normal 2 9 2 2 4 2" xfId="23899" xr:uid="{00000000-0005-0000-0000-0000E2570000}"/>
    <cellStyle name="Normal 2 9 2 2 5" xfId="23900" xr:uid="{00000000-0005-0000-0000-0000E3570000}"/>
    <cellStyle name="Normal 2 9 2 2 5 2" xfId="23901" xr:uid="{00000000-0005-0000-0000-0000E4570000}"/>
    <cellStyle name="Normal 2 9 2 2 6" xfId="23902" xr:uid="{00000000-0005-0000-0000-0000E5570000}"/>
    <cellStyle name="Normal 2 9 2 2 6 2" xfId="23903" xr:uid="{00000000-0005-0000-0000-0000E6570000}"/>
    <cellStyle name="Normal 2 9 2 2 7" xfId="23904" xr:uid="{00000000-0005-0000-0000-0000E7570000}"/>
    <cellStyle name="Normal 2 9 2 2 7 2" xfId="23905" xr:uid="{00000000-0005-0000-0000-0000E8570000}"/>
    <cellStyle name="Normal 2 9 2 2 8" xfId="23906" xr:uid="{00000000-0005-0000-0000-0000E9570000}"/>
    <cellStyle name="Normal 2 9 2 2 8 2" xfId="23907" xr:uid="{00000000-0005-0000-0000-0000EA570000}"/>
    <cellStyle name="Normal 2 9 2 2 9" xfId="23908" xr:uid="{00000000-0005-0000-0000-0000EB570000}"/>
    <cellStyle name="Normal 2 9 2 2 9 2" xfId="23909" xr:uid="{00000000-0005-0000-0000-0000EC570000}"/>
    <cellStyle name="Normál 2 9 2 3" xfId="23910" xr:uid="{00000000-0005-0000-0000-0000ED570000}"/>
    <cellStyle name="Normál 2 9 2 3 2" xfId="23911" xr:uid="{00000000-0005-0000-0000-0000EE570000}"/>
    <cellStyle name="Normál 2 9 2 4" xfId="23912" xr:uid="{00000000-0005-0000-0000-0000EF570000}"/>
    <cellStyle name="Normál 2 9 2 4 2" xfId="23913" xr:uid="{00000000-0005-0000-0000-0000F0570000}"/>
    <cellStyle name="Normál 2 9 2 5" xfId="23914" xr:uid="{00000000-0005-0000-0000-0000F1570000}"/>
    <cellStyle name="Normál 2 9 2 5 2" xfId="23915" xr:uid="{00000000-0005-0000-0000-0000F2570000}"/>
    <cellStyle name="Normál 2 9 2 6" xfId="23916" xr:uid="{00000000-0005-0000-0000-0000F3570000}"/>
    <cellStyle name="Normál 2 9 2 6 2" xfId="23917" xr:uid="{00000000-0005-0000-0000-0000F4570000}"/>
    <cellStyle name="Normál 2 9 2 7" xfId="23918" xr:uid="{00000000-0005-0000-0000-0000F5570000}"/>
    <cellStyle name="Normál 2 9 2 7 2" xfId="23919" xr:uid="{00000000-0005-0000-0000-0000F6570000}"/>
    <cellStyle name="Normál 2 9 2 8" xfId="23920" xr:uid="{00000000-0005-0000-0000-0000F7570000}"/>
    <cellStyle name="Normál 2 9 2 8 2" xfId="23921" xr:uid="{00000000-0005-0000-0000-0000F8570000}"/>
    <cellStyle name="Normál 2 9 2 9" xfId="23922" xr:uid="{00000000-0005-0000-0000-0000F9570000}"/>
    <cellStyle name="Normál 2 9 2 9 2" xfId="23923" xr:uid="{00000000-0005-0000-0000-0000FA570000}"/>
    <cellStyle name="Normal 2 9 20" xfId="23924" xr:uid="{00000000-0005-0000-0000-0000FB570000}"/>
    <cellStyle name="Normal 2 9 21" xfId="23925" xr:uid="{00000000-0005-0000-0000-0000FC570000}"/>
    <cellStyle name="Normal 2 9 22" xfId="23926" xr:uid="{00000000-0005-0000-0000-0000FD570000}"/>
    <cellStyle name="Normal 2 9 23" xfId="23927" xr:uid="{00000000-0005-0000-0000-0000FE570000}"/>
    <cellStyle name="Normal 2 9 24" xfId="23928" xr:uid="{00000000-0005-0000-0000-0000FF570000}"/>
    <cellStyle name="Normal 2 9 25" xfId="23929" xr:uid="{00000000-0005-0000-0000-000000580000}"/>
    <cellStyle name="Normal 2 9 26" xfId="23930" xr:uid="{00000000-0005-0000-0000-000001580000}"/>
    <cellStyle name="Normal 2 9 27" xfId="23931" xr:uid="{00000000-0005-0000-0000-000002580000}"/>
    <cellStyle name="Normal 2 9 28" xfId="23932" xr:uid="{00000000-0005-0000-0000-000003580000}"/>
    <cellStyle name="Normal 2 9 29" xfId="23933" xr:uid="{00000000-0005-0000-0000-000004580000}"/>
    <cellStyle name="Normal 2 9 3" xfId="23934" xr:uid="{00000000-0005-0000-0000-000005580000}"/>
    <cellStyle name="Normál 2 9 3" xfId="23935" xr:uid="{00000000-0005-0000-0000-000006580000}"/>
    <cellStyle name="Normál 2 9 3 10" xfId="23936" xr:uid="{00000000-0005-0000-0000-000007580000}"/>
    <cellStyle name="Normál 2 9 3 10 2" xfId="23937" xr:uid="{00000000-0005-0000-0000-000008580000}"/>
    <cellStyle name="Normál 2 9 3 11" xfId="23938" xr:uid="{00000000-0005-0000-0000-000009580000}"/>
    <cellStyle name="Normál 2 9 3 12" xfId="23939" xr:uid="{00000000-0005-0000-0000-00000A580000}"/>
    <cellStyle name="Normal 2 9 3 2" xfId="23940" xr:uid="{00000000-0005-0000-0000-00000B580000}"/>
    <cellStyle name="Normál 2 9 3 2" xfId="23941" xr:uid="{00000000-0005-0000-0000-00000C580000}"/>
    <cellStyle name="Normal 2 9 3 2 10" xfId="23942" xr:uid="{00000000-0005-0000-0000-00000D580000}"/>
    <cellStyle name="Normal 2 9 3 2 10 2" xfId="23943" xr:uid="{00000000-0005-0000-0000-00000E580000}"/>
    <cellStyle name="Normal 2 9 3 2 11" xfId="23944" xr:uid="{00000000-0005-0000-0000-00000F580000}"/>
    <cellStyle name="Normal 2 9 3 2 11 2" xfId="23945" xr:uid="{00000000-0005-0000-0000-000010580000}"/>
    <cellStyle name="Normal 2 9 3 2 12" xfId="23946" xr:uid="{00000000-0005-0000-0000-000011580000}"/>
    <cellStyle name="Normal 2 9 3 2 13" xfId="23947" xr:uid="{00000000-0005-0000-0000-000012580000}"/>
    <cellStyle name="Normal 2 9 3 2 14" xfId="23948" xr:uid="{00000000-0005-0000-0000-000013580000}"/>
    <cellStyle name="Normal 2 9 3 2 2" xfId="23949" xr:uid="{00000000-0005-0000-0000-000014580000}"/>
    <cellStyle name="Normál 2 9 3 2 2" xfId="23950" xr:uid="{00000000-0005-0000-0000-000015580000}"/>
    <cellStyle name="Normal 2 9 3 2 2 2" xfId="23951" xr:uid="{00000000-0005-0000-0000-000016580000}"/>
    <cellStyle name="Normal 2 9 3 2 2 2 2" xfId="23952" xr:uid="{00000000-0005-0000-0000-000017580000}"/>
    <cellStyle name="Normal 2 9 3 2 2 3" xfId="23953" xr:uid="{00000000-0005-0000-0000-000018580000}"/>
    <cellStyle name="Normal 2 9 3 2 2 4" xfId="23954" xr:uid="{00000000-0005-0000-0000-000019580000}"/>
    <cellStyle name="Normal 2 9 3 2 2 5" xfId="23955" xr:uid="{00000000-0005-0000-0000-00001A580000}"/>
    <cellStyle name="Normal 2 9 3 2 3" xfId="23956" xr:uid="{00000000-0005-0000-0000-00001B580000}"/>
    <cellStyle name="Normál 2 9 3 2 3" xfId="23957" xr:uid="{00000000-0005-0000-0000-00001C580000}"/>
    <cellStyle name="Normal 2 9 3 2 3 2" xfId="23958" xr:uid="{00000000-0005-0000-0000-00001D580000}"/>
    <cellStyle name="Normal 2 9 3 2 4" xfId="23959" xr:uid="{00000000-0005-0000-0000-00001E580000}"/>
    <cellStyle name="Normal 2 9 3 2 4 2" xfId="23960" xr:uid="{00000000-0005-0000-0000-00001F580000}"/>
    <cellStyle name="Normal 2 9 3 2 5" xfId="23961" xr:uid="{00000000-0005-0000-0000-000020580000}"/>
    <cellStyle name="Normal 2 9 3 2 5 2" xfId="23962" xr:uid="{00000000-0005-0000-0000-000021580000}"/>
    <cellStyle name="Normal 2 9 3 2 6" xfId="23963" xr:uid="{00000000-0005-0000-0000-000022580000}"/>
    <cellStyle name="Normal 2 9 3 2 6 2" xfId="23964" xr:uid="{00000000-0005-0000-0000-000023580000}"/>
    <cellStyle name="Normal 2 9 3 2 7" xfId="23965" xr:uid="{00000000-0005-0000-0000-000024580000}"/>
    <cellStyle name="Normal 2 9 3 2 7 2" xfId="23966" xr:uid="{00000000-0005-0000-0000-000025580000}"/>
    <cellStyle name="Normal 2 9 3 2 8" xfId="23967" xr:uid="{00000000-0005-0000-0000-000026580000}"/>
    <cellStyle name="Normal 2 9 3 2 8 2" xfId="23968" xr:uid="{00000000-0005-0000-0000-000027580000}"/>
    <cellStyle name="Normal 2 9 3 2 9" xfId="23969" xr:uid="{00000000-0005-0000-0000-000028580000}"/>
    <cellStyle name="Normal 2 9 3 2 9 2" xfId="23970" xr:uid="{00000000-0005-0000-0000-000029580000}"/>
    <cellStyle name="Normál 2 9 3 3" xfId="23971" xr:uid="{00000000-0005-0000-0000-00002A580000}"/>
    <cellStyle name="Normál 2 9 3 3 2" xfId="23972" xr:uid="{00000000-0005-0000-0000-00002B580000}"/>
    <cellStyle name="Normál 2 9 3 4" xfId="23973" xr:uid="{00000000-0005-0000-0000-00002C580000}"/>
    <cellStyle name="Normál 2 9 3 4 2" xfId="23974" xr:uid="{00000000-0005-0000-0000-00002D580000}"/>
    <cellStyle name="Normál 2 9 3 5" xfId="23975" xr:uid="{00000000-0005-0000-0000-00002E580000}"/>
    <cellStyle name="Normál 2 9 3 5 2" xfId="23976" xr:uid="{00000000-0005-0000-0000-00002F580000}"/>
    <cellStyle name="Normál 2 9 3 6" xfId="23977" xr:uid="{00000000-0005-0000-0000-000030580000}"/>
    <cellStyle name="Normál 2 9 3 6 2" xfId="23978" xr:uid="{00000000-0005-0000-0000-000031580000}"/>
    <cellStyle name="Normál 2 9 3 7" xfId="23979" xr:uid="{00000000-0005-0000-0000-000032580000}"/>
    <cellStyle name="Normál 2 9 3 7 2" xfId="23980" xr:uid="{00000000-0005-0000-0000-000033580000}"/>
    <cellStyle name="Normál 2 9 3 8" xfId="23981" xr:uid="{00000000-0005-0000-0000-000034580000}"/>
    <cellStyle name="Normál 2 9 3 8 2" xfId="23982" xr:uid="{00000000-0005-0000-0000-000035580000}"/>
    <cellStyle name="Normál 2 9 3 9" xfId="23983" xr:uid="{00000000-0005-0000-0000-000036580000}"/>
    <cellStyle name="Normál 2 9 3 9 2" xfId="23984" xr:uid="{00000000-0005-0000-0000-000037580000}"/>
    <cellStyle name="Normal 2 9 30" xfId="23985" xr:uid="{00000000-0005-0000-0000-000038580000}"/>
    <cellStyle name="Normal 2 9 31" xfId="23986" xr:uid="{00000000-0005-0000-0000-000039580000}"/>
    <cellStyle name="Normal 2 9 32" xfId="23987" xr:uid="{00000000-0005-0000-0000-00003A580000}"/>
    <cellStyle name="Normal 2 9 33" xfId="23988" xr:uid="{00000000-0005-0000-0000-00003B580000}"/>
    <cellStyle name="Normal 2 9 34" xfId="23989" xr:uid="{00000000-0005-0000-0000-00003C580000}"/>
    <cellStyle name="Normal 2 9 35" xfId="2268" xr:uid="{00000000-0005-0000-0000-00003D580000}"/>
    <cellStyle name="Normal 2 9 36" xfId="52149" xr:uid="{57B09E2A-4BD9-442A-A887-94B02E127B95}"/>
    <cellStyle name="Normal 2 9 37" xfId="52476" xr:uid="{46E71AB9-8F03-45C8-8116-EFFB465A551E}"/>
    <cellStyle name="Normal 2 9 38" xfId="52598" xr:uid="{6BA99CFF-BA29-419D-B72E-658AEA1F5714}"/>
    <cellStyle name="Normal 2 9 39" xfId="52439" xr:uid="{B5B3A069-95C4-4C4A-B571-C16B5C48BAE7}"/>
    <cellStyle name="Normal 2 9 4" xfId="23990" xr:uid="{00000000-0005-0000-0000-00003E580000}"/>
    <cellStyle name="Normál 2 9 4" xfId="23991" xr:uid="{00000000-0005-0000-0000-00003F580000}"/>
    <cellStyle name="Normal 2 9 4 10" xfId="23992" xr:uid="{00000000-0005-0000-0000-000040580000}"/>
    <cellStyle name="Normál 2 9 4 10" xfId="23993" xr:uid="{00000000-0005-0000-0000-000041580000}"/>
    <cellStyle name="Normal 2 9 4 10 2" xfId="23994" xr:uid="{00000000-0005-0000-0000-000042580000}"/>
    <cellStyle name="Normál 2 9 4 10 2" xfId="23995" xr:uid="{00000000-0005-0000-0000-000043580000}"/>
    <cellStyle name="Normal 2 9 4 10 3" xfId="23996" xr:uid="{00000000-0005-0000-0000-000044580000}"/>
    <cellStyle name="Normál 2 9 4 10 3" xfId="23997" xr:uid="{00000000-0005-0000-0000-000045580000}"/>
    <cellStyle name="Normal 2 9 4 10 4" xfId="23998" xr:uid="{00000000-0005-0000-0000-000046580000}"/>
    <cellStyle name="Normal 2 9 4 11" xfId="23999" xr:uid="{00000000-0005-0000-0000-000047580000}"/>
    <cellStyle name="Normál 2 9 4 11" xfId="24000" xr:uid="{00000000-0005-0000-0000-000048580000}"/>
    <cellStyle name="Normal 2 9 4 11 2" xfId="24001" xr:uid="{00000000-0005-0000-0000-000049580000}"/>
    <cellStyle name="Normal 2 9 4 11 3" xfId="24002" xr:uid="{00000000-0005-0000-0000-00004A580000}"/>
    <cellStyle name="Normal 2 9 4 11 4" xfId="24003" xr:uid="{00000000-0005-0000-0000-00004B580000}"/>
    <cellStyle name="Normal 2 9 4 12" xfId="24004" xr:uid="{00000000-0005-0000-0000-00004C580000}"/>
    <cellStyle name="Normál 2 9 4 12" xfId="24005" xr:uid="{00000000-0005-0000-0000-00004D580000}"/>
    <cellStyle name="Normal 2 9 4 12 2" xfId="24006" xr:uid="{00000000-0005-0000-0000-00004E580000}"/>
    <cellStyle name="Normal 2 9 4 12 3" xfId="24007" xr:uid="{00000000-0005-0000-0000-00004F580000}"/>
    <cellStyle name="Normal 2 9 4 13" xfId="24008" xr:uid="{00000000-0005-0000-0000-000050580000}"/>
    <cellStyle name="Normál 2 9 4 13" xfId="24009" xr:uid="{00000000-0005-0000-0000-000051580000}"/>
    <cellStyle name="Normal 2 9 4 13 2" xfId="24010" xr:uid="{00000000-0005-0000-0000-000052580000}"/>
    <cellStyle name="Normal 2 9 4 14" xfId="24011" xr:uid="{00000000-0005-0000-0000-000053580000}"/>
    <cellStyle name="Normal 2 9 4 14 2" xfId="24012" xr:uid="{00000000-0005-0000-0000-000054580000}"/>
    <cellStyle name="Normal 2 9 4 15" xfId="24013" xr:uid="{00000000-0005-0000-0000-000055580000}"/>
    <cellStyle name="Normal 2 9 4 2" xfId="24014" xr:uid="{00000000-0005-0000-0000-000056580000}"/>
    <cellStyle name="Normál 2 9 4 2" xfId="24015" xr:uid="{00000000-0005-0000-0000-000057580000}"/>
    <cellStyle name="Normal 2 9 4 2 10" xfId="24016" xr:uid="{00000000-0005-0000-0000-000058580000}"/>
    <cellStyle name="Normal 2 9 4 2 10 2" xfId="24017" xr:uid="{00000000-0005-0000-0000-000059580000}"/>
    <cellStyle name="Normal 2 9 4 2 11" xfId="24018" xr:uid="{00000000-0005-0000-0000-00005A580000}"/>
    <cellStyle name="Normal 2 9 4 2 12" xfId="24019" xr:uid="{00000000-0005-0000-0000-00005B580000}"/>
    <cellStyle name="Normal 2 9 4 2 13" xfId="24020" xr:uid="{00000000-0005-0000-0000-00005C580000}"/>
    <cellStyle name="Normal 2 9 4 2 2" xfId="24021" xr:uid="{00000000-0005-0000-0000-00005D580000}"/>
    <cellStyle name="Normál 2 9 4 2 2" xfId="24022" xr:uid="{00000000-0005-0000-0000-00005E580000}"/>
    <cellStyle name="Normal 2 9 4 2 2 2" xfId="24023" xr:uid="{00000000-0005-0000-0000-00005F580000}"/>
    <cellStyle name="Normal 2 9 4 2 2 3" xfId="24024" xr:uid="{00000000-0005-0000-0000-000060580000}"/>
    <cellStyle name="Normal 2 9 4 2 3" xfId="24025" xr:uid="{00000000-0005-0000-0000-000061580000}"/>
    <cellStyle name="Normál 2 9 4 2 3" xfId="24026" xr:uid="{00000000-0005-0000-0000-000062580000}"/>
    <cellStyle name="Normal 2 9 4 2 3 2" xfId="24027" xr:uid="{00000000-0005-0000-0000-000063580000}"/>
    <cellStyle name="Normal 2 9 4 2 4" xfId="24028" xr:uid="{00000000-0005-0000-0000-000064580000}"/>
    <cellStyle name="Normal 2 9 4 2 4 2" xfId="24029" xr:uid="{00000000-0005-0000-0000-000065580000}"/>
    <cellStyle name="Normal 2 9 4 2 5" xfId="24030" xr:uid="{00000000-0005-0000-0000-000066580000}"/>
    <cellStyle name="Normal 2 9 4 2 5 2" xfId="24031" xr:uid="{00000000-0005-0000-0000-000067580000}"/>
    <cellStyle name="Normal 2 9 4 2 6" xfId="24032" xr:uid="{00000000-0005-0000-0000-000068580000}"/>
    <cellStyle name="Normal 2 9 4 2 6 2" xfId="24033" xr:uid="{00000000-0005-0000-0000-000069580000}"/>
    <cellStyle name="Normal 2 9 4 2 7" xfId="24034" xr:uid="{00000000-0005-0000-0000-00006A580000}"/>
    <cellStyle name="Normal 2 9 4 2 7 2" xfId="24035" xr:uid="{00000000-0005-0000-0000-00006B580000}"/>
    <cellStyle name="Normal 2 9 4 2 8" xfId="24036" xr:uid="{00000000-0005-0000-0000-00006C580000}"/>
    <cellStyle name="Normal 2 9 4 2 8 2" xfId="24037" xr:uid="{00000000-0005-0000-0000-00006D580000}"/>
    <cellStyle name="Normal 2 9 4 2 9" xfId="24038" xr:uid="{00000000-0005-0000-0000-00006E580000}"/>
    <cellStyle name="Normal 2 9 4 2 9 2" xfId="24039" xr:uid="{00000000-0005-0000-0000-00006F580000}"/>
    <cellStyle name="Normal 2 9 4 3" xfId="24040" xr:uid="{00000000-0005-0000-0000-000070580000}"/>
    <cellStyle name="Normál 2 9 4 3" xfId="24041" xr:uid="{00000000-0005-0000-0000-000071580000}"/>
    <cellStyle name="Normal 2 9 4 3 10" xfId="24042" xr:uid="{00000000-0005-0000-0000-000072580000}"/>
    <cellStyle name="Normal 2 9 4 3 11" xfId="24043" xr:uid="{00000000-0005-0000-0000-000073580000}"/>
    <cellStyle name="Normal 2 9 4 3 12" xfId="24044" xr:uid="{00000000-0005-0000-0000-000074580000}"/>
    <cellStyle name="Normal 2 9 4 3 2" xfId="24045" xr:uid="{00000000-0005-0000-0000-000075580000}"/>
    <cellStyle name="Normál 2 9 4 3 2" xfId="24046" xr:uid="{00000000-0005-0000-0000-000076580000}"/>
    <cellStyle name="Normal 2 9 4 3 2 2" xfId="24047" xr:uid="{00000000-0005-0000-0000-000077580000}"/>
    <cellStyle name="Normal 2 9 4 3 2 3" xfId="24048" xr:uid="{00000000-0005-0000-0000-000078580000}"/>
    <cellStyle name="Normal 2 9 4 3 3" xfId="24049" xr:uid="{00000000-0005-0000-0000-000079580000}"/>
    <cellStyle name="Normál 2 9 4 3 3" xfId="24050" xr:uid="{00000000-0005-0000-0000-00007A580000}"/>
    <cellStyle name="Normal 2 9 4 3 3 2" xfId="24051" xr:uid="{00000000-0005-0000-0000-00007B580000}"/>
    <cellStyle name="Normal 2 9 4 3 4" xfId="24052" xr:uid="{00000000-0005-0000-0000-00007C580000}"/>
    <cellStyle name="Normal 2 9 4 3 4 2" xfId="24053" xr:uid="{00000000-0005-0000-0000-00007D580000}"/>
    <cellStyle name="Normal 2 9 4 3 5" xfId="24054" xr:uid="{00000000-0005-0000-0000-00007E580000}"/>
    <cellStyle name="Normal 2 9 4 3 5 2" xfId="24055" xr:uid="{00000000-0005-0000-0000-00007F580000}"/>
    <cellStyle name="Normal 2 9 4 3 6" xfId="24056" xr:uid="{00000000-0005-0000-0000-000080580000}"/>
    <cellStyle name="Normal 2 9 4 3 6 2" xfId="24057" xr:uid="{00000000-0005-0000-0000-000081580000}"/>
    <cellStyle name="Normal 2 9 4 3 7" xfId="24058" xr:uid="{00000000-0005-0000-0000-000082580000}"/>
    <cellStyle name="Normal 2 9 4 3 7 2" xfId="24059" xr:uid="{00000000-0005-0000-0000-000083580000}"/>
    <cellStyle name="Normal 2 9 4 3 8" xfId="24060" xr:uid="{00000000-0005-0000-0000-000084580000}"/>
    <cellStyle name="Normal 2 9 4 3 8 2" xfId="24061" xr:uid="{00000000-0005-0000-0000-000085580000}"/>
    <cellStyle name="Normal 2 9 4 3 9" xfId="24062" xr:uid="{00000000-0005-0000-0000-000086580000}"/>
    <cellStyle name="Normal 2 9 4 3 9 2" xfId="24063" xr:uid="{00000000-0005-0000-0000-000087580000}"/>
    <cellStyle name="Normal 2 9 4 4" xfId="24064" xr:uid="{00000000-0005-0000-0000-000088580000}"/>
    <cellStyle name="Normál 2 9 4 4" xfId="24065" xr:uid="{00000000-0005-0000-0000-000089580000}"/>
    <cellStyle name="Normal 2 9 4 4 2" xfId="24066" xr:uid="{00000000-0005-0000-0000-00008A580000}"/>
    <cellStyle name="Normál 2 9 4 4 2" xfId="24067" xr:uid="{00000000-0005-0000-0000-00008B580000}"/>
    <cellStyle name="Normal 2 9 4 4 3" xfId="24068" xr:uid="{00000000-0005-0000-0000-00008C580000}"/>
    <cellStyle name="Normál 2 9 4 4 3" xfId="24069" xr:uid="{00000000-0005-0000-0000-00008D580000}"/>
    <cellStyle name="Normal 2 9 4 4 4" xfId="24070" xr:uid="{00000000-0005-0000-0000-00008E580000}"/>
    <cellStyle name="Normal 2 9 4 5" xfId="24071" xr:uid="{00000000-0005-0000-0000-00008F580000}"/>
    <cellStyle name="Normál 2 9 4 5" xfId="24072" xr:uid="{00000000-0005-0000-0000-000090580000}"/>
    <cellStyle name="Normal 2 9 4 5 2" xfId="24073" xr:uid="{00000000-0005-0000-0000-000091580000}"/>
    <cellStyle name="Normál 2 9 4 5 2" xfId="24074" xr:uid="{00000000-0005-0000-0000-000092580000}"/>
    <cellStyle name="Normal 2 9 4 5 3" xfId="24075" xr:uid="{00000000-0005-0000-0000-000093580000}"/>
    <cellStyle name="Normál 2 9 4 5 3" xfId="24076" xr:uid="{00000000-0005-0000-0000-000094580000}"/>
    <cellStyle name="Normal 2 9 4 5 4" xfId="24077" xr:uid="{00000000-0005-0000-0000-000095580000}"/>
    <cellStyle name="Normal 2 9 4 6" xfId="24078" xr:uid="{00000000-0005-0000-0000-000096580000}"/>
    <cellStyle name="Normál 2 9 4 6" xfId="24079" xr:uid="{00000000-0005-0000-0000-000097580000}"/>
    <cellStyle name="Normal 2 9 4 6 2" xfId="24080" xr:uid="{00000000-0005-0000-0000-000098580000}"/>
    <cellStyle name="Normál 2 9 4 6 2" xfId="24081" xr:uid="{00000000-0005-0000-0000-000099580000}"/>
    <cellStyle name="Normal 2 9 4 6 3" xfId="24082" xr:uid="{00000000-0005-0000-0000-00009A580000}"/>
    <cellStyle name="Normál 2 9 4 6 3" xfId="24083" xr:uid="{00000000-0005-0000-0000-00009B580000}"/>
    <cellStyle name="Normal 2 9 4 6 4" xfId="24084" xr:uid="{00000000-0005-0000-0000-00009C580000}"/>
    <cellStyle name="Normal 2 9 4 7" xfId="24085" xr:uid="{00000000-0005-0000-0000-00009D580000}"/>
    <cellStyle name="Normál 2 9 4 7" xfId="24086" xr:uid="{00000000-0005-0000-0000-00009E580000}"/>
    <cellStyle name="Normal 2 9 4 7 2" xfId="24087" xr:uid="{00000000-0005-0000-0000-00009F580000}"/>
    <cellStyle name="Normál 2 9 4 7 2" xfId="24088" xr:uid="{00000000-0005-0000-0000-0000A0580000}"/>
    <cellStyle name="Normal 2 9 4 7 3" xfId="24089" xr:uid="{00000000-0005-0000-0000-0000A1580000}"/>
    <cellStyle name="Normál 2 9 4 7 3" xfId="24090" xr:uid="{00000000-0005-0000-0000-0000A2580000}"/>
    <cellStyle name="Normal 2 9 4 7 4" xfId="24091" xr:uid="{00000000-0005-0000-0000-0000A3580000}"/>
    <cellStyle name="Normal 2 9 4 8" xfId="24092" xr:uid="{00000000-0005-0000-0000-0000A4580000}"/>
    <cellStyle name="Normál 2 9 4 8" xfId="24093" xr:uid="{00000000-0005-0000-0000-0000A5580000}"/>
    <cellStyle name="Normal 2 9 4 8 2" xfId="24094" xr:uid="{00000000-0005-0000-0000-0000A6580000}"/>
    <cellStyle name="Normál 2 9 4 8 2" xfId="24095" xr:uid="{00000000-0005-0000-0000-0000A7580000}"/>
    <cellStyle name="Normal 2 9 4 8 3" xfId="24096" xr:uid="{00000000-0005-0000-0000-0000A8580000}"/>
    <cellStyle name="Normál 2 9 4 8 3" xfId="24097" xr:uid="{00000000-0005-0000-0000-0000A9580000}"/>
    <cellStyle name="Normal 2 9 4 8 4" xfId="24098" xr:uid="{00000000-0005-0000-0000-0000AA580000}"/>
    <cellStyle name="Normal 2 9 4 9" xfId="24099" xr:uid="{00000000-0005-0000-0000-0000AB580000}"/>
    <cellStyle name="Normál 2 9 4 9" xfId="24100" xr:uid="{00000000-0005-0000-0000-0000AC580000}"/>
    <cellStyle name="Normal 2 9 4 9 2" xfId="24101" xr:uid="{00000000-0005-0000-0000-0000AD580000}"/>
    <cellStyle name="Normál 2 9 4 9 2" xfId="24102" xr:uid="{00000000-0005-0000-0000-0000AE580000}"/>
    <cellStyle name="Normal 2 9 4 9 3" xfId="24103" xr:uid="{00000000-0005-0000-0000-0000AF580000}"/>
    <cellStyle name="Normál 2 9 4 9 3" xfId="24104" xr:uid="{00000000-0005-0000-0000-0000B0580000}"/>
    <cellStyle name="Normal 2 9 4 9 4" xfId="24105" xr:uid="{00000000-0005-0000-0000-0000B1580000}"/>
    <cellStyle name="Normal 2 9 40" xfId="52275" xr:uid="{6C982CA9-85CB-4A10-B334-848A06AB78EE}"/>
    <cellStyle name="Normal 2 9 41" xfId="52874" xr:uid="{8A88A129-AEC1-4D9F-8151-489C7163D06A}"/>
    <cellStyle name="Normal 2 9 5" xfId="24106" xr:uid="{00000000-0005-0000-0000-0000B2580000}"/>
    <cellStyle name="Normál 2 9 5" xfId="24107" xr:uid="{00000000-0005-0000-0000-0000B3580000}"/>
    <cellStyle name="Normal 2 9 5 10" xfId="24108" xr:uid="{00000000-0005-0000-0000-0000B4580000}"/>
    <cellStyle name="Normál 2 9 5 10" xfId="24109" xr:uid="{00000000-0005-0000-0000-0000B5580000}"/>
    <cellStyle name="Normal 2 9 5 10 2" xfId="24110" xr:uid="{00000000-0005-0000-0000-0000B6580000}"/>
    <cellStyle name="Normál 2 9 5 10 2" xfId="24111" xr:uid="{00000000-0005-0000-0000-0000B7580000}"/>
    <cellStyle name="Normal 2 9 5 10 3" xfId="24112" xr:uid="{00000000-0005-0000-0000-0000B8580000}"/>
    <cellStyle name="Normál 2 9 5 10 3" xfId="24113" xr:uid="{00000000-0005-0000-0000-0000B9580000}"/>
    <cellStyle name="Normal 2 9 5 11" xfId="24114" xr:uid="{00000000-0005-0000-0000-0000BA580000}"/>
    <cellStyle name="Normál 2 9 5 11" xfId="24115" xr:uid="{00000000-0005-0000-0000-0000BB580000}"/>
    <cellStyle name="Normal 2 9 5 11 2" xfId="24116" xr:uid="{00000000-0005-0000-0000-0000BC580000}"/>
    <cellStyle name="Normal 2 9 5 11 3" xfId="24117" xr:uid="{00000000-0005-0000-0000-0000BD580000}"/>
    <cellStyle name="Normal 2 9 5 12" xfId="24118" xr:uid="{00000000-0005-0000-0000-0000BE580000}"/>
    <cellStyle name="Normál 2 9 5 12" xfId="24119" xr:uid="{00000000-0005-0000-0000-0000BF580000}"/>
    <cellStyle name="Normal 2 9 5 13" xfId="24120" xr:uid="{00000000-0005-0000-0000-0000C0580000}"/>
    <cellStyle name="Normál 2 9 5 13" xfId="24121" xr:uid="{00000000-0005-0000-0000-0000C1580000}"/>
    <cellStyle name="Normal 2 9 5 14" xfId="24122" xr:uid="{00000000-0005-0000-0000-0000C2580000}"/>
    <cellStyle name="Normal 2 9 5 2" xfId="24123" xr:uid="{00000000-0005-0000-0000-0000C3580000}"/>
    <cellStyle name="Normál 2 9 5 2" xfId="24124" xr:uid="{00000000-0005-0000-0000-0000C4580000}"/>
    <cellStyle name="Normal 2 9 5 2 10" xfId="24125" xr:uid="{00000000-0005-0000-0000-0000C5580000}"/>
    <cellStyle name="Normal 2 9 5 2 10 2" xfId="24126" xr:uid="{00000000-0005-0000-0000-0000C6580000}"/>
    <cellStyle name="Normal 2 9 5 2 11" xfId="24127" xr:uid="{00000000-0005-0000-0000-0000C7580000}"/>
    <cellStyle name="Normal 2 9 5 2 12" xfId="24128" xr:uid="{00000000-0005-0000-0000-0000C8580000}"/>
    <cellStyle name="Normal 2 9 5 2 13" xfId="24129" xr:uid="{00000000-0005-0000-0000-0000C9580000}"/>
    <cellStyle name="Normal 2 9 5 2 2" xfId="24130" xr:uid="{00000000-0005-0000-0000-0000CA580000}"/>
    <cellStyle name="Normál 2 9 5 2 2" xfId="24131" xr:uid="{00000000-0005-0000-0000-0000CB580000}"/>
    <cellStyle name="Normal 2 9 5 2 2 2" xfId="24132" xr:uid="{00000000-0005-0000-0000-0000CC580000}"/>
    <cellStyle name="Normal 2 9 5 2 2 3" xfId="24133" xr:uid="{00000000-0005-0000-0000-0000CD580000}"/>
    <cellStyle name="Normal 2 9 5 2 3" xfId="24134" xr:uid="{00000000-0005-0000-0000-0000CE580000}"/>
    <cellStyle name="Normál 2 9 5 2 3" xfId="24135" xr:uid="{00000000-0005-0000-0000-0000CF580000}"/>
    <cellStyle name="Normal 2 9 5 2 3 2" xfId="24136" xr:uid="{00000000-0005-0000-0000-0000D0580000}"/>
    <cellStyle name="Normal 2 9 5 2 4" xfId="24137" xr:uid="{00000000-0005-0000-0000-0000D1580000}"/>
    <cellStyle name="Normal 2 9 5 2 4 2" xfId="24138" xr:uid="{00000000-0005-0000-0000-0000D2580000}"/>
    <cellStyle name="Normal 2 9 5 2 5" xfId="24139" xr:uid="{00000000-0005-0000-0000-0000D3580000}"/>
    <cellStyle name="Normal 2 9 5 2 5 2" xfId="24140" xr:uid="{00000000-0005-0000-0000-0000D4580000}"/>
    <cellStyle name="Normal 2 9 5 2 6" xfId="24141" xr:uid="{00000000-0005-0000-0000-0000D5580000}"/>
    <cellStyle name="Normal 2 9 5 2 6 2" xfId="24142" xr:uid="{00000000-0005-0000-0000-0000D6580000}"/>
    <cellStyle name="Normal 2 9 5 2 7" xfId="24143" xr:uid="{00000000-0005-0000-0000-0000D7580000}"/>
    <cellStyle name="Normal 2 9 5 2 7 2" xfId="24144" xr:uid="{00000000-0005-0000-0000-0000D8580000}"/>
    <cellStyle name="Normal 2 9 5 2 8" xfId="24145" xr:uid="{00000000-0005-0000-0000-0000D9580000}"/>
    <cellStyle name="Normal 2 9 5 2 8 2" xfId="24146" xr:uid="{00000000-0005-0000-0000-0000DA580000}"/>
    <cellStyle name="Normal 2 9 5 2 9" xfId="24147" xr:uid="{00000000-0005-0000-0000-0000DB580000}"/>
    <cellStyle name="Normal 2 9 5 2 9 2" xfId="24148" xr:uid="{00000000-0005-0000-0000-0000DC580000}"/>
    <cellStyle name="Normal 2 9 5 3" xfId="24149" xr:uid="{00000000-0005-0000-0000-0000DD580000}"/>
    <cellStyle name="Normál 2 9 5 3" xfId="24150" xr:uid="{00000000-0005-0000-0000-0000DE580000}"/>
    <cellStyle name="Normal 2 9 5 3 2" xfId="24151" xr:uid="{00000000-0005-0000-0000-0000DF580000}"/>
    <cellStyle name="Normál 2 9 5 3 2" xfId="24152" xr:uid="{00000000-0005-0000-0000-0000E0580000}"/>
    <cellStyle name="Normal 2 9 5 3 3" xfId="24153" xr:uid="{00000000-0005-0000-0000-0000E1580000}"/>
    <cellStyle name="Normál 2 9 5 3 3" xfId="24154" xr:uid="{00000000-0005-0000-0000-0000E2580000}"/>
    <cellStyle name="Normal 2 9 5 4" xfId="24155" xr:uid="{00000000-0005-0000-0000-0000E3580000}"/>
    <cellStyle name="Normál 2 9 5 4" xfId="24156" xr:uid="{00000000-0005-0000-0000-0000E4580000}"/>
    <cellStyle name="Normal 2 9 5 4 2" xfId="24157" xr:uid="{00000000-0005-0000-0000-0000E5580000}"/>
    <cellStyle name="Normál 2 9 5 4 2" xfId="24158" xr:uid="{00000000-0005-0000-0000-0000E6580000}"/>
    <cellStyle name="Normal 2 9 5 4 3" xfId="24159" xr:uid="{00000000-0005-0000-0000-0000E7580000}"/>
    <cellStyle name="Normál 2 9 5 4 3" xfId="24160" xr:uid="{00000000-0005-0000-0000-0000E8580000}"/>
    <cellStyle name="Normal 2 9 5 5" xfId="24161" xr:uid="{00000000-0005-0000-0000-0000E9580000}"/>
    <cellStyle name="Normál 2 9 5 5" xfId="24162" xr:uid="{00000000-0005-0000-0000-0000EA580000}"/>
    <cellStyle name="Normal 2 9 5 5 2" xfId="24163" xr:uid="{00000000-0005-0000-0000-0000EB580000}"/>
    <cellStyle name="Normál 2 9 5 5 2" xfId="24164" xr:uid="{00000000-0005-0000-0000-0000EC580000}"/>
    <cellStyle name="Normal 2 9 5 5 3" xfId="24165" xr:uid="{00000000-0005-0000-0000-0000ED580000}"/>
    <cellStyle name="Normál 2 9 5 5 3" xfId="24166" xr:uid="{00000000-0005-0000-0000-0000EE580000}"/>
    <cellStyle name="Normal 2 9 5 6" xfId="24167" xr:uid="{00000000-0005-0000-0000-0000EF580000}"/>
    <cellStyle name="Normál 2 9 5 6" xfId="24168" xr:uid="{00000000-0005-0000-0000-0000F0580000}"/>
    <cellStyle name="Normal 2 9 5 6 2" xfId="24169" xr:uid="{00000000-0005-0000-0000-0000F1580000}"/>
    <cellStyle name="Normál 2 9 5 6 2" xfId="24170" xr:uid="{00000000-0005-0000-0000-0000F2580000}"/>
    <cellStyle name="Normal 2 9 5 6 3" xfId="24171" xr:uid="{00000000-0005-0000-0000-0000F3580000}"/>
    <cellStyle name="Normál 2 9 5 6 3" xfId="24172" xr:uid="{00000000-0005-0000-0000-0000F4580000}"/>
    <cellStyle name="Normal 2 9 5 7" xfId="24173" xr:uid="{00000000-0005-0000-0000-0000F5580000}"/>
    <cellStyle name="Normál 2 9 5 7" xfId="24174" xr:uid="{00000000-0005-0000-0000-0000F6580000}"/>
    <cellStyle name="Normal 2 9 5 7 2" xfId="24175" xr:uid="{00000000-0005-0000-0000-0000F7580000}"/>
    <cellStyle name="Normál 2 9 5 7 2" xfId="24176" xr:uid="{00000000-0005-0000-0000-0000F8580000}"/>
    <cellStyle name="Normal 2 9 5 7 3" xfId="24177" xr:uid="{00000000-0005-0000-0000-0000F9580000}"/>
    <cellStyle name="Normál 2 9 5 7 3" xfId="24178" xr:uid="{00000000-0005-0000-0000-0000FA580000}"/>
    <cellStyle name="Normal 2 9 5 8" xfId="24179" xr:uid="{00000000-0005-0000-0000-0000FB580000}"/>
    <cellStyle name="Normál 2 9 5 8" xfId="24180" xr:uid="{00000000-0005-0000-0000-0000FC580000}"/>
    <cellStyle name="Normal 2 9 5 8 2" xfId="24181" xr:uid="{00000000-0005-0000-0000-0000FD580000}"/>
    <cellStyle name="Normál 2 9 5 8 2" xfId="24182" xr:uid="{00000000-0005-0000-0000-0000FE580000}"/>
    <cellStyle name="Normal 2 9 5 8 3" xfId="24183" xr:uid="{00000000-0005-0000-0000-0000FF580000}"/>
    <cellStyle name="Normál 2 9 5 8 3" xfId="24184" xr:uid="{00000000-0005-0000-0000-000000590000}"/>
    <cellStyle name="Normal 2 9 5 9" xfId="24185" xr:uid="{00000000-0005-0000-0000-000001590000}"/>
    <cellStyle name="Normál 2 9 5 9" xfId="24186" xr:uid="{00000000-0005-0000-0000-000002590000}"/>
    <cellStyle name="Normal 2 9 5 9 2" xfId="24187" xr:uid="{00000000-0005-0000-0000-000003590000}"/>
    <cellStyle name="Normál 2 9 5 9 2" xfId="24188" xr:uid="{00000000-0005-0000-0000-000004590000}"/>
    <cellStyle name="Normal 2 9 5 9 3" xfId="24189" xr:uid="{00000000-0005-0000-0000-000005590000}"/>
    <cellStyle name="Normál 2 9 5 9 3" xfId="24190" xr:uid="{00000000-0005-0000-0000-000006590000}"/>
    <cellStyle name="Normal 2 9 6" xfId="24191" xr:uid="{00000000-0005-0000-0000-000007590000}"/>
    <cellStyle name="Normál 2 9 6" xfId="24192" xr:uid="{00000000-0005-0000-0000-000008590000}"/>
    <cellStyle name="Normal 2 9 6 10" xfId="24193" xr:uid="{00000000-0005-0000-0000-000009590000}"/>
    <cellStyle name="Normal 2 9 6 10 2" xfId="24194" xr:uid="{00000000-0005-0000-0000-00000A590000}"/>
    <cellStyle name="Normal 2 9 6 11" xfId="24195" xr:uid="{00000000-0005-0000-0000-00000B590000}"/>
    <cellStyle name="Normal 2 9 6 11 2" xfId="24196" xr:uid="{00000000-0005-0000-0000-00000C590000}"/>
    <cellStyle name="Normal 2 9 6 12" xfId="24197" xr:uid="{00000000-0005-0000-0000-00000D590000}"/>
    <cellStyle name="Normal 2 9 6 13" xfId="24198" xr:uid="{00000000-0005-0000-0000-00000E590000}"/>
    <cellStyle name="Normal 2 9 6 14" xfId="24199" xr:uid="{00000000-0005-0000-0000-00000F590000}"/>
    <cellStyle name="Normal 2 9 6 2" xfId="24200" xr:uid="{00000000-0005-0000-0000-000010590000}"/>
    <cellStyle name="Normál 2 9 6 2" xfId="24201" xr:uid="{00000000-0005-0000-0000-000011590000}"/>
    <cellStyle name="Normal 2 9 6 2 2" xfId="24202" xr:uid="{00000000-0005-0000-0000-000012590000}"/>
    <cellStyle name="Normal 2 9 6 2 2 2" xfId="24203" xr:uid="{00000000-0005-0000-0000-000013590000}"/>
    <cellStyle name="Normal 2 9 6 2 3" xfId="24204" xr:uid="{00000000-0005-0000-0000-000014590000}"/>
    <cellStyle name="Normal 2 9 6 2 4" xfId="24205" xr:uid="{00000000-0005-0000-0000-000015590000}"/>
    <cellStyle name="Normal 2 9 6 2 5" xfId="24206" xr:uid="{00000000-0005-0000-0000-000016590000}"/>
    <cellStyle name="Normal 2 9 6 3" xfId="24207" xr:uid="{00000000-0005-0000-0000-000017590000}"/>
    <cellStyle name="Normál 2 9 6 3" xfId="24208" xr:uid="{00000000-0005-0000-0000-000018590000}"/>
    <cellStyle name="Normal 2 9 6 3 2" xfId="24209" xr:uid="{00000000-0005-0000-0000-000019590000}"/>
    <cellStyle name="Normal 2 9 6 4" xfId="24210" xr:uid="{00000000-0005-0000-0000-00001A590000}"/>
    <cellStyle name="Normal 2 9 6 4 2" xfId="24211" xr:uid="{00000000-0005-0000-0000-00001B590000}"/>
    <cellStyle name="Normal 2 9 6 5" xfId="24212" xr:uid="{00000000-0005-0000-0000-00001C590000}"/>
    <cellStyle name="Normal 2 9 6 5 2" xfId="24213" xr:uid="{00000000-0005-0000-0000-00001D590000}"/>
    <cellStyle name="Normal 2 9 6 6" xfId="24214" xr:uid="{00000000-0005-0000-0000-00001E590000}"/>
    <cellStyle name="Normal 2 9 6 6 2" xfId="24215" xr:uid="{00000000-0005-0000-0000-00001F590000}"/>
    <cellStyle name="Normal 2 9 6 7" xfId="24216" xr:uid="{00000000-0005-0000-0000-000020590000}"/>
    <cellStyle name="Normal 2 9 6 7 2" xfId="24217" xr:uid="{00000000-0005-0000-0000-000021590000}"/>
    <cellStyle name="Normal 2 9 6 8" xfId="24218" xr:uid="{00000000-0005-0000-0000-000022590000}"/>
    <cellStyle name="Normal 2 9 6 8 2" xfId="24219" xr:uid="{00000000-0005-0000-0000-000023590000}"/>
    <cellStyle name="Normal 2 9 6 9" xfId="24220" xr:uid="{00000000-0005-0000-0000-000024590000}"/>
    <cellStyle name="Normal 2 9 6 9 2" xfId="24221" xr:uid="{00000000-0005-0000-0000-000025590000}"/>
    <cellStyle name="Normal 2 9 7" xfId="24222" xr:uid="{00000000-0005-0000-0000-000026590000}"/>
    <cellStyle name="Normál 2 9 7" xfId="24223" xr:uid="{00000000-0005-0000-0000-000027590000}"/>
    <cellStyle name="Normal 2 9 7 10" xfId="24224" xr:uid="{00000000-0005-0000-0000-000028590000}"/>
    <cellStyle name="Normal 2 9 7 10 2" xfId="24225" xr:uid="{00000000-0005-0000-0000-000029590000}"/>
    <cellStyle name="Normal 2 9 7 11" xfId="24226" xr:uid="{00000000-0005-0000-0000-00002A590000}"/>
    <cellStyle name="Normal 2 9 7 12" xfId="24227" xr:uid="{00000000-0005-0000-0000-00002B590000}"/>
    <cellStyle name="Normal 2 9 7 13" xfId="24228" xr:uid="{00000000-0005-0000-0000-00002C590000}"/>
    <cellStyle name="Normal 2 9 7 2" xfId="24229" xr:uid="{00000000-0005-0000-0000-00002D590000}"/>
    <cellStyle name="Normál 2 9 7 2" xfId="24230" xr:uid="{00000000-0005-0000-0000-00002E590000}"/>
    <cellStyle name="Normal 2 9 7 2 2" xfId="24231" xr:uid="{00000000-0005-0000-0000-00002F590000}"/>
    <cellStyle name="Normal 2 9 7 2 2 2" xfId="24232" xr:uid="{00000000-0005-0000-0000-000030590000}"/>
    <cellStyle name="Normal 2 9 7 2 3" xfId="24233" xr:uid="{00000000-0005-0000-0000-000031590000}"/>
    <cellStyle name="Normal 2 9 7 2 4" xfId="24234" xr:uid="{00000000-0005-0000-0000-000032590000}"/>
    <cellStyle name="Normal 2 9 7 2 5" xfId="24235" xr:uid="{00000000-0005-0000-0000-000033590000}"/>
    <cellStyle name="Normal 2 9 7 3" xfId="24236" xr:uid="{00000000-0005-0000-0000-000034590000}"/>
    <cellStyle name="Normál 2 9 7 3" xfId="24237" xr:uid="{00000000-0005-0000-0000-000035590000}"/>
    <cellStyle name="Normal 2 9 7 3 2" xfId="24238" xr:uid="{00000000-0005-0000-0000-000036590000}"/>
    <cellStyle name="Normal 2 9 7 4" xfId="24239" xr:uid="{00000000-0005-0000-0000-000037590000}"/>
    <cellStyle name="Normal 2 9 7 4 2" xfId="24240" xr:uid="{00000000-0005-0000-0000-000038590000}"/>
    <cellStyle name="Normal 2 9 7 5" xfId="24241" xr:uid="{00000000-0005-0000-0000-000039590000}"/>
    <cellStyle name="Normal 2 9 7 5 2" xfId="24242" xr:uid="{00000000-0005-0000-0000-00003A590000}"/>
    <cellStyle name="Normal 2 9 7 6" xfId="24243" xr:uid="{00000000-0005-0000-0000-00003B590000}"/>
    <cellStyle name="Normal 2 9 7 6 2" xfId="24244" xr:uid="{00000000-0005-0000-0000-00003C590000}"/>
    <cellStyle name="Normal 2 9 7 7" xfId="24245" xr:uid="{00000000-0005-0000-0000-00003D590000}"/>
    <cellStyle name="Normal 2 9 7 7 2" xfId="24246" xr:uid="{00000000-0005-0000-0000-00003E590000}"/>
    <cellStyle name="Normal 2 9 7 8" xfId="24247" xr:uid="{00000000-0005-0000-0000-00003F590000}"/>
    <cellStyle name="Normal 2 9 7 8 2" xfId="24248" xr:uid="{00000000-0005-0000-0000-000040590000}"/>
    <cellStyle name="Normal 2 9 7 9" xfId="24249" xr:uid="{00000000-0005-0000-0000-000041590000}"/>
    <cellStyle name="Normal 2 9 7 9 2" xfId="24250" xr:uid="{00000000-0005-0000-0000-000042590000}"/>
    <cellStyle name="Normal 2 9 8" xfId="24251" xr:uid="{00000000-0005-0000-0000-000043590000}"/>
    <cellStyle name="Normál 2 9 8" xfId="24252" xr:uid="{00000000-0005-0000-0000-000044590000}"/>
    <cellStyle name="Normál 2 9 8 2" xfId="24253" xr:uid="{00000000-0005-0000-0000-000045590000}"/>
    <cellStyle name="Normal 2 9 9" xfId="24254" xr:uid="{00000000-0005-0000-0000-000046590000}"/>
    <cellStyle name="Normál 2 9 9" xfId="24255" xr:uid="{00000000-0005-0000-0000-000047590000}"/>
    <cellStyle name="Normál 2 9 9 2" xfId="24256" xr:uid="{00000000-0005-0000-0000-000048590000}"/>
    <cellStyle name="Normal 2 90" xfId="24257" xr:uid="{00000000-0005-0000-0000-000049590000}"/>
    <cellStyle name="Normal 2 91" xfId="24258" xr:uid="{00000000-0005-0000-0000-00004A590000}"/>
    <cellStyle name="Normal 2 92" xfId="24259" xr:uid="{00000000-0005-0000-0000-00004B590000}"/>
    <cellStyle name="Normal 2 93" xfId="24260" xr:uid="{00000000-0005-0000-0000-00004C590000}"/>
    <cellStyle name="Normal 2 94" xfId="24261" xr:uid="{00000000-0005-0000-0000-00004D590000}"/>
    <cellStyle name="Normal 2 95" xfId="24262" xr:uid="{00000000-0005-0000-0000-00004E590000}"/>
    <cellStyle name="Normal 2 96" xfId="24263" xr:uid="{00000000-0005-0000-0000-00004F590000}"/>
    <cellStyle name="Normal 2 97" xfId="24264" xr:uid="{00000000-0005-0000-0000-000050590000}"/>
    <cellStyle name="Normal 2 98" xfId="24265" xr:uid="{00000000-0005-0000-0000-000051590000}"/>
    <cellStyle name="Normal 2 99" xfId="24266" xr:uid="{00000000-0005-0000-0000-000052590000}"/>
    <cellStyle name="Normal 2_ANNÉE 2015" xfId="412" xr:uid="{00000000-0005-0000-0000-000053590000}"/>
    <cellStyle name="Normal 20" xfId="413" xr:uid="{00000000-0005-0000-0000-000054590000}"/>
    <cellStyle name="Normal 20 10" xfId="24267" xr:uid="{00000000-0005-0000-0000-000055590000}"/>
    <cellStyle name="Normal 20 10 2" xfId="24268" xr:uid="{00000000-0005-0000-0000-000056590000}"/>
    <cellStyle name="Normal 20 10 2 2" xfId="24269" xr:uid="{00000000-0005-0000-0000-000057590000}"/>
    <cellStyle name="Normal 20 10 2 2 2" xfId="24270" xr:uid="{00000000-0005-0000-0000-000058590000}"/>
    <cellStyle name="Normal 20 10 2 2 2 2" xfId="24271" xr:uid="{00000000-0005-0000-0000-000059590000}"/>
    <cellStyle name="Normal 20 10 2 2 3" xfId="24272" xr:uid="{00000000-0005-0000-0000-00005A590000}"/>
    <cellStyle name="Normal 20 10 2 2 4" xfId="24273" xr:uid="{00000000-0005-0000-0000-00005B590000}"/>
    <cellStyle name="Normal 20 10 2 3" xfId="24274" xr:uid="{00000000-0005-0000-0000-00005C590000}"/>
    <cellStyle name="Normal 20 10 2 3 2" xfId="24275" xr:uid="{00000000-0005-0000-0000-00005D590000}"/>
    <cellStyle name="Normal 20 10 2 4" xfId="24276" xr:uid="{00000000-0005-0000-0000-00005E590000}"/>
    <cellStyle name="Normal 20 10 2 5" xfId="24277" xr:uid="{00000000-0005-0000-0000-00005F590000}"/>
    <cellStyle name="Normal 20 11" xfId="24278" xr:uid="{00000000-0005-0000-0000-000060590000}"/>
    <cellStyle name="Normal 20 11 2" xfId="24279" xr:uid="{00000000-0005-0000-0000-000061590000}"/>
    <cellStyle name="Normal 20 11 2 2" xfId="24280" xr:uid="{00000000-0005-0000-0000-000062590000}"/>
    <cellStyle name="Normal 20 11 2 2 2" xfId="24281" xr:uid="{00000000-0005-0000-0000-000063590000}"/>
    <cellStyle name="Normal 20 11 2 2 2 2" xfId="24282" xr:uid="{00000000-0005-0000-0000-000064590000}"/>
    <cellStyle name="Normal 20 11 2 2 3" xfId="24283" xr:uid="{00000000-0005-0000-0000-000065590000}"/>
    <cellStyle name="Normal 20 11 2 2 4" xfId="24284" xr:uid="{00000000-0005-0000-0000-000066590000}"/>
    <cellStyle name="Normal 20 11 2 3" xfId="24285" xr:uid="{00000000-0005-0000-0000-000067590000}"/>
    <cellStyle name="Normal 20 11 2 3 2" xfId="24286" xr:uid="{00000000-0005-0000-0000-000068590000}"/>
    <cellStyle name="Normal 20 11 2 4" xfId="24287" xr:uid="{00000000-0005-0000-0000-000069590000}"/>
    <cellStyle name="Normal 20 11 2 5" xfId="24288" xr:uid="{00000000-0005-0000-0000-00006A590000}"/>
    <cellStyle name="Normal 20 12" xfId="24289" xr:uid="{00000000-0005-0000-0000-00006B590000}"/>
    <cellStyle name="Normal 20 12 2" xfId="24290" xr:uid="{00000000-0005-0000-0000-00006C590000}"/>
    <cellStyle name="Normal 20 12 2 2" xfId="24291" xr:uid="{00000000-0005-0000-0000-00006D590000}"/>
    <cellStyle name="Normal 20 12 2 2 2" xfId="24292" xr:uid="{00000000-0005-0000-0000-00006E590000}"/>
    <cellStyle name="Normal 20 12 2 2 2 2" xfId="24293" xr:uid="{00000000-0005-0000-0000-00006F590000}"/>
    <cellStyle name="Normal 20 12 2 2 3" xfId="24294" xr:uid="{00000000-0005-0000-0000-000070590000}"/>
    <cellStyle name="Normal 20 12 2 2 4" xfId="24295" xr:uid="{00000000-0005-0000-0000-000071590000}"/>
    <cellStyle name="Normal 20 12 2 3" xfId="24296" xr:uid="{00000000-0005-0000-0000-000072590000}"/>
    <cellStyle name="Normal 20 12 2 3 2" xfId="24297" xr:uid="{00000000-0005-0000-0000-000073590000}"/>
    <cellStyle name="Normal 20 12 2 4" xfId="24298" xr:uid="{00000000-0005-0000-0000-000074590000}"/>
    <cellStyle name="Normal 20 12 2 5" xfId="24299" xr:uid="{00000000-0005-0000-0000-000075590000}"/>
    <cellStyle name="Normal 20 13" xfId="24300" xr:uid="{00000000-0005-0000-0000-000076590000}"/>
    <cellStyle name="Normal 20 13 2" xfId="24301" xr:uid="{00000000-0005-0000-0000-000077590000}"/>
    <cellStyle name="Normal 20 13 2 2" xfId="24302" xr:uid="{00000000-0005-0000-0000-000078590000}"/>
    <cellStyle name="Normal 20 13 2 2 2" xfId="24303" xr:uid="{00000000-0005-0000-0000-000079590000}"/>
    <cellStyle name="Normal 20 13 2 3" xfId="24304" xr:uid="{00000000-0005-0000-0000-00007A590000}"/>
    <cellStyle name="Normal 20 13 2 4" xfId="24305" xr:uid="{00000000-0005-0000-0000-00007B590000}"/>
    <cellStyle name="Normal 20 13 3" xfId="24306" xr:uid="{00000000-0005-0000-0000-00007C590000}"/>
    <cellStyle name="Normal 20 13 3 2" xfId="24307" xr:uid="{00000000-0005-0000-0000-00007D590000}"/>
    <cellStyle name="Normal 20 13 4" xfId="24308" xr:uid="{00000000-0005-0000-0000-00007E590000}"/>
    <cellStyle name="Normal 20 13 5" xfId="24309" xr:uid="{00000000-0005-0000-0000-00007F590000}"/>
    <cellStyle name="Normal 20 14" xfId="2269" xr:uid="{00000000-0005-0000-0000-000080590000}"/>
    <cellStyle name="Normal 20 15" xfId="51370" xr:uid="{C24AA87C-5E6C-48AE-AB0B-252B6A7D4958}"/>
    <cellStyle name="Normal 20 2" xfId="1400" xr:uid="{00000000-0005-0000-0000-000081590000}"/>
    <cellStyle name="Normal 20 2 2" xfId="24311" xr:uid="{00000000-0005-0000-0000-000082590000}"/>
    <cellStyle name="Normal 20 2 2 2" xfId="24312" xr:uid="{00000000-0005-0000-0000-000083590000}"/>
    <cellStyle name="Normal 20 2 2 2 2" xfId="24313" xr:uid="{00000000-0005-0000-0000-000084590000}"/>
    <cellStyle name="Normal 20 2 2 2 2 2" xfId="24314" xr:uid="{00000000-0005-0000-0000-000085590000}"/>
    <cellStyle name="Normal 20 2 2 2 2 2 2" xfId="24315" xr:uid="{00000000-0005-0000-0000-000086590000}"/>
    <cellStyle name="Normal 20 2 2 2 2 3" xfId="24316" xr:uid="{00000000-0005-0000-0000-000087590000}"/>
    <cellStyle name="Normal 20 2 2 2 2 4" xfId="24317" xr:uid="{00000000-0005-0000-0000-000088590000}"/>
    <cellStyle name="Normal 20 2 2 2 3" xfId="24318" xr:uid="{00000000-0005-0000-0000-000089590000}"/>
    <cellStyle name="Normal 20 2 2 2 3 2" xfId="24319" xr:uid="{00000000-0005-0000-0000-00008A590000}"/>
    <cellStyle name="Normal 20 2 2 2 4" xfId="24320" xr:uid="{00000000-0005-0000-0000-00008B590000}"/>
    <cellStyle name="Normal 20 2 2 2 5" xfId="24321" xr:uid="{00000000-0005-0000-0000-00008C590000}"/>
    <cellStyle name="Normal 20 2 3" xfId="24322" xr:uid="{00000000-0005-0000-0000-00008D590000}"/>
    <cellStyle name="Normal 20 2 3 2" xfId="24323" xr:uid="{00000000-0005-0000-0000-00008E590000}"/>
    <cellStyle name="Normal 20 2 3 2 2" xfId="24324" xr:uid="{00000000-0005-0000-0000-00008F590000}"/>
    <cellStyle name="Normal 20 2 3 2 2 2" xfId="24325" xr:uid="{00000000-0005-0000-0000-000090590000}"/>
    <cellStyle name="Normal 20 2 3 2 3" xfId="24326" xr:uid="{00000000-0005-0000-0000-000091590000}"/>
    <cellStyle name="Normal 20 2 3 2 4" xfId="24327" xr:uid="{00000000-0005-0000-0000-000092590000}"/>
    <cellStyle name="Normal 20 2 3 3" xfId="24328" xr:uid="{00000000-0005-0000-0000-000093590000}"/>
    <cellStyle name="Normal 20 2 3 3 2" xfId="24329" xr:uid="{00000000-0005-0000-0000-000094590000}"/>
    <cellStyle name="Normal 20 2 3 4" xfId="24330" xr:uid="{00000000-0005-0000-0000-000095590000}"/>
    <cellStyle name="Normal 20 2 3 5" xfId="24331" xr:uid="{00000000-0005-0000-0000-000096590000}"/>
    <cellStyle name="Normal 20 2 4" xfId="24310" xr:uid="{00000000-0005-0000-0000-000097590000}"/>
    <cellStyle name="Normal 20 3" xfId="24332" xr:uid="{00000000-0005-0000-0000-000098590000}"/>
    <cellStyle name="Normal 20 3 2" xfId="24333" xr:uid="{00000000-0005-0000-0000-000099590000}"/>
    <cellStyle name="Normal 20 3 2 2" xfId="24334" xr:uid="{00000000-0005-0000-0000-00009A590000}"/>
    <cellStyle name="Normal 20 3 2 2 2" xfId="24335" xr:uid="{00000000-0005-0000-0000-00009B590000}"/>
    <cellStyle name="Normal 20 3 2 2 2 2" xfId="24336" xr:uid="{00000000-0005-0000-0000-00009C590000}"/>
    <cellStyle name="Normal 20 3 2 2 3" xfId="24337" xr:uid="{00000000-0005-0000-0000-00009D590000}"/>
    <cellStyle name="Normal 20 3 2 2 4" xfId="24338" xr:uid="{00000000-0005-0000-0000-00009E590000}"/>
    <cellStyle name="Normal 20 3 2 3" xfId="24339" xr:uid="{00000000-0005-0000-0000-00009F590000}"/>
    <cellStyle name="Normal 20 3 2 3 2" xfId="24340" xr:uid="{00000000-0005-0000-0000-0000A0590000}"/>
    <cellStyle name="Normal 20 3 2 4" xfId="24341" xr:uid="{00000000-0005-0000-0000-0000A1590000}"/>
    <cellStyle name="Normal 20 3 2 5" xfId="24342" xr:uid="{00000000-0005-0000-0000-0000A2590000}"/>
    <cellStyle name="Normal 20 3 3" xfId="51371" xr:uid="{2C9D97AA-563D-438A-A6AC-130A55B7D119}"/>
    <cellStyle name="Normal 20 4" xfId="24343" xr:uid="{00000000-0005-0000-0000-0000A3590000}"/>
    <cellStyle name="Normal 20 4 2" xfId="24344" xr:uid="{00000000-0005-0000-0000-0000A4590000}"/>
    <cellStyle name="Normal 20 4 2 2" xfId="24345" xr:uid="{00000000-0005-0000-0000-0000A5590000}"/>
    <cellStyle name="Normal 20 4 2 2 2" xfId="24346" xr:uid="{00000000-0005-0000-0000-0000A6590000}"/>
    <cellStyle name="Normal 20 4 2 2 2 2" xfId="24347" xr:uid="{00000000-0005-0000-0000-0000A7590000}"/>
    <cellStyle name="Normal 20 4 2 2 3" xfId="24348" xr:uid="{00000000-0005-0000-0000-0000A8590000}"/>
    <cellStyle name="Normal 20 4 2 2 4" xfId="24349" xr:uid="{00000000-0005-0000-0000-0000A9590000}"/>
    <cellStyle name="Normal 20 4 2 3" xfId="24350" xr:uid="{00000000-0005-0000-0000-0000AA590000}"/>
    <cellStyle name="Normal 20 4 2 3 2" xfId="24351" xr:uid="{00000000-0005-0000-0000-0000AB590000}"/>
    <cellStyle name="Normal 20 4 2 4" xfId="24352" xr:uid="{00000000-0005-0000-0000-0000AC590000}"/>
    <cellStyle name="Normal 20 4 2 5" xfId="24353" xr:uid="{00000000-0005-0000-0000-0000AD590000}"/>
    <cellStyle name="Normal 20 5" xfId="24354" xr:uid="{00000000-0005-0000-0000-0000AE590000}"/>
    <cellStyle name="Normal 20 5 2" xfId="24355" xr:uid="{00000000-0005-0000-0000-0000AF590000}"/>
    <cellStyle name="Normal 20 5 2 2" xfId="24356" xr:uid="{00000000-0005-0000-0000-0000B0590000}"/>
    <cellStyle name="Normal 20 5 2 2 2" xfId="24357" xr:uid="{00000000-0005-0000-0000-0000B1590000}"/>
    <cellStyle name="Normal 20 5 2 2 2 2" xfId="24358" xr:uid="{00000000-0005-0000-0000-0000B2590000}"/>
    <cellStyle name="Normal 20 5 2 2 3" xfId="24359" xr:uid="{00000000-0005-0000-0000-0000B3590000}"/>
    <cellStyle name="Normal 20 5 2 2 4" xfId="24360" xr:uid="{00000000-0005-0000-0000-0000B4590000}"/>
    <cellStyle name="Normal 20 5 2 3" xfId="24361" xr:uid="{00000000-0005-0000-0000-0000B5590000}"/>
    <cellStyle name="Normal 20 5 2 3 2" xfId="24362" xr:uid="{00000000-0005-0000-0000-0000B6590000}"/>
    <cellStyle name="Normal 20 5 2 4" xfId="24363" xr:uid="{00000000-0005-0000-0000-0000B7590000}"/>
    <cellStyle name="Normal 20 5 2 5" xfId="24364" xr:uid="{00000000-0005-0000-0000-0000B8590000}"/>
    <cellStyle name="Normal 20 6" xfId="24365" xr:uid="{00000000-0005-0000-0000-0000B9590000}"/>
    <cellStyle name="Normal 20 6 2" xfId="24366" xr:uid="{00000000-0005-0000-0000-0000BA590000}"/>
    <cellStyle name="Normal 20 6 2 2" xfId="24367" xr:uid="{00000000-0005-0000-0000-0000BB590000}"/>
    <cellStyle name="Normal 20 6 2 2 2" xfId="24368" xr:uid="{00000000-0005-0000-0000-0000BC590000}"/>
    <cellStyle name="Normal 20 6 2 2 2 2" xfId="24369" xr:uid="{00000000-0005-0000-0000-0000BD590000}"/>
    <cellStyle name="Normal 20 6 2 2 3" xfId="24370" xr:uid="{00000000-0005-0000-0000-0000BE590000}"/>
    <cellStyle name="Normal 20 6 2 2 4" xfId="24371" xr:uid="{00000000-0005-0000-0000-0000BF590000}"/>
    <cellStyle name="Normal 20 6 2 3" xfId="24372" xr:uid="{00000000-0005-0000-0000-0000C0590000}"/>
    <cellStyle name="Normal 20 6 2 3 2" xfId="24373" xr:uid="{00000000-0005-0000-0000-0000C1590000}"/>
    <cellStyle name="Normal 20 6 2 4" xfId="24374" xr:uid="{00000000-0005-0000-0000-0000C2590000}"/>
    <cellStyle name="Normal 20 6 2 5" xfId="24375" xr:uid="{00000000-0005-0000-0000-0000C3590000}"/>
    <cellStyle name="Normal 20 7" xfId="24376" xr:uid="{00000000-0005-0000-0000-0000C4590000}"/>
    <cellStyle name="Normal 20 7 2" xfId="24377" xr:uid="{00000000-0005-0000-0000-0000C5590000}"/>
    <cellStyle name="Normal 20 7 2 2" xfId="24378" xr:uid="{00000000-0005-0000-0000-0000C6590000}"/>
    <cellStyle name="Normal 20 7 2 2 2" xfId="24379" xr:uid="{00000000-0005-0000-0000-0000C7590000}"/>
    <cellStyle name="Normal 20 7 2 2 2 2" xfId="24380" xr:uid="{00000000-0005-0000-0000-0000C8590000}"/>
    <cellStyle name="Normal 20 7 2 2 3" xfId="24381" xr:uid="{00000000-0005-0000-0000-0000C9590000}"/>
    <cellStyle name="Normal 20 7 2 2 4" xfId="24382" xr:uid="{00000000-0005-0000-0000-0000CA590000}"/>
    <cellStyle name="Normal 20 7 2 3" xfId="24383" xr:uid="{00000000-0005-0000-0000-0000CB590000}"/>
    <cellStyle name="Normal 20 7 2 3 2" xfId="24384" xr:uid="{00000000-0005-0000-0000-0000CC590000}"/>
    <cellStyle name="Normal 20 7 2 4" xfId="24385" xr:uid="{00000000-0005-0000-0000-0000CD590000}"/>
    <cellStyle name="Normal 20 7 2 5" xfId="24386" xr:uid="{00000000-0005-0000-0000-0000CE590000}"/>
    <cellStyle name="Normal 20 8" xfId="24387" xr:uid="{00000000-0005-0000-0000-0000CF590000}"/>
    <cellStyle name="Normal 20 8 2" xfId="24388" xr:uid="{00000000-0005-0000-0000-0000D0590000}"/>
    <cellStyle name="Normal 20 8 2 2" xfId="24389" xr:uid="{00000000-0005-0000-0000-0000D1590000}"/>
    <cellStyle name="Normal 20 8 2 2 2" xfId="24390" xr:uid="{00000000-0005-0000-0000-0000D2590000}"/>
    <cellStyle name="Normal 20 8 2 2 2 2" xfId="24391" xr:uid="{00000000-0005-0000-0000-0000D3590000}"/>
    <cellStyle name="Normal 20 8 2 2 3" xfId="24392" xr:uid="{00000000-0005-0000-0000-0000D4590000}"/>
    <cellStyle name="Normal 20 8 2 2 4" xfId="24393" xr:uid="{00000000-0005-0000-0000-0000D5590000}"/>
    <cellStyle name="Normal 20 8 2 3" xfId="24394" xr:uid="{00000000-0005-0000-0000-0000D6590000}"/>
    <cellStyle name="Normal 20 8 2 3 2" xfId="24395" xr:uid="{00000000-0005-0000-0000-0000D7590000}"/>
    <cellStyle name="Normal 20 8 2 4" xfId="24396" xr:uid="{00000000-0005-0000-0000-0000D8590000}"/>
    <cellStyle name="Normal 20 8 2 5" xfId="24397" xr:uid="{00000000-0005-0000-0000-0000D9590000}"/>
    <cellStyle name="Normal 20 9" xfId="24398" xr:uid="{00000000-0005-0000-0000-0000DA590000}"/>
    <cellStyle name="Normal 20 9 2" xfId="24399" xr:uid="{00000000-0005-0000-0000-0000DB590000}"/>
    <cellStyle name="Normal 20 9 2 2" xfId="24400" xr:uid="{00000000-0005-0000-0000-0000DC590000}"/>
    <cellStyle name="Normal 20 9 2 2 2" xfId="24401" xr:uid="{00000000-0005-0000-0000-0000DD590000}"/>
    <cellStyle name="Normal 20 9 2 2 2 2" xfId="24402" xr:uid="{00000000-0005-0000-0000-0000DE590000}"/>
    <cellStyle name="Normal 20 9 2 2 3" xfId="24403" xr:uid="{00000000-0005-0000-0000-0000DF590000}"/>
    <cellStyle name="Normal 20 9 2 2 4" xfId="24404" xr:uid="{00000000-0005-0000-0000-0000E0590000}"/>
    <cellStyle name="Normal 20 9 2 3" xfId="24405" xr:uid="{00000000-0005-0000-0000-0000E1590000}"/>
    <cellStyle name="Normal 20 9 2 3 2" xfId="24406" xr:uid="{00000000-0005-0000-0000-0000E2590000}"/>
    <cellStyle name="Normal 20 9 2 4" xfId="24407" xr:uid="{00000000-0005-0000-0000-0000E3590000}"/>
    <cellStyle name="Normal 20 9 2 5" xfId="24408" xr:uid="{00000000-0005-0000-0000-0000E4590000}"/>
    <cellStyle name="Normal 20_inv-en-1.5.0-02 trame_fiche-emissions" xfId="24409" xr:uid="{00000000-0005-0000-0000-0000E5590000}"/>
    <cellStyle name="Normal 200" xfId="24410" xr:uid="{00000000-0005-0000-0000-0000E6590000}"/>
    <cellStyle name="Normal 200 2" xfId="24411" xr:uid="{00000000-0005-0000-0000-0000E7590000}"/>
    <cellStyle name="Normal 200 2 2" xfId="24412" xr:uid="{00000000-0005-0000-0000-0000E8590000}"/>
    <cellStyle name="Normal 200 3" xfId="24413" xr:uid="{00000000-0005-0000-0000-0000E9590000}"/>
    <cellStyle name="Normal 201" xfId="24414" xr:uid="{00000000-0005-0000-0000-0000EA590000}"/>
    <cellStyle name="Normal 201 2" xfId="24415" xr:uid="{00000000-0005-0000-0000-0000EB590000}"/>
    <cellStyle name="Normal 201 2 2" xfId="24416" xr:uid="{00000000-0005-0000-0000-0000EC590000}"/>
    <cellStyle name="Normal 201 3" xfId="24417" xr:uid="{00000000-0005-0000-0000-0000ED590000}"/>
    <cellStyle name="Normal 202" xfId="24418" xr:uid="{00000000-0005-0000-0000-0000EE590000}"/>
    <cellStyle name="Normal 202 2" xfId="24419" xr:uid="{00000000-0005-0000-0000-0000EF590000}"/>
    <cellStyle name="Normal 202 2 2" xfId="24420" xr:uid="{00000000-0005-0000-0000-0000F0590000}"/>
    <cellStyle name="Normal 202 3" xfId="24421" xr:uid="{00000000-0005-0000-0000-0000F1590000}"/>
    <cellStyle name="Normal 203" xfId="24422" xr:uid="{00000000-0005-0000-0000-0000F2590000}"/>
    <cellStyle name="Normal 203 2" xfId="24423" xr:uid="{00000000-0005-0000-0000-0000F3590000}"/>
    <cellStyle name="Normal 203 2 2" xfId="24424" xr:uid="{00000000-0005-0000-0000-0000F4590000}"/>
    <cellStyle name="Normal 203 3" xfId="24425" xr:uid="{00000000-0005-0000-0000-0000F5590000}"/>
    <cellStyle name="Normal 204" xfId="24426" xr:uid="{00000000-0005-0000-0000-0000F6590000}"/>
    <cellStyle name="Normal 204 2" xfId="24427" xr:uid="{00000000-0005-0000-0000-0000F7590000}"/>
    <cellStyle name="Normal 204 2 2" xfId="24428" xr:uid="{00000000-0005-0000-0000-0000F8590000}"/>
    <cellStyle name="Normal 204 3" xfId="24429" xr:uid="{00000000-0005-0000-0000-0000F9590000}"/>
    <cellStyle name="Normal 205" xfId="24430" xr:uid="{00000000-0005-0000-0000-0000FA590000}"/>
    <cellStyle name="Normal 205 2" xfId="24431" xr:uid="{00000000-0005-0000-0000-0000FB590000}"/>
    <cellStyle name="Normal 205 2 2" xfId="24432" xr:uid="{00000000-0005-0000-0000-0000FC590000}"/>
    <cellStyle name="Normal 205 3" xfId="24433" xr:uid="{00000000-0005-0000-0000-0000FD590000}"/>
    <cellStyle name="Normal 206" xfId="24434" xr:uid="{00000000-0005-0000-0000-0000FE590000}"/>
    <cellStyle name="Normal 206 2" xfId="24435" xr:uid="{00000000-0005-0000-0000-0000FF590000}"/>
    <cellStyle name="Normal 206 2 2" xfId="24436" xr:uid="{00000000-0005-0000-0000-0000005A0000}"/>
    <cellStyle name="Normal 206 3" xfId="24437" xr:uid="{00000000-0005-0000-0000-0000015A0000}"/>
    <cellStyle name="Normal 207" xfId="24438" xr:uid="{00000000-0005-0000-0000-0000025A0000}"/>
    <cellStyle name="Normal 207 2" xfId="24439" xr:uid="{00000000-0005-0000-0000-0000035A0000}"/>
    <cellStyle name="Normal 207 2 2" xfId="24440" xr:uid="{00000000-0005-0000-0000-0000045A0000}"/>
    <cellStyle name="Normal 207 3" xfId="24441" xr:uid="{00000000-0005-0000-0000-0000055A0000}"/>
    <cellStyle name="Normal 208" xfId="24442" xr:uid="{00000000-0005-0000-0000-0000065A0000}"/>
    <cellStyle name="Normal 208 2" xfId="24443" xr:uid="{00000000-0005-0000-0000-0000075A0000}"/>
    <cellStyle name="Normal 208 2 2" xfId="24444" xr:uid="{00000000-0005-0000-0000-0000085A0000}"/>
    <cellStyle name="Normal 208 3" xfId="24445" xr:uid="{00000000-0005-0000-0000-0000095A0000}"/>
    <cellStyle name="Normal 209" xfId="24446" xr:uid="{00000000-0005-0000-0000-00000A5A0000}"/>
    <cellStyle name="Normal 209 2" xfId="24447" xr:uid="{00000000-0005-0000-0000-00000B5A0000}"/>
    <cellStyle name="Normal 209 2 2" xfId="24448" xr:uid="{00000000-0005-0000-0000-00000C5A0000}"/>
    <cellStyle name="Normal 209 3" xfId="24449" xr:uid="{00000000-0005-0000-0000-00000D5A0000}"/>
    <cellStyle name="Normal 21" xfId="414" xr:uid="{00000000-0005-0000-0000-00000E5A0000}"/>
    <cellStyle name="Normal 21 10" xfId="24450" xr:uid="{00000000-0005-0000-0000-00000F5A0000}"/>
    <cellStyle name="Normal 21 10 2" xfId="24451" xr:uid="{00000000-0005-0000-0000-0000105A0000}"/>
    <cellStyle name="Normal 21 10 2 2" xfId="24452" xr:uid="{00000000-0005-0000-0000-0000115A0000}"/>
    <cellStyle name="Normal 21 10 2 2 2" xfId="24453" xr:uid="{00000000-0005-0000-0000-0000125A0000}"/>
    <cellStyle name="Normal 21 10 2 2 2 2" xfId="24454" xr:uid="{00000000-0005-0000-0000-0000135A0000}"/>
    <cellStyle name="Normal 21 10 2 2 3" xfId="24455" xr:uid="{00000000-0005-0000-0000-0000145A0000}"/>
    <cellStyle name="Normal 21 10 2 2 4" xfId="24456" xr:uid="{00000000-0005-0000-0000-0000155A0000}"/>
    <cellStyle name="Normal 21 10 2 3" xfId="24457" xr:uid="{00000000-0005-0000-0000-0000165A0000}"/>
    <cellStyle name="Normal 21 10 2 3 2" xfId="24458" xr:uid="{00000000-0005-0000-0000-0000175A0000}"/>
    <cellStyle name="Normal 21 10 2 4" xfId="24459" xr:uid="{00000000-0005-0000-0000-0000185A0000}"/>
    <cellStyle name="Normal 21 10 2 5" xfId="24460" xr:uid="{00000000-0005-0000-0000-0000195A0000}"/>
    <cellStyle name="Normal 21 10 2 6" xfId="24461" xr:uid="{00000000-0005-0000-0000-00001A5A0000}"/>
    <cellStyle name="Normal 21 11" xfId="24462" xr:uid="{00000000-0005-0000-0000-00001B5A0000}"/>
    <cellStyle name="Normal 21 11 2" xfId="24463" xr:uid="{00000000-0005-0000-0000-00001C5A0000}"/>
    <cellStyle name="Normal 21 11 2 2" xfId="24464" xr:uid="{00000000-0005-0000-0000-00001D5A0000}"/>
    <cellStyle name="Normal 21 11 2 2 2" xfId="24465" xr:uid="{00000000-0005-0000-0000-00001E5A0000}"/>
    <cellStyle name="Normal 21 11 2 2 2 2" xfId="24466" xr:uid="{00000000-0005-0000-0000-00001F5A0000}"/>
    <cellStyle name="Normal 21 11 2 2 3" xfId="24467" xr:uid="{00000000-0005-0000-0000-0000205A0000}"/>
    <cellStyle name="Normal 21 11 2 2 4" xfId="24468" xr:uid="{00000000-0005-0000-0000-0000215A0000}"/>
    <cellStyle name="Normal 21 11 2 3" xfId="24469" xr:uid="{00000000-0005-0000-0000-0000225A0000}"/>
    <cellStyle name="Normal 21 11 2 3 2" xfId="24470" xr:uid="{00000000-0005-0000-0000-0000235A0000}"/>
    <cellStyle name="Normal 21 11 2 4" xfId="24471" xr:uid="{00000000-0005-0000-0000-0000245A0000}"/>
    <cellStyle name="Normal 21 11 2 5" xfId="24472" xr:uid="{00000000-0005-0000-0000-0000255A0000}"/>
    <cellStyle name="Normal 21 11 2 6" xfId="24473" xr:uid="{00000000-0005-0000-0000-0000265A0000}"/>
    <cellStyle name="Normal 21 12" xfId="24474" xr:uid="{00000000-0005-0000-0000-0000275A0000}"/>
    <cellStyle name="Normal 21 12 2" xfId="24475" xr:uid="{00000000-0005-0000-0000-0000285A0000}"/>
    <cellStyle name="Normal 21 12 2 2" xfId="24476" xr:uid="{00000000-0005-0000-0000-0000295A0000}"/>
    <cellStyle name="Normal 21 12 2 2 2" xfId="24477" xr:uid="{00000000-0005-0000-0000-00002A5A0000}"/>
    <cellStyle name="Normal 21 12 2 2 2 2" xfId="24478" xr:uid="{00000000-0005-0000-0000-00002B5A0000}"/>
    <cellStyle name="Normal 21 12 2 2 3" xfId="24479" xr:uid="{00000000-0005-0000-0000-00002C5A0000}"/>
    <cellStyle name="Normal 21 12 2 2 4" xfId="24480" xr:uid="{00000000-0005-0000-0000-00002D5A0000}"/>
    <cellStyle name="Normal 21 12 2 3" xfId="24481" xr:uid="{00000000-0005-0000-0000-00002E5A0000}"/>
    <cellStyle name="Normal 21 12 2 3 2" xfId="24482" xr:uid="{00000000-0005-0000-0000-00002F5A0000}"/>
    <cellStyle name="Normal 21 12 2 4" xfId="24483" xr:uid="{00000000-0005-0000-0000-0000305A0000}"/>
    <cellStyle name="Normal 21 12 2 5" xfId="24484" xr:uid="{00000000-0005-0000-0000-0000315A0000}"/>
    <cellStyle name="Normal 21 12 2 6" xfId="24485" xr:uid="{00000000-0005-0000-0000-0000325A0000}"/>
    <cellStyle name="Normal 21 13" xfId="24486" xr:uid="{00000000-0005-0000-0000-0000335A0000}"/>
    <cellStyle name="Normal 21 13 2" xfId="24487" xr:uid="{00000000-0005-0000-0000-0000345A0000}"/>
    <cellStyle name="Normal 21 13 2 2" xfId="24488" xr:uid="{00000000-0005-0000-0000-0000355A0000}"/>
    <cellStyle name="Normal 21 13 2 2 2" xfId="24489" xr:uid="{00000000-0005-0000-0000-0000365A0000}"/>
    <cellStyle name="Normal 21 13 2 2 2 2" xfId="24490" xr:uid="{00000000-0005-0000-0000-0000375A0000}"/>
    <cellStyle name="Normal 21 13 2 2 3" xfId="24491" xr:uid="{00000000-0005-0000-0000-0000385A0000}"/>
    <cellStyle name="Normal 21 13 2 2 4" xfId="24492" xr:uid="{00000000-0005-0000-0000-0000395A0000}"/>
    <cellStyle name="Normal 21 13 2 3" xfId="24493" xr:uid="{00000000-0005-0000-0000-00003A5A0000}"/>
    <cellStyle name="Normal 21 13 2 3 2" xfId="24494" xr:uid="{00000000-0005-0000-0000-00003B5A0000}"/>
    <cellStyle name="Normal 21 13 2 4" xfId="24495" xr:uid="{00000000-0005-0000-0000-00003C5A0000}"/>
    <cellStyle name="Normal 21 13 2 5" xfId="24496" xr:uid="{00000000-0005-0000-0000-00003D5A0000}"/>
    <cellStyle name="Normal 21 13 2 6" xfId="24497" xr:uid="{00000000-0005-0000-0000-00003E5A0000}"/>
    <cellStyle name="Normal 21 14" xfId="24498" xr:uid="{00000000-0005-0000-0000-00003F5A0000}"/>
    <cellStyle name="Normal 21 14 2" xfId="24499" xr:uid="{00000000-0005-0000-0000-0000405A0000}"/>
    <cellStyle name="Normal 21 14 2 2" xfId="24500" xr:uid="{00000000-0005-0000-0000-0000415A0000}"/>
    <cellStyle name="Normal 21 14 2 2 2" xfId="24501" xr:uid="{00000000-0005-0000-0000-0000425A0000}"/>
    <cellStyle name="Normal 21 14 2 3" xfId="24502" xr:uid="{00000000-0005-0000-0000-0000435A0000}"/>
    <cellStyle name="Normal 21 14 2 4" xfId="24503" xr:uid="{00000000-0005-0000-0000-0000445A0000}"/>
    <cellStyle name="Normal 21 14 3" xfId="24504" xr:uid="{00000000-0005-0000-0000-0000455A0000}"/>
    <cellStyle name="Normal 21 14 3 2" xfId="24505" xr:uid="{00000000-0005-0000-0000-0000465A0000}"/>
    <cellStyle name="Normal 21 14 4" xfId="24506" xr:uid="{00000000-0005-0000-0000-0000475A0000}"/>
    <cellStyle name="Normal 21 14 5" xfId="24507" xr:uid="{00000000-0005-0000-0000-0000485A0000}"/>
    <cellStyle name="Normal 21 14 6" xfId="24508" xr:uid="{00000000-0005-0000-0000-0000495A0000}"/>
    <cellStyle name="Normal 21 15" xfId="2270" xr:uid="{00000000-0005-0000-0000-00004A5A0000}"/>
    <cellStyle name="Normal 21 2" xfId="1401" xr:uid="{00000000-0005-0000-0000-00004B5A0000}"/>
    <cellStyle name="Normal 21 2 2" xfId="24509" xr:uid="{00000000-0005-0000-0000-00004C5A0000}"/>
    <cellStyle name="Normal 21 2 2 2" xfId="24510" xr:uid="{00000000-0005-0000-0000-00004D5A0000}"/>
    <cellStyle name="Normal 21 2 2 2 2" xfId="24511" xr:uid="{00000000-0005-0000-0000-00004E5A0000}"/>
    <cellStyle name="Normal 21 2 2 2 2 2" xfId="24512" xr:uid="{00000000-0005-0000-0000-00004F5A0000}"/>
    <cellStyle name="Normal 21 2 2 2 2 2 2" xfId="24513" xr:uid="{00000000-0005-0000-0000-0000505A0000}"/>
    <cellStyle name="Normal 21 2 2 2 2 3" xfId="24514" xr:uid="{00000000-0005-0000-0000-0000515A0000}"/>
    <cellStyle name="Normal 21 2 2 2 2 4" xfId="24515" xr:uid="{00000000-0005-0000-0000-0000525A0000}"/>
    <cellStyle name="Normal 21 2 2 2 3" xfId="24516" xr:uid="{00000000-0005-0000-0000-0000535A0000}"/>
    <cellStyle name="Normal 21 2 2 2 3 2" xfId="24517" xr:uid="{00000000-0005-0000-0000-0000545A0000}"/>
    <cellStyle name="Normal 21 2 2 2 4" xfId="24518" xr:uid="{00000000-0005-0000-0000-0000555A0000}"/>
    <cellStyle name="Normal 21 2 2 2 5" xfId="24519" xr:uid="{00000000-0005-0000-0000-0000565A0000}"/>
    <cellStyle name="Normal 21 2 2 2 6" xfId="24520" xr:uid="{00000000-0005-0000-0000-0000575A0000}"/>
    <cellStyle name="Normal 21 2 3" xfId="24521" xr:uid="{00000000-0005-0000-0000-0000585A0000}"/>
    <cellStyle name="Normal 21 2 3 2" xfId="24522" xr:uid="{00000000-0005-0000-0000-0000595A0000}"/>
    <cellStyle name="Normal 21 2 3 2 2" xfId="24523" xr:uid="{00000000-0005-0000-0000-00005A5A0000}"/>
    <cellStyle name="Normal 21 2 3 2 2 2" xfId="24524" xr:uid="{00000000-0005-0000-0000-00005B5A0000}"/>
    <cellStyle name="Normal 21 2 3 2 3" xfId="24525" xr:uid="{00000000-0005-0000-0000-00005C5A0000}"/>
    <cellStyle name="Normal 21 2 3 2 4" xfId="24526" xr:uid="{00000000-0005-0000-0000-00005D5A0000}"/>
    <cellStyle name="Normal 21 2 3 3" xfId="24527" xr:uid="{00000000-0005-0000-0000-00005E5A0000}"/>
    <cellStyle name="Normal 21 2 3 3 2" xfId="24528" xr:uid="{00000000-0005-0000-0000-00005F5A0000}"/>
    <cellStyle name="Normal 21 2 3 4" xfId="24529" xr:uid="{00000000-0005-0000-0000-0000605A0000}"/>
    <cellStyle name="Normal 21 2 3 5" xfId="24530" xr:uid="{00000000-0005-0000-0000-0000615A0000}"/>
    <cellStyle name="Normal 21 2 3 6" xfId="24531" xr:uid="{00000000-0005-0000-0000-0000625A0000}"/>
    <cellStyle name="Normal 21 2 4" xfId="2368" xr:uid="{00000000-0005-0000-0000-0000635A0000}"/>
    <cellStyle name="Normal 21 3" xfId="24532" xr:uid="{00000000-0005-0000-0000-0000645A0000}"/>
    <cellStyle name="Normal 21 3 2" xfId="24533" xr:uid="{00000000-0005-0000-0000-0000655A0000}"/>
    <cellStyle name="Normal 21 3 2 2" xfId="24534" xr:uid="{00000000-0005-0000-0000-0000665A0000}"/>
    <cellStyle name="Normal 21 3 2 2 2" xfId="24535" xr:uid="{00000000-0005-0000-0000-0000675A0000}"/>
    <cellStyle name="Normal 21 3 2 2 2 2" xfId="24536" xr:uid="{00000000-0005-0000-0000-0000685A0000}"/>
    <cellStyle name="Normal 21 3 2 2 3" xfId="24537" xr:uid="{00000000-0005-0000-0000-0000695A0000}"/>
    <cellStyle name="Normal 21 3 2 2 4" xfId="24538" xr:uid="{00000000-0005-0000-0000-00006A5A0000}"/>
    <cellStyle name="Normal 21 3 2 3" xfId="24539" xr:uid="{00000000-0005-0000-0000-00006B5A0000}"/>
    <cellStyle name="Normal 21 3 2 3 2" xfId="24540" xr:uid="{00000000-0005-0000-0000-00006C5A0000}"/>
    <cellStyle name="Normal 21 3 2 4" xfId="24541" xr:uid="{00000000-0005-0000-0000-00006D5A0000}"/>
    <cellStyle name="Normal 21 3 2 5" xfId="24542" xr:uid="{00000000-0005-0000-0000-00006E5A0000}"/>
    <cellStyle name="Normal 21 3 2 6" xfId="24543" xr:uid="{00000000-0005-0000-0000-00006F5A0000}"/>
    <cellStyle name="Normal 21 3 3" xfId="51372" xr:uid="{0A5DF7B3-0E16-43AE-8ABF-6AE46149E260}"/>
    <cellStyle name="Normal 21 4" xfId="24544" xr:uid="{00000000-0005-0000-0000-0000705A0000}"/>
    <cellStyle name="Normal 21 4 2" xfId="24545" xr:uid="{00000000-0005-0000-0000-0000715A0000}"/>
    <cellStyle name="Normal 21 4 2 2" xfId="24546" xr:uid="{00000000-0005-0000-0000-0000725A0000}"/>
    <cellStyle name="Normal 21 4 2 2 2" xfId="24547" xr:uid="{00000000-0005-0000-0000-0000735A0000}"/>
    <cellStyle name="Normal 21 4 2 2 2 2" xfId="24548" xr:uid="{00000000-0005-0000-0000-0000745A0000}"/>
    <cellStyle name="Normal 21 4 2 2 3" xfId="24549" xr:uid="{00000000-0005-0000-0000-0000755A0000}"/>
    <cellStyle name="Normal 21 4 2 2 4" xfId="24550" xr:uid="{00000000-0005-0000-0000-0000765A0000}"/>
    <cellStyle name="Normal 21 4 2 3" xfId="24551" xr:uid="{00000000-0005-0000-0000-0000775A0000}"/>
    <cellStyle name="Normal 21 4 2 3 2" xfId="24552" xr:uid="{00000000-0005-0000-0000-0000785A0000}"/>
    <cellStyle name="Normal 21 4 2 4" xfId="24553" xr:uid="{00000000-0005-0000-0000-0000795A0000}"/>
    <cellStyle name="Normal 21 4 2 5" xfId="24554" xr:uid="{00000000-0005-0000-0000-00007A5A0000}"/>
    <cellStyle name="Normal 21 4 2 6" xfId="24555" xr:uid="{00000000-0005-0000-0000-00007B5A0000}"/>
    <cellStyle name="Normal 21 5" xfId="24556" xr:uid="{00000000-0005-0000-0000-00007C5A0000}"/>
    <cellStyle name="Normal 21 5 2" xfId="24557" xr:uid="{00000000-0005-0000-0000-00007D5A0000}"/>
    <cellStyle name="Normal 21 5 2 2" xfId="24558" xr:uid="{00000000-0005-0000-0000-00007E5A0000}"/>
    <cellStyle name="Normal 21 5 2 2 2" xfId="24559" xr:uid="{00000000-0005-0000-0000-00007F5A0000}"/>
    <cellStyle name="Normal 21 5 2 2 2 2" xfId="24560" xr:uid="{00000000-0005-0000-0000-0000805A0000}"/>
    <cellStyle name="Normal 21 5 2 2 3" xfId="24561" xr:uid="{00000000-0005-0000-0000-0000815A0000}"/>
    <cellStyle name="Normal 21 5 2 2 4" xfId="24562" xr:uid="{00000000-0005-0000-0000-0000825A0000}"/>
    <cellStyle name="Normal 21 5 2 3" xfId="24563" xr:uid="{00000000-0005-0000-0000-0000835A0000}"/>
    <cellStyle name="Normal 21 5 2 3 2" xfId="24564" xr:uid="{00000000-0005-0000-0000-0000845A0000}"/>
    <cellStyle name="Normal 21 5 2 4" xfId="24565" xr:uid="{00000000-0005-0000-0000-0000855A0000}"/>
    <cellStyle name="Normal 21 5 2 5" xfId="24566" xr:uid="{00000000-0005-0000-0000-0000865A0000}"/>
    <cellStyle name="Normal 21 5 2 6" xfId="24567" xr:uid="{00000000-0005-0000-0000-0000875A0000}"/>
    <cellStyle name="Normal 21 6" xfId="24568" xr:uid="{00000000-0005-0000-0000-0000885A0000}"/>
    <cellStyle name="Normal 21 6 2" xfId="24569" xr:uid="{00000000-0005-0000-0000-0000895A0000}"/>
    <cellStyle name="Normal 21 6 2 2" xfId="24570" xr:uid="{00000000-0005-0000-0000-00008A5A0000}"/>
    <cellStyle name="Normal 21 6 2 2 2" xfId="24571" xr:uid="{00000000-0005-0000-0000-00008B5A0000}"/>
    <cellStyle name="Normal 21 6 2 2 2 2" xfId="24572" xr:uid="{00000000-0005-0000-0000-00008C5A0000}"/>
    <cellStyle name="Normal 21 6 2 2 3" xfId="24573" xr:uid="{00000000-0005-0000-0000-00008D5A0000}"/>
    <cellStyle name="Normal 21 6 2 2 4" xfId="24574" xr:uid="{00000000-0005-0000-0000-00008E5A0000}"/>
    <cellStyle name="Normal 21 6 2 3" xfId="24575" xr:uid="{00000000-0005-0000-0000-00008F5A0000}"/>
    <cellStyle name="Normal 21 6 2 3 2" xfId="24576" xr:uid="{00000000-0005-0000-0000-0000905A0000}"/>
    <cellStyle name="Normal 21 6 2 4" xfId="24577" xr:uid="{00000000-0005-0000-0000-0000915A0000}"/>
    <cellStyle name="Normal 21 6 2 5" xfId="24578" xr:uid="{00000000-0005-0000-0000-0000925A0000}"/>
    <cellStyle name="Normal 21 6 2 6" xfId="24579" xr:uid="{00000000-0005-0000-0000-0000935A0000}"/>
    <cellStyle name="Normal 21 7" xfId="24580" xr:uid="{00000000-0005-0000-0000-0000945A0000}"/>
    <cellStyle name="Normal 21 7 2" xfId="24581" xr:uid="{00000000-0005-0000-0000-0000955A0000}"/>
    <cellStyle name="Normal 21 7 2 2" xfId="24582" xr:uid="{00000000-0005-0000-0000-0000965A0000}"/>
    <cellStyle name="Normal 21 7 2 2 2" xfId="24583" xr:uid="{00000000-0005-0000-0000-0000975A0000}"/>
    <cellStyle name="Normal 21 7 2 2 2 2" xfId="24584" xr:uid="{00000000-0005-0000-0000-0000985A0000}"/>
    <cellStyle name="Normal 21 7 2 2 3" xfId="24585" xr:uid="{00000000-0005-0000-0000-0000995A0000}"/>
    <cellStyle name="Normal 21 7 2 2 4" xfId="24586" xr:uid="{00000000-0005-0000-0000-00009A5A0000}"/>
    <cellStyle name="Normal 21 7 2 3" xfId="24587" xr:uid="{00000000-0005-0000-0000-00009B5A0000}"/>
    <cellStyle name="Normal 21 7 2 3 2" xfId="24588" xr:uid="{00000000-0005-0000-0000-00009C5A0000}"/>
    <cellStyle name="Normal 21 7 2 4" xfId="24589" xr:uid="{00000000-0005-0000-0000-00009D5A0000}"/>
    <cellStyle name="Normal 21 7 2 5" xfId="24590" xr:uid="{00000000-0005-0000-0000-00009E5A0000}"/>
    <cellStyle name="Normal 21 7 2 6" xfId="24591" xr:uid="{00000000-0005-0000-0000-00009F5A0000}"/>
    <cellStyle name="Normal 21 8" xfId="24592" xr:uid="{00000000-0005-0000-0000-0000A05A0000}"/>
    <cellStyle name="Normal 21 8 2" xfId="24593" xr:uid="{00000000-0005-0000-0000-0000A15A0000}"/>
    <cellStyle name="Normal 21 8 2 2" xfId="24594" xr:uid="{00000000-0005-0000-0000-0000A25A0000}"/>
    <cellStyle name="Normal 21 8 2 2 2" xfId="24595" xr:uid="{00000000-0005-0000-0000-0000A35A0000}"/>
    <cellStyle name="Normal 21 8 2 2 2 2" xfId="24596" xr:uid="{00000000-0005-0000-0000-0000A45A0000}"/>
    <cellStyle name="Normal 21 8 2 2 3" xfId="24597" xr:uid="{00000000-0005-0000-0000-0000A55A0000}"/>
    <cellStyle name="Normal 21 8 2 2 4" xfId="24598" xr:uid="{00000000-0005-0000-0000-0000A65A0000}"/>
    <cellStyle name="Normal 21 8 2 3" xfId="24599" xr:uid="{00000000-0005-0000-0000-0000A75A0000}"/>
    <cellStyle name="Normal 21 8 2 3 2" xfId="24600" xr:uid="{00000000-0005-0000-0000-0000A85A0000}"/>
    <cellStyle name="Normal 21 8 2 4" xfId="24601" xr:uid="{00000000-0005-0000-0000-0000A95A0000}"/>
    <cellStyle name="Normal 21 8 2 5" xfId="24602" xr:uid="{00000000-0005-0000-0000-0000AA5A0000}"/>
    <cellStyle name="Normal 21 8 2 6" xfId="24603" xr:uid="{00000000-0005-0000-0000-0000AB5A0000}"/>
    <cellStyle name="Normal 21 9" xfId="24604" xr:uid="{00000000-0005-0000-0000-0000AC5A0000}"/>
    <cellStyle name="Normal 21 9 2" xfId="24605" xr:uid="{00000000-0005-0000-0000-0000AD5A0000}"/>
    <cellStyle name="Normal 21 9 2 2" xfId="24606" xr:uid="{00000000-0005-0000-0000-0000AE5A0000}"/>
    <cellStyle name="Normal 21 9 2 2 2" xfId="24607" xr:uid="{00000000-0005-0000-0000-0000AF5A0000}"/>
    <cellStyle name="Normal 21 9 2 2 2 2" xfId="24608" xr:uid="{00000000-0005-0000-0000-0000B05A0000}"/>
    <cellStyle name="Normal 21 9 2 2 3" xfId="24609" xr:uid="{00000000-0005-0000-0000-0000B15A0000}"/>
    <cellStyle name="Normal 21 9 2 2 4" xfId="24610" xr:uid="{00000000-0005-0000-0000-0000B25A0000}"/>
    <cellStyle name="Normal 21 9 2 3" xfId="24611" xr:uid="{00000000-0005-0000-0000-0000B35A0000}"/>
    <cellStyle name="Normal 21 9 2 3 2" xfId="24612" xr:uid="{00000000-0005-0000-0000-0000B45A0000}"/>
    <cellStyle name="Normal 21 9 2 4" xfId="24613" xr:uid="{00000000-0005-0000-0000-0000B55A0000}"/>
    <cellStyle name="Normal 21 9 2 5" xfId="24614" xr:uid="{00000000-0005-0000-0000-0000B65A0000}"/>
    <cellStyle name="Normal 21 9 2 6" xfId="24615" xr:uid="{00000000-0005-0000-0000-0000B75A0000}"/>
    <cellStyle name="Normal 210" xfId="24616" xr:uid="{00000000-0005-0000-0000-0000B85A0000}"/>
    <cellStyle name="Normal 210 2" xfId="24617" xr:uid="{00000000-0005-0000-0000-0000B95A0000}"/>
    <cellStyle name="Normal 210 2 2" xfId="24618" xr:uid="{00000000-0005-0000-0000-0000BA5A0000}"/>
    <cellStyle name="Normal 210 3" xfId="24619" xr:uid="{00000000-0005-0000-0000-0000BB5A0000}"/>
    <cellStyle name="Normal 211" xfId="24620" xr:uid="{00000000-0005-0000-0000-0000BC5A0000}"/>
    <cellStyle name="Normal 211 2" xfId="24621" xr:uid="{00000000-0005-0000-0000-0000BD5A0000}"/>
    <cellStyle name="Normal 211 2 2" xfId="24622" xr:uid="{00000000-0005-0000-0000-0000BE5A0000}"/>
    <cellStyle name="Normal 211 3" xfId="24623" xr:uid="{00000000-0005-0000-0000-0000BF5A0000}"/>
    <cellStyle name="Normal 212" xfId="24624" xr:uid="{00000000-0005-0000-0000-0000C05A0000}"/>
    <cellStyle name="Normal 212 2" xfId="24625" xr:uid="{00000000-0005-0000-0000-0000C15A0000}"/>
    <cellStyle name="Normal 212 3" xfId="24626" xr:uid="{00000000-0005-0000-0000-0000C25A0000}"/>
    <cellStyle name="Normal 213" xfId="24627" xr:uid="{00000000-0005-0000-0000-0000C35A0000}"/>
    <cellStyle name="Normal 213 2" xfId="24628" xr:uid="{00000000-0005-0000-0000-0000C45A0000}"/>
    <cellStyle name="Normal 213 3" xfId="24629" xr:uid="{00000000-0005-0000-0000-0000C55A0000}"/>
    <cellStyle name="Normal 214" xfId="24630" xr:uid="{00000000-0005-0000-0000-0000C65A0000}"/>
    <cellStyle name="Normal 214 2" xfId="24631" xr:uid="{00000000-0005-0000-0000-0000C75A0000}"/>
    <cellStyle name="Normal 214 3" xfId="24632" xr:uid="{00000000-0005-0000-0000-0000C85A0000}"/>
    <cellStyle name="Normal 215" xfId="24633" xr:uid="{00000000-0005-0000-0000-0000C95A0000}"/>
    <cellStyle name="Normal 215 2" xfId="24634" xr:uid="{00000000-0005-0000-0000-0000CA5A0000}"/>
    <cellStyle name="Normal 215 3" xfId="24635" xr:uid="{00000000-0005-0000-0000-0000CB5A0000}"/>
    <cellStyle name="Normal 216" xfId="24636" xr:uid="{00000000-0005-0000-0000-0000CC5A0000}"/>
    <cellStyle name="Normal 216 2" xfId="24637" xr:uid="{00000000-0005-0000-0000-0000CD5A0000}"/>
    <cellStyle name="Normal 216 3" xfId="24638" xr:uid="{00000000-0005-0000-0000-0000CE5A0000}"/>
    <cellStyle name="Normal 217" xfId="24639" xr:uid="{00000000-0005-0000-0000-0000CF5A0000}"/>
    <cellStyle name="Normal 217 2" xfId="24640" xr:uid="{00000000-0005-0000-0000-0000D05A0000}"/>
    <cellStyle name="Normal 217 3" xfId="24641" xr:uid="{00000000-0005-0000-0000-0000D15A0000}"/>
    <cellStyle name="Normal 218" xfId="24642" xr:uid="{00000000-0005-0000-0000-0000D25A0000}"/>
    <cellStyle name="Normal 218 2" xfId="24643" xr:uid="{00000000-0005-0000-0000-0000D35A0000}"/>
    <cellStyle name="Normal 218 3" xfId="24644" xr:uid="{00000000-0005-0000-0000-0000D45A0000}"/>
    <cellStyle name="Normal 219" xfId="24645" xr:uid="{00000000-0005-0000-0000-0000D55A0000}"/>
    <cellStyle name="Normal 219 2" xfId="24646" xr:uid="{00000000-0005-0000-0000-0000D65A0000}"/>
    <cellStyle name="Normal 219 3" xfId="24647" xr:uid="{00000000-0005-0000-0000-0000D75A0000}"/>
    <cellStyle name="Normal 22" xfId="415" xr:uid="{00000000-0005-0000-0000-0000D85A0000}"/>
    <cellStyle name="Normal 22 10" xfId="24648" xr:uid="{00000000-0005-0000-0000-0000D95A0000}"/>
    <cellStyle name="Normal 22 10 2" xfId="24649" xr:uid="{00000000-0005-0000-0000-0000DA5A0000}"/>
    <cellStyle name="Normal 22 10 2 2" xfId="24650" xr:uid="{00000000-0005-0000-0000-0000DB5A0000}"/>
    <cellStyle name="Normal 22 10 2 2 2" xfId="24651" xr:uid="{00000000-0005-0000-0000-0000DC5A0000}"/>
    <cellStyle name="Normal 22 10 2 2 2 2" xfId="24652" xr:uid="{00000000-0005-0000-0000-0000DD5A0000}"/>
    <cellStyle name="Normal 22 10 2 2 3" xfId="24653" xr:uid="{00000000-0005-0000-0000-0000DE5A0000}"/>
    <cellStyle name="Normal 22 10 2 2 4" xfId="24654" xr:uid="{00000000-0005-0000-0000-0000DF5A0000}"/>
    <cellStyle name="Normal 22 10 2 3" xfId="24655" xr:uid="{00000000-0005-0000-0000-0000E05A0000}"/>
    <cellStyle name="Normal 22 10 2 3 2" xfId="24656" xr:uid="{00000000-0005-0000-0000-0000E15A0000}"/>
    <cellStyle name="Normal 22 10 2 4" xfId="24657" xr:uid="{00000000-0005-0000-0000-0000E25A0000}"/>
    <cellStyle name="Normal 22 10 2 5" xfId="24658" xr:uid="{00000000-0005-0000-0000-0000E35A0000}"/>
    <cellStyle name="Normal 22 10 2 6" xfId="24659" xr:uid="{00000000-0005-0000-0000-0000E45A0000}"/>
    <cellStyle name="Normal 22 11" xfId="24660" xr:uid="{00000000-0005-0000-0000-0000E55A0000}"/>
    <cellStyle name="Normal 22 11 2" xfId="24661" xr:uid="{00000000-0005-0000-0000-0000E65A0000}"/>
    <cellStyle name="Normal 22 11 2 2" xfId="24662" xr:uid="{00000000-0005-0000-0000-0000E75A0000}"/>
    <cellStyle name="Normal 22 11 2 2 2" xfId="24663" xr:uid="{00000000-0005-0000-0000-0000E85A0000}"/>
    <cellStyle name="Normal 22 11 2 2 2 2" xfId="24664" xr:uid="{00000000-0005-0000-0000-0000E95A0000}"/>
    <cellStyle name="Normal 22 11 2 2 3" xfId="24665" xr:uid="{00000000-0005-0000-0000-0000EA5A0000}"/>
    <cellStyle name="Normal 22 11 2 2 4" xfId="24666" xr:uid="{00000000-0005-0000-0000-0000EB5A0000}"/>
    <cellStyle name="Normal 22 11 2 3" xfId="24667" xr:uid="{00000000-0005-0000-0000-0000EC5A0000}"/>
    <cellStyle name="Normal 22 11 2 3 2" xfId="24668" xr:uid="{00000000-0005-0000-0000-0000ED5A0000}"/>
    <cellStyle name="Normal 22 11 2 4" xfId="24669" xr:uid="{00000000-0005-0000-0000-0000EE5A0000}"/>
    <cellStyle name="Normal 22 11 2 5" xfId="24670" xr:uid="{00000000-0005-0000-0000-0000EF5A0000}"/>
    <cellStyle name="Normal 22 11 2 6" xfId="24671" xr:uid="{00000000-0005-0000-0000-0000F05A0000}"/>
    <cellStyle name="Normal 22 12" xfId="24672" xr:uid="{00000000-0005-0000-0000-0000F15A0000}"/>
    <cellStyle name="Normal 22 12 2" xfId="24673" xr:uid="{00000000-0005-0000-0000-0000F25A0000}"/>
    <cellStyle name="Normal 22 12 2 2" xfId="24674" xr:uid="{00000000-0005-0000-0000-0000F35A0000}"/>
    <cellStyle name="Normal 22 12 2 2 2" xfId="24675" xr:uid="{00000000-0005-0000-0000-0000F45A0000}"/>
    <cellStyle name="Normal 22 12 2 2 2 2" xfId="24676" xr:uid="{00000000-0005-0000-0000-0000F55A0000}"/>
    <cellStyle name="Normal 22 12 2 2 3" xfId="24677" xr:uid="{00000000-0005-0000-0000-0000F65A0000}"/>
    <cellStyle name="Normal 22 12 2 2 4" xfId="24678" xr:uid="{00000000-0005-0000-0000-0000F75A0000}"/>
    <cellStyle name="Normal 22 12 2 3" xfId="24679" xr:uid="{00000000-0005-0000-0000-0000F85A0000}"/>
    <cellStyle name="Normal 22 12 2 3 2" xfId="24680" xr:uid="{00000000-0005-0000-0000-0000F95A0000}"/>
    <cellStyle name="Normal 22 12 2 4" xfId="24681" xr:uid="{00000000-0005-0000-0000-0000FA5A0000}"/>
    <cellStyle name="Normal 22 12 2 5" xfId="24682" xr:uid="{00000000-0005-0000-0000-0000FB5A0000}"/>
    <cellStyle name="Normal 22 12 2 6" xfId="24683" xr:uid="{00000000-0005-0000-0000-0000FC5A0000}"/>
    <cellStyle name="Normal 22 13" xfId="24684" xr:uid="{00000000-0005-0000-0000-0000FD5A0000}"/>
    <cellStyle name="Normal 22 13 2" xfId="24685" xr:uid="{00000000-0005-0000-0000-0000FE5A0000}"/>
    <cellStyle name="Normal 22 13 2 2" xfId="24686" xr:uid="{00000000-0005-0000-0000-0000FF5A0000}"/>
    <cellStyle name="Normal 22 13 2 2 2" xfId="24687" xr:uid="{00000000-0005-0000-0000-0000005B0000}"/>
    <cellStyle name="Normal 22 13 2 2 2 2" xfId="24688" xr:uid="{00000000-0005-0000-0000-0000015B0000}"/>
    <cellStyle name="Normal 22 13 2 2 3" xfId="24689" xr:uid="{00000000-0005-0000-0000-0000025B0000}"/>
    <cellStyle name="Normal 22 13 2 2 4" xfId="24690" xr:uid="{00000000-0005-0000-0000-0000035B0000}"/>
    <cellStyle name="Normal 22 13 2 3" xfId="24691" xr:uid="{00000000-0005-0000-0000-0000045B0000}"/>
    <cellStyle name="Normal 22 13 2 3 2" xfId="24692" xr:uid="{00000000-0005-0000-0000-0000055B0000}"/>
    <cellStyle name="Normal 22 13 2 4" xfId="24693" xr:uid="{00000000-0005-0000-0000-0000065B0000}"/>
    <cellStyle name="Normal 22 13 2 5" xfId="24694" xr:uid="{00000000-0005-0000-0000-0000075B0000}"/>
    <cellStyle name="Normal 22 13 2 6" xfId="24695" xr:uid="{00000000-0005-0000-0000-0000085B0000}"/>
    <cellStyle name="Normal 22 14" xfId="24696" xr:uid="{00000000-0005-0000-0000-0000095B0000}"/>
    <cellStyle name="Normal 22 14 2" xfId="24697" xr:uid="{00000000-0005-0000-0000-00000A5B0000}"/>
    <cellStyle name="Normal 22 14 2 2" xfId="24698" xr:uid="{00000000-0005-0000-0000-00000B5B0000}"/>
    <cellStyle name="Normal 22 14 2 2 2" xfId="24699" xr:uid="{00000000-0005-0000-0000-00000C5B0000}"/>
    <cellStyle name="Normal 22 14 2 3" xfId="24700" xr:uid="{00000000-0005-0000-0000-00000D5B0000}"/>
    <cellStyle name="Normal 22 14 2 4" xfId="24701" xr:uid="{00000000-0005-0000-0000-00000E5B0000}"/>
    <cellStyle name="Normal 22 14 3" xfId="24702" xr:uid="{00000000-0005-0000-0000-00000F5B0000}"/>
    <cellStyle name="Normal 22 14 3 2" xfId="24703" xr:uid="{00000000-0005-0000-0000-0000105B0000}"/>
    <cellStyle name="Normal 22 14 4" xfId="24704" xr:uid="{00000000-0005-0000-0000-0000115B0000}"/>
    <cellStyle name="Normal 22 14 5" xfId="24705" xr:uid="{00000000-0005-0000-0000-0000125B0000}"/>
    <cellStyle name="Normal 22 14 6" xfId="24706" xr:uid="{00000000-0005-0000-0000-0000135B0000}"/>
    <cellStyle name="Normal 22 15" xfId="2271" xr:uid="{00000000-0005-0000-0000-0000145B0000}"/>
    <cellStyle name="Normal 22 2" xfId="1402" xr:uid="{00000000-0005-0000-0000-0000155B0000}"/>
    <cellStyle name="Normal 22 2 2" xfId="24707" xr:uid="{00000000-0005-0000-0000-0000165B0000}"/>
    <cellStyle name="Normal 22 2 2 2" xfId="24708" xr:uid="{00000000-0005-0000-0000-0000175B0000}"/>
    <cellStyle name="Normal 22 2 2 2 2" xfId="24709" xr:uid="{00000000-0005-0000-0000-0000185B0000}"/>
    <cellStyle name="Normal 22 2 2 2 2 2" xfId="24710" xr:uid="{00000000-0005-0000-0000-0000195B0000}"/>
    <cellStyle name="Normal 22 2 2 2 2 2 2" xfId="24711" xr:uid="{00000000-0005-0000-0000-00001A5B0000}"/>
    <cellStyle name="Normal 22 2 2 2 2 3" xfId="24712" xr:uid="{00000000-0005-0000-0000-00001B5B0000}"/>
    <cellStyle name="Normal 22 2 2 2 2 4" xfId="24713" xr:uid="{00000000-0005-0000-0000-00001C5B0000}"/>
    <cellStyle name="Normal 22 2 2 2 3" xfId="24714" xr:uid="{00000000-0005-0000-0000-00001D5B0000}"/>
    <cellStyle name="Normal 22 2 2 2 3 2" xfId="24715" xr:uid="{00000000-0005-0000-0000-00001E5B0000}"/>
    <cellStyle name="Normal 22 2 2 2 4" xfId="24716" xr:uid="{00000000-0005-0000-0000-00001F5B0000}"/>
    <cellStyle name="Normal 22 2 2 2 5" xfId="24717" xr:uid="{00000000-0005-0000-0000-0000205B0000}"/>
    <cellStyle name="Normal 22 2 2 2 6" xfId="24718" xr:uid="{00000000-0005-0000-0000-0000215B0000}"/>
    <cellStyle name="Normal 22 2 3" xfId="24719" xr:uid="{00000000-0005-0000-0000-0000225B0000}"/>
    <cellStyle name="Normal 22 2 3 2" xfId="24720" xr:uid="{00000000-0005-0000-0000-0000235B0000}"/>
    <cellStyle name="Normal 22 2 3 2 2" xfId="24721" xr:uid="{00000000-0005-0000-0000-0000245B0000}"/>
    <cellStyle name="Normal 22 2 3 2 2 2" xfId="24722" xr:uid="{00000000-0005-0000-0000-0000255B0000}"/>
    <cellStyle name="Normal 22 2 3 2 3" xfId="24723" xr:uid="{00000000-0005-0000-0000-0000265B0000}"/>
    <cellStyle name="Normal 22 2 3 2 4" xfId="24724" xr:uid="{00000000-0005-0000-0000-0000275B0000}"/>
    <cellStyle name="Normal 22 2 3 3" xfId="24725" xr:uid="{00000000-0005-0000-0000-0000285B0000}"/>
    <cellStyle name="Normal 22 2 3 3 2" xfId="24726" xr:uid="{00000000-0005-0000-0000-0000295B0000}"/>
    <cellStyle name="Normal 22 2 3 4" xfId="24727" xr:uid="{00000000-0005-0000-0000-00002A5B0000}"/>
    <cellStyle name="Normal 22 2 3 5" xfId="24728" xr:uid="{00000000-0005-0000-0000-00002B5B0000}"/>
    <cellStyle name="Normal 22 2 3 6" xfId="24729" xr:uid="{00000000-0005-0000-0000-00002C5B0000}"/>
    <cellStyle name="Normal 22 2 4" xfId="2369" xr:uid="{00000000-0005-0000-0000-00002D5B0000}"/>
    <cellStyle name="Normal 22 3" xfId="24730" xr:uid="{00000000-0005-0000-0000-00002E5B0000}"/>
    <cellStyle name="Normal 22 3 2" xfId="24731" xr:uid="{00000000-0005-0000-0000-00002F5B0000}"/>
    <cellStyle name="Normal 22 3 2 2" xfId="24732" xr:uid="{00000000-0005-0000-0000-0000305B0000}"/>
    <cellStyle name="Normal 22 3 2 2 2" xfId="24733" xr:uid="{00000000-0005-0000-0000-0000315B0000}"/>
    <cellStyle name="Normal 22 3 2 2 2 2" xfId="24734" xr:uid="{00000000-0005-0000-0000-0000325B0000}"/>
    <cellStyle name="Normal 22 3 2 2 3" xfId="24735" xr:uid="{00000000-0005-0000-0000-0000335B0000}"/>
    <cellStyle name="Normal 22 3 2 2 4" xfId="24736" xr:uid="{00000000-0005-0000-0000-0000345B0000}"/>
    <cellStyle name="Normal 22 3 2 3" xfId="24737" xr:uid="{00000000-0005-0000-0000-0000355B0000}"/>
    <cellStyle name="Normal 22 3 2 3 2" xfId="24738" xr:uid="{00000000-0005-0000-0000-0000365B0000}"/>
    <cellStyle name="Normal 22 3 2 4" xfId="24739" xr:uid="{00000000-0005-0000-0000-0000375B0000}"/>
    <cellStyle name="Normal 22 3 2 5" xfId="24740" xr:uid="{00000000-0005-0000-0000-0000385B0000}"/>
    <cellStyle name="Normal 22 3 2 6" xfId="24741" xr:uid="{00000000-0005-0000-0000-0000395B0000}"/>
    <cellStyle name="Normal 22 3 3" xfId="51373" xr:uid="{CE76A272-F7F1-41DC-A184-693A204050C8}"/>
    <cellStyle name="Normal 22 4" xfId="24742" xr:uid="{00000000-0005-0000-0000-00003A5B0000}"/>
    <cellStyle name="Normal 22 4 2" xfId="24743" xr:uid="{00000000-0005-0000-0000-00003B5B0000}"/>
    <cellStyle name="Normal 22 4 2 2" xfId="24744" xr:uid="{00000000-0005-0000-0000-00003C5B0000}"/>
    <cellStyle name="Normal 22 4 2 2 2" xfId="24745" xr:uid="{00000000-0005-0000-0000-00003D5B0000}"/>
    <cellStyle name="Normal 22 4 2 2 2 2" xfId="24746" xr:uid="{00000000-0005-0000-0000-00003E5B0000}"/>
    <cellStyle name="Normal 22 4 2 2 3" xfId="24747" xr:uid="{00000000-0005-0000-0000-00003F5B0000}"/>
    <cellStyle name="Normal 22 4 2 2 4" xfId="24748" xr:uid="{00000000-0005-0000-0000-0000405B0000}"/>
    <cellStyle name="Normal 22 4 2 3" xfId="24749" xr:uid="{00000000-0005-0000-0000-0000415B0000}"/>
    <cellStyle name="Normal 22 4 2 3 2" xfId="24750" xr:uid="{00000000-0005-0000-0000-0000425B0000}"/>
    <cellStyle name="Normal 22 4 2 4" xfId="24751" xr:uid="{00000000-0005-0000-0000-0000435B0000}"/>
    <cellStyle name="Normal 22 4 2 5" xfId="24752" xr:uid="{00000000-0005-0000-0000-0000445B0000}"/>
    <cellStyle name="Normal 22 4 2 6" xfId="24753" xr:uid="{00000000-0005-0000-0000-0000455B0000}"/>
    <cellStyle name="Normal 22 5" xfId="24754" xr:uid="{00000000-0005-0000-0000-0000465B0000}"/>
    <cellStyle name="Normal 22 5 2" xfId="24755" xr:uid="{00000000-0005-0000-0000-0000475B0000}"/>
    <cellStyle name="Normal 22 5 2 2" xfId="24756" xr:uid="{00000000-0005-0000-0000-0000485B0000}"/>
    <cellStyle name="Normal 22 5 2 2 2" xfId="24757" xr:uid="{00000000-0005-0000-0000-0000495B0000}"/>
    <cellStyle name="Normal 22 5 2 2 2 2" xfId="24758" xr:uid="{00000000-0005-0000-0000-00004A5B0000}"/>
    <cellStyle name="Normal 22 5 2 2 3" xfId="24759" xr:uid="{00000000-0005-0000-0000-00004B5B0000}"/>
    <cellStyle name="Normal 22 5 2 2 4" xfId="24760" xr:uid="{00000000-0005-0000-0000-00004C5B0000}"/>
    <cellStyle name="Normal 22 5 2 3" xfId="24761" xr:uid="{00000000-0005-0000-0000-00004D5B0000}"/>
    <cellStyle name="Normal 22 5 2 3 2" xfId="24762" xr:uid="{00000000-0005-0000-0000-00004E5B0000}"/>
    <cellStyle name="Normal 22 5 2 4" xfId="24763" xr:uid="{00000000-0005-0000-0000-00004F5B0000}"/>
    <cellStyle name="Normal 22 5 2 5" xfId="24764" xr:uid="{00000000-0005-0000-0000-0000505B0000}"/>
    <cellStyle name="Normal 22 5 2 6" xfId="24765" xr:uid="{00000000-0005-0000-0000-0000515B0000}"/>
    <cellStyle name="Normal 22 6" xfId="24766" xr:uid="{00000000-0005-0000-0000-0000525B0000}"/>
    <cellStyle name="Normal 22 6 2" xfId="24767" xr:uid="{00000000-0005-0000-0000-0000535B0000}"/>
    <cellStyle name="Normal 22 6 2 2" xfId="24768" xr:uid="{00000000-0005-0000-0000-0000545B0000}"/>
    <cellStyle name="Normal 22 6 2 2 2" xfId="24769" xr:uid="{00000000-0005-0000-0000-0000555B0000}"/>
    <cellStyle name="Normal 22 6 2 2 2 2" xfId="24770" xr:uid="{00000000-0005-0000-0000-0000565B0000}"/>
    <cellStyle name="Normal 22 6 2 2 3" xfId="24771" xr:uid="{00000000-0005-0000-0000-0000575B0000}"/>
    <cellStyle name="Normal 22 6 2 2 4" xfId="24772" xr:uid="{00000000-0005-0000-0000-0000585B0000}"/>
    <cellStyle name="Normal 22 6 2 3" xfId="24773" xr:uid="{00000000-0005-0000-0000-0000595B0000}"/>
    <cellStyle name="Normal 22 6 2 3 2" xfId="24774" xr:uid="{00000000-0005-0000-0000-00005A5B0000}"/>
    <cellStyle name="Normal 22 6 2 4" xfId="24775" xr:uid="{00000000-0005-0000-0000-00005B5B0000}"/>
    <cellStyle name="Normal 22 6 2 5" xfId="24776" xr:uid="{00000000-0005-0000-0000-00005C5B0000}"/>
    <cellStyle name="Normal 22 6 2 6" xfId="24777" xr:uid="{00000000-0005-0000-0000-00005D5B0000}"/>
    <cellStyle name="Normal 22 7" xfId="24778" xr:uid="{00000000-0005-0000-0000-00005E5B0000}"/>
    <cellStyle name="Normal 22 7 2" xfId="24779" xr:uid="{00000000-0005-0000-0000-00005F5B0000}"/>
    <cellStyle name="Normal 22 7 2 2" xfId="24780" xr:uid="{00000000-0005-0000-0000-0000605B0000}"/>
    <cellStyle name="Normal 22 7 2 2 2" xfId="24781" xr:uid="{00000000-0005-0000-0000-0000615B0000}"/>
    <cellStyle name="Normal 22 7 2 2 2 2" xfId="24782" xr:uid="{00000000-0005-0000-0000-0000625B0000}"/>
    <cellStyle name="Normal 22 7 2 2 3" xfId="24783" xr:uid="{00000000-0005-0000-0000-0000635B0000}"/>
    <cellStyle name="Normal 22 7 2 2 4" xfId="24784" xr:uid="{00000000-0005-0000-0000-0000645B0000}"/>
    <cellStyle name="Normal 22 7 2 3" xfId="24785" xr:uid="{00000000-0005-0000-0000-0000655B0000}"/>
    <cellStyle name="Normal 22 7 2 3 2" xfId="24786" xr:uid="{00000000-0005-0000-0000-0000665B0000}"/>
    <cellStyle name="Normal 22 7 2 4" xfId="24787" xr:uid="{00000000-0005-0000-0000-0000675B0000}"/>
    <cellStyle name="Normal 22 7 2 5" xfId="24788" xr:uid="{00000000-0005-0000-0000-0000685B0000}"/>
    <cellStyle name="Normal 22 7 2 6" xfId="24789" xr:uid="{00000000-0005-0000-0000-0000695B0000}"/>
    <cellStyle name="Normal 22 8" xfId="24790" xr:uid="{00000000-0005-0000-0000-00006A5B0000}"/>
    <cellStyle name="Normal 22 8 2" xfId="24791" xr:uid="{00000000-0005-0000-0000-00006B5B0000}"/>
    <cellStyle name="Normal 22 8 2 2" xfId="24792" xr:uid="{00000000-0005-0000-0000-00006C5B0000}"/>
    <cellStyle name="Normal 22 8 2 2 2" xfId="24793" xr:uid="{00000000-0005-0000-0000-00006D5B0000}"/>
    <cellStyle name="Normal 22 8 2 2 2 2" xfId="24794" xr:uid="{00000000-0005-0000-0000-00006E5B0000}"/>
    <cellStyle name="Normal 22 8 2 2 3" xfId="24795" xr:uid="{00000000-0005-0000-0000-00006F5B0000}"/>
    <cellStyle name="Normal 22 8 2 2 4" xfId="24796" xr:uid="{00000000-0005-0000-0000-0000705B0000}"/>
    <cellStyle name="Normal 22 8 2 3" xfId="24797" xr:uid="{00000000-0005-0000-0000-0000715B0000}"/>
    <cellStyle name="Normal 22 8 2 3 2" xfId="24798" xr:uid="{00000000-0005-0000-0000-0000725B0000}"/>
    <cellStyle name="Normal 22 8 2 4" xfId="24799" xr:uid="{00000000-0005-0000-0000-0000735B0000}"/>
    <cellStyle name="Normal 22 8 2 5" xfId="24800" xr:uid="{00000000-0005-0000-0000-0000745B0000}"/>
    <cellStyle name="Normal 22 8 2 6" xfId="24801" xr:uid="{00000000-0005-0000-0000-0000755B0000}"/>
    <cellStyle name="Normal 22 9" xfId="24802" xr:uid="{00000000-0005-0000-0000-0000765B0000}"/>
    <cellStyle name="Normal 22 9 2" xfId="24803" xr:uid="{00000000-0005-0000-0000-0000775B0000}"/>
    <cellStyle name="Normal 22 9 2 2" xfId="24804" xr:uid="{00000000-0005-0000-0000-0000785B0000}"/>
    <cellStyle name="Normal 22 9 2 2 2" xfId="24805" xr:uid="{00000000-0005-0000-0000-0000795B0000}"/>
    <cellStyle name="Normal 22 9 2 2 2 2" xfId="24806" xr:uid="{00000000-0005-0000-0000-00007A5B0000}"/>
    <cellStyle name="Normal 22 9 2 2 3" xfId="24807" xr:uid="{00000000-0005-0000-0000-00007B5B0000}"/>
    <cellStyle name="Normal 22 9 2 2 4" xfId="24808" xr:uid="{00000000-0005-0000-0000-00007C5B0000}"/>
    <cellStyle name="Normal 22 9 2 3" xfId="24809" xr:uid="{00000000-0005-0000-0000-00007D5B0000}"/>
    <cellStyle name="Normal 22 9 2 3 2" xfId="24810" xr:uid="{00000000-0005-0000-0000-00007E5B0000}"/>
    <cellStyle name="Normal 22 9 2 4" xfId="24811" xr:uid="{00000000-0005-0000-0000-00007F5B0000}"/>
    <cellStyle name="Normal 22 9 2 5" xfId="24812" xr:uid="{00000000-0005-0000-0000-0000805B0000}"/>
    <cellStyle name="Normal 22 9 2 6" xfId="24813" xr:uid="{00000000-0005-0000-0000-0000815B0000}"/>
    <cellStyle name="Normal 220" xfId="24814" xr:uid="{00000000-0005-0000-0000-0000825B0000}"/>
    <cellStyle name="Normal 220 2" xfId="24815" xr:uid="{00000000-0005-0000-0000-0000835B0000}"/>
    <cellStyle name="Normal 220 3" xfId="24816" xr:uid="{00000000-0005-0000-0000-0000845B0000}"/>
    <cellStyle name="Normal 221" xfId="24817" xr:uid="{00000000-0005-0000-0000-0000855B0000}"/>
    <cellStyle name="Normal 221 2" xfId="24818" xr:uid="{00000000-0005-0000-0000-0000865B0000}"/>
    <cellStyle name="Normal 221 3" xfId="24819" xr:uid="{00000000-0005-0000-0000-0000875B0000}"/>
    <cellStyle name="Normal 222" xfId="24820" xr:uid="{00000000-0005-0000-0000-0000885B0000}"/>
    <cellStyle name="Normal 222 2" xfId="24821" xr:uid="{00000000-0005-0000-0000-0000895B0000}"/>
    <cellStyle name="Normal 222 3" xfId="24822" xr:uid="{00000000-0005-0000-0000-00008A5B0000}"/>
    <cellStyle name="Normal 223" xfId="24823" xr:uid="{00000000-0005-0000-0000-00008B5B0000}"/>
    <cellStyle name="Normal 223 2" xfId="24824" xr:uid="{00000000-0005-0000-0000-00008C5B0000}"/>
    <cellStyle name="Normal 223 3" xfId="24825" xr:uid="{00000000-0005-0000-0000-00008D5B0000}"/>
    <cellStyle name="Normal 224" xfId="24826" xr:uid="{00000000-0005-0000-0000-00008E5B0000}"/>
    <cellStyle name="Normal 224 2" xfId="24827" xr:uid="{00000000-0005-0000-0000-00008F5B0000}"/>
    <cellStyle name="Normal 224 3" xfId="24828" xr:uid="{00000000-0005-0000-0000-0000905B0000}"/>
    <cellStyle name="Normal 225" xfId="24829" xr:uid="{00000000-0005-0000-0000-0000915B0000}"/>
    <cellStyle name="Normal 225 2" xfId="24830" xr:uid="{00000000-0005-0000-0000-0000925B0000}"/>
    <cellStyle name="Normal 225 3" xfId="24831" xr:uid="{00000000-0005-0000-0000-0000935B0000}"/>
    <cellStyle name="Normal 226" xfId="24832" xr:uid="{00000000-0005-0000-0000-0000945B0000}"/>
    <cellStyle name="Normal 226 2" xfId="24833" xr:uid="{00000000-0005-0000-0000-0000955B0000}"/>
    <cellStyle name="Normal 226 3" xfId="24834" xr:uid="{00000000-0005-0000-0000-0000965B0000}"/>
    <cellStyle name="Normal 227" xfId="24835" xr:uid="{00000000-0005-0000-0000-0000975B0000}"/>
    <cellStyle name="Normal 227 2" xfId="24836" xr:uid="{00000000-0005-0000-0000-0000985B0000}"/>
    <cellStyle name="Normal 227 3" xfId="24837" xr:uid="{00000000-0005-0000-0000-0000995B0000}"/>
    <cellStyle name="Normal 228" xfId="24838" xr:uid="{00000000-0005-0000-0000-00009A5B0000}"/>
    <cellStyle name="Normal 228 2" xfId="24839" xr:uid="{00000000-0005-0000-0000-00009B5B0000}"/>
    <cellStyle name="Normal 228 3" xfId="24840" xr:uid="{00000000-0005-0000-0000-00009C5B0000}"/>
    <cellStyle name="Normal 229" xfId="24841" xr:uid="{00000000-0005-0000-0000-00009D5B0000}"/>
    <cellStyle name="Normal 229 2" xfId="24842" xr:uid="{00000000-0005-0000-0000-00009E5B0000}"/>
    <cellStyle name="Normal 229 3" xfId="24843" xr:uid="{00000000-0005-0000-0000-00009F5B0000}"/>
    <cellStyle name="Normal 23" xfId="416" xr:uid="{00000000-0005-0000-0000-0000A05B0000}"/>
    <cellStyle name="Normal 23 10" xfId="24844" xr:uid="{00000000-0005-0000-0000-0000A15B0000}"/>
    <cellStyle name="Normal 23 10 2" xfId="24845" xr:uid="{00000000-0005-0000-0000-0000A25B0000}"/>
    <cellStyle name="Normal 23 10 2 2" xfId="24846" xr:uid="{00000000-0005-0000-0000-0000A35B0000}"/>
    <cellStyle name="Normal 23 10 2 2 2" xfId="24847" xr:uid="{00000000-0005-0000-0000-0000A45B0000}"/>
    <cellStyle name="Normal 23 10 2 2 2 2" xfId="24848" xr:uid="{00000000-0005-0000-0000-0000A55B0000}"/>
    <cellStyle name="Normal 23 10 2 2 3" xfId="24849" xr:uid="{00000000-0005-0000-0000-0000A65B0000}"/>
    <cellStyle name="Normal 23 10 2 2 4" xfId="24850" xr:uid="{00000000-0005-0000-0000-0000A75B0000}"/>
    <cellStyle name="Normal 23 10 2 3" xfId="24851" xr:uid="{00000000-0005-0000-0000-0000A85B0000}"/>
    <cellStyle name="Normal 23 10 2 3 2" xfId="24852" xr:uid="{00000000-0005-0000-0000-0000A95B0000}"/>
    <cellStyle name="Normal 23 10 2 4" xfId="24853" xr:uid="{00000000-0005-0000-0000-0000AA5B0000}"/>
    <cellStyle name="Normal 23 10 2 5" xfId="24854" xr:uid="{00000000-0005-0000-0000-0000AB5B0000}"/>
    <cellStyle name="Normal 23 10 2 6" xfId="24855" xr:uid="{00000000-0005-0000-0000-0000AC5B0000}"/>
    <cellStyle name="Normal 23 11" xfId="24856" xr:uid="{00000000-0005-0000-0000-0000AD5B0000}"/>
    <cellStyle name="Normal 23 11 2" xfId="24857" xr:uid="{00000000-0005-0000-0000-0000AE5B0000}"/>
    <cellStyle name="Normal 23 11 2 2" xfId="24858" xr:uid="{00000000-0005-0000-0000-0000AF5B0000}"/>
    <cellStyle name="Normal 23 11 2 2 2" xfId="24859" xr:uid="{00000000-0005-0000-0000-0000B05B0000}"/>
    <cellStyle name="Normal 23 11 2 2 2 2" xfId="24860" xr:uid="{00000000-0005-0000-0000-0000B15B0000}"/>
    <cellStyle name="Normal 23 11 2 2 3" xfId="24861" xr:uid="{00000000-0005-0000-0000-0000B25B0000}"/>
    <cellStyle name="Normal 23 11 2 2 4" xfId="24862" xr:uid="{00000000-0005-0000-0000-0000B35B0000}"/>
    <cellStyle name="Normal 23 11 2 3" xfId="24863" xr:uid="{00000000-0005-0000-0000-0000B45B0000}"/>
    <cellStyle name="Normal 23 11 2 3 2" xfId="24864" xr:uid="{00000000-0005-0000-0000-0000B55B0000}"/>
    <cellStyle name="Normal 23 11 2 4" xfId="24865" xr:uid="{00000000-0005-0000-0000-0000B65B0000}"/>
    <cellStyle name="Normal 23 11 2 5" xfId="24866" xr:uid="{00000000-0005-0000-0000-0000B75B0000}"/>
    <cellStyle name="Normal 23 11 2 6" xfId="24867" xr:uid="{00000000-0005-0000-0000-0000B85B0000}"/>
    <cellStyle name="Normal 23 12" xfId="24868" xr:uid="{00000000-0005-0000-0000-0000B95B0000}"/>
    <cellStyle name="Normal 23 12 2" xfId="24869" xr:uid="{00000000-0005-0000-0000-0000BA5B0000}"/>
    <cellStyle name="Normal 23 12 2 2" xfId="24870" xr:uid="{00000000-0005-0000-0000-0000BB5B0000}"/>
    <cellStyle name="Normal 23 12 2 2 2" xfId="24871" xr:uid="{00000000-0005-0000-0000-0000BC5B0000}"/>
    <cellStyle name="Normal 23 12 2 2 2 2" xfId="24872" xr:uid="{00000000-0005-0000-0000-0000BD5B0000}"/>
    <cellStyle name="Normal 23 12 2 2 3" xfId="24873" xr:uid="{00000000-0005-0000-0000-0000BE5B0000}"/>
    <cellStyle name="Normal 23 12 2 2 4" xfId="24874" xr:uid="{00000000-0005-0000-0000-0000BF5B0000}"/>
    <cellStyle name="Normal 23 12 2 3" xfId="24875" xr:uid="{00000000-0005-0000-0000-0000C05B0000}"/>
    <cellStyle name="Normal 23 12 2 3 2" xfId="24876" xr:uid="{00000000-0005-0000-0000-0000C15B0000}"/>
    <cellStyle name="Normal 23 12 2 4" xfId="24877" xr:uid="{00000000-0005-0000-0000-0000C25B0000}"/>
    <cellStyle name="Normal 23 12 2 5" xfId="24878" xr:uid="{00000000-0005-0000-0000-0000C35B0000}"/>
    <cellStyle name="Normal 23 12 2 6" xfId="24879" xr:uid="{00000000-0005-0000-0000-0000C45B0000}"/>
    <cellStyle name="Normal 23 13" xfId="24880" xr:uid="{00000000-0005-0000-0000-0000C55B0000}"/>
    <cellStyle name="Normal 23 13 2" xfId="24881" xr:uid="{00000000-0005-0000-0000-0000C65B0000}"/>
    <cellStyle name="Normal 23 13 2 2" xfId="24882" xr:uid="{00000000-0005-0000-0000-0000C75B0000}"/>
    <cellStyle name="Normal 23 13 2 2 2" xfId="24883" xr:uid="{00000000-0005-0000-0000-0000C85B0000}"/>
    <cellStyle name="Normal 23 13 2 2 2 2" xfId="24884" xr:uid="{00000000-0005-0000-0000-0000C95B0000}"/>
    <cellStyle name="Normal 23 13 2 2 3" xfId="24885" xr:uid="{00000000-0005-0000-0000-0000CA5B0000}"/>
    <cellStyle name="Normal 23 13 2 2 4" xfId="24886" xr:uid="{00000000-0005-0000-0000-0000CB5B0000}"/>
    <cellStyle name="Normal 23 13 2 3" xfId="24887" xr:uid="{00000000-0005-0000-0000-0000CC5B0000}"/>
    <cellStyle name="Normal 23 13 2 3 2" xfId="24888" xr:uid="{00000000-0005-0000-0000-0000CD5B0000}"/>
    <cellStyle name="Normal 23 13 2 4" xfId="24889" xr:uid="{00000000-0005-0000-0000-0000CE5B0000}"/>
    <cellStyle name="Normal 23 13 2 5" xfId="24890" xr:uid="{00000000-0005-0000-0000-0000CF5B0000}"/>
    <cellStyle name="Normal 23 13 2 6" xfId="24891" xr:uid="{00000000-0005-0000-0000-0000D05B0000}"/>
    <cellStyle name="Normal 23 14" xfId="24892" xr:uid="{00000000-0005-0000-0000-0000D15B0000}"/>
    <cellStyle name="Normal 23 14 2" xfId="24893" xr:uid="{00000000-0005-0000-0000-0000D25B0000}"/>
    <cellStyle name="Normal 23 14 2 2" xfId="24894" xr:uid="{00000000-0005-0000-0000-0000D35B0000}"/>
    <cellStyle name="Normal 23 14 2 2 2" xfId="24895" xr:uid="{00000000-0005-0000-0000-0000D45B0000}"/>
    <cellStyle name="Normal 23 14 2 3" xfId="24896" xr:uid="{00000000-0005-0000-0000-0000D55B0000}"/>
    <cellStyle name="Normal 23 14 2 4" xfId="24897" xr:uid="{00000000-0005-0000-0000-0000D65B0000}"/>
    <cellStyle name="Normal 23 14 3" xfId="24898" xr:uid="{00000000-0005-0000-0000-0000D75B0000}"/>
    <cellStyle name="Normal 23 14 3 2" xfId="24899" xr:uid="{00000000-0005-0000-0000-0000D85B0000}"/>
    <cellStyle name="Normal 23 14 4" xfId="24900" xr:uid="{00000000-0005-0000-0000-0000D95B0000}"/>
    <cellStyle name="Normal 23 14 5" xfId="24901" xr:uid="{00000000-0005-0000-0000-0000DA5B0000}"/>
    <cellStyle name="Normal 23 14 6" xfId="24902" xr:uid="{00000000-0005-0000-0000-0000DB5B0000}"/>
    <cellStyle name="Normal 23 15" xfId="2272" xr:uid="{00000000-0005-0000-0000-0000DC5B0000}"/>
    <cellStyle name="Normal 23 16" xfId="51374" xr:uid="{890450BC-CB03-4F49-8340-A673BF6C3B57}"/>
    <cellStyle name="Normal 23 2" xfId="1403" xr:uid="{00000000-0005-0000-0000-0000DD5B0000}"/>
    <cellStyle name="Normal 23 2 2" xfId="24903" xr:uid="{00000000-0005-0000-0000-0000DE5B0000}"/>
    <cellStyle name="Normal 23 2 2 2" xfId="24904" xr:uid="{00000000-0005-0000-0000-0000DF5B0000}"/>
    <cellStyle name="Normal 23 2 2 2 2" xfId="24905" xr:uid="{00000000-0005-0000-0000-0000E05B0000}"/>
    <cellStyle name="Normal 23 2 2 2 2 2" xfId="24906" xr:uid="{00000000-0005-0000-0000-0000E15B0000}"/>
    <cellStyle name="Normal 23 2 2 2 2 2 2" xfId="24907" xr:uid="{00000000-0005-0000-0000-0000E25B0000}"/>
    <cellStyle name="Normal 23 2 2 2 2 3" xfId="24908" xr:uid="{00000000-0005-0000-0000-0000E35B0000}"/>
    <cellStyle name="Normal 23 2 2 2 2 4" xfId="24909" xr:uid="{00000000-0005-0000-0000-0000E45B0000}"/>
    <cellStyle name="Normal 23 2 2 2 3" xfId="24910" xr:uid="{00000000-0005-0000-0000-0000E55B0000}"/>
    <cellStyle name="Normal 23 2 2 2 3 2" xfId="24911" xr:uid="{00000000-0005-0000-0000-0000E65B0000}"/>
    <cellStyle name="Normal 23 2 2 2 4" xfId="24912" xr:uid="{00000000-0005-0000-0000-0000E75B0000}"/>
    <cellStyle name="Normal 23 2 2 2 5" xfId="24913" xr:uid="{00000000-0005-0000-0000-0000E85B0000}"/>
    <cellStyle name="Normal 23 2 2 2 6" xfId="24914" xr:uid="{00000000-0005-0000-0000-0000E95B0000}"/>
    <cellStyle name="Normal 23 2 3" xfId="24915" xr:uid="{00000000-0005-0000-0000-0000EA5B0000}"/>
    <cellStyle name="Normal 23 2 3 2" xfId="24916" xr:uid="{00000000-0005-0000-0000-0000EB5B0000}"/>
    <cellStyle name="Normal 23 2 3 2 2" xfId="24917" xr:uid="{00000000-0005-0000-0000-0000EC5B0000}"/>
    <cellStyle name="Normal 23 2 3 2 2 2" xfId="24918" xr:uid="{00000000-0005-0000-0000-0000ED5B0000}"/>
    <cellStyle name="Normal 23 2 3 2 3" xfId="24919" xr:uid="{00000000-0005-0000-0000-0000EE5B0000}"/>
    <cellStyle name="Normal 23 2 3 2 4" xfId="24920" xr:uid="{00000000-0005-0000-0000-0000EF5B0000}"/>
    <cellStyle name="Normal 23 2 3 3" xfId="24921" xr:uid="{00000000-0005-0000-0000-0000F05B0000}"/>
    <cellStyle name="Normal 23 2 3 3 2" xfId="24922" xr:uid="{00000000-0005-0000-0000-0000F15B0000}"/>
    <cellStyle name="Normal 23 2 3 4" xfId="24923" xr:uid="{00000000-0005-0000-0000-0000F25B0000}"/>
    <cellStyle name="Normal 23 2 3 5" xfId="24924" xr:uid="{00000000-0005-0000-0000-0000F35B0000}"/>
    <cellStyle name="Normal 23 2 3 6" xfId="24925" xr:uid="{00000000-0005-0000-0000-0000F45B0000}"/>
    <cellStyle name="Normal 23 2 4" xfId="2370" xr:uid="{00000000-0005-0000-0000-0000F55B0000}"/>
    <cellStyle name="Normal 23 3" xfId="24926" xr:uid="{00000000-0005-0000-0000-0000F65B0000}"/>
    <cellStyle name="Normal 23 3 2" xfId="24927" xr:uid="{00000000-0005-0000-0000-0000F75B0000}"/>
    <cellStyle name="Normal 23 3 2 2" xfId="24928" xr:uid="{00000000-0005-0000-0000-0000F85B0000}"/>
    <cellStyle name="Normal 23 3 2 2 2" xfId="24929" xr:uid="{00000000-0005-0000-0000-0000F95B0000}"/>
    <cellStyle name="Normal 23 3 2 2 2 2" xfId="24930" xr:uid="{00000000-0005-0000-0000-0000FA5B0000}"/>
    <cellStyle name="Normal 23 3 2 2 3" xfId="24931" xr:uid="{00000000-0005-0000-0000-0000FB5B0000}"/>
    <cellStyle name="Normal 23 3 2 2 4" xfId="24932" xr:uid="{00000000-0005-0000-0000-0000FC5B0000}"/>
    <cellStyle name="Normal 23 3 2 3" xfId="24933" xr:uid="{00000000-0005-0000-0000-0000FD5B0000}"/>
    <cellStyle name="Normal 23 3 2 3 2" xfId="24934" xr:uid="{00000000-0005-0000-0000-0000FE5B0000}"/>
    <cellStyle name="Normal 23 3 2 4" xfId="24935" xr:uid="{00000000-0005-0000-0000-0000FF5B0000}"/>
    <cellStyle name="Normal 23 3 2 5" xfId="24936" xr:uid="{00000000-0005-0000-0000-0000005C0000}"/>
    <cellStyle name="Normal 23 3 2 6" xfId="24937" xr:uid="{00000000-0005-0000-0000-0000015C0000}"/>
    <cellStyle name="Normal 23 3 3" xfId="51375" xr:uid="{DA1649D0-2FBD-4734-8F83-EE6F3FFC820E}"/>
    <cellStyle name="Normal 23 4" xfId="24938" xr:uid="{00000000-0005-0000-0000-0000025C0000}"/>
    <cellStyle name="Normal 23 4 2" xfId="24939" xr:uid="{00000000-0005-0000-0000-0000035C0000}"/>
    <cellStyle name="Normal 23 4 2 2" xfId="24940" xr:uid="{00000000-0005-0000-0000-0000045C0000}"/>
    <cellStyle name="Normal 23 4 2 2 2" xfId="24941" xr:uid="{00000000-0005-0000-0000-0000055C0000}"/>
    <cellStyle name="Normal 23 4 2 2 2 2" xfId="24942" xr:uid="{00000000-0005-0000-0000-0000065C0000}"/>
    <cellStyle name="Normal 23 4 2 2 3" xfId="24943" xr:uid="{00000000-0005-0000-0000-0000075C0000}"/>
    <cellStyle name="Normal 23 4 2 2 4" xfId="24944" xr:uid="{00000000-0005-0000-0000-0000085C0000}"/>
    <cellStyle name="Normal 23 4 2 3" xfId="24945" xr:uid="{00000000-0005-0000-0000-0000095C0000}"/>
    <cellStyle name="Normal 23 4 2 3 2" xfId="24946" xr:uid="{00000000-0005-0000-0000-00000A5C0000}"/>
    <cellStyle name="Normal 23 4 2 4" xfId="24947" xr:uid="{00000000-0005-0000-0000-00000B5C0000}"/>
    <cellStyle name="Normal 23 4 2 5" xfId="24948" xr:uid="{00000000-0005-0000-0000-00000C5C0000}"/>
    <cellStyle name="Normal 23 4 2 6" xfId="24949" xr:uid="{00000000-0005-0000-0000-00000D5C0000}"/>
    <cellStyle name="Normal 23 5" xfId="24950" xr:uid="{00000000-0005-0000-0000-00000E5C0000}"/>
    <cellStyle name="Normal 23 5 2" xfId="24951" xr:uid="{00000000-0005-0000-0000-00000F5C0000}"/>
    <cellStyle name="Normal 23 5 2 2" xfId="24952" xr:uid="{00000000-0005-0000-0000-0000105C0000}"/>
    <cellStyle name="Normal 23 5 2 2 2" xfId="24953" xr:uid="{00000000-0005-0000-0000-0000115C0000}"/>
    <cellStyle name="Normal 23 5 2 2 2 2" xfId="24954" xr:uid="{00000000-0005-0000-0000-0000125C0000}"/>
    <cellStyle name="Normal 23 5 2 2 3" xfId="24955" xr:uid="{00000000-0005-0000-0000-0000135C0000}"/>
    <cellStyle name="Normal 23 5 2 2 4" xfId="24956" xr:uid="{00000000-0005-0000-0000-0000145C0000}"/>
    <cellStyle name="Normal 23 5 2 3" xfId="24957" xr:uid="{00000000-0005-0000-0000-0000155C0000}"/>
    <cellStyle name="Normal 23 5 2 3 2" xfId="24958" xr:uid="{00000000-0005-0000-0000-0000165C0000}"/>
    <cellStyle name="Normal 23 5 2 4" xfId="24959" xr:uid="{00000000-0005-0000-0000-0000175C0000}"/>
    <cellStyle name="Normal 23 5 2 5" xfId="24960" xr:uid="{00000000-0005-0000-0000-0000185C0000}"/>
    <cellStyle name="Normal 23 5 2 6" xfId="24961" xr:uid="{00000000-0005-0000-0000-0000195C0000}"/>
    <cellStyle name="Normal 23 6" xfId="24962" xr:uid="{00000000-0005-0000-0000-00001A5C0000}"/>
    <cellStyle name="Normal 23 6 2" xfId="24963" xr:uid="{00000000-0005-0000-0000-00001B5C0000}"/>
    <cellStyle name="Normal 23 6 2 2" xfId="24964" xr:uid="{00000000-0005-0000-0000-00001C5C0000}"/>
    <cellStyle name="Normal 23 6 2 2 2" xfId="24965" xr:uid="{00000000-0005-0000-0000-00001D5C0000}"/>
    <cellStyle name="Normal 23 6 2 2 2 2" xfId="24966" xr:uid="{00000000-0005-0000-0000-00001E5C0000}"/>
    <cellStyle name="Normal 23 6 2 2 3" xfId="24967" xr:uid="{00000000-0005-0000-0000-00001F5C0000}"/>
    <cellStyle name="Normal 23 6 2 2 4" xfId="24968" xr:uid="{00000000-0005-0000-0000-0000205C0000}"/>
    <cellStyle name="Normal 23 6 2 3" xfId="24969" xr:uid="{00000000-0005-0000-0000-0000215C0000}"/>
    <cellStyle name="Normal 23 6 2 3 2" xfId="24970" xr:uid="{00000000-0005-0000-0000-0000225C0000}"/>
    <cellStyle name="Normal 23 6 2 4" xfId="24971" xr:uid="{00000000-0005-0000-0000-0000235C0000}"/>
    <cellStyle name="Normal 23 6 2 5" xfId="24972" xr:uid="{00000000-0005-0000-0000-0000245C0000}"/>
    <cellStyle name="Normal 23 6 2 6" xfId="24973" xr:uid="{00000000-0005-0000-0000-0000255C0000}"/>
    <cellStyle name="Normal 23 7" xfId="24974" xr:uid="{00000000-0005-0000-0000-0000265C0000}"/>
    <cellStyle name="Normal 23 7 2" xfId="24975" xr:uid="{00000000-0005-0000-0000-0000275C0000}"/>
    <cellStyle name="Normal 23 7 2 2" xfId="24976" xr:uid="{00000000-0005-0000-0000-0000285C0000}"/>
    <cellStyle name="Normal 23 7 2 2 2" xfId="24977" xr:uid="{00000000-0005-0000-0000-0000295C0000}"/>
    <cellStyle name="Normal 23 7 2 2 2 2" xfId="24978" xr:uid="{00000000-0005-0000-0000-00002A5C0000}"/>
    <cellStyle name="Normal 23 7 2 2 3" xfId="24979" xr:uid="{00000000-0005-0000-0000-00002B5C0000}"/>
    <cellStyle name="Normal 23 7 2 2 4" xfId="24980" xr:uid="{00000000-0005-0000-0000-00002C5C0000}"/>
    <cellStyle name="Normal 23 7 2 3" xfId="24981" xr:uid="{00000000-0005-0000-0000-00002D5C0000}"/>
    <cellStyle name="Normal 23 7 2 3 2" xfId="24982" xr:uid="{00000000-0005-0000-0000-00002E5C0000}"/>
    <cellStyle name="Normal 23 7 2 4" xfId="24983" xr:uid="{00000000-0005-0000-0000-00002F5C0000}"/>
    <cellStyle name="Normal 23 7 2 5" xfId="24984" xr:uid="{00000000-0005-0000-0000-0000305C0000}"/>
    <cellStyle name="Normal 23 7 2 6" xfId="24985" xr:uid="{00000000-0005-0000-0000-0000315C0000}"/>
    <cellStyle name="Normal 23 8" xfId="24986" xr:uid="{00000000-0005-0000-0000-0000325C0000}"/>
    <cellStyle name="Normal 23 8 2" xfId="24987" xr:uid="{00000000-0005-0000-0000-0000335C0000}"/>
    <cellStyle name="Normal 23 8 2 2" xfId="24988" xr:uid="{00000000-0005-0000-0000-0000345C0000}"/>
    <cellStyle name="Normal 23 8 2 2 2" xfId="24989" xr:uid="{00000000-0005-0000-0000-0000355C0000}"/>
    <cellStyle name="Normal 23 8 2 2 2 2" xfId="24990" xr:uid="{00000000-0005-0000-0000-0000365C0000}"/>
    <cellStyle name="Normal 23 8 2 2 3" xfId="24991" xr:uid="{00000000-0005-0000-0000-0000375C0000}"/>
    <cellStyle name="Normal 23 8 2 2 4" xfId="24992" xr:uid="{00000000-0005-0000-0000-0000385C0000}"/>
    <cellStyle name="Normal 23 8 2 3" xfId="24993" xr:uid="{00000000-0005-0000-0000-0000395C0000}"/>
    <cellStyle name="Normal 23 8 2 3 2" xfId="24994" xr:uid="{00000000-0005-0000-0000-00003A5C0000}"/>
    <cellStyle name="Normal 23 8 2 4" xfId="24995" xr:uid="{00000000-0005-0000-0000-00003B5C0000}"/>
    <cellStyle name="Normal 23 8 2 5" xfId="24996" xr:uid="{00000000-0005-0000-0000-00003C5C0000}"/>
    <cellStyle name="Normal 23 8 2 6" xfId="24997" xr:uid="{00000000-0005-0000-0000-00003D5C0000}"/>
    <cellStyle name="Normal 23 9" xfId="24998" xr:uid="{00000000-0005-0000-0000-00003E5C0000}"/>
    <cellStyle name="Normal 23 9 2" xfId="24999" xr:uid="{00000000-0005-0000-0000-00003F5C0000}"/>
    <cellStyle name="Normal 23 9 2 2" xfId="25000" xr:uid="{00000000-0005-0000-0000-0000405C0000}"/>
    <cellStyle name="Normal 23 9 2 2 2" xfId="25001" xr:uid="{00000000-0005-0000-0000-0000415C0000}"/>
    <cellStyle name="Normal 23 9 2 2 2 2" xfId="25002" xr:uid="{00000000-0005-0000-0000-0000425C0000}"/>
    <cellStyle name="Normal 23 9 2 2 3" xfId="25003" xr:uid="{00000000-0005-0000-0000-0000435C0000}"/>
    <cellStyle name="Normal 23 9 2 2 4" xfId="25004" xr:uid="{00000000-0005-0000-0000-0000445C0000}"/>
    <cellStyle name="Normal 23 9 2 3" xfId="25005" xr:uid="{00000000-0005-0000-0000-0000455C0000}"/>
    <cellStyle name="Normal 23 9 2 3 2" xfId="25006" xr:uid="{00000000-0005-0000-0000-0000465C0000}"/>
    <cellStyle name="Normal 23 9 2 4" xfId="25007" xr:uid="{00000000-0005-0000-0000-0000475C0000}"/>
    <cellStyle name="Normal 23 9 2 5" xfId="25008" xr:uid="{00000000-0005-0000-0000-0000485C0000}"/>
    <cellStyle name="Normal 23 9 2 6" xfId="25009" xr:uid="{00000000-0005-0000-0000-0000495C0000}"/>
    <cellStyle name="Normal 230" xfId="25010" xr:uid="{00000000-0005-0000-0000-00004A5C0000}"/>
    <cellStyle name="Normal 230 2" xfId="25011" xr:uid="{00000000-0005-0000-0000-00004B5C0000}"/>
    <cellStyle name="Normal 230 3" xfId="25012" xr:uid="{00000000-0005-0000-0000-00004C5C0000}"/>
    <cellStyle name="Normal 231" xfId="25013" xr:uid="{00000000-0005-0000-0000-00004D5C0000}"/>
    <cellStyle name="Normal 231 2" xfId="25014" xr:uid="{00000000-0005-0000-0000-00004E5C0000}"/>
    <cellStyle name="Normal 231 3" xfId="25015" xr:uid="{00000000-0005-0000-0000-00004F5C0000}"/>
    <cellStyle name="Normal 232" xfId="25016" xr:uid="{00000000-0005-0000-0000-0000505C0000}"/>
    <cellStyle name="Normal 232 2" xfId="25017" xr:uid="{00000000-0005-0000-0000-0000515C0000}"/>
    <cellStyle name="Normal 232 3" xfId="25018" xr:uid="{00000000-0005-0000-0000-0000525C0000}"/>
    <cellStyle name="Normal 233" xfId="25019" xr:uid="{00000000-0005-0000-0000-0000535C0000}"/>
    <cellStyle name="Normal 233 2" xfId="25020" xr:uid="{00000000-0005-0000-0000-0000545C0000}"/>
    <cellStyle name="Normal 233 3" xfId="25021" xr:uid="{00000000-0005-0000-0000-0000555C0000}"/>
    <cellStyle name="Normal 234" xfId="25022" xr:uid="{00000000-0005-0000-0000-0000565C0000}"/>
    <cellStyle name="Normal 234 2" xfId="25023" xr:uid="{00000000-0005-0000-0000-0000575C0000}"/>
    <cellStyle name="Normal 234 3" xfId="25024" xr:uid="{00000000-0005-0000-0000-0000585C0000}"/>
    <cellStyle name="Normal 235" xfId="25025" xr:uid="{00000000-0005-0000-0000-0000595C0000}"/>
    <cellStyle name="Normal 235 2" xfId="25026" xr:uid="{00000000-0005-0000-0000-00005A5C0000}"/>
    <cellStyle name="Normal 235 3" xfId="25027" xr:uid="{00000000-0005-0000-0000-00005B5C0000}"/>
    <cellStyle name="Normal 236" xfId="25028" xr:uid="{00000000-0005-0000-0000-00005C5C0000}"/>
    <cellStyle name="Normal 236 2" xfId="25029" xr:uid="{00000000-0005-0000-0000-00005D5C0000}"/>
    <cellStyle name="Normal 236 3" xfId="25030" xr:uid="{00000000-0005-0000-0000-00005E5C0000}"/>
    <cellStyle name="Normal 237" xfId="25031" xr:uid="{00000000-0005-0000-0000-00005F5C0000}"/>
    <cellStyle name="Normal 237 2" xfId="25032" xr:uid="{00000000-0005-0000-0000-0000605C0000}"/>
    <cellStyle name="Normal 237 3" xfId="25033" xr:uid="{00000000-0005-0000-0000-0000615C0000}"/>
    <cellStyle name="Normal 238" xfId="25034" xr:uid="{00000000-0005-0000-0000-0000625C0000}"/>
    <cellStyle name="Normal 238 2" xfId="25035" xr:uid="{00000000-0005-0000-0000-0000635C0000}"/>
    <cellStyle name="Normal 238 3" xfId="25036" xr:uid="{00000000-0005-0000-0000-0000645C0000}"/>
    <cellStyle name="Normal 239" xfId="25037" xr:uid="{00000000-0005-0000-0000-0000655C0000}"/>
    <cellStyle name="Normal 239 2" xfId="25038" xr:uid="{00000000-0005-0000-0000-0000665C0000}"/>
    <cellStyle name="Normal 239 3" xfId="25039" xr:uid="{00000000-0005-0000-0000-0000675C0000}"/>
    <cellStyle name="Normal 24" xfId="417" xr:uid="{00000000-0005-0000-0000-0000685C0000}"/>
    <cellStyle name="Normal 24 10" xfId="25040" xr:uid="{00000000-0005-0000-0000-0000695C0000}"/>
    <cellStyle name="Normal 24 10 2" xfId="25041" xr:uid="{00000000-0005-0000-0000-00006A5C0000}"/>
    <cellStyle name="Normal 24 10 2 2" xfId="25042" xr:uid="{00000000-0005-0000-0000-00006B5C0000}"/>
    <cellStyle name="Normal 24 10 2 2 2" xfId="25043" xr:uid="{00000000-0005-0000-0000-00006C5C0000}"/>
    <cellStyle name="Normal 24 10 2 2 2 2" xfId="25044" xr:uid="{00000000-0005-0000-0000-00006D5C0000}"/>
    <cellStyle name="Normal 24 10 2 2 3" xfId="25045" xr:uid="{00000000-0005-0000-0000-00006E5C0000}"/>
    <cellStyle name="Normal 24 10 2 2 4" xfId="25046" xr:uid="{00000000-0005-0000-0000-00006F5C0000}"/>
    <cellStyle name="Normal 24 10 2 3" xfId="25047" xr:uid="{00000000-0005-0000-0000-0000705C0000}"/>
    <cellStyle name="Normal 24 10 2 3 2" xfId="25048" xr:uid="{00000000-0005-0000-0000-0000715C0000}"/>
    <cellStyle name="Normal 24 10 2 4" xfId="25049" xr:uid="{00000000-0005-0000-0000-0000725C0000}"/>
    <cellStyle name="Normal 24 10 2 5" xfId="25050" xr:uid="{00000000-0005-0000-0000-0000735C0000}"/>
    <cellStyle name="Normal 24 10 2 6" xfId="25051" xr:uid="{00000000-0005-0000-0000-0000745C0000}"/>
    <cellStyle name="Normal 24 11" xfId="25052" xr:uid="{00000000-0005-0000-0000-0000755C0000}"/>
    <cellStyle name="Normal 24 11 2" xfId="25053" xr:uid="{00000000-0005-0000-0000-0000765C0000}"/>
    <cellStyle name="Normal 24 11 2 2" xfId="25054" xr:uid="{00000000-0005-0000-0000-0000775C0000}"/>
    <cellStyle name="Normal 24 11 2 2 2" xfId="25055" xr:uid="{00000000-0005-0000-0000-0000785C0000}"/>
    <cellStyle name="Normal 24 11 2 2 2 2" xfId="25056" xr:uid="{00000000-0005-0000-0000-0000795C0000}"/>
    <cellStyle name="Normal 24 11 2 2 3" xfId="25057" xr:uid="{00000000-0005-0000-0000-00007A5C0000}"/>
    <cellStyle name="Normal 24 11 2 2 4" xfId="25058" xr:uid="{00000000-0005-0000-0000-00007B5C0000}"/>
    <cellStyle name="Normal 24 11 2 3" xfId="25059" xr:uid="{00000000-0005-0000-0000-00007C5C0000}"/>
    <cellStyle name="Normal 24 11 2 3 2" xfId="25060" xr:uid="{00000000-0005-0000-0000-00007D5C0000}"/>
    <cellStyle name="Normal 24 11 2 4" xfId="25061" xr:uid="{00000000-0005-0000-0000-00007E5C0000}"/>
    <cellStyle name="Normal 24 11 2 5" xfId="25062" xr:uid="{00000000-0005-0000-0000-00007F5C0000}"/>
    <cellStyle name="Normal 24 11 2 6" xfId="25063" xr:uid="{00000000-0005-0000-0000-0000805C0000}"/>
    <cellStyle name="Normal 24 12" xfId="25064" xr:uid="{00000000-0005-0000-0000-0000815C0000}"/>
    <cellStyle name="Normal 24 12 2" xfId="25065" xr:uid="{00000000-0005-0000-0000-0000825C0000}"/>
    <cellStyle name="Normal 24 12 2 2" xfId="25066" xr:uid="{00000000-0005-0000-0000-0000835C0000}"/>
    <cellStyle name="Normal 24 12 2 2 2" xfId="25067" xr:uid="{00000000-0005-0000-0000-0000845C0000}"/>
    <cellStyle name="Normal 24 12 2 2 2 2" xfId="25068" xr:uid="{00000000-0005-0000-0000-0000855C0000}"/>
    <cellStyle name="Normal 24 12 2 2 3" xfId="25069" xr:uid="{00000000-0005-0000-0000-0000865C0000}"/>
    <cellStyle name="Normal 24 12 2 2 4" xfId="25070" xr:uid="{00000000-0005-0000-0000-0000875C0000}"/>
    <cellStyle name="Normal 24 12 2 3" xfId="25071" xr:uid="{00000000-0005-0000-0000-0000885C0000}"/>
    <cellStyle name="Normal 24 12 2 3 2" xfId="25072" xr:uid="{00000000-0005-0000-0000-0000895C0000}"/>
    <cellStyle name="Normal 24 12 2 4" xfId="25073" xr:uid="{00000000-0005-0000-0000-00008A5C0000}"/>
    <cellStyle name="Normal 24 12 2 5" xfId="25074" xr:uid="{00000000-0005-0000-0000-00008B5C0000}"/>
    <cellStyle name="Normal 24 12 2 6" xfId="25075" xr:uid="{00000000-0005-0000-0000-00008C5C0000}"/>
    <cellStyle name="Normal 24 13" xfId="25076" xr:uid="{00000000-0005-0000-0000-00008D5C0000}"/>
    <cellStyle name="Normal 24 13 2" xfId="25077" xr:uid="{00000000-0005-0000-0000-00008E5C0000}"/>
    <cellStyle name="Normal 24 13 2 2" xfId="25078" xr:uid="{00000000-0005-0000-0000-00008F5C0000}"/>
    <cellStyle name="Normal 24 13 2 2 2" xfId="25079" xr:uid="{00000000-0005-0000-0000-0000905C0000}"/>
    <cellStyle name="Normal 24 13 2 2 2 2" xfId="25080" xr:uid="{00000000-0005-0000-0000-0000915C0000}"/>
    <cellStyle name="Normal 24 13 2 2 3" xfId="25081" xr:uid="{00000000-0005-0000-0000-0000925C0000}"/>
    <cellStyle name="Normal 24 13 2 2 4" xfId="25082" xr:uid="{00000000-0005-0000-0000-0000935C0000}"/>
    <cellStyle name="Normal 24 13 2 3" xfId="25083" xr:uid="{00000000-0005-0000-0000-0000945C0000}"/>
    <cellStyle name="Normal 24 13 2 3 2" xfId="25084" xr:uid="{00000000-0005-0000-0000-0000955C0000}"/>
    <cellStyle name="Normal 24 13 2 4" xfId="25085" xr:uid="{00000000-0005-0000-0000-0000965C0000}"/>
    <cellStyle name="Normal 24 13 2 5" xfId="25086" xr:uid="{00000000-0005-0000-0000-0000975C0000}"/>
    <cellStyle name="Normal 24 13 2 6" xfId="25087" xr:uid="{00000000-0005-0000-0000-0000985C0000}"/>
    <cellStyle name="Normal 24 14" xfId="25088" xr:uid="{00000000-0005-0000-0000-0000995C0000}"/>
    <cellStyle name="Normal 24 14 2" xfId="25089" xr:uid="{00000000-0005-0000-0000-00009A5C0000}"/>
    <cellStyle name="Normal 24 14 2 2" xfId="25090" xr:uid="{00000000-0005-0000-0000-00009B5C0000}"/>
    <cellStyle name="Normal 24 14 2 2 2" xfId="25091" xr:uid="{00000000-0005-0000-0000-00009C5C0000}"/>
    <cellStyle name="Normal 24 14 2 3" xfId="25092" xr:uid="{00000000-0005-0000-0000-00009D5C0000}"/>
    <cellStyle name="Normal 24 14 2 4" xfId="25093" xr:uid="{00000000-0005-0000-0000-00009E5C0000}"/>
    <cellStyle name="Normal 24 14 3" xfId="25094" xr:uid="{00000000-0005-0000-0000-00009F5C0000}"/>
    <cellStyle name="Normal 24 14 3 2" xfId="25095" xr:uid="{00000000-0005-0000-0000-0000A05C0000}"/>
    <cellStyle name="Normal 24 14 4" xfId="25096" xr:uid="{00000000-0005-0000-0000-0000A15C0000}"/>
    <cellStyle name="Normal 24 14 5" xfId="25097" xr:uid="{00000000-0005-0000-0000-0000A25C0000}"/>
    <cellStyle name="Normal 24 14 6" xfId="25098" xr:uid="{00000000-0005-0000-0000-0000A35C0000}"/>
    <cellStyle name="Normal 24 15" xfId="2273" xr:uid="{00000000-0005-0000-0000-0000A45C0000}"/>
    <cellStyle name="Normal 24 2" xfId="1404" xr:uid="{00000000-0005-0000-0000-0000A55C0000}"/>
    <cellStyle name="Normal 24 2 2" xfId="25099" xr:uid="{00000000-0005-0000-0000-0000A65C0000}"/>
    <cellStyle name="Normal 24 2 2 2" xfId="25100" xr:uid="{00000000-0005-0000-0000-0000A75C0000}"/>
    <cellStyle name="Normal 24 2 2 2 2" xfId="25101" xr:uid="{00000000-0005-0000-0000-0000A85C0000}"/>
    <cellStyle name="Normal 24 2 2 2 2 2" xfId="25102" xr:uid="{00000000-0005-0000-0000-0000A95C0000}"/>
    <cellStyle name="Normal 24 2 2 2 2 2 2" xfId="25103" xr:uid="{00000000-0005-0000-0000-0000AA5C0000}"/>
    <cellStyle name="Normal 24 2 2 2 2 3" xfId="25104" xr:uid="{00000000-0005-0000-0000-0000AB5C0000}"/>
    <cellStyle name="Normal 24 2 2 2 2 4" xfId="25105" xr:uid="{00000000-0005-0000-0000-0000AC5C0000}"/>
    <cellStyle name="Normal 24 2 2 2 3" xfId="25106" xr:uid="{00000000-0005-0000-0000-0000AD5C0000}"/>
    <cellStyle name="Normal 24 2 2 2 3 2" xfId="25107" xr:uid="{00000000-0005-0000-0000-0000AE5C0000}"/>
    <cellStyle name="Normal 24 2 2 2 4" xfId="25108" xr:uid="{00000000-0005-0000-0000-0000AF5C0000}"/>
    <cellStyle name="Normal 24 2 2 2 5" xfId="25109" xr:uid="{00000000-0005-0000-0000-0000B05C0000}"/>
    <cellStyle name="Normal 24 2 2 2 6" xfId="25110" xr:uid="{00000000-0005-0000-0000-0000B15C0000}"/>
    <cellStyle name="Normal 24 2 3" xfId="25111" xr:uid="{00000000-0005-0000-0000-0000B25C0000}"/>
    <cellStyle name="Normal 24 2 3 2" xfId="25112" xr:uid="{00000000-0005-0000-0000-0000B35C0000}"/>
    <cellStyle name="Normal 24 2 3 2 2" xfId="25113" xr:uid="{00000000-0005-0000-0000-0000B45C0000}"/>
    <cellStyle name="Normal 24 2 3 2 2 2" xfId="25114" xr:uid="{00000000-0005-0000-0000-0000B55C0000}"/>
    <cellStyle name="Normal 24 2 3 2 3" xfId="25115" xr:uid="{00000000-0005-0000-0000-0000B65C0000}"/>
    <cellStyle name="Normal 24 2 3 2 4" xfId="25116" xr:uid="{00000000-0005-0000-0000-0000B75C0000}"/>
    <cellStyle name="Normal 24 2 3 3" xfId="25117" xr:uid="{00000000-0005-0000-0000-0000B85C0000}"/>
    <cellStyle name="Normal 24 2 3 3 2" xfId="25118" xr:uid="{00000000-0005-0000-0000-0000B95C0000}"/>
    <cellStyle name="Normal 24 2 3 4" xfId="25119" xr:uid="{00000000-0005-0000-0000-0000BA5C0000}"/>
    <cellStyle name="Normal 24 2 3 5" xfId="25120" xr:uid="{00000000-0005-0000-0000-0000BB5C0000}"/>
    <cellStyle name="Normal 24 2 3 6" xfId="25121" xr:uid="{00000000-0005-0000-0000-0000BC5C0000}"/>
    <cellStyle name="Normal 24 2 4" xfId="2371" xr:uid="{00000000-0005-0000-0000-0000BD5C0000}"/>
    <cellStyle name="Normal 24 3" xfId="25122" xr:uid="{00000000-0005-0000-0000-0000BE5C0000}"/>
    <cellStyle name="Normal 24 3 2" xfId="25123" xr:uid="{00000000-0005-0000-0000-0000BF5C0000}"/>
    <cellStyle name="Normal 24 3 2 2" xfId="25124" xr:uid="{00000000-0005-0000-0000-0000C05C0000}"/>
    <cellStyle name="Normal 24 3 2 2 2" xfId="25125" xr:uid="{00000000-0005-0000-0000-0000C15C0000}"/>
    <cellStyle name="Normal 24 3 2 2 2 2" xfId="25126" xr:uid="{00000000-0005-0000-0000-0000C25C0000}"/>
    <cellStyle name="Normal 24 3 2 2 3" xfId="25127" xr:uid="{00000000-0005-0000-0000-0000C35C0000}"/>
    <cellStyle name="Normal 24 3 2 2 4" xfId="25128" xr:uid="{00000000-0005-0000-0000-0000C45C0000}"/>
    <cellStyle name="Normal 24 3 2 3" xfId="25129" xr:uid="{00000000-0005-0000-0000-0000C55C0000}"/>
    <cellStyle name="Normal 24 3 2 3 2" xfId="25130" xr:uid="{00000000-0005-0000-0000-0000C65C0000}"/>
    <cellStyle name="Normal 24 3 2 4" xfId="25131" xr:uid="{00000000-0005-0000-0000-0000C75C0000}"/>
    <cellStyle name="Normal 24 3 2 5" xfId="25132" xr:uid="{00000000-0005-0000-0000-0000C85C0000}"/>
    <cellStyle name="Normal 24 3 2 6" xfId="25133" xr:uid="{00000000-0005-0000-0000-0000C95C0000}"/>
    <cellStyle name="Normal 24 3 3" xfId="51376" xr:uid="{258D1D18-F7F6-4734-A32A-3AA07DE82CAA}"/>
    <cellStyle name="Normal 24 4" xfId="25134" xr:uid="{00000000-0005-0000-0000-0000CA5C0000}"/>
    <cellStyle name="Normal 24 4 2" xfId="25135" xr:uid="{00000000-0005-0000-0000-0000CB5C0000}"/>
    <cellStyle name="Normal 24 4 2 2" xfId="25136" xr:uid="{00000000-0005-0000-0000-0000CC5C0000}"/>
    <cellStyle name="Normal 24 4 2 2 2" xfId="25137" xr:uid="{00000000-0005-0000-0000-0000CD5C0000}"/>
    <cellStyle name="Normal 24 4 2 2 2 2" xfId="25138" xr:uid="{00000000-0005-0000-0000-0000CE5C0000}"/>
    <cellStyle name="Normal 24 4 2 2 3" xfId="25139" xr:uid="{00000000-0005-0000-0000-0000CF5C0000}"/>
    <cellStyle name="Normal 24 4 2 2 4" xfId="25140" xr:uid="{00000000-0005-0000-0000-0000D05C0000}"/>
    <cellStyle name="Normal 24 4 2 3" xfId="25141" xr:uid="{00000000-0005-0000-0000-0000D15C0000}"/>
    <cellStyle name="Normal 24 4 2 3 2" xfId="25142" xr:uid="{00000000-0005-0000-0000-0000D25C0000}"/>
    <cellStyle name="Normal 24 4 2 4" xfId="25143" xr:uid="{00000000-0005-0000-0000-0000D35C0000}"/>
    <cellStyle name="Normal 24 4 2 5" xfId="25144" xr:uid="{00000000-0005-0000-0000-0000D45C0000}"/>
    <cellStyle name="Normal 24 4 2 6" xfId="25145" xr:uid="{00000000-0005-0000-0000-0000D55C0000}"/>
    <cellStyle name="Normal 24 5" xfId="25146" xr:uid="{00000000-0005-0000-0000-0000D65C0000}"/>
    <cellStyle name="Normal 24 5 2" xfId="25147" xr:uid="{00000000-0005-0000-0000-0000D75C0000}"/>
    <cellStyle name="Normal 24 5 2 2" xfId="25148" xr:uid="{00000000-0005-0000-0000-0000D85C0000}"/>
    <cellStyle name="Normal 24 5 2 2 2" xfId="25149" xr:uid="{00000000-0005-0000-0000-0000D95C0000}"/>
    <cellStyle name="Normal 24 5 2 2 2 2" xfId="25150" xr:uid="{00000000-0005-0000-0000-0000DA5C0000}"/>
    <cellStyle name="Normal 24 5 2 2 3" xfId="25151" xr:uid="{00000000-0005-0000-0000-0000DB5C0000}"/>
    <cellStyle name="Normal 24 5 2 2 4" xfId="25152" xr:uid="{00000000-0005-0000-0000-0000DC5C0000}"/>
    <cellStyle name="Normal 24 5 2 3" xfId="25153" xr:uid="{00000000-0005-0000-0000-0000DD5C0000}"/>
    <cellStyle name="Normal 24 5 2 3 2" xfId="25154" xr:uid="{00000000-0005-0000-0000-0000DE5C0000}"/>
    <cellStyle name="Normal 24 5 2 4" xfId="25155" xr:uid="{00000000-0005-0000-0000-0000DF5C0000}"/>
    <cellStyle name="Normal 24 5 2 5" xfId="25156" xr:uid="{00000000-0005-0000-0000-0000E05C0000}"/>
    <cellStyle name="Normal 24 5 2 6" xfId="25157" xr:uid="{00000000-0005-0000-0000-0000E15C0000}"/>
    <cellStyle name="Normal 24 6" xfId="25158" xr:uid="{00000000-0005-0000-0000-0000E25C0000}"/>
    <cellStyle name="Normal 24 6 2" xfId="25159" xr:uid="{00000000-0005-0000-0000-0000E35C0000}"/>
    <cellStyle name="Normal 24 6 2 2" xfId="25160" xr:uid="{00000000-0005-0000-0000-0000E45C0000}"/>
    <cellStyle name="Normal 24 6 2 2 2" xfId="25161" xr:uid="{00000000-0005-0000-0000-0000E55C0000}"/>
    <cellStyle name="Normal 24 6 2 2 2 2" xfId="25162" xr:uid="{00000000-0005-0000-0000-0000E65C0000}"/>
    <cellStyle name="Normal 24 6 2 2 3" xfId="25163" xr:uid="{00000000-0005-0000-0000-0000E75C0000}"/>
    <cellStyle name="Normal 24 6 2 2 4" xfId="25164" xr:uid="{00000000-0005-0000-0000-0000E85C0000}"/>
    <cellStyle name="Normal 24 6 2 3" xfId="25165" xr:uid="{00000000-0005-0000-0000-0000E95C0000}"/>
    <cellStyle name="Normal 24 6 2 3 2" xfId="25166" xr:uid="{00000000-0005-0000-0000-0000EA5C0000}"/>
    <cellStyle name="Normal 24 6 2 4" xfId="25167" xr:uid="{00000000-0005-0000-0000-0000EB5C0000}"/>
    <cellStyle name="Normal 24 6 2 5" xfId="25168" xr:uid="{00000000-0005-0000-0000-0000EC5C0000}"/>
    <cellStyle name="Normal 24 6 2 6" xfId="25169" xr:uid="{00000000-0005-0000-0000-0000ED5C0000}"/>
    <cellStyle name="Normal 24 7" xfId="25170" xr:uid="{00000000-0005-0000-0000-0000EE5C0000}"/>
    <cellStyle name="Normal 24 7 2" xfId="25171" xr:uid="{00000000-0005-0000-0000-0000EF5C0000}"/>
    <cellStyle name="Normal 24 7 2 2" xfId="25172" xr:uid="{00000000-0005-0000-0000-0000F05C0000}"/>
    <cellStyle name="Normal 24 7 2 2 2" xfId="25173" xr:uid="{00000000-0005-0000-0000-0000F15C0000}"/>
    <cellStyle name="Normal 24 7 2 2 2 2" xfId="25174" xr:uid="{00000000-0005-0000-0000-0000F25C0000}"/>
    <cellStyle name="Normal 24 7 2 2 3" xfId="25175" xr:uid="{00000000-0005-0000-0000-0000F35C0000}"/>
    <cellStyle name="Normal 24 7 2 2 4" xfId="25176" xr:uid="{00000000-0005-0000-0000-0000F45C0000}"/>
    <cellStyle name="Normal 24 7 2 3" xfId="25177" xr:uid="{00000000-0005-0000-0000-0000F55C0000}"/>
    <cellStyle name="Normal 24 7 2 3 2" xfId="25178" xr:uid="{00000000-0005-0000-0000-0000F65C0000}"/>
    <cellStyle name="Normal 24 7 2 4" xfId="25179" xr:uid="{00000000-0005-0000-0000-0000F75C0000}"/>
    <cellStyle name="Normal 24 7 2 5" xfId="25180" xr:uid="{00000000-0005-0000-0000-0000F85C0000}"/>
    <cellStyle name="Normal 24 7 2 6" xfId="25181" xr:uid="{00000000-0005-0000-0000-0000F95C0000}"/>
    <cellStyle name="Normal 24 8" xfId="25182" xr:uid="{00000000-0005-0000-0000-0000FA5C0000}"/>
    <cellStyle name="Normal 24 8 2" xfId="25183" xr:uid="{00000000-0005-0000-0000-0000FB5C0000}"/>
    <cellStyle name="Normal 24 8 2 2" xfId="25184" xr:uid="{00000000-0005-0000-0000-0000FC5C0000}"/>
    <cellStyle name="Normal 24 8 2 2 2" xfId="25185" xr:uid="{00000000-0005-0000-0000-0000FD5C0000}"/>
    <cellStyle name="Normal 24 8 2 2 2 2" xfId="25186" xr:uid="{00000000-0005-0000-0000-0000FE5C0000}"/>
    <cellStyle name="Normal 24 8 2 2 3" xfId="25187" xr:uid="{00000000-0005-0000-0000-0000FF5C0000}"/>
    <cellStyle name="Normal 24 8 2 2 4" xfId="25188" xr:uid="{00000000-0005-0000-0000-0000005D0000}"/>
    <cellStyle name="Normal 24 8 2 3" xfId="25189" xr:uid="{00000000-0005-0000-0000-0000015D0000}"/>
    <cellStyle name="Normal 24 8 2 3 2" xfId="25190" xr:uid="{00000000-0005-0000-0000-0000025D0000}"/>
    <cellStyle name="Normal 24 8 2 4" xfId="25191" xr:uid="{00000000-0005-0000-0000-0000035D0000}"/>
    <cellStyle name="Normal 24 8 2 5" xfId="25192" xr:uid="{00000000-0005-0000-0000-0000045D0000}"/>
    <cellStyle name="Normal 24 8 2 6" xfId="25193" xr:uid="{00000000-0005-0000-0000-0000055D0000}"/>
    <cellStyle name="Normal 24 9" xfId="25194" xr:uid="{00000000-0005-0000-0000-0000065D0000}"/>
    <cellStyle name="Normal 24 9 2" xfId="25195" xr:uid="{00000000-0005-0000-0000-0000075D0000}"/>
    <cellStyle name="Normal 24 9 2 2" xfId="25196" xr:uid="{00000000-0005-0000-0000-0000085D0000}"/>
    <cellStyle name="Normal 24 9 2 2 2" xfId="25197" xr:uid="{00000000-0005-0000-0000-0000095D0000}"/>
    <cellStyle name="Normal 24 9 2 2 2 2" xfId="25198" xr:uid="{00000000-0005-0000-0000-00000A5D0000}"/>
    <cellStyle name="Normal 24 9 2 2 3" xfId="25199" xr:uid="{00000000-0005-0000-0000-00000B5D0000}"/>
    <cellStyle name="Normal 24 9 2 2 4" xfId="25200" xr:uid="{00000000-0005-0000-0000-00000C5D0000}"/>
    <cellStyle name="Normal 24 9 2 3" xfId="25201" xr:uid="{00000000-0005-0000-0000-00000D5D0000}"/>
    <cellStyle name="Normal 24 9 2 3 2" xfId="25202" xr:uid="{00000000-0005-0000-0000-00000E5D0000}"/>
    <cellStyle name="Normal 24 9 2 4" xfId="25203" xr:uid="{00000000-0005-0000-0000-00000F5D0000}"/>
    <cellStyle name="Normal 24 9 2 5" xfId="25204" xr:uid="{00000000-0005-0000-0000-0000105D0000}"/>
    <cellStyle name="Normal 24 9 2 6" xfId="25205" xr:uid="{00000000-0005-0000-0000-0000115D0000}"/>
    <cellStyle name="Normal 240" xfId="25206" xr:uid="{00000000-0005-0000-0000-0000125D0000}"/>
    <cellStyle name="Normal 240 2" xfId="25207" xr:uid="{00000000-0005-0000-0000-0000135D0000}"/>
    <cellStyle name="Normal 240 3" xfId="25208" xr:uid="{00000000-0005-0000-0000-0000145D0000}"/>
    <cellStyle name="Normal 241" xfId="25209" xr:uid="{00000000-0005-0000-0000-0000155D0000}"/>
    <cellStyle name="Normal 241 2" xfId="25210" xr:uid="{00000000-0005-0000-0000-0000165D0000}"/>
    <cellStyle name="Normal 241 3" xfId="25211" xr:uid="{00000000-0005-0000-0000-0000175D0000}"/>
    <cellStyle name="Normal 242" xfId="25212" xr:uid="{00000000-0005-0000-0000-0000185D0000}"/>
    <cellStyle name="Normal 242 2" xfId="25213" xr:uid="{00000000-0005-0000-0000-0000195D0000}"/>
    <cellStyle name="Normal 242 3" xfId="25214" xr:uid="{00000000-0005-0000-0000-00001A5D0000}"/>
    <cellStyle name="Normal 243" xfId="25215" xr:uid="{00000000-0005-0000-0000-00001B5D0000}"/>
    <cellStyle name="Normal 243 2" xfId="25216" xr:uid="{00000000-0005-0000-0000-00001C5D0000}"/>
    <cellStyle name="Normal 243 3" xfId="25217" xr:uid="{00000000-0005-0000-0000-00001D5D0000}"/>
    <cellStyle name="Normal 244" xfId="25218" xr:uid="{00000000-0005-0000-0000-00001E5D0000}"/>
    <cellStyle name="Normal 244 2" xfId="25219" xr:uid="{00000000-0005-0000-0000-00001F5D0000}"/>
    <cellStyle name="Normal 244 3" xfId="25220" xr:uid="{00000000-0005-0000-0000-0000205D0000}"/>
    <cellStyle name="Normal 245" xfId="25221" xr:uid="{00000000-0005-0000-0000-0000215D0000}"/>
    <cellStyle name="Normal 245 2" xfId="25222" xr:uid="{00000000-0005-0000-0000-0000225D0000}"/>
    <cellStyle name="Normal 245 3" xfId="25223" xr:uid="{00000000-0005-0000-0000-0000235D0000}"/>
    <cellStyle name="Normal 246" xfId="25224" xr:uid="{00000000-0005-0000-0000-0000245D0000}"/>
    <cellStyle name="Normal 246 2" xfId="25225" xr:uid="{00000000-0005-0000-0000-0000255D0000}"/>
    <cellStyle name="Normal 246 3" xfId="25226" xr:uid="{00000000-0005-0000-0000-0000265D0000}"/>
    <cellStyle name="Normal 247" xfId="25227" xr:uid="{00000000-0005-0000-0000-0000275D0000}"/>
    <cellStyle name="Normal 247 2" xfId="25228" xr:uid="{00000000-0005-0000-0000-0000285D0000}"/>
    <cellStyle name="Normal 247 3" xfId="25229" xr:uid="{00000000-0005-0000-0000-0000295D0000}"/>
    <cellStyle name="Normal 248" xfId="25230" xr:uid="{00000000-0005-0000-0000-00002A5D0000}"/>
    <cellStyle name="Normal 248 2" xfId="25231" xr:uid="{00000000-0005-0000-0000-00002B5D0000}"/>
    <cellStyle name="Normal 248 3" xfId="25232" xr:uid="{00000000-0005-0000-0000-00002C5D0000}"/>
    <cellStyle name="Normal 249" xfId="25233" xr:uid="{00000000-0005-0000-0000-00002D5D0000}"/>
    <cellStyle name="Normal 249 2" xfId="25234" xr:uid="{00000000-0005-0000-0000-00002E5D0000}"/>
    <cellStyle name="Normal 249 3" xfId="25235" xr:uid="{00000000-0005-0000-0000-00002F5D0000}"/>
    <cellStyle name="Normal 25" xfId="418" xr:uid="{00000000-0005-0000-0000-0000305D0000}"/>
    <cellStyle name="Normal 25 10" xfId="25236" xr:uid="{00000000-0005-0000-0000-0000315D0000}"/>
    <cellStyle name="Normal 25 10 2" xfId="25237" xr:uid="{00000000-0005-0000-0000-0000325D0000}"/>
    <cellStyle name="Normal 25 10 2 2" xfId="25238" xr:uid="{00000000-0005-0000-0000-0000335D0000}"/>
    <cellStyle name="Normal 25 10 2 2 2" xfId="25239" xr:uid="{00000000-0005-0000-0000-0000345D0000}"/>
    <cellStyle name="Normal 25 10 2 2 2 2" xfId="25240" xr:uid="{00000000-0005-0000-0000-0000355D0000}"/>
    <cellStyle name="Normal 25 10 2 2 3" xfId="25241" xr:uid="{00000000-0005-0000-0000-0000365D0000}"/>
    <cellStyle name="Normal 25 10 2 2 4" xfId="25242" xr:uid="{00000000-0005-0000-0000-0000375D0000}"/>
    <cellStyle name="Normal 25 10 2 3" xfId="25243" xr:uid="{00000000-0005-0000-0000-0000385D0000}"/>
    <cellStyle name="Normal 25 10 2 3 2" xfId="25244" xr:uid="{00000000-0005-0000-0000-0000395D0000}"/>
    <cellStyle name="Normal 25 10 2 4" xfId="25245" xr:uid="{00000000-0005-0000-0000-00003A5D0000}"/>
    <cellStyle name="Normal 25 10 2 5" xfId="25246" xr:uid="{00000000-0005-0000-0000-00003B5D0000}"/>
    <cellStyle name="Normal 25 10 2 6" xfId="25247" xr:uid="{00000000-0005-0000-0000-00003C5D0000}"/>
    <cellStyle name="Normal 25 11" xfId="25248" xr:uid="{00000000-0005-0000-0000-00003D5D0000}"/>
    <cellStyle name="Normal 25 11 2" xfId="25249" xr:uid="{00000000-0005-0000-0000-00003E5D0000}"/>
    <cellStyle name="Normal 25 11 2 2" xfId="25250" xr:uid="{00000000-0005-0000-0000-00003F5D0000}"/>
    <cellStyle name="Normal 25 11 2 2 2" xfId="25251" xr:uid="{00000000-0005-0000-0000-0000405D0000}"/>
    <cellStyle name="Normal 25 11 2 2 2 2" xfId="25252" xr:uid="{00000000-0005-0000-0000-0000415D0000}"/>
    <cellStyle name="Normal 25 11 2 2 3" xfId="25253" xr:uid="{00000000-0005-0000-0000-0000425D0000}"/>
    <cellStyle name="Normal 25 11 2 2 4" xfId="25254" xr:uid="{00000000-0005-0000-0000-0000435D0000}"/>
    <cellStyle name="Normal 25 11 2 3" xfId="25255" xr:uid="{00000000-0005-0000-0000-0000445D0000}"/>
    <cellStyle name="Normal 25 11 2 3 2" xfId="25256" xr:uid="{00000000-0005-0000-0000-0000455D0000}"/>
    <cellStyle name="Normal 25 11 2 4" xfId="25257" xr:uid="{00000000-0005-0000-0000-0000465D0000}"/>
    <cellStyle name="Normal 25 11 2 5" xfId="25258" xr:uid="{00000000-0005-0000-0000-0000475D0000}"/>
    <cellStyle name="Normal 25 11 2 6" xfId="25259" xr:uid="{00000000-0005-0000-0000-0000485D0000}"/>
    <cellStyle name="Normal 25 12" xfId="25260" xr:uid="{00000000-0005-0000-0000-0000495D0000}"/>
    <cellStyle name="Normal 25 12 2" xfId="25261" xr:uid="{00000000-0005-0000-0000-00004A5D0000}"/>
    <cellStyle name="Normal 25 12 2 2" xfId="25262" xr:uid="{00000000-0005-0000-0000-00004B5D0000}"/>
    <cellStyle name="Normal 25 12 2 2 2" xfId="25263" xr:uid="{00000000-0005-0000-0000-00004C5D0000}"/>
    <cellStyle name="Normal 25 12 2 2 2 2" xfId="25264" xr:uid="{00000000-0005-0000-0000-00004D5D0000}"/>
    <cellStyle name="Normal 25 12 2 2 3" xfId="25265" xr:uid="{00000000-0005-0000-0000-00004E5D0000}"/>
    <cellStyle name="Normal 25 12 2 2 4" xfId="25266" xr:uid="{00000000-0005-0000-0000-00004F5D0000}"/>
    <cellStyle name="Normal 25 12 2 3" xfId="25267" xr:uid="{00000000-0005-0000-0000-0000505D0000}"/>
    <cellStyle name="Normal 25 12 2 3 2" xfId="25268" xr:uid="{00000000-0005-0000-0000-0000515D0000}"/>
    <cellStyle name="Normal 25 12 2 4" xfId="25269" xr:uid="{00000000-0005-0000-0000-0000525D0000}"/>
    <cellStyle name="Normal 25 12 2 5" xfId="25270" xr:uid="{00000000-0005-0000-0000-0000535D0000}"/>
    <cellStyle name="Normal 25 12 2 6" xfId="25271" xr:uid="{00000000-0005-0000-0000-0000545D0000}"/>
    <cellStyle name="Normal 25 13" xfId="25272" xr:uid="{00000000-0005-0000-0000-0000555D0000}"/>
    <cellStyle name="Normal 25 13 2" xfId="25273" xr:uid="{00000000-0005-0000-0000-0000565D0000}"/>
    <cellStyle name="Normal 25 13 2 2" xfId="25274" xr:uid="{00000000-0005-0000-0000-0000575D0000}"/>
    <cellStyle name="Normal 25 13 2 2 2" xfId="25275" xr:uid="{00000000-0005-0000-0000-0000585D0000}"/>
    <cellStyle name="Normal 25 13 2 2 2 2" xfId="25276" xr:uid="{00000000-0005-0000-0000-0000595D0000}"/>
    <cellStyle name="Normal 25 13 2 2 3" xfId="25277" xr:uid="{00000000-0005-0000-0000-00005A5D0000}"/>
    <cellStyle name="Normal 25 13 2 2 4" xfId="25278" xr:uid="{00000000-0005-0000-0000-00005B5D0000}"/>
    <cellStyle name="Normal 25 13 2 3" xfId="25279" xr:uid="{00000000-0005-0000-0000-00005C5D0000}"/>
    <cellStyle name="Normal 25 13 2 3 2" xfId="25280" xr:uid="{00000000-0005-0000-0000-00005D5D0000}"/>
    <cellStyle name="Normal 25 13 2 4" xfId="25281" xr:uid="{00000000-0005-0000-0000-00005E5D0000}"/>
    <cellStyle name="Normal 25 13 2 5" xfId="25282" xr:uid="{00000000-0005-0000-0000-00005F5D0000}"/>
    <cellStyle name="Normal 25 13 2 6" xfId="25283" xr:uid="{00000000-0005-0000-0000-0000605D0000}"/>
    <cellStyle name="Normal 25 14" xfId="25284" xr:uid="{00000000-0005-0000-0000-0000615D0000}"/>
    <cellStyle name="Normal 25 14 2" xfId="25285" xr:uid="{00000000-0005-0000-0000-0000625D0000}"/>
    <cellStyle name="Normal 25 14 2 2" xfId="25286" xr:uid="{00000000-0005-0000-0000-0000635D0000}"/>
    <cellStyle name="Normal 25 14 2 2 2" xfId="25287" xr:uid="{00000000-0005-0000-0000-0000645D0000}"/>
    <cellStyle name="Normal 25 14 2 3" xfId="25288" xr:uid="{00000000-0005-0000-0000-0000655D0000}"/>
    <cellStyle name="Normal 25 14 2 4" xfId="25289" xr:uid="{00000000-0005-0000-0000-0000665D0000}"/>
    <cellStyle name="Normal 25 14 3" xfId="25290" xr:uid="{00000000-0005-0000-0000-0000675D0000}"/>
    <cellStyle name="Normal 25 14 3 2" xfId="25291" xr:uid="{00000000-0005-0000-0000-0000685D0000}"/>
    <cellStyle name="Normal 25 14 4" xfId="25292" xr:uid="{00000000-0005-0000-0000-0000695D0000}"/>
    <cellStyle name="Normal 25 14 5" xfId="25293" xr:uid="{00000000-0005-0000-0000-00006A5D0000}"/>
    <cellStyle name="Normal 25 14 6" xfId="25294" xr:uid="{00000000-0005-0000-0000-00006B5D0000}"/>
    <cellStyle name="Normal 25 15" xfId="2274" xr:uid="{00000000-0005-0000-0000-00006C5D0000}"/>
    <cellStyle name="Normal 25 2" xfId="1405" xr:uid="{00000000-0005-0000-0000-00006D5D0000}"/>
    <cellStyle name="Normal 25 2 2" xfId="25295" xr:uid="{00000000-0005-0000-0000-00006E5D0000}"/>
    <cellStyle name="Normal 25 2 2 2" xfId="25296" xr:uid="{00000000-0005-0000-0000-00006F5D0000}"/>
    <cellStyle name="Normal 25 2 2 2 2" xfId="25297" xr:uid="{00000000-0005-0000-0000-0000705D0000}"/>
    <cellStyle name="Normal 25 2 2 2 2 2" xfId="25298" xr:uid="{00000000-0005-0000-0000-0000715D0000}"/>
    <cellStyle name="Normal 25 2 2 2 2 2 2" xfId="25299" xr:uid="{00000000-0005-0000-0000-0000725D0000}"/>
    <cellStyle name="Normal 25 2 2 2 2 3" xfId="25300" xr:uid="{00000000-0005-0000-0000-0000735D0000}"/>
    <cellStyle name="Normal 25 2 2 2 2 4" xfId="25301" xr:uid="{00000000-0005-0000-0000-0000745D0000}"/>
    <cellStyle name="Normal 25 2 2 2 3" xfId="25302" xr:uid="{00000000-0005-0000-0000-0000755D0000}"/>
    <cellStyle name="Normal 25 2 2 2 3 2" xfId="25303" xr:uid="{00000000-0005-0000-0000-0000765D0000}"/>
    <cellStyle name="Normal 25 2 2 2 4" xfId="25304" xr:uid="{00000000-0005-0000-0000-0000775D0000}"/>
    <cellStyle name="Normal 25 2 2 2 5" xfId="25305" xr:uid="{00000000-0005-0000-0000-0000785D0000}"/>
    <cellStyle name="Normal 25 2 2 2 6" xfId="25306" xr:uid="{00000000-0005-0000-0000-0000795D0000}"/>
    <cellStyle name="Normal 25 2 3" xfId="25307" xr:uid="{00000000-0005-0000-0000-00007A5D0000}"/>
    <cellStyle name="Normal 25 2 3 2" xfId="25308" xr:uid="{00000000-0005-0000-0000-00007B5D0000}"/>
    <cellStyle name="Normal 25 2 3 2 2" xfId="25309" xr:uid="{00000000-0005-0000-0000-00007C5D0000}"/>
    <cellStyle name="Normal 25 2 3 2 2 2" xfId="25310" xr:uid="{00000000-0005-0000-0000-00007D5D0000}"/>
    <cellStyle name="Normal 25 2 3 2 3" xfId="25311" xr:uid="{00000000-0005-0000-0000-00007E5D0000}"/>
    <cellStyle name="Normal 25 2 3 2 4" xfId="25312" xr:uid="{00000000-0005-0000-0000-00007F5D0000}"/>
    <cellStyle name="Normal 25 2 3 3" xfId="25313" xr:uid="{00000000-0005-0000-0000-0000805D0000}"/>
    <cellStyle name="Normal 25 2 3 3 2" xfId="25314" xr:uid="{00000000-0005-0000-0000-0000815D0000}"/>
    <cellStyle name="Normal 25 2 3 4" xfId="25315" xr:uid="{00000000-0005-0000-0000-0000825D0000}"/>
    <cellStyle name="Normal 25 2 3 5" xfId="25316" xr:uid="{00000000-0005-0000-0000-0000835D0000}"/>
    <cellStyle name="Normal 25 2 3 6" xfId="25317" xr:uid="{00000000-0005-0000-0000-0000845D0000}"/>
    <cellStyle name="Normal 25 2 4" xfId="2372" xr:uid="{00000000-0005-0000-0000-0000855D0000}"/>
    <cellStyle name="Normal 25 3" xfId="25318" xr:uid="{00000000-0005-0000-0000-0000865D0000}"/>
    <cellStyle name="Normal 25 3 2" xfId="25319" xr:uid="{00000000-0005-0000-0000-0000875D0000}"/>
    <cellStyle name="Normal 25 3 2 2" xfId="25320" xr:uid="{00000000-0005-0000-0000-0000885D0000}"/>
    <cellStyle name="Normal 25 3 2 2 2" xfId="25321" xr:uid="{00000000-0005-0000-0000-0000895D0000}"/>
    <cellStyle name="Normal 25 3 2 2 2 2" xfId="25322" xr:uid="{00000000-0005-0000-0000-00008A5D0000}"/>
    <cellStyle name="Normal 25 3 2 2 3" xfId="25323" xr:uid="{00000000-0005-0000-0000-00008B5D0000}"/>
    <cellStyle name="Normal 25 3 2 2 4" xfId="25324" xr:uid="{00000000-0005-0000-0000-00008C5D0000}"/>
    <cellStyle name="Normal 25 3 2 3" xfId="25325" xr:uid="{00000000-0005-0000-0000-00008D5D0000}"/>
    <cellStyle name="Normal 25 3 2 3 2" xfId="25326" xr:uid="{00000000-0005-0000-0000-00008E5D0000}"/>
    <cellStyle name="Normal 25 3 2 4" xfId="25327" xr:uid="{00000000-0005-0000-0000-00008F5D0000}"/>
    <cellStyle name="Normal 25 3 2 5" xfId="25328" xr:uid="{00000000-0005-0000-0000-0000905D0000}"/>
    <cellStyle name="Normal 25 3 2 6" xfId="25329" xr:uid="{00000000-0005-0000-0000-0000915D0000}"/>
    <cellStyle name="Normal 25 3 3" xfId="51377" xr:uid="{C509FF25-07A9-4EF5-A5E6-A7D52FC4C82F}"/>
    <cellStyle name="Normal 25 4" xfId="25330" xr:uid="{00000000-0005-0000-0000-0000925D0000}"/>
    <cellStyle name="Normal 25 4 2" xfId="25331" xr:uid="{00000000-0005-0000-0000-0000935D0000}"/>
    <cellStyle name="Normal 25 4 2 2" xfId="25332" xr:uid="{00000000-0005-0000-0000-0000945D0000}"/>
    <cellStyle name="Normal 25 4 2 2 2" xfId="25333" xr:uid="{00000000-0005-0000-0000-0000955D0000}"/>
    <cellStyle name="Normal 25 4 2 2 2 2" xfId="25334" xr:uid="{00000000-0005-0000-0000-0000965D0000}"/>
    <cellStyle name="Normal 25 4 2 2 3" xfId="25335" xr:uid="{00000000-0005-0000-0000-0000975D0000}"/>
    <cellStyle name="Normal 25 4 2 2 4" xfId="25336" xr:uid="{00000000-0005-0000-0000-0000985D0000}"/>
    <cellStyle name="Normal 25 4 2 3" xfId="25337" xr:uid="{00000000-0005-0000-0000-0000995D0000}"/>
    <cellStyle name="Normal 25 4 2 3 2" xfId="25338" xr:uid="{00000000-0005-0000-0000-00009A5D0000}"/>
    <cellStyle name="Normal 25 4 2 4" xfId="25339" xr:uid="{00000000-0005-0000-0000-00009B5D0000}"/>
    <cellStyle name="Normal 25 4 2 5" xfId="25340" xr:uid="{00000000-0005-0000-0000-00009C5D0000}"/>
    <cellStyle name="Normal 25 4 2 6" xfId="25341" xr:uid="{00000000-0005-0000-0000-00009D5D0000}"/>
    <cellStyle name="Normal 25 5" xfId="25342" xr:uid="{00000000-0005-0000-0000-00009E5D0000}"/>
    <cellStyle name="Normal 25 5 2" xfId="25343" xr:uid="{00000000-0005-0000-0000-00009F5D0000}"/>
    <cellStyle name="Normal 25 5 2 2" xfId="25344" xr:uid="{00000000-0005-0000-0000-0000A05D0000}"/>
    <cellStyle name="Normal 25 5 2 2 2" xfId="25345" xr:uid="{00000000-0005-0000-0000-0000A15D0000}"/>
    <cellStyle name="Normal 25 5 2 2 2 2" xfId="25346" xr:uid="{00000000-0005-0000-0000-0000A25D0000}"/>
    <cellStyle name="Normal 25 5 2 2 3" xfId="25347" xr:uid="{00000000-0005-0000-0000-0000A35D0000}"/>
    <cellStyle name="Normal 25 5 2 2 4" xfId="25348" xr:uid="{00000000-0005-0000-0000-0000A45D0000}"/>
    <cellStyle name="Normal 25 5 2 3" xfId="25349" xr:uid="{00000000-0005-0000-0000-0000A55D0000}"/>
    <cellStyle name="Normal 25 5 2 3 2" xfId="25350" xr:uid="{00000000-0005-0000-0000-0000A65D0000}"/>
    <cellStyle name="Normal 25 5 2 4" xfId="25351" xr:uid="{00000000-0005-0000-0000-0000A75D0000}"/>
    <cellStyle name="Normal 25 5 2 5" xfId="25352" xr:uid="{00000000-0005-0000-0000-0000A85D0000}"/>
    <cellStyle name="Normal 25 5 2 6" xfId="25353" xr:uid="{00000000-0005-0000-0000-0000A95D0000}"/>
    <cellStyle name="Normal 25 6" xfId="25354" xr:uid="{00000000-0005-0000-0000-0000AA5D0000}"/>
    <cellStyle name="Normal 25 6 2" xfId="25355" xr:uid="{00000000-0005-0000-0000-0000AB5D0000}"/>
    <cellStyle name="Normal 25 6 2 2" xfId="25356" xr:uid="{00000000-0005-0000-0000-0000AC5D0000}"/>
    <cellStyle name="Normal 25 6 2 2 2" xfId="25357" xr:uid="{00000000-0005-0000-0000-0000AD5D0000}"/>
    <cellStyle name="Normal 25 6 2 2 2 2" xfId="25358" xr:uid="{00000000-0005-0000-0000-0000AE5D0000}"/>
    <cellStyle name="Normal 25 6 2 2 3" xfId="25359" xr:uid="{00000000-0005-0000-0000-0000AF5D0000}"/>
    <cellStyle name="Normal 25 6 2 2 4" xfId="25360" xr:uid="{00000000-0005-0000-0000-0000B05D0000}"/>
    <cellStyle name="Normal 25 6 2 3" xfId="25361" xr:uid="{00000000-0005-0000-0000-0000B15D0000}"/>
    <cellStyle name="Normal 25 6 2 3 2" xfId="25362" xr:uid="{00000000-0005-0000-0000-0000B25D0000}"/>
    <cellStyle name="Normal 25 6 2 4" xfId="25363" xr:uid="{00000000-0005-0000-0000-0000B35D0000}"/>
    <cellStyle name="Normal 25 6 2 5" xfId="25364" xr:uid="{00000000-0005-0000-0000-0000B45D0000}"/>
    <cellStyle name="Normal 25 6 2 6" xfId="25365" xr:uid="{00000000-0005-0000-0000-0000B55D0000}"/>
    <cellStyle name="Normal 25 7" xfId="25366" xr:uid="{00000000-0005-0000-0000-0000B65D0000}"/>
    <cellStyle name="Normal 25 7 2" xfId="25367" xr:uid="{00000000-0005-0000-0000-0000B75D0000}"/>
    <cellStyle name="Normal 25 7 2 2" xfId="25368" xr:uid="{00000000-0005-0000-0000-0000B85D0000}"/>
    <cellStyle name="Normal 25 7 2 2 2" xfId="25369" xr:uid="{00000000-0005-0000-0000-0000B95D0000}"/>
    <cellStyle name="Normal 25 7 2 2 2 2" xfId="25370" xr:uid="{00000000-0005-0000-0000-0000BA5D0000}"/>
    <cellStyle name="Normal 25 7 2 2 3" xfId="25371" xr:uid="{00000000-0005-0000-0000-0000BB5D0000}"/>
    <cellStyle name="Normal 25 7 2 2 4" xfId="25372" xr:uid="{00000000-0005-0000-0000-0000BC5D0000}"/>
    <cellStyle name="Normal 25 7 2 3" xfId="25373" xr:uid="{00000000-0005-0000-0000-0000BD5D0000}"/>
    <cellStyle name="Normal 25 7 2 3 2" xfId="25374" xr:uid="{00000000-0005-0000-0000-0000BE5D0000}"/>
    <cellStyle name="Normal 25 7 2 4" xfId="25375" xr:uid="{00000000-0005-0000-0000-0000BF5D0000}"/>
    <cellStyle name="Normal 25 7 2 5" xfId="25376" xr:uid="{00000000-0005-0000-0000-0000C05D0000}"/>
    <cellStyle name="Normal 25 7 2 6" xfId="25377" xr:uid="{00000000-0005-0000-0000-0000C15D0000}"/>
    <cellStyle name="Normal 25 8" xfId="25378" xr:uid="{00000000-0005-0000-0000-0000C25D0000}"/>
    <cellStyle name="Normal 25 8 2" xfId="25379" xr:uid="{00000000-0005-0000-0000-0000C35D0000}"/>
    <cellStyle name="Normal 25 8 2 2" xfId="25380" xr:uid="{00000000-0005-0000-0000-0000C45D0000}"/>
    <cellStyle name="Normal 25 8 2 2 2" xfId="25381" xr:uid="{00000000-0005-0000-0000-0000C55D0000}"/>
    <cellStyle name="Normal 25 8 2 2 2 2" xfId="25382" xr:uid="{00000000-0005-0000-0000-0000C65D0000}"/>
    <cellStyle name="Normal 25 8 2 2 3" xfId="25383" xr:uid="{00000000-0005-0000-0000-0000C75D0000}"/>
    <cellStyle name="Normal 25 8 2 2 4" xfId="25384" xr:uid="{00000000-0005-0000-0000-0000C85D0000}"/>
    <cellStyle name="Normal 25 8 2 3" xfId="25385" xr:uid="{00000000-0005-0000-0000-0000C95D0000}"/>
    <cellStyle name="Normal 25 8 2 3 2" xfId="25386" xr:uid="{00000000-0005-0000-0000-0000CA5D0000}"/>
    <cellStyle name="Normal 25 8 2 4" xfId="25387" xr:uid="{00000000-0005-0000-0000-0000CB5D0000}"/>
    <cellStyle name="Normal 25 8 2 5" xfId="25388" xr:uid="{00000000-0005-0000-0000-0000CC5D0000}"/>
    <cellStyle name="Normal 25 8 2 6" xfId="25389" xr:uid="{00000000-0005-0000-0000-0000CD5D0000}"/>
    <cellStyle name="Normal 25 9" xfId="25390" xr:uid="{00000000-0005-0000-0000-0000CE5D0000}"/>
    <cellStyle name="Normal 25 9 2" xfId="25391" xr:uid="{00000000-0005-0000-0000-0000CF5D0000}"/>
    <cellStyle name="Normal 25 9 2 2" xfId="25392" xr:uid="{00000000-0005-0000-0000-0000D05D0000}"/>
    <cellStyle name="Normal 25 9 2 2 2" xfId="25393" xr:uid="{00000000-0005-0000-0000-0000D15D0000}"/>
    <cellStyle name="Normal 25 9 2 2 2 2" xfId="25394" xr:uid="{00000000-0005-0000-0000-0000D25D0000}"/>
    <cellStyle name="Normal 25 9 2 2 3" xfId="25395" xr:uid="{00000000-0005-0000-0000-0000D35D0000}"/>
    <cellStyle name="Normal 25 9 2 2 4" xfId="25396" xr:uid="{00000000-0005-0000-0000-0000D45D0000}"/>
    <cellStyle name="Normal 25 9 2 3" xfId="25397" xr:uid="{00000000-0005-0000-0000-0000D55D0000}"/>
    <cellStyle name="Normal 25 9 2 3 2" xfId="25398" xr:uid="{00000000-0005-0000-0000-0000D65D0000}"/>
    <cellStyle name="Normal 25 9 2 4" xfId="25399" xr:uid="{00000000-0005-0000-0000-0000D75D0000}"/>
    <cellStyle name="Normal 25 9 2 5" xfId="25400" xr:uid="{00000000-0005-0000-0000-0000D85D0000}"/>
    <cellStyle name="Normal 25 9 2 6" xfId="25401" xr:uid="{00000000-0005-0000-0000-0000D95D0000}"/>
    <cellStyle name="Normal 250" xfId="25402" xr:uid="{00000000-0005-0000-0000-0000DA5D0000}"/>
    <cellStyle name="Normal 250 2" xfId="25403" xr:uid="{00000000-0005-0000-0000-0000DB5D0000}"/>
    <cellStyle name="Normal 250 3" xfId="25404" xr:uid="{00000000-0005-0000-0000-0000DC5D0000}"/>
    <cellStyle name="Normal 251" xfId="25405" xr:uid="{00000000-0005-0000-0000-0000DD5D0000}"/>
    <cellStyle name="Normal 251 2" xfId="25406" xr:uid="{00000000-0005-0000-0000-0000DE5D0000}"/>
    <cellStyle name="Normal 251 3" xfId="25407" xr:uid="{00000000-0005-0000-0000-0000DF5D0000}"/>
    <cellStyle name="Normal 252" xfId="25408" xr:uid="{00000000-0005-0000-0000-0000E05D0000}"/>
    <cellStyle name="Normal 252 2" xfId="25409" xr:uid="{00000000-0005-0000-0000-0000E15D0000}"/>
    <cellStyle name="Normal 252 3" xfId="25410" xr:uid="{00000000-0005-0000-0000-0000E25D0000}"/>
    <cellStyle name="Normal 253" xfId="25411" xr:uid="{00000000-0005-0000-0000-0000E35D0000}"/>
    <cellStyle name="Normal 253 2" xfId="25412" xr:uid="{00000000-0005-0000-0000-0000E45D0000}"/>
    <cellStyle name="Normal 253 3" xfId="25413" xr:uid="{00000000-0005-0000-0000-0000E55D0000}"/>
    <cellStyle name="Normal 254" xfId="25414" xr:uid="{00000000-0005-0000-0000-0000E65D0000}"/>
    <cellStyle name="Normal 254 2" xfId="25415" xr:uid="{00000000-0005-0000-0000-0000E75D0000}"/>
    <cellStyle name="Normal 254 3" xfId="25416" xr:uid="{00000000-0005-0000-0000-0000E85D0000}"/>
    <cellStyle name="Normal 255" xfId="25417" xr:uid="{00000000-0005-0000-0000-0000E95D0000}"/>
    <cellStyle name="Normal 255 2" xfId="25418" xr:uid="{00000000-0005-0000-0000-0000EA5D0000}"/>
    <cellStyle name="Normal 255 3" xfId="25419" xr:uid="{00000000-0005-0000-0000-0000EB5D0000}"/>
    <cellStyle name="Normal 256" xfId="25420" xr:uid="{00000000-0005-0000-0000-0000EC5D0000}"/>
    <cellStyle name="Normal 256 2" xfId="25421" xr:uid="{00000000-0005-0000-0000-0000ED5D0000}"/>
    <cellStyle name="Normal 256 3" xfId="25422" xr:uid="{00000000-0005-0000-0000-0000EE5D0000}"/>
    <cellStyle name="Normal 257" xfId="25423" xr:uid="{00000000-0005-0000-0000-0000EF5D0000}"/>
    <cellStyle name="Normal 257 2" xfId="25424" xr:uid="{00000000-0005-0000-0000-0000F05D0000}"/>
    <cellStyle name="Normal 257 3" xfId="25425" xr:uid="{00000000-0005-0000-0000-0000F15D0000}"/>
    <cellStyle name="Normal 258" xfId="25426" xr:uid="{00000000-0005-0000-0000-0000F25D0000}"/>
    <cellStyle name="Normal 258 2" xfId="25427" xr:uid="{00000000-0005-0000-0000-0000F35D0000}"/>
    <cellStyle name="Normal 258 3" xfId="25428" xr:uid="{00000000-0005-0000-0000-0000F45D0000}"/>
    <cellStyle name="Normal 259" xfId="25429" xr:uid="{00000000-0005-0000-0000-0000F55D0000}"/>
    <cellStyle name="Normal 259 2" xfId="25430" xr:uid="{00000000-0005-0000-0000-0000F65D0000}"/>
    <cellStyle name="Normal 259 3" xfId="25431" xr:uid="{00000000-0005-0000-0000-0000F75D0000}"/>
    <cellStyle name="Normal 26" xfId="419" xr:uid="{00000000-0005-0000-0000-0000F85D0000}"/>
    <cellStyle name="Normal 26 10" xfId="25432" xr:uid="{00000000-0005-0000-0000-0000F95D0000}"/>
    <cellStyle name="Normal 26 10 2" xfId="25433" xr:uid="{00000000-0005-0000-0000-0000FA5D0000}"/>
    <cellStyle name="Normal 26 10 2 2" xfId="25434" xr:uid="{00000000-0005-0000-0000-0000FB5D0000}"/>
    <cellStyle name="Normal 26 10 2 2 2" xfId="25435" xr:uid="{00000000-0005-0000-0000-0000FC5D0000}"/>
    <cellStyle name="Normal 26 10 2 2 2 2" xfId="25436" xr:uid="{00000000-0005-0000-0000-0000FD5D0000}"/>
    <cellStyle name="Normal 26 10 2 2 3" xfId="25437" xr:uid="{00000000-0005-0000-0000-0000FE5D0000}"/>
    <cellStyle name="Normal 26 10 2 2 4" xfId="25438" xr:uid="{00000000-0005-0000-0000-0000FF5D0000}"/>
    <cellStyle name="Normal 26 10 2 3" xfId="25439" xr:uid="{00000000-0005-0000-0000-0000005E0000}"/>
    <cellStyle name="Normal 26 10 2 3 2" xfId="25440" xr:uid="{00000000-0005-0000-0000-0000015E0000}"/>
    <cellStyle name="Normal 26 10 2 4" xfId="25441" xr:uid="{00000000-0005-0000-0000-0000025E0000}"/>
    <cellStyle name="Normal 26 10 2 5" xfId="25442" xr:uid="{00000000-0005-0000-0000-0000035E0000}"/>
    <cellStyle name="Normal 26 10 2 6" xfId="25443" xr:uid="{00000000-0005-0000-0000-0000045E0000}"/>
    <cellStyle name="Normal 26 11" xfId="25444" xr:uid="{00000000-0005-0000-0000-0000055E0000}"/>
    <cellStyle name="Normal 26 11 2" xfId="25445" xr:uid="{00000000-0005-0000-0000-0000065E0000}"/>
    <cellStyle name="Normal 26 11 2 2" xfId="25446" xr:uid="{00000000-0005-0000-0000-0000075E0000}"/>
    <cellStyle name="Normal 26 11 2 2 2" xfId="25447" xr:uid="{00000000-0005-0000-0000-0000085E0000}"/>
    <cellStyle name="Normal 26 11 2 2 2 2" xfId="25448" xr:uid="{00000000-0005-0000-0000-0000095E0000}"/>
    <cellStyle name="Normal 26 11 2 2 3" xfId="25449" xr:uid="{00000000-0005-0000-0000-00000A5E0000}"/>
    <cellStyle name="Normal 26 11 2 2 4" xfId="25450" xr:uid="{00000000-0005-0000-0000-00000B5E0000}"/>
    <cellStyle name="Normal 26 11 2 3" xfId="25451" xr:uid="{00000000-0005-0000-0000-00000C5E0000}"/>
    <cellStyle name="Normal 26 11 2 3 2" xfId="25452" xr:uid="{00000000-0005-0000-0000-00000D5E0000}"/>
    <cellStyle name="Normal 26 11 2 4" xfId="25453" xr:uid="{00000000-0005-0000-0000-00000E5E0000}"/>
    <cellStyle name="Normal 26 11 2 5" xfId="25454" xr:uid="{00000000-0005-0000-0000-00000F5E0000}"/>
    <cellStyle name="Normal 26 11 2 6" xfId="25455" xr:uid="{00000000-0005-0000-0000-0000105E0000}"/>
    <cellStyle name="Normal 26 12" xfId="25456" xr:uid="{00000000-0005-0000-0000-0000115E0000}"/>
    <cellStyle name="Normal 26 12 2" xfId="25457" xr:uid="{00000000-0005-0000-0000-0000125E0000}"/>
    <cellStyle name="Normal 26 12 2 2" xfId="25458" xr:uid="{00000000-0005-0000-0000-0000135E0000}"/>
    <cellStyle name="Normal 26 12 2 2 2" xfId="25459" xr:uid="{00000000-0005-0000-0000-0000145E0000}"/>
    <cellStyle name="Normal 26 12 2 2 2 2" xfId="25460" xr:uid="{00000000-0005-0000-0000-0000155E0000}"/>
    <cellStyle name="Normal 26 12 2 2 3" xfId="25461" xr:uid="{00000000-0005-0000-0000-0000165E0000}"/>
    <cellStyle name="Normal 26 12 2 2 4" xfId="25462" xr:uid="{00000000-0005-0000-0000-0000175E0000}"/>
    <cellStyle name="Normal 26 12 2 3" xfId="25463" xr:uid="{00000000-0005-0000-0000-0000185E0000}"/>
    <cellStyle name="Normal 26 12 2 3 2" xfId="25464" xr:uid="{00000000-0005-0000-0000-0000195E0000}"/>
    <cellStyle name="Normal 26 12 2 4" xfId="25465" xr:uid="{00000000-0005-0000-0000-00001A5E0000}"/>
    <cellStyle name="Normal 26 12 2 5" xfId="25466" xr:uid="{00000000-0005-0000-0000-00001B5E0000}"/>
    <cellStyle name="Normal 26 12 2 6" xfId="25467" xr:uid="{00000000-0005-0000-0000-00001C5E0000}"/>
    <cellStyle name="Normal 26 13" xfId="25468" xr:uid="{00000000-0005-0000-0000-00001D5E0000}"/>
    <cellStyle name="Normal 26 13 2" xfId="25469" xr:uid="{00000000-0005-0000-0000-00001E5E0000}"/>
    <cellStyle name="Normal 26 13 2 2" xfId="25470" xr:uid="{00000000-0005-0000-0000-00001F5E0000}"/>
    <cellStyle name="Normal 26 13 2 2 2" xfId="25471" xr:uid="{00000000-0005-0000-0000-0000205E0000}"/>
    <cellStyle name="Normal 26 13 2 2 2 2" xfId="25472" xr:uid="{00000000-0005-0000-0000-0000215E0000}"/>
    <cellStyle name="Normal 26 13 2 2 3" xfId="25473" xr:uid="{00000000-0005-0000-0000-0000225E0000}"/>
    <cellStyle name="Normal 26 13 2 2 4" xfId="25474" xr:uid="{00000000-0005-0000-0000-0000235E0000}"/>
    <cellStyle name="Normal 26 13 2 3" xfId="25475" xr:uid="{00000000-0005-0000-0000-0000245E0000}"/>
    <cellStyle name="Normal 26 13 2 3 2" xfId="25476" xr:uid="{00000000-0005-0000-0000-0000255E0000}"/>
    <cellStyle name="Normal 26 13 2 4" xfId="25477" xr:uid="{00000000-0005-0000-0000-0000265E0000}"/>
    <cellStyle name="Normal 26 13 2 5" xfId="25478" xr:uid="{00000000-0005-0000-0000-0000275E0000}"/>
    <cellStyle name="Normal 26 13 2 6" xfId="25479" xr:uid="{00000000-0005-0000-0000-0000285E0000}"/>
    <cellStyle name="Normal 26 14" xfId="25480" xr:uid="{00000000-0005-0000-0000-0000295E0000}"/>
    <cellStyle name="Normal 26 14 2" xfId="25481" xr:uid="{00000000-0005-0000-0000-00002A5E0000}"/>
    <cellStyle name="Normal 26 14 2 2" xfId="25482" xr:uid="{00000000-0005-0000-0000-00002B5E0000}"/>
    <cellStyle name="Normal 26 14 2 2 2" xfId="25483" xr:uid="{00000000-0005-0000-0000-00002C5E0000}"/>
    <cellStyle name="Normal 26 14 2 3" xfId="25484" xr:uid="{00000000-0005-0000-0000-00002D5E0000}"/>
    <cellStyle name="Normal 26 14 2 4" xfId="25485" xr:uid="{00000000-0005-0000-0000-00002E5E0000}"/>
    <cellStyle name="Normal 26 14 3" xfId="25486" xr:uid="{00000000-0005-0000-0000-00002F5E0000}"/>
    <cellStyle name="Normal 26 14 3 2" xfId="25487" xr:uid="{00000000-0005-0000-0000-0000305E0000}"/>
    <cellStyle name="Normal 26 14 4" xfId="25488" xr:uid="{00000000-0005-0000-0000-0000315E0000}"/>
    <cellStyle name="Normal 26 14 5" xfId="25489" xr:uid="{00000000-0005-0000-0000-0000325E0000}"/>
    <cellStyle name="Normal 26 14 6" xfId="25490" xr:uid="{00000000-0005-0000-0000-0000335E0000}"/>
    <cellStyle name="Normal 26 15" xfId="2275" xr:uid="{00000000-0005-0000-0000-0000345E0000}"/>
    <cellStyle name="Normal 26 2" xfId="1406" xr:uid="{00000000-0005-0000-0000-0000355E0000}"/>
    <cellStyle name="Normal 26 2 2" xfId="25491" xr:uid="{00000000-0005-0000-0000-0000365E0000}"/>
    <cellStyle name="Normal 26 2 2 2" xfId="25492" xr:uid="{00000000-0005-0000-0000-0000375E0000}"/>
    <cellStyle name="Normal 26 2 2 2 2" xfId="25493" xr:uid="{00000000-0005-0000-0000-0000385E0000}"/>
    <cellStyle name="Normal 26 2 2 2 2 2" xfId="25494" xr:uid="{00000000-0005-0000-0000-0000395E0000}"/>
    <cellStyle name="Normal 26 2 2 2 2 2 2" xfId="25495" xr:uid="{00000000-0005-0000-0000-00003A5E0000}"/>
    <cellStyle name="Normal 26 2 2 2 2 3" xfId="25496" xr:uid="{00000000-0005-0000-0000-00003B5E0000}"/>
    <cellStyle name="Normal 26 2 2 2 2 4" xfId="25497" xr:uid="{00000000-0005-0000-0000-00003C5E0000}"/>
    <cellStyle name="Normal 26 2 2 2 3" xfId="25498" xr:uid="{00000000-0005-0000-0000-00003D5E0000}"/>
    <cellStyle name="Normal 26 2 2 2 3 2" xfId="25499" xr:uid="{00000000-0005-0000-0000-00003E5E0000}"/>
    <cellStyle name="Normal 26 2 2 2 4" xfId="25500" xr:uid="{00000000-0005-0000-0000-00003F5E0000}"/>
    <cellStyle name="Normal 26 2 2 2 5" xfId="25501" xr:uid="{00000000-0005-0000-0000-0000405E0000}"/>
    <cellStyle name="Normal 26 2 2 2 6" xfId="25502" xr:uid="{00000000-0005-0000-0000-0000415E0000}"/>
    <cellStyle name="Normal 26 2 3" xfId="25503" xr:uid="{00000000-0005-0000-0000-0000425E0000}"/>
    <cellStyle name="Normal 26 2 3 2" xfId="25504" xr:uid="{00000000-0005-0000-0000-0000435E0000}"/>
    <cellStyle name="Normal 26 2 3 2 2" xfId="25505" xr:uid="{00000000-0005-0000-0000-0000445E0000}"/>
    <cellStyle name="Normal 26 2 3 2 2 2" xfId="25506" xr:uid="{00000000-0005-0000-0000-0000455E0000}"/>
    <cellStyle name="Normal 26 2 3 2 3" xfId="25507" xr:uid="{00000000-0005-0000-0000-0000465E0000}"/>
    <cellStyle name="Normal 26 2 3 2 4" xfId="25508" xr:uid="{00000000-0005-0000-0000-0000475E0000}"/>
    <cellStyle name="Normal 26 2 3 3" xfId="25509" xr:uid="{00000000-0005-0000-0000-0000485E0000}"/>
    <cellStyle name="Normal 26 2 3 3 2" xfId="25510" xr:uid="{00000000-0005-0000-0000-0000495E0000}"/>
    <cellStyle name="Normal 26 2 3 4" xfId="25511" xr:uid="{00000000-0005-0000-0000-00004A5E0000}"/>
    <cellStyle name="Normal 26 2 3 5" xfId="25512" xr:uid="{00000000-0005-0000-0000-00004B5E0000}"/>
    <cellStyle name="Normal 26 2 3 6" xfId="25513" xr:uid="{00000000-0005-0000-0000-00004C5E0000}"/>
    <cellStyle name="Normal 26 2 4" xfId="2373" xr:uid="{00000000-0005-0000-0000-00004D5E0000}"/>
    <cellStyle name="Normal 26 3" xfId="25514" xr:uid="{00000000-0005-0000-0000-00004E5E0000}"/>
    <cellStyle name="Normal 26 3 2" xfId="25515" xr:uid="{00000000-0005-0000-0000-00004F5E0000}"/>
    <cellStyle name="Normal 26 3 2 2" xfId="25516" xr:uid="{00000000-0005-0000-0000-0000505E0000}"/>
    <cellStyle name="Normal 26 3 2 2 2" xfId="25517" xr:uid="{00000000-0005-0000-0000-0000515E0000}"/>
    <cellStyle name="Normal 26 3 2 2 2 2" xfId="25518" xr:uid="{00000000-0005-0000-0000-0000525E0000}"/>
    <cellStyle name="Normal 26 3 2 2 3" xfId="25519" xr:uid="{00000000-0005-0000-0000-0000535E0000}"/>
    <cellStyle name="Normal 26 3 2 2 4" xfId="25520" xr:uid="{00000000-0005-0000-0000-0000545E0000}"/>
    <cellStyle name="Normal 26 3 2 3" xfId="25521" xr:uid="{00000000-0005-0000-0000-0000555E0000}"/>
    <cellStyle name="Normal 26 3 2 3 2" xfId="25522" xr:uid="{00000000-0005-0000-0000-0000565E0000}"/>
    <cellStyle name="Normal 26 3 2 4" xfId="25523" xr:uid="{00000000-0005-0000-0000-0000575E0000}"/>
    <cellStyle name="Normal 26 3 2 5" xfId="25524" xr:uid="{00000000-0005-0000-0000-0000585E0000}"/>
    <cellStyle name="Normal 26 3 2 6" xfId="25525" xr:uid="{00000000-0005-0000-0000-0000595E0000}"/>
    <cellStyle name="Normal 26 3 3" xfId="51378" xr:uid="{17352145-406B-4EAF-BA19-39BF9D21DAE6}"/>
    <cellStyle name="Normal 26 4" xfId="25526" xr:uid="{00000000-0005-0000-0000-00005A5E0000}"/>
    <cellStyle name="Normal 26 4 2" xfId="25527" xr:uid="{00000000-0005-0000-0000-00005B5E0000}"/>
    <cellStyle name="Normal 26 4 2 2" xfId="25528" xr:uid="{00000000-0005-0000-0000-00005C5E0000}"/>
    <cellStyle name="Normal 26 4 2 2 2" xfId="25529" xr:uid="{00000000-0005-0000-0000-00005D5E0000}"/>
    <cellStyle name="Normal 26 4 2 2 2 2" xfId="25530" xr:uid="{00000000-0005-0000-0000-00005E5E0000}"/>
    <cellStyle name="Normal 26 4 2 2 3" xfId="25531" xr:uid="{00000000-0005-0000-0000-00005F5E0000}"/>
    <cellStyle name="Normal 26 4 2 2 4" xfId="25532" xr:uid="{00000000-0005-0000-0000-0000605E0000}"/>
    <cellStyle name="Normal 26 4 2 3" xfId="25533" xr:uid="{00000000-0005-0000-0000-0000615E0000}"/>
    <cellStyle name="Normal 26 4 2 3 2" xfId="25534" xr:uid="{00000000-0005-0000-0000-0000625E0000}"/>
    <cellStyle name="Normal 26 4 2 4" xfId="25535" xr:uid="{00000000-0005-0000-0000-0000635E0000}"/>
    <cellStyle name="Normal 26 4 2 5" xfId="25536" xr:uid="{00000000-0005-0000-0000-0000645E0000}"/>
    <cellStyle name="Normal 26 4 2 6" xfId="25537" xr:uid="{00000000-0005-0000-0000-0000655E0000}"/>
    <cellStyle name="Normal 26 5" xfId="25538" xr:uid="{00000000-0005-0000-0000-0000665E0000}"/>
    <cellStyle name="Normal 26 5 2" xfId="25539" xr:uid="{00000000-0005-0000-0000-0000675E0000}"/>
    <cellStyle name="Normal 26 5 2 2" xfId="25540" xr:uid="{00000000-0005-0000-0000-0000685E0000}"/>
    <cellStyle name="Normal 26 5 2 2 2" xfId="25541" xr:uid="{00000000-0005-0000-0000-0000695E0000}"/>
    <cellStyle name="Normal 26 5 2 2 2 2" xfId="25542" xr:uid="{00000000-0005-0000-0000-00006A5E0000}"/>
    <cellStyle name="Normal 26 5 2 2 3" xfId="25543" xr:uid="{00000000-0005-0000-0000-00006B5E0000}"/>
    <cellStyle name="Normal 26 5 2 2 4" xfId="25544" xr:uid="{00000000-0005-0000-0000-00006C5E0000}"/>
    <cellStyle name="Normal 26 5 2 3" xfId="25545" xr:uid="{00000000-0005-0000-0000-00006D5E0000}"/>
    <cellStyle name="Normal 26 5 2 3 2" xfId="25546" xr:uid="{00000000-0005-0000-0000-00006E5E0000}"/>
    <cellStyle name="Normal 26 5 2 4" xfId="25547" xr:uid="{00000000-0005-0000-0000-00006F5E0000}"/>
    <cellStyle name="Normal 26 5 2 5" xfId="25548" xr:uid="{00000000-0005-0000-0000-0000705E0000}"/>
    <cellStyle name="Normal 26 5 2 6" xfId="25549" xr:uid="{00000000-0005-0000-0000-0000715E0000}"/>
    <cellStyle name="Normal 26 6" xfId="25550" xr:uid="{00000000-0005-0000-0000-0000725E0000}"/>
    <cellStyle name="Normal 26 6 2" xfId="25551" xr:uid="{00000000-0005-0000-0000-0000735E0000}"/>
    <cellStyle name="Normal 26 6 2 2" xfId="25552" xr:uid="{00000000-0005-0000-0000-0000745E0000}"/>
    <cellStyle name="Normal 26 6 2 2 2" xfId="25553" xr:uid="{00000000-0005-0000-0000-0000755E0000}"/>
    <cellStyle name="Normal 26 6 2 2 2 2" xfId="25554" xr:uid="{00000000-0005-0000-0000-0000765E0000}"/>
    <cellStyle name="Normal 26 6 2 2 3" xfId="25555" xr:uid="{00000000-0005-0000-0000-0000775E0000}"/>
    <cellStyle name="Normal 26 6 2 2 4" xfId="25556" xr:uid="{00000000-0005-0000-0000-0000785E0000}"/>
    <cellStyle name="Normal 26 6 2 3" xfId="25557" xr:uid="{00000000-0005-0000-0000-0000795E0000}"/>
    <cellStyle name="Normal 26 6 2 3 2" xfId="25558" xr:uid="{00000000-0005-0000-0000-00007A5E0000}"/>
    <cellStyle name="Normal 26 6 2 4" xfId="25559" xr:uid="{00000000-0005-0000-0000-00007B5E0000}"/>
    <cellStyle name="Normal 26 6 2 5" xfId="25560" xr:uid="{00000000-0005-0000-0000-00007C5E0000}"/>
    <cellStyle name="Normal 26 6 2 6" xfId="25561" xr:uid="{00000000-0005-0000-0000-00007D5E0000}"/>
    <cellStyle name="Normal 26 7" xfId="25562" xr:uid="{00000000-0005-0000-0000-00007E5E0000}"/>
    <cellStyle name="Normal 26 7 2" xfId="25563" xr:uid="{00000000-0005-0000-0000-00007F5E0000}"/>
    <cellStyle name="Normal 26 7 2 2" xfId="25564" xr:uid="{00000000-0005-0000-0000-0000805E0000}"/>
    <cellStyle name="Normal 26 7 2 2 2" xfId="25565" xr:uid="{00000000-0005-0000-0000-0000815E0000}"/>
    <cellStyle name="Normal 26 7 2 2 2 2" xfId="25566" xr:uid="{00000000-0005-0000-0000-0000825E0000}"/>
    <cellStyle name="Normal 26 7 2 2 3" xfId="25567" xr:uid="{00000000-0005-0000-0000-0000835E0000}"/>
    <cellStyle name="Normal 26 7 2 2 4" xfId="25568" xr:uid="{00000000-0005-0000-0000-0000845E0000}"/>
    <cellStyle name="Normal 26 7 2 3" xfId="25569" xr:uid="{00000000-0005-0000-0000-0000855E0000}"/>
    <cellStyle name="Normal 26 7 2 3 2" xfId="25570" xr:uid="{00000000-0005-0000-0000-0000865E0000}"/>
    <cellStyle name="Normal 26 7 2 4" xfId="25571" xr:uid="{00000000-0005-0000-0000-0000875E0000}"/>
    <cellStyle name="Normal 26 7 2 5" xfId="25572" xr:uid="{00000000-0005-0000-0000-0000885E0000}"/>
    <cellStyle name="Normal 26 7 2 6" xfId="25573" xr:uid="{00000000-0005-0000-0000-0000895E0000}"/>
    <cellStyle name="Normal 26 8" xfId="25574" xr:uid="{00000000-0005-0000-0000-00008A5E0000}"/>
    <cellStyle name="Normal 26 8 2" xfId="25575" xr:uid="{00000000-0005-0000-0000-00008B5E0000}"/>
    <cellStyle name="Normal 26 8 2 2" xfId="25576" xr:uid="{00000000-0005-0000-0000-00008C5E0000}"/>
    <cellStyle name="Normal 26 8 2 2 2" xfId="25577" xr:uid="{00000000-0005-0000-0000-00008D5E0000}"/>
    <cellStyle name="Normal 26 8 2 2 2 2" xfId="25578" xr:uid="{00000000-0005-0000-0000-00008E5E0000}"/>
    <cellStyle name="Normal 26 8 2 2 3" xfId="25579" xr:uid="{00000000-0005-0000-0000-00008F5E0000}"/>
    <cellStyle name="Normal 26 8 2 2 4" xfId="25580" xr:uid="{00000000-0005-0000-0000-0000905E0000}"/>
    <cellStyle name="Normal 26 8 2 3" xfId="25581" xr:uid="{00000000-0005-0000-0000-0000915E0000}"/>
    <cellStyle name="Normal 26 8 2 3 2" xfId="25582" xr:uid="{00000000-0005-0000-0000-0000925E0000}"/>
    <cellStyle name="Normal 26 8 2 4" xfId="25583" xr:uid="{00000000-0005-0000-0000-0000935E0000}"/>
    <cellStyle name="Normal 26 8 2 5" xfId="25584" xr:uid="{00000000-0005-0000-0000-0000945E0000}"/>
    <cellStyle name="Normal 26 8 2 6" xfId="25585" xr:uid="{00000000-0005-0000-0000-0000955E0000}"/>
    <cellStyle name="Normal 26 9" xfId="25586" xr:uid="{00000000-0005-0000-0000-0000965E0000}"/>
    <cellStyle name="Normal 26 9 2" xfId="25587" xr:uid="{00000000-0005-0000-0000-0000975E0000}"/>
    <cellStyle name="Normal 26 9 2 2" xfId="25588" xr:uid="{00000000-0005-0000-0000-0000985E0000}"/>
    <cellStyle name="Normal 26 9 2 2 2" xfId="25589" xr:uid="{00000000-0005-0000-0000-0000995E0000}"/>
    <cellStyle name="Normal 26 9 2 2 2 2" xfId="25590" xr:uid="{00000000-0005-0000-0000-00009A5E0000}"/>
    <cellStyle name="Normal 26 9 2 2 3" xfId="25591" xr:uid="{00000000-0005-0000-0000-00009B5E0000}"/>
    <cellStyle name="Normal 26 9 2 2 4" xfId="25592" xr:uid="{00000000-0005-0000-0000-00009C5E0000}"/>
    <cellStyle name="Normal 26 9 2 3" xfId="25593" xr:uid="{00000000-0005-0000-0000-00009D5E0000}"/>
    <cellStyle name="Normal 26 9 2 3 2" xfId="25594" xr:uid="{00000000-0005-0000-0000-00009E5E0000}"/>
    <cellStyle name="Normal 26 9 2 4" xfId="25595" xr:uid="{00000000-0005-0000-0000-00009F5E0000}"/>
    <cellStyle name="Normal 26 9 2 5" xfId="25596" xr:uid="{00000000-0005-0000-0000-0000A05E0000}"/>
    <cellStyle name="Normal 26 9 2 6" xfId="25597" xr:uid="{00000000-0005-0000-0000-0000A15E0000}"/>
    <cellStyle name="Normal 260" xfId="25598" xr:uid="{00000000-0005-0000-0000-0000A25E0000}"/>
    <cellStyle name="Normal 260 2" xfId="25599" xr:uid="{00000000-0005-0000-0000-0000A35E0000}"/>
    <cellStyle name="Normal 260 3" xfId="25600" xr:uid="{00000000-0005-0000-0000-0000A45E0000}"/>
    <cellStyle name="Normal 261" xfId="25601" xr:uid="{00000000-0005-0000-0000-0000A55E0000}"/>
    <cellStyle name="Normal 261 2" xfId="25602" xr:uid="{00000000-0005-0000-0000-0000A65E0000}"/>
    <cellStyle name="Normal 261 3" xfId="25603" xr:uid="{00000000-0005-0000-0000-0000A75E0000}"/>
    <cellStyle name="Normal 262" xfId="25604" xr:uid="{00000000-0005-0000-0000-0000A85E0000}"/>
    <cellStyle name="Normal 262 2" xfId="25605" xr:uid="{00000000-0005-0000-0000-0000A95E0000}"/>
    <cellStyle name="Normal 262 3" xfId="25606" xr:uid="{00000000-0005-0000-0000-0000AA5E0000}"/>
    <cellStyle name="Normal 263" xfId="25607" xr:uid="{00000000-0005-0000-0000-0000AB5E0000}"/>
    <cellStyle name="Normal 263 2" xfId="25608" xr:uid="{00000000-0005-0000-0000-0000AC5E0000}"/>
    <cellStyle name="Normal 263 3" xfId="25609" xr:uid="{00000000-0005-0000-0000-0000AD5E0000}"/>
    <cellStyle name="Normal 264" xfId="25610" xr:uid="{00000000-0005-0000-0000-0000AE5E0000}"/>
    <cellStyle name="Normal 264 2" xfId="25611" xr:uid="{00000000-0005-0000-0000-0000AF5E0000}"/>
    <cellStyle name="Normal 264 3" xfId="25612" xr:uid="{00000000-0005-0000-0000-0000B05E0000}"/>
    <cellStyle name="Normal 265" xfId="25613" xr:uid="{00000000-0005-0000-0000-0000B15E0000}"/>
    <cellStyle name="Normal 265 2" xfId="25614" xr:uid="{00000000-0005-0000-0000-0000B25E0000}"/>
    <cellStyle name="Normal 265 3" xfId="25615" xr:uid="{00000000-0005-0000-0000-0000B35E0000}"/>
    <cellStyle name="Normal 266" xfId="25616" xr:uid="{00000000-0005-0000-0000-0000B45E0000}"/>
    <cellStyle name="Normal 266 2" xfId="25617" xr:uid="{00000000-0005-0000-0000-0000B55E0000}"/>
    <cellStyle name="Normal 266 3" xfId="25618" xr:uid="{00000000-0005-0000-0000-0000B65E0000}"/>
    <cellStyle name="Normal 267" xfId="25619" xr:uid="{00000000-0005-0000-0000-0000B75E0000}"/>
    <cellStyle name="Normal 267 2" xfId="25620" xr:uid="{00000000-0005-0000-0000-0000B85E0000}"/>
    <cellStyle name="Normal 267 3" xfId="25621" xr:uid="{00000000-0005-0000-0000-0000B95E0000}"/>
    <cellStyle name="Normal 268" xfId="25622" xr:uid="{00000000-0005-0000-0000-0000BA5E0000}"/>
    <cellStyle name="Normal 268 2" xfId="25623" xr:uid="{00000000-0005-0000-0000-0000BB5E0000}"/>
    <cellStyle name="Normal 268 3" xfId="25624" xr:uid="{00000000-0005-0000-0000-0000BC5E0000}"/>
    <cellStyle name="Normal 269" xfId="25625" xr:uid="{00000000-0005-0000-0000-0000BD5E0000}"/>
    <cellStyle name="Normal 269 2" xfId="25626" xr:uid="{00000000-0005-0000-0000-0000BE5E0000}"/>
    <cellStyle name="Normal 269 3" xfId="25627" xr:uid="{00000000-0005-0000-0000-0000BF5E0000}"/>
    <cellStyle name="Normal 27" xfId="420" xr:uid="{00000000-0005-0000-0000-0000C05E0000}"/>
    <cellStyle name="Normal 27 10" xfId="25628" xr:uid="{00000000-0005-0000-0000-0000C15E0000}"/>
    <cellStyle name="Normal 27 10 2" xfId="25629" xr:uid="{00000000-0005-0000-0000-0000C25E0000}"/>
    <cellStyle name="Normal 27 10 2 2" xfId="25630" xr:uid="{00000000-0005-0000-0000-0000C35E0000}"/>
    <cellStyle name="Normal 27 10 2 2 2" xfId="25631" xr:uid="{00000000-0005-0000-0000-0000C45E0000}"/>
    <cellStyle name="Normal 27 10 2 2 2 2" xfId="25632" xr:uid="{00000000-0005-0000-0000-0000C55E0000}"/>
    <cellStyle name="Normal 27 10 2 2 3" xfId="25633" xr:uid="{00000000-0005-0000-0000-0000C65E0000}"/>
    <cellStyle name="Normal 27 10 2 2 4" xfId="25634" xr:uid="{00000000-0005-0000-0000-0000C75E0000}"/>
    <cellStyle name="Normal 27 10 2 3" xfId="25635" xr:uid="{00000000-0005-0000-0000-0000C85E0000}"/>
    <cellStyle name="Normal 27 10 2 3 2" xfId="25636" xr:uid="{00000000-0005-0000-0000-0000C95E0000}"/>
    <cellStyle name="Normal 27 10 2 4" xfId="25637" xr:uid="{00000000-0005-0000-0000-0000CA5E0000}"/>
    <cellStyle name="Normal 27 10 2 5" xfId="25638" xr:uid="{00000000-0005-0000-0000-0000CB5E0000}"/>
    <cellStyle name="Normal 27 10 2 6" xfId="25639" xr:uid="{00000000-0005-0000-0000-0000CC5E0000}"/>
    <cellStyle name="Normal 27 11" xfId="25640" xr:uid="{00000000-0005-0000-0000-0000CD5E0000}"/>
    <cellStyle name="Normal 27 11 2" xfId="25641" xr:uid="{00000000-0005-0000-0000-0000CE5E0000}"/>
    <cellStyle name="Normal 27 11 2 2" xfId="25642" xr:uid="{00000000-0005-0000-0000-0000CF5E0000}"/>
    <cellStyle name="Normal 27 11 2 2 2" xfId="25643" xr:uid="{00000000-0005-0000-0000-0000D05E0000}"/>
    <cellStyle name="Normal 27 11 2 2 2 2" xfId="25644" xr:uid="{00000000-0005-0000-0000-0000D15E0000}"/>
    <cellStyle name="Normal 27 11 2 2 3" xfId="25645" xr:uid="{00000000-0005-0000-0000-0000D25E0000}"/>
    <cellStyle name="Normal 27 11 2 2 4" xfId="25646" xr:uid="{00000000-0005-0000-0000-0000D35E0000}"/>
    <cellStyle name="Normal 27 11 2 3" xfId="25647" xr:uid="{00000000-0005-0000-0000-0000D45E0000}"/>
    <cellStyle name="Normal 27 11 2 3 2" xfId="25648" xr:uid="{00000000-0005-0000-0000-0000D55E0000}"/>
    <cellStyle name="Normal 27 11 2 4" xfId="25649" xr:uid="{00000000-0005-0000-0000-0000D65E0000}"/>
    <cellStyle name="Normal 27 11 2 5" xfId="25650" xr:uid="{00000000-0005-0000-0000-0000D75E0000}"/>
    <cellStyle name="Normal 27 11 2 6" xfId="25651" xr:uid="{00000000-0005-0000-0000-0000D85E0000}"/>
    <cellStyle name="Normal 27 12" xfId="25652" xr:uid="{00000000-0005-0000-0000-0000D95E0000}"/>
    <cellStyle name="Normal 27 12 2" xfId="25653" xr:uid="{00000000-0005-0000-0000-0000DA5E0000}"/>
    <cellStyle name="Normal 27 12 2 2" xfId="25654" xr:uid="{00000000-0005-0000-0000-0000DB5E0000}"/>
    <cellStyle name="Normal 27 12 2 2 2" xfId="25655" xr:uid="{00000000-0005-0000-0000-0000DC5E0000}"/>
    <cellStyle name="Normal 27 12 2 2 2 2" xfId="25656" xr:uid="{00000000-0005-0000-0000-0000DD5E0000}"/>
    <cellStyle name="Normal 27 12 2 2 3" xfId="25657" xr:uid="{00000000-0005-0000-0000-0000DE5E0000}"/>
    <cellStyle name="Normal 27 12 2 2 4" xfId="25658" xr:uid="{00000000-0005-0000-0000-0000DF5E0000}"/>
    <cellStyle name="Normal 27 12 2 3" xfId="25659" xr:uid="{00000000-0005-0000-0000-0000E05E0000}"/>
    <cellStyle name="Normal 27 12 2 3 2" xfId="25660" xr:uid="{00000000-0005-0000-0000-0000E15E0000}"/>
    <cellStyle name="Normal 27 12 2 4" xfId="25661" xr:uid="{00000000-0005-0000-0000-0000E25E0000}"/>
    <cellStyle name="Normal 27 12 2 5" xfId="25662" xr:uid="{00000000-0005-0000-0000-0000E35E0000}"/>
    <cellStyle name="Normal 27 12 2 6" xfId="25663" xr:uid="{00000000-0005-0000-0000-0000E45E0000}"/>
    <cellStyle name="Normal 27 13" xfId="25664" xr:uid="{00000000-0005-0000-0000-0000E55E0000}"/>
    <cellStyle name="Normal 27 13 2" xfId="25665" xr:uid="{00000000-0005-0000-0000-0000E65E0000}"/>
    <cellStyle name="Normal 27 13 2 2" xfId="25666" xr:uid="{00000000-0005-0000-0000-0000E75E0000}"/>
    <cellStyle name="Normal 27 13 2 2 2" xfId="25667" xr:uid="{00000000-0005-0000-0000-0000E85E0000}"/>
    <cellStyle name="Normal 27 13 2 2 2 2" xfId="25668" xr:uid="{00000000-0005-0000-0000-0000E95E0000}"/>
    <cellStyle name="Normal 27 13 2 2 3" xfId="25669" xr:uid="{00000000-0005-0000-0000-0000EA5E0000}"/>
    <cellStyle name="Normal 27 13 2 2 4" xfId="25670" xr:uid="{00000000-0005-0000-0000-0000EB5E0000}"/>
    <cellStyle name="Normal 27 13 2 3" xfId="25671" xr:uid="{00000000-0005-0000-0000-0000EC5E0000}"/>
    <cellStyle name="Normal 27 13 2 3 2" xfId="25672" xr:uid="{00000000-0005-0000-0000-0000ED5E0000}"/>
    <cellStyle name="Normal 27 13 2 4" xfId="25673" xr:uid="{00000000-0005-0000-0000-0000EE5E0000}"/>
    <cellStyle name="Normal 27 13 2 5" xfId="25674" xr:uid="{00000000-0005-0000-0000-0000EF5E0000}"/>
    <cellStyle name="Normal 27 13 2 6" xfId="25675" xr:uid="{00000000-0005-0000-0000-0000F05E0000}"/>
    <cellStyle name="Normal 27 14" xfId="25676" xr:uid="{00000000-0005-0000-0000-0000F15E0000}"/>
    <cellStyle name="Normal 27 14 2" xfId="25677" xr:uid="{00000000-0005-0000-0000-0000F25E0000}"/>
    <cellStyle name="Normal 27 14 2 2" xfId="25678" xr:uid="{00000000-0005-0000-0000-0000F35E0000}"/>
    <cellStyle name="Normal 27 14 2 2 2" xfId="25679" xr:uid="{00000000-0005-0000-0000-0000F45E0000}"/>
    <cellStyle name="Normal 27 14 2 3" xfId="25680" xr:uid="{00000000-0005-0000-0000-0000F55E0000}"/>
    <cellStyle name="Normal 27 14 2 4" xfId="25681" xr:uid="{00000000-0005-0000-0000-0000F65E0000}"/>
    <cellStyle name="Normal 27 14 3" xfId="25682" xr:uid="{00000000-0005-0000-0000-0000F75E0000}"/>
    <cellStyle name="Normal 27 14 3 2" xfId="25683" xr:uid="{00000000-0005-0000-0000-0000F85E0000}"/>
    <cellStyle name="Normal 27 14 4" xfId="25684" xr:uid="{00000000-0005-0000-0000-0000F95E0000}"/>
    <cellStyle name="Normal 27 14 5" xfId="25685" xr:uid="{00000000-0005-0000-0000-0000FA5E0000}"/>
    <cellStyle name="Normal 27 14 6" xfId="25686" xr:uid="{00000000-0005-0000-0000-0000FB5E0000}"/>
    <cellStyle name="Normal 27 15" xfId="2276" xr:uid="{00000000-0005-0000-0000-0000FC5E0000}"/>
    <cellStyle name="Normal 27 2" xfId="1407" xr:uid="{00000000-0005-0000-0000-0000FD5E0000}"/>
    <cellStyle name="Normal 27 2 2" xfId="25687" xr:uid="{00000000-0005-0000-0000-0000FE5E0000}"/>
    <cellStyle name="Normal 27 2 2 2" xfId="25688" xr:uid="{00000000-0005-0000-0000-0000FF5E0000}"/>
    <cellStyle name="Normal 27 2 2 2 2" xfId="25689" xr:uid="{00000000-0005-0000-0000-0000005F0000}"/>
    <cellStyle name="Normal 27 2 2 2 2 2" xfId="25690" xr:uid="{00000000-0005-0000-0000-0000015F0000}"/>
    <cellStyle name="Normal 27 2 2 2 2 2 2" xfId="25691" xr:uid="{00000000-0005-0000-0000-0000025F0000}"/>
    <cellStyle name="Normal 27 2 2 2 2 3" xfId="25692" xr:uid="{00000000-0005-0000-0000-0000035F0000}"/>
    <cellStyle name="Normal 27 2 2 2 2 4" xfId="25693" xr:uid="{00000000-0005-0000-0000-0000045F0000}"/>
    <cellStyle name="Normal 27 2 2 2 3" xfId="25694" xr:uid="{00000000-0005-0000-0000-0000055F0000}"/>
    <cellStyle name="Normal 27 2 2 2 3 2" xfId="25695" xr:uid="{00000000-0005-0000-0000-0000065F0000}"/>
    <cellStyle name="Normal 27 2 2 2 4" xfId="25696" xr:uid="{00000000-0005-0000-0000-0000075F0000}"/>
    <cellStyle name="Normal 27 2 2 2 5" xfId="25697" xr:uid="{00000000-0005-0000-0000-0000085F0000}"/>
    <cellStyle name="Normal 27 2 2 2 6" xfId="25698" xr:uid="{00000000-0005-0000-0000-0000095F0000}"/>
    <cellStyle name="Normal 27 2 3" xfId="25699" xr:uid="{00000000-0005-0000-0000-00000A5F0000}"/>
    <cellStyle name="Normal 27 2 3 2" xfId="25700" xr:uid="{00000000-0005-0000-0000-00000B5F0000}"/>
    <cellStyle name="Normal 27 2 3 2 2" xfId="25701" xr:uid="{00000000-0005-0000-0000-00000C5F0000}"/>
    <cellStyle name="Normal 27 2 3 2 2 2" xfId="25702" xr:uid="{00000000-0005-0000-0000-00000D5F0000}"/>
    <cellStyle name="Normal 27 2 3 2 3" xfId="25703" xr:uid="{00000000-0005-0000-0000-00000E5F0000}"/>
    <cellStyle name="Normal 27 2 3 2 4" xfId="25704" xr:uid="{00000000-0005-0000-0000-00000F5F0000}"/>
    <cellStyle name="Normal 27 2 3 3" xfId="25705" xr:uid="{00000000-0005-0000-0000-0000105F0000}"/>
    <cellStyle name="Normal 27 2 3 3 2" xfId="25706" xr:uid="{00000000-0005-0000-0000-0000115F0000}"/>
    <cellStyle name="Normal 27 2 3 4" xfId="25707" xr:uid="{00000000-0005-0000-0000-0000125F0000}"/>
    <cellStyle name="Normal 27 2 3 5" xfId="25708" xr:uid="{00000000-0005-0000-0000-0000135F0000}"/>
    <cellStyle name="Normal 27 2 3 6" xfId="25709" xr:uid="{00000000-0005-0000-0000-0000145F0000}"/>
    <cellStyle name="Normal 27 2 4" xfId="2374" xr:uid="{00000000-0005-0000-0000-0000155F0000}"/>
    <cellStyle name="Normal 27 3" xfId="25710" xr:uid="{00000000-0005-0000-0000-0000165F0000}"/>
    <cellStyle name="Normal 27 3 2" xfId="25711" xr:uid="{00000000-0005-0000-0000-0000175F0000}"/>
    <cellStyle name="Normal 27 3 2 2" xfId="25712" xr:uid="{00000000-0005-0000-0000-0000185F0000}"/>
    <cellStyle name="Normal 27 3 2 2 2" xfId="25713" xr:uid="{00000000-0005-0000-0000-0000195F0000}"/>
    <cellStyle name="Normal 27 3 2 2 2 2" xfId="25714" xr:uid="{00000000-0005-0000-0000-00001A5F0000}"/>
    <cellStyle name="Normal 27 3 2 2 3" xfId="25715" xr:uid="{00000000-0005-0000-0000-00001B5F0000}"/>
    <cellStyle name="Normal 27 3 2 2 4" xfId="25716" xr:uid="{00000000-0005-0000-0000-00001C5F0000}"/>
    <cellStyle name="Normal 27 3 2 3" xfId="25717" xr:uid="{00000000-0005-0000-0000-00001D5F0000}"/>
    <cellStyle name="Normal 27 3 2 3 2" xfId="25718" xr:uid="{00000000-0005-0000-0000-00001E5F0000}"/>
    <cellStyle name="Normal 27 3 2 4" xfId="25719" xr:uid="{00000000-0005-0000-0000-00001F5F0000}"/>
    <cellStyle name="Normal 27 3 2 5" xfId="25720" xr:uid="{00000000-0005-0000-0000-0000205F0000}"/>
    <cellStyle name="Normal 27 3 2 6" xfId="25721" xr:uid="{00000000-0005-0000-0000-0000215F0000}"/>
    <cellStyle name="Normal 27 3 3" xfId="51379" xr:uid="{57801A75-CF09-4935-BCE7-CA2A9DEF0802}"/>
    <cellStyle name="Normal 27 4" xfId="25722" xr:uid="{00000000-0005-0000-0000-0000225F0000}"/>
    <cellStyle name="Normal 27 4 2" xfId="25723" xr:uid="{00000000-0005-0000-0000-0000235F0000}"/>
    <cellStyle name="Normal 27 4 2 2" xfId="25724" xr:uid="{00000000-0005-0000-0000-0000245F0000}"/>
    <cellStyle name="Normal 27 4 2 2 2" xfId="25725" xr:uid="{00000000-0005-0000-0000-0000255F0000}"/>
    <cellStyle name="Normal 27 4 2 2 2 2" xfId="25726" xr:uid="{00000000-0005-0000-0000-0000265F0000}"/>
    <cellStyle name="Normal 27 4 2 2 3" xfId="25727" xr:uid="{00000000-0005-0000-0000-0000275F0000}"/>
    <cellStyle name="Normal 27 4 2 2 4" xfId="25728" xr:uid="{00000000-0005-0000-0000-0000285F0000}"/>
    <cellStyle name="Normal 27 4 2 3" xfId="25729" xr:uid="{00000000-0005-0000-0000-0000295F0000}"/>
    <cellStyle name="Normal 27 4 2 3 2" xfId="25730" xr:uid="{00000000-0005-0000-0000-00002A5F0000}"/>
    <cellStyle name="Normal 27 4 2 4" xfId="25731" xr:uid="{00000000-0005-0000-0000-00002B5F0000}"/>
    <cellStyle name="Normal 27 4 2 5" xfId="25732" xr:uid="{00000000-0005-0000-0000-00002C5F0000}"/>
    <cellStyle name="Normal 27 4 2 6" xfId="25733" xr:uid="{00000000-0005-0000-0000-00002D5F0000}"/>
    <cellStyle name="Normal 27 5" xfId="25734" xr:uid="{00000000-0005-0000-0000-00002E5F0000}"/>
    <cellStyle name="Normal 27 5 2" xfId="25735" xr:uid="{00000000-0005-0000-0000-00002F5F0000}"/>
    <cellStyle name="Normal 27 5 2 2" xfId="25736" xr:uid="{00000000-0005-0000-0000-0000305F0000}"/>
    <cellStyle name="Normal 27 5 2 2 2" xfId="25737" xr:uid="{00000000-0005-0000-0000-0000315F0000}"/>
    <cellStyle name="Normal 27 5 2 2 2 2" xfId="25738" xr:uid="{00000000-0005-0000-0000-0000325F0000}"/>
    <cellStyle name="Normal 27 5 2 2 3" xfId="25739" xr:uid="{00000000-0005-0000-0000-0000335F0000}"/>
    <cellStyle name="Normal 27 5 2 2 4" xfId="25740" xr:uid="{00000000-0005-0000-0000-0000345F0000}"/>
    <cellStyle name="Normal 27 5 2 3" xfId="25741" xr:uid="{00000000-0005-0000-0000-0000355F0000}"/>
    <cellStyle name="Normal 27 5 2 3 2" xfId="25742" xr:uid="{00000000-0005-0000-0000-0000365F0000}"/>
    <cellStyle name="Normal 27 5 2 4" xfId="25743" xr:uid="{00000000-0005-0000-0000-0000375F0000}"/>
    <cellStyle name="Normal 27 5 2 5" xfId="25744" xr:uid="{00000000-0005-0000-0000-0000385F0000}"/>
    <cellStyle name="Normal 27 5 2 6" xfId="25745" xr:uid="{00000000-0005-0000-0000-0000395F0000}"/>
    <cellStyle name="Normal 27 6" xfId="25746" xr:uid="{00000000-0005-0000-0000-00003A5F0000}"/>
    <cellStyle name="Normal 27 6 2" xfId="25747" xr:uid="{00000000-0005-0000-0000-00003B5F0000}"/>
    <cellStyle name="Normal 27 6 2 2" xfId="25748" xr:uid="{00000000-0005-0000-0000-00003C5F0000}"/>
    <cellStyle name="Normal 27 6 2 2 2" xfId="25749" xr:uid="{00000000-0005-0000-0000-00003D5F0000}"/>
    <cellStyle name="Normal 27 6 2 2 2 2" xfId="25750" xr:uid="{00000000-0005-0000-0000-00003E5F0000}"/>
    <cellStyle name="Normal 27 6 2 2 3" xfId="25751" xr:uid="{00000000-0005-0000-0000-00003F5F0000}"/>
    <cellStyle name="Normal 27 6 2 2 4" xfId="25752" xr:uid="{00000000-0005-0000-0000-0000405F0000}"/>
    <cellStyle name="Normal 27 6 2 3" xfId="25753" xr:uid="{00000000-0005-0000-0000-0000415F0000}"/>
    <cellStyle name="Normal 27 6 2 3 2" xfId="25754" xr:uid="{00000000-0005-0000-0000-0000425F0000}"/>
    <cellStyle name="Normal 27 6 2 4" xfId="25755" xr:uid="{00000000-0005-0000-0000-0000435F0000}"/>
    <cellStyle name="Normal 27 6 2 5" xfId="25756" xr:uid="{00000000-0005-0000-0000-0000445F0000}"/>
    <cellStyle name="Normal 27 6 2 6" xfId="25757" xr:uid="{00000000-0005-0000-0000-0000455F0000}"/>
    <cellStyle name="Normal 27 7" xfId="25758" xr:uid="{00000000-0005-0000-0000-0000465F0000}"/>
    <cellStyle name="Normal 27 7 2" xfId="25759" xr:uid="{00000000-0005-0000-0000-0000475F0000}"/>
    <cellStyle name="Normal 27 7 2 2" xfId="25760" xr:uid="{00000000-0005-0000-0000-0000485F0000}"/>
    <cellStyle name="Normal 27 7 2 2 2" xfId="25761" xr:uid="{00000000-0005-0000-0000-0000495F0000}"/>
    <cellStyle name="Normal 27 7 2 2 2 2" xfId="25762" xr:uid="{00000000-0005-0000-0000-00004A5F0000}"/>
    <cellStyle name="Normal 27 7 2 2 3" xfId="25763" xr:uid="{00000000-0005-0000-0000-00004B5F0000}"/>
    <cellStyle name="Normal 27 7 2 2 4" xfId="25764" xr:uid="{00000000-0005-0000-0000-00004C5F0000}"/>
    <cellStyle name="Normal 27 7 2 3" xfId="25765" xr:uid="{00000000-0005-0000-0000-00004D5F0000}"/>
    <cellStyle name="Normal 27 7 2 3 2" xfId="25766" xr:uid="{00000000-0005-0000-0000-00004E5F0000}"/>
    <cellStyle name="Normal 27 7 2 4" xfId="25767" xr:uid="{00000000-0005-0000-0000-00004F5F0000}"/>
    <cellStyle name="Normal 27 7 2 5" xfId="25768" xr:uid="{00000000-0005-0000-0000-0000505F0000}"/>
    <cellStyle name="Normal 27 7 2 6" xfId="25769" xr:uid="{00000000-0005-0000-0000-0000515F0000}"/>
    <cellStyle name="Normal 27 8" xfId="25770" xr:uid="{00000000-0005-0000-0000-0000525F0000}"/>
    <cellStyle name="Normal 27 8 2" xfId="25771" xr:uid="{00000000-0005-0000-0000-0000535F0000}"/>
    <cellStyle name="Normal 27 8 2 2" xfId="25772" xr:uid="{00000000-0005-0000-0000-0000545F0000}"/>
    <cellStyle name="Normal 27 8 2 2 2" xfId="25773" xr:uid="{00000000-0005-0000-0000-0000555F0000}"/>
    <cellStyle name="Normal 27 8 2 2 2 2" xfId="25774" xr:uid="{00000000-0005-0000-0000-0000565F0000}"/>
    <cellStyle name="Normal 27 8 2 2 3" xfId="25775" xr:uid="{00000000-0005-0000-0000-0000575F0000}"/>
    <cellStyle name="Normal 27 8 2 2 4" xfId="25776" xr:uid="{00000000-0005-0000-0000-0000585F0000}"/>
    <cellStyle name="Normal 27 8 2 3" xfId="25777" xr:uid="{00000000-0005-0000-0000-0000595F0000}"/>
    <cellStyle name="Normal 27 8 2 3 2" xfId="25778" xr:uid="{00000000-0005-0000-0000-00005A5F0000}"/>
    <cellStyle name="Normal 27 8 2 4" xfId="25779" xr:uid="{00000000-0005-0000-0000-00005B5F0000}"/>
    <cellStyle name="Normal 27 8 2 5" xfId="25780" xr:uid="{00000000-0005-0000-0000-00005C5F0000}"/>
    <cellStyle name="Normal 27 8 2 6" xfId="25781" xr:uid="{00000000-0005-0000-0000-00005D5F0000}"/>
    <cellStyle name="Normal 27 9" xfId="25782" xr:uid="{00000000-0005-0000-0000-00005E5F0000}"/>
    <cellStyle name="Normal 27 9 2" xfId="25783" xr:uid="{00000000-0005-0000-0000-00005F5F0000}"/>
    <cellStyle name="Normal 27 9 2 2" xfId="25784" xr:uid="{00000000-0005-0000-0000-0000605F0000}"/>
    <cellStyle name="Normal 27 9 2 2 2" xfId="25785" xr:uid="{00000000-0005-0000-0000-0000615F0000}"/>
    <cellStyle name="Normal 27 9 2 2 2 2" xfId="25786" xr:uid="{00000000-0005-0000-0000-0000625F0000}"/>
    <cellStyle name="Normal 27 9 2 2 3" xfId="25787" xr:uid="{00000000-0005-0000-0000-0000635F0000}"/>
    <cellStyle name="Normal 27 9 2 2 4" xfId="25788" xr:uid="{00000000-0005-0000-0000-0000645F0000}"/>
    <cellStyle name="Normal 27 9 2 3" xfId="25789" xr:uid="{00000000-0005-0000-0000-0000655F0000}"/>
    <cellStyle name="Normal 27 9 2 3 2" xfId="25790" xr:uid="{00000000-0005-0000-0000-0000665F0000}"/>
    <cellStyle name="Normal 27 9 2 4" xfId="25791" xr:uid="{00000000-0005-0000-0000-0000675F0000}"/>
    <cellStyle name="Normal 27 9 2 5" xfId="25792" xr:uid="{00000000-0005-0000-0000-0000685F0000}"/>
    <cellStyle name="Normal 27 9 2 6" xfId="25793" xr:uid="{00000000-0005-0000-0000-0000695F0000}"/>
    <cellStyle name="Normal 270" xfId="25794" xr:uid="{00000000-0005-0000-0000-00006A5F0000}"/>
    <cellStyle name="Normal 270 2" xfId="25795" xr:uid="{00000000-0005-0000-0000-00006B5F0000}"/>
    <cellStyle name="Normal 270 3" xfId="25796" xr:uid="{00000000-0005-0000-0000-00006C5F0000}"/>
    <cellStyle name="Normal 271" xfId="25797" xr:uid="{00000000-0005-0000-0000-00006D5F0000}"/>
    <cellStyle name="Normal 271 2" xfId="25798" xr:uid="{00000000-0005-0000-0000-00006E5F0000}"/>
    <cellStyle name="Normal 271 3" xfId="25799" xr:uid="{00000000-0005-0000-0000-00006F5F0000}"/>
    <cellStyle name="Normal 272" xfId="25800" xr:uid="{00000000-0005-0000-0000-0000705F0000}"/>
    <cellStyle name="Normal 272 2" xfId="25801" xr:uid="{00000000-0005-0000-0000-0000715F0000}"/>
    <cellStyle name="Normal 272 3" xfId="25802" xr:uid="{00000000-0005-0000-0000-0000725F0000}"/>
    <cellStyle name="Normal 273" xfId="25803" xr:uid="{00000000-0005-0000-0000-0000735F0000}"/>
    <cellStyle name="Normal 273 2" xfId="25804" xr:uid="{00000000-0005-0000-0000-0000745F0000}"/>
    <cellStyle name="Normal 273 3" xfId="25805" xr:uid="{00000000-0005-0000-0000-0000755F0000}"/>
    <cellStyle name="Normal 274" xfId="25806" xr:uid="{00000000-0005-0000-0000-0000765F0000}"/>
    <cellStyle name="Normal 274 2" xfId="25807" xr:uid="{00000000-0005-0000-0000-0000775F0000}"/>
    <cellStyle name="Normal 275" xfId="25808" xr:uid="{00000000-0005-0000-0000-0000785F0000}"/>
    <cellStyle name="Normal 275 2" xfId="25809" xr:uid="{00000000-0005-0000-0000-0000795F0000}"/>
    <cellStyle name="Normal 276" xfId="25810" xr:uid="{00000000-0005-0000-0000-00007A5F0000}"/>
    <cellStyle name="Normal 276 2" xfId="25811" xr:uid="{00000000-0005-0000-0000-00007B5F0000}"/>
    <cellStyle name="Normal 277" xfId="25812" xr:uid="{00000000-0005-0000-0000-00007C5F0000}"/>
    <cellStyle name="Normal 277 2" xfId="25813" xr:uid="{00000000-0005-0000-0000-00007D5F0000}"/>
    <cellStyle name="Normal 278" xfId="25814" xr:uid="{00000000-0005-0000-0000-00007E5F0000}"/>
    <cellStyle name="Normal 278 2" xfId="25815" xr:uid="{00000000-0005-0000-0000-00007F5F0000}"/>
    <cellStyle name="Normal 279" xfId="25816" xr:uid="{00000000-0005-0000-0000-0000805F0000}"/>
    <cellStyle name="Normal 279 2" xfId="25817" xr:uid="{00000000-0005-0000-0000-0000815F0000}"/>
    <cellStyle name="Normal 28" xfId="421" xr:uid="{00000000-0005-0000-0000-0000825F0000}"/>
    <cellStyle name="Normal 28 10" xfId="25818" xr:uid="{00000000-0005-0000-0000-0000835F0000}"/>
    <cellStyle name="Normal 28 10 2" xfId="25819" xr:uid="{00000000-0005-0000-0000-0000845F0000}"/>
    <cellStyle name="Normal 28 10 2 2" xfId="25820" xr:uid="{00000000-0005-0000-0000-0000855F0000}"/>
    <cellStyle name="Normal 28 10 2 2 2" xfId="25821" xr:uid="{00000000-0005-0000-0000-0000865F0000}"/>
    <cellStyle name="Normal 28 10 2 2 2 2" xfId="25822" xr:uid="{00000000-0005-0000-0000-0000875F0000}"/>
    <cellStyle name="Normal 28 10 2 2 3" xfId="25823" xr:uid="{00000000-0005-0000-0000-0000885F0000}"/>
    <cellStyle name="Normal 28 10 2 2 4" xfId="25824" xr:uid="{00000000-0005-0000-0000-0000895F0000}"/>
    <cellStyle name="Normal 28 10 2 3" xfId="25825" xr:uid="{00000000-0005-0000-0000-00008A5F0000}"/>
    <cellStyle name="Normal 28 10 2 3 2" xfId="25826" xr:uid="{00000000-0005-0000-0000-00008B5F0000}"/>
    <cellStyle name="Normal 28 10 2 4" xfId="25827" xr:uid="{00000000-0005-0000-0000-00008C5F0000}"/>
    <cellStyle name="Normal 28 10 2 5" xfId="25828" xr:uid="{00000000-0005-0000-0000-00008D5F0000}"/>
    <cellStyle name="Normal 28 10 2 6" xfId="25829" xr:uid="{00000000-0005-0000-0000-00008E5F0000}"/>
    <cellStyle name="Normal 28 11" xfId="25830" xr:uid="{00000000-0005-0000-0000-00008F5F0000}"/>
    <cellStyle name="Normal 28 11 2" xfId="25831" xr:uid="{00000000-0005-0000-0000-0000905F0000}"/>
    <cellStyle name="Normal 28 11 2 2" xfId="25832" xr:uid="{00000000-0005-0000-0000-0000915F0000}"/>
    <cellStyle name="Normal 28 11 2 2 2" xfId="25833" xr:uid="{00000000-0005-0000-0000-0000925F0000}"/>
    <cellStyle name="Normal 28 11 2 2 2 2" xfId="25834" xr:uid="{00000000-0005-0000-0000-0000935F0000}"/>
    <cellStyle name="Normal 28 11 2 2 3" xfId="25835" xr:uid="{00000000-0005-0000-0000-0000945F0000}"/>
    <cellStyle name="Normal 28 11 2 2 4" xfId="25836" xr:uid="{00000000-0005-0000-0000-0000955F0000}"/>
    <cellStyle name="Normal 28 11 2 3" xfId="25837" xr:uid="{00000000-0005-0000-0000-0000965F0000}"/>
    <cellStyle name="Normal 28 11 2 3 2" xfId="25838" xr:uid="{00000000-0005-0000-0000-0000975F0000}"/>
    <cellStyle name="Normal 28 11 2 4" xfId="25839" xr:uid="{00000000-0005-0000-0000-0000985F0000}"/>
    <cellStyle name="Normal 28 11 2 5" xfId="25840" xr:uid="{00000000-0005-0000-0000-0000995F0000}"/>
    <cellStyle name="Normal 28 11 2 6" xfId="25841" xr:uid="{00000000-0005-0000-0000-00009A5F0000}"/>
    <cellStyle name="Normal 28 12" xfId="25842" xr:uid="{00000000-0005-0000-0000-00009B5F0000}"/>
    <cellStyle name="Normal 28 12 2" xfId="25843" xr:uid="{00000000-0005-0000-0000-00009C5F0000}"/>
    <cellStyle name="Normal 28 12 2 2" xfId="25844" xr:uid="{00000000-0005-0000-0000-00009D5F0000}"/>
    <cellStyle name="Normal 28 12 2 2 2" xfId="25845" xr:uid="{00000000-0005-0000-0000-00009E5F0000}"/>
    <cellStyle name="Normal 28 12 2 2 2 2" xfId="25846" xr:uid="{00000000-0005-0000-0000-00009F5F0000}"/>
    <cellStyle name="Normal 28 12 2 2 3" xfId="25847" xr:uid="{00000000-0005-0000-0000-0000A05F0000}"/>
    <cellStyle name="Normal 28 12 2 2 4" xfId="25848" xr:uid="{00000000-0005-0000-0000-0000A15F0000}"/>
    <cellStyle name="Normal 28 12 2 3" xfId="25849" xr:uid="{00000000-0005-0000-0000-0000A25F0000}"/>
    <cellStyle name="Normal 28 12 2 3 2" xfId="25850" xr:uid="{00000000-0005-0000-0000-0000A35F0000}"/>
    <cellStyle name="Normal 28 12 2 4" xfId="25851" xr:uid="{00000000-0005-0000-0000-0000A45F0000}"/>
    <cellStyle name="Normal 28 12 2 5" xfId="25852" xr:uid="{00000000-0005-0000-0000-0000A55F0000}"/>
    <cellStyle name="Normal 28 12 2 6" xfId="25853" xr:uid="{00000000-0005-0000-0000-0000A65F0000}"/>
    <cellStyle name="Normal 28 13" xfId="25854" xr:uid="{00000000-0005-0000-0000-0000A75F0000}"/>
    <cellStyle name="Normal 28 13 2" xfId="25855" xr:uid="{00000000-0005-0000-0000-0000A85F0000}"/>
    <cellStyle name="Normal 28 13 2 2" xfId="25856" xr:uid="{00000000-0005-0000-0000-0000A95F0000}"/>
    <cellStyle name="Normal 28 13 2 2 2" xfId="25857" xr:uid="{00000000-0005-0000-0000-0000AA5F0000}"/>
    <cellStyle name="Normal 28 13 2 2 2 2" xfId="25858" xr:uid="{00000000-0005-0000-0000-0000AB5F0000}"/>
    <cellStyle name="Normal 28 13 2 2 3" xfId="25859" xr:uid="{00000000-0005-0000-0000-0000AC5F0000}"/>
    <cellStyle name="Normal 28 13 2 2 4" xfId="25860" xr:uid="{00000000-0005-0000-0000-0000AD5F0000}"/>
    <cellStyle name="Normal 28 13 2 3" xfId="25861" xr:uid="{00000000-0005-0000-0000-0000AE5F0000}"/>
    <cellStyle name="Normal 28 13 2 3 2" xfId="25862" xr:uid="{00000000-0005-0000-0000-0000AF5F0000}"/>
    <cellStyle name="Normal 28 13 2 4" xfId="25863" xr:uid="{00000000-0005-0000-0000-0000B05F0000}"/>
    <cellStyle name="Normal 28 13 2 5" xfId="25864" xr:uid="{00000000-0005-0000-0000-0000B15F0000}"/>
    <cellStyle name="Normal 28 13 2 6" xfId="25865" xr:uid="{00000000-0005-0000-0000-0000B25F0000}"/>
    <cellStyle name="Normal 28 14" xfId="25866" xr:uid="{00000000-0005-0000-0000-0000B35F0000}"/>
    <cellStyle name="Normal 28 14 2" xfId="25867" xr:uid="{00000000-0005-0000-0000-0000B45F0000}"/>
    <cellStyle name="Normal 28 14 2 2" xfId="25868" xr:uid="{00000000-0005-0000-0000-0000B55F0000}"/>
    <cellStyle name="Normal 28 14 2 2 2" xfId="25869" xr:uid="{00000000-0005-0000-0000-0000B65F0000}"/>
    <cellStyle name="Normal 28 14 2 3" xfId="25870" xr:uid="{00000000-0005-0000-0000-0000B75F0000}"/>
    <cellStyle name="Normal 28 14 2 4" xfId="25871" xr:uid="{00000000-0005-0000-0000-0000B85F0000}"/>
    <cellStyle name="Normal 28 14 3" xfId="25872" xr:uid="{00000000-0005-0000-0000-0000B95F0000}"/>
    <cellStyle name="Normal 28 14 3 2" xfId="25873" xr:uid="{00000000-0005-0000-0000-0000BA5F0000}"/>
    <cellStyle name="Normal 28 14 4" xfId="25874" xr:uid="{00000000-0005-0000-0000-0000BB5F0000}"/>
    <cellStyle name="Normal 28 14 5" xfId="25875" xr:uid="{00000000-0005-0000-0000-0000BC5F0000}"/>
    <cellStyle name="Normal 28 14 6" xfId="25876" xr:uid="{00000000-0005-0000-0000-0000BD5F0000}"/>
    <cellStyle name="Normal 28 15" xfId="2277" xr:uid="{00000000-0005-0000-0000-0000BE5F0000}"/>
    <cellStyle name="Normal 28 2" xfId="1408" xr:uid="{00000000-0005-0000-0000-0000BF5F0000}"/>
    <cellStyle name="Normal 28 2 2" xfId="25877" xr:uid="{00000000-0005-0000-0000-0000C05F0000}"/>
    <cellStyle name="Normal 28 2 2 2" xfId="25878" xr:uid="{00000000-0005-0000-0000-0000C15F0000}"/>
    <cellStyle name="Normal 28 2 2 2 2" xfId="25879" xr:uid="{00000000-0005-0000-0000-0000C25F0000}"/>
    <cellStyle name="Normal 28 2 2 2 2 2" xfId="25880" xr:uid="{00000000-0005-0000-0000-0000C35F0000}"/>
    <cellStyle name="Normal 28 2 2 2 2 2 2" xfId="25881" xr:uid="{00000000-0005-0000-0000-0000C45F0000}"/>
    <cellStyle name="Normal 28 2 2 2 2 3" xfId="25882" xr:uid="{00000000-0005-0000-0000-0000C55F0000}"/>
    <cellStyle name="Normal 28 2 2 2 2 4" xfId="25883" xr:uid="{00000000-0005-0000-0000-0000C65F0000}"/>
    <cellStyle name="Normal 28 2 2 2 3" xfId="25884" xr:uid="{00000000-0005-0000-0000-0000C75F0000}"/>
    <cellStyle name="Normal 28 2 2 2 3 2" xfId="25885" xr:uid="{00000000-0005-0000-0000-0000C85F0000}"/>
    <cellStyle name="Normal 28 2 2 2 4" xfId="25886" xr:uid="{00000000-0005-0000-0000-0000C95F0000}"/>
    <cellStyle name="Normal 28 2 2 2 5" xfId="25887" xr:uid="{00000000-0005-0000-0000-0000CA5F0000}"/>
    <cellStyle name="Normal 28 2 2 2 6" xfId="25888" xr:uid="{00000000-0005-0000-0000-0000CB5F0000}"/>
    <cellStyle name="Normal 28 2 3" xfId="25889" xr:uid="{00000000-0005-0000-0000-0000CC5F0000}"/>
    <cellStyle name="Normal 28 2 3 2" xfId="25890" xr:uid="{00000000-0005-0000-0000-0000CD5F0000}"/>
    <cellStyle name="Normal 28 2 3 2 2" xfId="25891" xr:uid="{00000000-0005-0000-0000-0000CE5F0000}"/>
    <cellStyle name="Normal 28 2 3 2 2 2" xfId="25892" xr:uid="{00000000-0005-0000-0000-0000CF5F0000}"/>
    <cellStyle name="Normal 28 2 3 2 3" xfId="25893" xr:uid="{00000000-0005-0000-0000-0000D05F0000}"/>
    <cellStyle name="Normal 28 2 3 2 4" xfId="25894" xr:uid="{00000000-0005-0000-0000-0000D15F0000}"/>
    <cellStyle name="Normal 28 2 3 3" xfId="25895" xr:uid="{00000000-0005-0000-0000-0000D25F0000}"/>
    <cellStyle name="Normal 28 2 3 3 2" xfId="25896" xr:uid="{00000000-0005-0000-0000-0000D35F0000}"/>
    <cellStyle name="Normal 28 2 3 4" xfId="25897" xr:uid="{00000000-0005-0000-0000-0000D45F0000}"/>
    <cellStyle name="Normal 28 2 3 5" xfId="25898" xr:uid="{00000000-0005-0000-0000-0000D55F0000}"/>
    <cellStyle name="Normal 28 2 3 6" xfId="25899" xr:uid="{00000000-0005-0000-0000-0000D65F0000}"/>
    <cellStyle name="Normal 28 2 4" xfId="2375" xr:uid="{00000000-0005-0000-0000-0000D75F0000}"/>
    <cellStyle name="Normal 28 3" xfId="25900" xr:uid="{00000000-0005-0000-0000-0000D85F0000}"/>
    <cellStyle name="Normal 28 3 2" xfId="25901" xr:uid="{00000000-0005-0000-0000-0000D95F0000}"/>
    <cellStyle name="Normal 28 3 2 2" xfId="25902" xr:uid="{00000000-0005-0000-0000-0000DA5F0000}"/>
    <cellStyle name="Normal 28 3 2 2 2" xfId="25903" xr:uid="{00000000-0005-0000-0000-0000DB5F0000}"/>
    <cellStyle name="Normal 28 3 2 2 2 2" xfId="25904" xr:uid="{00000000-0005-0000-0000-0000DC5F0000}"/>
    <cellStyle name="Normal 28 3 2 2 3" xfId="25905" xr:uid="{00000000-0005-0000-0000-0000DD5F0000}"/>
    <cellStyle name="Normal 28 3 2 2 4" xfId="25906" xr:uid="{00000000-0005-0000-0000-0000DE5F0000}"/>
    <cellStyle name="Normal 28 3 2 3" xfId="25907" xr:uid="{00000000-0005-0000-0000-0000DF5F0000}"/>
    <cellStyle name="Normal 28 3 2 3 2" xfId="25908" xr:uid="{00000000-0005-0000-0000-0000E05F0000}"/>
    <cellStyle name="Normal 28 3 2 4" xfId="25909" xr:uid="{00000000-0005-0000-0000-0000E15F0000}"/>
    <cellStyle name="Normal 28 3 2 5" xfId="25910" xr:uid="{00000000-0005-0000-0000-0000E25F0000}"/>
    <cellStyle name="Normal 28 3 2 6" xfId="25911" xr:uid="{00000000-0005-0000-0000-0000E35F0000}"/>
    <cellStyle name="Normal 28 3 3" xfId="51380" xr:uid="{169229A7-BA0A-4578-86CB-36BCDC8925EA}"/>
    <cellStyle name="Normal 28 4" xfId="25912" xr:uid="{00000000-0005-0000-0000-0000E45F0000}"/>
    <cellStyle name="Normal 28 4 2" xfId="25913" xr:uid="{00000000-0005-0000-0000-0000E55F0000}"/>
    <cellStyle name="Normal 28 4 2 2" xfId="25914" xr:uid="{00000000-0005-0000-0000-0000E65F0000}"/>
    <cellStyle name="Normal 28 4 2 2 2" xfId="25915" xr:uid="{00000000-0005-0000-0000-0000E75F0000}"/>
    <cellStyle name="Normal 28 4 2 2 2 2" xfId="25916" xr:uid="{00000000-0005-0000-0000-0000E85F0000}"/>
    <cellStyle name="Normal 28 4 2 2 3" xfId="25917" xr:uid="{00000000-0005-0000-0000-0000E95F0000}"/>
    <cellStyle name="Normal 28 4 2 2 4" xfId="25918" xr:uid="{00000000-0005-0000-0000-0000EA5F0000}"/>
    <cellStyle name="Normal 28 4 2 3" xfId="25919" xr:uid="{00000000-0005-0000-0000-0000EB5F0000}"/>
    <cellStyle name="Normal 28 4 2 3 2" xfId="25920" xr:uid="{00000000-0005-0000-0000-0000EC5F0000}"/>
    <cellStyle name="Normal 28 4 2 4" xfId="25921" xr:uid="{00000000-0005-0000-0000-0000ED5F0000}"/>
    <cellStyle name="Normal 28 4 2 5" xfId="25922" xr:uid="{00000000-0005-0000-0000-0000EE5F0000}"/>
    <cellStyle name="Normal 28 4 2 6" xfId="25923" xr:uid="{00000000-0005-0000-0000-0000EF5F0000}"/>
    <cellStyle name="Normal 28 5" xfId="25924" xr:uid="{00000000-0005-0000-0000-0000F05F0000}"/>
    <cellStyle name="Normal 28 5 2" xfId="25925" xr:uid="{00000000-0005-0000-0000-0000F15F0000}"/>
    <cellStyle name="Normal 28 5 2 2" xfId="25926" xr:uid="{00000000-0005-0000-0000-0000F25F0000}"/>
    <cellStyle name="Normal 28 5 2 2 2" xfId="25927" xr:uid="{00000000-0005-0000-0000-0000F35F0000}"/>
    <cellStyle name="Normal 28 5 2 2 2 2" xfId="25928" xr:uid="{00000000-0005-0000-0000-0000F45F0000}"/>
    <cellStyle name="Normal 28 5 2 2 3" xfId="25929" xr:uid="{00000000-0005-0000-0000-0000F55F0000}"/>
    <cellStyle name="Normal 28 5 2 2 4" xfId="25930" xr:uid="{00000000-0005-0000-0000-0000F65F0000}"/>
    <cellStyle name="Normal 28 5 2 3" xfId="25931" xr:uid="{00000000-0005-0000-0000-0000F75F0000}"/>
    <cellStyle name="Normal 28 5 2 3 2" xfId="25932" xr:uid="{00000000-0005-0000-0000-0000F85F0000}"/>
    <cellStyle name="Normal 28 5 2 4" xfId="25933" xr:uid="{00000000-0005-0000-0000-0000F95F0000}"/>
    <cellStyle name="Normal 28 5 2 5" xfId="25934" xr:uid="{00000000-0005-0000-0000-0000FA5F0000}"/>
    <cellStyle name="Normal 28 5 2 6" xfId="25935" xr:uid="{00000000-0005-0000-0000-0000FB5F0000}"/>
    <cellStyle name="Normal 28 6" xfId="25936" xr:uid="{00000000-0005-0000-0000-0000FC5F0000}"/>
    <cellStyle name="Normal 28 6 2" xfId="25937" xr:uid="{00000000-0005-0000-0000-0000FD5F0000}"/>
    <cellStyle name="Normal 28 6 2 2" xfId="25938" xr:uid="{00000000-0005-0000-0000-0000FE5F0000}"/>
    <cellStyle name="Normal 28 6 2 2 2" xfId="25939" xr:uid="{00000000-0005-0000-0000-0000FF5F0000}"/>
    <cellStyle name="Normal 28 6 2 2 2 2" xfId="25940" xr:uid="{00000000-0005-0000-0000-000000600000}"/>
    <cellStyle name="Normal 28 6 2 2 3" xfId="25941" xr:uid="{00000000-0005-0000-0000-000001600000}"/>
    <cellStyle name="Normal 28 6 2 2 4" xfId="25942" xr:uid="{00000000-0005-0000-0000-000002600000}"/>
    <cellStyle name="Normal 28 6 2 3" xfId="25943" xr:uid="{00000000-0005-0000-0000-000003600000}"/>
    <cellStyle name="Normal 28 6 2 3 2" xfId="25944" xr:uid="{00000000-0005-0000-0000-000004600000}"/>
    <cellStyle name="Normal 28 6 2 4" xfId="25945" xr:uid="{00000000-0005-0000-0000-000005600000}"/>
    <cellStyle name="Normal 28 6 2 5" xfId="25946" xr:uid="{00000000-0005-0000-0000-000006600000}"/>
    <cellStyle name="Normal 28 6 2 6" xfId="25947" xr:uid="{00000000-0005-0000-0000-000007600000}"/>
    <cellStyle name="Normal 28 7" xfId="25948" xr:uid="{00000000-0005-0000-0000-000008600000}"/>
    <cellStyle name="Normal 28 7 2" xfId="25949" xr:uid="{00000000-0005-0000-0000-000009600000}"/>
    <cellStyle name="Normal 28 7 2 2" xfId="25950" xr:uid="{00000000-0005-0000-0000-00000A600000}"/>
    <cellStyle name="Normal 28 7 2 2 2" xfId="25951" xr:uid="{00000000-0005-0000-0000-00000B600000}"/>
    <cellStyle name="Normal 28 7 2 2 2 2" xfId="25952" xr:uid="{00000000-0005-0000-0000-00000C600000}"/>
    <cellStyle name="Normal 28 7 2 2 3" xfId="25953" xr:uid="{00000000-0005-0000-0000-00000D600000}"/>
    <cellStyle name="Normal 28 7 2 2 4" xfId="25954" xr:uid="{00000000-0005-0000-0000-00000E600000}"/>
    <cellStyle name="Normal 28 7 2 3" xfId="25955" xr:uid="{00000000-0005-0000-0000-00000F600000}"/>
    <cellStyle name="Normal 28 7 2 3 2" xfId="25956" xr:uid="{00000000-0005-0000-0000-000010600000}"/>
    <cellStyle name="Normal 28 7 2 4" xfId="25957" xr:uid="{00000000-0005-0000-0000-000011600000}"/>
    <cellStyle name="Normal 28 7 2 5" xfId="25958" xr:uid="{00000000-0005-0000-0000-000012600000}"/>
    <cellStyle name="Normal 28 7 2 6" xfId="25959" xr:uid="{00000000-0005-0000-0000-000013600000}"/>
    <cellStyle name="Normal 28 8" xfId="25960" xr:uid="{00000000-0005-0000-0000-000014600000}"/>
    <cellStyle name="Normal 28 8 2" xfId="25961" xr:uid="{00000000-0005-0000-0000-000015600000}"/>
    <cellStyle name="Normal 28 8 2 2" xfId="25962" xr:uid="{00000000-0005-0000-0000-000016600000}"/>
    <cellStyle name="Normal 28 8 2 2 2" xfId="25963" xr:uid="{00000000-0005-0000-0000-000017600000}"/>
    <cellStyle name="Normal 28 8 2 2 2 2" xfId="25964" xr:uid="{00000000-0005-0000-0000-000018600000}"/>
    <cellStyle name="Normal 28 8 2 2 3" xfId="25965" xr:uid="{00000000-0005-0000-0000-000019600000}"/>
    <cellStyle name="Normal 28 8 2 2 4" xfId="25966" xr:uid="{00000000-0005-0000-0000-00001A600000}"/>
    <cellStyle name="Normal 28 8 2 3" xfId="25967" xr:uid="{00000000-0005-0000-0000-00001B600000}"/>
    <cellStyle name="Normal 28 8 2 3 2" xfId="25968" xr:uid="{00000000-0005-0000-0000-00001C600000}"/>
    <cellStyle name="Normal 28 8 2 4" xfId="25969" xr:uid="{00000000-0005-0000-0000-00001D600000}"/>
    <cellStyle name="Normal 28 8 2 5" xfId="25970" xr:uid="{00000000-0005-0000-0000-00001E600000}"/>
    <cellStyle name="Normal 28 8 2 6" xfId="25971" xr:uid="{00000000-0005-0000-0000-00001F600000}"/>
    <cellStyle name="Normal 28 9" xfId="25972" xr:uid="{00000000-0005-0000-0000-000020600000}"/>
    <cellStyle name="Normal 28 9 2" xfId="25973" xr:uid="{00000000-0005-0000-0000-000021600000}"/>
    <cellStyle name="Normal 28 9 2 2" xfId="25974" xr:uid="{00000000-0005-0000-0000-000022600000}"/>
    <cellStyle name="Normal 28 9 2 2 2" xfId="25975" xr:uid="{00000000-0005-0000-0000-000023600000}"/>
    <cellStyle name="Normal 28 9 2 2 2 2" xfId="25976" xr:uid="{00000000-0005-0000-0000-000024600000}"/>
    <cellStyle name="Normal 28 9 2 2 3" xfId="25977" xr:uid="{00000000-0005-0000-0000-000025600000}"/>
    <cellStyle name="Normal 28 9 2 2 4" xfId="25978" xr:uid="{00000000-0005-0000-0000-000026600000}"/>
    <cellStyle name="Normal 28 9 2 3" xfId="25979" xr:uid="{00000000-0005-0000-0000-000027600000}"/>
    <cellStyle name="Normal 28 9 2 3 2" xfId="25980" xr:uid="{00000000-0005-0000-0000-000028600000}"/>
    <cellStyle name="Normal 28 9 2 4" xfId="25981" xr:uid="{00000000-0005-0000-0000-000029600000}"/>
    <cellStyle name="Normal 28 9 2 5" xfId="25982" xr:uid="{00000000-0005-0000-0000-00002A600000}"/>
    <cellStyle name="Normal 28 9 2 6" xfId="25983" xr:uid="{00000000-0005-0000-0000-00002B600000}"/>
    <cellStyle name="Normal 280" xfId="25984" xr:uid="{00000000-0005-0000-0000-00002C600000}"/>
    <cellStyle name="Normal 280 2" xfId="25985" xr:uid="{00000000-0005-0000-0000-00002D600000}"/>
    <cellStyle name="Normal 281" xfId="25986" xr:uid="{00000000-0005-0000-0000-00002E600000}"/>
    <cellStyle name="Normal 281 2" xfId="25987" xr:uid="{00000000-0005-0000-0000-00002F600000}"/>
    <cellStyle name="Normal 282" xfId="25988" xr:uid="{00000000-0005-0000-0000-000030600000}"/>
    <cellStyle name="Normal 282 2" xfId="25989" xr:uid="{00000000-0005-0000-0000-000031600000}"/>
    <cellStyle name="Normal 283" xfId="25990" xr:uid="{00000000-0005-0000-0000-000032600000}"/>
    <cellStyle name="Normal 283 2" xfId="25991" xr:uid="{00000000-0005-0000-0000-000033600000}"/>
    <cellStyle name="Normal 284" xfId="25992" xr:uid="{00000000-0005-0000-0000-000034600000}"/>
    <cellStyle name="Normal 284 2" xfId="25993" xr:uid="{00000000-0005-0000-0000-000035600000}"/>
    <cellStyle name="Normal 285" xfId="25994" xr:uid="{00000000-0005-0000-0000-000036600000}"/>
    <cellStyle name="Normal 285 2" xfId="25995" xr:uid="{00000000-0005-0000-0000-000037600000}"/>
    <cellStyle name="Normal 286" xfId="25996" xr:uid="{00000000-0005-0000-0000-000038600000}"/>
    <cellStyle name="Normal 286 2" xfId="25997" xr:uid="{00000000-0005-0000-0000-000039600000}"/>
    <cellStyle name="Normal 287" xfId="25998" xr:uid="{00000000-0005-0000-0000-00003A600000}"/>
    <cellStyle name="Normal 287 2" xfId="25999" xr:uid="{00000000-0005-0000-0000-00003B600000}"/>
    <cellStyle name="Normal 288" xfId="26000" xr:uid="{00000000-0005-0000-0000-00003C600000}"/>
    <cellStyle name="Normal 288 2" xfId="26001" xr:uid="{00000000-0005-0000-0000-00003D600000}"/>
    <cellStyle name="Normal 289" xfId="26002" xr:uid="{00000000-0005-0000-0000-00003E600000}"/>
    <cellStyle name="Normal 289 2" xfId="26003" xr:uid="{00000000-0005-0000-0000-00003F600000}"/>
    <cellStyle name="Normal 29" xfId="422" xr:uid="{00000000-0005-0000-0000-000040600000}"/>
    <cellStyle name="Normal 29 10" xfId="26004" xr:uid="{00000000-0005-0000-0000-000041600000}"/>
    <cellStyle name="Normal 29 10 10" xfId="26005" xr:uid="{00000000-0005-0000-0000-000042600000}"/>
    <cellStyle name="Normal 29 10 11" xfId="26006" xr:uid="{00000000-0005-0000-0000-000043600000}"/>
    <cellStyle name="Normal 29 10 2" xfId="26007" xr:uid="{00000000-0005-0000-0000-000044600000}"/>
    <cellStyle name="Normal 29 10 2 10" xfId="26008" xr:uid="{00000000-0005-0000-0000-000045600000}"/>
    <cellStyle name="Normal 29 10 2 2" xfId="26009" xr:uid="{00000000-0005-0000-0000-000046600000}"/>
    <cellStyle name="Normal 29 10 2 2 2" xfId="26010" xr:uid="{00000000-0005-0000-0000-000047600000}"/>
    <cellStyle name="Normal 29 10 2 2 2 2" xfId="26011" xr:uid="{00000000-0005-0000-0000-000048600000}"/>
    <cellStyle name="Normal 29 10 2 2 2 3" xfId="26012" xr:uid="{00000000-0005-0000-0000-000049600000}"/>
    <cellStyle name="Normal 29 10 2 2 3" xfId="26013" xr:uid="{00000000-0005-0000-0000-00004A600000}"/>
    <cellStyle name="Normal 29 10 2 2 4" xfId="26014" xr:uid="{00000000-0005-0000-0000-00004B600000}"/>
    <cellStyle name="Normal 29 10 2 3" xfId="26015" xr:uid="{00000000-0005-0000-0000-00004C600000}"/>
    <cellStyle name="Normal 29 10 2 3 2" xfId="26016" xr:uid="{00000000-0005-0000-0000-00004D600000}"/>
    <cellStyle name="Normal 29 10 2 3 2 2" xfId="26017" xr:uid="{00000000-0005-0000-0000-00004E600000}"/>
    <cellStyle name="Normal 29 10 2 3 2 3" xfId="26018" xr:uid="{00000000-0005-0000-0000-00004F600000}"/>
    <cellStyle name="Normal 29 10 2 3 3" xfId="26019" xr:uid="{00000000-0005-0000-0000-000050600000}"/>
    <cellStyle name="Normal 29 10 2 3 4" xfId="26020" xr:uid="{00000000-0005-0000-0000-000051600000}"/>
    <cellStyle name="Normal 29 10 2 4" xfId="26021" xr:uid="{00000000-0005-0000-0000-000052600000}"/>
    <cellStyle name="Normal 29 10 2 4 2" xfId="26022" xr:uid="{00000000-0005-0000-0000-000053600000}"/>
    <cellStyle name="Normal 29 10 2 4 3" xfId="26023" xr:uid="{00000000-0005-0000-0000-000054600000}"/>
    <cellStyle name="Normal 29 10 2 5" xfId="26024" xr:uid="{00000000-0005-0000-0000-000055600000}"/>
    <cellStyle name="Normal 29 10 2 5 2" xfId="26025" xr:uid="{00000000-0005-0000-0000-000056600000}"/>
    <cellStyle name="Normal 29 10 2 6" xfId="26026" xr:uid="{00000000-0005-0000-0000-000057600000}"/>
    <cellStyle name="Normal 29 10 2 7" xfId="26027" xr:uid="{00000000-0005-0000-0000-000058600000}"/>
    <cellStyle name="Normal 29 10 2 8" xfId="26028" xr:uid="{00000000-0005-0000-0000-000059600000}"/>
    <cellStyle name="Normal 29 10 2 9" xfId="26029" xr:uid="{00000000-0005-0000-0000-00005A600000}"/>
    <cellStyle name="Normal 29 10 3" xfId="26030" xr:uid="{00000000-0005-0000-0000-00005B600000}"/>
    <cellStyle name="Normal 29 10 3 2" xfId="26031" xr:uid="{00000000-0005-0000-0000-00005C600000}"/>
    <cellStyle name="Normal 29 10 3 3" xfId="26032" xr:uid="{00000000-0005-0000-0000-00005D600000}"/>
    <cellStyle name="Normal 29 10 4" xfId="26033" xr:uid="{00000000-0005-0000-0000-00005E600000}"/>
    <cellStyle name="Normal 29 10 4 2" xfId="26034" xr:uid="{00000000-0005-0000-0000-00005F600000}"/>
    <cellStyle name="Normal 29 10 4 3" xfId="26035" xr:uid="{00000000-0005-0000-0000-000060600000}"/>
    <cellStyle name="Normal 29 10 5" xfId="26036" xr:uid="{00000000-0005-0000-0000-000061600000}"/>
    <cellStyle name="Normal 29 10 6" xfId="26037" xr:uid="{00000000-0005-0000-0000-000062600000}"/>
    <cellStyle name="Normal 29 10 7" xfId="26038" xr:uid="{00000000-0005-0000-0000-000063600000}"/>
    <cellStyle name="Normal 29 10 8" xfId="26039" xr:uid="{00000000-0005-0000-0000-000064600000}"/>
    <cellStyle name="Normal 29 10 9" xfId="26040" xr:uid="{00000000-0005-0000-0000-000065600000}"/>
    <cellStyle name="Normal 29 11" xfId="26041" xr:uid="{00000000-0005-0000-0000-000066600000}"/>
    <cellStyle name="Normal 29 11 10" xfId="26042" xr:uid="{00000000-0005-0000-0000-000067600000}"/>
    <cellStyle name="Normal 29 11 2" xfId="26043" xr:uid="{00000000-0005-0000-0000-000068600000}"/>
    <cellStyle name="Normal 29 11 2 2" xfId="26044" xr:uid="{00000000-0005-0000-0000-000069600000}"/>
    <cellStyle name="Normal 29 11 2 2 2" xfId="26045" xr:uid="{00000000-0005-0000-0000-00006A600000}"/>
    <cellStyle name="Normal 29 11 2 2 2 2" xfId="26046" xr:uid="{00000000-0005-0000-0000-00006B600000}"/>
    <cellStyle name="Normal 29 11 2 2 3" xfId="26047" xr:uid="{00000000-0005-0000-0000-00006C600000}"/>
    <cellStyle name="Normal 29 11 2 2 4" xfId="26048" xr:uid="{00000000-0005-0000-0000-00006D600000}"/>
    <cellStyle name="Normal 29 11 2 3" xfId="26049" xr:uid="{00000000-0005-0000-0000-00006E600000}"/>
    <cellStyle name="Normal 29 11 2 3 2" xfId="26050" xr:uid="{00000000-0005-0000-0000-00006F600000}"/>
    <cellStyle name="Normal 29 11 2 3 3" xfId="26051" xr:uid="{00000000-0005-0000-0000-000070600000}"/>
    <cellStyle name="Normal 29 11 2 4" xfId="26052" xr:uid="{00000000-0005-0000-0000-000071600000}"/>
    <cellStyle name="Normal 29 11 2 5" xfId="26053" xr:uid="{00000000-0005-0000-0000-000072600000}"/>
    <cellStyle name="Normal 29 11 2 6" xfId="26054" xr:uid="{00000000-0005-0000-0000-000073600000}"/>
    <cellStyle name="Normal 29 11 3" xfId="26055" xr:uid="{00000000-0005-0000-0000-000074600000}"/>
    <cellStyle name="Normal 29 11 3 2" xfId="26056" xr:uid="{00000000-0005-0000-0000-000075600000}"/>
    <cellStyle name="Normal 29 11 3 3" xfId="26057" xr:uid="{00000000-0005-0000-0000-000076600000}"/>
    <cellStyle name="Normal 29 11 4" xfId="26058" xr:uid="{00000000-0005-0000-0000-000077600000}"/>
    <cellStyle name="Normal 29 11 5" xfId="26059" xr:uid="{00000000-0005-0000-0000-000078600000}"/>
    <cellStyle name="Normal 29 11 6" xfId="26060" xr:uid="{00000000-0005-0000-0000-000079600000}"/>
    <cellStyle name="Normal 29 11 7" xfId="26061" xr:uid="{00000000-0005-0000-0000-00007A600000}"/>
    <cellStyle name="Normal 29 11 8" xfId="26062" xr:uid="{00000000-0005-0000-0000-00007B600000}"/>
    <cellStyle name="Normal 29 11 9" xfId="26063" xr:uid="{00000000-0005-0000-0000-00007C600000}"/>
    <cellStyle name="Normal 29 12" xfId="26064" xr:uid="{00000000-0005-0000-0000-00007D600000}"/>
    <cellStyle name="Normal 29 12 2" xfId="26065" xr:uid="{00000000-0005-0000-0000-00007E600000}"/>
    <cellStyle name="Normal 29 12 2 2" xfId="26066" xr:uid="{00000000-0005-0000-0000-00007F600000}"/>
    <cellStyle name="Normal 29 12 2 2 2" xfId="26067" xr:uid="{00000000-0005-0000-0000-000080600000}"/>
    <cellStyle name="Normal 29 12 2 2 2 2" xfId="26068" xr:uid="{00000000-0005-0000-0000-000081600000}"/>
    <cellStyle name="Normal 29 12 2 2 3" xfId="26069" xr:uid="{00000000-0005-0000-0000-000082600000}"/>
    <cellStyle name="Normal 29 12 2 2 4" xfId="26070" xr:uid="{00000000-0005-0000-0000-000083600000}"/>
    <cellStyle name="Normal 29 12 2 3" xfId="26071" xr:uid="{00000000-0005-0000-0000-000084600000}"/>
    <cellStyle name="Normal 29 12 2 3 2" xfId="26072" xr:uid="{00000000-0005-0000-0000-000085600000}"/>
    <cellStyle name="Normal 29 12 2 3 3" xfId="26073" xr:uid="{00000000-0005-0000-0000-000086600000}"/>
    <cellStyle name="Normal 29 12 2 4" xfId="26074" xr:uid="{00000000-0005-0000-0000-000087600000}"/>
    <cellStyle name="Normal 29 12 2 5" xfId="26075" xr:uid="{00000000-0005-0000-0000-000088600000}"/>
    <cellStyle name="Normal 29 12 2 6" xfId="26076" xr:uid="{00000000-0005-0000-0000-000089600000}"/>
    <cellStyle name="Normal 29 12 3" xfId="26077" xr:uid="{00000000-0005-0000-0000-00008A600000}"/>
    <cellStyle name="Normal 29 12 4" xfId="26078" xr:uid="{00000000-0005-0000-0000-00008B600000}"/>
    <cellStyle name="Normal 29 12 5" xfId="26079" xr:uid="{00000000-0005-0000-0000-00008C600000}"/>
    <cellStyle name="Normal 29 12 6" xfId="26080" xr:uid="{00000000-0005-0000-0000-00008D600000}"/>
    <cellStyle name="Normal 29 12 7" xfId="26081" xr:uid="{00000000-0005-0000-0000-00008E600000}"/>
    <cellStyle name="Normal 29 12 8" xfId="26082" xr:uid="{00000000-0005-0000-0000-00008F600000}"/>
    <cellStyle name="Normal 29 12 9" xfId="26083" xr:uid="{00000000-0005-0000-0000-000090600000}"/>
    <cellStyle name="Normal 29 13" xfId="26084" xr:uid="{00000000-0005-0000-0000-000091600000}"/>
    <cellStyle name="Normal 29 13 2" xfId="26085" xr:uid="{00000000-0005-0000-0000-000092600000}"/>
    <cellStyle name="Normal 29 13 2 2" xfId="26086" xr:uid="{00000000-0005-0000-0000-000093600000}"/>
    <cellStyle name="Normal 29 13 2 2 2" xfId="26087" xr:uid="{00000000-0005-0000-0000-000094600000}"/>
    <cellStyle name="Normal 29 13 2 2 2 2" xfId="26088" xr:uid="{00000000-0005-0000-0000-000095600000}"/>
    <cellStyle name="Normal 29 13 2 2 3" xfId="26089" xr:uid="{00000000-0005-0000-0000-000096600000}"/>
    <cellStyle name="Normal 29 13 2 2 4" xfId="26090" xr:uid="{00000000-0005-0000-0000-000097600000}"/>
    <cellStyle name="Normal 29 13 2 3" xfId="26091" xr:uid="{00000000-0005-0000-0000-000098600000}"/>
    <cellStyle name="Normal 29 13 2 3 2" xfId="26092" xr:uid="{00000000-0005-0000-0000-000099600000}"/>
    <cellStyle name="Normal 29 13 2 3 3" xfId="26093" xr:uid="{00000000-0005-0000-0000-00009A600000}"/>
    <cellStyle name="Normal 29 13 2 4" xfId="26094" xr:uid="{00000000-0005-0000-0000-00009B600000}"/>
    <cellStyle name="Normal 29 13 2 5" xfId="26095" xr:uid="{00000000-0005-0000-0000-00009C600000}"/>
    <cellStyle name="Normal 29 13 2 6" xfId="26096" xr:uid="{00000000-0005-0000-0000-00009D600000}"/>
    <cellStyle name="Normal 29 13 3" xfId="26097" xr:uid="{00000000-0005-0000-0000-00009E600000}"/>
    <cellStyle name="Normal 29 13 4" xfId="26098" xr:uid="{00000000-0005-0000-0000-00009F600000}"/>
    <cellStyle name="Normal 29 14" xfId="26099" xr:uid="{00000000-0005-0000-0000-0000A0600000}"/>
    <cellStyle name="Normal 29 14 2" xfId="26100" xr:uid="{00000000-0005-0000-0000-0000A1600000}"/>
    <cellStyle name="Normal 29 14 2 2" xfId="26101" xr:uid="{00000000-0005-0000-0000-0000A2600000}"/>
    <cellStyle name="Normal 29 14 2 3" xfId="26102" xr:uid="{00000000-0005-0000-0000-0000A3600000}"/>
    <cellStyle name="Normal 29 14 2 4" xfId="26103" xr:uid="{00000000-0005-0000-0000-0000A4600000}"/>
    <cellStyle name="Normal 29 14 3" xfId="26104" xr:uid="{00000000-0005-0000-0000-0000A5600000}"/>
    <cellStyle name="Normal 29 14 3 2" xfId="26105" xr:uid="{00000000-0005-0000-0000-0000A6600000}"/>
    <cellStyle name="Normal 29 14 4" xfId="26106" xr:uid="{00000000-0005-0000-0000-0000A7600000}"/>
    <cellStyle name="Normal 29 14 5" xfId="26107" xr:uid="{00000000-0005-0000-0000-0000A8600000}"/>
    <cellStyle name="Normal 29 14 6" xfId="26108" xr:uid="{00000000-0005-0000-0000-0000A9600000}"/>
    <cellStyle name="Normal 29 14 7" xfId="26109" xr:uid="{00000000-0005-0000-0000-0000AA600000}"/>
    <cellStyle name="Normal 29 14 8" xfId="26110" xr:uid="{00000000-0005-0000-0000-0000AB600000}"/>
    <cellStyle name="Normal 29 15" xfId="26111" xr:uid="{00000000-0005-0000-0000-0000AC600000}"/>
    <cellStyle name="Normal 29 15 2" xfId="26112" xr:uid="{00000000-0005-0000-0000-0000AD600000}"/>
    <cellStyle name="Normal 29 15 2 2" xfId="26113" xr:uid="{00000000-0005-0000-0000-0000AE600000}"/>
    <cellStyle name="Normal 29 15 2 3" xfId="26114" xr:uid="{00000000-0005-0000-0000-0000AF600000}"/>
    <cellStyle name="Normal 29 15 2 4" xfId="26115" xr:uid="{00000000-0005-0000-0000-0000B0600000}"/>
    <cellStyle name="Normal 29 15 3" xfId="26116" xr:uid="{00000000-0005-0000-0000-0000B1600000}"/>
    <cellStyle name="Normal 29 15 3 2" xfId="26117" xr:uid="{00000000-0005-0000-0000-0000B2600000}"/>
    <cellStyle name="Normal 29 15 3 3" xfId="26118" xr:uid="{00000000-0005-0000-0000-0000B3600000}"/>
    <cellStyle name="Normal 29 15 4" xfId="26119" xr:uid="{00000000-0005-0000-0000-0000B4600000}"/>
    <cellStyle name="Normal 29 15 5" xfId="26120" xr:uid="{00000000-0005-0000-0000-0000B5600000}"/>
    <cellStyle name="Normal 29 15 6" xfId="26121" xr:uid="{00000000-0005-0000-0000-0000B6600000}"/>
    <cellStyle name="Normal 29 15 7" xfId="26122" xr:uid="{00000000-0005-0000-0000-0000B7600000}"/>
    <cellStyle name="Normal 29 15 8" xfId="26123" xr:uid="{00000000-0005-0000-0000-0000B8600000}"/>
    <cellStyle name="Normal 29 15 9" xfId="26124" xr:uid="{00000000-0005-0000-0000-0000B9600000}"/>
    <cellStyle name="Normal 29 16" xfId="26125" xr:uid="{00000000-0005-0000-0000-0000BA600000}"/>
    <cellStyle name="Normal 29 16 2" xfId="26126" xr:uid="{00000000-0005-0000-0000-0000BB600000}"/>
    <cellStyle name="Normal 29 16 2 2" xfId="26127" xr:uid="{00000000-0005-0000-0000-0000BC600000}"/>
    <cellStyle name="Normal 29 16 2 3" xfId="26128" xr:uid="{00000000-0005-0000-0000-0000BD600000}"/>
    <cellStyle name="Normal 29 16 2 4" xfId="26129" xr:uid="{00000000-0005-0000-0000-0000BE600000}"/>
    <cellStyle name="Normal 29 16 3" xfId="26130" xr:uid="{00000000-0005-0000-0000-0000BF600000}"/>
    <cellStyle name="Normal 29 16 3 2" xfId="26131" xr:uid="{00000000-0005-0000-0000-0000C0600000}"/>
    <cellStyle name="Normal 29 16 4" xfId="26132" xr:uid="{00000000-0005-0000-0000-0000C1600000}"/>
    <cellStyle name="Normal 29 16 5" xfId="26133" xr:uid="{00000000-0005-0000-0000-0000C2600000}"/>
    <cellStyle name="Normal 29 17" xfId="26134" xr:uid="{00000000-0005-0000-0000-0000C3600000}"/>
    <cellStyle name="Normal 29 17 2" xfId="26135" xr:uid="{00000000-0005-0000-0000-0000C4600000}"/>
    <cellStyle name="Normal 29 17 2 2" xfId="26136" xr:uid="{00000000-0005-0000-0000-0000C5600000}"/>
    <cellStyle name="Normal 29 17 3" xfId="26137" xr:uid="{00000000-0005-0000-0000-0000C6600000}"/>
    <cellStyle name="Normal 29 17 3 2" xfId="26138" xr:uid="{00000000-0005-0000-0000-0000C7600000}"/>
    <cellStyle name="Normal 29 17 4" xfId="26139" xr:uid="{00000000-0005-0000-0000-0000C8600000}"/>
    <cellStyle name="Normal 29 18" xfId="26140" xr:uid="{00000000-0005-0000-0000-0000C9600000}"/>
    <cellStyle name="Normal 29 18 2" xfId="26141" xr:uid="{00000000-0005-0000-0000-0000CA600000}"/>
    <cellStyle name="Normal 29 18 2 2" xfId="26142" xr:uid="{00000000-0005-0000-0000-0000CB600000}"/>
    <cellStyle name="Normal 29 18 3" xfId="26143" xr:uid="{00000000-0005-0000-0000-0000CC600000}"/>
    <cellStyle name="Normal 29 18 3 2" xfId="26144" xr:uid="{00000000-0005-0000-0000-0000CD600000}"/>
    <cellStyle name="Normal 29 18 4" xfId="26145" xr:uid="{00000000-0005-0000-0000-0000CE600000}"/>
    <cellStyle name="Normal 29 19" xfId="26146" xr:uid="{00000000-0005-0000-0000-0000CF600000}"/>
    <cellStyle name="Normal 29 19 2" xfId="26147" xr:uid="{00000000-0005-0000-0000-0000D0600000}"/>
    <cellStyle name="Normal 29 19 2 2" xfId="26148" xr:uid="{00000000-0005-0000-0000-0000D1600000}"/>
    <cellStyle name="Normal 29 19 3" xfId="26149" xr:uid="{00000000-0005-0000-0000-0000D2600000}"/>
    <cellStyle name="Normal 29 19 3 2" xfId="26150" xr:uid="{00000000-0005-0000-0000-0000D3600000}"/>
    <cellStyle name="Normal 29 19 4" xfId="26151" xr:uid="{00000000-0005-0000-0000-0000D4600000}"/>
    <cellStyle name="Normal 29 2" xfId="26152" xr:uid="{00000000-0005-0000-0000-0000D5600000}"/>
    <cellStyle name="Normal 29 2 10" xfId="26153" xr:uid="{00000000-0005-0000-0000-0000D6600000}"/>
    <cellStyle name="Normal 29 2 10 2" xfId="26154" xr:uid="{00000000-0005-0000-0000-0000D7600000}"/>
    <cellStyle name="Normal 29 2 10 3" xfId="26155" xr:uid="{00000000-0005-0000-0000-0000D8600000}"/>
    <cellStyle name="Normal 29 2 11" xfId="26156" xr:uid="{00000000-0005-0000-0000-0000D9600000}"/>
    <cellStyle name="Normal 29 2 11 2" xfId="26157" xr:uid="{00000000-0005-0000-0000-0000DA600000}"/>
    <cellStyle name="Normal 29 2 11 3" xfId="26158" xr:uid="{00000000-0005-0000-0000-0000DB600000}"/>
    <cellStyle name="Normal 29 2 12" xfId="26159" xr:uid="{00000000-0005-0000-0000-0000DC600000}"/>
    <cellStyle name="Normal 29 2 12 2" xfId="26160" xr:uid="{00000000-0005-0000-0000-0000DD600000}"/>
    <cellStyle name="Normal 29 2 12 3" xfId="26161" xr:uid="{00000000-0005-0000-0000-0000DE600000}"/>
    <cellStyle name="Normal 29 2 13" xfId="26162" xr:uid="{00000000-0005-0000-0000-0000DF600000}"/>
    <cellStyle name="Normal 29 2 14" xfId="51382" xr:uid="{2E603F22-CFBC-4912-9CED-C57E8DCACD8B}"/>
    <cellStyle name="Normal 29 2 2" xfId="26163" xr:uid="{00000000-0005-0000-0000-0000E0600000}"/>
    <cellStyle name="Normal 29 2 2 10" xfId="26164" xr:uid="{00000000-0005-0000-0000-0000E1600000}"/>
    <cellStyle name="Normal 29 2 2 11" xfId="26165" xr:uid="{00000000-0005-0000-0000-0000E2600000}"/>
    <cellStyle name="Normal 29 2 2 12" xfId="51383" xr:uid="{7809FBF7-2A7C-4819-8613-9F4B8DB558A6}"/>
    <cellStyle name="Normal 29 2 2 2" xfId="26166" xr:uid="{00000000-0005-0000-0000-0000E3600000}"/>
    <cellStyle name="Normal 29 2 2 2 10" xfId="26167" xr:uid="{00000000-0005-0000-0000-0000E4600000}"/>
    <cellStyle name="Normal 29 2 2 2 11" xfId="51384" xr:uid="{46EFC349-F688-472E-913F-32BE3ACF6556}"/>
    <cellStyle name="Normal 29 2 2 2 2" xfId="26168" xr:uid="{00000000-0005-0000-0000-0000E5600000}"/>
    <cellStyle name="Normal 29 2 2 2 2 2" xfId="26169" xr:uid="{00000000-0005-0000-0000-0000E6600000}"/>
    <cellStyle name="Normal 29 2 2 2 2 2 2" xfId="26170" xr:uid="{00000000-0005-0000-0000-0000E7600000}"/>
    <cellStyle name="Normal 29 2 2 2 2 2 3" xfId="26171" xr:uid="{00000000-0005-0000-0000-0000E8600000}"/>
    <cellStyle name="Normal 29 2 2 2 2 3" xfId="26172" xr:uid="{00000000-0005-0000-0000-0000E9600000}"/>
    <cellStyle name="Normal 29 2 2 2 2 4" xfId="26173" xr:uid="{00000000-0005-0000-0000-0000EA600000}"/>
    <cellStyle name="Normal 29 2 2 2 3" xfId="26174" xr:uid="{00000000-0005-0000-0000-0000EB600000}"/>
    <cellStyle name="Normal 29 2 2 2 3 2" xfId="26175" xr:uid="{00000000-0005-0000-0000-0000EC600000}"/>
    <cellStyle name="Normal 29 2 2 2 3 2 2" xfId="26176" xr:uid="{00000000-0005-0000-0000-0000ED600000}"/>
    <cellStyle name="Normal 29 2 2 2 3 2 3" xfId="26177" xr:uid="{00000000-0005-0000-0000-0000EE600000}"/>
    <cellStyle name="Normal 29 2 2 2 3 3" xfId="26178" xr:uid="{00000000-0005-0000-0000-0000EF600000}"/>
    <cellStyle name="Normal 29 2 2 2 3 4" xfId="26179" xr:uid="{00000000-0005-0000-0000-0000F0600000}"/>
    <cellStyle name="Normal 29 2 2 2 4" xfId="26180" xr:uid="{00000000-0005-0000-0000-0000F1600000}"/>
    <cellStyle name="Normal 29 2 2 2 4 2" xfId="26181" xr:uid="{00000000-0005-0000-0000-0000F2600000}"/>
    <cellStyle name="Normal 29 2 2 2 4 3" xfId="26182" xr:uid="{00000000-0005-0000-0000-0000F3600000}"/>
    <cellStyle name="Normal 29 2 2 2 5" xfId="26183" xr:uid="{00000000-0005-0000-0000-0000F4600000}"/>
    <cellStyle name="Normal 29 2 2 2 5 2" xfId="26184" xr:uid="{00000000-0005-0000-0000-0000F5600000}"/>
    <cellStyle name="Normal 29 2 2 2 6" xfId="26185" xr:uid="{00000000-0005-0000-0000-0000F6600000}"/>
    <cellStyle name="Normal 29 2 2 2 7" xfId="26186" xr:uid="{00000000-0005-0000-0000-0000F7600000}"/>
    <cellStyle name="Normal 29 2 2 2 8" xfId="26187" xr:uid="{00000000-0005-0000-0000-0000F8600000}"/>
    <cellStyle name="Normal 29 2 2 2 9" xfId="26188" xr:uid="{00000000-0005-0000-0000-0000F9600000}"/>
    <cellStyle name="Normal 29 2 2 3" xfId="26189" xr:uid="{00000000-0005-0000-0000-0000FA600000}"/>
    <cellStyle name="Normal 29 2 2 3 2" xfId="26190" xr:uid="{00000000-0005-0000-0000-0000FB600000}"/>
    <cellStyle name="Normal 29 2 2 3 2 2" xfId="26191" xr:uid="{00000000-0005-0000-0000-0000FC600000}"/>
    <cellStyle name="Normal 29 2 2 3 2 3" xfId="26192" xr:uid="{00000000-0005-0000-0000-0000FD600000}"/>
    <cellStyle name="Normal 29 2 2 3 3" xfId="26193" xr:uid="{00000000-0005-0000-0000-0000FE600000}"/>
    <cellStyle name="Normal 29 2 2 3 4" xfId="26194" xr:uid="{00000000-0005-0000-0000-0000FF600000}"/>
    <cellStyle name="Normal 29 2 2 4" xfId="26195" xr:uid="{00000000-0005-0000-0000-000000610000}"/>
    <cellStyle name="Normal 29 2 2 4 2" xfId="26196" xr:uid="{00000000-0005-0000-0000-000001610000}"/>
    <cellStyle name="Normal 29 2 2 4 2 2" xfId="26197" xr:uid="{00000000-0005-0000-0000-000002610000}"/>
    <cellStyle name="Normal 29 2 2 4 2 3" xfId="26198" xr:uid="{00000000-0005-0000-0000-000003610000}"/>
    <cellStyle name="Normal 29 2 2 4 3" xfId="26199" xr:uid="{00000000-0005-0000-0000-000004610000}"/>
    <cellStyle name="Normal 29 2 2 4 4" xfId="26200" xr:uid="{00000000-0005-0000-0000-000005610000}"/>
    <cellStyle name="Normal 29 2 2 5" xfId="26201" xr:uid="{00000000-0005-0000-0000-000006610000}"/>
    <cellStyle name="Normal 29 2 2 5 2" xfId="26202" xr:uid="{00000000-0005-0000-0000-000007610000}"/>
    <cellStyle name="Normal 29 2 2 5 3" xfId="26203" xr:uid="{00000000-0005-0000-0000-000008610000}"/>
    <cellStyle name="Normal 29 2 2 6" xfId="26204" xr:uid="{00000000-0005-0000-0000-000009610000}"/>
    <cellStyle name="Normal 29 2 2 6 2" xfId="26205" xr:uid="{00000000-0005-0000-0000-00000A610000}"/>
    <cellStyle name="Normal 29 2 2 6 3" xfId="26206" xr:uid="{00000000-0005-0000-0000-00000B610000}"/>
    <cellStyle name="Normal 29 2 2 7" xfId="26207" xr:uid="{00000000-0005-0000-0000-00000C610000}"/>
    <cellStyle name="Normal 29 2 2 7 2" xfId="26208" xr:uid="{00000000-0005-0000-0000-00000D610000}"/>
    <cellStyle name="Normal 29 2 2 8" xfId="26209" xr:uid="{00000000-0005-0000-0000-00000E610000}"/>
    <cellStyle name="Normal 29 2 2 9" xfId="26210" xr:uid="{00000000-0005-0000-0000-00000F610000}"/>
    <cellStyle name="Normal 29 2 3" xfId="26211" xr:uid="{00000000-0005-0000-0000-000010610000}"/>
    <cellStyle name="Normal 29 2 3 2" xfId="26212" xr:uid="{00000000-0005-0000-0000-000011610000}"/>
    <cellStyle name="Normal 29 2 3 2 2" xfId="26213" xr:uid="{00000000-0005-0000-0000-000012610000}"/>
    <cellStyle name="Normal 29 2 3 2 2 2" xfId="26214" xr:uid="{00000000-0005-0000-0000-000013610000}"/>
    <cellStyle name="Normal 29 2 3 2 2 2 2" xfId="26215" xr:uid="{00000000-0005-0000-0000-000014610000}"/>
    <cellStyle name="Normal 29 2 3 2 2 3" xfId="26216" xr:uid="{00000000-0005-0000-0000-000015610000}"/>
    <cellStyle name="Normal 29 2 3 2 2 4" xfId="26217" xr:uid="{00000000-0005-0000-0000-000016610000}"/>
    <cellStyle name="Normal 29 2 3 2 3" xfId="26218" xr:uid="{00000000-0005-0000-0000-000017610000}"/>
    <cellStyle name="Normal 29 2 3 2 3 2" xfId="26219" xr:uid="{00000000-0005-0000-0000-000018610000}"/>
    <cellStyle name="Normal 29 2 3 2 4" xfId="26220" xr:uid="{00000000-0005-0000-0000-000019610000}"/>
    <cellStyle name="Normal 29 2 3 2 5" xfId="26221" xr:uid="{00000000-0005-0000-0000-00001A610000}"/>
    <cellStyle name="Normal 29 2 3 2 6" xfId="26222" xr:uid="{00000000-0005-0000-0000-00001B610000}"/>
    <cellStyle name="Normal 29 2 3 2 7" xfId="51386" xr:uid="{E4DBB4C5-A890-453F-85B5-29618FF7141D}"/>
    <cellStyle name="Normal 29 2 3 3" xfId="26223" xr:uid="{00000000-0005-0000-0000-00001C610000}"/>
    <cellStyle name="Normal 29 2 3 3 2" xfId="26224" xr:uid="{00000000-0005-0000-0000-00001D610000}"/>
    <cellStyle name="Normal 29 2 3 4" xfId="26225" xr:uid="{00000000-0005-0000-0000-00001E610000}"/>
    <cellStyle name="Normal 29 2 3 5" xfId="51385" xr:uid="{168F7E8F-B9C4-426A-BB9E-3C8335ACA4D7}"/>
    <cellStyle name="Normal 29 2 4" xfId="26226" xr:uid="{00000000-0005-0000-0000-00001F610000}"/>
    <cellStyle name="Normal 29 2 4 2" xfId="26227" xr:uid="{00000000-0005-0000-0000-000020610000}"/>
    <cellStyle name="Normal 29 2 4 2 2" xfId="26228" xr:uid="{00000000-0005-0000-0000-000021610000}"/>
    <cellStyle name="Normal 29 2 4 2 2 2" xfId="26229" xr:uid="{00000000-0005-0000-0000-000022610000}"/>
    <cellStyle name="Normal 29 2 4 2 2 2 2" xfId="26230" xr:uid="{00000000-0005-0000-0000-000023610000}"/>
    <cellStyle name="Normal 29 2 4 2 2 3" xfId="26231" xr:uid="{00000000-0005-0000-0000-000024610000}"/>
    <cellStyle name="Normal 29 2 4 2 2 4" xfId="26232" xr:uid="{00000000-0005-0000-0000-000025610000}"/>
    <cellStyle name="Normal 29 2 4 2 3" xfId="26233" xr:uid="{00000000-0005-0000-0000-000026610000}"/>
    <cellStyle name="Normal 29 2 4 2 3 2" xfId="26234" xr:uid="{00000000-0005-0000-0000-000027610000}"/>
    <cellStyle name="Normal 29 2 4 2 4" xfId="26235" xr:uid="{00000000-0005-0000-0000-000028610000}"/>
    <cellStyle name="Normal 29 2 4 2 5" xfId="26236" xr:uid="{00000000-0005-0000-0000-000029610000}"/>
    <cellStyle name="Normal 29 2 4 2 6" xfId="26237" xr:uid="{00000000-0005-0000-0000-00002A610000}"/>
    <cellStyle name="Normal 29 2 4 3" xfId="26238" xr:uid="{00000000-0005-0000-0000-00002B610000}"/>
    <cellStyle name="Normal 29 2 4 3 2" xfId="26239" xr:uid="{00000000-0005-0000-0000-00002C610000}"/>
    <cellStyle name="Normal 29 2 4 4" xfId="26240" xr:uid="{00000000-0005-0000-0000-00002D610000}"/>
    <cellStyle name="Normal 29 2 4 5" xfId="51387" xr:uid="{FDA89AB1-F353-4B43-A79E-4707BA7A0EB2}"/>
    <cellStyle name="Normal 29 2 5" xfId="26241" xr:uid="{00000000-0005-0000-0000-00002E610000}"/>
    <cellStyle name="Normal 29 2 5 2" xfId="26242" xr:uid="{00000000-0005-0000-0000-00002F610000}"/>
    <cellStyle name="Normal 29 2 5 2 2" xfId="26243" xr:uid="{00000000-0005-0000-0000-000030610000}"/>
    <cellStyle name="Normal 29 2 5 3" xfId="26244" xr:uid="{00000000-0005-0000-0000-000031610000}"/>
    <cellStyle name="Normal 29 2 5 3 2" xfId="26245" xr:uid="{00000000-0005-0000-0000-000032610000}"/>
    <cellStyle name="Normal 29 2 5 4" xfId="26246" xr:uid="{00000000-0005-0000-0000-000033610000}"/>
    <cellStyle name="Normal 29 2 5 5" xfId="26247" xr:uid="{00000000-0005-0000-0000-000034610000}"/>
    <cellStyle name="Normal 29 2 6" xfId="26248" xr:uid="{00000000-0005-0000-0000-000035610000}"/>
    <cellStyle name="Normal 29 2 6 2" xfId="26249" xr:uid="{00000000-0005-0000-0000-000036610000}"/>
    <cellStyle name="Normal 29 2 6 3" xfId="26250" xr:uid="{00000000-0005-0000-0000-000037610000}"/>
    <cellStyle name="Normal 29 2 6 4" xfId="26251" xr:uid="{00000000-0005-0000-0000-000038610000}"/>
    <cellStyle name="Normal 29 2 7" xfId="26252" xr:uid="{00000000-0005-0000-0000-000039610000}"/>
    <cellStyle name="Normal 29 2 7 2" xfId="26253" xr:uid="{00000000-0005-0000-0000-00003A610000}"/>
    <cellStyle name="Normal 29 2 7 3" xfId="26254" xr:uid="{00000000-0005-0000-0000-00003B610000}"/>
    <cellStyle name="Normal 29 2 7 4" xfId="26255" xr:uid="{00000000-0005-0000-0000-00003C610000}"/>
    <cellStyle name="Normal 29 2 8" xfId="26256" xr:uid="{00000000-0005-0000-0000-00003D610000}"/>
    <cellStyle name="Normal 29 2 8 2" xfId="26257" xr:uid="{00000000-0005-0000-0000-00003E610000}"/>
    <cellStyle name="Normal 29 2 8 3" xfId="26258" xr:uid="{00000000-0005-0000-0000-00003F610000}"/>
    <cellStyle name="Normal 29 2 8 4" xfId="26259" xr:uid="{00000000-0005-0000-0000-000040610000}"/>
    <cellStyle name="Normal 29 2 9" xfId="26260" xr:uid="{00000000-0005-0000-0000-000041610000}"/>
    <cellStyle name="Normal 29 2 9 2" xfId="26261" xr:uid="{00000000-0005-0000-0000-000042610000}"/>
    <cellStyle name="Normal 29 2 9 3" xfId="26262" xr:uid="{00000000-0005-0000-0000-000043610000}"/>
    <cellStyle name="Normal 29 2 9 4" xfId="26263" xr:uid="{00000000-0005-0000-0000-000044610000}"/>
    <cellStyle name="Normal 29 20" xfId="26264" xr:uid="{00000000-0005-0000-0000-000045610000}"/>
    <cellStyle name="Normal 29 20 2" xfId="26265" xr:uid="{00000000-0005-0000-0000-000046610000}"/>
    <cellStyle name="Normal 29 20 2 2" xfId="26266" xr:uid="{00000000-0005-0000-0000-000047610000}"/>
    <cellStyle name="Normal 29 20 3" xfId="26267" xr:uid="{00000000-0005-0000-0000-000048610000}"/>
    <cellStyle name="Normal 29 20 4" xfId="26268" xr:uid="{00000000-0005-0000-0000-000049610000}"/>
    <cellStyle name="Normal 29 21" xfId="26269" xr:uid="{00000000-0005-0000-0000-00004A610000}"/>
    <cellStyle name="Normal 29 21 2" xfId="26270" xr:uid="{00000000-0005-0000-0000-00004B610000}"/>
    <cellStyle name="Normal 29 21 3" xfId="26271" xr:uid="{00000000-0005-0000-0000-00004C610000}"/>
    <cellStyle name="Normal 29 21 4" xfId="26272" xr:uid="{00000000-0005-0000-0000-00004D610000}"/>
    <cellStyle name="Normal 29 22" xfId="26273" xr:uid="{00000000-0005-0000-0000-00004E610000}"/>
    <cellStyle name="Normal 29 22 2" xfId="26274" xr:uid="{00000000-0005-0000-0000-00004F610000}"/>
    <cellStyle name="Normal 29 22 3" xfId="26275" xr:uid="{00000000-0005-0000-0000-000050610000}"/>
    <cellStyle name="Normal 29 22 4" xfId="26276" xr:uid="{00000000-0005-0000-0000-000051610000}"/>
    <cellStyle name="Normal 29 23" xfId="26277" xr:uid="{00000000-0005-0000-0000-000052610000}"/>
    <cellStyle name="Normal 29 23 2" xfId="26278" xr:uid="{00000000-0005-0000-0000-000053610000}"/>
    <cellStyle name="Normal 29 24" xfId="26279" xr:uid="{00000000-0005-0000-0000-000054610000}"/>
    <cellStyle name="Normal 29 24 2" xfId="26280" xr:uid="{00000000-0005-0000-0000-000055610000}"/>
    <cellStyle name="Normal 29 25" xfId="26281" xr:uid="{00000000-0005-0000-0000-000056610000}"/>
    <cellStyle name="Normal 29 25 2" xfId="26282" xr:uid="{00000000-0005-0000-0000-000057610000}"/>
    <cellStyle name="Normal 29 26" xfId="26283" xr:uid="{00000000-0005-0000-0000-000058610000}"/>
    <cellStyle name="Normal 29 27" xfId="26284" xr:uid="{00000000-0005-0000-0000-000059610000}"/>
    <cellStyle name="Normal 29 28" xfId="26285" xr:uid="{00000000-0005-0000-0000-00005A610000}"/>
    <cellStyle name="Normal 29 29" xfId="2336" xr:uid="{00000000-0005-0000-0000-00005B610000}"/>
    <cellStyle name="Normal 29 3" xfId="26286" xr:uid="{00000000-0005-0000-0000-00005C610000}"/>
    <cellStyle name="Normal 29 3 10" xfId="26287" xr:uid="{00000000-0005-0000-0000-00005D610000}"/>
    <cellStyle name="Normal 29 3 11" xfId="26288" xr:uid="{00000000-0005-0000-0000-00005E610000}"/>
    <cellStyle name="Normal 29 3 12" xfId="26289" xr:uid="{00000000-0005-0000-0000-00005F610000}"/>
    <cellStyle name="Normal 29 3 13" xfId="26290" xr:uid="{00000000-0005-0000-0000-000060610000}"/>
    <cellStyle name="Normal 29 3 2" xfId="26291" xr:uid="{00000000-0005-0000-0000-000061610000}"/>
    <cellStyle name="Normal 29 3 2 2" xfId="26292" xr:uid="{00000000-0005-0000-0000-000062610000}"/>
    <cellStyle name="Normal 29 3 2 2 2" xfId="26293" xr:uid="{00000000-0005-0000-0000-000063610000}"/>
    <cellStyle name="Normal 29 3 2 2 2 2" xfId="26294" xr:uid="{00000000-0005-0000-0000-000064610000}"/>
    <cellStyle name="Normal 29 3 2 2 2 2 2" xfId="26295" xr:uid="{00000000-0005-0000-0000-000065610000}"/>
    <cellStyle name="Normal 29 3 2 2 2 3" xfId="26296" xr:uid="{00000000-0005-0000-0000-000066610000}"/>
    <cellStyle name="Normal 29 3 2 2 2 4" xfId="26297" xr:uid="{00000000-0005-0000-0000-000067610000}"/>
    <cellStyle name="Normal 29 3 2 2 3" xfId="26298" xr:uid="{00000000-0005-0000-0000-000068610000}"/>
    <cellStyle name="Normal 29 3 2 2 3 2" xfId="26299" xr:uid="{00000000-0005-0000-0000-000069610000}"/>
    <cellStyle name="Normal 29 3 2 2 4" xfId="26300" xr:uid="{00000000-0005-0000-0000-00006A610000}"/>
    <cellStyle name="Normal 29 3 2 2 5" xfId="26301" xr:uid="{00000000-0005-0000-0000-00006B610000}"/>
    <cellStyle name="Normal 29 3 2 3" xfId="26302" xr:uid="{00000000-0005-0000-0000-00006C610000}"/>
    <cellStyle name="Normal 29 3 3" xfId="26303" xr:uid="{00000000-0005-0000-0000-00006D610000}"/>
    <cellStyle name="Normal 29 3 3 2" xfId="26304" xr:uid="{00000000-0005-0000-0000-00006E610000}"/>
    <cellStyle name="Normal 29 3 3 2 2" xfId="26305" xr:uid="{00000000-0005-0000-0000-00006F610000}"/>
    <cellStyle name="Normal 29 3 3 2 2 2" xfId="26306" xr:uid="{00000000-0005-0000-0000-000070610000}"/>
    <cellStyle name="Normal 29 3 3 2 2 2 2" xfId="26307" xr:uid="{00000000-0005-0000-0000-000071610000}"/>
    <cellStyle name="Normal 29 3 3 2 2 3" xfId="26308" xr:uid="{00000000-0005-0000-0000-000072610000}"/>
    <cellStyle name="Normal 29 3 3 2 2 4" xfId="26309" xr:uid="{00000000-0005-0000-0000-000073610000}"/>
    <cellStyle name="Normal 29 3 3 2 3" xfId="26310" xr:uid="{00000000-0005-0000-0000-000074610000}"/>
    <cellStyle name="Normal 29 3 3 2 3 2" xfId="26311" xr:uid="{00000000-0005-0000-0000-000075610000}"/>
    <cellStyle name="Normal 29 3 3 2 4" xfId="26312" xr:uid="{00000000-0005-0000-0000-000076610000}"/>
    <cellStyle name="Normal 29 3 3 2 5" xfId="26313" xr:uid="{00000000-0005-0000-0000-000077610000}"/>
    <cellStyle name="Normal 29 3 4" xfId="26314" xr:uid="{00000000-0005-0000-0000-000078610000}"/>
    <cellStyle name="Normal 29 3 4 2" xfId="26315" xr:uid="{00000000-0005-0000-0000-000079610000}"/>
    <cellStyle name="Normal 29 3 4 2 2" xfId="26316" xr:uid="{00000000-0005-0000-0000-00007A610000}"/>
    <cellStyle name="Normal 29 3 4 2 2 2" xfId="26317" xr:uid="{00000000-0005-0000-0000-00007B610000}"/>
    <cellStyle name="Normal 29 3 4 2 2 3" xfId="26318" xr:uid="{00000000-0005-0000-0000-00007C610000}"/>
    <cellStyle name="Normal 29 3 4 2 3" xfId="26319" xr:uid="{00000000-0005-0000-0000-00007D610000}"/>
    <cellStyle name="Normal 29 3 4 2 4" xfId="26320" xr:uid="{00000000-0005-0000-0000-00007E610000}"/>
    <cellStyle name="Normal 29 3 4 3" xfId="26321" xr:uid="{00000000-0005-0000-0000-00007F610000}"/>
    <cellStyle name="Normal 29 3 4 3 2" xfId="26322" xr:uid="{00000000-0005-0000-0000-000080610000}"/>
    <cellStyle name="Normal 29 3 4 3 2 2" xfId="26323" xr:uid="{00000000-0005-0000-0000-000081610000}"/>
    <cellStyle name="Normal 29 3 4 3 2 3" xfId="26324" xr:uid="{00000000-0005-0000-0000-000082610000}"/>
    <cellStyle name="Normal 29 3 4 3 3" xfId="26325" xr:uid="{00000000-0005-0000-0000-000083610000}"/>
    <cellStyle name="Normal 29 3 4 3 4" xfId="26326" xr:uid="{00000000-0005-0000-0000-000084610000}"/>
    <cellStyle name="Normal 29 3 4 4" xfId="26327" xr:uid="{00000000-0005-0000-0000-000085610000}"/>
    <cellStyle name="Normal 29 3 4 4 2" xfId="26328" xr:uid="{00000000-0005-0000-0000-000086610000}"/>
    <cellStyle name="Normal 29 3 4 4 3" xfId="26329" xr:uid="{00000000-0005-0000-0000-000087610000}"/>
    <cellStyle name="Normal 29 3 4 5" xfId="26330" xr:uid="{00000000-0005-0000-0000-000088610000}"/>
    <cellStyle name="Normal 29 3 4 5 2" xfId="26331" xr:uid="{00000000-0005-0000-0000-000089610000}"/>
    <cellStyle name="Normal 29 3 4 6" xfId="26332" xr:uid="{00000000-0005-0000-0000-00008A610000}"/>
    <cellStyle name="Normal 29 3 4 7" xfId="26333" xr:uid="{00000000-0005-0000-0000-00008B610000}"/>
    <cellStyle name="Normal 29 3 4 8" xfId="26334" xr:uid="{00000000-0005-0000-0000-00008C610000}"/>
    <cellStyle name="Normal 29 3 4 9" xfId="26335" xr:uid="{00000000-0005-0000-0000-00008D610000}"/>
    <cellStyle name="Normal 29 3 5" xfId="26336" xr:uid="{00000000-0005-0000-0000-00008E610000}"/>
    <cellStyle name="Normal 29 3 5 2" xfId="26337" xr:uid="{00000000-0005-0000-0000-00008F610000}"/>
    <cellStyle name="Normal 29 3 5 2 2" xfId="26338" xr:uid="{00000000-0005-0000-0000-000090610000}"/>
    <cellStyle name="Normal 29 3 5 2 3" xfId="26339" xr:uid="{00000000-0005-0000-0000-000091610000}"/>
    <cellStyle name="Normal 29 3 5 3" xfId="26340" xr:uid="{00000000-0005-0000-0000-000092610000}"/>
    <cellStyle name="Normal 29 3 6" xfId="26341" xr:uid="{00000000-0005-0000-0000-000093610000}"/>
    <cellStyle name="Normal 29 3 6 2" xfId="26342" xr:uid="{00000000-0005-0000-0000-000094610000}"/>
    <cellStyle name="Normal 29 3 6 3" xfId="26343" xr:uid="{00000000-0005-0000-0000-000095610000}"/>
    <cellStyle name="Normal 29 3 7" xfId="26344" xr:uid="{00000000-0005-0000-0000-000096610000}"/>
    <cellStyle name="Normal 29 3 7 2" xfId="26345" xr:uid="{00000000-0005-0000-0000-000097610000}"/>
    <cellStyle name="Normal 29 3 7 3" xfId="26346" xr:uid="{00000000-0005-0000-0000-000098610000}"/>
    <cellStyle name="Normal 29 3 8" xfId="26347" xr:uid="{00000000-0005-0000-0000-000099610000}"/>
    <cellStyle name="Normal 29 3 9" xfId="26348" xr:uid="{00000000-0005-0000-0000-00009A610000}"/>
    <cellStyle name="Normal 29 30" xfId="2278" xr:uid="{00000000-0005-0000-0000-00009B610000}"/>
    <cellStyle name="Normal 29 31" xfId="51381" xr:uid="{C6411EE0-9AF6-4806-8A3D-550387D8F325}"/>
    <cellStyle name="Normal 29 4" xfId="26349" xr:uid="{00000000-0005-0000-0000-00009C610000}"/>
    <cellStyle name="Normal 29 4 2" xfId="26350" xr:uid="{00000000-0005-0000-0000-00009D610000}"/>
    <cellStyle name="Normal 29 4 2 2" xfId="26351" xr:uid="{00000000-0005-0000-0000-00009E610000}"/>
    <cellStyle name="Normal 29 4 2 2 10" xfId="26352" xr:uid="{00000000-0005-0000-0000-00009F610000}"/>
    <cellStyle name="Normal 29 4 2 2 11" xfId="26353" xr:uid="{00000000-0005-0000-0000-0000A0610000}"/>
    <cellStyle name="Normal 29 4 2 2 2" xfId="26354" xr:uid="{00000000-0005-0000-0000-0000A1610000}"/>
    <cellStyle name="Normal 29 4 2 2 2 2" xfId="26355" xr:uid="{00000000-0005-0000-0000-0000A2610000}"/>
    <cellStyle name="Normal 29 4 2 2 2 2 2" xfId="26356" xr:uid="{00000000-0005-0000-0000-0000A3610000}"/>
    <cellStyle name="Normal 29 4 2 2 2 3" xfId="26357" xr:uid="{00000000-0005-0000-0000-0000A4610000}"/>
    <cellStyle name="Normal 29 4 2 2 2 4" xfId="26358" xr:uid="{00000000-0005-0000-0000-0000A5610000}"/>
    <cellStyle name="Normal 29 4 2 2 2 5" xfId="26359" xr:uid="{00000000-0005-0000-0000-0000A6610000}"/>
    <cellStyle name="Normal 29 4 2 2 3" xfId="26360" xr:uid="{00000000-0005-0000-0000-0000A7610000}"/>
    <cellStyle name="Normal 29 4 2 2 3 2" xfId="26361" xr:uid="{00000000-0005-0000-0000-0000A8610000}"/>
    <cellStyle name="Normal 29 4 2 2 3 3" xfId="26362" xr:uid="{00000000-0005-0000-0000-0000A9610000}"/>
    <cellStyle name="Normal 29 4 2 2 3 4" xfId="26363" xr:uid="{00000000-0005-0000-0000-0000AA610000}"/>
    <cellStyle name="Normal 29 4 2 2 4" xfId="26364" xr:uid="{00000000-0005-0000-0000-0000AB610000}"/>
    <cellStyle name="Normal 29 4 2 2 4 2" xfId="26365" xr:uid="{00000000-0005-0000-0000-0000AC610000}"/>
    <cellStyle name="Normal 29 4 2 2 4 3" xfId="26366" xr:uid="{00000000-0005-0000-0000-0000AD610000}"/>
    <cellStyle name="Normal 29 4 2 2 5" xfId="26367" xr:uid="{00000000-0005-0000-0000-0000AE610000}"/>
    <cellStyle name="Normal 29 4 2 2 6" xfId="26368" xr:uid="{00000000-0005-0000-0000-0000AF610000}"/>
    <cellStyle name="Normal 29 4 2 2 7" xfId="26369" xr:uid="{00000000-0005-0000-0000-0000B0610000}"/>
    <cellStyle name="Normal 29 4 2 2 8" xfId="26370" xr:uid="{00000000-0005-0000-0000-0000B1610000}"/>
    <cellStyle name="Normal 29 4 2 2 9" xfId="26371" xr:uid="{00000000-0005-0000-0000-0000B2610000}"/>
    <cellStyle name="Normal 29 4 2 3" xfId="26372" xr:uid="{00000000-0005-0000-0000-0000B3610000}"/>
    <cellStyle name="Normal 29 4 2 3 2" xfId="26373" xr:uid="{00000000-0005-0000-0000-0000B4610000}"/>
    <cellStyle name="Normal 29 4 2 3 2 2" xfId="26374" xr:uid="{00000000-0005-0000-0000-0000B5610000}"/>
    <cellStyle name="Normal 29 4 2 3 3" xfId="26375" xr:uid="{00000000-0005-0000-0000-0000B6610000}"/>
    <cellStyle name="Normal 29 4 2 3 4" xfId="26376" xr:uid="{00000000-0005-0000-0000-0000B7610000}"/>
    <cellStyle name="Normal 29 4 2 3 5" xfId="26377" xr:uid="{00000000-0005-0000-0000-0000B8610000}"/>
    <cellStyle name="Normal 29 4 2 3 6" xfId="26378" xr:uid="{00000000-0005-0000-0000-0000B9610000}"/>
    <cellStyle name="Normal 29 4 2 3 7" xfId="26379" xr:uid="{00000000-0005-0000-0000-0000BA610000}"/>
    <cellStyle name="Normal 29 4 2 3 8" xfId="26380" xr:uid="{00000000-0005-0000-0000-0000BB610000}"/>
    <cellStyle name="Normal 29 4 2 4" xfId="26381" xr:uid="{00000000-0005-0000-0000-0000BC610000}"/>
    <cellStyle name="Normal 29 4 2 4 2" xfId="26382" xr:uid="{00000000-0005-0000-0000-0000BD610000}"/>
    <cellStyle name="Normal 29 4 3" xfId="26383" xr:uid="{00000000-0005-0000-0000-0000BE610000}"/>
    <cellStyle name="Normal 29 4 3 10" xfId="26384" xr:uid="{00000000-0005-0000-0000-0000BF610000}"/>
    <cellStyle name="Normal 29 4 3 11" xfId="26385" xr:uid="{00000000-0005-0000-0000-0000C0610000}"/>
    <cellStyle name="Normal 29 4 3 12" xfId="26386" xr:uid="{00000000-0005-0000-0000-0000C1610000}"/>
    <cellStyle name="Normal 29 4 3 2" xfId="26387" xr:uid="{00000000-0005-0000-0000-0000C2610000}"/>
    <cellStyle name="Normal 29 4 3 2 2" xfId="26388" xr:uid="{00000000-0005-0000-0000-0000C3610000}"/>
    <cellStyle name="Normal 29 4 3 2 2 2" xfId="26389" xr:uid="{00000000-0005-0000-0000-0000C4610000}"/>
    <cellStyle name="Normal 29 4 3 2 2 3" xfId="26390" xr:uid="{00000000-0005-0000-0000-0000C5610000}"/>
    <cellStyle name="Normal 29 4 3 2 3" xfId="26391" xr:uid="{00000000-0005-0000-0000-0000C6610000}"/>
    <cellStyle name="Normal 29 4 3 2 4" xfId="26392" xr:uid="{00000000-0005-0000-0000-0000C7610000}"/>
    <cellStyle name="Normal 29 4 3 2 5" xfId="26393" xr:uid="{00000000-0005-0000-0000-0000C8610000}"/>
    <cellStyle name="Normal 29 4 3 3" xfId="26394" xr:uid="{00000000-0005-0000-0000-0000C9610000}"/>
    <cellStyle name="Normal 29 4 3 3 2" xfId="26395" xr:uid="{00000000-0005-0000-0000-0000CA610000}"/>
    <cellStyle name="Normal 29 4 3 3 3" xfId="26396" xr:uid="{00000000-0005-0000-0000-0000CB610000}"/>
    <cellStyle name="Normal 29 4 3 3 4" xfId="26397" xr:uid="{00000000-0005-0000-0000-0000CC610000}"/>
    <cellStyle name="Normal 29 4 3 4" xfId="26398" xr:uid="{00000000-0005-0000-0000-0000CD610000}"/>
    <cellStyle name="Normal 29 4 3 4 2" xfId="26399" xr:uid="{00000000-0005-0000-0000-0000CE610000}"/>
    <cellStyle name="Normal 29 4 3 4 3" xfId="26400" xr:uid="{00000000-0005-0000-0000-0000CF610000}"/>
    <cellStyle name="Normal 29 4 3 5" xfId="26401" xr:uid="{00000000-0005-0000-0000-0000D0610000}"/>
    <cellStyle name="Normal 29 4 3 6" xfId="26402" xr:uid="{00000000-0005-0000-0000-0000D1610000}"/>
    <cellStyle name="Normal 29 4 3 7" xfId="26403" xr:uid="{00000000-0005-0000-0000-0000D2610000}"/>
    <cellStyle name="Normal 29 4 3 8" xfId="26404" xr:uid="{00000000-0005-0000-0000-0000D3610000}"/>
    <cellStyle name="Normal 29 4 3 9" xfId="26405" xr:uid="{00000000-0005-0000-0000-0000D4610000}"/>
    <cellStyle name="Normal 29 4 4" xfId="26406" xr:uid="{00000000-0005-0000-0000-0000D5610000}"/>
    <cellStyle name="Normal 29 4 4 2" xfId="26407" xr:uid="{00000000-0005-0000-0000-0000D6610000}"/>
    <cellStyle name="Normal 29 4 4 2 2" xfId="26408" xr:uid="{00000000-0005-0000-0000-0000D7610000}"/>
    <cellStyle name="Normal 29 4 4 3" xfId="26409" xr:uid="{00000000-0005-0000-0000-0000D8610000}"/>
    <cellStyle name="Normal 29 4 4 4" xfId="26410" xr:uid="{00000000-0005-0000-0000-0000D9610000}"/>
    <cellStyle name="Normal 29 4 4 5" xfId="26411" xr:uid="{00000000-0005-0000-0000-0000DA610000}"/>
    <cellStyle name="Normal 29 4 4 6" xfId="26412" xr:uid="{00000000-0005-0000-0000-0000DB610000}"/>
    <cellStyle name="Normal 29 4 4 7" xfId="26413" xr:uid="{00000000-0005-0000-0000-0000DC610000}"/>
    <cellStyle name="Normal 29 4 4 8" xfId="26414" xr:uid="{00000000-0005-0000-0000-0000DD610000}"/>
    <cellStyle name="Normal 29 4 5" xfId="26415" xr:uid="{00000000-0005-0000-0000-0000DE610000}"/>
    <cellStyle name="Normal 29 4 5 2" xfId="26416" xr:uid="{00000000-0005-0000-0000-0000DF610000}"/>
    <cellStyle name="Normal 29 4 5 2 2" xfId="26417" xr:uid="{00000000-0005-0000-0000-0000E0610000}"/>
    <cellStyle name="Normal 29 4 5 3" xfId="26418" xr:uid="{00000000-0005-0000-0000-0000E1610000}"/>
    <cellStyle name="Normal 29 4 6" xfId="26419" xr:uid="{00000000-0005-0000-0000-0000E2610000}"/>
    <cellStyle name="Normal 29 4 6 2" xfId="26420" xr:uid="{00000000-0005-0000-0000-0000E3610000}"/>
    <cellStyle name="Normal 29 4 7" xfId="26421" xr:uid="{00000000-0005-0000-0000-0000E4610000}"/>
    <cellStyle name="Normal 29 4 8" xfId="26422" xr:uid="{00000000-0005-0000-0000-0000E5610000}"/>
    <cellStyle name="Normal 29 5" xfId="26423" xr:uid="{00000000-0005-0000-0000-0000E6610000}"/>
    <cellStyle name="Normal 29 5 2" xfId="26424" xr:uid="{00000000-0005-0000-0000-0000E7610000}"/>
    <cellStyle name="Normal 29 5 2 2" xfId="26425" xr:uid="{00000000-0005-0000-0000-0000E8610000}"/>
    <cellStyle name="Normal 29 5 2 2 2" xfId="26426" xr:uid="{00000000-0005-0000-0000-0000E9610000}"/>
    <cellStyle name="Normal 29 5 2 2 2 2" xfId="26427" xr:uid="{00000000-0005-0000-0000-0000EA610000}"/>
    <cellStyle name="Normal 29 5 2 2 2 2 2" xfId="26428" xr:uid="{00000000-0005-0000-0000-0000EB610000}"/>
    <cellStyle name="Normal 29 5 2 2 2 3" xfId="26429" xr:uid="{00000000-0005-0000-0000-0000EC610000}"/>
    <cellStyle name="Normal 29 5 2 2 2 4" xfId="26430" xr:uid="{00000000-0005-0000-0000-0000ED610000}"/>
    <cellStyle name="Normal 29 5 2 2 3" xfId="26431" xr:uid="{00000000-0005-0000-0000-0000EE610000}"/>
    <cellStyle name="Normal 29 5 2 2 3 2" xfId="26432" xr:uid="{00000000-0005-0000-0000-0000EF610000}"/>
    <cellStyle name="Normal 29 5 2 2 4" xfId="26433" xr:uid="{00000000-0005-0000-0000-0000F0610000}"/>
    <cellStyle name="Normal 29 5 2 2 5" xfId="26434" xr:uid="{00000000-0005-0000-0000-0000F1610000}"/>
    <cellStyle name="Normal 29 5 2 2 6" xfId="26435" xr:uid="{00000000-0005-0000-0000-0000F2610000}"/>
    <cellStyle name="Normal 29 5 2 3" xfId="26436" xr:uid="{00000000-0005-0000-0000-0000F3610000}"/>
    <cellStyle name="Normal 29 5 2 3 2" xfId="26437" xr:uid="{00000000-0005-0000-0000-0000F4610000}"/>
    <cellStyle name="Normal 29 5 3" xfId="26438" xr:uid="{00000000-0005-0000-0000-0000F5610000}"/>
    <cellStyle name="Normal 29 5 3 2" xfId="26439" xr:uid="{00000000-0005-0000-0000-0000F6610000}"/>
    <cellStyle name="Normal 29 5 3 2 2" xfId="26440" xr:uid="{00000000-0005-0000-0000-0000F7610000}"/>
    <cellStyle name="Normal 29 5 3 2 2 2" xfId="26441" xr:uid="{00000000-0005-0000-0000-0000F8610000}"/>
    <cellStyle name="Normal 29 5 3 2 3" xfId="26442" xr:uid="{00000000-0005-0000-0000-0000F9610000}"/>
    <cellStyle name="Normal 29 5 3 2 4" xfId="26443" xr:uid="{00000000-0005-0000-0000-0000FA610000}"/>
    <cellStyle name="Normal 29 5 3 2 5" xfId="26444" xr:uid="{00000000-0005-0000-0000-0000FB610000}"/>
    <cellStyle name="Normal 29 5 3 3" xfId="26445" xr:uid="{00000000-0005-0000-0000-0000FC610000}"/>
    <cellStyle name="Normal 29 5 3 3 2" xfId="26446" xr:uid="{00000000-0005-0000-0000-0000FD610000}"/>
    <cellStyle name="Normal 29 5 3 3 3" xfId="26447" xr:uid="{00000000-0005-0000-0000-0000FE610000}"/>
    <cellStyle name="Normal 29 5 3 4" xfId="26448" xr:uid="{00000000-0005-0000-0000-0000FF610000}"/>
    <cellStyle name="Normal 29 5 3 4 2" xfId="26449" xr:uid="{00000000-0005-0000-0000-000000620000}"/>
    <cellStyle name="Normal 29 5 3 5" xfId="26450" xr:uid="{00000000-0005-0000-0000-000001620000}"/>
    <cellStyle name="Normal 29 5 3 6" xfId="26451" xr:uid="{00000000-0005-0000-0000-000002620000}"/>
    <cellStyle name="Normal 29 5 3 7" xfId="26452" xr:uid="{00000000-0005-0000-0000-000003620000}"/>
    <cellStyle name="Normal 29 5 3 8" xfId="26453" xr:uid="{00000000-0005-0000-0000-000004620000}"/>
    <cellStyle name="Normal 29 5 3 9" xfId="26454" xr:uid="{00000000-0005-0000-0000-000005620000}"/>
    <cellStyle name="Normal 29 5 4" xfId="26455" xr:uid="{00000000-0005-0000-0000-000006620000}"/>
    <cellStyle name="Normal 29 5 4 2" xfId="26456" xr:uid="{00000000-0005-0000-0000-000007620000}"/>
    <cellStyle name="Normal 29 5 4 3" xfId="26457" xr:uid="{00000000-0005-0000-0000-000008620000}"/>
    <cellStyle name="Normal 29 5 4 4" xfId="26458" xr:uid="{00000000-0005-0000-0000-000009620000}"/>
    <cellStyle name="Normal 29 5 4 5" xfId="26459" xr:uid="{00000000-0005-0000-0000-00000A620000}"/>
    <cellStyle name="Normal 29 5 4 6" xfId="26460" xr:uid="{00000000-0005-0000-0000-00000B620000}"/>
    <cellStyle name="Normal 29 5 4 7" xfId="26461" xr:uid="{00000000-0005-0000-0000-00000C620000}"/>
    <cellStyle name="Normal 29 5 4 8" xfId="26462" xr:uid="{00000000-0005-0000-0000-00000D620000}"/>
    <cellStyle name="Normal 29 5 5" xfId="26463" xr:uid="{00000000-0005-0000-0000-00000E620000}"/>
    <cellStyle name="Normal 29 5 5 2" xfId="26464" xr:uid="{00000000-0005-0000-0000-00000F620000}"/>
    <cellStyle name="Normal 29 5 6" xfId="26465" xr:uid="{00000000-0005-0000-0000-000010620000}"/>
    <cellStyle name="Normal 29 5 7" xfId="26466" xr:uid="{00000000-0005-0000-0000-000011620000}"/>
    <cellStyle name="Normal 29 6" xfId="26467" xr:uid="{00000000-0005-0000-0000-000012620000}"/>
    <cellStyle name="Normal 29 6 2" xfId="26468" xr:uid="{00000000-0005-0000-0000-000013620000}"/>
    <cellStyle name="Normal 29 6 2 2" xfId="26469" xr:uid="{00000000-0005-0000-0000-000014620000}"/>
    <cellStyle name="Normal 29 6 2 2 2" xfId="26470" xr:uid="{00000000-0005-0000-0000-000015620000}"/>
    <cellStyle name="Normal 29 6 2 2 2 2" xfId="26471" xr:uid="{00000000-0005-0000-0000-000016620000}"/>
    <cellStyle name="Normal 29 6 2 2 2 2 2" xfId="26472" xr:uid="{00000000-0005-0000-0000-000017620000}"/>
    <cellStyle name="Normal 29 6 2 2 2 3" xfId="26473" xr:uid="{00000000-0005-0000-0000-000018620000}"/>
    <cellStyle name="Normal 29 6 2 2 2 4" xfId="26474" xr:uid="{00000000-0005-0000-0000-000019620000}"/>
    <cellStyle name="Normal 29 6 2 2 3" xfId="26475" xr:uid="{00000000-0005-0000-0000-00001A620000}"/>
    <cellStyle name="Normal 29 6 2 2 3 2" xfId="26476" xr:uid="{00000000-0005-0000-0000-00001B620000}"/>
    <cellStyle name="Normal 29 6 2 2 4" xfId="26477" xr:uid="{00000000-0005-0000-0000-00001C620000}"/>
    <cellStyle name="Normal 29 6 2 2 5" xfId="26478" xr:uid="{00000000-0005-0000-0000-00001D620000}"/>
    <cellStyle name="Normal 29 6 3" xfId="26479" xr:uid="{00000000-0005-0000-0000-00001E620000}"/>
    <cellStyle name="Normal 29 6 3 2" xfId="26480" xr:uid="{00000000-0005-0000-0000-00001F620000}"/>
    <cellStyle name="Normal 29 6 3 2 2" xfId="26481" xr:uid="{00000000-0005-0000-0000-000020620000}"/>
    <cellStyle name="Normal 29 6 3 2 2 2" xfId="26482" xr:uid="{00000000-0005-0000-0000-000021620000}"/>
    <cellStyle name="Normal 29 6 3 2 3" xfId="26483" xr:uid="{00000000-0005-0000-0000-000022620000}"/>
    <cellStyle name="Normal 29 6 3 2 4" xfId="26484" xr:uid="{00000000-0005-0000-0000-000023620000}"/>
    <cellStyle name="Normal 29 6 3 3" xfId="26485" xr:uid="{00000000-0005-0000-0000-000024620000}"/>
    <cellStyle name="Normal 29 6 3 3 2" xfId="26486" xr:uid="{00000000-0005-0000-0000-000025620000}"/>
    <cellStyle name="Normal 29 6 3 4" xfId="26487" xr:uid="{00000000-0005-0000-0000-000026620000}"/>
    <cellStyle name="Normal 29 6 3 5" xfId="26488" xr:uid="{00000000-0005-0000-0000-000027620000}"/>
    <cellStyle name="Normal 29 6 3 6" xfId="26489" xr:uid="{00000000-0005-0000-0000-000028620000}"/>
    <cellStyle name="Normal 29 6 4" xfId="26490" xr:uid="{00000000-0005-0000-0000-000029620000}"/>
    <cellStyle name="Normal 29 7" xfId="26491" xr:uid="{00000000-0005-0000-0000-00002A620000}"/>
    <cellStyle name="Normal 29 7 2" xfId="26492" xr:uid="{00000000-0005-0000-0000-00002B620000}"/>
    <cellStyle name="Normal 29 7 2 2" xfId="26493" xr:uid="{00000000-0005-0000-0000-00002C620000}"/>
    <cellStyle name="Normal 29 7 2 2 2" xfId="26494" xr:uid="{00000000-0005-0000-0000-00002D620000}"/>
    <cellStyle name="Normal 29 7 2 2 2 2" xfId="26495" xr:uid="{00000000-0005-0000-0000-00002E620000}"/>
    <cellStyle name="Normal 29 7 2 2 2 2 2" xfId="26496" xr:uid="{00000000-0005-0000-0000-00002F620000}"/>
    <cellStyle name="Normal 29 7 2 2 2 3" xfId="26497" xr:uid="{00000000-0005-0000-0000-000030620000}"/>
    <cellStyle name="Normal 29 7 2 2 2 4" xfId="26498" xr:uid="{00000000-0005-0000-0000-000031620000}"/>
    <cellStyle name="Normal 29 7 2 2 3" xfId="26499" xr:uid="{00000000-0005-0000-0000-000032620000}"/>
    <cellStyle name="Normal 29 7 2 2 3 2" xfId="26500" xr:uid="{00000000-0005-0000-0000-000033620000}"/>
    <cellStyle name="Normal 29 7 2 2 4" xfId="26501" xr:uid="{00000000-0005-0000-0000-000034620000}"/>
    <cellStyle name="Normal 29 7 2 2 5" xfId="26502" xr:uid="{00000000-0005-0000-0000-000035620000}"/>
    <cellStyle name="Normal 29 7 3" xfId="26503" xr:uid="{00000000-0005-0000-0000-000036620000}"/>
    <cellStyle name="Normal 29 7 3 2" xfId="26504" xr:uid="{00000000-0005-0000-0000-000037620000}"/>
    <cellStyle name="Normal 29 7 3 2 2" xfId="26505" xr:uid="{00000000-0005-0000-0000-000038620000}"/>
    <cellStyle name="Normal 29 7 3 2 2 2" xfId="26506" xr:uid="{00000000-0005-0000-0000-000039620000}"/>
    <cellStyle name="Normal 29 7 3 2 3" xfId="26507" xr:uid="{00000000-0005-0000-0000-00003A620000}"/>
    <cellStyle name="Normal 29 7 3 2 4" xfId="26508" xr:uid="{00000000-0005-0000-0000-00003B620000}"/>
    <cellStyle name="Normal 29 7 3 3" xfId="26509" xr:uid="{00000000-0005-0000-0000-00003C620000}"/>
    <cellStyle name="Normal 29 7 3 3 2" xfId="26510" xr:uid="{00000000-0005-0000-0000-00003D620000}"/>
    <cellStyle name="Normal 29 7 3 4" xfId="26511" xr:uid="{00000000-0005-0000-0000-00003E620000}"/>
    <cellStyle name="Normal 29 7 3 5" xfId="26512" xr:uid="{00000000-0005-0000-0000-00003F620000}"/>
    <cellStyle name="Normal 29 7 3 6" xfId="26513" xr:uid="{00000000-0005-0000-0000-000040620000}"/>
    <cellStyle name="Normal 29 8" xfId="26514" xr:uid="{00000000-0005-0000-0000-000041620000}"/>
    <cellStyle name="Normal 29 8 2" xfId="26515" xr:uid="{00000000-0005-0000-0000-000042620000}"/>
    <cellStyle name="Normal 29 8 2 2" xfId="26516" xr:uid="{00000000-0005-0000-0000-000043620000}"/>
    <cellStyle name="Normal 29 8 2 2 2" xfId="26517" xr:uid="{00000000-0005-0000-0000-000044620000}"/>
    <cellStyle name="Normal 29 8 2 2 2 2" xfId="26518" xr:uid="{00000000-0005-0000-0000-000045620000}"/>
    <cellStyle name="Normal 29 8 2 2 2 2 2" xfId="26519" xr:uid="{00000000-0005-0000-0000-000046620000}"/>
    <cellStyle name="Normal 29 8 2 2 2 3" xfId="26520" xr:uid="{00000000-0005-0000-0000-000047620000}"/>
    <cellStyle name="Normal 29 8 2 2 2 4" xfId="26521" xr:uid="{00000000-0005-0000-0000-000048620000}"/>
    <cellStyle name="Normal 29 8 2 2 3" xfId="26522" xr:uid="{00000000-0005-0000-0000-000049620000}"/>
    <cellStyle name="Normal 29 8 2 2 3 2" xfId="26523" xr:uid="{00000000-0005-0000-0000-00004A620000}"/>
    <cellStyle name="Normal 29 8 2 2 4" xfId="26524" xr:uid="{00000000-0005-0000-0000-00004B620000}"/>
    <cellStyle name="Normal 29 8 2 2 5" xfId="26525" xr:uid="{00000000-0005-0000-0000-00004C620000}"/>
    <cellStyle name="Normal 29 8 3" xfId="26526" xr:uid="{00000000-0005-0000-0000-00004D620000}"/>
    <cellStyle name="Normal 29 8 3 2" xfId="26527" xr:uid="{00000000-0005-0000-0000-00004E620000}"/>
    <cellStyle name="Normal 29 8 3 2 2" xfId="26528" xr:uid="{00000000-0005-0000-0000-00004F620000}"/>
    <cellStyle name="Normal 29 8 3 2 2 2" xfId="26529" xr:uid="{00000000-0005-0000-0000-000050620000}"/>
    <cellStyle name="Normal 29 8 3 2 3" xfId="26530" xr:uid="{00000000-0005-0000-0000-000051620000}"/>
    <cellStyle name="Normal 29 8 3 2 4" xfId="26531" xr:uid="{00000000-0005-0000-0000-000052620000}"/>
    <cellStyle name="Normal 29 8 3 3" xfId="26532" xr:uid="{00000000-0005-0000-0000-000053620000}"/>
    <cellStyle name="Normal 29 8 3 3 2" xfId="26533" xr:uid="{00000000-0005-0000-0000-000054620000}"/>
    <cellStyle name="Normal 29 8 3 4" xfId="26534" xr:uid="{00000000-0005-0000-0000-000055620000}"/>
    <cellStyle name="Normal 29 8 3 5" xfId="26535" xr:uid="{00000000-0005-0000-0000-000056620000}"/>
    <cellStyle name="Normal 29 9" xfId="26536" xr:uid="{00000000-0005-0000-0000-000057620000}"/>
    <cellStyle name="Normal 29 9 2" xfId="26537" xr:uid="{00000000-0005-0000-0000-000058620000}"/>
    <cellStyle name="Normal 29 9 2 2" xfId="26538" xr:uid="{00000000-0005-0000-0000-000059620000}"/>
    <cellStyle name="Normal 29 9 2 2 2" xfId="26539" xr:uid="{00000000-0005-0000-0000-00005A620000}"/>
    <cellStyle name="Normal 29 9 2 2 2 2" xfId="26540" xr:uid="{00000000-0005-0000-0000-00005B620000}"/>
    <cellStyle name="Normal 29 9 2 2 3" xfId="26541" xr:uid="{00000000-0005-0000-0000-00005C620000}"/>
    <cellStyle name="Normal 29 9 2 2 4" xfId="26542" xr:uid="{00000000-0005-0000-0000-00005D620000}"/>
    <cellStyle name="Normal 29 9 2 3" xfId="26543" xr:uid="{00000000-0005-0000-0000-00005E620000}"/>
    <cellStyle name="Normal 29 9 2 3 2" xfId="26544" xr:uid="{00000000-0005-0000-0000-00005F620000}"/>
    <cellStyle name="Normal 29 9 2 4" xfId="26545" xr:uid="{00000000-0005-0000-0000-000060620000}"/>
    <cellStyle name="Normal 29 9 2 5" xfId="26546" xr:uid="{00000000-0005-0000-0000-000061620000}"/>
    <cellStyle name="Normal 29 9 2 6" xfId="26547" xr:uid="{00000000-0005-0000-0000-000062620000}"/>
    <cellStyle name="Normal 290" xfId="26548" xr:uid="{00000000-0005-0000-0000-000063620000}"/>
    <cellStyle name="Normal 290 2" xfId="26549" xr:uid="{00000000-0005-0000-0000-000064620000}"/>
    <cellStyle name="Normal 291" xfId="26550" xr:uid="{00000000-0005-0000-0000-000065620000}"/>
    <cellStyle name="Normal 291 2" xfId="26551" xr:uid="{00000000-0005-0000-0000-000066620000}"/>
    <cellStyle name="Normal 292" xfId="26552" xr:uid="{00000000-0005-0000-0000-000067620000}"/>
    <cellStyle name="Normal 292 2" xfId="26553" xr:uid="{00000000-0005-0000-0000-000068620000}"/>
    <cellStyle name="Normal 293" xfId="26554" xr:uid="{00000000-0005-0000-0000-000069620000}"/>
    <cellStyle name="Normal 293 2" xfId="26555" xr:uid="{00000000-0005-0000-0000-00006A620000}"/>
    <cellStyle name="Normal 294" xfId="26556" xr:uid="{00000000-0005-0000-0000-00006B620000}"/>
    <cellStyle name="Normal 294 2" xfId="26557" xr:uid="{00000000-0005-0000-0000-00006C620000}"/>
    <cellStyle name="Normal 295" xfId="26558" xr:uid="{00000000-0005-0000-0000-00006D620000}"/>
    <cellStyle name="Normal 295 2" xfId="26559" xr:uid="{00000000-0005-0000-0000-00006E620000}"/>
    <cellStyle name="Normal 296" xfId="26560" xr:uid="{00000000-0005-0000-0000-00006F620000}"/>
    <cellStyle name="Normal 296 2" xfId="26561" xr:uid="{00000000-0005-0000-0000-000070620000}"/>
    <cellStyle name="Normal 297" xfId="26562" xr:uid="{00000000-0005-0000-0000-000071620000}"/>
    <cellStyle name="Normal 297 2" xfId="26563" xr:uid="{00000000-0005-0000-0000-000072620000}"/>
    <cellStyle name="Normal 298" xfId="26564" xr:uid="{00000000-0005-0000-0000-000073620000}"/>
    <cellStyle name="Normal 298 2" xfId="26565" xr:uid="{00000000-0005-0000-0000-000074620000}"/>
    <cellStyle name="Normal 299" xfId="26566" xr:uid="{00000000-0005-0000-0000-000075620000}"/>
    <cellStyle name="Normal 299 2" xfId="26567" xr:uid="{00000000-0005-0000-0000-000076620000}"/>
    <cellStyle name="Normal 3" xfId="423" xr:uid="{00000000-0005-0000-0000-000077620000}"/>
    <cellStyle name="Normál 3" xfId="26568" xr:uid="{00000000-0005-0000-0000-000078620000}"/>
    <cellStyle name="Normal 3 10" xfId="26569" xr:uid="{00000000-0005-0000-0000-000079620000}"/>
    <cellStyle name="Normál 3 10" xfId="26570" xr:uid="{00000000-0005-0000-0000-00007A620000}"/>
    <cellStyle name="Normal 3 10 10" xfId="26571" xr:uid="{00000000-0005-0000-0000-00007B620000}"/>
    <cellStyle name="Normál 3 10 10" xfId="26572" xr:uid="{00000000-0005-0000-0000-00007C620000}"/>
    <cellStyle name="Normál 3 10 10 2" xfId="26573" xr:uid="{00000000-0005-0000-0000-00007D620000}"/>
    <cellStyle name="Normal 3 10 11" xfId="26574" xr:uid="{00000000-0005-0000-0000-00007E620000}"/>
    <cellStyle name="Normál 3 10 11" xfId="26575" xr:uid="{00000000-0005-0000-0000-00007F620000}"/>
    <cellStyle name="Normal 3 10 12" xfId="26576" xr:uid="{00000000-0005-0000-0000-000080620000}"/>
    <cellStyle name="Normál 3 10 12" xfId="26577" xr:uid="{00000000-0005-0000-0000-000081620000}"/>
    <cellStyle name="Normal 3 10 13" xfId="26578" xr:uid="{00000000-0005-0000-0000-000082620000}"/>
    <cellStyle name="Normal 3 10 14" xfId="26579" xr:uid="{00000000-0005-0000-0000-000083620000}"/>
    <cellStyle name="Normal 3 10 15" xfId="26580" xr:uid="{00000000-0005-0000-0000-000084620000}"/>
    <cellStyle name="Normal 3 10 16" xfId="26581" xr:uid="{00000000-0005-0000-0000-000085620000}"/>
    <cellStyle name="Normal 3 10 17" xfId="26582" xr:uid="{00000000-0005-0000-0000-000086620000}"/>
    <cellStyle name="Normal 3 10 2" xfId="26583" xr:uid="{00000000-0005-0000-0000-000087620000}"/>
    <cellStyle name="Normál 3 10 2" xfId="26584" xr:uid="{00000000-0005-0000-0000-000088620000}"/>
    <cellStyle name="Normál 3 10 2 10" xfId="26585" xr:uid="{00000000-0005-0000-0000-000089620000}"/>
    <cellStyle name="Normál 3 10 2 10 2" xfId="26586" xr:uid="{00000000-0005-0000-0000-00008A620000}"/>
    <cellStyle name="Normál 3 10 2 11" xfId="26587" xr:uid="{00000000-0005-0000-0000-00008B620000}"/>
    <cellStyle name="Normál 3 10 2 12" xfId="26588" xr:uid="{00000000-0005-0000-0000-00008C620000}"/>
    <cellStyle name="Normal 3 10 2 2" xfId="26589" xr:uid="{00000000-0005-0000-0000-00008D620000}"/>
    <cellStyle name="Normál 3 10 2 2" xfId="26590" xr:uid="{00000000-0005-0000-0000-00008E620000}"/>
    <cellStyle name="Normal 3 10 2 2 10" xfId="26591" xr:uid="{00000000-0005-0000-0000-00008F620000}"/>
    <cellStyle name="Normal 3 10 2 2 10 2" xfId="26592" xr:uid="{00000000-0005-0000-0000-000090620000}"/>
    <cellStyle name="Normal 3 10 2 2 11" xfId="26593" xr:uid="{00000000-0005-0000-0000-000091620000}"/>
    <cellStyle name="Normal 3 10 2 2 11 2" xfId="26594" xr:uid="{00000000-0005-0000-0000-000092620000}"/>
    <cellStyle name="Normal 3 10 2 2 12" xfId="26595" xr:uid="{00000000-0005-0000-0000-000093620000}"/>
    <cellStyle name="Normal 3 10 2 2 13" xfId="26596" xr:uid="{00000000-0005-0000-0000-000094620000}"/>
    <cellStyle name="Normal 3 10 2 2 14" xfId="26597" xr:uid="{00000000-0005-0000-0000-000095620000}"/>
    <cellStyle name="Normal 3 10 2 2 2" xfId="26598" xr:uid="{00000000-0005-0000-0000-000096620000}"/>
    <cellStyle name="Normál 3 10 2 2 2" xfId="26599" xr:uid="{00000000-0005-0000-0000-000097620000}"/>
    <cellStyle name="Normal 3 10 2 2 2 2" xfId="26600" xr:uid="{00000000-0005-0000-0000-000098620000}"/>
    <cellStyle name="Normal 3 10 2 2 2 2 2" xfId="26601" xr:uid="{00000000-0005-0000-0000-000099620000}"/>
    <cellStyle name="Normal 3 10 2 2 2 3" xfId="26602" xr:uid="{00000000-0005-0000-0000-00009A620000}"/>
    <cellStyle name="Normal 3 10 2 2 2 4" xfId="26603" xr:uid="{00000000-0005-0000-0000-00009B620000}"/>
    <cellStyle name="Normal 3 10 2 2 2 5" xfId="26604" xr:uid="{00000000-0005-0000-0000-00009C620000}"/>
    <cellStyle name="Normal 3 10 2 2 3" xfId="26605" xr:uid="{00000000-0005-0000-0000-00009D620000}"/>
    <cellStyle name="Normál 3 10 2 2 3" xfId="26606" xr:uid="{00000000-0005-0000-0000-00009E620000}"/>
    <cellStyle name="Normal 3 10 2 2 3 2" xfId="26607" xr:uid="{00000000-0005-0000-0000-00009F620000}"/>
    <cellStyle name="Normal 3 10 2 2 3 3" xfId="26608" xr:uid="{00000000-0005-0000-0000-0000A0620000}"/>
    <cellStyle name="Normal 3 10 2 2 4" xfId="26609" xr:uid="{00000000-0005-0000-0000-0000A1620000}"/>
    <cellStyle name="Normal 3 10 2 2 4 2" xfId="26610" xr:uid="{00000000-0005-0000-0000-0000A2620000}"/>
    <cellStyle name="Normal 3 10 2 2 4 3" xfId="26611" xr:uid="{00000000-0005-0000-0000-0000A3620000}"/>
    <cellStyle name="Normal 3 10 2 2 5" xfId="26612" xr:uid="{00000000-0005-0000-0000-0000A4620000}"/>
    <cellStyle name="Normal 3 10 2 2 5 2" xfId="26613" xr:uid="{00000000-0005-0000-0000-0000A5620000}"/>
    <cellStyle name="Normal 3 10 2 2 6" xfId="26614" xr:uid="{00000000-0005-0000-0000-0000A6620000}"/>
    <cellStyle name="Normal 3 10 2 2 6 2" xfId="26615" xr:uid="{00000000-0005-0000-0000-0000A7620000}"/>
    <cellStyle name="Normal 3 10 2 2 7" xfId="26616" xr:uid="{00000000-0005-0000-0000-0000A8620000}"/>
    <cellStyle name="Normal 3 10 2 2 7 2" xfId="26617" xr:uid="{00000000-0005-0000-0000-0000A9620000}"/>
    <cellStyle name="Normal 3 10 2 2 8" xfId="26618" xr:uid="{00000000-0005-0000-0000-0000AA620000}"/>
    <cellStyle name="Normal 3 10 2 2 8 2" xfId="26619" xr:uid="{00000000-0005-0000-0000-0000AB620000}"/>
    <cellStyle name="Normal 3 10 2 2 9" xfId="26620" xr:uid="{00000000-0005-0000-0000-0000AC620000}"/>
    <cellStyle name="Normal 3 10 2 2 9 2" xfId="26621" xr:uid="{00000000-0005-0000-0000-0000AD620000}"/>
    <cellStyle name="Normál 3 10 2 3" xfId="26622" xr:uid="{00000000-0005-0000-0000-0000AE620000}"/>
    <cellStyle name="Normál 3 10 2 3 2" xfId="26623" xr:uid="{00000000-0005-0000-0000-0000AF620000}"/>
    <cellStyle name="Normál 3 10 2 4" xfId="26624" xr:uid="{00000000-0005-0000-0000-0000B0620000}"/>
    <cellStyle name="Normál 3 10 2 4 2" xfId="26625" xr:uid="{00000000-0005-0000-0000-0000B1620000}"/>
    <cellStyle name="Normál 3 10 2 5" xfId="26626" xr:uid="{00000000-0005-0000-0000-0000B2620000}"/>
    <cellStyle name="Normál 3 10 2 5 2" xfId="26627" xr:uid="{00000000-0005-0000-0000-0000B3620000}"/>
    <cellStyle name="Normál 3 10 2 6" xfId="26628" xr:uid="{00000000-0005-0000-0000-0000B4620000}"/>
    <cellStyle name="Normál 3 10 2 6 2" xfId="26629" xr:uid="{00000000-0005-0000-0000-0000B5620000}"/>
    <cellStyle name="Normál 3 10 2 7" xfId="26630" xr:uid="{00000000-0005-0000-0000-0000B6620000}"/>
    <cellStyle name="Normál 3 10 2 7 2" xfId="26631" xr:uid="{00000000-0005-0000-0000-0000B7620000}"/>
    <cellStyle name="Normál 3 10 2 8" xfId="26632" xr:uid="{00000000-0005-0000-0000-0000B8620000}"/>
    <cellStyle name="Normál 3 10 2 8 2" xfId="26633" xr:uid="{00000000-0005-0000-0000-0000B9620000}"/>
    <cellStyle name="Normál 3 10 2 9" xfId="26634" xr:uid="{00000000-0005-0000-0000-0000BA620000}"/>
    <cellStyle name="Normál 3 10 2 9 2" xfId="26635" xr:uid="{00000000-0005-0000-0000-0000BB620000}"/>
    <cellStyle name="Normal 3 10 3" xfId="26636" xr:uid="{00000000-0005-0000-0000-0000BC620000}"/>
    <cellStyle name="Normál 3 10 3" xfId="26637" xr:uid="{00000000-0005-0000-0000-0000BD620000}"/>
    <cellStyle name="Normal 3 10 3 10" xfId="26638" xr:uid="{00000000-0005-0000-0000-0000BE620000}"/>
    <cellStyle name="Normál 3 10 3 10" xfId="26639" xr:uid="{00000000-0005-0000-0000-0000BF620000}"/>
    <cellStyle name="Normal 3 10 3 10 2" xfId="26640" xr:uid="{00000000-0005-0000-0000-0000C0620000}"/>
    <cellStyle name="Normál 3 10 3 10 2" xfId="26641" xr:uid="{00000000-0005-0000-0000-0000C1620000}"/>
    <cellStyle name="Normal 3 10 3 10 3" xfId="26642" xr:uid="{00000000-0005-0000-0000-0000C2620000}"/>
    <cellStyle name="Normál 3 10 3 10 3" xfId="26643" xr:uid="{00000000-0005-0000-0000-0000C3620000}"/>
    <cellStyle name="Normal 3 10 3 10 4" xfId="26644" xr:uid="{00000000-0005-0000-0000-0000C4620000}"/>
    <cellStyle name="Normal 3 10 3 11" xfId="26645" xr:uid="{00000000-0005-0000-0000-0000C5620000}"/>
    <cellStyle name="Normál 3 10 3 11" xfId="26646" xr:uid="{00000000-0005-0000-0000-0000C6620000}"/>
    <cellStyle name="Normal 3 10 3 11 2" xfId="26647" xr:uid="{00000000-0005-0000-0000-0000C7620000}"/>
    <cellStyle name="Normal 3 10 3 11 3" xfId="26648" xr:uid="{00000000-0005-0000-0000-0000C8620000}"/>
    <cellStyle name="Normal 3 10 3 11 4" xfId="26649" xr:uid="{00000000-0005-0000-0000-0000C9620000}"/>
    <cellStyle name="Normal 3 10 3 12" xfId="26650" xr:uid="{00000000-0005-0000-0000-0000CA620000}"/>
    <cellStyle name="Normál 3 10 3 12" xfId="26651" xr:uid="{00000000-0005-0000-0000-0000CB620000}"/>
    <cellStyle name="Normal 3 10 3 12 2" xfId="26652" xr:uid="{00000000-0005-0000-0000-0000CC620000}"/>
    <cellStyle name="Normal 3 10 3 12 3" xfId="26653" xr:uid="{00000000-0005-0000-0000-0000CD620000}"/>
    <cellStyle name="Normal 3 10 3 13" xfId="26654" xr:uid="{00000000-0005-0000-0000-0000CE620000}"/>
    <cellStyle name="Normál 3 10 3 13" xfId="26655" xr:uid="{00000000-0005-0000-0000-0000CF620000}"/>
    <cellStyle name="Normal 3 10 3 13 2" xfId="26656" xr:uid="{00000000-0005-0000-0000-0000D0620000}"/>
    <cellStyle name="Normal 3 10 3 13 3" xfId="26657" xr:uid="{00000000-0005-0000-0000-0000D1620000}"/>
    <cellStyle name="Normal 3 10 3 14" xfId="26658" xr:uid="{00000000-0005-0000-0000-0000D2620000}"/>
    <cellStyle name="Normal 3 10 3 14 2" xfId="26659" xr:uid="{00000000-0005-0000-0000-0000D3620000}"/>
    <cellStyle name="Normal 3 10 3 15" xfId="26660" xr:uid="{00000000-0005-0000-0000-0000D4620000}"/>
    <cellStyle name="Normal 3 10 3 15 2" xfId="26661" xr:uid="{00000000-0005-0000-0000-0000D5620000}"/>
    <cellStyle name="Normal 3 10 3 16" xfId="26662" xr:uid="{00000000-0005-0000-0000-0000D6620000}"/>
    <cellStyle name="Normal 3 10 3 2" xfId="26663" xr:uid="{00000000-0005-0000-0000-0000D7620000}"/>
    <cellStyle name="Normál 3 10 3 2" xfId="26664" xr:uid="{00000000-0005-0000-0000-0000D8620000}"/>
    <cellStyle name="Normal 3 10 3 2 10" xfId="26665" xr:uid="{00000000-0005-0000-0000-0000D9620000}"/>
    <cellStyle name="Normal 3 10 3 2 10 2" xfId="26666" xr:uid="{00000000-0005-0000-0000-0000DA620000}"/>
    <cellStyle name="Normal 3 10 3 2 11" xfId="26667" xr:uid="{00000000-0005-0000-0000-0000DB620000}"/>
    <cellStyle name="Normal 3 10 3 2 12" xfId="26668" xr:uid="{00000000-0005-0000-0000-0000DC620000}"/>
    <cellStyle name="Normal 3 10 3 2 13" xfId="26669" xr:uid="{00000000-0005-0000-0000-0000DD620000}"/>
    <cellStyle name="Normal 3 10 3 2 2" xfId="26670" xr:uid="{00000000-0005-0000-0000-0000DE620000}"/>
    <cellStyle name="Normál 3 10 3 2 2" xfId="26671" xr:uid="{00000000-0005-0000-0000-0000DF620000}"/>
    <cellStyle name="Normal 3 10 3 2 2 2" xfId="26672" xr:uid="{00000000-0005-0000-0000-0000E0620000}"/>
    <cellStyle name="Normal 3 10 3 2 2 3" xfId="26673" xr:uid="{00000000-0005-0000-0000-0000E1620000}"/>
    <cellStyle name="Normal 3 10 3 2 3" xfId="26674" xr:uid="{00000000-0005-0000-0000-0000E2620000}"/>
    <cellStyle name="Normál 3 10 3 2 3" xfId="26675" xr:uid="{00000000-0005-0000-0000-0000E3620000}"/>
    <cellStyle name="Normal 3 10 3 2 3 2" xfId="26676" xr:uid="{00000000-0005-0000-0000-0000E4620000}"/>
    <cellStyle name="Normal 3 10 3 2 4" xfId="26677" xr:uid="{00000000-0005-0000-0000-0000E5620000}"/>
    <cellStyle name="Normal 3 10 3 2 4 2" xfId="26678" xr:uid="{00000000-0005-0000-0000-0000E6620000}"/>
    <cellStyle name="Normal 3 10 3 2 5" xfId="26679" xr:uid="{00000000-0005-0000-0000-0000E7620000}"/>
    <cellStyle name="Normal 3 10 3 2 5 2" xfId="26680" xr:uid="{00000000-0005-0000-0000-0000E8620000}"/>
    <cellStyle name="Normal 3 10 3 2 6" xfId="26681" xr:uid="{00000000-0005-0000-0000-0000E9620000}"/>
    <cellStyle name="Normal 3 10 3 2 6 2" xfId="26682" xr:uid="{00000000-0005-0000-0000-0000EA620000}"/>
    <cellStyle name="Normal 3 10 3 2 7" xfId="26683" xr:uid="{00000000-0005-0000-0000-0000EB620000}"/>
    <cellStyle name="Normal 3 10 3 2 7 2" xfId="26684" xr:uid="{00000000-0005-0000-0000-0000EC620000}"/>
    <cellStyle name="Normal 3 10 3 2 8" xfId="26685" xr:uid="{00000000-0005-0000-0000-0000ED620000}"/>
    <cellStyle name="Normal 3 10 3 2 8 2" xfId="26686" xr:uid="{00000000-0005-0000-0000-0000EE620000}"/>
    <cellStyle name="Normal 3 10 3 2 9" xfId="26687" xr:uid="{00000000-0005-0000-0000-0000EF620000}"/>
    <cellStyle name="Normal 3 10 3 2 9 2" xfId="26688" xr:uid="{00000000-0005-0000-0000-0000F0620000}"/>
    <cellStyle name="Normal 3 10 3 3" xfId="26689" xr:uid="{00000000-0005-0000-0000-0000F1620000}"/>
    <cellStyle name="Normál 3 10 3 3" xfId="26690" xr:uid="{00000000-0005-0000-0000-0000F2620000}"/>
    <cellStyle name="Normal 3 10 3 3 10" xfId="26691" xr:uid="{00000000-0005-0000-0000-0000F3620000}"/>
    <cellStyle name="Normal 3 10 3 3 11" xfId="26692" xr:uid="{00000000-0005-0000-0000-0000F4620000}"/>
    <cellStyle name="Normal 3 10 3 3 12" xfId="26693" xr:uid="{00000000-0005-0000-0000-0000F5620000}"/>
    <cellStyle name="Normal 3 10 3 3 2" xfId="26694" xr:uid="{00000000-0005-0000-0000-0000F6620000}"/>
    <cellStyle name="Normál 3 10 3 3 2" xfId="26695" xr:uid="{00000000-0005-0000-0000-0000F7620000}"/>
    <cellStyle name="Normal 3 10 3 3 2 2" xfId="26696" xr:uid="{00000000-0005-0000-0000-0000F8620000}"/>
    <cellStyle name="Normal 3 10 3 3 2 3" xfId="26697" xr:uid="{00000000-0005-0000-0000-0000F9620000}"/>
    <cellStyle name="Normal 3 10 3 3 3" xfId="26698" xr:uid="{00000000-0005-0000-0000-0000FA620000}"/>
    <cellStyle name="Normál 3 10 3 3 3" xfId="26699" xr:uid="{00000000-0005-0000-0000-0000FB620000}"/>
    <cellStyle name="Normal 3 10 3 3 3 2" xfId="26700" xr:uid="{00000000-0005-0000-0000-0000FC620000}"/>
    <cellStyle name="Normal 3 10 3 3 4" xfId="26701" xr:uid="{00000000-0005-0000-0000-0000FD620000}"/>
    <cellStyle name="Normal 3 10 3 3 4 2" xfId="26702" xr:uid="{00000000-0005-0000-0000-0000FE620000}"/>
    <cellStyle name="Normal 3 10 3 3 5" xfId="26703" xr:uid="{00000000-0005-0000-0000-0000FF620000}"/>
    <cellStyle name="Normal 3 10 3 3 5 2" xfId="26704" xr:uid="{00000000-0005-0000-0000-000000630000}"/>
    <cellStyle name="Normal 3 10 3 3 6" xfId="26705" xr:uid="{00000000-0005-0000-0000-000001630000}"/>
    <cellStyle name="Normal 3 10 3 3 6 2" xfId="26706" xr:uid="{00000000-0005-0000-0000-000002630000}"/>
    <cellStyle name="Normal 3 10 3 3 7" xfId="26707" xr:uid="{00000000-0005-0000-0000-000003630000}"/>
    <cellStyle name="Normal 3 10 3 3 7 2" xfId="26708" xr:uid="{00000000-0005-0000-0000-000004630000}"/>
    <cellStyle name="Normal 3 10 3 3 8" xfId="26709" xr:uid="{00000000-0005-0000-0000-000005630000}"/>
    <cellStyle name="Normal 3 10 3 3 8 2" xfId="26710" xr:uid="{00000000-0005-0000-0000-000006630000}"/>
    <cellStyle name="Normal 3 10 3 3 9" xfId="26711" xr:uid="{00000000-0005-0000-0000-000007630000}"/>
    <cellStyle name="Normal 3 10 3 3 9 2" xfId="26712" xr:uid="{00000000-0005-0000-0000-000008630000}"/>
    <cellStyle name="Normal 3 10 3 4" xfId="26713" xr:uid="{00000000-0005-0000-0000-000009630000}"/>
    <cellStyle name="Normál 3 10 3 4" xfId="26714" xr:uid="{00000000-0005-0000-0000-00000A630000}"/>
    <cellStyle name="Normal 3 10 3 4 10" xfId="26715" xr:uid="{00000000-0005-0000-0000-00000B630000}"/>
    <cellStyle name="Normal 3 10 3 4 11" xfId="26716" xr:uid="{00000000-0005-0000-0000-00000C630000}"/>
    <cellStyle name="Normal 3 10 3 4 2" xfId="26717" xr:uid="{00000000-0005-0000-0000-00000D630000}"/>
    <cellStyle name="Normál 3 10 3 4 2" xfId="26718" xr:uid="{00000000-0005-0000-0000-00000E630000}"/>
    <cellStyle name="Normal 3 10 3 4 2 2" xfId="26719" xr:uid="{00000000-0005-0000-0000-00000F630000}"/>
    <cellStyle name="Normal 3 10 3 4 2 3" xfId="26720" xr:uid="{00000000-0005-0000-0000-000010630000}"/>
    <cellStyle name="Normal 3 10 3 4 3" xfId="26721" xr:uid="{00000000-0005-0000-0000-000011630000}"/>
    <cellStyle name="Normál 3 10 3 4 3" xfId="26722" xr:uid="{00000000-0005-0000-0000-000012630000}"/>
    <cellStyle name="Normal 3 10 3 4 3 2" xfId="26723" xr:uid="{00000000-0005-0000-0000-000013630000}"/>
    <cellStyle name="Normal 3 10 3 4 4" xfId="26724" xr:uid="{00000000-0005-0000-0000-000014630000}"/>
    <cellStyle name="Normal 3 10 3 4 4 2" xfId="26725" xr:uid="{00000000-0005-0000-0000-000015630000}"/>
    <cellStyle name="Normal 3 10 3 4 5" xfId="26726" xr:uid="{00000000-0005-0000-0000-000016630000}"/>
    <cellStyle name="Normal 3 10 3 4 5 2" xfId="26727" xr:uid="{00000000-0005-0000-0000-000017630000}"/>
    <cellStyle name="Normal 3 10 3 4 6" xfId="26728" xr:uid="{00000000-0005-0000-0000-000018630000}"/>
    <cellStyle name="Normal 3 10 3 4 6 2" xfId="26729" xr:uid="{00000000-0005-0000-0000-000019630000}"/>
    <cellStyle name="Normal 3 10 3 4 7" xfId="26730" xr:uid="{00000000-0005-0000-0000-00001A630000}"/>
    <cellStyle name="Normal 3 10 3 4 7 2" xfId="26731" xr:uid="{00000000-0005-0000-0000-00001B630000}"/>
    <cellStyle name="Normal 3 10 3 4 8" xfId="26732" xr:uid="{00000000-0005-0000-0000-00001C630000}"/>
    <cellStyle name="Normal 3 10 3 4 8 2" xfId="26733" xr:uid="{00000000-0005-0000-0000-00001D630000}"/>
    <cellStyle name="Normal 3 10 3 4 9" xfId="26734" xr:uid="{00000000-0005-0000-0000-00001E630000}"/>
    <cellStyle name="Normal 3 10 3 5" xfId="26735" xr:uid="{00000000-0005-0000-0000-00001F630000}"/>
    <cellStyle name="Normál 3 10 3 5" xfId="26736" xr:uid="{00000000-0005-0000-0000-000020630000}"/>
    <cellStyle name="Normal 3 10 3 5 2" xfId="26737" xr:uid="{00000000-0005-0000-0000-000021630000}"/>
    <cellStyle name="Normál 3 10 3 5 2" xfId="26738" xr:uid="{00000000-0005-0000-0000-000022630000}"/>
    <cellStyle name="Normal 3 10 3 5 3" xfId="26739" xr:uid="{00000000-0005-0000-0000-000023630000}"/>
    <cellStyle name="Normál 3 10 3 5 3" xfId="26740" xr:uid="{00000000-0005-0000-0000-000024630000}"/>
    <cellStyle name="Normal 3 10 3 5 4" xfId="26741" xr:uid="{00000000-0005-0000-0000-000025630000}"/>
    <cellStyle name="Normal 3 10 3 6" xfId="26742" xr:uid="{00000000-0005-0000-0000-000026630000}"/>
    <cellStyle name="Normál 3 10 3 6" xfId="26743" xr:uid="{00000000-0005-0000-0000-000027630000}"/>
    <cellStyle name="Normal 3 10 3 6 2" xfId="26744" xr:uid="{00000000-0005-0000-0000-000028630000}"/>
    <cellStyle name="Normál 3 10 3 6 2" xfId="26745" xr:uid="{00000000-0005-0000-0000-000029630000}"/>
    <cellStyle name="Normal 3 10 3 6 3" xfId="26746" xr:uid="{00000000-0005-0000-0000-00002A630000}"/>
    <cellStyle name="Normál 3 10 3 6 3" xfId="26747" xr:uid="{00000000-0005-0000-0000-00002B630000}"/>
    <cellStyle name="Normal 3 10 3 6 4" xfId="26748" xr:uid="{00000000-0005-0000-0000-00002C630000}"/>
    <cellStyle name="Normal 3 10 3 7" xfId="26749" xr:uid="{00000000-0005-0000-0000-00002D630000}"/>
    <cellStyle name="Normál 3 10 3 7" xfId="26750" xr:uid="{00000000-0005-0000-0000-00002E630000}"/>
    <cellStyle name="Normal 3 10 3 7 2" xfId="26751" xr:uid="{00000000-0005-0000-0000-00002F630000}"/>
    <cellStyle name="Normál 3 10 3 7 2" xfId="26752" xr:uid="{00000000-0005-0000-0000-000030630000}"/>
    <cellStyle name="Normal 3 10 3 7 3" xfId="26753" xr:uid="{00000000-0005-0000-0000-000031630000}"/>
    <cellStyle name="Normál 3 10 3 7 3" xfId="26754" xr:uid="{00000000-0005-0000-0000-000032630000}"/>
    <cellStyle name="Normal 3 10 3 7 4" xfId="26755" xr:uid="{00000000-0005-0000-0000-000033630000}"/>
    <cellStyle name="Normal 3 10 3 8" xfId="26756" xr:uid="{00000000-0005-0000-0000-000034630000}"/>
    <cellStyle name="Normál 3 10 3 8" xfId="26757" xr:uid="{00000000-0005-0000-0000-000035630000}"/>
    <cellStyle name="Normal 3 10 3 8 2" xfId="26758" xr:uid="{00000000-0005-0000-0000-000036630000}"/>
    <cellStyle name="Normál 3 10 3 8 2" xfId="26759" xr:uid="{00000000-0005-0000-0000-000037630000}"/>
    <cellStyle name="Normal 3 10 3 8 3" xfId="26760" xr:uid="{00000000-0005-0000-0000-000038630000}"/>
    <cellStyle name="Normál 3 10 3 8 3" xfId="26761" xr:uid="{00000000-0005-0000-0000-000039630000}"/>
    <cellStyle name="Normal 3 10 3 8 4" xfId="26762" xr:uid="{00000000-0005-0000-0000-00003A630000}"/>
    <cellStyle name="Normal 3 10 3 9" xfId="26763" xr:uid="{00000000-0005-0000-0000-00003B630000}"/>
    <cellStyle name="Normál 3 10 3 9" xfId="26764" xr:uid="{00000000-0005-0000-0000-00003C630000}"/>
    <cellStyle name="Normal 3 10 3 9 2" xfId="26765" xr:uid="{00000000-0005-0000-0000-00003D630000}"/>
    <cellStyle name="Normál 3 10 3 9 2" xfId="26766" xr:uid="{00000000-0005-0000-0000-00003E630000}"/>
    <cellStyle name="Normal 3 10 3 9 3" xfId="26767" xr:uid="{00000000-0005-0000-0000-00003F630000}"/>
    <cellStyle name="Normál 3 10 3 9 3" xfId="26768" xr:uid="{00000000-0005-0000-0000-000040630000}"/>
    <cellStyle name="Normal 3 10 3 9 4" xfId="26769" xr:uid="{00000000-0005-0000-0000-000041630000}"/>
    <cellStyle name="Normal 3 10 4" xfId="26770" xr:uid="{00000000-0005-0000-0000-000042630000}"/>
    <cellStyle name="Normál 3 10 4" xfId="26771" xr:uid="{00000000-0005-0000-0000-000043630000}"/>
    <cellStyle name="Normal 3 10 4 10" xfId="26772" xr:uid="{00000000-0005-0000-0000-000044630000}"/>
    <cellStyle name="Normál 3 10 4 10" xfId="26773" xr:uid="{00000000-0005-0000-0000-000045630000}"/>
    <cellStyle name="Normal 3 10 4 10 2" xfId="26774" xr:uid="{00000000-0005-0000-0000-000046630000}"/>
    <cellStyle name="Normál 3 10 4 10 2" xfId="26775" xr:uid="{00000000-0005-0000-0000-000047630000}"/>
    <cellStyle name="Normal 3 10 4 10 3" xfId="26776" xr:uid="{00000000-0005-0000-0000-000048630000}"/>
    <cellStyle name="Normál 3 10 4 10 3" xfId="26777" xr:uid="{00000000-0005-0000-0000-000049630000}"/>
    <cellStyle name="Normal 3 10 4 11" xfId="26778" xr:uid="{00000000-0005-0000-0000-00004A630000}"/>
    <cellStyle name="Normál 3 10 4 11" xfId="26779" xr:uid="{00000000-0005-0000-0000-00004B630000}"/>
    <cellStyle name="Normal 3 10 4 11 2" xfId="26780" xr:uid="{00000000-0005-0000-0000-00004C630000}"/>
    <cellStyle name="Normal 3 10 4 11 3" xfId="26781" xr:uid="{00000000-0005-0000-0000-00004D630000}"/>
    <cellStyle name="Normal 3 10 4 12" xfId="26782" xr:uid="{00000000-0005-0000-0000-00004E630000}"/>
    <cellStyle name="Normál 3 10 4 12" xfId="26783" xr:uid="{00000000-0005-0000-0000-00004F630000}"/>
    <cellStyle name="Normal 3 10 4 12 2" xfId="26784" xr:uid="{00000000-0005-0000-0000-000050630000}"/>
    <cellStyle name="Normal 3 10 4 13" xfId="26785" xr:uid="{00000000-0005-0000-0000-000051630000}"/>
    <cellStyle name="Normál 3 10 4 13" xfId="26786" xr:uid="{00000000-0005-0000-0000-000052630000}"/>
    <cellStyle name="Normal 3 10 4 14" xfId="26787" xr:uid="{00000000-0005-0000-0000-000053630000}"/>
    <cellStyle name="Normal 3 10 4 15" xfId="26788" xr:uid="{00000000-0005-0000-0000-000054630000}"/>
    <cellStyle name="Normal 3 10 4 2" xfId="26789" xr:uid="{00000000-0005-0000-0000-000055630000}"/>
    <cellStyle name="Normál 3 10 4 2" xfId="26790" xr:uid="{00000000-0005-0000-0000-000056630000}"/>
    <cellStyle name="Normal 3 10 4 2 10" xfId="26791" xr:uid="{00000000-0005-0000-0000-000057630000}"/>
    <cellStyle name="Normal 3 10 4 2 10 2" xfId="26792" xr:uid="{00000000-0005-0000-0000-000058630000}"/>
    <cellStyle name="Normal 3 10 4 2 11" xfId="26793" xr:uid="{00000000-0005-0000-0000-000059630000}"/>
    <cellStyle name="Normal 3 10 4 2 12" xfId="26794" xr:uid="{00000000-0005-0000-0000-00005A630000}"/>
    <cellStyle name="Normal 3 10 4 2 13" xfId="26795" xr:uid="{00000000-0005-0000-0000-00005B630000}"/>
    <cellStyle name="Normal 3 10 4 2 2" xfId="26796" xr:uid="{00000000-0005-0000-0000-00005C630000}"/>
    <cellStyle name="Normál 3 10 4 2 2" xfId="26797" xr:uid="{00000000-0005-0000-0000-00005D630000}"/>
    <cellStyle name="Normal 3 10 4 2 2 2" xfId="26798" xr:uid="{00000000-0005-0000-0000-00005E630000}"/>
    <cellStyle name="Normal 3 10 4 2 2 3" xfId="26799" xr:uid="{00000000-0005-0000-0000-00005F630000}"/>
    <cellStyle name="Normal 3 10 4 2 3" xfId="26800" xr:uid="{00000000-0005-0000-0000-000060630000}"/>
    <cellStyle name="Normál 3 10 4 2 3" xfId="26801" xr:uid="{00000000-0005-0000-0000-000061630000}"/>
    <cellStyle name="Normal 3 10 4 2 3 2" xfId="26802" xr:uid="{00000000-0005-0000-0000-000062630000}"/>
    <cellStyle name="Normal 3 10 4 2 4" xfId="26803" xr:uid="{00000000-0005-0000-0000-000063630000}"/>
    <cellStyle name="Normal 3 10 4 2 4 2" xfId="26804" xr:uid="{00000000-0005-0000-0000-000064630000}"/>
    <cellStyle name="Normal 3 10 4 2 5" xfId="26805" xr:uid="{00000000-0005-0000-0000-000065630000}"/>
    <cellStyle name="Normal 3 10 4 2 5 2" xfId="26806" xr:uid="{00000000-0005-0000-0000-000066630000}"/>
    <cellStyle name="Normal 3 10 4 2 6" xfId="26807" xr:uid="{00000000-0005-0000-0000-000067630000}"/>
    <cellStyle name="Normal 3 10 4 2 6 2" xfId="26808" xr:uid="{00000000-0005-0000-0000-000068630000}"/>
    <cellStyle name="Normal 3 10 4 2 7" xfId="26809" xr:uid="{00000000-0005-0000-0000-000069630000}"/>
    <cellStyle name="Normal 3 10 4 2 7 2" xfId="26810" xr:uid="{00000000-0005-0000-0000-00006A630000}"/>
    <cellStyle name="Normal 3 10 4 2 8" xfId="26811" xr:uid="{00000000-0005-0000-0000-00006B630000}"/>
    <cellStyle name="Normal 3 10 4 2 8 2" xfId="26812" xr:uid="{00000000-0005-0000-0000-00006C630000}"/>
    <cellStyle name="Normal 3 10 4 2 9" xfId="26813" xr:uid="{00000000-0005-0000-0000-00006D630000}"/>
    <cellStyle name="Normal 3 10 4 2 9 2" xfId="26814" xr:uid="{00000000-0005-0000-0000-00006E630000}"/>
    <cellStyle name="Normal 3 10 4 3" xfId="26815" xr:uid="{00000000-0005-0000-0000-00006F630000}"/>
    <cellStyle name="Normál 3 10 4 3" xfId="26816" xr:uid="{00000000-0005-0000-0000-000070630000}"/>
    <cellStyle name="Normal 3 10 4 3 10" xfId="26817" xr:uid="{00000000-0005-0000-0000-000071630000}"/>
    <cellStyle name="Normal 3 10 4 3 11" xfId="26818" xr:uid="{00000000-0005-0000-0000-000072630000}"/>
    <cellStyle name="Normal 3 10 4 3 12" xfId="26819" xr:uid="{00000000-0005-0000-0000-000073630000}"/>
    <cellStyle name="Normal 3 10 4 3 2" xfId="26820" xr:uid="{00000000-0005-0000-0000-000074630000}"/>
    <cellStyle name="Normál 3 10 4 3 2" xfId="26821" xr:uid="{00000000-0005-0000-0000-000075630000}"/>
    <cellStyle name="Normal 3 10 4 3 2 2" xfId="26822" xr:uid="{00000000-0005-0000-0000-000076630000}"/>
    <cellStyle name="Normal 3 10 4 3 2 3" xfId="26823" xr:uid="{00000000-0005-0000-0000-000077630000}"/>
    <cellStyle name="Normal 3 10 4 3 3" xfId="26824" xr:uid="{00000000-0005-0000-0000-000078630000}"/>
    <cellStyle name="Normál 3 10 4 3 3" xfId="26825" xr:uid="{00000000-0005-0000-0000-000079630000}"/>
    <cellStyle name="Normal 3 10 4 3 3 2" xfId="26826" xr:uid="{00000000-0005-0000-0000-00007A630000}"/>
    <cellStyle name="Normal 3 10 4 3 4" xfId="26827" xr:uid="{00000000-0005-0000-0000-00007B630000}"/>
    <cellStyle name="Normal 3 10 4 3 4 2" xfId="26828" xr:uid="{00000000-0005-0000-0000-00007C630000}"/>
    <cellStyle name="Normal 3 10 4 3 5" xfId="26829" xr:uid="{00000000-0005-0000-0000-00007D630000}"/>
    <cellStyle name="Normal 3 10 4 3 5 2" xfId="26830" xr:uid="{00000000-0005-0000-0000-00007E630000}"/>
    <cellStyle name="Normal 3 10 4 3 6" xfId="26831" xr:uid="{00000000-0005-0000-0000-00007F630000}"/>
    <cellStyle name="Normal 3 10 4 3 6 2" xfId="26832" xr:uid="{00000000-0005-0000-0000-000080630000}"/>
    <cellStyle name="Normal 3 10 4 3 7" xfId="26833" xr:uid="{00000000-0005-0000-0000-000081630000}"/>
    <cellStyle name="Normal 3 10 4 3 7 2" xfId="26834" xr:uid="{00000000-0005-0000-0000-000082630000}"/>
    <cellStyle name="Normal 3 10 4 3 8" xfId="26835" xr:uid="{00000000-0005-0000-0000-000083630000}"/>
    <cellStyle name="Normal 3 10 4 3 8 2" xfId="26836" xr:uid="{00000000-0005-0000-0000-000084630000}"/>
    <cellStyle name="Normal 3 10 4 3 9" xfId="26837" xr:uid="{00000000-0005-0000-0000-000085630000}"/>
    <cellStyle name="Normal 3 10 4 3 9 2" xfId="26838" xr:uid="{00000000-0005-0000-0000-000086630000}"/>
    <cellStyle name="Normal 3 10 4 4" xfId="26839" xr:uid="{00000000-0005-0000-0000-000087630000}"/>
    <cellStyle name="Normál 3 10 4 4" xfId="26840" xr:uid="{00000000-0005-0000-0000-000088630000}"/>
    <cellStyle name="Normal 3 10 4 4 2" xfId="26841" xr:uid="{00000000-0005-0000-0000-000089630000}"/>
    <cellStyle name="Normál 3 10 4 4 2" xfId="26842" xr:uid="{00000000-0005-0000-0000-00008A630000}"/>
    <cellStyle name="Normal 3 10 4 4 3" xfId="26843" xr:uid="{00000000-0005-0000-0000-00008B630000}"/>
    <cellStyle name="Normál 3 10 4 4 3" xfId="26844" xr:uid="{00000000-0005-0000-0000-00008C630000}"/>
    <cellStyle name="Normal 3 10 4 5" xfId="26845" xr:uid="{00000000-0005-0000-0000-00008D630000}"/>
    <cellStyle name="Normál 3 10 4 5" xfId="26846" xr:uid="{00000000-0005-0000-0000-00008E630000}"/>
    <cellStyle name="Normal 3 10 4 5 2" xfId="26847" xr:uid="{00000000-0005-0000-0000-00008F630000}"/>
    <cellStyle name="Normál 3 10 4 5 2" xfId="26848" xr:uid="{00000000-0005-0000-0000-000090630000}"/>
    <cellStyle name="Normal 3 10 4 5 3" xfId="26849" xr:uid="{00000000-0005-0000-0000-000091630000}"/>
    <cellStyle name="Normál 3 10 4 5 3" xfId="26850" xr:uid="{00000000-0005-0000-0000-000092630000}"/>
    <cellStyle name="Normal 3 10 4 6" xfId="26851" xr:uid="{00000000-0005-0000-0000-000093630000}"/>
    <cellStyle name="Normál 3 10 4 6" xfId="26852" xr:uid="{00000000-0005-0000-0000-000094630000}"/>
    <cellStyle name="Normal 3 10 4 6 2" xfId="26853" xr:uid="{00000000-0005-0000-0000-000095630000}"/>
    <cellStyle name="Normál 3 10 4 6 2" xfId="26854" xr:uid="{00000000-0005-0000-0000-000096630000}"/>
    <cellStyle name="Normal 3 10 4 6 3" xfId="26855" xr:uid="{00000000-0005-0000-0000-000097630000}"/>
    <cellStyle name="Normál 3 10 4 6 3" xfId="26856" xr:uid="{00000000-0005-0000-0000-000098630000}"/>
    <cellStyle name="Normal 3 10 4 7" xfId="26857" xr:uid="{00000000-0005-0000-0000-000099630000}"/>
    <cellStyle name="Normál 3 10 4 7" xfId="26858" xr:uid="{00000000-0005-0000-0000-00009A630000}"/>
    <cellStyle name="Normal 3 10 4 7 2" xfId="26859" xr:uid="{00000000-0005-0000-0000-00009B630000}"/>
    <cellStyle name="Normál 3 10 4 7 2" xfId="26860" xr:uid="{00000000-0005-0000-0000-00009C630000}"/>
    <cellStyle name="Normal 3 10 4 7 3" xfId="26861" xr:uid="{00000000-0005-0000-0000-00009D630000}"/>
    <cellStyle name="Normál 3 10 4 7 3" xfId="26862" xr:uid="{00000000-0005-0000-0000-00009E630000}"/>
    <cellStyle name="Normal 3 10 4 8" xfId="26863" xr:uid="{00000000-0005-0000-0000-00009F630000}"/>
    <cellStyle name="Normál 3 10 4 8" xfId="26864" xr:uid="{00000000-0005-0000-0000-0000A0630000}"/>
    <cellStyle name="Normal 3 10 4 8 2" xfId="26865" xr:uid="{00000000-0005-0000-0000-0000A1630000}"/>
    <cellStyle name="Normál 3 10 4 8 2" xfId="26866" xr:uid="{00000000-0005-0000-0000-0000A2630000}"/>
    <cellStyle name="Normal 3 10 4 8 3" xfId="26867" xr:uid="{00000000-0005-0000-0000-0000A3630000}"/>
    <cellStyle name="Normál 3 10 4 8 3" xfId="26868" xr:uid="{00000000-0005-0000-0000-0000A4630000}"/>
    <cellStyle name="Normal 3 10 4 9" xfId="26869" xr:uid="{00000000-0005-0000-0000-0000A5630000}"/>
    <cellStyle name="Normál 3 10 4 9" xfId="26870" xr:uid="{00000000-0005-0000-0000-0000A6630000}"/>
    <cellStyle name="Normal 3 10 4 9 2" xfId="26871" xr:uid="{00000000-0005-0000-0000-0000A7630000}"/>
    <cellStyle name="Normál 3 10 4 9 2" xfId="26872" xr:uid="{00000000-0005-0000-0000-0000A8630000}"/>
    <cellStyle name="Normal 3 10 4 9 3" xfId="26873" xr:uid="{00000000-0005-0000-0000-0000A9630000}"/>
    <cellStyle name="Normál 3 10 4 9 3" xfId="26874" xr:uid="{00000000-0005-0000-0000-0000AA630000}"/>
    <cellStyle name="Normal 3 10 5" xfId="26875" xr:uid="{00000000-0005-0000-0000-0000AB630000}"/>
    <cellStyle name="Normál 3 10 5" xfId="26876" xr:uid="{00000000-0005-0000-0000-0000AC630000}"/>
    <cellStyle name="Normal 3 10 5 10" xfId="26877" xr:uid="{00000000-0005-0000-0000-0000AD630000}"/>
    <cellStyle name="Normál 3 10 5 10" xfId="26878" xr:uid="{00000000-0005-0000-0000-0000AE630000}"/>
    <cellStyle name="Normal 3 10 5 10 2" xfId="26879" xr:uid="{00000000-0005-0000-0000-0000AF630000}"/>
    <cellStyle name="Normál 3 10 5 10 2" xfId="26880" xr:uid="{00000000-0005-0000-0000-0000B0630000}"/>
    <cellStyle name="Normal 3 10 5 10 3" xfId="26881" xr:uid="{00000000-0005-0000-0000-0000B1630000}"/>
    <cellStyle name="Normál 3 10 5 10 3" xfId="26882" xr:uid="{00000000-0005-0000-0000-0000B2630000}"/>
    <cellStyle name="Normal 3 10 5 11" xfId="26883" xr:uid="{00000000-0005-0000-0000-0000B3630000}"/>
    <cellStyle name="Normál 3 10 5 11" xfId="26884" xr:uid="{00000000-0005-0000-0000-0000B4630000}"/>
    <cellStyle name="Normal 3 10 5 11 2" xfId="26885" xr:uid="{00000000-0005-0000-0000-0000B5630000}"/>
    <cellStyle name="Normal 3 10 5 11 3" xfId="26886" xr:uid="{00000000-0005-0000-0000-0000B6630000}"/>
    <cellStyle name="Normal 3 10 5 12" xfId="26887" xr:uid="{00000000-0005-0000-0000-0000B7630000}"/>
    <cellStyle name="Normál 3 10 5 12" xfId="26888" xr:uid="{00000000-0005-0000-0000-0000B8630000}"/>
    <cellStyle name="Normal 3 10 5 13" xfId="26889" xr:uid="{00000000-0005-0000-0000-0000B9630000}"/>
    <cellStyle name="Normál 3 10 5 13" xfId="26890" xr:uid="{00000000-0005-0000-0000-0000BA630000}"/>
    <cellStyle name="Normal 3 10 5 14" xfId="26891" xr:uid="{00000000-0005-0000-0000-0000BB630000}"/>
    <cellStyle name="Normal 3 10 5 2" xfId="26892" xr:uid="{00000000-0005-0000-0000-0000BC630000}"/>
    <cellStyle name="Normál 3 10 5 2" xfId="26893" xr:uid="{00000000-0005-0000-0000-0000BD630000}"/>
    <cellStyle name="Normal 3 10 5 2 10" xfId="26894" xr:uid="{00000000-0005-0000-0000-0000BE630000}"/>
    <cellStyle name="Normal 3 10 5 2 10 2" xfId="26895" xr:uid="{00000000-0005-0000-0000-0000BF630000}"/>
    <cellStyle name="Normal 3 10 5 2 11" xfId="26896" xr:uid="{00000000-0005-0000-0000-0000C0630000}"/>
    <cellStyle name="Normal 3 10 5 2 12" xfId="26897" xr:uid="{00000000-0005-0000-0000-0000C1630000}"/>
    <cellStyle name="Normal 3 10 5 2 13" xfId="26898" xr:uid="{00000000-0005-0000-0000-0000C2630000}"/>
    <cellStyle name="Normal 3 10 5 2 2" xfId="26899" xr:uid="{00000000-0005-0000-0000-0000C3630000}"/>
    <cellStyle name="Normál 3 10 5 2 2" xfId="26900" xr:uid="{00000000-0005-0000-0000-0000C4630000}"/>
    <cellStyle name="Normal 3 10 5 2 2 2" xfId="26901" xr:uid="{00000000-0005-0000-0000-0000C5630000}"/>
    <cellStyle name="Normal 3 10 5 2 2 3" xfId="26902" xr:uid="{00000000-0005-0000-0000-0000C6630000}"/>
    <cellStyle name="Normal 3 10 5 2 3" xfId="26903" xr:uid="{00000000-0005-0000-0000-0000C7630000}"/>
    <cellStyle name="Normál 3 10 5 2 3" xfId="26904" xr:uid="{00000000-0005-0000-0000-0000C8630000}"/>
    <cellStyle name="Normal 3 10 5 2 3 2" xfId="26905" xr:uid="{00000000-0005-0000-0000-0000C9630000}"/>
    <cellStyle name="Normal 3 10 5 2 4" xfId="26906" xr:uid="{00000000-0005-0000-0000-0000CA630000}"/>
    <cellStyle name="Normal 3 10 5 2 4 2" xfId="26907" xr:uid="{00000000-0005-0000-0000-0000CB630000}"/>
    <cellStyle name="Normal 3 10 5 2 5" xfId="26908" xr:uid="{00000000-0005-0000-0000-0000CC630000}"/>
    <cellStyle name="Normal 3 10 5 2 5 2" xfId="26909" xr:uid="{00000000-0005-0000-0000-0000CD630000}"/>
    <cellStyle name="Normal 3 10 5 2 6" xfId="26910" xr:uid="{00000000-0005-0000-0000-0000CE630000}"/>
    <cellStyle name="Normal 3 10 5 2 6 2" xfId="26911" xr:uid="{00000000-0005-0000-0000-0000CF630000}"/>
    <cellStyle name="Normal 3 10 5 2 7" xfId="26912" xr:uid="{00000000-0005-0000-0000-0000D0630000}"/>
    <cellStyle name="Normal 3 10 5 2 7 2" xfId="26913" xr:uid="{00000000-0005-0000-0000-0000D1630000}"/>
    <cellStyle name="Normal 3 10 5 2 8" xfId="26914" xr:uid="{00000000-0005-0000-0000-0000D2630000}"/>
    <cellStyle name="Normal 3 10 5 2 8 2" xfId="26915" xr:uid="{00000000-0005-0000-0000-0000D3630000}"/>
    <cellStyle name="Normal 3 10 5 2 9" xfId="26916" xr:uid="{00000000-0005-0000-0000-0000D4630000}"/>
    <cellStyle name="Normal 3 10 5 2 9 2" xfId="26917" xr:uid="{00000000-0005-0000-0000-0000D5630000}"/>
    <cellStyle name="Normal 3 10 5 3" xfId="26918" xr:uid="{00000000-0005-0000-0000-0000D6630000}"/>
    <cellStyle name="Normál 3 10 5 3" xfId="26919" xr:uid="{00000000-0005-0000-0000-0000D7630000}"/>
    <cellStyle name="Normal 3 10 5 3 2" xfId="26920" xr:uid="{00000000-0005-0000-0000-0000D8630000}"/>
    <cellStyle name="Normál 3 10 5 3 2" xfId="26921" xr:uid="{00000000-0005-0000-0000-0000D9630000}"/>
    <cellStyle name="Normal 3 10 5 3 3" xfId="26922" xr:uid="{00000000-0005-0000-0000-0000DA630000}"/>
    <cellStyle name="Normál 3 10 5 3 3" xfId="26923" xr:uid="{00000000-0005-0000-0000-0000DB630000}"/>
    <cellStyle name="Normal 3 10 5 4" xfId="26924" xr:uid="{00000000-0005-0000-0000-0000DC630000}"/>
    <cellStyle name="Normál 3 10 5 4" xfId="26925" xr:uid="{00000000-0005-0000-0000-0000DD630000}"/>
    <cellStyle name="Normal 3 10 5 4 2" xfId="26926" xr:uid="{00000000-0005-0000-0000-0000DE630000}"/>
    <cellStyle name="Normál 3 10 5 4 2" xfId="26927" xr:uid="{00000000-0005-0000-0000-0000DF630000}"/>
    <cellStyle name="Normal 3 10 5 4 3" xfId="26928" xr:uid="{00000000-0005-0000-0000-0000E0630000}"/>
    <cellStyle name="Normál 3 10 5 4 3" xfId="26929" xr:uid="{00000000-0005-0000-0000-0000E1630000}"/>
    <cellStyle name="Normal 3 10 5 5" xfId="26930" xr:uid="{00000000-0005-0000-0000-0000E2630000}"/>
    <cellStyle name="Normál 3 10 5 5" xfId="26931" xr:uid="{00000000-0005-0000-0000-0000E3630000}"/>
    <cellStyle name="Normal 3 10 5 5 2" xfId="26932" xr:uid="{00000000-0005-0000-0000-0000E4630000}"/>
    <cellStyle name="Normál 3 10 5 5 2" xfId="26933" xr:uid="{00000000-0005-0000-0000-0000E5630000}"/>
    <cellStyle name="Normal 3 10 5 5 3" xfId="26934" xr:uid="{00000000-0005-0000-0000-0000E6630000}"/>
    <cellStyle name="Normál 3 10 5 5 3" xfId="26935" xr:uid="{00000000-0005-0000-0000-0000E7630000}"/>
    <cellStyle name="Normal 3 10 5 6" xfId="26936" xr:uid="{00000000-0005-0000-0000-0000E8630000}"/>
    <cellStyle name="Normál 3 10 5 6" xfId="26937" xr:uid="{00000000-0005-0000-0000-0000E9630000}"/>
    <cellStyle name="Normal 3 10 5 6 2" xfId="26938" xr:uid="{00000000-0005-0000-0000-0000EA630000}"/>
    <cellStyle name="Normál 3 10 5 6 2" xfId="26939" xr:uid="{00000000-0005-0000-0000-0000EB630000}"/>
    <cellStyle name="Normal 3 10 5 6 3" xfId="26940" xr:uid="{00000000-0005-0000-0000-0000EC630000}"/>
    <cellStyle name="Normál 3 10 5 6 3" xfId="26941" xr:uid="{00000000-0005-0000-0000-0000ED630000}"/>
    <cellStyle name="Normal 3 10 5 7" xfId="26942" xr:uid="{00000000-0005-0000-0000-0000EE630000}"/>
    <cellStyle name="Normál 3 10 5 7" xfId="26943" xr:uid="{00000000-0005-0000-0000-0000EF630000}"/>
    <cellStyle name="Normal 3 10 5 7 2" xfId="26944" xr:uid="{00000000-0005-0000-0000-0000F0630000}"/>
    <cellStyle name="Normál 3 10 5 7 2" xfId="26945" xr:uid="{00000000-0005-0000-0000-0000F1630000}"/>
    <cellStyle name="Normal 3 10 5 7 3" xfId="26946" xr:uid="{00000000-0005-0000-0000-0000F2630000}"/>
    <cellStyle name="Normál 3 10 5 7 3" xfId="26947" xr:uid="{00000000-0005-0000-0000-0000F3630000}"/>
    <cellStyle name="Normal 3 10 5 8" xfId="26948" xr:uid="{00000000-0005-0000-0000-0000F4630000}"/>
    <cellStyle name="Normál 3 10 5 8" xfId="26949" xr:uid="{00000000-0005-0000-0000-0000F5630000}"/>
    <cellStyle name="Normal 3 10 5 8 2" xfId="26950" xr:uid="{00000000-0005-0000-0000-0000F6630000}"/>
    <cellStyle name="Normál 3 10 5 8 2" xfId="26951" xr:uid="{00000000-0005-0000-0000-0000F7630000}"/>
    <cellStyle name="Normal 3 10 5 8 3" xfId="26952" xr:uid="{00000000-0005-0000-0000-0000F8630000}"/>
    <cellStyle name="Normál 3 10 5 8 3" xfId="26953" xr:uid="{00000000-0005-0000-0000-0000F9630000}"/>
    <cellStyle name="Normal 3 10 5 9" xfId="26954" xr:uid="{00000000-0005-0000-0000-0000FA630000}"/>
    <cellStyle name="Normál 3 10 5 9" xfId="26955" xr:uid="{00000000-0005-0000-0000-0000FB630000}"/>
    <cellStyle name="Normal 3 10 5 9 2" xfId="26956" xr:uid="{00000000-0005-0000-0000-0000FC630000}"/>
    <cellStyle name="Normál 3 10 5 9 2" xfId="26957" xr:uid="{00000000-0005-0000-0000-0000FD630000}"/>
    <cellStyle name="Normal 3 10 5 9 3" xfId="26958" xr:uid="{00000000-0005-0000-0000-0000FE630000}"/>
    <cellStyle name="Normál 3 10 5 9 3" xfId="26959" xr:uid="{00000000-0005-0000-0000-0000FF630000}"/>
    <cellStyle name="Normal 3 10 6" xfId="26960" xr:uid="{00000000-0005-0000-0000-000000640000}"/>
    <cellStyle name="Normál 3 10 6" xfId="26961" xr:uid="{00000000-0005-0000-0000-000001640000}"/>
    <cellStyle name="Normál 3 10 6 2" xfId="26962" xr:uid="{00000000-0005-0000-0000-000002640000}"/>
    <cellStyle name="Normal 3 10 7" xfId="26963" xr:uid="{00000000-0005-0000-0000-000003640000}"/>
    <cellStyle name="Normál 3 10 7" xfId="26964" xr:uid="{00000000-0005-0000-0000-000004640000}"/>
    <cellStyle name="Normál 3 10 7 2" xfId="26965" xr:uid="{00000000-0005-0000-0000-000005640000}"/>
    <cellStyle name="Normal 3 10 8" xfId="26966" xr:uid="{00000000-0005-0000-0000-000006640000}"/>
    <cellStyle name="Normál 3 10 8" xfId="26967" xr:uid="{00000000-0005-0000-0000-000007640000}"/>
    <cellStyle name="Normál 3 10 8 2" xfId="26968" xr:uid="{00000000-0005-0000-0000-000008640000}"/>
    <cellStyle name="Normal 3 10 9" xfId="26969" xr:uid="{00000000-0005-0000-0000-000009640000}"/>
    <cellStyle name="Normál 3 10 9" xfId="26970" xr:uid="{00000000-0005-0000-0000-00000A640000}"/>
    <cellStyle name="Normál 3 10 9 2" xfId="26971" xr:uid="{00000000-0005-0000-0000-00000B640000}"/>
    <cellStyle name="Normal 3 11" xfId="26972" xr:uid="{00000000-0005-0000-0000-00000C640000}"/>
    <cellStyle name="Normál 3 11" xfId="26973" xr:uid="{00000000-0005-0000-0000-00000D640000}"/>
    <cellStyle name="Normál 3 11 10" xfId="26974" xr:uid="{00000000-0005-0000-0000-00000E640000}"/>
    <cellStyle name="Normál 3 11 10 2" xfId="26975" xr:uid="{00000000-0005-0000-0000-00000F640000}"/>
    <cellStyle name="Normál 3 11 11" xfId="26976" xr:uid="{00000000-0005-0000-0000-000010640000}"/>
    <cellStyle name="Normál 3 11 12" xfId="26977" xr:uid="{00000000-0005-0000-0000-000011640000}"/>
    <cellStyle name="Normal 3 11 2" xfId="26978" xr:uid="{00000000-0005-0000-0000-000012640000}"/>
    <cellStyle name="Normál 3 11 2" xfId="26979" xr:uid="{00000000-0005-0000-0000-000013640000}"/>
    <cellStyle name="Normal 3 11 2 10" xfId="26980" xr:uid="{00000000-0005-0000-0000-000014640000}"/>
    <cellStyle name="Normál 3 11 2 10" xfId="26981" xr:uid="{00000000-0005-0000-0000-000015640000}"/>
    <cellStyle name="Normal 3 11 2 10 2" xfId="26982" xr:uid="{00000000-0005-0000-0000-000016640000}"/>
    <cellStyle name="Normál 3 11 2 10 2" xfId="26983" xr:uid="{00000000-0005-0000-0000-000017640000}"/>
    <cellStyle name="Normal 3 11 2 10 3" xfId="26984" xr:uid="{00000000-0005-0000-0000-000018640000}"/>
    <cellStyle name="Normál 3 11 2 10 3" xfId="26985" xr:uid="{00000000-0005-0000-0000-000019640000}"/>
    <cellStyle name="Normal 3 11 2 10 4" xfId="26986" xr:uid="{00000000-0005-0000-0000-00001A640000}"/>
    <cellStyle name="Normal 3 11 2 11" xfId="26987" xr:uid="{00000000-0005-0000-0000-00001B640000}"/>
    <cellStyle name="Normál 3 11 2 11" xfId="26988" xr:uid="{00000000-0005-0000-0000-00001C640000}"/>
    <cellStyle name="Normal 3 11 2 11 2" xfId="26989" xr:uid="{00000000-0005-0000-0000-00001D640000}"/>
    <cellStyle name="Normal 3 11 2 11 3" xfId="26990" xr:uid="{00000000-0005-0000-0000-00001E640000}"/>
    <cellStyle name="Normal 3 11 2 11 4" xfId="26991" xr:uid="{00000000-0005-0000-0000-00001F640000}"/>
    <cellStyle name="Normal 3 11 2 12" xfId="26992" xr:uid="{00000000-0005-0000-0000-000020640000}"/>
    <cellStyle name="Normál 3 11 2 12" xfId="26993" xr:uid="{00000000-0005-0000-0000-000021640000}"/>
    <cellStyle name="Normal 3 11 2 12 2" xfId="26994" xr:uid="{00000000-0005-0000-0000-000022640000}"/>
    <cellStyle name="Normal 3 11 2 12 3" xfId="26995" xr:uid="{00000000-0005-0000-0000-000023640000}"/>
    <cellStyle name="Normal 3 11 2 13" xfId="26996" xr:uid="{00000000-0005-0000-0000-000024640000}"/>
    <cellStyle name="Normál 3 11 2 13" xfId="26997" xr:uid="{00000000-0005-0000-0000-000025640000}"/>
    <cellStyle name="Normal 3 11 2 13 2" xfId="26998" xr:uid="{00000000-0005-0000-0000-000026640000}"/>
    <cellStyle name="Normal 3 11 2 13 3" xfId="26999" xr:uid="{00000000-0005-0000-0000-000027640000}"/>
    <cellStyle name="Normal 3 11 2 14" xfId="27000" xr:uid="{00000000-0005-0000-0000-000028640000}"/>
    <cellStyle name="Normal 3 11 2 14 2" xfId="27001" xr:uid="{00000000-0005-0000-0000-000029640000}"/>
    <cellStyle name="Normal 3 11 2 14 3" xfId="27002" xr:uid="{00000000-0005-0000-0000-00002A640000}"/>
    <cellStyle name="Normal 3 11 2 15" xfId="27003" xr:uid="{00000000-0005-0000-0000-00002B640000}"/>
    <cellStyle name="Normal 3 11 2 15 2" xfId="27004" xr:uid="{00000000-0005-0000-0000-00002C640000}"/>
    <cellStyle name="Normal 3 11 2 16" xfId="27005" xr:uid="{00000000-0005-0000-0000-00002D640000}"/>
    <cellStyle name="Normal 3 11 2 16 2" xfId="27006" xr:uid="{00000000-0005-0000-0000-00002E640000}"/>
    <cellStyle name="Normal 3 11 2 17" xfId="27007" xr:uid="{00000000-0005-0000-0000-00002F640000}"/>
    <cellStyle name="Normal 3 11 2 2" xfId="27008" xr:uid="{00000000-0005-0000-0000-000030640000}"/>
    <cellStyle name="Normál 3 11 2 2" xfId="27009" xr:uid="{00000000-0005-0000-0000-000031640000}"/>
    <cellStyle name="Normal 3 11 2 2 10" xfId="27010" xr:uid="{00000000-0005-0000-0000-000032640000}"/>
    <cellStyle name="Normal 3 11 2 2 10 2" xfId="27011" xr:uid="{00000000-0005-0000-0000-000033640000}"/>
    <cellStyle name="Normal 3 11 2 2 11" xfId="27012" xr:uid="{00000000-0005-0000-0000-000034640000}"/>
    <cellStyle name="Normal 3 11 2 2 12" xfId="27013" xr:uid="{00000000-0005-0000-0000-000035640000}"/>
    <cellStyle name="Normal 3 11 2 2 13" xfId="27014" xr:uid="{00000000-0005-0000-0000-000036640000}"/>
    <cellStyle name="Normal 3 11 2 2 2" xfId="27015" xr:uid="{00000000-0005-0000-0000-000037640000}"/>
    <cellStyle name="Normál 3 11 2 2 2" xfId="27016" xr:uid="{00000000-0005-0000-0000-000038640000}"/>
    <cellStyle name="Normal 3 11 2 2 2 2" xfId="27017" xr:uid="{00000000-0005-0000-0000-000039640000}"/>
    <cellStyle name="Normal 3 11 2 2 2 3" xfId="27018" xr:uid="{00000000-0005-0000-0000-00003A640000}"/>
    <cellStyle name="Normal 3 11 2 2 3" xfId="27019" xr:uid="{00000000-0005-0000-0000-00003B640000}"/>
    <cellStyle name="Normál 3 11 2 2 3" xfId="27020" xr:uid="{00000000-0005-0000-0000-00003C640000}"/>
    <cellStyle name="Normal 3 11 2 2 3 2" xfId="27021" xr:uid="{00000000-0005-0000-0000-00003D640000}"/>
    <cellStyle name="Normal 3 11 2 2 4" xfId="27022" xr:uid="{00000000-0005-0000-0000-00003E640000}"/>
    <cellStyle name="Normal 3 11 2 2 4 2" xfId="27023" xr:uid="{00000000-0005-0000-0000-00003F640000}"/>
    <cellStyle name="Normal 3 11 2 2 5" xfId="27024" xr:uid="{00000000-0005-0000-0000-000040640000}"/>
    <cellStyle name="Normal 3 11 2 2 5 2" xfId="27025" xr:uid="{00000000-0005-0000-0000-000041640000}"/>
    <cellStyle name="Normal 3 11 2 2 6" xfId="27026" xr:uid="{00000000-0005-0000-0000-000042640000}"/>
    <cellStyle name="Normal 3 11 2 2 6 2" xfId="27027" xr:uid="{00000000-0005-0000-0000-000043640000}"/>
    <cellStyle name="Normal 3 11 2 2 7" xfId="27028" xr:uid="{00000000-0005-0000-0000-000044640000}"/>
    <cellStyle name="Normal 3 11 2 2 7 2" xfId="27029" xr:uid="{00000000-0005-0000-0000-000045640000}"/>
    <cellStyle name="Normal 3 11 2 2 8" xfId="27030" xr:uid="{00000000-0005-0000-0000-000046640000}"/>
    <cellStyle name="Normal 3 11 2 2 8 2" xfId="27031" xr:uid="{00000000-0005-0000-0000-000047640000}"/>
    <cellStyle name="Normal 3 11 2 2 9" xfId="27032" xr:uid="{00000000-0005-0000-0000-000048640000}"/>
    <cellStyle name="Normal 3 11 2 2 9 2" xfId="27033" xr:uid="{00000000-0005-0000-0000-000049640000}"/>
    <cellStyle name="Normal 3 11 2 3" xfId="27034" xr:uid="{00000000-0005-0000-0000-00004A640000}"/>
    <cellStyle name="Normál 3 11 2 3" xfId="27035" xr:uid="{00000000-0005-0000-0000-00004B640000}"/>
    <cellStyle name="Normal 3 11 2 3 10" xfId="27036" xr:uid="{00000000-0005-0000-0000-00004C640000}"/>
    <cellStyle name="Normal 3 11 2 3 11" xfId="27037" xr:uid="{00000000-0005-0000-0000-00004D640000}"/>
    <cellStyle name="Normal 3 11 2 3 12" xfId="27038" xr:uid="{00000000-0005-0000-0000-00004E640000}"/>
    <cellStyle name="Normal 3 11 2 3 2" xfId="27039" xr:uid="{00000000-0005-0000-0000-00004F640000}"/>
    <cellStyle name="Normál 3 11 2 3 2" xfId="27040" xr:uid="{00000000-0005-0000-0000-000050640000}"/>
    <cellStyle name="Normal 3 11 2 3 2 2" xfId="27041" xr:uid="{00000000-0005-0000-0000-000051640000}"/>
    <cellStyle name="Normal 3 11 2 3 2 3" xfId="27042" xr:uid="{00000000-0005-0000-0000-000052640000}"/>
    <cellStyle name="Normal 3 11 2 3 3" xfId="27043" xr:uid="{00000000-0005-0000-0000-000053640000}"/>
    <cellStyle name="Normál 3 11 2 3 3" xfId="27044" xr:uid="{00000000-0005-0000-0000-000054640000}"/>
    <cellStyle name="Normal 3 11 2 3 3 2" xfId="27045" xr:uid="{00000000-0005-0000-0000-000055640000}"/>
    <cellStyle name="Normal 3 11 2 3 4" xfId="27046" xr:uid="{00000000-0005-0000-0000-000056640000}"/>
    <cellStyle name="Normal 3 11 2 3 4 2" xfId="27047" xr:uid="{00000000-0005-0000-0000-000057640000}"/>
    <cellStyle name="Normal 3 11 2 3 5" xfId="27048" xr:uid="{00000000-0005-0000-0000-000058640000}"/>
    <cellStyle name="Normal 3 11 2 3 5 2" xfId="27049" xr:uid="{00000000-0005-0000-0000-000059640000}"/>
    <cellStyle name="Normal 3 11 2 3 6" xfId="27050" xr:uid="{00000000-0005-0000-0000-00005A640000}"/>
    <cellStyle name="Normal 3 11 2 3 6 2" xfId="27051" xr:uid="{00000000-0005-0000-0000-00005B640000}"/>
    <cellStyle name="Normal 3 11 2 3 7" xfId="27052" xr:uid="{00000000-0005-0000-0000-00005C640000}"/>
    <cellStyle name="Normal 3 11 2 3 7 2" xfId="27053" xr:uid="{00000000-0005-0000-0000-00005D640000}"/>
    <cellStyle name="Normal 3 11 2 3 8" xfId="27054" xr:uid="{00000000-0005-0000-0000-00005E640000}"/>
    <cellStyle name="Normal 3 11 2 3 8 2" xfId="27055" xr:uid="{00000000-0005-0000-0000-00005F640000}"/>
    <cellStyle name="Normal 3 11 2 3 9" xfId="27056" xr:uid="{00000000-0005-0000-0000-000060640000}"/>
    <cellStyle name="Normal 3 11 2 3 9 2" xfId="27057" xr:uid="{00000000-0005-0000-0000-000061640000}"/>
    <cellStyle name="Normal 3 11 2 4" xfId="27058" xr:uid="{00000000-0005-0000-0000-000062640000}"/>
    <cellStyle name="Normál 3 11 2 4" xfId="27059" xr:uid="{00000000-0005-0000-0000-000063640000}"/>
    <cellStyle name="Normal 3 11 2 4 10" xfId="27060" xr:uid="{00000000-0005-0000-0000-000064640000}"/>
    <cellStyle name="Normal 3 11 2 4 11" xfId="27061" xr:uid="{00000000-0005-0000-0000-000065640000}"/>
    <cellStyle name="Normal 3 11 2 4 2" xfId="27062" xr:uid="{00000000-0005-0000-0000-000066640000}"/>
    <cellStyle name="Normál 3 11 2 4 2" xfId="27063" xr:uid="{00000000-0005-0000-0000-000067640000}"/>
    <cellStyle name="Normal 3 11 2 4 2 2" xfId="27064" xr:uid="{00000000-0005-0000-0000-000068640000}"/>
    <cellStyle name="Normal 3 11 2 4 2 3" xfId="27065" xr:uid="{00000000-0005-0000-0000-000069640000}"/>
    <cellStyle name="Normal 3 11 2 4 3" xfId="27066" xr:uid="{00000000-0005-0000-0000-00006A640000}"/>
    <cellStyle name="Normál 3 11 2 4 3" xfId="27067" xr:uid="{00000000-0005-0000-0000-00006B640000}"/>
    <cellStyle name="Normal 3 11 2 4 3 2" xfId="27068" xr:uid="{00000000-0005-0000-0000-00006C640000}"/>
    <cellStyle name="Normal 3 11 2 4 4" xfId="27069" xr:uid="{00000000-0005-0000-0000-00006D640000}"/>
    <cellStyle name="Normal 3 11 2 4 4 2" xfId="27070" xr:uid="{00000000-0005-0000-0000-00006E640000}"/>
    <cellStyle name="Normal 3 11 2 4 5" xfId="27071" xr:uid="{00000000-0005-0000-0000-00006F640000}"/>
    <cellStyle name="Normal 3 11 2 4 5 2" xfId="27072" xr:uid="{00000000-0005-0000-0000-000070640000}"/>
    <cellStyle name="Normal 3 11 2 4 6" xfId="27073" xr:uid="{00000000-0005-0000-0000-000071640000}"/>
    <cellStyle name="Normal 3 11 2 4 6 2" xfId="27074" xr:uid="{00000000-0005-0000-0000-000072640000}"/>
    <cellStyle name="Normal 3 11 2 4 7" xfId="27075" xr:uid="{00000000-0005-0000-0000-000073640000}"/>
    <cellStyle name="Normal 3 11 2 4 7 2" xfId="27076" xr:uid="{00000000-0005-0000-0000-000074640000}"/>
    <cellStyle name="Normal 3 11 2 4 8" xfId="27077" xr:uid="{00000000-0005-0000-0000-000075640000}"/>
    <cellStyle name="Normal 3 11 2 4 8 2" xfId="27078" xr:uid="{00000000-0005-0000-0000-000076640000}"/>
    <cellStyle name="Normal 3 11 2 4 9" xfId="27079" xr:uid="{00000000-0005-0000-0000-000077640000}"/>
    <cellStyle name="Normal 3 11 2 5" xfId="27080" xr:uid="{00000000-0005-0000-0000-000078640000}"/>
    <cellStyle name="Normál 3 11 2 5" xfId="27081" xr:uid="{00000000-0005-0000-0000-000079640000}"/>
    <cellStyle name="Normal 3 11 2 5 10" xfId="27082" xr:uid="{00000000-0005-0000-0000-00007A640000}"/>
    <cellStyle name="Normal 3 11 2 5 2" xfId="27083" xr:uid="{00000000-0005-0000-0000-00007B640000}"/>
    <cellStyle name="Normál 3 11 2 5 2" xfId="27084" xr:uid="{00000000-0005-0000-0000-00007C640000}"/>
    <cellStyle name="Normal 3 11 2 5 2 2" xfId="27085" xr:uid="{00000000-0005-0000-0000-00007D640000}"/>
    <cellStyle name="Normal 3 11 2 5 2 3" xfId="27086" xr:uid="{00000000-0005-0000-0000-00007E640000}"/>
    <cellStyle name="Normal 3 11 2 5 3" xfId="27087" xr:uid="{00000000-0005-0000-0000-00007F640000}"/>
    <cellStyle name="Normál 3 11 2 5 3" xfId="27088" xr:uid="{00000000-0005-0000-0000-000080640000}"/>
    <cellStyle name="Normal 3 11 2 5 3 2" xfId="27089" xr:uid="{00000000-0005-0000-0000-000081640000}"/>
    <cellStyle name="Normal 3 11 2 5 4" xfId="27090" xr:uid="{00000000-0005-0000-0000-000082640000}"/>
    <cellStyle name="Normal 3 11 2 5 4 2" xfId="27091" xr:uid="{00000000-0005-0000-0000-000083640000}"/>
    <cellStyle name="Normal 3 11 2 5 5" xfId="27092" xr:uid="{00000000-0005-0000-0000-000084640000}"/>
    <cellStyle name="Normal 3 11 2 5 5 2" xfId="27093" xr:uid="{00000000-0005-0000-0000-000085640000}"/>
    <cellStyle name="Normal 3 11 2 5 6" xfId="27094" xr:uid="{00000000-0005-0000-0000-000086640000}"/>
    <cellStyle name="Normal 3 11 2 5 6 2" xfId="27095" xr:uid="{00000000-0005-0000-0000-000087640000}"/>
    <cellStyle name="Normal 3 11 2 5 7" xfId="27096" xr:uid="{00000000-0005-0000-0000-000088640000}"/>
    <cellStyle name="Normal 3 11 2 5 7 2" xfId="27097" xr:uid="{00000000-0005-0000-0000-000089640000}"/>
    <cellStyle name="Normal 3 11 2 5 8" xfId="27098" xr:uid="{00000000-0005-0000-0000-00008A640000}"/>
    <cellStyle name="Normal 3 11 2 5 9" xfId="27099" xr:uid="{00000000-0005-0000-0000-00008B640000}"/>
    <cellStyle name="Normal 3 11 2 6" xfId="27100" xr:uid="{00000000-0005-0000-0000-00008C640000}"/>
    <cellStyle name="Normál 3 11 2 6" xfId="27101" xr:uid="{00000000-0005-0000-0000-00008D640000}"/>
    <cellStyle name="Normal 3 11 2 6 2" xfId="27102" xr:uid="{00000000-0005-0000-0000-00008E640000}"/>
    <cellStyle name="Normál 3 11 2 6 2" xfId="27103" xr:uid="{00000000-0005-0000-0000-00008F640000}"/>
    <cellStyle name="Normal 3 11 2 6 3" xfId="27104" xr:uid="{00000000-0005-0000-0000-000090640000}"/>
    <cellStyle name="Normál 3 11 2 6 3" xfId="27105" xr:uid="{00000000-0005-0000-0000-000091640000}"/>
    <cellStyle name="Normal 3 11 2 6 4" xfId="27106" xr:uid="{00000000-0005-0000-0000-000092640000}"/>
    <cellStyle name="Normal 3 11 2 7" xfId="27107" xr:uid="{00000000-0005-0000-0000-000093640000}"/>
    <cellStyle name="Normál 3 11 2 7" xfId="27108" xr:uid="{00000000-0005-0000-0000-000094640000}"/>
    <cellStyle name="Normal 3 11 2 7 2" xfId="27109" xr:uid="{00000000-0005-0000-0000-000095640000}"/>
    <cellStyle name="Normál 3 11 2 7 2" xfId="27110" xr:uid="{00000000-0005-0000-0000-000096640000}"/>
    <cellStyle name="Normal 3 11 2 7 3" xfId="27111" xr:uid="{00000000-0005-0000-0000-000097640000}"/>
    <cellStyle name="Normál 3 11 2 7 3" xfId="27112" xr:uid="{00000000-0005-0000-0000-000098640000}"/>
    <cellStyle name="Normal 3 11 2 7 4" xfId="27113" xr:uid="{00000000-0005-0000-0000-000099640000}"/>
    <cellStyle name="Normal 3 11 2 8" xfId="27114" xr:uid="{00000000-0005-0000-0000-00009A640000}"/>
    <cellStyle name="Normál 3 11 2 8" xfId="27115" xr:uid="{00000000-0005-0000-0000-00009B640000}"/>
    <cellStyle name="Normal 3 11 2 8 2" xfId="27116" xr:uid="{00000000-0005-0000-0000-00009C640000}"/>
    <cellStyle name="Normál 3 11 2 8 2" xfId="27117" xr:uid="{00000000-0005-0000-0000-00009D640000}"/>
    <cellStyle name="Normal 3 11 2 8 3" xfId="27118" xr:uid="{00000000-0005-0000-0000-00009E640000}"/>
    <cellStyle name="Normál 3 11 2 8 3" xfId="27119" xr:uid="{00000000-0005-0000-0000-00009F640000}"/>
    <cellStyle name="Normal 3 11 2 8 4" xfId="27120" xr:uid="{00000000-0005-0000-0000-0000A0640000}"/>
    <cellStyle name="Normal 3 11 2 9" xfId="27121" xr:uid="{00000000-0005-0000-0000-0000A1640000}"/>
    <cellStyle name="Normál 3 11 2 9" xfId="27122" xr:uid="{00000000-0005-0000-0000-0000A2640000}"/>
    <cellStyle name="Normal 3 11 2 9 2" xfId="27123" xr:uid="{00000000-0005-0000-0000-0000A3640000}"/>
    <cellStyle name="Normál 3 11 2 9 2" xfId="27124" xr:uid="{00000000-0005-0000-0000-0000A4640000}"/>
    <cellStyle name="Normal 3 11 2 9 3" xfId="27125" xr:uid="{00000000-0005-0000-0000-0000A5640000}"/>
    <cellStyle name="Normál 3 11 2 9 3" xfId="27126" xr:uid="{00000000-0005-0000-0000-0000A6640000}"/>
    <cellStyle name="Normal 3 11 2 9 4" xfId="27127" xr:uid="{00000000-0005-0000-0000-0000A7640000}"/>
    <cellStyle name="Normal 3 11 3" xfId="27128" xr:uid="{00000000-0005-0000-0000-0000A8640000}"/>
    <cellStyle name="Normál 3 11 3" xfId="27129" xr:uid="{00000000-0005-0000-0000-0000A9640000}"/>
    <cellStyle name="Normal 3 11 3 10" xfId="27130" xr:uid="{00000000-0005-0000-0000-0000AA640000}"/>
    <cellStyle name="Normál 3 11 3 10" xfId="27131" xr:uid="{00000000-0005-0000-0000-0000AB640000}"/>
    <cellStyle name="Normal 3 11 3 10 2" xfId="27132" xr:uid="{00000000-0005-0000-0000-0000AC640000}"/>
    <cellStyle name="Normál 3 11 3 10 2" xfId="27133" xr:uid="{00000000-0005-0000-0000-0000AD640000}"/>
    <cellStyle name="Normal 3 11 3 10 3" xfId="27134" xr:uid="{00000000-0005-0000-0000-0000AE640000}"/>
    <cellStyle name="Normál 3 11 3 10 3" xfId="27135" xr:uid="{00000000-0005-0000-0000-0000AF640000}"/>
    <cellStyle name="Normal 3 11 3 11" xfId="27136" xr:uid="{00000000-0005-0000-0000-0000B0640000}"/>
    <cellStyle name="Normál 3 11 3 11" xfId="27137" xr:uid="{00000000-0005-0000-0000-0000B1640000}"/>
    <cellStyle name="Normal 3 11 3 11 2" xfId="27138" xr:uid="{00000000-0005-0000-0000-0000B2640000}"/>
    <cellStyle name="Normal 3 11 3 11 3" xfId="27139" xr:uid="{00000000-0005-0000-0000-0000B3640000}"/>
    <cellStyle name="Normal 3 11 3 12" xfId="27140" xr:uid="{00000000-0005-0000-0000-0000B4640000}"/>
    <cellStyle name="Normál 3 11 3 12" xfId="27141" xr:uid="{00000000-0005-0000-0000-0000B5640000}"/>
    <cellStyle name="Normal 3 11 3 12 2" xfId="27142" xr:uid="{00000000-0005-0000-0000-0000B6640000}"/>
    <cellStyle name="Normal 3 11 3 13" xfId="27143" xr:uid="{00000000-0005-0000-0000-0000B7640000}"/>
    <cellStyle name="Normál 3 11 3 13" xfId="27144" xr:uid="{00000000-0005-0000-0000-0000B8640000}"/>
    <cellStyle name="Normal 3 11 3 13 2" xfId="27145" xr:uid="{00000000-0005-0000-0000-0000B9640000}"/>
    <cellStyle name="Normal 3 11 3 14" xfId="27146" xr:uid="{00000000-0005-0000-0000-0000BA640000}"/>
    <cellStyle name="Normal 3 11 3 15" xfId="27147" xr:uid="{00000000-0005-0000-0000-0000BB640000}"/>
    <cellStyle name="Normal 3 11 3 16" xfId="27148" xr:uid="{00000000-0005-0000-0000-0000BC640000}"/>
    <cellStyle name="Normal 3 11 3 2" xfId="27149" xr:uid="{00000000-0005-0000-0000-0000BD640000}"/>
    <cellStyle name="Normál 3 11 3 2" xfId="27150" xr:uid="{00000000-0005-0000-0000-0000BE640000}"/>
    <cellStyle name="Normal 3 11 3 2 10" xfId="27151" xr:uid="{00000000-0005-0000-0000-0000BF640000}"/>
    <cellStyle name="Normal 3 11 3 2 10 2" xfId="27152" xr:uid="{00000000-0005-0000-0000-0000C0640000}"/>
    <cellStyle name="Normal 3 11 3 2 11" xfId="27153" xr:uid="{00000000-0005-0000-0000-0000C1640000}"/>
    <cellStyle name="Normal 3 11 3 2 12" xfId="27154" xr:uid="{00000000-0005-0000-0000-0000C2640000}"/>
    <cellStyle name="Normal 3 11 3 2 13" xfId="27155" xr:uid="{00000000-0005-0000-0000-0000C3640000}"/>
    <cellStyle name="Normal 3 11 3 2 2" xfId="27156" xr:uid="{00000000-0005-0000-0000-0000C4640000}"/>
    <cellStyle name="Normál 3 11 3 2 2" xfId="27157" xr:uid="{00000000-0005-0000-0000-0000C5640000}"/>
    <cellStyle name="Normal 3 11 3 2 2 2" xfId="27158" xr:uid="{00000000-0005-0000-0000-0000C6640000}"/>
    <cellStyle name="Normal 3 11 3 2 2 3" xfId="27159" xr:uid="{00000000-0005-0000-0000-0000C7640000}"/>
    <cellStyle name="Normal 3 11 3 2 3" xfId="27160" xr:uid="{00000000-0005-0000-0000-0000C8640000}"/>
    <cellStyle name="Normál 3 11 3 2 3" xfId="27161" xr:uid="{00000000-0005-0000-0000-0000C9640000}"/>
    <cellStyle name="Normal 3 11 3 2 3 2" xfId="27162" xr:uid="{00000000-0005-0000-0000-0000CA640000}"/>
    <cellStyle name="Normal 3 11 3 2 4" xfId="27163" xr:uid="{00000000-0005-0000-0000-0000CB640000}"/>
    <cellStyle name="Normal 3 11 3 2 4 2" xfId="27164" xr:uid="{00000000-0005-0000-0000-0000CC640000}"/>
    <cellStyle name="Normal 3 11 3 2 5" xfId="27165" xr:uid="{00000000-0005-0000-0000-0000CD640000}"/>
    <cellStyle name="Normal 3 11 3 2 5 2" xfId="27166" xr:uid="{00000000-0005-0000-0000-0000CE640000}"/>
    <cellStyle name="Normal 3 11 3 2 6" xfId="27167" xr:uid="{00000000-0005-0000-0000-0000CF640000}"/>
    <cellStyle name="Normal 3 11 3 2 6 2" xfId="27168" xr:uid="{00000000-0005-0000-0000-0000D0640000}"/>
    <cellStyle name="Normal 3 11 3 2 7" xfId="27169" xr:uid="{00000000-0005-0000-0000-0000D1640000}"/>
    <cellStyle name="Normal 3 11 3 2 7 2" xfId="27170" xr:uid="{00000000-0005-0000-0000-0000D2640000}"/>
    <cellStyle name="Normal 3 11 3 2 8" xfId="27171" xr:uid="{00000000-0005-0000-0000-0000D3640000}"/>
    <cellStyle name="Normal 3 11 3 2 8 2" xfId="27172" xr:uid="{00000000-0005-0000-0000-0000D4640000}"/>
    <cellStyle name="Normal 3 11 3 2 9" xfId="27173" xr:uid="{00000000-0005-0000-0000-0000D5640000}"/>
    <cellStyle name="Normal 3 11 3 2 9 2" xfId="27174" xr:uid="{00000000-0005-0000-0000-0000D6640000}"/>
    <cellStyle name="Normal 3 11 3 3" xfId="27175" xr:uid="{00000000-0005-0000-0000-0000D7640000}"/>
    <cellStyle name="Normál 3 11 3 3" xfId="27176" xr:uid="{00000000-0005-0000-0000-0000D8640000}"/>
    <cellStyle name="Normal 3 11 3 3 10" xfId="27177" xr:uid="{00000000-0005-0000-0000-0000D9640000}"/>
    <cellStyle name="Normal 3 11 3 3 11" xfId="27178" xr:uid="{00000000-0005-0000-0000-0000DA640000}"/>
    <cellStyle name="Normal 3 11 3 3 12" xfId="27179" xr:uid="{00000000-0005-0000-0000-0000DB640000}"/>
    <cellStyle name="Normal 3 11 3 3 2" xfId="27180" xr:uid="{00000000-0005-0000-0000-0000DC640000}"/>
    <cellStyle name="Normál 3 11 3 3 2" xfId="27181" xr:uid="{00000000-0005-0000-0000-0000DD640000}"/>
    <cellStyle name="Normal 3 11 3 3 2 2" xfId="27182" xr:uid="{00000000-0005-0000-0000-0000DE640000}"/>
    <cellStyle name="Normal 3 11 3 3 2 3" xfId="27183" xr:uid="{00000000-0005-0000-0000-0000DF640000}"/>
    <cellStyle name="Normal 3 11 3 3 3" xfId="27184" xr:uid="{00000000-0005-0000-0000-0000E0640000}"/>
    <cellStyle name="Normál 3 11 3 3 3" xfId="27185" xr:uid="{00000000-0005-0000-0000-0000E1640000}"/>
    <cellStyle name="Normal 3 11 3 3 3 2" xfId="27186" xr:uid="{00000000-0005-0000-0000-0000E2640000}"/>
    <cellStyle name="Normal 3 11 3 3 4" xfId="27187" xr:uid="{00000000-0005-0000-0000-0000E3640000}"/>
    <cellStyle name="Normal 3 11 3 3 4 2" xfId="27188" xr:uid="{00000000-0005-0000-0000-0000E4640000}"/>
    <cellStyle name="Normal 3 11 3 3 5" xfId="27189" xr:uid="{00000000-0005-0000-0000-0000E5640000}"/>
    <cellStyle name="Normal 3 11 3 3 5 2" xfId="27190" xr:uid="{00000000-0005-0000-0000-0000E6640000}"/>
    <cellStyle name="Normal 3 11 3 3 6" xfId="27191" xr:uid="{00000000-0005-0000-0000-0000E7640000}"/>
    <cellStyle name="Normal 3 11 3 3 6 2" xfId="27192" xr:uid="{00000000-0005-0000-0000-0000E8640000}"/>
    <cellStyle name="Normal 3 11 3 3 7" xfId="27193" xr:uid="{00000000-0005-0000-0000-0000E9640000}"/>
    <cellStyle name="Normal 3 11 3 3 7 2" xfId="27194" xr:uid="{00000000-0005-0000-0000-0000EA640000}"/>
    <cellStyle name="Normal 3 11 3 3 8" xfId="27195" xr:uid="{00000000-0005-0000-0000-0000EB640000}"/>
    <cellStyle name="Normal 3 11 3 3 8 2" xfId="27196" xr:uid="{00000000-0005-0000-0000-0000EC640000}"/>
    <cellStyle name="Normal 3 11 3 3 9" xfId="27197" xr:uid="{00000000-0005-0000-0000-0000ED640000}"/>
    <cellStyle name="Normal 3 11 3 3 9 2" xfId="27198" xr:uid="{00000000-0005-0000-0000-0000EE640000}"/>
    <cellStyle name="Normal 3 11 3 4" xfId="27199" xr:uid="{00000000-0005-0000-0000-0000EF640000}"/>
    <cellStyle name="Normál 3 11 3 4" xfId="27200" xr:uid="{00000000-0005-0000-0000-0000F0640000}"/>
    <cellStyle name="Normal 3 11 3 4 10" xfId="27201" xr:uid="{00000000-0005-0000-0000-0000F1640000}"/>
    <cellStyle name="Normal 3 11 3 4 11" xfId="27202" xr:uid="{00000000-0005-0000-0000-0000F2640000}"/>
    <cellStyle name="Normal 3 11 3 4 2" xfId="27203" xr:uid="{00000000-0005-0000-0000-0000F3640000}"/>
    <cellStyle name="Normál 3 11 3 4 2" xfId="27204" xr:uid="{00000000-0005-0000-0000-0000F4640000}"/>
    <cellStyle name="Normal 3 11 3 4 2 2" xfId="27205" xr:uid="{00000000-0005-0000-0000-0000F5640000}"/>
    <cellStyle name="Normal 3 11 3 4 2 3" xfId="27206" xr:uid="{00000000-0005-0000-0000-0000F6640000}"/>
    <cellStyle name="Normal 3 11 3 4 3" xfId="27207" xr:uid="{00000000-0005-0000-0000-0000F7640000}"/>
    <cellStyle name="Normál 3 11 3 4 3" xfId="27208" xr:uid="{00000000-0005-0000-0000-0000F8640000}"/>
    <cellStyle name="Normal 3 11 3 4 3 2" xfId="27209" xr:uid="{00000000-0005-0000-0000-0000F9640000}"/>
    <cellStyle name="Normal 3 11 3 4 4" xfId="27210" xr:uid="{00000000-0005-0000-0000-0000FA640000}"/>
    <cellStyle name="Normal 3 11 3 4 4 2" xfId="27211" xr:uid="{00000000-0005-0000-0000-0000FB640000}"/>
    <cellStyle name="Normal 3 11 3 4 5" xfId="27212" xr:uid="{00000000-0005-0000-0000-0000FC640000}"/>
    <cellStyle name="Normal 3 11 3 4 5 2" xfId="27213" xr:uid="{00000000-0005-0000-0000-0000FD640000}"/>
    <cellStyle name="Normal 3 11 3 4 6" xfId="27214" xr:uid="{00000000-0005-0000-0000-0000FE640000}"/>
    <cellStyle name="Normal 3 11 3 4 6 2" xfId="27215" xr:uid="{00000000-0005-0000-0000-0000FF640000}"/>
    <cellStyle name="Normal 3 11 3 4 7" xfId="27216" xr:uid="{00000000-0005-0000-0000-000000650000}"/>
    <cellStyle name="Normal 3 11 3 4 7 2" xfId="27217" xr:uid="{00000000-0005-0000-0000-000001650000}"/>
    <cellStyle name="Normal 3 11 3 4 8" xfId="27218" xr:uid="{00000000-0005-0000-0000-000002650000}"/>
    <cellStyle name="Normal 3 11 3 4 8 2" xfId="27219" xr:uid="{00000000-0005-0000-0000-000003650000}"/>
    <cellStyle name="Normal 3 11 3 4 9" xfId="27220" xr:uid="{00000000-0005-0000-0000-000004650000}"/>
    <cellStyle name="Normal 3 11 3 5" xfId="27221" xr:uid="{00000000-0005-0000-0000-000005650000}"/>
    <cellStyle name="Normál 3 11 3 5" xfId="27222" xr:uid="{00000000-0005-0000-0000-000006650000}"/>
    <cellStyle name="Normal 3 11 3 5 2" xfId="27223" xr:uid="{00000000-0005-0000-0000-000007650000}"/>
    <cellStyle name="Normál 3 11 3 5 2" xfId="27224" xr:uid="{00000000-0005-0000-0000-000008650000}"/>
    <cellStyle name="Normal 3 11 3 5 3" xfId="27225" xr:uid="{00000000-0005-0000-0000-000009650000}"/>
    <cellStyle name="Normál 3 11 3 5 3" xfId="27226" xr:uid="{00000000-0005-0000-0000-00000A650000}"/>
    <cellStyle name="Normal 3 11 3 6" xfId="27227" xr:uid="{00000000-0005-0000-0000-00000B650000}"/>
    <cellStyle name="Normál 3 11 3 6" xfId="27228" xr:uid="{00000000-0005-0000-0000-00000C650000}"/>
    <cellStyle name="Normal 3 11 3 6 2" xfId="27229" xr:uid="{00000000-0005-0000-0000-00000D650000}"/>
    <cellStyle name="Normál 3 11 3 6 2" xfId="27230" xr:uid="{00000000-0005-0000-0000-00000E650000}"/>
    <cellStyle name="Normal 3 11 3 6 3" xfId="27231" xr:uid="{00000000-0005-0000-0000-00000F650000}"/>
    <cellStyle name="Normál 3 11 3 6 3" xfId="27232" xr:uid="{00000000-0005-0000-0000-000010650000}"/>
    <cellStyle name="Normal 3 11 3 7" xfId="27233" xr:uid="{00000000-0005-0000-0000-000011650000}"/>
    <cellStyle name="Normál 3 11 3 7" xfId="27234" xr:uid="{00000000-0005-0000-0000-000012650000}"/>
    <cellStyle name="Normal 3 11 3 7 2" xfId="27235" xr:uid="{00000000-0005-0000-0000-000013650000}"/>
    <cellStyle name="Normál 3 11 3 7 2" xfId="27236" xr:uid="{00000000-0005-0000-0000-000014650000}"/>
    <cellStyle name="Normal 3 11 3 7 3" xfId="27237" xr:uid="{00000000-0005-0000-0000-000015650000}"/>
    <cellStyle name="Normál 3 11 3 7 3" xfId="27238" xr:uid="{00000000-0005-0000-0000-000016650000}"/>
    <cellStyle name="Normal 3 11 3 8" xfId="27239" xr:uid="{00000000-0005-0000-0000-000017650000}"/>
    <cellStyle name="Normál 3 11 3 8" xfId="27240" xr:uid="{00000000-0005-0000-0000-000018650000}"/>
    <cellStyle name="Normal 3 11 3 8 2" xfId="27241" xr:uid="{00000000-0005-0000-0000-000019650000}"/>
    <cellStyle name="Normál 3 11 3 8 2" xfId="27242" xr:uid="{00000000-0005-0000-0000-00001A650000}"/>
    <cellStyle name="Normal 3 11 3 8 3" xfId="27243" xr:uid="{00000000-0005-0000-0000-00001B650000}"/>
    <cellStyle name="Normál 3 11 3 8 3" xfId="27244" xr:uid="{00000000-0005-0000-0000-00001C650000}"/>
    <cellStyle name="Normal 3 11 3 9" xfId="27245" xr:uid="{00000000-0005-0000-0000-00001D650000}"/>
    <cellStyle name="Normál 3 11 3 9" xfId="27246" xr:uid="{00000000-0005-0000-0000-00001E650000}"/>
    <cellStyle name="Normal 3 11 3 9 2" xfId="27247" xr:uid="{00000000-0005-0000-0000-00001F650000}"/>
    <cellStyle name="Normál 3 11 3 9 2" xfId="27248" xr:uid="{00000000-0005-0000-0000-000020650000}"/>
    <cellStyle name="Normal 3 11 3 9 3" xfId="27249" xr:uid="{00000000-0005-0000-0000-000021650000}"/>
    <cellStyle name="Normál 3 11 3 9 3" xfId="27250" xr:uid="{00000000-0005-0000-0000-000022650000}"/>
    <cellStyle name="Normál 3 11 4" xfId="27251" xr:uid="{00000000-0005-0000-0000-000023650000}"/>
    <cellStyle name="Normál 3 11 4 2" xfId="27252" xr:uid="{00000000-0005-0000-0000-000024650000}"/>
    <cellStyle name="Normál 3 11 4 2 2" xfId="27253" xr:uid="{00000000-0005-0000-0000-000025650000}"/>
    <cellStyle name="Normál 3 11 4 3" xfId="27254" xr:uid="{00000000-0005-0000-0000-000026650000}"/>
    <cellStyle name="Normál 3 11 4 4" xfId="27255" xr:uid="{00000000-0005-0000-0000-000027650000}"/>
    <cellStyle name="Normál 3 11 5" xfId="27256" xr:uid="{00000000-0005-0000-0000-000028650000}"/>
    <cellStyle name="Normál 3 11 5 2" xfId="27257" xr:uid="{00000000-0005-0000-0000-000029650000}"/>
    <cellStyle name="Normál 3 11 5 2 2" xfId="27258" xr:uid="{00000000-0005-0000-0000-00002A650000}"/>
    <cellStyle name="Normál 3 11 5 3" xfId="27259" xr:uid="{00000000-0005-0000-0000-00002B650000}"/>
    <cellStyle name="Normál 3 11 5 4" xfId="27260" xr:uid="{00000000-0005-0000-0000-00002C650000}"/>
    <cellStyle name="Normál 3 11 6" xfId="27261" xr:uid="{00000000-0005-0000-0000-00002D650000}"/>
    <cellStyle name="Normál 3 11 6 2" xfId="27262" xr:uid="{00000000-0005-0000-0000-00002E650000}"/>
    <cellStyle name="Normál 3 11 7" xfId="27263" xr:uid="{00000000-0005-0000-0000-00002F650000}"/>
    <cellStyle name="Normál 3 11 7 2" xfId="27264" xr:uid="{00000000-0005-0000-0000-000030650000}"/>
    <cellStyle name="Normál 3 11 8" xfId="27265" xr:uid="{00000000-0005-0000-0000-000031650000}"/>
    <cellStyle name="Normál 3 11 8 2" xfId="27266" xr:uid="{00000000-0005-0000-0000-000032650000}"/>
    <cellStyle name="Normál 3 11 9" xfId="27267" xr:uid="{00000000-0005-0000-0000-000033650000}"/>
    <cellStyle name="Normál 3 11 9 2" xfId="27268" xr:uid="{00000000-0005-0000-0000-000034650000}"/>
    <cellStyle name="Normal 3 12" xfId="27269" xr:uid="{00000000-0005-0000-0000-000035650000}"/>
    <cellStyle name="Normál 3 12" xfId="27270" xr:uid="{00000000-0005-0000-0000-000036650000}"/>
    <cellStyle name="Normál 3 12 10" xfId="27271" xr:uid="{00000000-0005-0000-0000-000037650000}"/>
    <cellStyle name="Normál 3 12 10 2" xfId="27272" xr:uid="{00000000-0005-0000-0000-000038650000}"/>
    <cellStyle name="Normál 3 12 11" xfId="27273" xr:uid="{00000000-0005-0000-0000-000039650000}"/>
    <cellStyle name="Normál 3 12 12" xfId="27274" xr:uid="{00000000-0005-0000-0000-00003A650000}"/>
    <cellStyle name="Normal 3 12 2" xfId="27275" xr:uid="{00000000-0005-0000-0000-00003B650000}"/>
    <cellStyle name="Normál 3 12 2" xfId="27276" xr:uid="{00000000-0005-0000-0000-00003C650000}"/>
    <cellStyle name="Normal 3 12 2 10" xfId="27277" xr:uid="{00000000-0005-0000-0000-00003D650000}"/>
    <cellStyle name="Normál 3 12 2 10" xfId="27278" xr:uid="{00000000-0005-0000-0000-00003E650000}"/>
    <cellStyle name="Normal 3 12 2 10 2" xfId="27279" xr:uid="{00000000-0005-0000-0000-00003F650000}"/>
    <cellStyle name="Normál 3 12 2 10 2" xfId="27280" xr:uid="{00000000-0005-0000-0000-000040650000}"/>
    <cellStyle name="Normal 3 12 2 10 3" xfId="27281" xr:uid="{00000000-0005-0000-0000-000041650000}"/>
    <cellStyle name="Normál 3 12 2 10 3" xfId="27282" xr:uid="{00000000-0005-0000-0000-000042650000}"/>
    <cellStyle name="Normal 3 12 2 11" xfId="27283" xr:uid="{00000000-0005-0000-0000-000043650000}"/>
    <cellStyle name="Normál 3 12 2 11" xfId="27284" xr:uid="{00000000-0005-0000-0000-000044650000}"/>
    <cellStyle name="Normal 3 12 2 11 2" xfId="27285" xr:uid="{00000000-0005-0000-0000-000045650000}"/>
    <cellStyle name="Normal 3 12 2 11 3" xfId="27286" xr:uid="{00000000-0005-0000-0000-000046650000}"/>
    <cellStyle name="Normal 3 12 2 12" xfId="27287" xr:uid="{00000000-0005-0000-0000-000047650000}"/>
    <cellStyle name="Normál 3 12 2 12" xfId="27288" xr:uid="{00000000-0005-0000-0000-000048650000}"/>
    <cellStyle name="Normal 3 12 2 12 2" xfId="27289" xr:uid="{00000000-0005-0000-0000-000049650000}"/>
    <cellStyle name="Normal 3 12 2 13" xfId="27290" xr:uid="{00000000-0005-0000-0000-00004A650000}"/>
    <cellStyle name="Normál 3 12 2 13" xfId="27291" xr:uid="{00000000-0005-0000-0000-00004B650000}"/>
    <cellStyle name="Normal 3 12 2 13 2" xfId="27292" xr:uid="{00000000-0005-0000-0000-00004C650000}"/>
    <cellStyle name="Normal 3 12 2 14" xfId="27293" xr:uid="{00000000-0005-0000-0000-00004D650000}"/>
    <cellStyle name="Normal 3 12 2 14 2" xfId="27294" xr:uid="{00000000-0005-0000-0000-00004E650000}"/>
    <cellStyle name="Normal 3 12 2 15" xfId="27295" xr:uid="{00000000-0005-0000-0000-00004F650000}"/>
    <cellStyle name="Normal 3 12 2 16" xfId="27296" xr:uid="{00000000-0005-0000-0000-000050650000}"/>
    <cellStyle name="Normal 3 12 2 17" xfId="27297" xr:uid="{00000000-0005-0000-0000-000051650000}"/>
    <cellStyle name="Normal 3 12 2 18" xfId="27298" xr:uid="{00000000-0005-0000-0000-000052650000}"/>
    <cellStyle name="Normal 3 12 2 2" xfId="27299" xr:uid="{00000000-0005-0000-0000-000053650000}"/>
    <cellStyle name="Normál 3 12 2 2" xfId="27300" xr:uid="{00000000-0005-0000-0000-000054650000}"/>
    <cellStyle name="Normal 3 12 2 2 10" xfId="27301" xr:uid="{00000000-0005-0000-0000-000055650000}"/>
    <cellStyle name="Normal 3 12 2 2 10 2" xfId="27302" xr:uid="{00000000-0005-0000-0000-000056650000}"/>
    <cellStyle name="Normal 3 12 2 2 11" xfId="27303" xr:uid="{00000000-0005-0000-0000-000057650000}"/>
    <cellStyle name="Normal 3 12 2 2 12" xfId="27304" xr:uid="{00000000-0005-0000-0000-000058650000}"/>
    <cellStyle name="Normal 3 12 2 2 13" xfId="27305" xr:uid="{00000000-0005-0000-0000-000059650000}"/>
    <cellStyle name="Normal 3 12 2 2 2" xfId="27306" xr:uid="{00000000-0005-0000-0000-00005A650000}"/>
    <cellStyle name="Normál 3 12 2 2 2" xfId="27307" xr:uid="{00000000-0005-0000-0000-00005B650000}"/>
    <cellStyle name="Normal 3 12 2 2 2 2" xfId="27308" xr:uid="{00000000-0005-0000-0000-00005C650000}"/>
    <cellStyle name="Normal 3 12 2 2 2 3" xfId="27309" xr:uid="{00000000-0005-0000-0000-00005D650000}"/>
    <cellStyle name="Normal 3 12 2 2 3" xfId="27310" xr:uid="{00000000-0005-0000-0000-00005E650000}"/>
    <cellStyle name="Normál 3 12 2 2 3" xfId="27311" xr:uid="{00000000-0005-0000-0000-00005F650000}"/>
    <cellStyle name="Normal 3 12 2 2 3 2" xfId="27312" xr:uid="{00000000-0005-0000-0000-000060650000}"/>
    <cellStyle name="Normal 3 12 2 2 4" xfId="27313" xr:uid="{00000000-0005-0000-0000-000061650000}"/>
    <cellStyle name="Normal 3 12 2 2 4 2" xfId="27314" xr:uid="{00000000-0005-0000-0000-000062650000}"/>
    <cellStyle name="Normal 3 12 2 2 5" xfId="27315" xr:uid="{00000000-0005-0000-0000-000063650000}"/>
    <cellStyle name="Normal 3 12 2 2 5 2" xfId="27316" xr:uid="{00000000-0005-0000-0000-000064650000}"/>
    <cellStyle name="Normal 3 12 2 2 6" xfId="27317" xr:uid="{00000000-0005-0000-0000-000065650000}"/>
    <cellStyle name="Normal 3 12 2 2 6 2" xfId="27318" xr:uid="{00000000-0005-0000-0000-000066650000}"/>
    <cellStyle name="Normal 3 12 2 2 7" xfId="27319" xr:uid="{00000000-0005-0000-0000-000067650000}"/>
    <cellStyle name="Normal 3 12 2 2 7 2" xfId="27320" xr:uid="{00000000-0005-0000-0000-000068650000}"/>
    <cellStyle name="Normal 3 12 2 2 8" xfId="27321" xr:uid="{00000000-0005-0000-0000-000069650000}"/>
    <cellStyle name="Normal 3 12 2 2 8 2" xfId="27322" xr:uid="{00000000-0005-0000-0000-00006A650000}"/>
    <cellStyle name="Normal 3 12 2 2 9" xfId="27323" xr:uid="{00000000-0005-0000-0000-00006B650000}"/>
    <cellStyle name="Normal 3 12 2 2 9 2" xfId="27324" xr:uid="{00000000-0005-0000-0000-00006C650000}"/>
    <cellStyle name="Normal 3 12 2 3" xfId="27325" xr:uid="{00000000-0005-0000-0000-00006D650000}"/>
    <cellStyle name="Normál 3 12 2 3" xfId="27326" xr:uid="{00000000-0005-0000-0000-00006E650000}"/>
    <cellStyle name="Normal 3 12 2 3 10" xfId="27327" xr:uid="{00000000-0005-0000-0000-00006F650000}"/>
    <cellStyle name="Normal 3 12 2 3 11" xfId="27328" xr:uid="{00000000-0005-0000-0000-000070650000}"/>
    <cellStyle name="Normal 3 12 2 3 12" xfId="27329" xr:uid="{00000000-0005-0000-0000-000071650000}"/>
    <cellStyle name="Normal 3 12 2 3 2" xfId="27330" xr:uid="{00000000-0005-0000-0000-000072650000}"/>
    <cellStyle name="Normál 3 12 2 3 2" xfId="27331" xr:uid="{00000000-0005-0000-0000-000073650000}"/>
    <cellStyle name="Normal 3 12 2 3 2 2" xfId="27332" xr:uid="{00000000-0005-0000-0000-000074650000}"/>
    <cellStyle name="Normal 3 12 2 3 2 3" xfId="27333" xr:uid="{00000000-0005-0000-0000-000075650000}"/>
    <cellStyle name="Normal 3 12 2 3 3" xfId="27334" xr:uid="{00000000-0005-0000-0000-000076650000}"/>
    <cellStyle name="Normál 3 12 2 3 3" xfId="27335" xr:uid="{00000000-0005-0000-0000-000077650000}"/>
    <cellStyle name="Normal 3 12 2 3 3 2" xfId="27336" xr:uid="{00000000-0005-0000-0000-000078650000}"/>
    <cellStyle name="Normal 3 12 2 3 4" xfId="27337" xr:uid="{00000000-0005-0000-0000-000079650000}"/>
    <cellStyle name="Normal 3 12 2 3 4 2" xfId="27338" xr:uid="{00000000-0005-0000-0000-00007A650000}"/>
    <cellStyle name="Normal 3 12 2 3 5" xfId="27339" xr:uid="{00000000-0005-0000-0000-00007B650000}"/>
    <cellStyle name="Normal 3 12 2 3 5 2" xfId="27340" xr:uid="{00000000-0005-0000-0000-00007C650000}"/>
    <cellStyle name="Normal 3 12 2 3 6" xfId="27341" xr:uid="{00000000-0005-0000-0000-00007D650000}"/>
    <cellStyle name="Normal 3 12 2 3 6 2" xfId="27342" xr:uid="{00000000-0005-0000-0000-00007E650000}"/>
    <cellStyle name="Normal 3 12 2 3 7" xfId="27343" xr:uid="{00000000-0005-0000-0000-00007F650000}"/>
    <cellStyle name="Normal 3 12 2 3 7 2" xfId="27344" xr:uid="{00000000-0005-0000-0000-000080650000}"/>
    <cellStyle name="Normal 3 12 2 3 8" xfId="27345" xr:uid="{00000000-0005-0000-0000-000081650000}"/>
    <cellStyle name="Normal 3 12 2 3 8 2" xfId="27346" xr:uid="{00000000-0005-0000-0000-000082650000}"/>
    <cellStyle name="Normal 3 12 2 3 9" xfId="27347" xr:uid="{00000000-0005-0000-0000-000083650000}"/>
    <cellStyle name="Normal 3 12 2 3 9 2" xfId="27348" xr:uid="{00000000-0005-0000-0000-000084650000}"/>
    <cellStyle name="Normal 3 12 2 4" xfId="27349" xr:uid="{00000000-0005-0000-0000-000085650000}"/>
    <cellStyle name="Normál 3 12 2 4" xfId="27350" xr:uid="{00000000-0005-0000-0000-000086650000}"/>
    <cellStyle name="Normal 3 12 2 4 10" xfId="27351" xr:uid="{00000000-0005-0000-0000-000087650000}"/>
    <cellStyle name="Normal 3 12 2 4 11" xfId="27352" xr:uid="{00000000-0005-0000-0000-000088650000}"/>
    <cellStyle name="Normal 3 12 2 4 2" xfId="27353" xr:uid="{00000000-0005-0000-0000-000089650000}"/>
    <cellStyle name="Normál 3 12 2 4 2" xfId="27354" xr:uid="{00000000-0005-0000-0000-00008A650000}"/>
    <cellStyle name="Normal 3 12 2 4 2 2" xfId="27355" xr:uid="{00000000-0005-0000-0000-00008B650000}"/>
    <cellStyle name="Normal 3 12 2 4 2 3" xfId="27356" xr:uid="{00000000-0005-0000-0000-00008C650000}"/>
    <cellStyle name="Normal 3 12 2 4 3" xfId="27357" xr:uid="{00000000-0005-0000-0000-00008D650000}"/>
    <cellStyle name="Normál 3 12 2 4 3" xfId="27358" xr:uid="{00000000-0005-0000-0000-00008E650000}"/>
    <cellStyle name="Normal 3 12 2 4 3 2" xfId="27359" xr:uid="{00000000-0005-0000-0000-00008F650000}"/>
    <cellStyle name="Normal 3 12 2 4 4" xfId="27360" xr:uid="{00000000-0005-0000-0000-000090650000}"/>
    <cellStyle name="Normal 3 12 2 4 4 2" xfId="27361" xr:uid="{00000000-0005-0000-0000-000091650000}"/>
    <cellStyle name="Normal 3 12 2 4 5" xfId="27362" xr:uid="{00000000-0005-0000-0000-000092650000}"/>
    <cellStyle name="Normal 3 12 2 4 5 2" xfId="27363" xr:uid="{00000000-0005-0000-0000-000093650000}"/>
    <cellStyle name="Normal 3 12 2 4 6" xfId="27364" xr:uid="{00000000-0005-0000-0000-000094650000}"/>
    <cellStyle name="Normal 3 12 2 4 6 2" xfId="27365" xr:uid="{00000000-0005-0000-0000-000095650000}"/>
    <cellStyle name="Normal 3 12 2 4 7" xfId="27366" xr:uid="{00000000-0005-0000-0000-000096650000}"/>
    <cellStyle name="Normal 3 12 2 4 7 2" xfId="27367" xr:uid="{00000000-0005-0000-0000-000097650000}"/>
    <cellStyle name="Normal 3 12 2 4 8" xfId="27368" xr:uid="{00000000-0005-0000-0000-000098650000}"/>
    <cellStyle name="Normal 3 12 2 4 8 2" xfId="27369" xr:uid="{00000000-0005-0000-0000-000099650000}"/>
    <cellStyle name="Normal 3 12 2 4 9" xfId="27370" xr:uid="{00000000-0005-0000-0000-00009A650000}"/>
    <cellStyle name="Normal 3 12 2 5" xfId="27371" xr:uid="{00000000-0005-0000-0000-00009B650000}"/>
    <cellStyle name="Normál 3 12 2 5" xfId="27372" xr:uid="{00000000-0005-0000-0000-00009C650000}"/>
    <cellStyle name="Normal 3 12 2 5 10" xfId="27373" xr:uid="{00000000-0005-0000-0000-00009D650000}"/>
    <cellStyle name="Normal 3 12 2 5 2" xfId="27374" xr:uid="{00000000-0005-0000-0000-00009E650000}"/>
    <cellStyle name="Normál 3 12 2 5 2" xfId="27375" xr:uid="{00000000-0005-0000-0000-00009F650000}"/>
    <cellStyle name="Normal 3 12 2 5 2 2" xfId="27376" xr:uid="{00000000-0005-0000-0000-0000A0650000}"/>
    <cellStyle name="Normal 3 12 2 5 2 3" xfId="27377" xr:uid="{00000000-0005-0000-0000-0000A1650000}"/>
    <cellStyle name="Normal 3 12 2 5 3" xfId="27378" xr:uid="{00000000-0005-0000-0000-0000A2650000}"/>
    <cellStyle name="Normál 3 12 2 5 3" xfId="27379" xr:uid="{00000000-0005-0000-0000-0000A3650000}"/>
    <cellStyle name="Normal 3 12 2 5 3 2" xfId="27380" xr:uid="{00000000-0005-0000-0000-0000A4650000}"/>
    <cellStyle name="Normal 3 12 2 5 4" xfId="27381" xr:uid="{00000000-0005-0000-0000-0000A5650000}"/>
    <cellStyle name="Normal 3 12 2 5 4 2" xfId="27382" xr:uid="{00000000-0005-0000-0000-0000A6650000}"/>
    <cellStyle name="Normal 3 12 2 5 5" xfId="27383" xr:uid="{00000000-0005-0000-0000-0000A7650000}"/>
    <cellStyle name="Normal 3 12 2 5 5 2" xfId="27384" xr:uid="{00000000-0005-0000-0000-0000A8650000}"/>
    <cellStyle name="Normal 3 12 2 5 6" xfId="27385" xr:uid="{00000000-0005-0000-0000-0000A9650000}"/>
    <cellStyle name="Normal 3 12 2 5 6 2" xfId="27386" xr:uid="{00000000-0005-0000-0000-0000AA650000}"/>
    <cellStyle name="Normal 3 12 2 5 7" xfId="27387" xr:uid="{00000000-0005-0000-0000-0000AB650000}"/>
    <cellStyle name="Normal 3 12 2 5 7 2" xfId="27388" xr:uid="{00000000-0005-0000-0000-0000AC650000}"/>
    <cellStyle name="Normal 3 12 2 5 8" xfId="27389" xr:uid="{00000000-0005-0000-0000-0000AD650000}"/>
    <cellStyle name="Normal 3 12 2 5 9" xfId="27390" xr:uid="{00000000-0005-0000-0000-0000AE650000}"/>
    <cellStyle name="Normal 3 12 2 6" xfId="27391" xr:uid="{00000000-0005-0000-0000-0000AF650000}"/>
    <cellStyle name="Normál 3 12 2 6" xfId="27392" xr:uid="{00000000-0005-0000-0000-0000B0650000}"/>
    <cellStyle name="Normal 3 12 2 6 2" xfId="27393" xr:uid="{00000000-0005-0000-0000-0000B1650000}"/>
    <cellStyle name="Normál 3 12 2 6 2" xfId="27394" xr:uid="{00000000-0005-0000-0000-0000B2650000}"/>
    <cellStyle name="Normal 3 12 2 6 3" xfId="27395" xr:uid="{00000000-0005-0000-0000-0000B3650000}"/>
    <cellStyle name="Normál 3 12 2 6 3" xfId="27396" xr:uid="{00000000-0005-0000-0000-0000B4650000}"/>
    <cellStyle name="Normal 3 12 2 7" xfId="27397" xr:uid="{00000000-0005-0000-0000-0000B5650000}"/>
    <cellStyle name="Normál 3 12 2 7" xfId="27398" xr:uid="{00000000-0005-0000-0000-0000B6650000}"/>
    <cellStyle name="Normal 3 12 2 7 2" xfId="27399" xr:uid="{00000000-0005-0000-0000-0000B7650000}"/>
    <cellStyle name="Normál 3 12 2 7 2" xfId="27400" xr:uid="{00000000-0005-0000-0000-0000B8650000}"/>
    <cellStyle name="Normal 3 12 2 7 3" xfId="27401" xr:uid="{00000000-0005-0000-0000-0000B9650000}"/>
    <cellStyle name="Normál 3 12 2 7 3" xfId="27402" xr:uid="{00000000-0005-0000-0000-0000BA650000}"/>
    <cellStyle name="Normal 3 12 2 8" xfId="27403" xr:uid="{00000000-0005-0000-0000-0000BB650000}"/>
    <cellStyle name="Normál 3 12 2 8" xfId="27404" xr:uid="{00000000-0005-0000-0000-0000BC650000}"/>
    <cellStyle name="Normal 3 12 2 8 2" xfId="27405" xr:uid="{00000000-0005-0000-0000-0000BD650000}"/>
    <cellStyle name="Normál 3 12 2 8 2" xfId="27406" xr:uid="{00000000-0005-0000-0000-0000BE650000}"/>
    <cellStyle name="Normal 3 12 2 8 3" xfId="27407" xr:uid="{00000000-0005-0000-0000-0000BF650000}"/>
    <cellStyle name="Normál 3 12 2 8 3" xfId="27408" xr:uid="{00000000-0005-0000-0000-0000C0650000}"/>
    <cellStyle name="Normal 3 12 2 9" xfId="27409" xr:uid="{00000000-0005-0000-0000-0000C1650000}"/>
    <cellStyle name="Normál 3 12 2 9" xfId="27410" xr:uid="{00000000-0005-0000-0000-0000C2650000}"/>
    <cellStyle name="Normal 3 12 2 9 2" xfId="27411" xr:uid="{00000000-0005-0000-0000-0000C3650000}"/>
    <cellStyle name="Normál 3 12 2 9 2" xfId="27412" xr:uid="{00000000-0005-0000-0000-0000C4650000}"/>
    <cellStyle name="Normal 3 12 2 9 3" xfId="27413" xr:uid="{00000000-0005-0000-0000-0000C5650000}"/>
    <cellStyle name="Normál 3 12 2 9 3" xfId="27414" xr:uid="{00000000-0005-0000-0000-0000C6650000}"/>
    <cellStyle name="Normál 3 12 3" xfId="27415" xr:uid="{00000000-0005-0000-0000-0000C7650000}"/>
    <cellStyle name="Normál 3 12 3 2" xfId="27416" xr:uid="{00000000-0005-0000-0000-0000C8650000}"/>
    <cellStyle name="Normál 3 12 3 2 2" xfId="27417" xr:uid="{00000000-0005-0000-0000-0000C9650000}"/>
    <cellStyle name="Normál 3 12 3 3" xfId="27418" xr:uid="{00000000-0005-0000-0000-0000CA650000}"/>
    <cellStyle name="Normál 3 12 3 4" xfId="27419" xr:uid="{00000000-0005-0000-0000-0000CB650000}"/>
    <cellStyle name="Normál 3 12 4" xfId="27420" xr:uid="{00000000-0005-0000-0000-0000CC650000}"/>
    <cellStyle name="Normál 3 12 4 2" xfId="27421" xr:uid="{00000000-0005-0000-0000-0000CD650000}"/>
    <cellStyle name="Normál 3 12 4 2 2" xfId="27422" xr:uid="{00000000-0005-0000-0000-0000CE650000}"/>
    <cellStyle name="Normál 3 12 4 3" xfId="27423" xr:uid="{00000000-0005-0000-0000-0000CF650000}"/>
    <cellStyle name="Normál 3 12 4 4" xfId="27424" xr:uid="{00000000-0005-0000-0000-0000D0650000}"/>
    <cellStyle name="Normál 3 12 5" xfId="27425" xr:uid="{00000000-0005-0000-0000-0000D1650000}"/>
    <cellStyle name="Normál 3 12 5 2" xfId="27426" xr:uid="{00000000-0005-0000-0000-0000D2650000}"/>
    <cellStyle name="Normál 3 12 5 2 2" xfId="27427" xr:uid="{00000000-0005-0000-0000-0000D3650000}"/>
    <cellStyle name="Normál 3 12 5 3" xfId="27428" xr:uid="{00000000-0005-0000-0000-0000D4650000}"/>
    <cellStyle name="Normál 3 12 5 4" xfId="27429" xr:uid="{00000000-0005-0000-0000-0000D5650000}"/>
    <cellStyle name="Normál 3 12 6" xfId="27430" xr:uid="{00000000-0005-0000-0000-0000D6650000}"/>
    <cellStyle name="Normál 3 12 6 2" xfId="27431" xr:uid="{00000000-0005-0000-0000-0000D7650000}"/>
    <cellStyle name="Normál 3 12 7" xfId="27432" xr:uid="{00000000-0005-0000-0000-0000D8650000}"/>
    <cellStyle name="Normál 3 12 7 2" xfId="27433" xr:uid="{00000000-0005-0000-0000-0000D9650000}"/>
    <cellStyle name="Normál 3 12 8" xfId="27434" xr:uid="{00000000-0005-0000-0000-0000DA650000}"/>
    <cellStyle name="Normál 3 12 8 2" xfId="27435" xr:uid="{00000000-0005-0000-0000-0000DB650000}"/>
    <cellStyle name="Normál 3 12 9" xfId="27436" xr:uid="{00000000-0005-0000-0000-0000DC650000}"/>
    <cellStyle name="Normál 3 12 9 2" xfId="27437" xr:uid="{00000000-0005-0000-0000-0000DD650000}"/>
    <cellStyle name="Normal 3 13" xfId="27438" xr:uid="{00000000-0005-0000-0000-0000DE650000}"/>
    <cellStyle name="Normal 3 13 2" xfId="27439" xr:uid="{00000000-0005-0000-0000-0000DF650000}"/>
    <cellStyle name="Normal 3 13 2 2" xfId="27440" xr:uid="{00000000-0005-0000-0000-0000E0650000}"/>
    <cellStyle name="Normal 3 13 2 2 2" xfId="27441" xr:uid="{00000000-0005-0000-0000-0000E1650000}"/>
    <cellStyle name="Normal 3 13 2 2 2 2" xfId="27442" xr:uid="{00000000-0005-0000-0000-0000E2650000}"/>
    <cellStyle name="Normal 3 13 2 2 3" xfId="27443" xr:uid="{00000000-0005-0000-0000-0000E3650000}"/>
    <cellStyle name="Normal 3 13 2 2 4" xfId="27444" xr:uid="{00000000-0005-0000-0000-0000E4650000}"/>
    <cellStyle name="Normal 3 13 2 3" xfId="27445" xr:uid="{00000000-0005-0000-0000-0000E5650000}"/>
    <cellStyle name="Normal 3 13 2 3 2" xfId="27446" xr:uid="{00000000-0005-0000-0000-0000E6650000}"/>
    <cellStyle name="Normal 3 13 2 4" xfId="27447" xr:uid="{00000000-0005-0000-0000-0000E7650000}"/>
    <cellStyle name="Normal 3 13 2 5" xfId="27448" xr:uid="{00000000-0005-0000-0000-0000E8650000}"/>
    <cellStyle name="Normal 3 13 2 6" xfId="27449" xr:uid="{00000000-0005-0000-0000-0000E9650000}"/>
    <cellStyle name="Normal 3 14" xfId="27450" xr:uid="{00000000-0005-0000-0000-0000EA650000}"/>
    <cellStyle name="Normal 3 14 2" xfId="27451" xr:uid="{00000000-0005-0000-0000-0000EB650000}"/>
    <cellStyle name="Normal 3 14 2 2" xfId="27452" xr:uid="{00000000-0005-0000-0000-0000EC650000}"/>
    <cellStyle name="Normal 3 14 2 2 2" xfId="27453" xr:uid="{00000000-0005-0000-0000-0000ED650000}"/>
    <cellStyle name="Normal 3 14 2 2 2 2" xfId="27454" xr:uid="{00000000-0005-0000-0000-0000EE650000}"/>
    <cellStyle name="Normal 3 14 2 2 3" xfId="27455" xr:uid="{00000000-0005-0000-0000-0000EF650000}"/>
    <cellStyle name="Normal 3 14 2 2 4" xfId="27456" xr:uid="{00000000-0005-0000-0000-0000F0650000}"/>
    <cellStyle name="Normal 3 14 2 3" xfId="27457" xr:uid="{00000000-0005-0000-0000-0000F1650000}"/>
    <cellStyle name="Normal 3 14 2 3 2" xfId="27458" xr:uid="{00000000-0005-0000-0000-0000F2650000}"/>
    <cellStyle name="Normal 3 14 2 4" xfId="27459" xr:uid="{00000000-0005-0000-0000-0000F3650000}"/>
    <cellStyle name="Normal 3 14 2 5" xfId="27460" xr:uid="{00000000-0005-0000-0000-0000F4650000}"/>
    <cellStyle name="Normal 3 14 2 6" xfId="27461" xr:uid="{00000000-0005-0000-0000-0000F5650000}"/>
    <cellStyle name="Normal 3 15" xfId="27462" xr:uid="{00000000-0005-0000-0000-0000F6650000}"/>
    <cellStyle name="Normal 3 15 2" xfId="27463" xr:uid="{00000000-0005-0000-0000-0000F7650000}"/>
    <cellStyle name="Normal 3 15 2 2" xfId="27464" xr:uid="{00000000-0005-0000-0000-0000F8650000}"/>
    <cellStyle name="Normal 3 15 2 2 2" xfId="27465" xr:uid="{00000000-0005-0000-0000-0000F9650000}"/>
    <cellStyle name="Normal 3 15 2 2 2 2" xfId="27466" xr:uid="{00000000-0005-0000-0000-0000FA650000}"/>
    <cellStyle name="Normal 3 15 2 2 3" xfId="27467" xr:uid="{00000000-0005-0000-0000-0000FB650000}"/>
    <cellStyle name="Normal 3 15 2 2 4" xfId="27468" xr:uid="{00000000-0005-0000-0000-0000FC650000}"/>
    <cellStyle name="Normal 3 15 2 3" xfId="27469" xr:uid="{00000000-0005-0000-0000-0000FD650000}"/>
    <cellStyle name="Normal 3 15 2 3 2" xfId="27470" xr:uid="{00000000-0005-0000-0000-0000FE650000}"/>
    <cellStyle name="Normal 3 15 2 4" xfId="27471" xr:uid="{00000000-0005-0000-0000-0000FF650000}"/>
    <cellStyle name="Normal 3 15 2 5" xfId="27472" xr:uid="{00000000-0005-0000-0000-000000660000}"/>
    <cellStyle name="Normal 3 15 2 6" xfId="27473" xr:uid="{00000000-0005-0000-0000-000001660000}"/>
    <cellStyle name="Normal 3 16" xfId="27474" xr:uid="{00000000-0005-0000-0000-000002660000}"/>
    <cellStyle name="Normal 3 16 2" xfId="27475" xr:uid="{00000000-0005-0000-0000-000003660000}"/>
    <cellStyle name="Normal 3 16 2 2" xfId="27476" xr:uid="{00000000-0005-0000-0000-000004660000}"/>
    <cellStyle name="Normal 3 16 2 2 2" xfId="27477" xr:uid="{00000000-0005-0000-0000-000005660000}"/>
    <cellStyle name="Normal 3 16 2 2 2 2" xfId="27478" xr:uid="{00000000-0005-0000-0000-000006660000}"/>
    <cellStyle name="Normal 3 16 2 2 3" xfId="27479" xr:uid="{00000000-0005-0000-0000-000007660000}"/>
    <cellStyle name="Normal 3 16 2 2 4" xfId="27480" xr:uid="{00000000-0005-0000-0000-000008660000}"/>
    <cellStyle name="Normal 3 16 2 3" xfId="27481" xr:uid="{00000000-0005-0000-0000-000009660000}"/>
    <cellStyle name="Normal 3 16 2 3 2" xfId="27482" xr:uid="{00000000-0005-0000-0000-00000A660000}"/>
    <cellStyle name="Normal 3 16 2 4" xfId="27483" xr:uid="{00000000-0005-0000-0000-00000B660000}"/>
    <cellStyle name="Normal 3 16 2 5" xfId="27484" xr:uid="{00000000-0005-0000-0000-00000C660000}"/>
    <cellStyle name="Normal 3 16 2 6" xfId="27485" xr:uid="{00000000-0005-0000-0000-00000D660000}"/>
    <cellStyle name="Normal 3 17" xfId="27486" xr:uid="{00000000-0005-0000-0000-00000E660000}"/>
    <cellStyle name="Normal 3 17 2" xfId="27487" xr:uid="{00000000-0005-0000-0000-00000F660000}"/>
    <cellStyle name="Normal 3 17 2 2" xfId="27488" xr:uid="{00000000-0005-0000-0000-000010660000}"/>
    <cellStyle name="Normal 3 17 2 2 2" xfId="27489" xr:uid="{00000000-0005-0000-0000-000011660000}"/>
    <cellStyle name="Normal 3 17 2 2 2 2" xfId="27490" xr:uid="{00000000-0005-0000-0000-000012660000}"/>
    <cellStyle name="Normal 3 17 2 2 3" xfId="27491" xr:uid="{00000000-0005-0000-0000-000013660000}"/>
    <cellStyle name="Normal 3 17 2 2 4" xfId="27492" xr:uid="{00000000-0005-0000-0000-000014660000}"/>
    <cellStyle name="Normal 3 17 2 3" xfId="27493" xr:uid="{00000000-0005-0000-0000-000015660000}"/>
    <cellStyle name="Normal 3 17 2 3 2" xfId="27494" xr:uid="{00000000-0005-0000-0000-000016660000}"/>
    <cellStyle name="Normal 3 17 2 4" xfId="27495" xr:uid="{00000000-0005-0000-0000-000017660000}"/>
    <cellStyle name="Normal 3 17 2 5" xfId="27496" xr:uid="{00000000-0005-0000-0000-000018660000}"/>
    <cellStyle name="Normal 3 17 2 6" xfId="27497" xr:uid="{00000000-0005-0000-0000-000019660000}"/>
    <cellStyle name="Normal 3 18" xfId="27498" xr:uid="{00000000-0005-0000-0000-00001A660000}"/>
    <cellStyle name="Normal 3 18 2" xfId="27499" xr:uid="{00000000-0005-0000-0000-00001B660000}"/>
    <cellStyle name="Normal 3 18 2 2" xfId="27500" xr:uid="{00000000-0005-0000-0000-00001C660000}"/>
    <cellStyle name="Normal 3 18 2 2 2" xfId="27501" xr:uid="{00000000-0005-0000-0000-00001D660000}"/>
    <cellStyle name="Normal 3 18 2 2 2 2" xfId="27502" xr:uid="{00000000-0005-0000-0000-00001E660000}"/>
    <cellStyle name="Normal 3 18 2 2 3" xfId="27503" xr:uid="{00000000-0005-0000-0000-00001F660000}"/>
    <cellStyle name="Normal 3 18 2 2 4" xfId="27504" xr:uid="{00000000-0005-0000-0000-000020660000}"/>
    <cellStyle name="Normal 3 18 2 3" xfId="27505" xr:uid="{00000000-0005-0000-0000-000021660000}"/>
    <cellStyle name="Normal 3 18 2 3 2" xfId="27506" xr:uid="{00000000-0005-0000-0000-000022660000}"/>
    <cellStyle name="Normal 3 18 2 4" xfId="27507" xr:uid="{00000000-0005-0000-0000-000023660000}"/>
    <cellStyle name="Normal 3 18 2 5" xfId="27508" xr:uid="{00000000-0005-0000-0000-000024660000}"/>
    <cellStyle name="Normal 3 18 2 6" xfId="27509" xr:uid="{00000000-0005-0000-0000-000025660000}"/>
    <cellStyle name="Normal 3 19" xfId="27510" xr:uid="{00000000-0005-0000-0000-000026660000}"/>
    <cellStyle name="Normal 3 19 2" xfId="27511" xr:uid="{00000000-0005-0000-0000-000027660000}"/>
    <cellStyle name="Normal 3 19 2 2" xfId="27512" xr:uid="{00000000-0005-0000-0000-000028660000}"/>
    <cellStyle name="Normal 3 19 2 2 2" xfId="27513" xr:uid="{00000000-0005-0000-0000-000029660000}"/>
    <cellStyle name="Normal 3 19 2 3" xfId="27514" xr:uid="{00000000-0005-0000-0000-00002A660000}"/>
    <cellStyle name="Normal 3 19 2 4" xfId="27515" xr:uid="{00000000-0005-0000-0000-00002B660000}"/>
    <cellStyle name="Normal 3 19 2 5" xfId="27516" xr:uid="{00000000-0005-0000-0000-00002C660000}"/>
    <cellStyle name="Normal 3 19 3" xfId="27517" xr:uid="{00000000-0005-0000-0000-00002D660000}"/>
    <cellStyle name="Normal 3 19 3 2" xfId="27518" xr:uid="{00000000-0005-0000-0000-00002E660000}"/>
    <cellStyle name="Normal 3 19 3 2 2" xfId="27519" xr:uid="{00000000-0005-0000-0000-00002F660000}"/>
    <cellStyle name="Normal 3 19 3 3" xfId="27520" xr:uid="{00000000-0005-0000-0000-000030660000}"/>
    <cellStyle name="Normal 3 19 3 4" xfId="27521" xr:uid="{00000000-0005-0000-0000-000031660000}"/>
    <cellStyle name="Normal 3 19 3 5" xfId="27522" xr:uid="{00000000-0005-0000-0000-000032660000}"/>
    <cellStyle name="Normal 3 19 4" xfId="27523" xr:uid="{00000000-0005-0000-0000-000033660000}"/>
    <cellStyle name="Normal 3 19 4 2" xfId="27524" xr:uid="{00000000-0005-0000-0000-000034660000}"/>
    <cellStyle name="Normal 3 19 4 3" xfId="27525" xr:uid="{00000000-0005-0000-0000-000035660000}"/>
    <cellStyle name="Normal 3 19 5" xfId="27526" xr:uid="{00000000-0005-0000-0000-000036660000}"/>
    <cellStyle name="Normal 3 19 6" xfId="27527" xr:uid="{00000000-0005-0000-0000-000037660000}"/>
    <cellStyle name="Normal 3 19 7" xfId="27528" xr:uid="{00000000-0005-0000-0000-000038660000}"/>
    <cellStyle name="Normal 3 2" xfId="424" xr:uid="{00000000-0005-0000-0000-000039660000}"/>
    <cellStyle name="Normál 3 2" xfId="27529" xr:uid="{00000000-0005-0000-0000-00003A660000}"/>
    <cellStyle name="Normal 3 2 10" xfId="27530" xr:uid="{00000000-0005-0000-0000-00003B660000}"/>
    <cellStyle name="Normál 3 2 10" xfId="27531" xr:uid="{00000000-0005-0000-0000-00003C660000}"/>
    <cellStyle name="Normal 3 2 10 2" xfId="27532" xr:uid="{00000000-0005-0000-0000-00003D660000}"/>
    <cellStyle name="Normál 3 2 10 2" xfId="27533" xr:uid="{00000000-0005-0000-0000-00003E660000}"/>
    <cellStyle name="Normal 3 2 10 2 2" xfId="27534" xr:uid="{00000000-0005-0000-0000-00003F660000}"/>
    <cellStyle name="Normal 3 2 10 2 2 2" xfId="27535" xr:uid="{00000000-0005-0000-0000-000040660000}"/>
    <cellStyle name="Normal 3 2 10 2 2 2 2" xfId="27536" xr:uid="{00000000-0005-0000-0000-000041660000}"/>
    <cellStyle name="Normal 3 2 10 2 2 3" xfId="27537" xr:uid="{00000000-0005-0000-0000-000042660000}"/>
    <cellStyle name="Normal 3 2 10 2 2 4" xfId="27538" xr:uid="{00000000-0005-0000-0000-000043660000}"/>
    <cellStyle name="Normal 3 2 10 2 3" xfId="27539" xr:uid="{00000000-0005-0000-0000-000044660000}"/>
    <cellStyle name="Normal 3 2 10 2 3 2" xfId="27540" xr:uid="{00000000-0005-0000-0000-000045660000}"/>
    <cellStyle name="Normal 3 2 10 2 4" xfId="27541" xr:uid="{00000000-0005-0000-0000-000046660000}"/>
    <cellStyle name="Normal 3 2 10 2 5" xfId="27542" xr:uid="{00000000-0005-0000-0000-000047660000}"/>
    <cellStyle name="Normal 3 2 10 2 6" xfId="27543" xr:uid="{00000000-0005-0000-0000-000048660000}"/>
    <cellStyle name="Normal 3 2 10 2 7" xfId="27544" xr:uid="{00000000-0005-0000-0000-000049660000}"/>
    <cellStyle name="Normál 3 2 10 3" xfId="27545" xr:uid="{00000000-0005-0000-0000-00004A660000}"/>
    <cellStyle name="Normal 3 2 11" xfId="27546" xr:uid="{00000000-0005-0000-0000-00004B660000}"/>
    <cellStyle name="Normál 3 2 11" xfId="27547" xr:uid="{00000000-0005-0000-0000-00004C660000}"/>
    <cellStyle name="Normal 3 2 11 2" xfId="27548" xr:uid="{00000000-0005-0000-0000-00004D660000}"/>
    <cellStyle name="Normál 3 2 11 2" xfId="27549" xr:uid="{00000000-0005-0000-0000-00004E660000}"/>
    <cellStyle name="Normal 3 2 11 2 2" xfId="27550" xr:uid="{00000000-0005-0000-0000-00004F660000}"/>
    <cellStyle name="Normal 3 2 11 2 2 2" xfId="27551" xr:uid="{00000000-0005-0000-0000-000050660000}"/>
    <cellStyle name="Normal 3 2 11 2 2 2 2" xfId="27552" xr:uid="{00000000-0005-0000-0000-000051660000}"/>
    <cellStyle name="Normal 3 2 11 2 2 3" xfId="27553" xr:uid="{00000000-0005-0000-0000-000052660000}"/>
    <cellStyle name="Normal 3 2 11 2 2 4" xfId="27554" xr:uid="{00000000-0005-0000-0000-000053660000}"/>
    <cellStyle name="Normal 3 2 11 2 3" xfId="27555" xr:uid="{00000000-0005-0000-0000-000054660000}"/>
    <cellStyle name="Normal 3 2 11 2 3 2" xfId="27556" xr:uid="{00000000-0005-0000-0000-000055660000}"/>
    <cellStyle name="Normal 3 2 11 2 4" xfId="27557" xr:uid="{00000000-0005-0000-0000-000056660000}"/>
    <cellStyle name="Normal 3 2 11 2 5" xfId="27558" xr:uid="{00000000-0005-0000-0000-000057660000}"/>
    <cellStyle name="Normal 3 2 11 2 6" xfId="27559" xr:uid="{00000000-0005-0000-0000-000058660000}"/>
    <cellStyle name="Normal 3 2 11 2 7" xfId="27560" xr:uid="{00000000-0005-0000-0000-000059660000}"/>
    <cellStyle name="Normál 3 2 11 3" xfId="27561" xr:uid="{00000000-0005-0000-0000-00005A660000}"/>
    <cellStyle name="Normal 3 2 12" xfId="27562" xr:uid="{00000000-0005-0000-0000-00005B660000}"/>
    <cellStyle name="Normál 3 2 12" xfId="27563" xr:uid="{00000000-0005-0000-0000-00005C660000}"/>
    <cellStyle name="Normal 3 2 12 2" xfId="27564" xr:uid="{00000000-0005-0000-0000-00005D660000}"/>
    <cellStyle name="Normál 3 2 12 2" xfId="27565" xr:uid="{00000000-0005-0000-0000-00005E660000}"/>
    <cellStyle name="Normal 3 2 12 2 2" xfId="27566" xr:uid="{00000000-0005-0000-0000-00005F660000}"/>
    <cellStyle name="Normal 3 2 12 2 2 2" xfId="27567" xr:uid="{00000000-0005-0000-0000-000060660000}"/>
    <cellStyle name="Normal 3 2 12 2 2 2 2" xfId="27568" xr:uid="{00000000-0005-0000-0000-000061660000}"/>
    <cellStyle name="Normal 3 2 12 2 2 3" xfId="27569" xr:uid="{00000000-0005-0000-0000-000062660000}"/>
    <cellStyle name="Normal 3 2 12 2 2 4" xfId="27570" xr:uid="{00000000-0005-0000-0000-000063660000}"/>
    <cellStyle name="Normal 3 2 12 2 3" xfId="27571" xr:uid="{00000000-0005-0000-0000-000064660000}"/>
    <cellStyle name="Normal 3 2 12 2 3 2" xfId="27572" xr:uid="{00000000-0005-0000-0000-000065660000}"/>
    <cellStyle name="Normal 3 2 12 2 4" xfId="27573" xr:uid="{00000000-0005-0000-0000-000066660000}"/>
    <cellStyle name="Normal 3 2 12 2 5" xfId="27574" xr:uid="{00000000-0005-0000-0000-000067660000}"/>
    <cellStyle name="Normal 3 2 12 2 6" xfId="27575" xr:uid="{00000000-0005-0000-0000-000068660000}"/>
    <cellStyle name="Normal 3 2 12 2 7" xfId="27576" xr:uid="{00000000-0005-0000-0000-000069660000}"/>
    <cellStyle name="Normál 3 2 12 3" xfId="27577" xr:uid="{00000000-0005-0000-0000-00006A660000}"/>
    <cellStyle name="Normal 3 2 13" xfId="27578" xr:uid="{00000000-0005-0000-0000-00006B660000}"/>
    <cellStyle name="Normál 3 2 13" xfId="27579" xr:uid="{00000000-0005-0000-0000-00006C660000}"/>
    <cellStyle name="Normal 3 2 13 2" xfId="27580" xr:uid="{00000000-0005-0000-0000-00006D660000}"/>
    <cellStyle name="Normál 3 2 13 2" xfId="27581" xr:uid="{00000000-0005-0000-0000-00006E660000}"/>
    <cellStyle name="Normal 3 2 13 2 2" xfId="27582" xr:uid="{00000000-0005-0000-0000-00006F660000}"/>
    <cellStyle name="Normal 3 2 13 2 2 2" xfId="27583" xr:uid="{00000000-0005-0000-0000-000070660000}"/>
    <cellStyle name="Normal 3 2 13 2 2 2 2" xfId="27584" xr:uid="{00000000-0005-0000-0000-000071660000}"/>
    <cellStyle name="Normal 3 2 13 2 2 3" xfId="27585" xr:uid="{00000000-0005-0000-0000-000072660000}"/>
    <cellStyle name="Normal 3 2 13 2 2 4" xfId="27586" xr:uid="{00000000-0005-0000-0000-000073660000}"/>
    <cellStyle name="Normal 3 2 13 2 3" xfId="27587" xr:uid="{00000000-0005-0000-0000-000074660000}"/>
    <cellStyle name="Normal 3 2 13 2 3 2" xfId="27588" xr:uid="{00000000-0005-0000-0000-000075660000}"/>
    <cellStyle name="Normal 3 2 13 2 4" xfId="27589" xr:uid="{00000000-0005-0000-0000-000076660000}"/>
    <cellStyle name="Normal 3 2 13 2 5" xfId="27590" xr:uid="{00000000-0005-0000-0000-000077660000}"/>
    <cellStyle name="Normal 3 2 13 2 6" xfId="27591" xr:uid="{00000000-0005-0000-0000-000078660000}"/>
    <cellStyle name="Normal 3 2 13 2 7" xfId="27592" xr:uid="{00000000-0005-0000-0000-000079660000}"/>
    <cellStyle name="Normál 3 2 13 3" xfId="27593" xr:uid="{00000000-0005-0000-0000-00007A660000}"/>
    <cellStyle name="Normal 3 2 14" xfId="27594" xr:uid="{00000000-0005-0000-0000-00007B660000}"/>
    <cellStyle name="Normál 3 2 14" xfId="27595" xr:uid="{00000000-0005-0000-0000-00007C660000}"/>
    <cellStyle name="Normal 3 2 14 2" xfId="27596" xr:uid="{00000000-0005-0000-0000-00007D660000}"/>
    <cellStyle name="Normál 3 2 14 2" xfId="27597" xr:uid="{00000000-0005-0000-0000-00007E660000}"/>
    <cellStyle name="Normal 3 2 14 2 2" xfId="27598" xr:uid="{00000000-0005-0000-0000-00007F660000}"/>
    <cellStyle name="Normal 3 2 14 2 2 2" xfId="27599" xr:uid="{00000000-0005-0000-0000-000080660000}"/>
    <cellStyle name="Normal 3 2 14 2 2 2 2" xfId="27600" xr:uid="{00000000-0005-0000-0000-000081660000}"/>
    <cellStyle name="Normal 3 2 14 2 2 3" xfId="27601" xr:uid="{00000000-0005-0000-0000-000082660000}"/>
    <cellStyle name="Normal 3 2 14 2 2 4" xfId="27602" xr:uid="{00000000-0005-0000-0000-000083660000}"/>
    <cellStyle name="Normal 3 2 14 2 3" xfId="27603" xr:uid="{00000000-0005-0000-0000-000084660000}"/>
    <cellStyle name="Normal 3 2 14 2 3 2" xfId="27604" xr:uid="{00000000-0005-0000-0000-000085660000}"/>
    <cellStyle name="Normal 3 2 14 2 4" xfId="27605" xr:uid="{00000000-0005-0000-0000-000086660000}"/>
    <cellStyle name="Normal 3 2 14 2 5" xfId="27606" xr:uid="{00000000-0005-0000-0000-000087660000}"/>
    <cellStyle name="Normal 3 2 14 2 6" xfId="27607" xr:uid="{00000000-0005-0000-0000-000088660000}"/>
    <cellStyle name="Normal 3 2 14 2 7" xfId="27608" xr:uid="{00000000-0005-0000-0000-000089660000}"/>
    <cellStyle name="Normál 3 2 14 3" xfId="27609" xr:uid="{00000000-0005-0000-0000-00008A660000}"/>
    <cellStyle name="Normal 3 2 15" xfId="27610" xr:uid="{00000000-0005-0000-0000-00008B660000}"/>
    <cellStyle name="Normál 3 2 15" xfId="27611" xr:uid="{00000000-0005-0000-0000-00008C660000}"/>
    <cellStyle name="Normal 3 2 15 2" xfId="27612" xr:uid="{00000000-0005-0000-0000-00008D660000}"/>
    <cellStyle name="Normal 3 2 15 2 2" xfId="27613" xr:uid="{00000000-0005-0000-0000-00008E660000}"/>
    <cellStyle name="Normal 3 2 15 2 2 2" xfId="27614" xr:uid="{00000000-0005-0000-0000-00008F660000}"/>
    <cellStyle name="Normal 3 2 15 2 3" xfId="27615" xr:uid="{00000000-0005-0000-0000-000090660000}"/>
    <cellStyle name="Normal 3 2 15 2 4" xfId="27616" xr:uid="{00000000-0005-0000-0000-000091660000}"/>
    <cellStyle name="Normal 3 2 15 3" xfId="27617" xr:uid="{00000000-0005-0000-0000-000092660000}"/>
    <cellStyle name="Normal 3 2 15 3 2" xfId="27618" xr:uid="{00000000-0005-0000-0000-000093660000}"/>
    <cellStyle name="Normal 3 2 15 4" xfId="27619" xr:uid="{00000000-0005-0000-0000-000094660000}"/>
    <cellStyle name="Normal 3 2 15 5" xfId="27620" xr:uid="{00000000-0005-0000-0000-000095660000}"/>
    <cellStyle name="Normal 3 2 15 6" xfId="27621" xr:uid="{00000000-0005-0000-0000-000096660000}"/>
    <cellStyle name="Normal 3 2 15 7" xfId="27622" xr:uid="{00000000-0005-0000-0000-000097660000}"/>
    <cellStyle name="Normal 3 2 16" xfId="27623" xr:uid="{00000000-0005-0000-0000-000098660000}"/>
    <cellStyle name="Normál 3 2 16" xfId="27624" xr:uid="{00000000-0005-0000-0000-000099660000}"/>
    <cellStyle name="Normal 3 2 16 2" xfId="27625" xr:uid="{00000000-0005-0000-0000-00009A660000}"/>
    <cellStyle name="Normal 3 2 16 2 2" xfId="27626" xr:uid="{00000000-0005-0000-0000-00009B660000}"/>
    <cellStyle name="Normal 3 2 16 2 2 2" xfId="27627" xr:uid="{00000000-0005-0000-0000-00009C660000}"/>
    <cellStyle name="Normal 3 2 16 2 3" xfId="27628" xr:uid="{00000000-0005-0000-0000-00009D660000}"/>
    <cellStyle name="Normal 3 2 16 2 4" xfId="27629" xr:uid="{00000000-0005-0000-0000-00009E660000}"/>
    <cellStyle name="Normal 3 2 16 3" xfId="27630" xr:uid="{00000000-0005-0000-0000-00009F660000}"/>
    <cellStyle name="Normal 3 2 16 3 2" xfId="27631" xr:uid="{00000000-0005-0000-0000-0000A0660000}"/>
    <cellStyle name="Normal 3 2 16 4" xfId="27632" xr:uid="{00000000-0005-0000-0000-0000A1660000}"/>
    <cellStyle name="Normal 3 2 16 5" xfId="27633" xr:uid="{00000000-0005-0000-0000-0000A2660000}"/>
    <cellStyle name="Normal 3 2 17" xfId="27634" xr:uid="{00000000-0005-0000-0000-0000A3660000}"/>
    <cellStyle name="Normál 3 2 17" xfId="27635" xr:uid="{00000000-0005-0000-0000-0000A4660000}"/>
    <cellStyle name="Normal 3 2 17 2" xfId="27636" xr:uid="{00000000-0005-0000-0000-0000A5660000}"/>
    <cellStyle name="Normal 3 2 17 2 2" xfId="27637" xr:uid="{00000000-0005-0000-0000-0000A6660000}"/>
    <cellStyle name="Normal 3 2 17 2 2 2" xfId="27638" xr:uid="{00000000-0005-0000-0000-0000A7660000}"/>
    <cellStyle name="Normal 3 2 17 2 3" xfId="27639" xr:uid="{00000000-0005-0000-0000-0000A8660000}"/>
    <cellStyle name="Normal 3 2 17 2 4" xfId="27640" xr:uid="{00000000-0005-0000-0000-0000A9660000}"/>
    <cellStyle name="Normal 3 2 17 3" xfId="27641" xr:uid="{00000000-0005-0000-0000-0000AA660000}"/>
    <cellStyle name="Normal 3 2 17 3 2" xfId="27642" xr:uid="{00000000-0005-0000-0000-0000AB660000}"/>
    <cellStyle name="Normal 3 2 17 4" xfId="27643" xr:uid="{00000000-0005-0000-0000-0000AC660000}"/>
    <cellStyle name="Normal 3 2 17 5" xfId="27644" xr:uid="{00000000-0005-0000-0000-0000AD660000}"/>
    <cellStyle name="Normal 3 2 18" xfId="27645" xr:uid="{00000000-0005-0000-0000-0000AE660000}"/>
    <cellStyle name="Normal 3 2 18 2" xfId="27646" xr:uid="{00000000-0005-0000-0000-0000AF660000}"/>
    <cellStyle name="Normal 3 2 18 2 2" xfId="27647" xr:uid="{00000000-0005-0000-0000-0000B0660000}"/>
    <cellStyle name="Normal 3 2 18 2 2 2" xfId="27648" xr:uid="{00000000-0005-0000-0000-0000B1660000}"/>
    <cellStyle name="Normal 3 2 18 2 3" xfId="27649" xr:uid="{00000000-0005-0000-0000-0000B2660000}"/>
    <cellStyle name="Normal 3 2 18 2 4" xfId="27650" xr:uid="{00000000-0005-0000-0000-0000B3660000}"/>
    <cellStyle name="Normal 3 2 18 3" xfId="27651" xr:uid="{00000000-0005-0000-0000-0000B4660000}"/>
    <cellStyle name="Normal 3 2 18 3 2" xfId="27652" xr:uid="{00000000-0005-0000-0000-0000B5660000}"/>
    <cellStyle name="Normal 3 2 18 4" xfId="27653" xr:uid="{00000000-0005-0000-0000-0000B6660000}"/>
    <cellStyle name="Normal 3 2 18 5" xfId="27654" xr:uid="{00000000-0005-0000-0000-0000B7660000}"/>
    <cellStyle name="Normal 3 2 19" xfId="27655" xr:uid="{00000000-0005-0000-0000-0000B8660000}"/>
    <cellStyle name="Normal 3 2 19 2" xfId="27656" xr:uid="{00000000-0005-0000-0000-0000B9660000}"/>
    <cellStyle name="Normal 3 2 19 2 2" xfId="27657" xr:uid="{00000000-0005-0000-0000-0000BA660000}"/>
    <cellStyle name="Normal 3 2 19 2 2 2" xfId="27658" xr:uid="{00000000-0005-0000-0000-0000BB660000}"/>
    <cellStyle name="Normal 3 2 19 2 3" xfId="27659" xr:uid="{00000000-0005-0000-0000-0000BC660000}"/>
    <cellStyle name="Normal 3 2 19 2 4" xfId="27660" xr:uid="{00000000-0005-0000-0000-0000BD660000}"/>
    <cellStyle name="Normal 3 2 19 3" xfId="27661" xr:uid="{00000000-0005-0000-0000-0000BE660000}"/>
    <cellStyle name="Normal 3 2 19 3 2" xfId="27662" xr:uid="{00000000-0005-0000-0000-0000BF660000}"/>
    <cellStyle name="Normal 3 2 19 4" xfId="27663" xr:uid="{00000000-0005-0000-0000-0000C0660000}"/>
    <cellStyle name="Normal 3 2 19 5" xfId="27664" xr:uid="{00000000-0005-0000-0000-0000C1660000}"/>
    <cellStyle name="Normal 3 2 2" xfId="1410" xr:uid="{00000000-0005-0000-0000-0000C2660000}"/>
    <cellStyle name="Normál 3 2 2" xfId="27665" xr:uid="{00000000-0005-0000-0000-0000C3660000}"/>
    <cellStyle name="Normal 3 2 2 10" xfId="27666" xr:uid="{00000000-0005-0000-0000-0000C4660000}"/>
    <cellStyle name="Normál 3 2 2 10" xfId="27667" xr:uid="{00000000-0005-0000-0000-0000C5660000}"/>
    <cellStyle name="Normál 3 2 2 10 2" xfId="27668" xr:uid="{00000000-0005-0000-0000-0000C6660000}"/>
    <cellStyle name="Normal 3 2 2 11" xfId="27669" xr:uid="{00000000-0005-0000-0000-0000C7660000}"/>
    <cellStyle name="Normál 3 2 2 11" xfId="27670" xr:uid="{00000000-0005-0000-0000-0000C8660000}"/>
    <cellStyle name="Normal 3 2 2 12" xfId="27671" xr:uid="{00000000-0005-0000-0000-0000C9660000}"/>
    <cellStyle name="Normál 3 2 2 12" xfId="27672" xr:uid="{00000000-0005-0000-0000-0000CA660000}"/>
    <cellStyle name="Normal 3 2 2 13" xfId="27673" xr:uid="{00000000-0005-0000-0000-0000CB660000}"/>
    <cellStyle name="Normal 3 2 2 14" xfId="27674" xr:uid="{00000000-0005-0000-0000-0000CC660000}"/>
    <cellStyle name="Normal 3 2 2 15" xfId="27675" xr:uid="{00000000-0005-0000-0000-0000CD660000}"/>
    <cellStyle name="Normal 3 2 2 16" xfId="27676" xr:uid="{00000000-0005-0000-0000-0000CE660000}"/>
    <cellStyle name="Normal 3 2 2 17" xfId="27677" xr:uid="{00000000-0005-0000-0000-0000CF660000}"/>
    <cellStyle name="Normal 3 2 2 18" xfId="27678" xr:uid="{00000000-0005-0000-0000-0000D0660000}"/>
    <cellStyle name="Normal 3 2 2 19" xfId="27679" xr:uid="{00000000-0005-0000-0000-0000D1660000}"/>
    <cellStyle name="Normal 3 2 2 2" xfId="2376" xr:uid="{00000000-0005-0000-0000-0000D2660000}"/>
    <cellStyle name="Normál 3 2 2 2" xfId="27680" xr:uid="{00000000-0005-0000-0000-0000D3660000}"/>
    <cellStyle name="Normal 3 2 2 2 2" xfId="27681" xr:uid="{00000000-0005-0000-0000-0000D4660000}"/>
    <cellStyle name="Normál 3 2 2 2 2" xfId="27682" xr:uid="{00000000-0005-0000-0000-0000D5660000}"/>
    <cellStyle name="Normal 3 2 2 2 2 2" xfId="27683" xr:uid="{00000000-0005-0000-0000-0000D6660000}"/>
    <cellStyle name="Normal 3 2 2 2 2 2 2" xfId="27684" xr:uid="{00000000-0005-0000-0000-0000D7660000}"/>
    <cellStyle name="Normal 3 2 2 2 2 2 2 2" xfId="27685" xr:uid="{00000000-0005-0000-0000-0000D8660000}"/>
    <cellStyle name="Normal 3 2 2 2 2 2 2 2 2" xfId="27686" xr:uid="{00000000-0005-0000-0000-0000D9660000}"/>
    <cellStyle name="Normal 3 2 2 2 2 2 2 3" xfId="27687" xr:uid="{00000000-0005-0000-0000-0000DA660000}"/>
    <cellStyle name="Normal 3 2 2 2 2 2 2 4" xfId="27688" xr:uid="{00000000-0005-0000-0000-0000DB660000}"/>
    <cellStyle name="Normal 3 2 2 2 2 2 3" xfId="27689" xr:uid="{00000000-0005-0000-0000-0000DC660000}"/>
    <cellStyle name="Normal 3 2 2 2 2 2 3 2" xfId="27690" xr:uid="{00000000-0005-0000-0000-0000DD660000}"/>
    <cellStyle name="Normal 3 2 2 2 2 2 4" xfId="27691" xr:uid="{00000000-0005-0000-0000-0000DE660000}"/>
    <cellStyle name="Normal 3 2 2 2 2 2 5" xfId="27692" xr:uid="{00000000-0005-0000-0000-0000DF660000}"/>
    <cellStyle name="Normal 3 2 2 2 2 2 6" xfId="27693" xr:uid="{00000000-0005-0000-0000-0000E0660000}"/>
    <cellStyle name="Normal 3 2 2 2 3" xfId="27694" xr:uid="{00000000-0005-0000-0000-0000E1660000}"/>
    <cellStyle name="Normál 3 2 2 2 3" xfId="27695" xr:uid="{00000000-0005-0000-0000-0000E2660000}"/>
    <cellStyle name="Normal 3 2 2 2 3 2" xfId="27696" xr:uid="{00000000-0005-0000-0000-0000E3660000}"/>
    <cellStyle name="Normal 3 2 2 2 3 2 2" xfId="27697" xr:uid="{00000000-0005-0000-0000-0000E4660000}"/>
    <cellStyle name="Normal 3 2 2 2 3 2 2 2" xfId="27698" xr:uid="{00000000-0005-0000-0000-0000E5660000}"/>
    <cellStyle name="Normal 3 2 2 2 3 2 3" xfId="27699" xr:uid="{00000000-0005-0000-0000-0000E6660000}"/>
    <cellStyle name="Normal 3 2 2 2 3 2 4" xfId="27700" xr:uid="{00000000-0005-0000-0000-0000E7660000}"/>
    <cellStyle name="Normal 3 2 2 2 3 3" xfId="27701" xr:uid="{00000000-0005-0000-0000-0000E8660000}"/>
    <cellStyle name="Normal 3 2 2 2 3 3 2" xfId="27702" xr:uid="{00000000-0005-0000-0000-0000E9660000}"/>
    <cellStyle name="Normal 3 2 2 2 3 4" xfId="27703" xr:uid="{00000000-0005-0000-0000-0000EA660000}"/>
    <cellStyle name="Normal 3 2 2 2 3 5" xfId="27704" xr:uid="{00000000-0005-0000-0000-0000EB660000}"/>
    <cellStyle name="Normal 3 2 2 2 3 6" xfId="27705" xr:uid="{00000000-0005-0000-0000-0000EC660000}"/>
    <cellStyle name="Normal 3 2 2 20" xfId="27706" xr:uid="{00000000-0005-0000-0000-0000ED660000}"/>
    <cellStyle name="Normal 3 2 2 21" xfId="27707" xr:uid="{00000000-0005-0000-0000-0000EE660000}"/>
    <cellStyle name="Normal 3 2 2 22" xfId="27708" xr:uid="{00000000-0005-0000-0000-0000EF660000}"/>
    <cellStyle name="Normal 3 2 2 23" xfId="27709" xr:uid="{00000000-0005-0000-0000-0000F0660000}"/>
    <cellStyle name="Normal 3 2 2 24" xfId="27710" xr:uid="{00000000-0005-0000-0000-0000F1660000}"/>
    <cellStyle name="Normal 3 2 2 25" xfId="27711" xr:uid="{00000000-0005-0000-0000-0000F2660000}"/>
    <cellStyle name="Normal 3 2 2 26" xfId="27712" xr:uid="{00000000-0005-0000-0000-0000F3660000}"/>
    <cellStyle name="Normal 3 2 2 27" xfId="27713" xr:uid="{00000000-0005-0000-0000-0000F4660000}"/>
    <cellStyle name="Normal 3 2 2 28" xfId="27714" xr:uid="{00000000-0005-0000-0000-0000F5660000}"/>
    <cellStyle name="Normal 3 2 2 29" xfId="27715" xr:uid="{00000000-0005-0000-0000-0000F6660000}"/>
    <cellStyle name="Normal 3 2 2 3" xfId="27716" xr:uid="{00000000-0005-0000-0000-0000F7660000}"/>
    <cellStyle name="Normál 3 2 2 3" xfId="27717" xr:uid="{00000000-0005-0000-0000-0000F8660000}"/>
    <cellStyle name="Normal 3 2 2 3 2" xfId="27718" xr:uid="{00000000-0005-0000-0000-0000F9660000}"/>
    <cellStyle name="Normál 3 2 2 3 2" xfId="27719" xr:uid="{00000000-0005-0000-0000-0000FA660000}"/>
    <cellStyle name="Normal 3 2 2 3 2 2" xfId="27720" xr:uid="{00000000-0005-0000-0000-0000FB660000}"/>
    <cellStyle name="Normal 3 2 2 3 2 2 2" xfId="27721" xr:uid="{00000000-0005-0000-0000-0000FC660000}"/>
    <cellStyle name="Normal 3 2 2 3 2 2 2 2" xfId="27722" xr:uid="{00000000-0005-0000-0000-0000FD660000}"/>
    <cellStyle name="Normal 3 2 2 3 2 2 3" xfId="27723" xr:uid="{00000000-0005-0000-0000-0000FE660000}"/>
    <cellStyle name="Normal 3 2 2 3 2 2 4" xfId="27724" xr:uid="{00000000-0005-0000-0000-0000FF660000}"/>
    <cellStyle name="Normal 3 2 2 3 2 3" xfId="27725" xr:uid="{00000000-0005-0000-0000-000000670000}"/>
    <cellStyle name="Normal 3 2 2 3 2 3 2" xfId="27726" xr:uid="{00000000-0005-0000-0000-000001670000}"/>
    <cellStyle name="Normal 3 2 2 3 2 4" xfId="27727" xr:uid="{00000000-0005-0000-0000-000002670000}"/>
    <cellStyle name="Normal 3 2 2 3 2 5" xfId="27728" xr:uid="{00000000-0005-0000-0000-000003670000}"/>
    <cellStyle name="Normal 3 2 2 3 2 6" xfId="27729" xr:uid="{00000000-0005-0000-0000-000004670000}"/>
    <cellStyle name="Normal 3 2 2 3 2 7" xfId="27730" xr:uid="{00000000-0005-0000-0000-000005670000}"/>
    <cellStyle name="Normál 3 2 2 3 3" xfId="27731" xr:uid="{00000000-0005-0000-0000-000006670000}"/>
    <cellStyle name="Normal 3 2 2 30" xfId="27732" xr:uid="{00000000-0005-0000-0000-000007670000}"/>
    <cellStyle name="Normal 3 2 2 31" xfId="27733" xr:uid="{00000000-0005-0000-0000-000008670000}"/>
    <cellStyle name="Normal 3 2 2 32" xfId="27734" xr:uid="{00000000-0005-0000-0000-000009670000}"/>
    <cellStyle name="Normal 3 2 2 33" xfId="27735" xr:uid="{00000000-0005-0000-0000-00000A670000}"/>
    <cellStyle name="Normal 3 2 2 34" xfId="2281" xr:uid="{00000000-0005-0000-0000-00000B670000}"/>
    <cellStyle name="Normal 3 2 2 4" xfId="27736" xr:uid="{00000000-0005-0000-0000-00000C670000}"/>
    <cellStyle name="Normál 3 2 2 4" xfId="27737" xr:uid="{00000000-0005-0000-0000-00000D670000}"/>
    <cellStyle name="Normal 3 2 2 4 10" xfId="27738" xr:uid="{00000000-0005-0000-0000-00000E670000}"/>
    <cellStyle name="Normal 3 2 2 4 11" xfId="27739" xr:uid="{00000000-0005-0000-0000-00000F670000}"/>
    <cellStyle name="Normal 3 2 2 4 12" xfId="27740" xr:uid="{00000000-0005-0000-0000-000010670000}"/>
    <cellStyle name="Normal 3 2 2 4 2" xfId="27741" xr:uid="{00000000-0005-0000-0000-000011670000}"/>
    <cellStyle name="Normál 3 2 2 4 2" xfId="27742" xr:uid="{00000000-0005-0000-0000-000012670000}"/>
    <cellStyle name="Normal 3 2 2 4 2 2" xfId="27743" xr:uid="{00000000-0005-0000-0000-000013670000}"/>
    <cellStyle name="Normal 3 2 2 4 2 2 2" xfId="27744" xr:uid="{00000000-0005-0000-0000-000014670000}"/>
    <cellStyle name="Normal 3 2 2 4 2 3" xfId="27745" xr:uid="{00000000-0005-0000-0000-000015670000}"/>
    <cellStyle name="Normal 3 2 2 4 2 4" xfId="27746" xr:uid="{00000000-0005-0000-0000-000016670000}"/>
    <cellStyle name="Normal 3 2 2 4 2 5" xfId="27747" xr:uid="{00000000-0005-0000-0000-000017670000}"/>
    <cellStyle name="Normal 3 2 2 4 3" xfId="27748" xr:uid="{00000000-0005-0000-0000-000018670000}"/>
    <cellStyle name="Normál 3 2 2 4 3" xfId="27749" xr:uid="{00000000-0005-0000-0000-000019670000}"/>
    <cellStyle name="Normal 3 2 2 4 3 2" xfId="27750" xr:uid="{00000000-0005-0000-0000-00001A670000}"/>
    <cellStyle name="Normal 3 2 2 4 3 3" xfId="27751" xr:uid="{00000000-0005-0000-0000-00001B670000}"/>
    <cellStyle name="Normal 3 2 2 4 4" xfId="27752" xr:uid="{00000000-0005-0000-0000-00001C670000}"/>
    <cellStyle name="Normal 3 2 2 4 4 2" xfId="27753" xr:uid="{00000000-0005-0000-0000-00001D670000}"/>
    <cellStyle name="Normal 3 2 2 4 4 3" xfId="27754" xr:uid="{00000000-0005-0000-0000-00001E670000}"/>
    <cellStyle name="Normal 3 2 2 4 5" xfId="27755" xr:uid="{00000000-0005-0000-0000-00001F670000}"/>
    <cellStyle name="Normal 3 2 2 4 5 2" xfId="27756" xr:uid="{00000000-0005-0000-0000-000020670000}"/>
    <cellStyle name="Normal 3 2 2 4 6" xfId="27757" xr:uid="{00000000-0005-0000-0000-000021670000}"/>
    <cellStyle name="Normal 3 2 2 4 6 2" xfId="27758" xr:uid="{00000000-0005-0000-0000-000022670000}"/>
    <cellStyle name="Normal 3 2 2 4 7" xfId="27759" xr:uid="{00000000-0005-0000-0000-000023670000}"/>
    <cellStyle name="Normal 3 2 2 4 7 2" xfId="27760" xr:uid="{00000000-0005-0000-0000-000024670000}"/>
    <cellStyle name="Normal 3 2 2 4 8" xfId="27761" xr:uid="{00000000-0005-0000-0000-000025670000}"/>
    <cellStyle name="Normal 3 2 2 4 8 2" xfId="27762" xr:uid="{00000000-0005-0000-0000-000026670000}"/>
    <cellStyle name="Normal 3 2 2 4 9" xfId="27763" xr:uid="{00000000-0005-0000-0000-000027670000}"/>
    <cellStyle name="Normal 3 2 2 4 9 2" xfId="27764" xr:uid="{00000000-0005-0000-0000-000028670000}"/>
    <cellStyle name="Normal 3 2 2 5" xfId="27765" xr:uid="{00000000-0005-0000-0000-000029670000}"/>
    <cellStyle name="Normál 3 2 2 5" xfId="27766" xr:uid="{00000000-0005-0000-0000-00002A670000}"/>
    <cellStyle name="Normal 3 2 2 5 2" xfId="27767" xr:uid="{00000000-0005-0000-0000-00002B670000}"/>
    <cellStyle name="Normál 3 2 2 5 2" xfId="27768" xr:uid="{00000000-0005-0000-0000-00002C670000}"/>
    <cellStyle name="Normal 3 2 2 6" xfId="27769" xr:uid="{00000000-0005-0000-0000-00002D670000}"/>
    <cellStyle name="Normál 3 2 2 6" xfId="27770" xr:uid="{00000000-0005-0000-0000-00002E670000}"/>
    <cellStyle name="Normal 3 2 2 6 2" xfId="27771" xr:uid="{00000000-0005-0000-0000-00002F670000}"/>
    <cellStyle name="Normál 3 2 2 6 2" xfId="27772" xr:uid="{00000000-0005-0000-0000-000030670000}"/>
    <cellStyle name="Normal 3 2 2 7" xfId="27773" xr:uid="{00000000-0005-0000-0000-000031670000}"/>
    <cellStyle name="Normál 3 2 2 7" xfId="27774" xr:uid="{00000000-0005-0000-0000-000032670000}"/>
    <cellStyle name="Normal 3 2 2 7 2" xfId="27775" xr:uid="{00000000-0005-0000-0000-000033670000}"/>
    <cellStyle name="Normál 3 2 2 7 2" xfId="27776" xr:uid="{00000000-0005-0000-0000-000034670000}"/>
    <cellStyle name="Normal 3 2 2 8" xfId="27777" xr:uid="{00000000-0005-0000-0000-000035670000}"/>
    <cellStyle name="Normál 3 2 2 8" xfId="27778" xr:uid="{00000000-0005-0000-0000-000036670000}"/>
    <cellStyle name="Normal 3 2 2 8 2" xfId="27779" xr:uid="{00000000-0005-0000-0000-000037670000}"/>
    <cellStyle name="Normál 3 2 2 8 2" xfId="27780" xr:uid="{00000000-0005-0000-0000-000038670000}"/>
    <cellStyle name="Normal 3 2 2 9" xfId="27781" xr:uid="{00000000-0005-0000-0000-000039670000}"/>
    <cellStyle name="Normál 3 2 2 9" xfId="27782" xr:uid="{00000000-0005-0000-0000-00003A670000}"/>
    <cellStyle name="Normál 3 2 2 9 2" xfId="27783" xr:uid="{00000000-0005-0000-0000-00003B670000}"/>
    <cellStyle name="Normal 3 2 20" xfId="27784" xr:uid="{00000000-0005-0000-0000-00003C670000}"/>
    <cellStyle name="Normal 3 2 20 2" xfId="27785" xr:uid="{00000000-0005-0000-0000-00003D670000}"/>
    <cellStyle name="Normal 3 2 20 2 2" xfId="27786" xr:uid="{00000000-0005-0000-0000-00003E670000}"/>
    <cellStyle name="Normal 3 2 20 2 2 2" xfId="27787" xr:uid="{00000000-0005-0000-0000-00003F670000}"/>
    <cellStyle name="Normal 3 2 20 2 3" xfId="27788" xr:uid="{00000000-0005-0000-0000-000040670000}"/>
    <cellStyle name="Normal 3 2 20 2 4" xfId="27789" xr:uid="{00000000-0005-0000-0000-000041670000}"/>
    <cellStyle name="Normal 3 2 20 3" xfId="27790" xr:uid="{00000000-0005-0000-0000-000042670000}"/>
    <cellStyle name="Normal 3 2 20 3 2" xfId="27791" xr:uid="{00000000-0005-0000-0000-000043670000}"/>
    <cellStyle name="Normal 3 2 20 4" xfId="27792" xr:uid="{00000000-0005-0000-0000-000044670000}"/>
    <cellStyle name="Normal 3 2 20 5" xfId="27793" xr:uid="{00000000-0005-0000-0000-000045670000}"/>
    <cellStyle name="Normal 3 2 21" xfId="27794" xr:uid="{00000000-0005-0000-0000-000046670000}"/>
    <cellStyle name="Normal 3 2 21 2" xfId="27795" xr:uid="{00000000-0005-0000-0000-000047670000}"/>
    <cellStyle name="Normal 3 2 21 2 2" xfId="27796" xr:uid="{00000000-0005-0000-0000-000048670000}"/>
    <cellStyle name="Normal 3 2 21 2 2 2" xfId="27797" xr:uid="{00000000-0005-0000-0000-000049670000}"/>
    <cellStyle name="Normal 3 2 21 2 3" xfId="27798" xr:uid="{00000000-0005-0000-0000-00004A670000}"/>
    <cellStyle name="Normal 3 2 21 2 4" xfId="27799" xr:uid="{00000000-0005-0000-0000-00004B670000}"/>
    <cellStyle name="Normal 3 2 21 3" xfId="27800" xr:uid="{00000000-0005-0000-0000-00004C670000}"/>
    <cellStyle name="Normal 3 2 21 3 2" xfId="27801" xr:uid="{00000000-0005-0000-0000-00004D670000}"/>
    <cellStyle name="Normal 3 2 21 4" xfId="27802" xr:uid="{00000000-0005-0000-0000-00004E670000}"/>
    <cellStyle name="Normal 3 2 21 5" xfId="27803" xr:uid="{00000000-0005-0000-0000-00004F670000}"/>
    <cellStyle name="Normal 3 2 22" xfId="27804" xr:uid="{00000000-0005-0000-0000-000050670000}"/>
    <cellStyle name="Normal 3 2 22 2" xfId="27805" xr:uid="{00000000-0005-0000-0000-000051670000}"/>
    <cellStyle name="Normal 3 2 22 2 2" xfId="27806" xr:uid="{00000000-0005-0000-0000-000052670000}"/>
    <cellStyle name="Normal 3 2 22 2 2 2" xfId="27807" xr:uid="{00000000-0005-0000-0000-000053670000}"/>
    <cellStyle name="Normal 3 2 22 2 3" xfId="27808" xr:uid="{00000000-0005-0000-0000-000054670000}"/>
    <cellStyle name="Normal 3 2 22 2 4" xfId="27809" xr:uid="{00000000-0005-0000-0000-000055670000}"/>
    <cellStyle name="Normal 3 2 22 3" xfId="27810" xr:uid="{00000000-0005-0000-0000-000056670000}"/>
    <cellStyle name="Normal 3 2 22 3 2" xfId="27811" xr:uid="{00000000-0005-0000-0000-000057670000}"/>
    <cellStyle name="Normal 3 2 22 4" xfId="27812" xr:uid="{00000000-0005-0000-0000-000058670000}"/>
    <cellStyle name="Normal 3 2 22 5" xfId="27813" xr:uid="{00000000-0005-0000-0000-000059670000}"/>
    <cellStyle name="Normal 3 2 23" xfId="27814" xr:uid="{00000000-0005-0000-0000-00005A670000}"/>
    <cellStyle name="Normal 3 2 23 2" xfId="27815" xr:uid="{00000000-0005-0000-0000-00005B670000}"/>
    <cellStyle name="Normal 3 2 23 2 2" xfId="27816" xr:uid="{00000000-0005-0000-0000-00005C670000}"/>
    <cellStyle name="Normal 3 2 23 2 2 2" xfId="27817" xr:uid="{00000000-0005-0000-0000-00005D670000}"/>
    <cellStyle name="Normal 3 2 23 2 3" xfId="27818" xr:uid="{00000000-0005-0000-0000-00005E670000}"/>
    <cellStyle name="Normal 3 2 23 2 4" xfId="27819" xr:uid="{00000000-0005-0000-0000-00005F670000}"/>
    <cellStyle name="Normal 3 2 23 3" xfId="27820" xr:uid="{00000000-0005-0000-0000-000060670000}"/>
    <cellStyle name="Normal 3 2 23 3 2" xfId="27821" xr:uid="{00000000-0005-0000-0000-000061670000}"/>
    <cellStyle name="Normal 3 2 23 4" xfId="27822" xr:uid="{00000000-0005-0000-0000-000062670000}"/>
    <cellStyle name="Normal 3 2 23 5" xfId="27823" xr:uid="{00000000-0005-0000-0000-000063670000}"/>
    <cellStyle name="Normal 3 2 24" xfId="27824" xr:uid="{00000000-0005-0000-0000-000064670000}"/>
    <cellStyle name="Normal 3 2 24 2" xfId="27825" xr:uid="{00000000-0005-0000-0000-000065670000}"/>
    <cellStyle name="Normal 3 2 24 2 2" xfId="27826" xr:uid="{00000000-0005-0000-0000-000066670000}"/>
    <cellStyle name="Normal 3 2 24 2 2 2" xfId="27827" xr:uid="{00000000-0005-0000-0000-000067670000}"/>
    <cellStyle name="Normal 3 2 24 2 3" xfId="27828" xr:uid="{00000000-0005-0000-0000-000068670000}"/>
    <cellStyle name="Normal 3 2 24 2 4" xfId="27829" xr:uid="{00000000-0005-0000-0000-000069670000}"/>
    <cellStyle name="Normal 3 2 24 3" xfId="27830" xr:uid="{00000000-0005-0000-0000-00006A670000}"/>
    <cellStyle name="Normal 3 2 24 3 2" xfId="27831" xr:uid="{00000000-0005-0000-0000-00006B670000}"/>
    <cellStyle name="Normal 3 2 24 4" xfId="27832" xr:uid="{00000000-0005-0000-0000-00006C670000}"/>
    <cellStyle name="Normal 3 2 24 5" xfId="27833" xr:uid="{00000000-0005-0000-0000-00006D670000}"/>
    <cellStyle name="Normal 3 2 25" xfId="27834" xr:uid="{00000000-0005-0000-0000-00006E670000}"/>
    <cellStyle name="Normal 3 2 25 2" xfId="27835" xr:uid="{00000000-0005-0000-0000-00006F670000}"/>
    <cellStyle name="Normal 3 2 25 2 2" xfId="27836" xr:uid="{00000000-0005-0000-0000-000070670000}"/>
    <cellStyle name="Normal 3 2 25 2 2 2" xfId="27837" xr:uid="{00000000-0005-0000-0000-000071670000}"/>
    <cellStyle name="Normal 3 2 25 2 3" xfId="27838" xr:uid="{00000000-0005-0000-0000-000072670000}"/>
    <cellStyle name="Normal 3 2 25 2 4" xfId="27839" xr:uid="{00000000-0005-0000-0000-000073670000}"/>
    <cellStyle name="Normal 3 2 25 3" xfId="27840" xr:uid="{00000000-0005-0000-0000-000074670000}"/>
    <cellStyle name="Normal 3 2 25 3 2" xfId="27841" xr:uid="{00000000-0005-0000-0000-000075670000}"/>
    <cellStyle name="Normal 3 2 25 4" xfId="27842" xr:uid="{00000000-0005-0000-0000-000076670000}"/>
    <cellStyle name="Normal 3 2 25 5" xfId="27843" xr:uid="{00000000-0005-0000-0000-000077670000}"/>
    <cellStyle name="Normal 3 2 26" xfId="27844" xr:uid="{00000000-0005-0000-0000-000078670000}"/>
    <cellStyle name="Normal 3 2 26 2" xfId="27845" xr:uid="{00000000-0005-0000-0000-000079670000}"/>
    <cellStyle name="Normal 3 2 27" xfId="27846" xr:uid="{00000000-0005-0000-0000-00007A670000}"/>
    <cellStyle name="Normal 3 2 27 2" xfId="27847" xr:uid="{00000000-0005-0000-0000-00007B670000}"/>
    <cellStyle name="Normal 3 2 28" xfId="27848" xr:uid="{00000000-0005-0000-0000-00007C670000}"/>
    <cellStyle name="Normal 3 2 28 2" xfId="27849" xr:uid="{00000000-0005-0000-0000-00007D670000}"/>
    <cellStyle name="Normal 3 2 29" xfId="27850" xr:uid="{00000000-0005-0000-0000-00007E670000}"/>
    <cellStyle name="Normal 3 2 29 2" xfId="27851" xr:uid="{00000000-0005-0000-0000-00007F670000}"/>
    <cellStyle name="Normal 3 2 3" xfId="2377" xr:uid="{00000000-0005-0000-0000-000080670000}"/>
    <cellStyle name="Normál 3 2 3" xfId="27852" xr:uid="{00000000-0005-0000-0000-000081670000}"/>
    <cellStyle name="Normal 3 2 3 10" xfId="52395" xr:uid="{EEEEE7A7-772E-4981-AAF5-974846151E87}"/>
    <cellStyle name="Normál 3 2 3 10" xfId="27853" xr:uid="{00000000-0005-0000-0000-000082670000}"/>
    <cellStyle name="Normál 3 2 3 10 2" xfId="27854" xr:uid="{00000000-0005-0000-0000-000083670000}"/>
    <cellStyle name="Normal 3 2 3 11" xfId="52367" xr:uid="{C8591573-765A-45EB-80A1-29FE5751D3D0}"/>
    <cellStyle name="Normál 3 2 3 11" xfId="27855" xr:uid="{00000000-0005-0000-0000-000084670000}"/>
    <cellStyle name="Normal 3 2 3 12" xfId="52595" xr:uid="{AB94A38A-818B-41F9-A593-CBB51A77E5C5}"/>
    <cellStyle name="Normál 3 2 3 12" xfId="27856" xr:uid="{00000000-0005-0000-0000-000085670000}"/>
    <cellStyle name="Normal 3 2 3 13" xfId="52860" xr:uid="{0B9D141B-09BD-452D-8B38-ABDAC5643399}"/>
    <cellStyle name="Normal 3 2 3 2" xfId="27857" xr:uid="{00000000-0005-0000-0000-000086670000}"/>
    <cellStyle name="Normál 3 2 3 2" xfId="27858" xr:uid="{00000000-0005-0000-0000-000087670000}"/>
    <cellStyle name="Normal 3 2 3 2 2" xfId="27859" xr:uid="{00000000-0005-0000-0000-000088670000}"/>
    <cellStyle name="Normál 3 2 3 2 2" xfId="27860" xr:uid="{00000000-0005-0000-0000-000089670000}"/>
    <cellStyle name="Normal 3 2 3 2 2 2" xfId="27861" xr:uid="{00000000-0005-0000-0000-00008A670000}"/>
    <cellStyle name="Normal 3 2 3 2 2 2 2" xfId="27862" xr:uid="{00000000-0005-0000-0000-00008B670000}"/>
    <cellStyle name="Normal 3 2 3 2 2 2 2 2" xfId="27863" xr:uid="{00000000-0005-0000-0000-00008C670000}"/>
    <cellStyle name="Normal 3 2 3 2 2 2 3" xfId="27864" xr:uid="{00000000-0005-0000-0000-00008D670000}"/>
    <cellStyle name="Normal 3 2 3 2 2 2 4" xfId="27865" xr:uid="{00000000-0005-0000-0000-00008E670000}"/>
    <cellStyle name="Normal 3 2 3 2 2 3" xfId="27866" xr:uid="{00000000-0005-0000-0000-00008F670000}"/>
    <cellStyle name="Normal 3 2 3 2 2 3 2" xfId="27867" xr:uid="{00000000-0005-0000-0000-000090670000}"/>
    <cellStyle name="Normal 3 2 3 2 2 4" xfId="27868" xr:uid="{00000000-0005-0000-0000-000091670000}"/>
    <cellStyle name="Normal 3 2 3 2 2 5" xfId="27869" xr:uid="{00000000-0005-0000-0000-000092670000}"/>
    <cellStyle name="Normal 3 2 3 2 2 6" xfId="27870" xr:uid="{00000000-0005-0000-0000-000093670000}"/>
    <cellStyle name="Normal 3 2 3 2 2 7" xfId="27871" xr:uid="{00000000-0005-0000-0000-000094670000}"/>
    <cellStyle name="Normál 3 2 3 2 3" xfId="27872" xr:uid="{00000000-0005-0000-0000-000095670000}"/>
    <cellStyle name="Normal 3 2 3 3" xfId="27873" xr:uid="{00000000-0005-0000-0000-000096670000}"/>
    <cellStyle name="Normál 3 2 3 3" xfId="27874" xr:uid="{00000000-0005-0000-0000-000097670000}"/>
    <cellStyle name="Normal 3 2 3 3 10" xfId="27875" xr:uid="{00000000-0005-0000-0000-000098670000}"/>
    <cellStyle name="Normal 3 2 3 3 10 2" xfId="27876" xr:uid="{00000000-0005-0000-0000-000099670000}"/>
    <cellStyle name="Normal 3 2 3 3 11" xfId="27877" xr:uid="{00000000-0005-0000-0000-00009A670000}"/>
    <cellStyle name="Normal 3 2 3 3 12" xfId="27878" xr:uid="{00000000-0005-0000-0000-00009B670000}"/>
    <cellStyle name="Normal 3 2 3 3 13" xfId="27879" xr:uid="{00000000-0005-0000-0000-00009C670000}"/>
    <cellStyle name="Normal 3 2 3 3 14" xfId="27880" xr:uid="{00000000-0005-0000-0000-00009D670000}"/>
    <cellStyle name="Normal 3 2 3 3 2" xfId="27881" xr:uid="{00000000-0005-0000-0000-00009E670000}"/>
    <cellStyle name="Normál 3 2 3 3 2" xfId="27882" xr:uid="{00000000-0005-0000-0000-00009F670000}"/>
    <cellStyle name="Normal 3 2 3 3 2 2" xfId="27883" xr:uid="{00000000-0005-0000-0000-0000A0670000}"/>
    <cellStyle name="Normal 3 2 3 3 2 2 2" xfId="27884" xr:uid="{00000000-0005-0000-0000-0000A1670000}"/>
    <cellStyle name="Normal 3 2 3 3 2 3" xfId="27885" xr:uid="{00000000-0005-0000-0000-0000A2670000}"/>
    <cellStyle name="Normal 3 2 3 3 2 4" xfId="27886" xr:uid="{00000000-0005-0000-0000-0000A3670000}"/>
    <cellStyle name="Normal 3 2 3 3 2 5" xfId="27887" xr:uid="{00000000-0005-0000-0000-0000A4670000}"/>
    <cellStyle name="Normal 3 2 3 3 3" xfId="27888" xr:uid="{00000000-0005-0000-0000-0000A5670000}"/>
    <cellStyle name="Normál 3 2 3 3 3" xfId="27889" xr:uid="{00000000-0005-0000-0000-0000A6670000}"/>
    <cellStyle name="Normal 3 2 3 3 3 2" xfId="27890" xr:uid="{00000000-0005-0000-0000-0000A7670000}"/>
    <cellStyle name="Normal 3 2 3 3 4" xfId="27891" xr:uid="{00000000-0005-0000-0000-0000A8670000}"/>
    <cellStyle name="Normal 3 2 3 3 4 2" xfId="27892" xr:uid="{00000000-0005-0000-0000-0000A9670000}"/>
    <cellStyle name="Normal 3 2 3 3 5" xfId="27893" xr:uid="{00000000-0005-0000-0000-0000AA670000}"/>
    <cellStyle name="Normal 3 2 3 3 5 2" xfId="27894" xr:uid="{00000000-0005-0000-0000-0000AB670000}"/>
    <cellStyle name="Normal 3 2 3 3 6" xfId="27895" xr:uid="{00000000-0005-0000-0000-0000AC670000}"/>
    <cellStyle name="Normal 3 2 3 3 6 2" xfId="27896" xr:uid="{00000000-0005-0000-0000-0000AD670000}"/>
    <cellStyle name="Normal 3 2 3 3 7" xfId="27897" xr:uid="{00000000-0005-0000-0000-0000AE670000}"/>
    <cellStyle name="Normal 3 2 3 3 7 2" xfId="27898" xr:uid="{00000000-0005-0000-0000-0000AF670000}"/>
    <cellStyle name="Normal 3 2 3 3 8" xfId="27899" xr:uid="{00000000-0005-0000-0000-0000B0670000}"/>
    <cellStyle name="Normal 3 2 3 3 8 2" xfId="27900" xr:uid="{00000000-0005-0000-0000-0000B1670000}"/>
    <cellStyle name="Normal 3 2 3 3 9" xfId="27901" xr:uid="{00000000-0005-0000-0000-0000B2670000}"/>
    <cellStyle name="Normal 3 2 3 3 9 2" xfId="27902" xr:uid="{00000000-0005-0000-0000-0000B3670000}"/>
    <cellStyle name="Normal 3 2 3 4" xfId="27903" xr:uid="{00000000-0005-0000-0000-0000B4670000}"/>
    <cellStyle name="Normál 3 2 3 4" xfId="27904" xr:uid="{00000000-0005-0000-0000-0000B5670000}"/>
    <cellStyle name="Normál 3 2 3 4 2" xfId="27905" xr:uid="{00000000-0005-0000-0000-0000B6670000}"/>
    <cellStyle name="Normal 3 2 3 5" xfId="27906" xr:uid="{00000000-0005-0000-0000-0000B7670000}"/>
    <cellStyle name="Normál 3 2 3 5" xfId="27907" xr:uid="{00000000-0005-0000-0000-0000B8670000}"/>
    <cellStyle name="Normál 3 2 3 5 2" xfId="27908" xr:uid="{00000000-0005-0000-0000-0000B9670000}"/>
    <cellStyle name="Normal 3 2 3 6" xfId="27909" xr:uid="{00000000-0005-0000-0000-0000BA670000}"/>
    <cellStyle name="Normál 3 2 3 6" xfId="27910" xr:uid="{00000000-0005-0000-0000-0000BB670000}"/>
    <cellStyle name="Normál 3 2 3 6 2" xfId="27911" xr:uid="{00000000-0005-0000-0000-0000BC670000}"/>
    <cellStyle name="Normal 3 2 3 7" xfId="27912" xr:uid="{00000000-0005-0000-0000-0000BD670000}"/>
    <cellStyle name="Normál 3 2 3 7" xfId="27913" xr:uid="{00000000-0005-0000-0000-0000BE670000}"/>
    <cellStyle name="Normál 3 2 3 7 2" xfId="27914" xr:uid="{00000000-0005-0000-0000-0000BF670000}"/>
    <cellStyle name="Normal 3 2 3 8" xfId="51390" xr:uid="{D986393E-639F-4E86-9105-6CB0383381ED}"/>
    <cellStyle name="Normál 3 2 3 8" xfId="27915" xr:uid="{00000000-0005-0000-0000-0000C0670000}"/>
    <cellStyle name="Normál 3 2 3 8 2" xfId="27916" xr:uid="{00000000-0005-0000-0000-0000C1670000}"/>
    <cellStyle name="Normal 3 2 3 9" xfId="52371" xr:uid="{E0D4D601-6BC5-4534-94FF-0E003B905D6E}"/>
    <cellStyle name="Normál 3 2 3 9" xfId="27917" xr:uid="{00000000-0005-0000-0000-0000C2670000}"/>
    <cellStyle name="Normál 3 2 3 9 2" xfId="27918" xr:uid="{00000000-0005-0000-0000-0000C3670000}"/>
    <cellStyle name="Normal 3 2 30" xfId="27919" xr:uid="{00000000-0005-0000-0000-0000C4670000}"/>
    <cellStyle name="Normal 3 2 31" xfId="27920" xr:uid="{00000000-0005-0000-0000-0000C5670000}"/>
    <cellStyle name="Normal 3 2 32" xfId="27921" xr:uid="{00000000-0005-0000-0000-0000C6670000}"/>
    <cellStyle name="Normal 3 2 33" xfId="27922" xr:uid="{00000000-0005-0000-0000-0000C7670000}"/>
    <cellStyle name="Normal 3 2 34" xfId="27923" xr:uid="{00000000-0005-0000-0000-0000C8670000}"/>
    <cellStyle name="Normal 3 2 35" xfId="27924" xr:uid="{00000000-0005-0000-0000-0000C9670000}"/>
    <cellStyle name="Normal 3 2 36" xfId="27925" xr:uid="{00000000-0005-0000-0000-0000CA670000}"/>
    <cellStyle name="Normal 3 2 37" xfId="27926" xr:uid="{00000000-0005-0000-0000-0000CB670000}"/>
    <cellStyle name="Normal 3 2 38" xfId="27927" xr:uid="{00000000-0005-0000-0000-0000CC670000}"/>
    <cellStyle name="Normal 3 2 39" xfId="27928" xr:uid="{00000000-0005-0000-0000-0000CD670000}"/>
    <cellStyle name="Normal 3 2 4" xfId="27929" xr:uid="{00000000-0005-0000-0000-0000CE670000}"/>
    <cellStyle name="Normál 3 2 4" xfId="27930" xr:uid="{00000000-0005-0000-0000-0000CF670000}"/>
    <cellStyle name="Normál 3 2 4 10" xfId="27931" xr:uid="{00000000-0005-0000-0000-0000D0670000}"/>
    <cellStyle name="Normál 3 2 4 10 2" xfId="27932" xr:uid="{00000000-0005-0000-0000-0000D1670000}"/>
    <cellStyle name="Normál 3 2 4 11" xfId="27933" xr:uid="{00000000-0005-0000-0000-0000D2670000}"/>
    <cellStyle name="Normál 3 2 4 12" xfId="27934" xr:uid="{00000000-0005-0000-0000-0000D3670000}"/>
    <cellStyle name="Normal 3 2 4 2" xfId="27935" xr:uid="{00000000-0005-0000-0000-0000D4670000}"/>
    <cellStyle name="Normál 3 2 4 2" xfId="27936" xr:uid="{00000000-0005-0000-0000-0000D5670000}"/>
    <cellStyle name="Normal 3 2 4 2 10" xfId="27937" xr:uid="{00000000-0005-0000-0000-0000D6670000}"/>
    <cellStyle name="Normal 3 2 4 2 10 2" xfId="27938" xr:uid="{00000000-0005-0000-0000-0000D7670000}"/>
    <cellStyle name="Normal 3 2 4 2 11" xfId="27939" xr:uid="{00000000-0005-0000-0000-0000D8670000}"/>
    <cellStyle name="Normal 3 2 4 2 11 2" xfId="27940" xr:uid="{00000000-0005-0000-0000-0000D9670000}"/>
    <cellStyle name="Normal 3 2 4 2 12" xfId="27941" xr:uid="{00000000-0005-0000-0000-0000DA670000}"/>
    <cellStyle name="Normal 3 2 4 2 13" xfId="27942" xr:uid="{00000000-0005-0000-0000-0000DB670000}"/>
    <cellStyle name="Normal 3 2 4 2 14" xfId="27943" xr:uid="{00000000-0005-0000-0000-0000DC670000}"/>
    <cellStyle name="Normal 3 2 4 2 15" xfId="27944" xr:uid="{00000000-0005-0000-0000-0000DD670000}"/>
    <cellStyle name="Normal 3 2 4 2 2" xfId="27945" xr:uid="{00000000-0005-0000-0000-0000DE670000}"/>
    <cellStyle name="Normál 3 2 4 2 2" xfId="27946" xr:uid="{00000000-0005-0000-0000-0000DF670000}"/>
    <cellStyle name="Normal 3 2 4 2 2 2" xfId="27947" xr:uid="{00000000-0005-0000-0000-0000E0670000}"/>
    <cellStyle name="Normal 3 2 4 2 2 2 2" xfId="27948" xr:uid="{00000000-0005-0000-0000-0000E1670000}"/>
    <cellStyle name="Normal 3 2 4 2 2 3" xfId="27949" xr:uid="{00000000-0005-0000-0000-0000E2670000}"/>
    <cellStyle name="Normal 3 2 4 2 2 4" xfId="27950" xr:uid="{00000000-0005-0000-0000-0000E3670000}"/>
    <cellStyle name="Normal 3 2 4 2 2 5" xfId="27951" xr:uid="{00000000-0005-0000-0000-0000E4670000}"/>
    <cellStyle name="Normal 3 2 4 2 3" xfId="27952" xr:uid="{00000000-0005-0000-0000-0000E5670000}"/>
    <cellStyle name="Normál 3 2 4 2 3" xfId="27953" xr:uid="{00000000-0005-0000-0000-0000E6670000}"/>
    <cellStyle name="Normal 3 2 4 2 3 2" xfId="27954" xr:uid="{00000000-0005-0000-0000-0000E7670000}"/>
    <cellStyle name="Normal 3 2 4 2 4" xfId="27955" xr:uid="{00000000-0005-0000-0000-0000E8670000}"/>
    <cellStyle name="Normal 3 2 4 2 4 2" xfId="27956" xr:uid="{00000000-0005-0000-0000-0000E9670000}"/>
    <cellStyle name="Normal 3 2 4 2 5" xfId="27957" xr:uid="{00000000-0005-0000-0000-0000EA670000}"/>
    <cellStyle name="Normal 3 2 4 2 5 2" xfId="27958" xr:uid="{00000000-0005-0000-0000-0000EB670000}"/>
    <cellStyle name="Normal 3 2 4 2 6" xfId="27959" xr:uid="{00000000-0005-0000-0000-0000EC670000}"/>
    <cellStyle name="Normal 3 2 4 2 6 2" xfId="27960" xr:uid="{00000000-0005-0000-0000-0000ED670000}"/>
    <cellStyle name="Normal 3 2 4 2 7" xfId="27961" xr:uid="{00000000-0005-0000-0000-0000EE670000}"/>
    <cellStyle name="Normal 3 2 4 2 7 2" xfId="27962" xr:uid="{00000000-0005-0000-0000-0000EF670000}"/>
    <cellStyle name="Normal 3 2 4 2 8" xfId="27963" xr:uid="{00000000-0005-0000-0000-0000F0670000}"/>
    <cellStyle name="Normal 3 2 4 2 8 2" xfId="27964" xr:uid="{00000000-0005-0000-0000-0000F1670000}"/>
    <cellStyle name="Normal 3 2 4 2 9" xfId="27965" xr:uid="{00000000-0005-0000-0000-0000F2670000}"/>
    <cellStyle name="Normal 3 2 4 2 9 2" xfId="27966" xr:uid="{00000000-0005-0000-0000-0000F3670000}"/>
    <cellStyle name="Normál 3 2 4 3" xfId="27967" xr:uid="{00000000-0005-0000-0000-0000F4670000}"/>
    <cellStyle name="Normál 3 2 4 3 2" xfId="27968" xr:uid="{00000000-0005-0000-0000-0000F5670000}"/>
    <cellStyle name="Normál 3 2 4 4" xfId="27969" xr:uid="{00000000-0005-0000-0000-0000F6670000}"/>
    <cellStyle name="Normál 3 2 4 4 2" xfId="27970" xr:uid="{00000000-0005-0000-0000-0000F7670000}"/>
    <cellStyle name="Normál 3 2 4 5" xfId="27971" xr:uid="{00000000-0005-0000-0000-0000F8670000}"/>
    <cellStyle name="Normál 3 2 4 5 2" xfId="27972" xr:uid="{00000000-0005-0000-0000-0000F9670000}"/>
    <cellStyle name="Normál 3 2 4 6" xfId="27973" xr:uid="{00000000-0005-0000-0000-0000FA670000}"/>
    <cellStyle name="Normál 3 2 4 6 2" xfId="27974" xr:uid="{00000000-0005-0000-0000-0000FB670000}"/>
    <cellStyle name="Normál 3 2 4 7" xfId="27975" xr:uid="{00000000-0005-0000-0000-0000FC670000}"/>
    <cellStyle name="Normál 3 2 4 7 2" xfId="27976" xr:uid="{00000000-0005-0000-0000-0000FD670000}"/>
    <cellStyle name="Normál 3 2 4 8" xfId="27977" xr:uid="{00000000-0005-0000-0000-0000FE670000}"/>
    <cellStyle name="Normál 3 2 4 8 2" xfId="27978" xr:uid="{00000000-0005-0000-0000-0000FF670000}"/>
    <cellStyle name="Normál 3 2 4 9" xfId="27979" xr:uid="{00000000-0005-0000-0000-000000680000}"/>
    <cellStyle name="Normál 3 2 4 9 2" xfId="27980" xr:uid="{00000000-0005-0000-0000-000001680000}"/>
    <cellStyle name="Normal 3 2 40" xfId="27981" xr:uid="{00000000-0005-0000-0000-000002680000}"/>
    <cellStyle name="Normal 3 2 41" xfId="27982" xr:uid="{00000000-0005-0000-0000-000003680000}"/>
    <cellStyle name="Normal 3 2 42" xfId="27983" xr:uid="{00000000-0005-0000-0000-000004680000}"/>
    <cellStyle name="Normal 3 2 43" xfId="27984" xr:uid="{00000000-0005-0000-0000-000005680000}"/>
    <cellStyle name="Normal 3 2 44" xfId="27985" xr:uid="{00000000-0005-0000-0000-000006680000}"/>
    <cellStyle name="Normal 3 2 45" xfId="27986" xr:uid="{00000000-0005-0000-0000-000007680000}"/>
    <cellStyle name="Normal 3 2 46" xfId="27987" xr:uid="{00000000-0005-0000-0000-000008680000}"/>
    <cellStyle name="Normal 3 2 47" xfId="27988" xr:uid="{00000000-0005-0000-0000-000009680000}"/>
    <cellStyle name="Normal 3 2 48" xfId="27989" xr:uid="{00000000-0005-0000-0000-00000A680000}"/>
    <cellStyle name="Normal 3 2 49" xfId="27990" xr:uid="{00000000-0005-0000-0000-00000B680000}"/>
    <cellStyle name="Normal 3 2 5" xfId="27991" xr:uid="{00000000-0005-0000-0000-00000C680000}"/>
    <cellStyle name="Normál 3 2 5" xfId="27992" xr:uid="{00000000-0005-0000-0000-00000D680000}"/>
    <cellStyle name="Normal 3 2 5 10" xfId="27993" xr:uid="{00000000-0005-0000-0000-00000E680000}"/>
    <cellStyle name="Normál 3 2 5 10" xfId="27994" xr:uid="{00000000-0005-0000-0000-00000F680000}"/>
    <cellStyle name="Normál 3 2 5 10 2" xfId="27995" xr:uid="{00000000-0005-0000-0000-000010680000}"/>
    <cellStyle name="Normal 3 2 5 11" xfId="27996" xr:uid="{00000000-0005-0000-0000-000011680000}"/>
    <cellStyle name="Normál 3 2 5 11" xfId="27997" xr:uid="{00000000-0005-0000-0000-000012680000}"/>
    <cellStyle name="Normal 3 2 5 12" xfId="27998" xr:uid="{00000000-0005-0000-0000-000013680000}"/>
    <cellStyle name="Normál 3 2 5 12" xfId="27999" xr:uid="{00000000-0005-0000-0000-000014680000}"/>
    <cellStyle name="Normal 3 2 5 13" xfId="28000" xr:uid="{00000000-0005-0000-0000-000015680000}"/>
    <cellStyle name="Normal 3 2 5 14" xfId="28001" xr:uid="{00000000-0005-0000-0000-000016680000}"/>
    <cellStyle name="Normal 3 2 5 15" xfId="28002" xr:uid="{00000000-0005-0000-0000-000017680000}"/>
    <cellStyle name="Normal 3 2 5 2" xfId="28003" xr:uid="{00000000-0005-0000-0000-000018680000}"/>
    <cellStyle name="Normál 3 2 5 2" xfId="28004" xr:uid="{00000000-0005-0000-0000-000019680000}"/>
    <cellStyle name="Normal 3 2 5 2 2" xfId="28005" xr:uid="{00000000-0005-0000-0000-00001A680000}"/>
    <cellStyle name="Normál 3 2 5 2 2" xfId="28006" xr:uid="{00000000-0005-0000-0000-00001B680000}"/>
    <cellStyle name="Normal 3 2 5 2 2 2" xfId="28007" xr:uid="{00000000-0005-0000-0000-00001C680000}"/>
    <cellStyle name="Normal 3 2 5 2 2 2 2" xfId="28008" xr:uid="{00000000-0005-0000-0000-00001D680000}"/>
    <cellStyle name="Normal 3 2 5 2 2 2 2 2" xfId="28009" xr:uid="{00000000-0005-0000-0000-00001E680000}"/>
    <cellStyle name="Normal 3 2 5 2 2 2 3" xfId="28010" xr:uid="{00000000-0005-0000-0000-00001F680000}"/>
    <cellStyle name="Normal 3 2 5 2 2 2 4" xfId="28011" xr:uid="{00000000-0005-0000-0000-000020680000}"/>
    <cellStyle name="Normal 3 2 5 2 2 3" xfId="28012" xr:uid="{00000000-0005-0000-0000-000021680000}"/>
    <cellStyle name="Normal 3 2 5 2 2 3 2" xfId="28013" xr:uid="{00000000-0005-0000-0000-000022680000}"/>
    <cellStyle name="Normal 3 2 5 2 2 4" xfId="28014" xr:uid="{00000000-0005-0000-0000-000023680000}"/>
    <cellStyle name="Normal 3 2 5 2 2 5" xfId="28015" xr:uid="{00000000-0005-0000-0000-000024680000}"/>
    <cellStyle name="Normal 3 2 5 2 2 6" xfId="28016" xr:uid="{00000000-0005-0000-0000-000025680000}"/>
    <cellStyle name="Normál 3 2 5 2 3" xfId="28017" xr:uid="{00000000-0005-0000-0000-000026680000}"/>
    <cellStyle name="Normal 3 2 5 3" xfId="28018" xr:uid="{00000000-0005-0000-0000-000027680000}"/>
    <cellStyle name="Normál 3 2 5 3" xfId="28019" xr:uid="{00000000-0005-0000-0000-000028680000}"/>
    <cellStyle name="Normal 3 2 5 3 10" xfId="28020" xr:uid="{00000000-0005-0000-0000-000029680000}"/>
    <cellStyle name="Normal 3 2 5 3 10 2" xfId="28021" xr:uid="{00000000-0005-0000-0000-00002A680000}"/>
    <cellStyle name="Normal 3 2 5 3 11" xfId="28022" xr:uid="{00000000-0005-0000-0000-00002B680000}"/>
    <cellStyle name="Normal 3 2 5 3 12" xfId="28023" xr:uid="{00000000-0005-0000-0000-00002C680000}"/>
    <cellStyle name="Normal 3 2 5 3 13" xfId="28024" xr:uid="{00000000-0005-0000-0000-00002D680000}"/>
    <cellStyle name="Normal 3 2 5 3 2" xfId="28025" xr:uid="{00000000-0005-0000-0000-00002E680000}"/>
    <cellStyle name="Normál 3 2 5 3 2" xfId="28026" xr:uid="{00000000-0005-0000-0000-00002F680000}"/>
    <cellStyle name="Normal 3 2 5 3 2 2" xfId="28027" xr:uid="{00000000-0005-0000-0000-000030680000}"/>
    <cellStyle name="Normal 3 2 5 3 2 2 2" xfId="28028" xr:uid="{00000000-0005-0000-0000-000031680000}"/>
    <cellStyle name="Normal 3 2 5 3 2 3" xfId="28029" xr:uid="{00000000-0005-0000-0000-000032680000}"/>
    <cellStyle name="Normal 3 2 5 3 2 4" xfId="28030" xr:uid="{00000000-0005-0000-0000-000033680000}"/>
    <cellStyle name="Normal 3 2 5 3 2 5" xfId="28031" xr:uid="{00000000-0005-0000-0000-000034680000}"/>
    <cellStyle name="Normal 3 2 5 3 3" xfId="28032" xr:uid="{00000000-0005-0000-0000-000035680000}"/>
    <cellStyle name="Normál 3 2 5 3 3" xfId="28033" xr:uid="{00000000-0005-0000-0000-000036680000}"/>
    <cellStyle name="Normal 3 2 5 3 3 2" xfId="28034" xr:uid="{00000000-0005-0000-0000-000037680000}"/>
    <cellStyle name="Normal 3 2 5 3 4" xfId="28035" xr:uid="{00000000-0005-0000-0000-000038680000}"/>
    <cellStyle name="Normal 3 2 5 3 4 2" xfId="28036" xr:uid="{00000000-0005-0000-0000-000039680000}"/>
    <cellStyle name="Normal 3 2 5 3 5" xfId="28037" xr:uid="{00000000-0005-0000-0000-00003A680000}"/>
    <cellStyle name="Normal 3 2 5 3 5 2" xfId="28038" xr:uid="{00000000-0005-0000-0000-00003B680000}"/>
    <cellStyle name="Normal 3 2 5 3 6" xfId="28039" xr:uid="{00000000-0005-0000-0000-00003C680000}"/>
    <cellStyle name="Normal 3 2 5 3 6 2" xfId="28040" xr:uid="{00000000-0005-0000-0000-00003D680000}"/>
    <cellStyle name="Normal 3 2 5 3 7" xfId="28041" xr:uid="{00000000-0005-0000-0000-00003E680000}"/>
    <cellStyle name="Normal 3 2 5 3 7 2" xfId="28042" xr:uid="{00000000-0005-0000-0000-00003F680000}"/>
    <cellStyle name="Normal 3 2 5 3 8" xfId="28043" xr:uid="{00000000-0005-0000-0000-000040680000}"/>
    <cellStyle name="Normal 3 2 5 3 8 2" xfId="28044" xr:uid="{00000000-0005-0000-0000-000041680000}"/>
    <cellStyle name="Normal 3 2 5 3 9" xfId="28045" xr:uid="{00000000-0005-0000-0000-000042680000}"/>
    <cellStyle name="Normal 3 2 5 3 9 2" xfId="28046" xr:uid="{00000000-0005-0000-0000-000043680000}"/>
    <cellStyle name="Normal 3 2 5 4" xfId="28047" xr:uid="{00000000-0005-0000-0000-000044680000}"/>
    <cellStyle name="Normál 3 2 5 4" xfId="28048" xr:uid="{00000000-0005-0000-0000-000045680000}"/>
    <cellStyle name="Normál 3 2 5 4 2" xfId="28049" xr:uid="{00000000-0005-0000-0000-000046680000}"/>
    <cellStyle name="Normal 3 2 5 5" xfId="28050" xr:uid="{00000000-0005-0000-0000-000047680000}"/>
    <cellStyle name="Normál 3 2 5 5" xfId="28051" xr:uid="{00000000-0005-0000-0000-000048680000}"/>
    <cellStyle name="Normál 3 2 5 5 2" xfId="28052" xr:uid="{00000000-0005-0000-0000-000049680000}"/>
    <cellStyle name="Normal 3 2 5 6" xfId="28053" xr:uid="{00000000-0005-0000-0000-00004A680000}"/>
    <cellStyle name="Normál 3 2 5 6" xfId="28054" xr:uid="{00000000-0005-0000-0000-00004B680000}"/>
    <cellStyle name="Normál 3 2 5 6 2" xfId="28055" xr:uid="{00000000-0005-0000-0000-00004C680000}"/>
    <cellStyle name="Normal 3 2 5 7" xfId="28056" xr:uid="{00000000-0005-0000-0000-00004D680000}"/>
    <cellStyle name="Normál 3 2 5 7" xfId="28057" xr:uid="{00000000-0005-0000-0000-00004E680000}"/>
    <cellStyle name="Normál 3 2 5 7 2" xfId="28058" xr:uid="{00000000-0005-0000-0000-00004F680000}"/>
    <cellStyle name="Normal 3 2 5 8" xfId="28059" xr:uid="{00000000-0005-0000-0000-000050680000}"/>
    <cellStyle name="Normál 3 2 5 8" xfId="28060" xr:uid="{00000000-0005-0000-0000-000051680000}"/>
    <cellStyle name="Normál 3 2 5 8 2" xfId="28061" xr:uid="{00000000-0005-0000-0000-000052680000}"/>
    <cellStyle name="Normal 3 2 5 9" xfId="28062" xr:uid="{00000000-0005-0000-0000-000053680000}"/>
    <cellStyle name="Normál 3 2 5 9" xfId="28063" xr:uid="{00000000-0005-0000-0000-000054680000}"/>
    <cellStyle name="Normál 3 2 5 9 2" xfId="28064" xr:uid="{00000000-0005-0000-0000-000055680000}"/>
    <cellStyle name="Normal 3 2 50" xfId="28065" xr:uid="{00000000-0005-0000-0000-000056680000}"/>
    <cellStyle name="Normal 3 2 51" xfId="28066" xr:uid="{00000000-0005-0000-0000-000057680000}"/>
    <cellStyle name="Normal 3 2 52" xfId="28067" xr:uid="{00000000-0005-0000-0000-000058680000}"/>
    <cellStyle name="Normal 3 2 53" xfId="2280" xr:uid="{00000000-0005-0000-0000-000059680000}"/>
    <cellStyle name="Normal 3 2 54" xfId="51389" xr:uid="{CB17E336-1FAA-46D2-8573-87028F12025C}"/>
    <cellStyle name="Normal 3 2 55" xfId="52369" xr:uid="{98D0BF14-BA57-4155-B551-2AC90675B028}"/>
    <cellStyle name="Normal 3 2 56" xfId="52396" xr:uid="{0ECFED90-A08A-4258-9649-7885C3D92050}"/>
    <cellStyle name="Normal 3 2 57" xfId="52366" xr:uid="{F0F71A38-1A5C-4DEC-B0EA-011C6329FA15}"/>
    <cellStyle name="Normal 3 2 58" xfId="52590" xr:uid="{02A24A83-B75C-409F-90C8-0763CFC47944}"/>
    <cellStyle name="Normal 3 2 59" xfId="52859" xr:uid="{23E8C3FC-97D4-4D5C-A30F-DA369B36F406}"/>
    <cellStyle name="Normal 3 2 6" xfId="28068" xr:uid="{00000000-0005-0000-0000-00005A680000}"/>
    <cellStyle name="Normál 3 2 6" xfId="28069" xr:uid="{00000000-0005-0000-0000-00005B680000}"/>
    <cellStyle name="Normal 3 2 6 2" xfId="28070" xr:uid="{00000000-0005-0000-0000-00005C680000}"/>
    <cellStyle name="Normál 3 2 6 2" xfId="28071" xr:uid="{00000000-0005-0000-0000-00005D680000}"/>
    <cellStyle name="Normal 3 2 6 2 2" xfId="28072" xr:uid="{00000000-0005-0000-0000-00005E680000}"/>
    <cellStyle name="Normal 3 2 6 2 2 2" xfId="28073" xr:uid="{00000000-0005-0000-0000-00005F680000}"/>
    <cellStyle name="Normal 3 2 6 2 2 2 2" xfId="28074" xr:uid="{00000000-0005-0000-0000-000060680000}"/>
    <cellStyle name="Normal 3 2 6 2 2 3" xfId="28075" xr:uid="{00000000-0005-0000-0000-000061680000}"/>
    <cellStyle name="Normal 3 2 6 2 2 4" xfId="28076" xr:uid="{00000000-0005-0000-0000-000062680000}"/>
    <cellStyle name="Normal 3 2 6 2 3" xfId="28077" xr:uid="{00000000-0005-0000-0000-000063680000}"/>
    <cellStyle name="Normal 3 2 6 2 3 2" xfId="28078" xr:uid="{00000000-0005-0000-0000-000064680000}"/>
    <cellStyle name="Normal 3 2 6 2 4" xfId="28079" xr:uid="{00000000-0005-0000-0000-000065680000}"/>
    <cellStyle name="Normal 3 2 6 2 5" xfId="28080" xr:uid="{00000000-0005-0000-0000-000066680000}"/>
    <cellStyle name="Normal 3 2 6 2 6" xfId="28081" xr:uid="{00000000-0005-0000-0000-000067680000}"/>
    <cellStyle name="Normal 3 2 6 2 7" xfId="28082" xr:uid="{00000000-0005-0000-0000-000068680000}"/>
    <cellStyle name="Normál 3 2 6 3" xfId="28083" xr:uid="{00000000-0005-0000-0000-000069680000}"/>
    <cellStyle name="Normal 3 2 7" xfId="28084" xr:uid="{00000000-0005-0000-0000-00006A680000}"/>
    <cellStyle name="Normál 3 2 7" xfId="28085" xr:uid="{00000000-0005-0000-0000-00006B680000}"/>
    <cellStyle name="Normal 3 2 7 2" xfId="28086" xr:uid="{00000000-0005-0000-0000-00006C680000}"/>
    <cellStyle name="Normál 3 2 7 2" xfId="28087" xr:uid="{00000000-0005-0000-0000-00006D680000}"/>
    <cellStyle name="Normal 3 2 7 2 2" xfId="28088" xr:uid="{00000000-0005-0000-0000-00006E680000}"/>
    <cellStyle name="Normal 3 2 7 2 2 2" xfId="28089" xr:uid="{00000000-0005-0000-0000-00006F680000}"/>
    <cellStyle name="Normal 3 2 7 2 2 2 2" xfId="28090" xr:uid="{00000000-0005-0000-0000-000070680000}"/>
    <cellStyle name="Normal 3 2 7 2 2 3" xfId="28091" xr:uid="{00000000-0005-0000-0000-000071680000}"/>
    <cellStyle name="Normal 3 2 7 2 2 4" xfId="28092" xr:uid="{00000000-0005-0000-0000-000072680000}"/>
    <cellStyle name="Normal 3 2 7 2 3" xfId="28093" xr:uid="{00000000-0005-0000-0000-000073680000}"/>
    <cellStyle name="Normal 3 2 7 2 3 2" xfId="28094" xr:uid="{00000000-0005-0000-0000-000074680000}"/>
    <cellStyle name="Normal 3 2 7 2 4" xfId="28095" xr:uid="{00000000-0005-0000-0000-000075680000}"/>
    <cellStyle name="Normal 3 2 7 2 5" xfId="28096" xr:uid="{00000000-0005-0000-0000-000076680000}"/>
    <cellStyle name="Normal 3 2 7 2 6" xfId="28097" xr:uid="{00000000-0005-0000-0000-000077680000}"/>
    <cellStyle name="Normal 3 2 7 2 7" xfId="28098" xr:uid="{00000000-0005-0000-0000-000078680000}"/>
    <cellStyle name="Normál 3 2 7 3" xfId="28099" xr:uid="{00000000-0005-0000-0000-000079680000}"/>
    <cellStyle name="Normal 3 2 8" xfId="28100" xr:uid="{00000000-0005-0000-0000-00007A680000}"/>
    <cellStyle name="Normál 3 2 8" xfId="28101" xr:uid="{00000000-0005-0000-0000-00007B680000}"/>
    <cellStyle name="Normal 3 2 8 2" xfId="28102" xr:uid="{00000000-0005-0000-0000-00007C680000}"/>
    <cellStyle name="Normál 3 2 8 2" xfId="28103" xr:uid="{00000000-0005-0000-0000-00007D680000}"/>
    <cellStyle name="Normal 3 2 8 2 2" xfId="28104" xr:uid="{00000000-0005-0000-0000-00007E680000}"/>
    <cellStyle name="Normal 3 2 8 2 2 2" xfId="28105" xr:uid="{00000000-0005-0000-0000-00007F680000}"/>
    <cellStyle name="Normal 3 2 8 2 2 2 2" xfId="28106" xr:uid="{00000000-0005-0000-0000-000080680000}"/>
    <cellStyle name="Normal 3 2 8 2 2 3" xfId="28107" xr:uid="{00000000-0005-0000-0000-000081680000}"/>
    <cellStyle name="Normal 3 2 8 2 2 4" xfId="28108" xr:uid="{00000000-0005-0000-0000-000082680000}"/>
    <cellStyle name="Normal 3 2 8 2 3" xfId="28109" xr:uid="{00000000-0005-0000-0000-000083680000}"/>
    <cellStyle name="Normal 3 2 8 2 3 2" xfId="28110" xr:uid="{00000000-0005-0000-0000-000084680000}"/>
    <cellStyle name="Normal 3 2 8 2 4" xfId="28111" xr:uid="{00000000-0005-0000-0000-000085680000}"/>
    <cellStyle name="Normal 3 2 8 2 5" xfId="28112" xr:uid="{00000000-0005-0000-0000-000086680000}"/>
    <cellStyle name="Normal 3 2 8 2 6" xfId="28113" xr:uid="{00000000-0005-0000-0000-000087680000}"/>
    <cellStyle name="Normal 3 2 8 2 7" xfId="28114" xr:uid="{00000000-0005-0000-0000-000088680000}"/>
    <cellStyle name="Normál 3 2 8 3" xfId="28115" xr:uid="{00000000-0005-0000-0000-000089680000}"/>
    <cellStyle name="Normal 3 2 9" xfId="28116" xr:uid="{00000000-0005-0000-0000-00008A680000}"/>
    <cellStyle name="Normál 3 2 9" xfId="28117" xr:uid="{00000000-0005-0000-0000-00008B680000}"/>
    <cellStyle name="Normal 3 2 9 2" xfId="28118" xr:uid="{00000000-0005-0000-0000-00008C680000}"/>
    <cellStyle name="Normál 3 2 9 2" xfId="28119" xr:uid="{00000000-0005-0000-0000-00008D680000}"/>
    <cellStyle name="Normal 3 2 9 2 2" xfId="28120" xr:uid="{00000000-0005-0000-0000-00008E680000}"/>
    <cellStyle name="Normal 3 2 9 2 2 2" xfId="28121" xr:uid="{00000000-0005-0000-0000-00008F680000}"/>
    <cellStyle name="Normal 3 2 9 2 2 2 2" xfId="28122" xr:uid="{00000000-0005-0000-0000-000090680000}"/>
    <cellStyle name="Normal 3 2 9 2 2 3" xfId="28123" xr:uid="{00000000-0005-0000-0000-000091680000}"/>
    <cellStyle name="Normal 3 2 9 2 2 4" xfId="28124" xr:uid="{00000000-0005-0000-0000-000092680000}"/>
    <cellStyle name="Normal 3 2 9 2 3" xfId="28125" xr:uid="{00000000-0005-0000-0000-000093680000}"/>
    <cellStyle name="Normal 3 2 9 2 3 2" xfId="28126" xr:uid="{00000000-0005-0000-0000-000094680000}"/>
    <cellStyle name="Normal 3 2 9 2 4" xfId="28127" xr:uid="{00000000-0005-0000-0000-000095680000}"/>
    <cellStyle name="Normal 3 2 9 2 5" xfId="28128" xr:uid="{00000000-0005-0000-0000-000096680000}"/>
    <cellStyle name="Normal 3 2 9 2 6" xfId="28129" xr:uid="{00000000-0005-0000-0000-000097680000}"/>
    <cellStyle name="Normal 3 2 9 2 7" xfId="28130" xr:uid="{00000000-0005-0000-0000-000098680000}"/>
    <cellStyle name="Normál 3 2 9 3" xfId="28131" xr:uid="{00000000-0005-0000-0000-000099680000}"/>
    <cellStyle name="Normal 3 2_inv-en-1.5.0-02 trame_fiche-emissions" xfId="28132" xr:uid="{00000000-0005-0000-0000-00009A680000}"/>
    <cellStyle name="Normal 3 20" xfId="28133" xr:uid="{00000000-0005-0000-0000-00009B680000}"/>
    <cellStyle name="Normal 3 20 2" xfId="28134" xr:uid="{00000000-0005-0000-0000-00009C680000}"/>
    <cellStyle name="Normal 3 20 2 2" xfId="28135" xr:uid="{00000000-0005-0000-0000-00009D680000}"/>
    <cellStyle name="Normal 3 20 2 2 2" xfId="28136" xr:uid="{00000000-0005-0000-0000-00009E680000}"/>
    <cellStyle name="Normal 3 20 2 2 2 2" xfId="28137" xr:uid="{00000000-0005-0000-0000-00009F680000}"/>
    <cellStyle name="Normal 3 20 2 2 3" xfId="28138" xr:uid="{00000000-0005-0000-0000-0000A0680000}"/>
    <cellStyle name="Normal 3 20 2 2 4" xfId="28139" xr:uid="{00000000-0005-0000-0000-0000A1680000}"/>
    <cellStyle name="Normal 3 20 2 3" xfId="28140" xr:uid="{00000000-0005-0000-0000-0000A2680000}"/>
    <cellStyle name="Normal 3 20 2 3 2" xfId="28141" xr:uid="{00000000-0005-0000-0000-0000A3680000}"/>
    <cellStyle name="Normal 3 20 2 4" xfId="28142" xr:uid="{00000000-0005-0000-0000-0000A4680000}"/>
    <cellStyle name="Normal 3 20 2 5" xfId="28143" xr:uid="{00000000-0005-0000-0000-0000A5680000}"/>
    <cellStyle name="Normal 3 20 2 6" xfId="28144" xr:uid="{00000000-0005-0000-0000-0000A6680000}"/>
    <cellStyle name="Normal 3 21" xfId="28145" xr:uid="{00000000-0005-0000-0000-0000A7680000}"/>
    <cellStyle name="Normal 3 21 2" xfId="28146" xr:uid="{00000000-0005-0000-0000-0000A8680000}"/>
    <cellStyle name="Normal 3 21 2 2" xfId="28147" xr:uid="{00000000-0005-0000-0000-0000A9680000}"/>
    <cellStyle name="Normal 3 21 2 2 2" xfId="28148" xr:uid="{00000000-0005-0000-0000-0000AA680000}"/>
    <cellStyle name="Normal 3 21 2 2 2 2" xfId="28149" xr:uid="{00000000-0005-0000-0000-0000AB680000}"/>
    <cellStyle name="Normal 3 21 2 2 3" xfId="28150" xr:uid="{00000000-0005-0000-0000-0000AC680000}"/>
    <cellStyle name="Normal 3 21 2 2 4" xfId="28151" xr:uid="{00000000-0005-0000-0000-0000AD680000}"/>
    <cellStyle name="Normal 3 21 2 3" xfId="28152" xr:uid="{00000000-0005-0000-0000-0000AE680000}"/>
    <cellStyle name="Normal 3 21 2 3 2" xfId="28153" xr:uid="{00000000-0005-0000-0000-0000AF680000}"/>
    <cellStyle name="Normal 3 21 2 4" xfId="28154" xr:uid="{00000000-0005-0000-0000-0000B0680000}"/>
    <cellStyle name="Normal 3 21 2 5" xfId="28155" xr:uid="{00000000-0005-0000-0000-0000B1680000}"/>
    <cellStyle name="Normal 3 22" xfId="28156" xr:uid="{00000000-0005-0000-0000-0000B2680000}"/>
    <cellStyle name="Normal 3 22 2" xfId="28157" xr:uid="{00000000-0005-0000-0000-0000B3680000}"/>
    <cellStyle name="Normal 3 22 2 2" xfId="28158" xr:uid="{00000000-0005-0000-0000-0000B4680000}"/>
    <cellStyle name="Normal 3 22 2 2 2" xfId="28159" xr:uid="{00000000-0005-0000-0000-0000B5680000}"/>
    <cellStyle name="Normal 3 22 2 2 2 2" xfId="28160" xr:uid="{00000000-0005-0000-0000-0000B6680000}"/>
    <cellStyle name="Normal 3 22 2 2 3" xfId="28161" xr:uid="{00000000-0005-0000-0000-0000B7680000}"/>
    <cellStyle name="Normal 3 22 2 2 4" xfId="28162" xr:uid="{00000000-0005-0000-0000-0000B8680000}"/>
    <cellStyle name="Normal 3 22 2 3" xfId="28163" xr:uid="{00000000-0005-0000-0000-0000B9680000}"/>
    <cellStyle name="Normal 3 22 2 3 2" xfId="28164" xr:uid="{00000000-0005-0000-0000-0000BA680000}"/>
    <cellStyle name="Normal 3 22 2 4" xfId="28165" xr:uid="{00000000-0005-0000-0000-0000BB680000}"/>
    <cellStyle name="Normal 3 22 2 5" xfId="28166" xr:uid="{00000000-0005-0000-0000-0000BC680000}"/>
    <cellStyle name="Normal 3 23" xfId="28167" xr:uid="{00000000-0005-0000-0000-0000BD680000}"/>
    <cellStyle name="Normal 3 23 2" xfId="28168" xr:uid="{00000000-0005-0000-0000-0000BE680000}"/>
    <cellStyle name="Normal 3 23 2 2" xfId="28169" xr:uid="{00000000-0005-0000-0000-0000BF680000}"/>
    <cellStyle name="Normal 3 23 2 2 2" xfId="28170" xr:uid="{00000000-0005-0000-0000-0000C0680000}"/>
    <cellStyle name="Normal 3 23 2 2 2 2" xfId="28171" xr:uid="{00000000-0005-0000-0000-0000C1680000}"/>
    <cellStyle name="Normal 3 23 2 2 3" xfId="28172" xr:uid="{00000000-0005-0000-0000-0000C2680000}"/>
    <cellStyle name="Normal 3 23 2 2 4" xfId="28173" xr:uid="{00000000-0005-0000-0000-0000C3680000}"/>
    <cellStyle name="Normal 3 23 2 3" xfId="28174" xr:uid="{00000000-0005-0000-0000-0000C4680000}"/>
    <cellStyle name="Normal 3 23 2 3 2" xfId="28175" xr:uid="{00000000-0005-0000-0000-0000C5680000}"/>
    <cellStyle name="Normal 3 23 2 4" xfId="28176" xr:uid="{00000000-0005-0000-0000-0000C6680000}"/>
    <cellStyle name="Normal 3 23 2 5" xfId="28177" xr:uid="{00000000-0005-0000-0000-0000C7680000}"/>
    <cellStyle name="Normal 3 24" xfId="28178" xr:uid="{00000000-0005-0000-0000-0000C8680000}"/>
    <cellStyle name="Normal 3 24 2" xfId="28179" xr:uid="{00000000-0005-0000-0000-0000C9680000}"/>
    <cellStyle name="Normal 3 24 2 2" xfId="28180" xr:uid="{00000000-0005-0000-0000-0000CA680000}"/>
    <cellStyle name="Normal 3 24 2 2 2" xfId="28181" xr:uid="{00000000-0005-0000-0000-0000CB680000}"/>
    <cellStyle name="Normal 3 24 2 2 2 2" xfId="28182" xr:uid="{00000000-0005-0000-0000-0000CC680000}"/>
    <cellStyle name="Normal 3 24 2 2 3" xfId="28183" xr:uid="{00000000-0005-0000-0000-0000CD680000}"/>
    <cellStyle name="Normal 3 24 2 2 4" xfId="28184" xr:uid="{00000000-0005-0000-0000-0000CE680000}"/>
    <cellStyle name="Normal 3 24 2 3" xfId="28185" xr:uid="{00000000-0005-0000-0000-0000CF680000}"/>
    <cellStyle name="Normal 3 24 2 3 2" xfId="28186" xr:uid="{00000000-0005-0000-0000-0000D0680000}"/>
    <cellStyle name="Normal 3 24 2 4" xfId="28187" xr:uid="{00000000-0005-0000-0000-0000D1680000}"/>
    <cellStyle name="Normal 3 24 2 5" xfId="28188" xr:uid="{00000000-0005-0000-0000-0000D2680000}"/>
    <cellStyle name="Normal 3 25" xfId="28189" xr:uid="{00000000-0005-0000-0000-0000D3680000}"/>
    <cellStyle name="Normal 3 25 2" xfId="28190" xr:uid="{00000000-0005-0000-0000-0000D4680000}"/>
    <cellStyle name="Normal 3 25 2 2" xfId="28191" xr:uid="{00000000-0005-0000-0000-0000D5680000}"/>
    <cellStyle name="Normal 3 25 2 2 2" xfId="28192" xr:uid="{00000000-0005-0000-0000-0000D6680000}"/>
    <cellStyle name="Normal 3 25 2 2 2 2" xfId="28193" xr:uid="{00000000-0005-0000-0000-0000D7680000}"/>
    <cellStyle name="Normal 3 25 2 2 3" xfId="28194" xr:uid="{00000000-0005-0000-0000-0000D8680000}"/>
    <cellStyle name="Normal 3 25 2 2 4" xfId="28195" xr:uid="{00000000-0005-0000-0000-0000D9680000}"/>
    <cellStyle name="Normal 3 25 2 3" xfId="28196" xr:uid="{00000000-0005-0000-0000-0000DA680000}"/>
    <cellStyle name="Normal 3 25 2 3 2" xfId="28197" xr:uid="{00000000-0005-0000-0000-0000DB680000}"/>
    <cellStyle name="Normal 3 25 2 4" xfId="28198" xr:uid="{00000000-0005-0000-0000-0000DC680000}"/>
    <cellStyle name="Normal 3 25 2 5" xfId="28199" xr:uid="{00000000-0005-0000-0000-0000DD680000}"/>
    <cellStyle name="Normal 3 26" xfId="28200" xr:uid="{00000000-0005-0000-0000-0000DE680000}"/>
    <cellStyle name="Normal 3 26 2" xfId="28201" xr:uid="{00000000-0005-0000-0000-0000DF680000}"/>
    <cellStyle name="Normal 3 26 2 2" xfId="28202" xr:uid="{00000000-0005-0000-0000-0000E0680000}"/>
    <cellStyle name="Normal 3 26 2 2 2" xfId="28203" xr:uid="{00000000-0005-0000-0000-0000E1680000}"/>
    <cellStyle name="Normal 3 26 2 2 2 2" xfId="28204" xr:uid="{00000000-0005-0000-0000-0000E2680000}"/>
    <cellStyle name="Normal 3 26 2 2 3" xfId="28205" xr:uid="{00000000-0005-0000-0000-0000E3680000}"/>
    <cellStyle name="Normal 3 26 2 2 4" xfId="28206" xr:uid="{00000000-0005-0000-0000-0000E4680000}"/>
    <cellStyle name="Normal 3 26 2 3" xfId="28207" xr:uid="{00000000-0005-0000-0000-0000E5680000}"/>
    <cellStyle name="Normal 3 26 2 3 2" xfId="28208" xr:uid="{00000000-0005-0000-0000-0000E6680000}"/>
    <cellStyle name="Normal 3 26 2 4" xfId="28209" xr:uid="{00000000-0005-0000-0000-0000E7680000}"/>
    <cellStyle name="Normal 3 26 2 5" xfId="28210" xr:uid="{00000000-0005-0000-0000-0000E8680000}"/>
    <cellStyle name="Normal 3 27" xfId="28211" xr:uid="{00000000-0005-0000-0000-0000E9680000}"/>
    <cellStyle name="Normal 3 27 2" xfId="28212" xr:uid="{00000000-0005-0000-0000-0000EA680000}"/>
    <cellStyle name="Normal 3 27 2 2" xfId="28213" xr:uid="{00000000-0005-0000-0000-0000EB680000}"/>
    <cellStyle name="Normal 3 27 2 2 2" xfId="28214" xr:uid="{00000000-0005-0000-0000-0000EC680000}"/>
    <cellStyle name="Normal 3 27 2 2 2 2" xfId="28215" xr:uid="{00000000-0005-0000-0000-0000ED680000}"/>
    <cellStyle name="Normal 3 27 2 2 3" xfId="28216" xr:uid="{00000000-0005-0000-0000-0000EE680000}"/>
    <cellStyle name="Normal 3 27 2 2 4" xfId="28217" xr:uid="{00000000-0005-0000-0000-0000EF680000}"/>
    <cellStyle name="Normal 3 27 2 3" xfId="28218" xr:uid="{00000000-0005-0000-0000-0000F0680000}"/>
    <cellStyle name="Normal 3 27 2 3 2" xfId="28219" xr:uid="{00000000-0005-0000-0000-0000F1680000}"/>
    <cellStyle name="Normal 3 27 2 4" xfId="28220" xr:uid="{00000000-0005-0000-0000-0000F2680000}"/>
    <cellStyle name="Normal 3 27 2 5" xfId="28221" xr:uid="{00000000-0005-0000-0000-0000F3680000}"/>
    <cellStyle name="Normal 3 28" xfId="28222" xr:uid="{00000000-0005-0000-0000-0000F4680000}"/>
    <cellStyle name="Normal 3 28 2" xfId="28223" xr:uid="{00000000-0005-0000-0000-0000F5680000}"/>
    <cellStyle name="Normal 3 28 2 2" xfId="28224" xr:uid="{00000000-0005-0000-0000-0000F6680000}"/>
    <cellStyle name="Normal 3 28 2 2 2" xfId="28225" xr:uid="{00000000-0005-0000-0000-0000F7680000}"/>
    <cellStyle name="Normal 3 28 2 2 2 2" xfId="28226" xr:uid="{00000000-0005-0000-0000-0000F8680000}"/>
    <cellStyle name="Normal 3 28 2 2 3" xfId="28227" xr:uid="{00000000-0005-0000-0000-0000F9680000}"/>
    <cellStyle name="Normal 3 28 2 2 4" xfId="28228" xr:uid="{00000000-0005-0000-0000-0000FA680000}"/>
    <cellStyle name="Normal 3 28 2 3" xfId="28229" xr:uid="{00000000-0005-0000-0000-0000FB680000}"/>
    <cellStyle name="Normal 3 28 2 3 2" xfId="28230" xr:uid="{00000000-0005-0000-0000-0000FC680000}"/>
    <cellStyle name="Normal 3 28 2 4" xfId="28231" xr:uid="{00000000-0005-0000-0000-0000FD680000}"/>
    <cellStyle name="Normal 3 28 2 5" xfId="28232" xr:uid="{00000000-0005-0000-0000-0000FE680000}"/>
    <cellStyle name="Normal 3 29" xfId="28233" xr:uid="{00000000-0005-0000-0000-0000FF680000}"/>
    <cellStyle name="Normal 3 29 2" xfId="28234" xr:uid="{00000000-0005-0000-0000-000000690000}"/>
    <cellStyle name="Normal 3 29 2 2" xfId="28235" xr:uid="{00000000-0005-0000-0000-000001690000}"/>
    <cellStyle name="Normal 3 29 2 2 2" xfId="28236" xr:uid="{00000000-0005-0000-0000-000002690000}"/>
    <cellStyle name="Normal 3 29 2 2 2 2" xfId="28237" xr:uid="{00000000-0005-0000-0000-000003690000}"/>
    <cellStyle name="Normal 3 29 2 2 3" xfId="28238" xr:uid="{00000000-0005-0000-0000-000004690000}"/>
    <cellStyle name="Normal 3 29 2 2 4" xfId="28239" xr:uid="{00000000-0005-0000-0000-000005690000}"/>
    <cellStyle name="Normal 3 29 2 3" xfId="28240" xr:uid="{00000000-0005-0000-0000-000006690000}"/>
    <cellStyle name="Normal 3 29 2 3 2" xfId="28241" xr:uid="{00000000-0005-0000-0000-000007690000}"/>
    <cellStyle name="Normal 3 29 2 4" xfId="28242" xr:uid="{00000000-0005-0000-0000-000008690000}"/>
    <cellStyle name="Normal 3 29 2 5" xfId="28243" xr:uid="{00000000-0005-0000-0000-000009690000}"/>
    <cellStyle name="Normal 3 3" xfId="425" xr:uid="{00000000-0005-0000-0000-00000A690000}"/>
    <cellStyle name="Normál 3 3" xfId="28244" xr:uid="{00000000-0005-0000-0000-00000B690000}"/>
    <cellStyle name="Normal 3 3 10" xfId="28245" xr:uid="{00000000-0005-0000-0000-00000C690000}"/>
    <cellStyle name="Normál 3 3 10" xfId="28246" xr:uid="{00000000-0005-0000-0000-00000D690000}"/>
    <cellStyle name="Normal 3 3 10 2" xfId="28247" xr:uid="{00000000-0005-0000-0000-00000E690000}"/>
    <cellStyle name="Normál 3 3 10 2" xfId="28248" xr:uid="{00000000-0005-0000-0000-00000F690000}"/>
    <cellStyle name="Normal 3 3 10 2 2" xfId="28249" xr:uid="{00000000-0005-0000-0000-000010690000}"/>
    <cellStyle name="Normal 3 3 10 2 2 2" xfId="28250" xr:uid="{00000000-0005-0000-0000-000011690000}"/>
    <cellStyle name="Normal 3 3 10 2 2 2 2" xfId="28251" xr:uid="{00000000-0005-0000-0000-000012690000}"/>
    <cellStyle name="Normal 3 3 10 2 2 3" xfId="28252" xr:uid="{00000000-0005-0000-0000-000013690000}"/>
    <cellStyle name="Normal 3 3 10 2 2 4" xfId="28253" xr:uid="{00000000-0005-0000-0000-000014690000}"/>
    <cellStyle name="Normal 3 3 10 2 3" xfId="28254" xr:uid="{00000000-0005-0000-0000-000015690000}"/>
    <cellStyle name="Normal 3 3 10 2 3 2" xfId="28255" xr:uid="{00000000-0005-0000-0000-000016690000}"/>
    <cellStyle name="Normal 3 3 10 2 4" xfId="28256" xr:uid="{00000000-0005-0000-0000-000017690000}"/>
    <cellStyle name="Normal 3 3 10 2 5" xfId="28257" xr:uid="{00000000-0005-0000-0000-000018690000}"/>
    <cellStyle name="Normal 3 3 10 2 6" xfId="28258" xr:uid="{00000000-0005-0000-0000-000019690000}"/>
    <cellStyle name="Normal 3 3 10 2 7" xfId="28259" xr:uid="{00000000-0005-0000-0000-00001A690000}"/>
    <cellStyle name="Normál 3 3 10 3" xfId="28260" xr:uid="{00000000-0005-0000-0000-00001B690000}"/>
    <cellStyle name="Normal 3 3 11" xfId="28261" xr:uid="{00000000-0005-0000-0000-00001C690000}"/>
    <cellStyle name="Normál 3 3 11" xfId="28262" xr:uid="{00000000-0005-0000-0000-00001D690000}"/>
    <cellStyle name="Normal 3 3 11 2" xfId="28263" xr:uid="{00000000-0005-0000-0000-00001E690000}"/>
    <cellStyle name="Normál 3 3 11 2" xfId="28264" xr:uid="{00000000-0005-0000-0000-00001F690000}"/>
    <cellStyle name="Normal 3 3 11 2 2" xfId="28265" xr:uid="{00000000-0005-0000-0000-000020690000}"/>
    <cellStyle name="Normal 3 3 11 2 2 2" xfId="28266" xr:uid="{00000000-0005-0000-0000-000021690000}"/>
    <cellStyle name="Normal 3 3 11 2 2 2 2" xfId="28267" xr:uid="{00000000-0005-0000-0000-000022690000}"/>
    <cellStyle name="Normal 3 3 11 2 2 3" xfId="28268" xr:uid="{00000000-0005-0000-0000-000023690000}"/>
    <cellStyle name="Normal 3 3 11 2 2 4" xfId="28269" xr:uid="{00000000-0005-0000-0000-000024690000}"/>
    <cellStyle name="Normal 3 3 11 2 3" xfId="28270" xr:uid="{00000000-0005-0000-0000-000025690000}"/>
    <cellStyle name="Normal 3 3 11 2 3 2" xfId="28271" xr:uid="{00000000-0005-0000-0000-000026690000}"/>
    <cellStyle name="Normal 3 3 11 2 4" xfId="28272" xr:uid="{00000000-0005-0000-0000-000027690000}"/>
    <cellStyle name="Normal 3 3 11 2 5" xfId="28273" xr:uid="{00000000-0005-0000-0000-000028690000}"/>
    <cellStyle name="Normal 3 3 11 2 6" xfId="28274" xr:uid="{00000000-0005-0000-0000-000029690000}"/>
    <cellStyle name="Normal 3 3 11 2 7" xfId="28275" xr:uid="{00000000-0005-0000-0000-00002A690000}"/>
    <cellStyle name="Normál 3 3 11 3" xfId="28276" xr:uid="{00000000-0005-0000-0000-00002B690000}"/>
    <cellStyle name="Normal 3 3 12" xfId="28277" xr:uid="{00000000-0005-0000-0000-00002C690000}"/>
    <cellStyle name="Normál 3 3 12" xfId="28278" xr:uid="{00000000-0005-0000-0000-00002D690000}"/>
    <cellStyle name="Normal 3 3 12 2" xfId="28279" xr:uid="{00000000-0005-0000-0000-00002E690000}"/>
    <cellStyle name="Normál 3 3 12 2" xfId="28280" xr:uid="{00000000-0005-0000-0000-00002F690000}"/>
    <cellStyle name="Normal 3 3 12 2 2" xfId="28281" xr:uid="{00000000-0005-0000-0000-000030690000}"/>
    <cellStyle name="Normal 3 3 12 2 2 2" xfId="28282" xr:uid="{00000000-0005-0000-0000-000031690000}"/>
    <cellStyle name="Normal 3 3 12 2 2 2 2" xfId="28283" xr:uid="{00000000-0005-0000-0000-000032690000}"/>
    <cellStyle name="Normal 3 3 12 2 2 3" xfId="28284" xr:uid="{00000000-0005-0000-0000-000033690000}"/>
    <cellStyle name="Normal 3 3 12 2 2 4" xfId="28285" xr:uid="{00000000-0005-0000-0000-000034690000}"/>
    <cellStyle name="Normal 3 3 12 2 3" xfId="28286" xr:uid="{00000000-0005-0000-0000-000035690000}"/>
    <cellStyle name="Normal 3 3 12 2 3 2" xfId="28287" xr:uid="{00000000-0005-0000-0000-000036690000}"/>
    <cellStyle name="Normal 3 3 12 2 4" xfId="28288" xr:uid="{00000000-0005-0000-0000-000037690000}"/>
    <cellStyle name="Normal 3 3 12 2 5" xfId="28289" xr:uid="{00000000-0005-0000-0000-000038690000}"/>
    <cellStyle name="Normal 3 3 12 2 6" xfId="28290" xr:uid="{00000000-0005-0000-0000-000039690000}"/>
    <cellStyle name="Normal 3 3 12 2 7" xfId="28291" xr:uid="{00000000-0005-0000-0000-00003A690000}"/>
    <cellStyle name="Normál 3 3 12 3" xfId="28292" xr:uid="{00000000-0005-0000-0000-00003B690000}"/>
    <cellStyle name="Normal 3 3 13" xfId="28293" xr:uid="{00000000-0005-0000-0000-00003C690000}"/>
    <cellStyle name="Normál 3 3 13" xfId="28294" xr:uid="{00000000-0005-0000-0000-00003D690000}"/>
    <cellStyle name="Normal 3 3 13 2" xfId="28295" xr:uid="{00000000-0005-0000-0000-00003E690000}"/>
    <cellStyle name="Normál 3 3 13 2" xfId="28296" xr:uid="{00000000-0005-0000-0000-00003F690000}"/>
    <cellStyle name="Normal 3 3 13 2 2" xfId="28297" xr:uid="{00000000-0005-0000-0000-000040690000}"/>
    <cellStyle name="Normal 3 3 13 2 2 2" xfId="28298" xr:uid="{00000000-0005-0000-0000-000041690000}"/>
    <cellStyle name="Normal 3 3 13 2 2 2 2" xfId="28299" xr:uid="{00000000-0005-0000-0000-000042690000}"/>
    <cellStyle name="Normal 3 3 13 2 2 3" xfId="28300" xr:uid="{00000000-0005-0000-0000-000043690000}"/>
    <cellStyle name="Normal 3 3 13 2 2 4" xfId="28301" xr:uid="{00000000-0005-0000-0000-000044690000}"/>
    <cellStyle name="Normal 3 3 13 2 3" xfId="28302" xr:uid="{00000000-0005-0000-0000-000045690000}"/>
    <cellStyle name="Normal 3 3 13 2 3 2" xfId="28303" xr:uid="{00000000-0005-0000-0000-000046690000}"/>
    <cellStyle name="Normal 3 3 13 2 4" xfId="28304" xr:uid="{00000000-0005-0000-0000-000047690000}"/>
    <cellStyle name="Normal 3 3 13 2 5" xfId="28305" xr:uid="{00000000-0005-0000-0000-000048690000}"/>
    <cellStyle name="Normal 3 3 13 2 6" xfId="28306" xr:uid="{00000000-0005-0000-0000-000049690000}"/>
    <cellStyle name="Normal 3 3 13 2 7" xfId="28307" xr:uid="{00000000-0005-0000-0000-00004A690000}"/>
    <cellStyle name="Normál 3 3 13 3" xfId="28308" xr:uid="{00000000-0005-0000-0000-00004B690000}"/>
    <cellStyle name="Normal 3 3 14" xfId="28309" xr:uid="{00000000-0005-0000-0000-00004C690000}"/>
    <cellStyle name="Normál 3 3 14" xfId="28310" xr:uid="{00000000-0005-0000-0000-00004D690000}"/>
    <cellStyle name="Normal 3 3 14 2" xfId="28311" xr:uid="{00000000-0005-0000-0000-00004E690000}"/>
    <cellStyle name="Normál 3 3 14 2" xfId="28312" xr:uid="{00000000-0005-0000-0000-00004F690000}"/>
    <cellStyle name="Normal 3 3 14 2 2" xfId="28313" xr:uid="{00000000-0005-0000-0000-000050690000}"/>
    <cellStyle name="Normal 3 3 14 2 2 2" xfId="28314" xr:uid="{00000000-0005-0000-0000-000051690000}"/>
    <cellStyle name="Normal 3 3 14 2 2 2 2" xfId="28315" xr:uid="{00000000-0005-0000-0000-000052690000}"/>
    <cellStyle name="Normal 3 3 14 2 2 3" xfId="28316" xr:uid="{00000000-0005-0000-0000-000053690000}"/>
    <cellStyle name="Normal 3 3 14 2 2 4" xfId="28317" xr:uid="{00000000-0005-0000-0000-000054690000}"/>
    <cellStyle name="Normal 3 3 14 2 3" xfId="28318" xr:uid="{00000000-0005-0000-0000-000055690000}"/>
    <cellStyle name="Normal 3 3 14 2 3 2" xfId="28319" xr:uid="{00000000-0005-0000-0000-000056690000}"/>
    <cellStyle name="Normal 3 3 14 2 4" xfId="28320" xr:uid="{00000000-0005-0000-0000-000057690000}"/>
    <cellStyle name="Normal 3 3 14 2 5" xfId="28321" xr:uid="{00000000-0005-0000-0000-000058690000}"/>
    <cellStyle name="Normal 3 3 14 2 6" xfId="28322" xr:uid="{00000000-0005-0000-0000-000059690000}"/>
    <cellStyle name="Normal 3 3 14 2 7" xfId="28323" xr:uid="{00000000-0005-0000-0000-00005A690000}"/>
    <cellStyle name="Normál 3 3 14 3" xfId="28324" xr:uid="{00000000-0005-0000-0000-00005B690000}"/>
    <cellStyle name="Normal 3 3 15" xfId="28325" xr:uid="{00000000-0005-0000-0000-00005C690000}"/>
    <cellStyle name="Normál 3 3 15" xfId="28326" xr:uid="{00000000-0005-0000-0000-00005D690000}"/>
    <cellStyle name="Normal 3 3 15 2" xfId="28327" xr:uid="{00000000-0005-0000-0000-00005E690000}"/>
    <cellStyle name="Normal 3 3 15 2 2" xfId="28328" xr:uid="{00000000-0005-0000-0000-00005F690000}"/>
    <cellStyle name="Normal 3 3 15 2 2 2" xfId="28329" xr:uid="{00000000-0005-0000-0000-000060690000}"/>
    <cellStyle name="Normal 3 3 15 2 3" xfId="28330" xr:uid="{00000000-0005-0000-0000-000061690000}"/>
    <cellStyle name="Normal 3 3 15 2 4" xfId="28331" xr:uid="{00000000-0005-0000-0000-000062690000}"/>
    <cellStyle name="Normal 3 3 15 3" xfId="28332" xr:uid="{00000000-0005-0000-0000-000063690000}"/>
    <cellStyle name="Normal 3 3 15 3 2" xfId="28333" xr:uid="{00000000-0005-0000-0000-000064690000}"/>
    <cellStyle name="Normal 3 3 15 4" xfId="28334" xr:uid="{00000000-0005-0000-0000-000065690000}"/>
    <cellStyle name="Normal 3 3 15 5" xfId="28335" xr:uid="{00000000-0005-0000-0000-000066690000}"/>
    <cellStyle name="Normal 3 3 15 6" xfId="28336" xr:uid="{00000000-0005-0000-0000-000067690000}"/>
    <cellStyle name="Normal 3 3 15 7" xfId="28337" xr:uid="{00000000-0005-0000-0000-000068690000}"/>
    <cellStyle name="Normal 3 3 16" xfId="28338" xr:uid="{00000000-0005-0000-0000-000069690000}"/>
    <cellStyle name="Normál 3 3 16" xfId="28339" xr:uid="{00000000-0005-0000-0000-00006A690000}"/>
    <cellStyle name="Normal 3 3 16 2" xfId="28340" xr:uid="{00000000-0005-0000-0000-00006B690000}"/>
    <cellStyle name="Normal 3 3 16 2 2" xfId="28341" xr:uid="{00000000-0005-0000-0000-00006C690000}"/>
    <cellStyle name="Normal 3 3 16 2 2 2" xfId="28342" xr:uid="{00000000-0005-0000-0000-00006D690000}"/>
    <cellStyle name="Normal 3 3 16 2 3" xfId="28343" xr:uid="{00000000-0005-0000-0000-00006E690000}"/>
    <cellStyle name="Normal 3 3 16 2 4" xfId="28344" xr:uid="{00000000-0005-0000-0000-00006F690000}"/>
    <cellStyle name="Normal 3 3 16 3" xfId="28345" xr:uid="{00000000-0005-0000-0000-000070690000}"/>
    <cellStyle name="Normal 3 3 16 3 2" xfId="28346" xr:uid="{00000000-0005-0000-0000-000071690000}"/>
    <cellStyle name="Normal 3 3 16 4" xfId="28347" xr:uid="{00000000-0005-0000-0000-000072690000}"/>
    <cellStyle name="Normal 3 3 16 5" xfId="28348" xr:uid="{00000000-0005-0000-0000-000073690000}"/>
    <cellStyle name="Normal 3 3 17" xfId="28349" xr:uid="{00000000-0005-0000-0000-000074690000}"/>
    <cellStyle name="Normál 3 3 17" xfId="28350" xr:uid="{00000000-0005-0000-0000-000075690000}"/>
    <cellStyle name="Normal 3 3 17 2" xfId="28351" xr:uid="{00000000-0005-0000-0000-000076690000}"/>
    <cellStyle name="Normal 3 3 17 2 2" xfId="28352" xr:uid="{00000000-0005-0000-0000-000077690000}"/>
    <cellStyle name="Normal 3 3 17 2 2 2" xfId="28353" xr:uid="{00000000-0005-0000-0000-000078690000}"/>
    <cellStyle name="Normal 3 3 17 2 3" xfId="28354" xr:uid="{00000000-0005-0000-0000-000079690000}"/>
    <cellStyle name="Normal 3 3 17 2 4" xfId="28355" xr:uid="{00000000-0005-0000-0000-00007A690000}"/>
    <cellStyle name="Normal 3 3 17 3" xfId="28356" xr:uid="{00000000-0005-0000-0000-00007B690000}"/>
    <cellStyle name="Normal 3 3 17 3 2" xfId="28357" xr:uid="{00000000-0005-0000-0000-00007C690000}"/>
    <cellStyle name="Normal 3 3 17 4" xfId="28358" xr:uid="{00000000-0005-0000-0000-00007D690000}"/>
    <cellStyle name="Normal 3 3 17 5" xfId="28359" xr:uid="{00000000-0005-0000-0000-00007E690000}"/>
    <cellStyle name="Normal 3 3 18" xfId="28360" xr:uid="{00000000-0005-0000-0000-00007F690000}"/>
    <cellStyle name="Normal 3 3 18 2" xfId="28361" xr:uid="{00000000-0005-0000-0000-000080690000}"/>
    <cellStyle name="Normal 3 3 18 2 2" xfId="28362" xr:uid="{00000000-0005-0000-0000-000081690000}"/>
    <cellStyle name="Normal 3 3 18 2 2 2" xfId="28363" xr:uid="{00000000-0005-0000-0000-000082690000}"/>
    <cellStyle name="Normal 3 3 18 2 3" xfId="28364" xr:uid="{00000000-0005-0000-0000-000083690000}"/>
    <cellStyle name="Normal 3 3 18 2 4" xfId="28365" xr:uid="{00000000-0005-0000-0000-000084690000}"/>
    <cellStyle name="Normal 3 3 18 3" xfId="28366" xr:uid="{00000000-0005-0000-0000-000085690000}"/>
    <cellStyle name="Normal 3 3 18 3 2" xfId="28367" xr:uid="{00000000-0005-0000-0000-000086690000}"/>
    <cellStyle name="Normal 3 3 18 4" xfId="28368" xr:uid="{00000000-0005-0000-0000-000087690000}"/>
    <cellStyle name="Normal 3 3 18 5" xfId="28369" xr:uid="{00000000-0005-0000-0000-000088690000}"/>
    <cellStyle name="Normal 3 3 19" xfId="28370" xr:uid="{00000000-0005-0000-0000-000089690000}"/>
    <cellStyle name="Normal 3 3 19 2" xfId="28371" xr:uid="{00000000-0005-0000-0000-00008A690000}"/>
    <cellStyle name="Normal 3 3 19 2 2" xfId="28372" xr:uid="{00000000-0005-0000-0000-00008B690000}"/>
    <cellStyle name="Normal 3 3 19 2 2 2" xfId="28373" xr:uid="{00000000-0005-0000-0000-00008C690000}"/>
    <cellStyle name="Normal 3 3 19 2 3" xfId="28374" xr:uid="{00000000-0005-0000-0000-00008D690000}"/>
    <cellStyle name="Normal 3 3 19 2 4" xfId="28375" xr:uid="{00000000-0005-0000-0000-00008E690000}"/>
    <cellStyle name="Normal 3 3 19 3" xfId="28376" xr:uid="{00000000-0005-0000-0000-00008F690000}"/>
    <cellStyle name="Normal 3 3 19 3 2" xfId="28377" xr:uid="{00000000-0005-0000-0000-000090690000}"/>
    <cellStyle name="Normal 3 3 19 4" xfId="28378" xr:uid="{00000000-0005-0000-0000-000091690000}"/>
    <cellStyle name="Normal 3 3 19 5" xfId="28379" xr:uid="{00000000-0005-0000-0000-000092690000}"/>
    <cellStyle name="Normal 3 3 2" xfId="1411" xr:uid="{00000000-0005-0000-0000-000093690000}"/>
    <cellStyle name="Normál 3 3 2" xfId="28380" xr:uid="{00000000-0005-0000-0000-000094690000}"/>
    <cellStyle name="Normal 3 3 2 10" xfId="28381" xr:uid="{00000000-0005-0000-0000-000095690000}"/>
    <cellStyle name="Normál 3 3 2 10" xfId="28382" xr:uid="{00000000-0005-0000-0000-000096690000}"/>
    <cellStyle name="Normál 3 3 2 10 2" xfId="28383" xr:uid="{00000000-0005-0000-0000-000097690000}"/>
    <cellStyle name="Normal 3 3 2 11" xfId="28384" xr:uid="{00000000-0005-0000-0000-000098690000}"/>
    <cellStyle name="Normál 3 3 2 11" xfId="28385" xr:uid="{00000000-0005-0000-0000-000099690000}"/>
    <cellStyle name="Normal 3 3 2 12" xfId="28386" xr:uid="{00000000-0005-0000-0000-00009A690000}"/>
    <cellStyle name="Normál 3 3 2 12" xfId="28387" xr:uid="{00000000-0005-0000-0000-00009B690000}"/>
    <cellStyle name="Normal 3 3 2 13" xfId="28388" xr:uid="{00000000-0005-0000-0000-00009C690000}"/>
    <cellStyle name="Normal 3 3 2 14" xfId="28389" xr:uid="{00000000-0005-0000-0000-00009D690000}"/>
    <cellStyle name="Normal 3 3 2 15" xfId="28390" xr:uid="{00000000-0005-0000-0000-00009E690000}"/>
    <cellStyle name="Normal 3 3 2 16" xfId="28391" xr:uid="{00000000-0005-0000-0000-00009F690000}"/>
    <cellStyle name="Normal 3 3 2 17" xfId="28392" xr:uid="{00000000-0005-0000-0000-0000A0690000}"/>
    <cellStyle name="Normal 3 3 2 18" xfId="28393" xr:uid="{00000000-0005-0000-0000-0000A1690000}"/>
    <cellStyle name="Normal 3 3 2 19" xfId="28394" xr:uid="{00000000-0005-0000-0000-0000A2690000}"/>
    <cellStyle name="Normal 3 3 2 2" xfId="2378" xr:uid="{00000000-0005-0000-0000-0000A3690000}"/>
    <cellStyle name="Normál 3 3 2 2" xfId="28395" xr:uid="{00000000-0005-0000-0000-0000A4690000}"/>
    <cellStyle name="Normal 3 3 2 2 2" xfId="28396" xr:uid="{00000000-0005-0000-0000-0000A5690000}"/>
    <cellStyle name="Normál 3 3 2 2 2" xfId="28397" xr:uid="{00000000-0005-0000-0000-0000A6690000}"/>
    <cellStyle name="Normal 3 3 2 2 2 2" xfId="28398" xr:uid="{00000000-0005-0000-0000-0000A7690000}"/>
    <cellStyle name="Normal 3 3 2 2 2 2 2" xfId="28399" xr:uid="{00000000-0005-0000-0000-0000A8690000}"/>
    <cellStyle name="Normal 3 3 2 2 2 2 2 2" xfId="28400" xr:uid="{00000000-0005-0000-0000-0000A9690000}"/>
    <cellStyle name="Normal 3 3 2 2 2 2 2 2 2" xfId="28401" xr:uid="{00000000-0005-0000-0000-0000AA690000}"/>
    <cellStyle name="Normal 3 3 2 2 2 2 2 3" xfId="28402" xr:uid="{00000000-0005-0000-0000-0000AB690000}"/>
    <cellStyle name="Normal 3 3 2 2 2 2 2 4" xfId="28403" xr:uid="{00000000-0005-0000-0000-0000AC690000}"/>
    <cellStyle name="Normal 3 3 2 2 2 2 3" xfId="28404" xr:uid="{00000000-0005-0000-0000-0000AD690000}"/>
    <cellStyle name="Normal 3 3 2 2 2 2 3 2" xfId="28405" xr:uid="{00000000-0005-0000-0000-0000AE690000}"/>
    <cellStyle name="Normal 3 3 2 2 2 2 4" xfId="28406" xr:uid="{00000000-0005-0000-0000-0000AF690000}"/>
    <cellStyle name="Normal 3 3 2 2 2 2 5" xfId="28407" xr:uid="{00000000-0005-0000-0000-0000B0690000}"/>
    <cellStyle name="Normal 3 3 2 2 2 2 6" xfId="28408" xr:uid="{00000000-0005-0000-0000-0000B1690000}"/>
    <cellStyle name="Normal 3 3 2 2 3" xfId="28409" xr:uid="{00000000-0005-0000-0000-0000B2690000}"/>
    <cellStyle name="Normál 3 3 2 2 3" xfId="28410" xr:uid="{00000000-0005-0000-0000-0000B3690000}"/>
    <cellStyle name="Normal 3 3 2 2 3 2" xfId="28411" xr:uid="{00000000-0005-0000-0000-0000B4690000}"/>
    <cellStyle name="Normal 3 3 2 2 3 2 2" xfId="28412" xr:uid="{00000000-0005-0000-0000-0000B5690000}"/>
    <cellStyle name="Normal 3 3 2 2 3 2 2 2" xfId="28413" xr:uid="{00000000-0005-0000-0000-0000B6690000}"/>
    <cellStyle name="Normal 3 3 2 2 3 2 3" xfId="28414" xr:uid="{00000000-0005-0000-0000-0000B7690000}"/>
    <cellStyle name="Normal 3 3 2 2 3 2 4" xfId="28415" xr:uid="{00000000-0005-0000-0000-0000B8690000}"/>
    <cellStyle name="Normal 3 3 2 2 3 3" xfId="28416" xr:uid="{00000000-0005-0000-0000-0000B9690000}"/>
    <cellStyle name="Normal 3 3 2 2 3 3 2" xfId="28417" xr:uid="{00000000-0005-0000-0000-0000BA690000}"/>
    <cellStyle name="Normal 3 3 2 2 3 4" xfId="28418" xr:uid="{00000000-0005-0000-0000-0000BB690000}"/>
    <cellStyle name="Normal 3 3 2 2 3 5" xfId="28419" xr:uid="{00000000-0005-0000-0000-0000BC690000}"/>
    <cellStyle name="Normal 3 3 2 2 3 6" xfId="28420" xr:uid="{00000000-0005-0000-0000-0000BD690000}"/>
    <cellStyle name="Normal 3 3 2 20" xfId="28421" xr:uid="{00000000-0005-0000-0000-0000BE690000}"/>
    <cellStyle name="Normal 3 3 2 21" xfId="28422" xr:uid="{00000000-0005-0000-0000-0000BF690000}"/>
    <cellStyle name="Normal 3 3 2 22" xfId="28423" xr:uid="{00000000-0005-0000-0000-0000C0690000}"/>
    <cellStyle name="Normal 3 3 2 23" xfId="28424" xr:uid="{00000000-0005-0000-0000-0000C1690000}"/>
    <cellStyle name="Normal 3 3 2 24" xfId="28425" xr:uid="{00000000-0005-0000-0000-0000C2690000}"/>
    <cellStyle name="Normal 3 3 2 25" xfId="28426" xr:uid="{00000000-0005-0000-0000-0000C3690000}"/>
    <cellStyle name="Normal 3 3 2 26" xfId="28427" xr:uid="{00000000-0005-0000-0000-0000C4690000}"/>
    <cellStyle name="Normal 3 3 2 27" xfId="28428" xr:uid="{00000000-0005-0000-0000-0000C5690000}"/>
    <cellStyle name="Normal 3 3 2 28" xfId="28429" xr:uid="{00000000-0005-0000-0000-0000C6690000}"/>
    <cellStyle name="Normal 3 3 2 29" xfId="28430" xr:uid="{00000000-0005-0000-0000-0000C7690000}"/>
    <cellStyle name="Normal 3 3 2 3" xfId="28431" xr:uid="{00000000-0005-0000-0000-0000C8690000}"/>
    <cellStyle name="Normál 3 3 2 3" xfId="28432" xr:uid="{00000000-0005-0000-0000-0000C9690000}"/>
    <cellStyle name="Normal 3 3 2 3 2" xfId="28433" xr:uid="{00000000-0005-0000-0000-0000CA690000}"/>
    <cellStyle name="Normál 3 3 2 3 2" xfId="28434" xr:uid="{00000000-0005-0000-0000-0000CB690000}"/>
    <cellStyle name="Normal 3 3 2 3 2 2" xfId="28435" xr:uid="{00000000-0005-0000-0000-0000CC690000}"/>
    <cellStyle name="Normal 3 3 2 3 2 2 2" xfId="28436" xr:uid="{00000000-0005-0000-0000-0000CD690000}"/>
    <cellStyle name="Normal 3 3 2 3 2 2 2 2" xfId="28437" xr:uid="{00000000-0005-0000-0000-0000CE690000}"/>
    <cellStyle name="Normal 3 3 2 3 2 2 3" xfId="28438" xr:uid="{00000000-0005-0000-0000-0000CF690000}"/>
    <cellStyle name="Normal 3 3 2 3 2 2 4" xfId="28439" xr:uid="{00000000-0005-0000-0000-0000D0690000}"/>
    <cellStyle name="Normal 3 3 2 3 2 3" xfId="28440" xr:uid="{00000000-0005-0000-0000-0000D1690000}"/>
    <cellStyle name="Normal 3 3 2 3 2 3 2" xfId="28441" xr:uid="{00000000-0005-0000-0000-0000D2690000}"/>
    <cellStyle name="Normal 3 3 2 3 2 4" xfId="28442" xr:uid="{00000000-0005-0000-0000-0000D3690000}"/>
    <cellStyle name="Normal 3 3 2 3 2 5" xfId="28443" xr:uid="{00000000-0005-0000-0000-0000D4690000}"/>
    <cellStyle name="Normal 3 3 2 3 2 6" xfId="28444" xr:uid="{00000000-0005-0000-0000-0000D5690000}"/>
    <cellStyle name="Normal 3 3 2 3 2 7" xfId="28445" xr:uid="{00000000-0005-0000-0000-0000D6690000}"/>
    <cellStyle name="Normál 3 3 2 3 3" xfId="28446" xr:uid="{00000000-0005-0000-0000-0000D7690000}"/>
    <cellStyle name="Normal 3 3 2 30" xfId="28447" xr:uid="{00000000-0005-0000-0000-0000D8690000}"/>
    <cellStyle name="Normal 3 3 2 31" xfId="28448" xr:uid="{00000000-0005-0000-0000-0000D9690000}"/>
    <cellStyle name="Normal 3 3 2 32" xfId="28449" xr:uid="{00000000-0005-0000-0000-0000DA690000}"/>
    <cellStyle name="Normal 3 3 2 33" xfId="28450" xr:uid="{00000000-0005-0000-0000-0000DB690000}"/>
    <cellStyle name="Normal 3 3 2 34" xfId="2283" xr:uid="{00000000-0005-0000-0000-0000DC690000}"/>
    <cellStyle name="Normal 3 3 2 4" xfId="28451" xr:uid="{00000000-0005-0000-0000-0000DD690000}"/>
    <cellStyle name="Normál 3 3 2 4" xfId="28452" xr:uid="{00000000-0005-0000-0000-0000DE690000}"/>
    <cellStyle name="Normal 3 3 2 4 10" xfId="28453" xr:uid="{00000000-0005-0000-0000-0000DF690000}"/>
    <cellStyle name="Normal 3 3 2 4 11" xfId="28454" xr:uid="{00000000-0005-0000-0000-0000E0690000}"/>
    <cellStyle name="Normal 3 3 2 4 12" xfId="28455" xr:uid="{00000000-0005-0000-0000-0000E1690000}"/>
    <cellStyle name="Normal 3 3 2 4 2" xfId="28456" xr:uid="{00000000-0005-0000-0000-0000E2690000}"/>
    <cellStyle name="Normál 3 3 2 4 2" xfId="28457" xr:uid="{00000000-0005-0000-0000-0000E3690000}"/>
    <cellStyle name="Normal 3 3 2 4 2 2" xfId="28458" xr:uid="{00000000-0005-0000-0000-0000E4690000}"/>
    <cellStyle name="Normal 3 3 2 4 2 2 2" xfId="28459" xr:uid="{00000000-0005-0000-0000-0000E5690000}"/>
    <cellStyle name="Normal 3 3 2 4 2 3" xfId="28460" xr:uid="{00000000-0005-0000-0000-0000E6690000}"/>
    <cellStyle name="Normal 3 3 2 4 2 4" xfId="28461" xr:uid="{00000000-0005-0000-0000-0000E7690000}"/>
    <cellStyle name="Normal 3 3 2 4 2 5" xfId="28462" xr:uid="{00000000-0005-0000-0000-0000E8690000}"/>
    <cellStyle name="Normal 3 3 2 4 3" xfId="28463" xr:uid="{00000000-0005-0000-0000-0000E9690000}"/>
    <cellStyle name="Normál 3 3 2 4 3" xfId="28464" xr:uid="{00000000-0005-0000-0000-0000EA690000}"/>
    <cellStyle name="Normal 3 3 2 4 3 2" xfId="28465" xr:uid="{00000000-0005-0000-0000-0000EB690000}"/>
    <cellStyle name="Normal 3 3 2 4 3 3" xfId="28466" xr:uid="{00000000-0005-0000-0000-0000EC690000}"/>
    <cellStyle name="Normal 3 3 2 4 4" xfId="28467" xr:uid="{00000000-0005-0000-0000-0000ED690000}"/>
    <cellStyle name="Normal 3 3 2 4 4 2" xfId="28468" xr:uid="{00000000-0005-0000-0000-0000EE690000}"/>
    <cellStyle name="Normal 3 3 2 4 4 3" xfId="28469" xr:uid="{00000000-0005-0000-0000-0000EF690000}"/>
    <cellStyle name="Normal 3 3 2 4 5" xfId="28470" xr:uid="{00000000-0005-0000-0000-0000F0690000}"/>
    <cellStyle name="Normal 3 3 2 4 5 2" xfId="28471" xr:uid="{00000000-0005-0000-0000-0000F1690000}"/>
    <cellStyle name="Normal 3 3 2 4 6" xfId="28472" xr:uid="{00000000-0005-0000-0000-0000F2690000}"/>
    <cellStyle name="Normal 3 3 2 4 6 2" xfId="28473" xr:uid="{00000000-0005-0000-0000-0000F3690000}"/>
    <cellStyle name="Normal 3 3 2 4 7" xfId="28474" xr:uid="{00000000-0005-0000-0000-0000F4690000}"/>
    <cellStyle name="Normal 3 3 2 4 7 2" xfId="28475" xr:uid="{00000000-0005-0000-0000-0000F5690000}"/>
    <cellStyle name="Normal 3 3 2 4 8" xfId="28476" xr:uid="{00000000-0005-0000-0000-0000F6690000}"/>
    <cellStyle name="Normal 3 3 2 4 8 2" xfId="28477" xr:uid="{00000000-0005-0000-0000-0000F7690000}"/>
    <cellStyle name="Normal 3 3 2 4 9" xfId="28478" xr:uid="{00000000-0005-0000-0000-0000F8690000}"/>
    <cellStyle name="Normal 3 3 2 4 9 2" xfId="28479" xr:uid="{00000000-0005-0000-0000-0000F9690000}"/>
    <cellStyle name="Normal 3 3 2 5" xfId="28480" xr:uid="{00000000-0005-0000-0000-0000FA690000}"/>
    <cellStyle name="Normál 3 3 2 5" xfId="28481" xr:uid="{00000000-0005-0000-0000-0000FB690000}"/>
    <cellStyle name="Normal 3 3 2 5 2" xfId="28482" xr:uid="{00000000-0005-0000-0000-0000FC690000}"/>
    <cellStyle name="Normál 3 3 2 5 2" xfId="28483" xr:uid="{00000000-0005-0000-0000-0000FD690000}"/>
    <cellStyle name="Normal 3 3 2 6" xfId="28484" xr:uid="{00000000-0005-0000-0000-0000FE690000}"/>
    <cellStyle name="Normál 3 3 2 6" xfId="28485" xr:uid="{00000000-0005-0000-0000-0000FF690000}"/>
    <cellStyle name="Normal 3 3 2 6 2" xfId="28486" xr:uid="{00000000-0005-0000-0000-0000006A0000}"/>
    <cellStyle name="Normál 3 3 2 6 2" xfId="28487" xr:uid="{00000000-0005-0000-0000-0000016A0000}"/>
    <cellStyle name="Normal 3 3 2 7" xfId="28488" xr:uid="{00000000-0005-0000-0000-0000026A0000}"/>
    <cellStyle name="Normál 3 3 2 7" xfId="28489" xr:uid="{00000000-0005-0000-0000-0000036A0000}"/>
    <cellStyle name="Normal 3 3 2 7 2" xfId="28490" xr:uid="{00000000-0005-0000-0000-0000046A0000}"/>
    <cellStyle name="Normál 3 3 2 7 2" xfId="28491" xr:uid="{00000000-0005-0000-0000-0000056A0000}"/>
    <cellStyle name="Normal 3 3 2 8" xfId="28492" xr:uid="{00000000-0005-0000-0000-0000066A0000}"/>
    <cellStyle name="Normál 3 3 2 8" xfId="28493" xr:uid="{00000000-0005-0000-0000-0000076A0000}"/>
    <cellStyle name="Normal 3 3 2 8 2" xfId="28494" xr:uid="{00000000-0005-0000-0000-0000086A0000}"/>
    <cellStyle name="Normál 3 3 2 8 2" xfId="28495" xr:uid="{00000000-0005-0000-0000-0000096A0000}"/>
    <cellStyle name="Normal 3 3 2 9" xfId="28496" xr:uid="{00000000-0005-0000-0000-00000A6A0000}"/>
    <cellStyle name="Normál 3 3 2 9" xfId="28497" xr:uid="{00000000-0005-0000-0000-00000B6A0000}"/>
    <cellStyle name="Normál 3 3 2 9 2" xfId="28498" xr:uid="{00000000-0005-0000-0000-00000C6A0000}"/>
    <cellStyle name="Normal 3 3 20" xfId="28499" xr:uid="{00000000-0005-0000-0000-00000D6A0000}"/>
    <cellStyle name="Normal 3 3 20 2" xfId="28500" xr:uid="{00000000-0005-0000-0000-00000E6A0000}"/>
    <cellStyle name="Normal 3 3 20 2 2" xfId="28501" xr:uid="{00000000-0005-0000-0000-00000F6A0000}"/>
    <cellStyle name="Normal 3 3 20 2 2 2" xfId="28502" xr:uid="{00000000-0005-0000-0000-0000106A0000}"/>
    <cellStyle name="Normal 3 3 20 2 3" xfId="28503" xr:uid="{00000000-0005-0000-0000-0000116A0000}"/>
    <cellStyle name="Normal 3 3 20 2 4" xfId="28504" xr:uid="{00000000-0005-0000-0000-0000126A0000}"/>
    <cellStyle name="Normal 3 3 20 3" xfId="28505" xr:uid="{00000000-0005-0000-0000-0000136A0000}"/>
    <cellStyle name="Normal 3 3 20 3 2" xfId="28506" xr:uid="{00000000-0005-0000-0000-0000146A0000}"/>
    <cellStyle name="Normal 3 3 20 4" xfId="28507" xr:uid="{00000000-0005-0000-0000-0000156A0000}"/>
    <cellStyle name="Normal 3 3 20 5" xfId="28508" xr:uid="{00000000-0005-0000-0000-0000166A0000}"/>
    <cellStyle name="Normal 3 3 21" xfId="28509" xr:uid="{00000000-0005-0000-0000-0000176A0000}"/>
    <cellStyle name="Normal 3 3 21 2" xfId="28510" xr:uid="{00000000-0005-0000-0000-0000186A0000}"/>
    <cellStyle name="Normal 3 3 21 2 2" xfId="28511" xr:uid="{00000000-0005-0000-0000-0000196A0000}"/>
    <cellStyle name="Normal 3 3 21 2 2 2" xfId="28512" xr:uid="{00000000-0005-0000-0000-00001A6A0000}"/>
    <cellStyle name="Normal 3 3 21 2 3" xfId="28513" xr:uid="{00000000-0005-0000-0000-00001B6A0000}"/>
    <cellStyle name="Normal 3 3 21 2 4" xfId="28514" xr:uid="{00000000-0005-0000-0000-00001C6A0000}"/>
    <cellStyle name="Normal 3 3 21 3" xfId="28515" xr:uid="{00000000-0005-0000-0000-00001D6A0000}"/>
    <cellStyle name="Normal 3 3 21 3 2" xfId="28516" xr:uid="{00000000-0005-0000-0000-00001E6A0000}"/>
    <cellStyle name="Normal 3 3 21 4" xfId="28517" xr:uid="{00000000-0005-0000-0000-00001F6A0000}"/>
    <cellStyle name="Normal 3 3 21 5" xfId="28518" xr:uid="{00000000-0005-0000-0000-0000206A0000}"/>
    <cellStyle name="Normal 3 3 22" xfId="28519" xr:uid="{00000000-0005-0000-0000-0000216A0000}"/>
    <cellStyle name="Normal 3 3 22 2" xfId="28520" xr:uid="{00000000-0005-0000-0000-0000226A0000}"/>
    <cellStyle name="Normal 3 3 22 2 2" xfId="28521" xr:uid="{00000000-0005-0000-0000-0000236A0000}"/>
    <cellStyle name="Normal 3 3 22 2 2 2" xfId="28522" xr:uid="{00000000-0005-0000-0000-0000246A0000}"/>
    <cellStyle name="Normal 3 3 22 2 3" xfId="28523" xr:uid="{00000000-0005-0000-0000-0000256A0000}"/>
    <cellStyle name="Normal 3 3 22 2 4" xfId="28524" xr:uid="{00000000-0005-0000-0000-0000266A0000}"/>
    <cellStyle name="Normal 3 3 22 3" xfId="28525" xr:uid="{00000000-0005-0000-0000-0000276A0000}"/>
    <cellStyle name="Normal 3 3 22 3 2" xfId="28526" xr:uid="{00000000-0005-0000-0000-0000286A0000}"/>
    <cellStyle name="Normal 3 3 22 4" xfId="28527" xr:uid="{00000000-0005-0000-0000-0000296A0000}"/>
    <cellStyle name="Normal 3 3 22 5" xfId="28528" xr:uid="{00000000-0005-0000-0000-00002A6A0000}"/>
    <cellStyle name="Normal 3 3 23" xfId="28529" xr:uid="{00000000-0005-0000-0000-00002B6A0000}"/>
    <cellStyle name="Normal 3 3 23 2" xfId="28530" xr:uid="{00000000-0005-0000-0000-00002C6A0000}"/>
    <cellStyle name="Normal 3 3 23 2 2" xfId="28531" xr:uid="{00000000-0005-0000-0000-00002D6A0000}"/>
    <cellStyle name="Normal 3 3 23 2 2 2" xfId="28532" xr:uid="{00000000-0005-0000-0000-00002E6A0000}"/>
    <cellStyle name="Normal 3 3 23 2 3" xfId="28533" xr:uid="{00000000-0005-0000-0000-00002F6A0000}"/>
    <cellStyle name="Normal 3 3 23 2 4" xfId="28534" xr:uid="{00000000-0005-0000-0000-0000306A0000}"/>
    <cellStyle name="Normal 3 3 23 3" xfId="28535" xr:uid="{00000000-0005-0000-0000-0000316A0000}"/>
    <cellStyle name="Normal 3 3 23 3 2" xfId="28536" xr:uid="{00000000-0005-0000-0000-0000326A0000}"/>
    <cellStyle name="Normal 3 3 23 4" xfId="28537" xr:uid="{00000000-0005-0000-0000-0000336A0000}"/>
    <cellStyle name="Normal 3 3 23 5" xfId="28538" xr:uid="{00000000-0005-0000-0000-0000346A0000}"/>
    <cellStyle name="Normal 3 3 24" xfId="28539" xr:uid="{00000000-0005-0000-0000-0000356A0000}"/>
    <cellStyle name="Normal 3 3 24 2" xfId="28540" xr:uid="{00000000-0005-0000-0000-0000366A0000}"/>
    <cellStyle name="Normal 3 3 24 2 2" xfId="28541" xr:uid="{00000000-0005-0000-0000-0000376A0000}"/>
    <cellStyle name="Normal 3 3 24 2 2 2" xfId="28542" xr:uid="{00000000-0005-0000-0000-0000386A0000}"/>
    <cellStyle name="Normal 3 3 24 2 3" xfId="28543" xr:uid="{00000000-0005-0000-0000-0000396A0000}"/>
    <cellStyle name="Normal 3 3 24 2 4" xfId="28544" xr:uid="{00000000-0005-0000-0000-00003A6A0000}"/>
    <cellStyle name="Normal 3 3 24 3" xfId="28545" xr:uid="{00000000-0005-0000-0000-00003B6A0000}"/>
    <cellStyle name="Normal 3 3 24 3 2" xfId="28546" xr:uid="{00000000-0005-0000-0000-00003C6A0000}"/>
    <cellStyle name="Normal 3 3 24 4" xfId="28547" xr:uid="{00000000-0005-0000-0000-00003D6A0000}"/>
    <cellStyle name="Normal 3 3 24 5" xfId="28548" xr:uid="{00000000-0005-0000-0000-00003E6A0000}"/>
    <cellStyle name="Normal 3 3 25" xfId="28549" xr:uid="{00000000-0005-0000-0000-00003F6A0000}"/>
    <cellStyle name="Normal 3 3 25 2" xfId="28550" xr:uid="{00000000-0005-0000-0000-0000406A0000}"/>
    <cellStyle name="Normal 3 3 26" xfId="28551" xr:uid="{00000000-0005-0000-0000-0000416A0000}"/>
    <cellStyle name="Normal 3 3 26 2" xfId="28552" xr:uid="{00000000-0005-0000-0000-0000426A0000}"/>
    <cellStyle name="Normal 3 3 27" xfId="28553" xr:uid="{00000000-0005-0000-0000-0000436A0000}"/>
    <cellStyle name="Normal 3 3 27 2" xfId="28554" xr:uid="{00000000-0005-0000-0000-0000446A0000}"/>
    <cellStyle name="Normal 3 3 28" xfId="28555" xr:uid="{00000000-0005-0000-0000-0000456A0000}"/>
    <cellStyle name="Normal 3 3 28 2" xfId="28556" xr:uid="{00000000-0005-0000-0000-0000466A0000}"/>
    <cellStyle name="Normal 3 3 29" xfId="28557" xr:uid="{00000000-0005-0000-0000-0000476A0000}"/>
    <cellStyle name="Normal 3 3 3" xfId="2379" xr:uid="{00000000-0005-0000-0000-0000486A0000}"/>
    <cellStyle name="Normál 3 3 3" xfId="28558" xr:uid="{00000000-0005-0000-0000-0000496A0000}"/>
    <cellStyle name="Normál 3 3 3 10" xfId="28559" xr:uid="{00000000-0005-0000-0000-00004A6A0000}"/>
    <cellStyle name="Normál 3 3 3 10 2" xfId="28560" xr:uid="{00000000-0005-0000-0000-00004B6A0000}"/>
    <cellStyle name="Normál 3 3 3 11" xfId="28561" xr:uid="{00000000-0005-0000-0000-00004C6A0000}"/>
    <cellStyle name="Normál 3 3 3 12" xfId="28562" xr:uid="{00000000-0005-0000-0000-00004D6A0000}"/>
    <cellStyle name="Normal 3 3 3 2" xfId="28563" xr:uid="{00000000-0005-0000-0000-00004E6A0000}"/>
    <cellStyle name="Normál 3 3 3 2" xfId="28564" xr:uid="{00000000-0005-0000-0000-00004F6A0000}"/>
    <cellStyle name="Normal 3 3 3 2 2" xfId="28565" xr:uid="{00000000-0005-0000-0000-0000506A0000}"/>
    <cellStyle name="Normál 3 3 3 2 2" xfId="28566" xr:uid="{00000000-0005-0000-0000-0000516A0000}"/>
    <cellStyle name="Normal 3 3 3 2 2 2" xfId="28567" xr:uid="{00000000-0005-0000-0000-0000526A0000}"/>
    <cellStyle name="Normal 3 3 3 2 2 2 2" xfId="28568" xr:uid="{00000000-0005-0000-0000-0000536A0000}"/>
    <cellStyle name="Normal 3 3 3 2 2 2 2 2" xfId="28569" xr:uid="{00000000-0005-0000-0000-0000546A0000}"/>
    <cellStyle name="Normal 3 3 3 2 2 2 3" xfId="28570" xr:uid="{00000000-0005-0000-0000-0000556A0000}"/>
    <cellStyle name="Normal 3 3 3 2 2 2 4" xfId="28571" xr:uid="{00000000-0005-0000-0000-0000566A0000}"/>
    <cellStyle name="Normal 3 3 3 2 2 3" xfId="28572" xr:uid="{00000000-0005-0000-0000-0000576A0000}"/>
    <cellStyle name="Normal 3 3 3 2 2 3 2" xfId="28573" xr:uid="{00000000-0005-0000-0000-0000586A0000}"/>
    <cellStyle name="Normal 3 3 3 2 2 4" xfId="28574" xr:uid="{00000000-0005-0000-0000-0000596A0000}"/>
    <cellStyle name="Normal 3 3 3 2 2 5" xfId="28575" xr:uid="{00000000-0005-0000-0000-00005A6A0000}"/>
    <cellStyle name="Normal 3 3 3 2 2 6" xfId="28576" xr:uid="{00000000-0005-0000-0000-00005B6A0000}"/>
    <cellStyle name="Normal 3 3 3 2 2 7" xfId="28577" xr:uid="{00000000-0005-0000-0000-00005C6A0000}"/>
    <cellStyle name="Normál 3 3 3 2 3" xfId="28578" xr:uid="{00000000-0005-0000-0000-00005D6A0000}"/>
    <cellStyle name="Normal 3 3 3 3" xfId="28579" xr:uid="{00000000-0005-0000-0000-00005E6A0000}"/>
    <cellStyle name="Normál 3 3 3 3" xfId="28580" xr:uid="{00000000-0005-0000-0000-00005F6A0000}"/>
    <cellStyle name="Normal 3 3 3 3 10" xfId="28581" xr:uid="{00000000-0005-0000-0000-0000606A0000}"/>
    <cellStyle name="Normal 3 3 3 3 10 2" xfId="28582" xr:uid="{00000000-0005-0000-0000-0000616A0000}"/>
    <cellStyle name="Normal 3 3 3 3 11" xfId="28583" xr:uid="{00000000-0005-0000-0000-0000626A0000}"/>
    <cellStyle name="Normal 3 3 3 3 12" xfId="28584" xr:uid="{00000000-0005-0000-0000-0000636A0000}"/>
    <cellStyle name="Normal 3 3 3 3 13" xfId="28585" xr:uid="{00000000-0005-0000-0000-0000646A0000}"/>
    <cellStyle name="Normal 3 3 3 3 14" xfId="28586" xr:uid="{00000000-0005-0000-0000-0000656A0000}"/>
    <cellStyle name="Normal 3 3 3 3 2" xfId="28587" xr:uid="{00000000-0005-0000-0000-0000666A0000}"/>
    <cellStyle name="Normál 3 3 3 3 2" xfId="28588" xr:uid="{00000000-0005-0000-0000-0000676A0000}"/>
    <cellStyle name="Normal 3 3 3 3 2 2" xfId="28589" xr:uid="{00000000-0005-0000-0000-0000686A0000}"/>
    <cellStyle name="Normal 3 3 3 3 2 2 2" xfId="28590" xr:uid="{00000000-0005-0000-0000-0000696A0000}"/>
    <cellStyle name="Normal 3 3 3 3 2 3" xfId="28591" xr:uid="{00000000-0005-0000-0000-00006A6A0000}"/>
    <cellStyle name="Normal 3 3 3 3 2 4" xfId="28592" xr:uid="{00000000-0005-0000-0000-00006B6A0000}"/>
    <cellStyle name="Normal 3 3 3 3 2 5" xfId="28593" xr:uid="{00000000-0005-0000-0000-00006C6A0000}"/>
    <cellStyle name="Normal 3 3 3 3 3" xfId="28594" xr:uid="{00000000-0005-0000-0000-00006D6A0000}"/>
    <cellStyle name="Normál 3 3 3 3 3" xfId="28595" xr:uid="{00000000-0005-0000-0000-00006E6A0000}"/>
    <cellStyle name="Normal 3 3 3 3 3 2" xfId="28596" xr:uid="{00000000-0005-0000-0000-00006F6A0000}"/>
    <cellStyle name="Normal 3 3 3 3 4" xfId="28597" xr:uid="{00000000-0005-0000-0000-0000706A0000}"/>
    <cellStyle name="Normal 3 3 3 3 4 2" xfId="28598" xr:uid="{00000000-0005-0000-0000-0000716A0000}"/>
    <cellStyle name="Normal 3 3 3 3 5" xfId="28599" xr:uid="{00000000-0005-0000-0000-0000726A0000}"/>
    <cellStyle name="Normal 3 3 3 3 5 2" xfId="28600" xr:uid="{00000000-0005-0000-0000-0000736A0000}"/>
    <cellStyle name="Normal 3 3 3 3 6" xfId="28601" xr:uid="{00000000-0005-0000-0000-0000746A0000}"/>
    <cellStyle name="Normal 3 3 3 3 6 2" xfId="28602" xr:uid="{00000000-0005-0000-0000-0000756A0000}"/>
    <cellStyle name="Normal 3 3 3 3 7" xfId="28603" xr:uid="{00000000-0005-0000-0000-0000766A0000}"/>
    <cellStyle name="Normal 3 3 3 3 7 2" xfId="28604" xr:uid="{00000000-0005-0000-0000-0000776A0000}"/>
    <cellStyle name="Normal 3 3 3 3 8" xfId="28605" xr:uid="{00000000-0005-0000-0000-0000786A0000}"/>
    <cellStyle name="Normal 3 3 3 3 8 2" xfId="28606" xr:uid="{00000000-0005-0000-0000-0000796A0000}"/>
    <cellStyle name="Normal 3 3 3 3 9" xfId="28607" xr:uid="{00000000-0005-0000-0000-00007A6A0000}"/>
    <cellStyle name="Normal 3 3 3 3 9 2" xfId="28608" xr:uid="{00000000-0005-0000-0000-00007B6A0000}"/>
    <cellStyle name="Normal 3 3 3 4" xfId="51392" xr:uid="{156D10B2-851B-4F01-9AB4-03EAA240D61B}"/>
    <cellStyle name="Normál 3 3 3 4" xfId="28609" xr:uid="{00000000-0005-0000-0000-00007C6A0000}"/>
    <cellStyle name="Normál 3 3 3 4 2" xfId="28610" xr:uid="{00000000-0005-0000-0000-00007D6A0000}"/>
    <cellStyle name="Normal 3 3 3 5" xfId="52374" xr:uid="{8270D488-0207-4461-A7AB-47239970198E}"/>
    <cellStyle name="Normál 3 3 3 5" xfId="28611" xr:uid="{00000000-0005-0000-0000-00007E6A0000}"/>
    <cellStyle name="Normál 3 3 3 5 2" xfId="28612" xr:uid="{00000000-0005-0000-0000-00007F6A0000}"/>
    <cellStyle name="Normal 3 3 3 6" xfId="52393" xr:uid="{4652F54D-3AE2-43FE-8CDA-985332652CD8}"/>
    <cellStyle name="Normál 3 3 3 6" xfId="28613" xr:uid="{00000000-0005-0000-0000-0000806A0000}"/>
    <cellStyle name="Normál 3 3 3 6 2" xfId="28614" xr:uid="{00000000-0005-0000-0000-0000816A0000}"/>
    <cellStyle name="Normal 3 3 3 7" xfId="52373" xr:uid="{A8D789DE-E804-420B-B75C-02C4EC5867AA}"/>
    <cellStyle name="Normál 3 3 3 7" xfId="28615" xr:uid="{00000000-0005-0000-0000-0000826A0000}"/>
    <cellStyle name="Normál 3 3 3 7 2" xfId="28616" xr:uid="{00000000-0005-0000-0000-0000836A0000}"/>
    <cellStyle name="Normal 3 3 3 8" xfId="52441" xr:uid="{276D538D-2E90-4E97-BCAB-BB1702D15748}"/>
    <cellStyle name="Normál 3 3 3 8" xfId="28617" xr:uid="{00000000-0005-0000-0000-0000846A0000}"/>
    <cellStyle name="Normál 3 3 3 8 2" xfId="28618" xr:uid="{00000000-0005-0000-0000-0000856A0000}"/>
    <cellStyle name="Normal 3 3 3 9" xfId="52862" xr:uid="{089CF71E-D321-4427-8E94-5B65889E264C}"/>
    <cellStyle name="Normál 3 3 3 9" xfId="28619" xr:uid="{00000000-0005-0000-0000-0000866A0000}"/>
    <cellStyle name="Normál 3 3 3 9 2" xfId="28620" xr:uid="{00000000-0005-0000-0000-0000876A0000}"/>
    <cellStyle name="Normal 3 3 30" xfId="28621" xr:uid="{00000000-0005-0000-0000-0000886A0000}"/>
    <cellStyle name="Normal 3 3 31" xfId="28622" xr:uid="{00000000-0005-0000-0000-0000896A0000}"/>
    <cellStyle name="Normal 3 3 32" xfId="28623" xr:uid="{00000000-0005-0000-0000-00008A6A0000}"/>
    <cellStyle name="Normal 3 3 33" xfId="28624" xr:uid="{00000000-0005-0000-0000-00008B6A0000}"/>
    <cellStyle name="Normal 3 3 34" xfId="28625" xr:uid="{00000000-0005-0000-0000-00008C6A0000}"/>
    <cellStyle name="Normal 3 3 35" xfId="28626" xr:uid="{00000000-0005-0000-0000-00008D6A0000}"/>
    <cellStyle name="Normal 3 3 36" xfId="28627" xr:uid="{00000000-0005-0000-0000-00008E6A0000}"/>
    <cellStyle name="Normal 3 3 37" xfId="28628" xr:uid="{00000000-0005-0000-0000-00008F6A0000}"/>
    <cellStyle name="Normal 3 3 38" xfId="28629" xr:uid="{00000000-0005-0000-0000-0000906A0000}"/>
    <cellStyle name="Normal 3 3 39" xfId="28630" xr:uid="{00000000-0005-0000-0000-0000916A0000}"/>
    <cellStyle name="Normal 3 3 4" xfId="28631" xr:uid="{00000000-0005-0000-0000-0000926A0000}"/>
    <cellStyle name="Normál 3 3 4" xfId="28632" xr:uid="{00000000-0005-0000-0000-0000936A0000}"/>
    <cellStyle name="Normál 3 3 4 10" xfId="28633" xr:uid="{00000000-0005-0000-0000-0000946A0000}"/>
    <cellStyle name="Normál 3 3 4 10 2" xfId="28634" xr:uid="{00000000-0005-0000-0000-0000956A0000}"/>
    <cellStyle name="Normál 3 3 4 11" xfId="28635" xr:uid="{00000000-0005-0000-0000-0000966A0000}"/>
    <cellStyle name="Normál 3 3 4 12" xfId="28636" xr:uid="{00000000-0005-0000-0000-0000976A0000}"/>
    <cellStyle name="Normal 3 3 4 2" xfId="28637" xr:uid="{00000000-0005-0000-0000-0000986A0000}"/>
    <cellStyle name="Normál 3 3 4 2" xfId="28638" xr:uid="{00000000-0005-0000-0000-0000996A0000}"/>
    <cellStyle name="Normal 3 3 4 2 10" xfId="28639" xr:uid="{00000000-0005-0000-0000-00009A6A0000}"/>
    <cellStyle name="Normal 3 3 4 2 10 2" xfId="28640" xr:uid="{00000000-0005-0000-0000-00009B6A0000}"/>
    <cellStyle name="Normal 3 3 4 2 11" xfId="28641" xr:uid="{00000000-0005-0000-0000-00009C6A0000}"/>
    <cellStyle name="Normal 3 3 4 2 11 2" xfId="28642" xr:uid="{00000000-0005-0000-0000-00009D6A0000}"/>
    <cellStyle name="Normal 3 3 4 2 12" xfId="28643" xr:uid="{00000000-0005-0000-0000-00009E6A0000}"/>
    <cellStyle name="Normal 3 3 4 2 13" xfId="28644" xr:uid="{00000000-0005-0000-0000-00009F6A0000}"/>
    <cellStyle name="Normal 3 3 4 2 14" xfId="28645" xr:uid="{00000000-0005-0000-0000-0000A06A0000}"/>
    <cellStyle name="Normal 3 3 4 2 15" xfId="28646" xr:uid="{00000000-0005-0000-0000-0000A16A0000}"/>
    <cellStyle name="Normal 3 3 4 2 2" xfId="28647" xr:uid="{00000000-0005-0000-0000-0000A26A0000}"/>
    <cellStyle name="Normál 3 3 4 2 2" xfId="28648" xr:uid="{00000000-0005-0000-0000-0000A36A0000}"/>
    <cellStyle name="Normal 3 3 4 2 2 2" xfId="28649" xr:uid="{00000000-0005-0000-0000-0000A46A0000}"/>
    <cellStyle name="Normal 3 3 4 2 2 2 2" xfId="28650" xr:uid="{00000000-0005-0000-0000-0000A56A0000}"/>
    <cellStyle name="Normal 3 3 4 2 2 3" xfId="28651" xr:uid="{00000000-0005-0000-0000-0000A66A0000}"/>
    <cellStyle name="Normal 3 3 4 2 2 4" xfId="28652" xr:uid="{00000000-0005-0000-0000-0000A76A0000}"/>
    <cellStyle name="Normal 3 3 4 2 2 5" xfId="28653" xr:uid="{00000000-0005-0000-0000-0000A86A0000}"/>
    <cellStyle name="Normal 3 3 4 2 3" xfId="28654" xr:uid="{00000000-0005-0000-0000-0000A96A0000}"/>
    <cellStyle name="Normál 3 3 4 2 3" xfId="28655" xr:uid="{00000000-0005-0000-0000-0000AA6A0000}"/>
    <cellStyle name="Normal 3 3 4 2 3 2" xfId="28656" xr:uid="{00000000-0005-0000-0000-0000AB6A0000}"/>
    <cellStyle name="Normal 3 3 4 2 4" xfId="28657" xr:uid="{00000000-0005-0000-0000-0000AC6A0000}"/>
    <cellStyle name="Normal 3 3 4 2 4 2" xfId="28658" xr:uid="{00000000-0005-0000-0000-0000AD6A0000}"/>
    <cellStyle name="Normal 3 3 4 2 5" xfId="28659" xr:uid="{00000000-0005-0000-0000-0000AE6A0000}"/>
    <cellStyle name="Normal 3 3 4 2 5 2" xfId="28660" xr:uid="{00000000-0005-0000-0000-0000AF6A0000}"/>
    <cellStyle name="Normal 3 3 4 2 6" xfId="28661" xr:uid="{00000000-0005-0000-0000-0000B06A0000}"/>
    <cellStyle name="Normal 3 3 4 2 6 2" xfId="28662" xr:uid="{00000000-0005-0000-0000-0000B16A0000}"/>
    <cellStyle name="Normal 3 3 4 2 7" xfId="28663" xr:uid="{00000000-0005-0000-0000-0000B26A0000}"/>
    <cellStyle name="Normal 3 3 4 2 7 2" xfId="28664" xr:uid="{00000000-0005-0000-0000-0000B36A0000}"/>
    <cellStyle name="Normal 3 3 4 2 8" xfId="28665" xr:uid="{00000000-0005-0000-0000-0000B46A0000}"/>
    <cellStyle name="Normal 3 3 4 2 8 2" xfId="28666" xr:uid="{00000000-0005-0000-0000-0000B56A0000}"/>
    <cellStyle name="Normal 3 3 4 2 9" xfId="28667" xr:uid="{00000000-0005-0000-0000-0000B66A0000}"/>
    <cellStyle name="Normal 3 3 4 2 9 2" xfId="28668" xr:uid="{00000000-0005-0000-0000-0000B76A0000}"/>
    <cellStyle name="Normál 3 3 4 3" xfId="28669" xr:uid="{00000000-0005-0000-0000-0000B86A0000}"/>
    <cellStyle name="Normál 3 3 4 3 2" xfId="28670" xr:uid="{00000000-0005-0000-0000-0000B96A0000}"/>
    <cellStyle name="Normál 3 3 4 4" xfId="28671" xr:uid="{00000000-0005-0000-0000-0000BA6A0000}"/>
    <cellStyle name="Normál 3 3 4 4 2" xfId="28672" xr:uid="{00000000-0005-0000-0000-0000BB6A0000}"/>
    <cellStyle name="Normál 3 3 4 5" xfId="28673" xr:uid="{00000000-0005-0000-0000-0000BC6A0000}"/>
    <cellStyle name="Normál 3 3 4 5 2" xfId="28674" xr:uid="{00000000-0005-0000-0000-0000BD6A0000}"/>
    <cellStyle name="Normál 3 3 4 6" xfId="28675" xr:uid="{00000000-0005-0000-0000-0000BE6A0000}"/>
    <cellStyle name="Normál 3 3 4 6 2" xfId="28676" xr:uid="{00000000-0005-0000-0000-0000BF6A0000}"/>
    <cellStyle name="Normál 3 3 4 7" xfId="28677" xr:uid="{00000000-0005-0000-0000-0000C06A0000}"/>
    <cellStyle name="Normál 3 3 4 7 2" xfId="28678" xr:uid="{00000000-0005-0000-0000-0000C16A0000}"/>
    <cellStyle name="Normál 3 3 4 8" xfId="28679" xr:uid="{00000000-0005-0000-0000-0000C26A0000}"/>
    <cellStyle name="Normál 3 3 4 8 2" xfId="28680" xr:uid="{00000000-0005-0000-0000-0000C36A0000}"/>
    <cellStyle name="Normál 3 3 4 9" xfId="28681" xr:uid="{00000000-0005-0000-0000-0000C46A0000}"/>
    <cellStyle name="Normál 3 3 4 9 2" xfId="28682" xr:uid="{00000000-0005-0000-0000-0000C56A0000}"/>
    <cellStyle name="Normal 3 3 40" xfId="28683" xr:uid="{00000000-0005-0000-0000-0000C66A0000}"/>
    <cellStyle name="Normal 3 3 41" xfId="28684" xr:uid="{00000000-0005-0000-0000-0000C76A0000}"/>
    <cellStyle name="Normal 3 3 42" xfId="28685" xr:uid="{00000000-0005-0000-0000-0000C86A0000}"/>
    <cellStyle name="Normal 3 3 43" xfId="28686" xr:uid="{00000000-0005-0000-0000-0000C96A0000}"/>
    <cellStyle name="Normal 3 3 44" xfId="28687" xr:uid="{00000000-0005-0000-0000-0000CA6A0000}"/>
    <cellStyle name="Normal 3 3 45" xfId="28688" xr:uid="{00000000-0005-0000-0000-0000CB6A0000}"/>
    <cellStyle name="Normal 3 3 46" xfId="28689" xr:uid="{00000000-0005-0000-0000-0000CC6A0000}"/>
    <cellStyle name="Normal 3 3 47" xfId="28690" xr:uid="{00000000-0005-0000-0000-0000CD6A0000}"/>
    <cellStyle name="Normal 3 3 48" xfId="28691" xr:uid="{00000000-0005-0000-0000-0000CE6A0000}"/>
    <cellStyle name="Normal 3 3 49" xfId="28692" xr:uid="{00000000-0005-0000-0000-0000CF6A0000}"/>
    <cellStyle name="Normal 3 3 5" xfId="28693" xr:uid="{00000000-0005-0000-0000-0000D06A0000}"/>
    <cellStyle name="Normál 3 3 5" xfId="28694" xr:uid="{00000000-0005-0000-0000-0000D16A0000}"/>
    <cellStyle name="Normal 3 3 5 10" xfId="28695" xr:uid="{00000000-0005-0000-0000-0000D26A0000}"/>
    <cellStyle name="Normál 3 3 5 10" xfId="28696" xr:uid="{00000000-0005-0000-0000-0000D36A0000}"/>
    <cellStyle name="Normál 3 3 5 10 2" xfId="28697" xr:uid="{00000000-0005-0000-0000-0000D46A0000}"/>
    <cellStyle name="Normal 3 3 5 11" xfId="28698" xr:uid="{00000000-0005-0000-0000-0000D56A0000}"/>
    <cellStyle name="Normál 3 3 5 11" xfId="28699" xr:uid="{00000000-0005-0000-0000-0000D66A0000}"/>
    <cellStyle name="Normal 3 3 5 12" xfId="28700" xr:uid="{00000000-0005-0000-0000-0000D76A0000}"/>
    <cellStyle name="Normál 3 3 5 12" xfId="28701" xr:uid="{00000000-0005-0000-0000-0000D86A0000}"/>
    <cellStyle name="Normal 3 3 5 13" xfId="28702" xr:uid="{00000000-0005-0000-0000-0000D96A0000}"/>
    <cellStyle name="Normal 3 3 5 14" xfId="28703" xr:uid="{00000000-0005-0000-0000-0000DA6A0000}"/>
    <cellStyle name="Normal 3 3 5 15" xfId="28704" xr:uid="{00000000-0005-0000-0000-0000DB6A0000}"/>
    <cellStyle name="Normal 3 3 5 2" xfId="28705" xr:uid="{00000000-0005-0000-0000-0000DC6A0000}"/>
    <cellStyle name="Normál 3 3 5 2" xfId="28706" xr:uid="{00000000-0005-0000-0000-0000DD6A0000}"/>
    <cellStyle name="Normal 3 3 5 2 2" xfId="28707" xr:uid="{00000000-0005-0000-0000-0000DE6A0000}"/>
    <cellStyle name="Normál 3 3 5 2 2" xfId="28708" xr:uid="{00000000-0005-0000-0000-0000DF6A0000}"/>
    <cellStyle name="Normal 3 3 5 2 2 2" xfId="28709" xr:uid="{00000000-0005-0000-0000-0000E06A0000}"/>
    <cellStyle name="Normal 3 3 5 2 2 2 2" xfId="28710" xr:uid="{00000000-0005-0000-0000-0000E16A0000}"/>
    <cellStyle name="Normal 3 3 5 2 2 2 2 2" xfId="28711" xr:uid="{00000000-0005-0000-0000-0000E26A0000}"/>
    <cellStyle name="Normal 3 3 5 2 2 2 3" xfId="28712" xr:uid="{00000000-0005-0000-0000-0000E36A0000}"/>
    <cellStyle name="Normal 3 3 5 2 2 2 4" xfId="28713" xr:uid="{00000000-0005-0000-0000-0000E46A0000}"/>
    <cellStyle name="Normal 3 3 5 2 2 3" xfId="28714" xr:uid="{00000000-0005-0000-0000-0000E56A0000}"/>
    <cellStyle name="Normal 3 3 5 2 2 3 2" xfId="28715" xr:uid="{00000000-0005-0000-0000-0000E66A0000}"/>
    <cellStyle name="Normal 3 3 5 2 2 4" xfId="28716" xr:uid="{00000000-0005-0000-0000-0000E76A0000}"/>
    <cellStyle name="Normal 3 3 5 2 2 5" xfId="28717" xr:uid="{00000000-0005-0000-0000-0000E86A0000}"/>
    <cellStyle name="Normal 3 3 5 2 2 6" xfId="28718" xr:uid="{00000000-0005-0000-0000-0000E96A0000}"/>
    <cellStyle name="Normál 3 3 5 2 3" xfId="28719" xr:uid="{00000000-0005-0000-0000-0000EA6A0000}"/>
    <cellStyle name="Normal 3 3 5 3" xfId="28720" xr:uid="{00000000-0005-0000-0000-0000EB6A0000}"/>
    <cellStyle name="Normál 3 3 5 3" xfId="28721" xr:uid="{00000000-0005-0000-0000-0000EC6A0000}"/>
    <cellStyle name="Normal 3 3 5 3 10" xfId="28722" xr:uid="{00000000-0005-0000-0000-0000ED6A0000}"/>
    <cellStyle name="Normal 3 3 5 3 10 2" xfId="28723" xr:uid="{00000000-0005-0000-0000-0000EE6A0000}"/>
    <cellStyle name="Normal 3 3 5 3 11" xfId="28724" xr:uid="{00000000-0005-0000-0000-0000EF6A0000}"/>
    <cellStyle name="Normal 3 3 5 3 12" xfId="28725" xr:uid="{00000000-0005-0000-0000-0000F06A0000}"/>
    <cellStyle name="Normal 3 3 5 3 13" xfId="28726" xr:uid="{00000000-0005-0000-0000-0000F16A0000}"/>
    <cellStyle name="Normal 3 3 5 3 2" xfId="28727" xr:uid="{00000000-0005-0000-0000-0000F26A0000}"/>
    <cellStyle name="Normál 3 3 5 3 2" xfId="28728" xr:uid="{00000000-0005-0000-0000-0000F36A0000}"/>
    <cellStyle name="Normal 3 3 5 3 2 2" xfId="28729" xr:uid="{00000000-0005-0000-0000-0000F46A0000}"/>
    <cellStyle name="Normal 3 3 5 3 2 2 2" xfId="28730" xr:uid="{00000000-0005-0000-0000-0000F56A0000}"/>
    <cellStyle name="Normal 3 3 5 3 2 3" xfId="28731" xr:uid="{00000000-0005-0000-0000-0000F66A0000}"/>
    <cellStyle name="Normal 3 3 5 3 2 4" xfId="28732" xr:uid="{00000000-0005-0000-0000-0000F76A0000}"/>
    <cellStyle name="Normal 3 3 5 3 2 5" xfId="28733" xr:uid="{00000000-0005-0000-0000-0000F86A0000}"/>
    <cellStyle name="Normal 3 3 5 3 3" xfId="28734" xr:uid="{00000000-0005-0000-0000-0000F96A0000}"/>
    <cellStyle name="Normál 3 3 5 3 3" xfId="28735" xr:uid="{00000000-0005-0000-0000-0000FA6A0000}"/>
    <cellStyle name="Normal 3 3 5 3 3 2" xfId="28736" xr:uid="{00000000-0005-0000-0000-0000FB6A0000}"/>
    <cellStyle name="Normal 3 3 5 3 4" xfId="28737" xr:uid="{00000000-0005-0000-0000-0000FC6A0000}"/>
    <cellStyle name="Normal 3 3 5 3 4 2" xfId="28738" xr:uid="{00000000-0005-0000-0000-0000FD6A0000}"/>
    <cellStyle name="Normal 3 3 5 3 5" xfId="28739" xr:uid="{00000000-0005-0000-0000-0000FE6A0000}"/>
    <cellStyle name="Normal 3 3 5 3 5 2" xfId="28740" xr:uid="{00000000-0005-0000-0000-0000FF6A0000}"/>
    <cellStyle name="Normal 3 3 5 3 6" xfId="28741" xr:uid="{00000000-0005-0000-0000-0000006B0000}"/>
    <cellStyle name="Normal 3 3 5 3 6 2" xfId="28742" xr:uid="{00000000-0005-0000-0000-0000016B0000}"/>
    <cellStyle name="Normal 3 3 5 3 7" xfId="28743" xr:uid="{00000000-0005-0000-0000-0000026B0000}"/>
    <cellStyle name="Normal 3 3 5 3 7 2" xfId="28744" xr:uid="{00000000-0005-0000-0000-0000036B0000}"/>
    <cellStyle name="Normal 3 3 5 3 8" xfId="28745" xr:uid="{00000000-0005-0000-0000-0000046B0000}"/>
    <cellStyle name="Normal 3 3 5 3 8 2" xfId="28746" xr:uid="{00000000-0005-0000-0000-0000056B0000}"/>
    <cellStyle name="Normal 3 3 5 3 9" xfId="28747" xr:uid="{00000000-0005-0000-0000-0000066B0000}"/>
    <cellStyle name="Normal 3 3 5 3 9 2" xfId="28748" xr:uid="{00000000-0005-0000-0000-0000076B0000}"/>
    <cellStyle name="Normal 3 3 5 4" xfId="28749" xr:uid="{00000000-0005-0000-0000-0000086B0000}"/>
    <cellStyle name="Normál 3 3 5 4" xfId="28750" xr:uid="{00000000-0005-0000-0000-0000096B0000}"/>
    <cellStyle name="Normál 3 3 5 4 2" xfId="28751" xr:uid="{00000000-0005-0000-0000-00000A6B0000}"/>
    <cellStyle name="Normal 3 3 5 5" xfId="28752" xr:uid="{00000000-0005-0000-0000-00000B6B0000}"/>
    <cellStyle name="Normál 3 3 5 5" xfId="28753" xr:uid="{00000000-0005-0000-0000-00000C6B0000}"/>
    <cellStyle name="Normál 3 3 5 5 2" xfId="28754" xr:uid="{00000000-0005-0000-0000-00000D6B0000}"/>
    <cellStyle name="Normal 3 3 5 6" xfId="28755" xr:uid="{00000000-0005-0000-0000-00000E6B0000}"/>
    <cellStyle name="Normál 3 3 5 6" xfId="28756" xr:uid="{00000000-0005-0000-0000-00000F6B0000}"/>
    <cellStyle name="Normál 3 3 5 6 2" xfId="28757" xr:uid="{00000000-0005-0000-0000-0000106B0000}"/>
    <cellStyle name="Normal 3 3 5 7" xfId="28758" xr:uid="{00000000-0005-0000-0000-0000116B0000}"/>
    <cellStyle name="Normál 3 3 5 7" xfId="28759" xr:uid="{00000000-0005-0000-0000-0000126B0000}"/>
    <cellStyle name="Normál 3 3 5 7 2" xfId="28760" xr:uid="{00000000-0005-0000-0000-0000136B0000}"/>
    <cellStyle name="Normal 3 3 5 8" xfId="28761" xr:uid="{00000000-0005-0000-0000-0000146B0000}"/>
    <cellStyle name="Normál 3 3 5 8" xfId="28762" xr:uid="{00000000-0005-0000-0000-0000156B0000}"/>
    <cellStyle name="Normál 3 3 5 8 2" xfId="28763" xr:uid="{00000000-0005-0000-0000-0000166B0000}"/>
    <cellStyle name="Normal 3 3 5 9" xfId="28764" xr:uid="{00000000-0005-0000-0000-0000176B0000}"/>
    <cellStyle name="Normál 3 3 5 9" xfId="28765" xr:uid="{00000000-0005-0000-0000-0000186B0000}"/>
    <cellStyle name="Normál 3 3 5 9 2" xfId="28766" xr:uid="{00000000-0005-0000-0000-0000196B0000}"/>
    <cellStyle name="Normal 3 3 50" xfId="28767" xr:uid="{00000000-0005-0000-0000-00001A6B0000}"/>
    <cellStyle name="Normal 3 3 51" xfId="28768" xr:uid="{00000000-0005-0000-0000-00001B6B0000}"/>
    <cellStyle name="Normal 3 3 52" xfId="2282" xr:uid="{00000000-0005-0000-0000-00001C6B0000}"/>
    <cellStyle name="Normal 3 3 53" xfId="51391" xr:uid="{6C900116-003D-4228-A091-44F7DED08613}"/>
    <cellStyle name="Normal 3 3 54" xfId="52372" xr:uid="{AD9B9339-FA15-443C-A625-C6F9E53C47F1}"/>
    <cellStyle name="Normal 3 3 55" xfId="52394" xr:uid="{AEBDC996-0E98-401A-9358-6F94AA83992A}"/>
    <cellStyle name="Normal 3 3 56" xfId="52370" xr:uid="{D99842BA-C827-48CA-9759-B88DF40EB609}"/>
    <cellStyle name="Normal 3 3 57" xfId="52384" xr:uid="{6813A4E0-7346-44D2-BDD4-03340C59045E}"/>
    <cellStyle name="Normal 3 3 58" xfId="52861" xr:uid="{3360899F-AEB2-4F2D-BFAC-019CB9E72FB3}"/>
    <cellStyle name="Normal 3 3 6" xfId="28769" xr:uid="{00000000-0005-0000-0000-00001D6B0000}"/>
    <cellStyle name="Normál 3 3 6" xfId="28770" xr:uid="{00000000-0005-0000-0000-00001E6B0000}"/>
    <cellStyle name="Normal 3 3 6 2" xfId="28771" xr:uid="{00000000-0005-0000-0000-00001F6B0000}"/>
    <cellStyle name="Normál 3 3 6 2" xfId="28772" xr:uid="{00000000-0005-0000-0000-0000206B0000}"/>
    <cellStyle name="Normal 3 3 6 2 2" xfId="28773" xr:uid="{00000000-0005-0000-0000-0000216B0000}"/>
    <cellStyle name="Normal 3 3 6 2 2 2" xfId="28774" xr:uid="{00000000-0005-0000-0000-0000226B0000}"/>
    <cellStyle name="Normal 3 3 6 2 2 2 2" xfId="28775" xr:uid="{00000000-0005-0000-0000-0000236B0000}"/>
    <cellStyle name="Normal 3 3 6 2 2 3" xfId="28776" xr:uid="{00000000-0005-0000-0000-0000246B0000}"/>
    <cellStyle name="Normal 3 3 6 2 2 4" xfId="28777" xr:uid="{00000000-0005-0000-0000-0000256B0000}"/>
    <cellStyle name="Normal 3 3 6 2 3" xfId="28778" xr:uid="{00000000-0005-0000-0000-0000266B0000}"/>
    <cellStyle name="Normal 3 3 6 2 3 2" xfId="28779" xr:uid="{00000000-0005-0000-0000-0000276B0000}"/>
    <cellStyle name="Normal 3 3 6 2 4" xfId="28780" xr:uid="{00000000-0005-0000-0000-0000286B0000}"/>
    <cellStyle name="Normal 3 3 6 2 5" xfId="28781" xr:uid="{00000000-0005-0000-0000-0000296B0000}"/>
    <cellStyle name="Normal 3 3 6 2 6" xfId="28782" xr:uid="{00000000-0005-0000-0000-00002A6B0000}"/>
    <cellStyle name="Normal 3 3 6 2 7" xfId="28783" xr:uid="{00000000-0005-0000-0000-00002B6B0000}"/>
    <cellStyle name="Normál 3 3 6 3" xfId="28784" xr:uid="{00000000-0005-0000-0000-00002C6B0000}"/>
    <cellStyle name="Normal 3 3 7" xfId="28785" xr:uid="{00000000-0005-0000-0000-00002D6B0000}"/>
    <cellStyle name="Normál 3 3 7" xfId="28786" xr:uid="{00000000-0005-0000-0000-00002E6B0000}"/>
    <cellStyle name="Normal 3 3 7 2" xfId="28787" xr:uid="{00000000-0005-0000-0000-00002F6B0000}"/>
    <cellStyle name="Normál 3 3 7 2" xfId="28788" xr:uid="{00000000-0005-0000-0000-0000306B0000}"/>
    <cellStyle name="Normal 3 3 7 2 2" xfId="28789" xr:uid="{00000000-0005-0000-0000-0000316B0000}"/>
    <cellStyle name="Normal 3 3 7 2 2 2" xfId="28790" xr:uid="{00000000-0005-0000-0000-0000326B0000}"/>
    <cellStyle name="Normal 3 3 7 2 2 2 2" xfId="28791" xr:uid="{00000000-0005-0000-0000-0000336B0000}"/>
    <cellStyle name="Normal 3 3 7 2 2 3" xfId="28792" xr:uid="{00000000-0005-0000-0000-0000346B0000}"/>
    <cellStyle name="Normal 3 3 7 2 2 4" xfId="28793" xr:uid="{00000000-0005-0000-0000-0000356B0000}"/>
    <cellStyle name="Normal 3 3 7 2 3" xfId="28794" xr:uid="{00000000-0005-0000-0000-0000366B0000}"/>
    <cellStyle name="Normal 3 3 7 2 3 2" xfId="28795" xr:uid="{00000000-0005-0000-0000-0000376B0000}"/>
    <cellStyle name="Normal 3 3 7 2 4" xfId="28796" xr:uid="{00000000-0005-0000-0000-0000386B0000}"/>
    <cellStyle name="Normal 3 3 7 2 5" xfId="28797" xr:uid="{00000000-0005-0000-0000-0000396B0000}"/>
    <cellStyle name="Normal 3 3 7 2 6" xfId="28798" xr:uid="{00000000-0005-0000-0000-00003A6B0000}"/>
    <cellStyle name="Normal 3 3 7 2 7" xfId="28799" xr:uid="{00000000-0005-0000-0000-00003B6B0000}"/>
    <cellStyle name="Normál 3 3 7 3" xfId="28800" xr:uid="{00000000-0005-0000-0000-00003C6B0000}"/>
    <cellStyle name="Normal 3 3 8" xfId="28801" xr:uid="{00000000-0005-0000-0000-00003D6B0000}"/>
    <cellStyle name="Normál 3 3 8" xfId="28802" xr:uid="{00000000-0005-0000-0000-00003E6B0000}"/>
    <cellStyle name="Normal 3 3 8 2" xfId="28803" xr:uid="{00000000-0005-0000-0000-00003F6B0000}"/>
    <cellStyle name="Normál 3 3 8 2" xfId="28804" xr:uid="{00000000-0005-0000-0000-0000406B0000}"/>
    <cellStyle name="Normal 3 3 8 2 2" xfId="28805" xr:uid="{00000000-0005-0000-0000-0000416B0000}"/>
    <cellStyle name="Normal 3 3 8 2 2 2" xfId="28806" xr:uid="{00000000-0005-0000-0000-0000426B0000}"/>
    <cellStyle name="Normal 3 3 8 2 2 2 2" xfId="28807" xr:uid="{00000000-0005-0000-0000-0000436B0000}"/>
    <cellStyle name="Normal 3 3 8 2 2 3" xfId="28808" xr:uid="{00000000-0005-0000-0000-0000446B0000}"/>
    <cellStyle name="Normal 3 3 8 2 2 4" xfId="28809" xr:uid="{00000000-0005-0000-0000-0000456B0000}"/>
    <cellStyle name="Normal 3 3 8 2 3" xfId="28810" xr:uid="{00000000-0005-0000-0000-0000466B0000}"/>
    <cellStyle name="Normal 3 3 8 2 3 2" xfId="28811" xr:uid="{00000000-0005-0000-0000-0000476B0000}"/>
    <cellStyle name="Normal 3 3 8 2 4" xfId="28812" xr:uid="{00000000-0005-0000-0000-0000486B0000}"/>
    <cellStyle name="Normal 3 3 8 2 5" xfId="28813" xr:uid="{00000000-0005-0000-0000-0000496B0000}"/>
    <cellStyle name="Normal 3 3 8 2 6" xfId="28814" xr:uid="{00000000-0005-0000-0000-00004A6B0000}"/>
    <cellStyle name="Normal 3 3 8 2 7" xfId="28815" xr:uid="{00000000-0005-0000-0000-00004B6B0000}"/>
    <cellStyle name="Normál 3 3 8 3" xfId="28816" xr:uid="{00000000-0005-0000-0000-00004C6B0000}"/>
    <cellStyle name="Normal 3 3 9" xfId="28817" xr:uid="{00000000-0005-0000-0000-00004D6B0000}"/>
    <cellStyle name="Normál 3 3 9" xfId="28818" xr:uid="{00000000-0005-0000-0000-00004E6B0000}"/>
    <cellStyle name="Normal 3 3 9 2" xfId="28819" xr:uid="{00000000-0005-0000-0000-00004F6B0000}"/>
    <cellStyle name="Normál 3 3 9 2" xfId="28820" xr:uid="{00000000-0005-0000-0000-0000506B0000}"/>
    <cellStyle name="Normal 3 3 9 2 2" xfId="28821" xr:uid="{00000000-0005-0000-0000-0000516B0000}"/>
    <cellStyle name="Normal 3 3 9 2 2 2" xfId="28822" xr:uid="{00000000-0005-0000-0000-0000526B0000}"/>
    <cellStyle name="Normal 3 3 9 2 2 2 2" xfId="28823" xr:uid="{00000000-0005-0000-0000-0000536B0000}"/>
    <cellStyle name="Normal 3 3 9 2 2 3" xfId="28824" xr:uid="{00000000-0005-0000-0000-0000546B0000}"/>
    <cellStyle name="Normal 3 3 9 2 2 4" xfId="28825" xr:uid="{00000000-0005-0000-0000-0000556B0000}"/>
    <cellStyle name="Normal 3 3 9 2 3" xfId="28826" xr:uid="{00000000-0005-0000-0000-0000566B0000}"/>
    <cellStyle name="Normal 3 3 9 2 3 2" xfId="28827" xr:uid="{00000000-0005-0000-0000-0000576B0000}"/>
    <cellStyle name="Normal 3 3 9 2 4" xfId="28828" xr:uid="{00000000-0005-0000-0000-0000586B0000}"/>
    <cellStyle name="Normal 3 3 9 2 5" xfId="28829" xr:uid="{00000000-0005-0000-0000-0000596B0000}"/>
    <cellStyle name="Normal 3 3 9 2 6" xfId="28830" xr:uid="{00000000-0005-0000-0000-00005A6B0000}"/>
    <cellStyle name="Normal 3 3 9 2 7" xfId="28831" xr:uid="{00000000-0005-0000-0000-00005B6B0000}"/>
    <cellStyle name="Normál 3 3 9 3" xfId="28832" xr:uid="{00000000-0005-0000-0000-00005C6B0000}"/>
    <cellStyle name="Normal 3 3_inv-en-1.5.0-02 trame_fiche-emissions" xfId="28833" xr:uid="{00000000-0005-0000-0000-00005D6B0000}"/>
    <cellStyle name="Normal 3 30" xfId="28834" xr:uid="{00000000-0005-0000-0000-00005E6B0000}"/>
    <cellStyle name="Normal 3 30 2" xfId="28835" xr:uid="{00000000-0005-0000-0000-00005F6B0000}"/>
    <cellStyle name="Normal 3 30 2 2" xfId="28836" xr:uid="{00000000-0005-0000-0000-0000606B0000}"/>
    <cellStyle name="Normal 3 30 2 2 2" xfId="28837" xr:uid="{00000000-0005-0000-0000-0000616B0000}"/>
    <cellStyle name="Normal 3 30 2 2 2 2" xfId="28838" xr:uid="{00000000-0005-0000-0000-0000626B0000}"/>
    <cellStyle name="Normal 3 30 2 2 3" xfId="28839" xr:uid="{00000000-0005-0000-0000-0000636B0000}"/>
    <cellStyle name="Normal 3 30 2 2 4" xfId="28840" xr:uid="{00000000-0005-0000-0000-0000646B0000}"/>
    <cellStyle name="Normal 3 30 2 3" xfId="28841" xr:uid="{00000000-0005-0000-0000-0000656B0000}"/>
    <cellStyle name="Normal 3 30 2 3 2" xfId="28842" xr:uid="{00000000-0005-0000-0000-0000666B0000}"/>
    <cellStyle name="Normal 3 30 2 4" xfId="28843" xr:uid="{00000000-0005-0000-0000-0000676B0000}"/>
    <cellStyle name="Normal 3 30 2 5" xfId="28844" xr:uid="{00000000-0005-0000-0000-0000686B0000}"/>
    <cellStyle name="Normal 3 31" xfId="28845" xr:uid="{00000000-0005-0000-0000-0000696B0000}"/>
    <cellStyle name="Normal 3 31 2" xfId="28846" xr:uid="{00000000-0005-0000-0000-00006A6B0000}"/>
    <cellStyle name="Normal 3 31 2 2" xfId="28847" xr:uid="{00000000-0005-0000-0000-00006B6B0000}"/>
    <cellStyle name="Normal 3 31 2 2 2" xfId="28848" xr:uid="{00000000-0005-0000-0000-00006C6B0000}"/>
    <cellStyle name="Normal 3 31 2 3" xfId="28849" xr:uid="{00000000-0005-0000-0000-00006D6B0000}"/>
    <cellStyle name="Normal 3 31 2 4" xfId="28850" xr:uid="{00000000-0005-0000-0000-00006E6B0000}"/>
    <cellStyle name="Normal 3 31 3" xfId="28851" xr:uid="{00000000-0005-0000-0000-00006F6B0000}"/>
    <cellStyle name="Normal 3 31 3 2" xfId="28852" xr:uid="{00000000-0005-0000-0000-0000706B0000}"/>
    <cellStyle name="Normal 3 31 4" xfId="28853" xr:uid="{00000000-0005-0000-0000-0000716B0000}"/>
    <cellStyle name="Normal 3 31 5" xfId="28854" xr:uid="{00000000-0005-0000-0000-0000726B0000}"/>
    <cellStyle name="Normal 3 31 6" xfId="28855" xr:uid="{00000000-0005-0000-0000-0000736B0000}"/>
    <cellStyle name="Normal 3 32" xfId="28856" xr:uid="{00000000-0005-0000-0000-0000746B0000}"/>
    <cellStyle name="Normal 3 32 2" xfId="28857" xr:uid="{00000000-0005-0000-0000-0000756B0000}"/>
    <cellStyle name="Normal 3 32 2 2" xfId="28858" xr:uid="{00000000-0005-0000-0000-0000766B0000}"/>
    <cellStyle name="Normal 3 32 2 2 2" xfId="28859" xr:uid="{00000000-0005-0000-0000-0000776B0000}"/>
    <cellStyle name="Normal 3 32 2 3" xfId="28860" xr:uid="{00000000-0005-0000-0000-0000786B0000}"/>
    <cellStyle name="Normal 3 32 2 4" xfId="28861" xr:uid="{00000000-0005-0000-0000-0000796B0000}"/>
    <cellStyle name="Normal 3 32 3" xfId="28862" xr:uid="{00000000-0005-0000-0000-00007A6B0000}"/>
    <cellStyle name="Normal 3 32 3 2" xfId="28863" xr:uid="{00000000-0005-0000-0000-00007B6B0000}"/>
    <cellStyle name="Normal 3 32 4" xfId="28864" xr:uid="{00000000-0005-0000-0000-00007C6B0000}"/>
    <cellStyle name="Normal 3 32 5" xfId="28865" xr:uid="{00000000-0005-0000-0000-00007D6B0000}"/>
    <cellStyle name="Normal 3 33" xfId="28866" xr:uid="{00000000-0005-0000-0000-00007E6B0000}"/>
    <cellStyle name="Normal 3 33 2" xfId="28867" xr:uid="{00000000-0005-0000-0000-00007F6B0000}"/>
    <cellStyle name="Normal 3 33 2 2" xfId="28868" xr:uid="{00000000-0005-0000-0000-0000806B0000}"/>
    <cellStyle name="Normal 3 33 2 2 2" xfId="28869" xr:uid="{00000000-0005-0000-0000-0000816B0000}"/>
    <cellStyle name="Normal 3 33 2 3" xfId="28870" xr:uid="{00000000-0005-0000-0000-0000826B0000}"/>
    <cellStyle name="Normal 3 33 2 4" xfId="28871" xr:uid="{00000000-0005-0000-0000-0000836B0000}"/>
    <cellStyle name="Normal 3 33 3" xfId="28872" xr:uid="{00000000-0005-0000-0000-0000846B0000}"/>
    <cellStyle name="Normal 3 33 3 2" xfId="28873" xr:uid="{00000000-0005-0000-0000-0000856B0000}"/>
    <cellStyle name="Normal 3 33 4" xfId="28874" xr:uid="{00000000-0005-0000-0000-0000866B0000}"/>
    <cellStyle name="Normal 3 33 5" xfId="28875" xr:uid="{00000000-0005-0000-0000-0000876B0000}"/>
    <cellStyle name="Normal 3 34" xfId="28876" xr:uid="{00000000-0005-0000-0000-0000886B0000}"/>
    <cellStyle name="Normal 3 34 2" xfId="28877" xr:uid="{00000000-0005-0000-0000-0000896B0000}"/>
    <cellStyle name="Normal 3 34 2 2" xfId="28878" xr:uid="{00000000-0005-0000-0000-00008A6B0000}"/>
    <cellStyle name="Normal 3 34 2 2 2" xfId="28879" xr:uid="{00000000-0005-0000-0000-00008B6B0000}"/>
    <cellStyle name="Normal 3 34 2 3" xfId="28880" xr:uid="{00000000-0005-0000-0000-00008C6B0000}"/>
    <cellStyle name="Normal 3 34 2 4" xfId="28881" xr:uid="{00000000-0005-0000-0000-00008D6B0000}"/>
    <cellStyle name="Normal 3 34 3" xfId="28882" xr:uid="{00000000-0005-0000-0000-00008E6B0000}"/>
    <cellStyle name="Normal 3 34 3 2" xfId="28883" xr:uid="{00000000-0005-0000-0000-00008F6B0000}"/>
    <cellStyle name="Normal 3 34 4" xfId="28884" xr:uid="{00000000-0005-0000-0000-0000906B0000}"/>
    <cellStyle name="Normal 3 34 5" xfId="28885" xr:uid="{00000000-0005-0000-0000-0000916B0000}"/>
    <cellStyle name="Normal 3 35" xfId="28886" xr:uid="{00000000-0005-0000-0000-0000926B0000}"/>
    <cellStyle name="Normal 3 35 2" xfId="28887" xr:uid="{00000000-0005-0000-0000-0000936B0000}"/>
    <cellStyle name="Normal 3 35 2 2" xfId="28888" xr:uid="{00000000-0005-0000-0000-0000946B0000}"/>
    <cellStyle name="Normal 3 35 2 2 2" xfId="28889" xr:uid="{00000000-0005-0000-0000-0000956B0000}"/>
    <cellStyle name="Normal 3 35 2 3" xfId="28890" xr:uid="{00000000-0005-0000-0000-0000966B0000}"/>
    <cellStyle name="Normal 3 35 2 4" xfId="28891" xr:uid="{00000000-0005-0000-0000-0000976B0000}"/>
    <cellStyle name="Normal 3 35 3" xfId="28892" xr:uid="{00000000-0005-0000-0000-0000986B0000}"/>
    <cellStyle name="Normal 3 35 3 2" xfId="28893" xr:uid="{00000000-0005-0000-0000-0000996B0000}"/>
    <cellStyle name="Normal 3 35 4" xfId="28894" xr:uid="{00000000-0005-0000-0000-00009A6B0000}"/>
    <cellStyle name="Normal 3 35 5" xfId="28895" xr:uid="{00000000-0005-0000-0000-00009B6B0000}"/>
    <cellStyle name="Normal 3 36" xfId="28896" xr:uid="{00000000-0005-0000-0000-00009C6B0000}"/>
    <cellStyle name="Normal 3 36 2" xfId="28897" xr:uid="{00000000-0005-0000-0000-00009D6B0000}"/>
    <cellStyle name="Normal 3 36 2 2" xfId="28898" xr:uid="{00000000-0005-0000-0000-00009E6B0000}"/>
    <cellStyle name="Normal 3 36 2 2 2" xfId="28899" xr:uid="{00000000-0005-0000-0000-00009F6B0000}"/>
    <cellStyle name="Normal 3 36 2 3" xfId="28900" xr:uid="{00000000-0005-0000-0000-0000A06B0000}"/>
    <cellStyle name="Normal 3 36 2 4" xfId="28901" xr:uid="{00000000-0005-0000-0000-0000A16B0000}"/>
    <cellStyle name="Normal 3 36 3" xfId="28902" xr:uid="{00000000-0005-0000-0000-0000A26B0000}"/>
    <cellStyle name="Normal 3 36 3 2" xfId="28903" xr:uid="{00000000-0005-0000-0000-0000A36B0000}"/>
    <cellStyle name="Normal 3 36 4" xfId="28904" xr:uid="{00000000-0005-0000-0000-0000A46B0000}"/>
    <cellStyle name="Normal 3 36 5" xfId="28905" xr:uid="{00000000-0005-0000-0000-0000A56B0000}"/>
    <cellStyle name="Normal 3 37" xfId="28906" xr:uid="{00000000-0005-0000-0000-0000A66B0000}"/>
    <cellStyle name="Normal 3 37 2" xfId="28907" xr:uid="{00000000-0005-0000-0000-0000A76B0000}"/>
    <cellStyle name="Normal 3 37 2 2" xfId="28908" xr:uid="{00000000-0005-0000-0000-0000A86B0000}"/>
    <cellStyle name="Normal 3 37 2 2 2" xfId="28909" xr:uid="{00000000-0005-0000-0000-0000A96B0000}"/>
    <cellStyle name="Normal 3 37 2 3" xfId="28910" xr:uid="{00000000-0005-0000-0000-0000AA6B0000}"/>
    <cellStyle name="Normal 3 37 2 4" xfId="28911" xr:uid="{00000000-0005-0000-0000-0000AB6B0000}"/>
    <cellStyle name="Normal 3 37 3" xfId="28912" xr:uid="{00000000-0005-0000-0000-0000AC6B0000}"/>
    <cellStyle name="Normal 3 37 3 2" xfId="28913" xr:uid="{00000000-0005-0000-0000-0000AD6B0000}"/>
    <cellStyle name="Normal 3 37 4" xfId="28914" xr:uid="{00000000-0005-0000-0000-0000AE6B0000}"/>
    <cellStyle name="Normal 3 37 5" xfId="28915" xr:uid="{00000000-0005-0000-0000-0000AF6B0000}"/>
    <cellStyle name="Normal 3 38" xfId="28916" xr:uid="{00000000-0005-0000-0000-0000B06B0000}"/>
    <cellStyle name="Normal 3 38 2" xfId="28917" xr:uid="{00000000-0005-0000-0000-0000B16B0000}"/>
    <cellStyle name="Normal 3 38 2 2" xfId="28918" xr:uid="{00000000-0005-0000-0000-0000B26B0000}"/>
    <cellStyle name="Normal 3 38 2 2 2" xfId="28919" xr:uid="{00000000-0005-0000-0000-0000B36B0000}"/>
    <cellStyle name="Normal 3 38 2 3" xfId="28920" xr:uid="{00000000-0005-0000-0000-0000B46B0000}"/>
    <cellStyle name="Normal 3 38 2 4" xfId="28921" xr:uid="{00000000-0005-0000-0000-0000B56B0000}"/>
    <cellStyle name="Normal 3 38 3" xfId="28922" xr:uid="{00000000-0005-0000-0000-0000B66B0000}"/>
    <cellStyle name="Normal 3 38 3 2" xfId="28923" xr:uid="{00000000-0005-0000-0000-0000B76B0000}"/>
    <cellStyle name="Normal 3 38 4" xfId="28924" xr:uid="{00000000-0005-0000-0000-0000B86B0000}"/>
    <cellStyle name="Normal 3 38 5" xfId="28925" xr:uid="{00000000-0005-0000-0000-0000B96B0000}"/>
    <cellStyle name="Normal 3 39" xfId="28926" xr:uid="{00000000-0005-0000-0000-0000BA6B0000}"/>
    <cellStyle name="Normal 3 39 2" xfId="28927" xr:uid="{00000000-0005-0000-0000-0000BB6B0000}"/>
    <cellStyle name="Normal 3 39 2 2" xfId="28928" xr:uid="{00000000-0005-0000-0000-0000BC6B0000}"/>
    <cellStyle name="Normal 3 39 2 2 2" xfId="28929" xr:uid="{00000000-0005-0000-0000-0000BD6B0000}"/>
    <cellStyle name="Normal 3 39 2 3" xfId="28930" xr:uid="{00000000-0005-0000-0000-0000BE6B0000}"/>
    <cellStyle name="Normal 3 39 2 4" xfId="28931" xr:uid="{00000000-0005-0000-0000-0000BF6B0000}"/>
    <cellStyle name="Normal 3 39 3" xfId="28932" xr:uid="{00000000-0005-0000-0000-0000C06B0000}"/>
    <cellStyle name="Normal 3 39 3 2" xfId="28933" xr:uid="{00000000-0005-0000-0000-0000C16B0000}"/>
    <cellStyle name="Normal 3 39 4" xfId="28934" xr:uid="{00000000-0005-0000-0000-0000C26B0000}"/>
    <cellStyle name="Normal 3 39 5" xfId="28935" xr:uid="{00000000-0005-0000-0000-0000C36B0000}"/>
    <cellStyle name="Normal 3 4" xfId="426" xr:uid="{00000000-0005-0000-0000-0000C46B0000}"/>
    <cellStyle name="Normál 3 4" xfId="28936" xr:uid="{00000000-0005-0000-0000-0000C56B0000}"/>
    <cellStyle name="Normal 3 4 10" xfId="28937" xr:uid="{00000000-0005-0000-0000-0000C66B0000}"/>
    <cellStyle name="Normál 3 4 10" xfId="28938" xr:uid="{00000000-0005-0000-0000-0000C76B0000}"/>
    <cellStyle name="Normal 3 4 10 2" xfId="28939" xr:uid="{00000000-0005-0000-0000-0000C86B0000}"/>
    <cellStyle name="Normál 3 4 10 2" xfId="28940" xr:uid="{00000000-0005-0000-0000-0000C96B0000}"/>
    <cellStyle name="Normal 3 4 10 2 2" xfId="28941" xr:uid="{00000000-0005-0000-0000-0000CA6B0000}"/>
    <cellStyle name="Normal 3 4 10 2 2 2" xfId="28942" xr:uid="{00000000-0005-0000-0000-0000CB6B0000}"/>
    <cellStyle name="Normal 3 4 10 2 2 2 2" xfId="28943" xr:uid="{00000000-0005-0000-0000-0000CC6B0000}"/>
    <cellStyle name="Normal 3 4 10 2 2 3" xfId="28944" xr:uid="{00000000-0005-0000-0000-0000CD6B0000}"/>
    <cellStyle name="Normal 3 4 10 2 2 4" xfId="28945" xr:uid="{00000000-0005-0000-0000-0000CE6B0000}"/>
    <cellStyle name="Normal 3 4 10 2 3" xfId="28946" xr:uid="{00000000-0005-0000-0000-0000CF6B0000}"/>
    <cellStyle name="Normal 3 4 10 2 3 2" xfId="28947" xr:uid="{00000000-0005-0000-0000-0000D06B0000}"/>
    <cellStyle name="Normal 3 4 10 2 4" xfId="28948" xr:uid="{00000000-0005-0000-0000-0000D16B0000}"/>
    <cellStyle name="Normal 3 4 10 2 5" xfId="28949" xr:uid="{00000000-0005-0000-0000-0000D26B0000}"/>
    <cellStyle name="Normal 3 4 10 2 6" xfId="28950" xr:uid="{00000000-0005-0000-0000-0000D36B0000}"/>
    <cellStyle name="Normal 3 4 10 2 7" xfId="28951" xr:uid="{00000000-0005-0000-0000-0000D46B0000}"/>
    <cellStyle name="Normál 3 4 10 3" xfId="28952" xr:uid="{00000000-0005-0000-0000-0000D56B0000}"/>
    <cellStyle name="Normal 3 4 11" xfId="28953" xr:uid="{00000000-0005-0000-0000-0000D66B0000}"/>
    <cellStyle name="Normál 3 4 11" xfId="28954" xr:uid="{00000000-0005-0000-0000-0000D76B0000}"/>
    <cellStyle name="Normal 3 4 11 2" xfId="28955" xr:uid="{00000000-0005-0000-0000-0000D86B0000}"/>
    <cellStyle name="Normál 3 4 11 2" xfId="28956" xr:uid="{00000000-0005-0000-0000-0000D96B0000}"/>
    <cellStyle name="Normal 3 4 11 2 2" xfId="28957" xr:uid="{00000000-0005-0000-0000-0000DA6B0000}"/>
    <cellStyle name="Normal 3 4 11 2 2 2" xfId="28958" xr:uid="{00000000-0005-0000-0000-0000DB6B0000}"/>
    <cellStyle name="Normal 3 4 11 2 2 2 2" xfId="28959" xr:uid="{00000000-0005-0000-0000-0000DC6B0000}"/>
    <cellStyle name="Normal 3 4 11 2 2 3" xfId="28960" xr:uid="{00000000-0005-0000-0000-0000DD6B0000}"/>
    <cellStyle name="Normal 3 4 11 2 2 4" xfId="28961" xr:uid="{00000000-0005-0000-0000-0000DE6B0000}"/>
    <cellStyle name="Normal 3 4 11 2 3" xfId="28962" xr:uid="{00000000-0005-0000-0000-0000DF6B0000}"/>
    <cellStyle name="Normal 3 4 11 2 3 2" xfId="28963" xr:uid="{00000000-0005-0000-0000-0000E06B0000}"/>
    <cellStyle name="Normal 3 4 11 2 4" xfId="28964" xr:uid="{00000000-0005-0000-0000-0000E16B0000}"/>
    <cellStyle name="Normal 3 4 11 2 5" xfId="28965" xr:uid="{00000000-0005-0000-0000-0000E26B0000}"/>
    <cellStyle name="Normal 3 4 11 2 6" xfId="28966" xr:uid="{00000000-0005-0000-0000-0000E36B0000}"/>
    <cellStyle name="Normal 3 4 11 2 7" xfId="28967" xr:uid="{00000000-0005-0000-0000-0000E46B0000}"/>
    <cellStyle name="Normál 3 4 11 3" xfId="28968" xr:uid="{00000000-0005-0000-0000-0000E56B0000}"/>
    <cellStyle name="Normal 3 4 12" xfId="28969" xr:uid="{00000000-0005-0000-0000-0000E66B0000}"/>
    <cellStyle name="Normál 3 4 12" xfId="28970" xr:uid="{00000000-0005-0000-0000-0000E76B0000}"/>
    <cellStyle name="Normal 3 4 12 2" xfId="28971" xr:uid="{00000000-0005-0000-0000-0000E86B0000}"/>
    <cellStyle name="Normál 3 4 12 2" xfId="28972" xr:uid="{00000000-0005-0000-0000-0000E96B0000}"/>
    <cellStyle name="Normal 3 4 12 2 2" xfId="28973" xr:uid="{00000000-0005-0000-0000-0000EA6B0000}"/>
    <cellStyle name="Normal 3 4 12 2 2 2" xfId="28974" xr:uid="{00000000-0005-0000-0000-0000EB6B0000}"/>
    <cellStyle name="Normal 3 4 12 2 2 2 2" xfId="28975" xr:uid="{00000000-0005-0000-0000-0000EC6B0000}"/>
    <cellStyle name="Normal 3 4 12 2 2 3" xfId="28976" xr:uid="{00000000-0005-0000-0000-0000ED6B0000}"/>
    <cellStyle name="Normal 3 4 12 2 2 4" xfId="28977" xr:uid="{00000000-0005-0000-0000-0000EE6B0000}"/>
    <cellStyle name="Normal 3 4 12 2 3" xfId="28978" xr:uid="{00000000-0005-0000-0000-0000EF6B0000}"/>
    <cellStyle name="Normal 3 4 12 2 3 2" xfId="28979" xr:uid="{00000000-0005-0000-0000-0000F06B0000}"/>
    <cellStyle name="Normal 3 4 12 2 4" xfId="28980" xr:uid="{00000000-0005-0000-0000-0000F16B0000}"/>
    <cellStyle name="Normal 3 4 12 2 5" xfId="28981" xr:uid="{00000000-0005-0000-0000-0000F26B0000}"/>
    <cellStyle name="Normal 3 4 12 2 6" xfId="28982" xr:uid="{00000000-0005-0000-0000-0000F36B0000}"/>
    <cellStyle name="Normal 3 4 12 2 7" xfId="28983" xr:uid="{00000000-0005-0000-0000-0000F46B0000}"/>
    <cellStyle name="Normál 3 4 12 3" xfId="28984" xr:uid="{00000000-0005-0000-0000-0000F56B0000}"/>
    <cellStyle name="Normal 3 4 13" xfId="28985" xr:uid="{00000000-0005-0000-0000-0000F66B0000}"/>
    <cellStyle name="Normál 3 4 13" xfId="28986" xr:uid="{00000000-0005-0000-0000-0000F76B0000}"/>
    <cellStyle name="Normal 3 4 13 2" xfId="28987" xr:uid="{00000000-0005-0000-0000-0000F86B0000}"/>
    <cellStyle name="Normál 3 4 13 2" xfId="28988" xr:uid="{00000000-0005-0000-0000-0000F96B0000}"/>
    <cellStyle name="Normal 3 4 13 2 2" xfId="28989" xr:uid="{00000000-0005-0000-0000-0000FA6B0000}"/>
    <cellStyle name="Normal 3 4 13 2 2 2" xfId="28990" xr:uid="{00000000-0005-0000-0000-0000FB6B0000}"/>
    <cellStyle name="Normal 3 4 13 2 2 2 2" xfId="28991" xr:uid="{00000000-0005-0000-0000-0000FC6B0000}"/>
    <cellStyle name="Normal 3 4 13 2 2 3" xfId="28992" xr:uid="{00000000-0005-0000-0000-0000FD6B0000}"/>
    <cellStyle name="Normal 3 4 13 2 2 4" xfId="28993" xr:uid="{00000000-0005-0000-0000-0000FE6B0000}"/>
    <cellStyle name="Normal 3 4 13 2 3" xfId="28994" xr:uid="{00000000-0005-0000-0000-0000FF6B0000}"/>
    <cellStyle name="Normal 3 4 13 2 3 2" xfId="28995" xr:uid="{00000000-0005-0000-0000-0000006C0000}"/>
    <cellStyle name="Normal 3 4 13 2 4" xfId="28996" xr:uid="{00000000-0005-0000-0000-0000016C0000}"/>
    <cellStyle name="Normal 3 4 13 2 5" xfId="28997" xr:uid="{00000000-0005-0000-0000-0000026C0000}"/>
    <cellStyle name="Normal 3 4 13 2 6" xfId="28998" xr:uid="{00000000-0005-0000-0000-0000036C0000}"/>
    <cellStyle name="Normal 3 4 13 2 7" xfId="28999" xr:uid="{00000000-0005-0000-0000-0000046C0000}"/>
    <cellStyle name="Normál 3 4 13 3" xfId="29000" xr:uid="{00000000-0005-0000-0000-0000056C0000}"/>
    <cellStyle name="Normal 3 4 14" xfId="29001" xr:uid="{00000000-0005-0000-0000-0000066C0000}"/>
    <cellStyle name="Normál 3 4 14" xfId="29002" xr:uid="{00000000-0005-0000-0000-0000076C0000}"/>
    <cellStyle name="Normal 3 4 14 2" xfId="29003" xr:uid="{00000000-0005-0000-0000-0000086C0000}"/>
    <cellStyle name="Normál 3 4 14 2" xfId="29004" xr:uid="{00000000-0005-0000-0000-0000096C0000}"/>
    <cellStyle name="Normal 3 4 14 2 2" xfId="29005" xr:uid="{00000000-0005-0000-0000-00000A6C0000}"/>
    <cellStyle name="Normal 3 4 14 2 2 2" xfId="29006" xr:uid="{00000000-0005-0000-0000-00000B6C0000}"/>
    <cellStyle name="Normal 3 4 14 2 3" xfId="29007" xr:uid="{00000000-0005-0000-0000-00000C6C0000}"/>
    <cellStyle name="Normal 3 4 14 2 4" xfId="29008" xr:uid="{00000000-0005-0000-0000-00000D6C0000}"/>
    <cellStyle name="Normal 3 4 14 2 5" xfId="29009" xr:uid="{00000000-0005-0000-0000-00000E6C0000}"/>
    <cellStyle name="Normal 3 4 14 3" xfId="29010" xr:uid="{00000000-0005-0000-0000-00000F6C0000}"/>
    <cellStyle name="Normál 3 4 14 3" xfId="29011" xr:uid="{00000000-0005-0000-0000-0000106C0000}"/>
    <cellStyle name="Normal 3 4 14 3 2" xfId="29012" xr:uid="{00000000-0005-0000-0000-0000116C0000}"/>
    <cellStyle name="Normal 3 4 14 4" xfId="29013" xr:uid="{00000000-0005-0000-0000-0000126C0000}"/>
    <cellStyle name="Normal 3 4 14 5" xfId="29014" xr:uid="{00000000-0005-0000-0000-0000136C0000}"/>
    <cellStyle name="Normal 3 4 14 6" xfId="29015" xr:uid="{00000000-0005-0000-0000-0000146C0000}"/>
    <cellStyle name="Normal 3 4 14 7" xfId="29016" xr:uid="{00000000-0005-0000-0000-0000156C0000}"/>
    <cellStyle name="Normal 3 4 15" xfId="29017" xr:uid="{00000000-0005-0000-0000-0000166C0000}"/>
    <cellStyle name="Normál 3 4 15" xfId="29018" xr:uid="{00000000-0005-0000-0000-0000176C0000}"/>
    <cellStyle name="Normal 3 4 15 2" xfId="29019" xr:uid="{00000000-0005-0000-0000-0000186C0000}"/>
    <cellStyle name="Normal 3 4 15 2 2" xfId="29020" xr:uid="{00000000-0005-0000-0000-0000196C0000}"/>
    <cellStyle name="Normal 3 4 15 2 2 2" xfId="29021" xr:uid="{00000000-0005-0000-0000-00001A6C0000}"/>
    <cellStyle name="Normal 3 4 15 2 3" xfId="29022" xr:uid="{00000000-0005-0000-0000-00001B6C0000}"/>
    <cellStyle name="Normal 3 4 15 2 4" xfId="29023" xr:uid="{00000000-0005-0000-0000-00001C6C0000}"/>
    <cellStyle name="Normal 3 4 15 3" xfId="29024" xr:uid="{00000000-0005-0000-0000-00001D6C0000}"/>
    <cellStyle name="Normal 3 4 15 3 2" xfId="29025" xr:uid="{00000000-0005-0000-0000-00001E6C0000}"/>
    <cellStyle name="Normal 3 4 15 4" xfId="29026" xr:uid="{00000000-0005-0000-0000-00001F6C0000}"/>
    <cellStyle name="Normal 3 4 15 5" xfId="29027" xr:uid="{00000000-0005-0000-0000-0000206C0000}"/>
    <cellStyle name="Normal 3 4 15 6" xfId="29028" xr:uid="{00000000-0005-0000-0000-0000216C0000}"/>
    <cellStyle name="Normal 3 4 16" xfId="29029" xr:uid="{00000000-0005-0000-0000-0000226C0000}"/>
    <cellStyle name="Normál 3 4 16" xfId="29030" xr:uid="{00000000-0005-0000-0000-0000236C0000}"/>
    <cellStyle name="Normal 3 4 16 2" xfId="29031" xr:uid="{00000000-0005-0000-0000-0000246C0000}"/>
    <cellStyle name="Normal 3 4 16 2 2" xfId="29032" xr:uid="{00000000-0005-0000-0000-0000256C0000}"/>
    <cellStyle name="Normal 3 4 16 2 2 2" xfId="29033" xr:uid="{00000000-0005-0000-0000-0000266C0000}"/>
    <cellStyle name="Normal 3 4 16 2 3" xfId="29034" xr:uid="{00000000-0005-0000-0000-0000276C0000}"/>
    <cellStyle name="Normal 3 4 16 2 4" xfId="29035" xr:uid="{00000000-0005-0000-0000-0000286C0000}"/>
    <cellStyle name="Normal 3 4 16 3" xfId="29036" xr:uid="{00000000-0005-0000-0000-0000296C0000}"/>
    <cellStyle name="Normal 3 4 16 3 2" xfId="29037" xr:uid="{00000000-0005-0000-0000-00002A6C0000}"/>
    <cellStyle name="Normal 3 4 16 4" xfId="29038" xr:uid="{00000000-0005-0000-0000-00002B6C0000}"/>
    <cellStyle name="Normal 3 4 16 5" xfId="29039" xr:uid="{00000000-0005-0000-0000-00002C6C0000}"/>
    <cellStyle name="Normal 3 4 17" xfId="29040" xr:uid="{00000000-0005-0000-0000-00002D6C0000}"/>
    <cellStyle name="Normál 3 4 17" xfId="29041" xr:uid="{00000000-0005-0000-0000-00002E6C0000}"/>
    <cellStyle name="Normal 3 4 17 2" xfId="29042" xr:uid="{00000000-0005-0000-0000-00002F6C0000}"/>
    <cellStyle name="Normal 3 4 17 2 2" xfId="29043" xr:uid="{00000000-0005-0000-0000-0000306C0000}"/>
    <cellStyle name="Normal 3 4 17 2 2 2" xfId="29044" xr:uid="{00000000-0005-0000-0000-0000316C0000}"/>
    <cellStyle name="Normal 3 4 17 2 3" xfId="29045" xr:uid="{00000000-0005-0000-0000-0000326C0000}"/>
    <cellStyle name="Normal 3 4 17 2 4" xfId="29046" xr:uid="{00000000-0005-0000-0000-0000336C0000}"/>
    <cellStyle name="Normal 3 4 17 3" xfId="29047" xr:uid="{00000000-0005-0000-0000-0000346C0000}"/>
    <cellStyle name="Normal 3 4 17 3 2" xfId="29048" xr:uid="{00000000-0005-0000-0000-0000356C0000}"/>
    <cellStyle name="Normal 3 4 17 4" xfId="29049" xr:uid="{00000000-0005-0000-0000-0000366C0000}"/>
    <cellStyle name="Normal 3 4 17 5" xfId="29050" xr:uid="{00000000-0005-0000-0000-0000376C0000}"/>
    <cellStyle name="Normal 3 4 18" xfId="29051" xr:uid="{00000000-0005-0000-0000-0000386C0000}"/>
    <cellStyle name="Normal 3 4 18 2" xfId="29052" xr:uid="{00000000-0005-0000-0000-0000396C0000}"/>
    <cellStyle name="Normal 3 4 18 2 2" xfId="29053" xr:uid="{00000000-0005-0000-0000-00003A6C0000}"/>
    <cellStyle name="Normal 3 4 18 2 2 2" xfId="29054" xr:uid="{00000000-0005-0000-0000-00003B6C0000}"/>
    <cellStyle name="Normal 3 4 18 2 3" xfId="29055" xr:uid="{00000000-0005-0000-0000-00003C6C0000}"/>
    <cellStyle name="Normal 3 4 18 2 4" xfId="29056" xr:uid="{00000000-0005-0000-0000-00003D6C0000}"/>
    <cellStyle name="Normal 3 4 18 3" xfId="29057" xr:uid="{00000000-0005-0000-0000-00003E6C0000}"/>
    <cellStyle name="Normal 3 4 18 3 2" xfId="29058" xr:uid="{00000000-0005-0000-0000-00003F6C0000}"/>
    <cellStyle name="Normal 3 4 18 4" xfId="29059" xr:uid="{00000000-0005-0000-0000-0000406C0000}"/>
    <cellStyle name="Normal 3 4 18 5" xfId="29060" xr:uid="{00000000-0005-0000-0000-0000416C0000}"/>
    <cellStyle name="Normal 3 4 19" xfId="29061" xr:uid="{00000000-0005-0000-0000-0000426C0000}"/>
    <cellStyle name="Normal 3 4 19 2" xfId="29062" xr:uid="{00000000-0005-0000-0000-0000436C0000}"/>
    <cellStyle name="Normal 3 4 19 2 2" xfId="29063" xr:uid="{00000000-0005-0000-0000-0000446C0000}"/>
    <cellStyle name="Normal 3 4 19 2 2 2" xfId="29064" xr:uid="{00000000-0005-0000-0000-0000456C0000}"/>
    <cellStyle name="Normal 3 4 19 2 3" xfId="29065" xr:uid="{00000000-0005-0000-0000-0000466C0000}"/>
    <cellStyle name="Normal 3 4 19 2 4" xfId="29066" xr:uid="{00000000-0005-0000-0000-0000476C0000}"/>
    <cellStyle name="Normal 3 4 19 3" xfId="29067" xr:uid="{00000000-0005-0000-0000-0000486C0000}"/>
    <cellStyle name="Normal 3 4 19 3 2" xfId="29068" xr:uid="{00000000-0005-0000-0000-0000496C0000}"/>
    <cellStyle name="Normal 3 4 19 4" xfId="29069" xr:uid="{00000000-0005-0000-0000-00004A6C0000}"/>
    <cellStyle name="Normal 3 4 19 5" xfId="29070" xr:uid="{00000000-0005-0000-0000-00004B6C0000}"/>
    <cellStyle name="Normal 3 4 2" xfId="1412" xr:uid="{00000000-0005-0000-0000-00004C6C0000}"/>
    <cellStyle name="Normál 3 4 2" xfId="29071" xr:uid="{00000000-0005-0000-0000-00004D6C0000}"/>
    <cellStyle name="Normál 3 4 2 10" xfId="29072" xr:uid="{00000000-0005-0000-0000-00004E6C0000}"/>
    <cellStyle name="Normál 3 4 2 10 2" xfId="29073" xr:uid="{00000000-0005-0000-0000-00004F6C0000}"/>
    <cellStyle name="Normál 3 4 2 11" xfId="29074" xr:uid="{00000000-0005-0000-0000-0000506C0000}"/>
    <cellStyle name="Normál 3 4 2 12" xfId="29075" xr:uid="{00000000-0005-0000-0000-0000516C0000}"/>
    <cellStyle name="Normal 3 4 2 2" xfId="29076" xr:uid="{00000000-0005-0000-0000-0000526C0000}"/>
    <cellStyle name="Normál 3 4 2 2" xfId="29077" xr:uid="{00000000-0005-0000-0000-0000536C0000}"/>
    <cellStyle name="Normal 3 4 2 2 2" xfId="29078" xr:uid="{00000000-0005-0000-0000-0000546C0000}"/>
    <cellStyle name="Normál 3 4 2 2 2" xfId="29079" xr:uid="{00000000-0005-0000-0000-0000556C0000}"/>
    <cellStyle name="Normal 3 4 2 2 2 2" xfId="29080" xr:uid="{00000000-0005-0000-0000-0000566C0000}"/>
    <cellStyle name="Normal 3 4 2 2 2 2 2" xfId="29081" xr:uid="{00000000-0005-0000-0000-0000576C0000}"/>
    <cellStyle name="Normal 3 4 2 2 2 2 2 2" xfId="29082" xr:uid="{00000000-0005-0000-0000-0000586C0000}"/>
    <cellStyle name="Normal 3 4 2 2 2 2 3" xfId="29083" xr:uid="{00000000-0005-0000-0000-0000596C0000}"/>
    <cellStyle name="Normal 3 4 2 2 2 2 4" xfId="29084" xr:uid="{00000000-0005-0000-0000-00005A6C0000}"/>
    <cellStyle name="Normal 3 4 2 2 2 3" xfId="29085" xr:uid="{00000000-0005-0000-0000-00005B6C0000}"/>
    <cellStyle name="Normal 3 4 2 2 2 3 2" xfId="29086" xr:uid="{00000000-0005-0000-0000-00005C6C0000}"/>
    <cellStyle name="Normal 3 4 2 2 2 4" xfId="29087" xr:uid="{00000000-0005-0000-0000-00005D6C0000}"/>
    <cellStyle name="Normal 3 4 2 2 2 5" xfId="29088" xr:uid="{00000000-0005-0000-0000-00005E6C0000}"/>
    <cellStyle name="Normal 3 4 2 2 2 6" xfId="29089" xr:uid="{00000000-0005-0000-0000-00005F6C0000}"/>
    <cellStyle name="Normal 3 4 2 2 2 7" xfId="29090" xr:uid="{00000000-0005-0000-0000-0000606C0000}"/>
    <cellStyle name="Normál 3 4 2 2 3" xfId="29091" xr:uid="{00000000-0005-0000-0000-0000616C0000}"/>
    <cellStyle name="Normal 3 4 2 3" xfId="29092" xr:uid="{00000000-0005-0000-0000-0000626C0000}"/>
    <cellStyle name="Normál 3 4 2 3" xfId="29093" xr:uid="{00000000-0005-0000-0000-0000636C0000}"/>
    <cellStyle name="Normal 3 4 2 3 10" xfId="29094" xr:uid="{00000000-0005-0000-0000-0000646C0000}"/>
    <cellStyle name="Normal 3 4 2 3 10 2" xfId="29095" xr:uid="{00000000-0005-0000-0000-0000656C0000}"/>
    <cellStyle name="Normal 3 4 2 3 11" xfId="29096" xr:uid="{00000000-0005-0000-0000-0000666C0000}"/>
    <cellStyle name="Normal 3 4 2 3 12" xfId="29097" xr:uid="{00000000-0005-0000-0000-0000676C0000}"/>
    <cellStyle name="Normal 3 4 2 3 13" xfId="29098" xr:uid="{00000000-0005-0000-0000-0000686C0000}"/>
    <cellStyle name="Normal 3 4 2 3 14" xfId="29099" xr:uid="{00000000-0005-0000-0000-0000696C0000}"/>
    <cellStyle name="Normal 3 4 2 3 2" xfId="29100" xr:uid="{00000000-0005-0000-0000-00006A6C0000}"/>
    <cellStyle name="Normál 3 4 2 3 2" xfId="29101" xr:uid="{00000000-0005-0000-0000-00006B6C0000}"/>
    <cellStyle name="Normal 3 4 2 3 2 2" xfId="29102" xr:uid="{00000000-0005-0000-0000-00006C6C0000}"/>
    <cellStyle name="Normal 3 4 2 3 2 2 2" xfId="29103" xr:uid="{00000000-0005-0000-0000-00006D6C0000}"/>
    <cellStyle name="Normal 3 4 2 3 2 3" xfId="29104" xr:uid="{00000000-0005-0000-0000-00006E6C0000}"/>
    <cellStyle name="Normal 3 4 2 3 2 4" xfId="29105" xr:uid="{00000000-0005-0000-0000-00006F6C0000}"/>
    <cellStyle name="Normal 3 4 2 3 2 5" xfId="29106" xr:uid="{00000000-0005-0000-0000-0000706C0000}"/>
    <cellStyle name="Normal 3 4 2 3 3" xfId="29107" xr:uid="{00000000-0005-0000-0000-0000716C0000}"/>
    <cellStyle name="Normál 3 4 2 3 3" xfId="29108" xr:uid="{00000000-0005-0000-0000-0000726C0000}"/>
    <cellStyle name="Normal 3 4 2 3 3 2" xfId="29109" xr:uid="{00000000-0005-0000-0000-0000736C0000}"/>
    <cellStyle name="Normal 3 4 2 3 4" xfId="29110" xr:uid="{00000000-0005-0000-0000-0000746C0000}"/>
    <cellStyle name="Normal 3 4 2 3 4 2" xfId="29111" xr:uid="{00000000-0005-0000-0000-0000756C0000}"/>
    <cellStyle name="Normal 3 4 2 3 5" xfId="29112" xr:uid="{00000000-0005-0000-0000-0000766C0000}"/>
    <cellStyle name="Normal 3 4 2 3 5 2" xfId="29113" xr:uid="{00000000-0005-0000-0000-0000776C0000}"/>
    <cellStyle name="Normal 3 4 2 3 6" xfId="29114" xr:uid="{00000000-0005-0000-0000-0000786C0000}"/>
    <cellStyle name="Normal 3 4 2 3 6 2" xfId="29115" xr:uid="{00000000-0005-0000-0000-0000796C0000}"/>
    <cellStyle name="Normal 3 4 2 3 7" xfId="29116" xr:uid="{00000000-0005-0000-0000-00007A6C0000}"/>
    <cellStyle name="Normal 3 4 2 3 7 2" xfId="29117" xr:uid="{00000000-0005-0000-0000-00007B6C0000}"/>
    <cellStyle name="Normal 3 4 2 3 8" xfId="29118" xr:uid="{00000000-0005-0000-0000-00007C6C0000}"/>
    <cellStyle name="Normal 3 4 2 3 8 2" xfId="29119" xr:uid="{00000000-0005-0000-0000-00007D6C0000}"/>
    <cellStyle name="Normal 3 4 2 3 9" xfId="29120" xr:uid="{00000000-0005-0000-0000-00007E6C0000}"/>
    <cellStyle name="Normal 3 4 2 3 9 2" xfId="29121" xr:uid="{00000000-0005-0000-0000-00007F6C0000}"/>
    <cellStyle name="Normal 3 4 2 4" xfId="2380" xr:uid="{00000000-0005-0000-0000-0000806C0000}"/>
    <cellStyle name="Normál 3 4 2 4" xfId="29122" xr:uid="{00000000-0005-0000-0000-0000816C0000}"/>
    <cellStyle name="Normál 3 4 2 4 2" xfId="29123" xr:uid="{00000000-0005-0000-0000-0000826C0000}"/>
    <cellStyle name="Normál 3 4 2 5" xfId="29124" xr:uid="{00000000-0005-0000-0000-0000836C0000}"/>
    <cellStyle name="Normál 3 4 2 5 2" xfId="29125" xr:uid="{00000000-0005-0000-0000-0000846C0000}"/>
    <cellStyle name="Normál 3 4 2 6" xfId="29126" xr:uid="{00000000-0005-0000-0000-0000856C0000}"/>
    <cellStyle name="Normál 3 4 2 6 2" xfId="29127" xr:uid="{00000000-0005-0000-0000-0000866C0000}"/>
    <cellStyle name="Normál 3 4 2 7" xfId="29128" xr:uid="{00000000-0005-0000-0000-0000876C0000}"/>
    <cellStyle name="Normál 3 4 2 7 2" xfId="29129" xr:uid="{00000000-0005-0000-0000-0000886C0000}"/>
    <cellStyle name="Normál 3 4 2 8" xfId="29130" xr:uid="{00000000-0005-0000-0000-0000896C0000}"/>
    <cellStyle name="Normál 3 4 2 8 2" xfId="29131" xr:uid="{00000000-0005-0000-0000-00008A6C0000}"/>
    <cellStyle name="Normál 3 4 2 9" xfId="29132" xr:uid="{00000000-0005-0000-0000-00008B6C0000}"/>
    <cellStyle name="Normál 3 4 2 9 2" xfId="29133" xr:uid="{00000000-0005-0000-0000-00008C6C0000}"/>
    <cellStyle name="Normal 3 4 20" xfId="29134" xr:uid="{00000000-0005-0000-0000-00008D6C0000}"/>
    <cellStyle name="Normal 3 4 20 2" xfId="29135" xr:uid="{00000000-0005-0000-0000-00008E6C0000}"/>
    <cellStyle name="Normal 3 4 20 2 2" xfId="29136" xr:uid="{00000000-0005-0000-0000-00008F6C0000}"/>
    <cellStyle name="Normal 3 4 20 2 2 2" xfId="29137" xr:uid="{00000000-0005-0000-0000-0000906C0000}"/>
    <cellStyle name="Normal 3 4 20 2 3" xfId="29138" xr:uid="{00000000-0005-0000-0000-0000916C0000}"/>
    <cellStyle name="Normal 3 4 20 2 4" xfId="29139" xr:uid="{00000000-0005-0000-0000-0000926C0000}"/>
    <cellStyle name="Normal 3 4 20 3" xfId="29140" xr:uid="{00000000-0005-0000-0000-0000936C0000}"/>
    <cellStyle name="Normal 3 4 20 3 2" xfId="29141" xr:uid="{00000000-0005-0000-0000-0000946C0000}"/>
    <cellStyle name="Normal 3 4 20 4" xfId="29142" xr:uid="{00000000-0005-0000-0000-0000956C0000}"/>
    <cellStyle name="Normal 3 4 20 5" xfId="29143" xr:uid="{00000000-0005-0000-0000-0000966C0000}"/>
    <cellStyle name="Normal 3 4 21" xfId="29144" xr:uid="{00000000-0005-0000-0000-0000976C0000}"/>
    <cellStyle name="Normal 3 4 21 2" xfId="29145" xr:uid="{00000000-0005-0000-0000-0000986C0000}"/>
    <cellStyle name="Normal 3 4 21 2 2" xfId="29146" xr:uid="{00000000-0005-0000-0000-0000996C0000}"/>
    <cellStyle name="Normal 3 4 21 2 2 2" xfId="29147" xr:uid="{00000000-0005-0000-0000-00009A6C0000}"/>
    <cellStyle name="Normal 3 4 21 2 3" xfId="29148" xr:uid="{00000000-0005-0000-0000-00009B6C0000}"/>
    <cellStyle name="Normal 3 4 21 2 4" xfId="29149" xr:uid="{00000000-0005-0000-0000-00009C6C0000}"/>
    <cellStyle name="Normal 3 4 21 3" xfId="29150" xr:uid="{00000000-0005-0000-0000-00009D6C0000}"/>
    <cellStyle name="Normal 3 4 21 3 2" xfId="29151" xr:uid="{00000000-0005-0000-0000-00009E6C0000}"/>
    <cellStyle name="Normal 3 4 21 4" xfId="29152" xr:uid="{00000000-0005-0000-0000-00009F6C0000}"/>
    <cellStyle name="Normal 3 4 21 5" xfId="29153" xr:uid="{00000000-0005-0000-0000-0000A06C0000}"/>
    <cellStyle name="Normal 3 4 22" xfId="29154" xr:uid="{00000000-0005-0000-0000-0000A16C0000}"/>
    <cellStyle name="Normal 3 4 22 2" xfId="29155" xr:uid="{00000000-0005-0000-0000-0000A26C0000}"/>
    <cellStyle name="Normal 3 4 22 2 2" xfId="29156" xr:uid="{00000000-0005-0000-0000-0000A36C0000}"/>
    <cellStyle name="Normal 3 4 22 2 2 2" xfId="29157" xr:uid="{00000000-0005-0000-0000-0000A46C0000}"/>
    <cellStyle name="Normal 3 4 22 2 3" xfId="29158" xr:uid="{00000000-0005-0000-0000-0000A56C0000}"/>
    <cellStyle name="Normal 3 4 22 2 4" xfId="29159" xr:uid="{00000000-0005-0000-0000-0000A66C0000}"/>
    <cellStyle name="Normal 3 4 22 3" xfId="29160" xr:uid="{00000000-0005-0000-0000-0000A76C0000}"/>
    <cellStyle name="Normal 3 4 22 3 2" xfId="29161" xr:uid="{00000000-0005-0000-0000-0000A86C0000}"/>
    <cellStyle name="Normal 3 4 22 4" xfId="29162" xr:uid="{00000000-0005-0000-0000-0000A96C0000}"/>
    <cellStyle name="Normal 3 4 22 5" xfId="29163" xr:uid="{00000000-0005-0000-0000-0000AA6C0000}"/>
    <cellStyle name="Normal 3 4 23" xfId="29164" xr:uid="{00000000-0005-0000-0000-0000AB6C0000}"/>
    <cellStyle name="Normal 3 4 23 2" xfId="29165" xr:uid="{00000000-0005-0000-0000-0000AC6C0000}"/>
    <cellStyle name="Normal 3 4 24" xfId="29166" xr:uid="{00000000-0005-0000-0000-0000AD6C0000}"/>
    <cellStyle name="Normal 3 4 24 2" xfId="29167" xr:uid="{00000000-0005-0000-0000-0000AE6C0000}"/>
    <cellStyle name="Normal 3 4 25" xfId="29168" xr:uid="{00000000-0005-0000-0000-0000AF6C0000}"/>
    <cellStyle name="Normal 3 4 25 2" xfId="29169" xr:uid="{00000000-0005-0000-0000-0000B06C0000}"/>
    <cellStyle name="Normal 3 4 26" xfId="29170" xr:uid="{00000000-0005-0000-0000-0000B16C0000}"/>
    <cellStyle name="Normal 3 4 26 2" xfId="29171" xr:uid="{00000000-0005-0000-0000-0000B26C0000}"/>
    <cellStyle name="Normal 3 4 27" xfId="29172" xr:uid="{00000000-0005-0000-0000-0000B36C0000}"/>
    <cellStyle name="Normal 3 4 28" xfId="29173" xr:uid="{00000000-0005-0000-0000-0000B46C0000}"/>
    <cellStyle name="Normal 3 4 29" xfId="29174" xr:uid="{00000000-0005-0000-0000-0000B56C0000}"/>
    <cellStyle name="Normal 3 4 3" xfId="29175" xr:uid="{00000000-0005-0000-0000-0000B66C0000}"/>
    <cellStyle name="Normál 3 4 3" xfId="29176" xr:uid="{00000000-0005-0000-0000-0000B76C0000}"/>
    <cellStyle name="Normál 3 4 3 10" xfId="29177" xr:uid="{00000000-0005-0000-0000-0000B86C0000}"/>
    <cellStyle name="Normál 3 4 3 10 2" xfId="29178" xr:uid="{00000000-0005-0000-0000-0000B96C0000}"/>
    <cellStyle name="Normál 3 4 3 11" xfId="29179" xr:uid="{00000000-0005-0000-0000-0000BA6C0000}"/>
    <cellStyle name="Normál 3 4 3 12" xfId="29180" xr:uid="{00000000-0005-0000-0000-0000BB6C0000}"/>
    <cellStyle name="Normal 3 4 3 2" xfId="29181" xr:uid="{00000000-0005-0000-0000-0000BC6C0000}"/>
    <cellStyle name="Normál 3 4 3 2" xfId="29182" xr:uid="{00000000-0005-0000-0000-0000BD6C0000}"/>
    <cellStyle name="Normal 3 4 3 2 10" xfId="29183" xr:uid="{00000000-0005-0000-0000-0000BE6C0000}"/>
    <cellStyle name="Normal 3 4 3 2 10 2" xfId="29184" xr:uid="{00000000-0005-0000-0000-0000BF6C0000}"/>
    <cellStyle name="Normal 3 4 3 2 11" xfId="29185" xr:uid="{00000000-0005-0000-0000-0000C06C0000}"/>
    <cellStyle name="Normal 3 4 3 2 11 2" xfId="29186" xr:uid="{00000000-0005-0000-0000-0000C16C0000}"/>
    <cellStyle name="Normal 3 4 3 2 12" xfId="29187" xr:uid="{00000000-0005-0000-0000-0000C26C0000}"/>
    <cellStyle name="Normal 3 4 3 2 13" xfId="29188" xr:uid="{00000000-0005-0000-0000-0000C36C0000}"/>
    <cellStyle name="Normal 3 4 3 2 14" xfId="29189" xr:uid="{00000000-0005-0000-0000-0000C46C0000}"/>
    <cellStyle name="Normal 3 4 3 2 15" xfId="29190" xr:uid="{00000000-0005-0000-0000-0000C56C0000}"/>
    <cellStyle name="Normal 3 4 3 2 2" xfId="29191" xr:uid="{00000000-0005-0000-0000-0000C66C0000}"/>
    <cellStyle name="Normál 3 4 3 2 2" xfId="29192" xr:uid="{00000000-0005-0000-0000-0000C76C0000}"/>
    <cellStyle name="Normal 3 4 3 2 2 2" xfId="29193" xr:uid="{00000000-0005-0000-0000-0000C86C0000}"/>
    <cellStyle name="Normal 3 4 3 2 2 2 2" xfId="29194" xr:uid="{00000000-0005-0000-0000-0000C96C0000}"/>
    <cellStyle name="Normal 3 4 3 2 2 3" xfId="29195" xr:uid="{00000000-0005-0000-0000-0000CA6C0000}"/>
    <cellStyle name="Normal 3 4 3 2 2 4" xfId="29196" xr:uid="{00000000-0005-0000-0000-0000CB6C0000}"/>
    <cellStyle name="Normal 3 4 3 2 2 5" xfId="29197" xr:uid="{00000000-0005-0000-0000-0000CC6C0000}"/>
    <cellStyle name="Normal 3 4 3 2 3" xfId="29198" xr:uid="{00000000-0005-0000-0000-0000CD6C0000}"/>
    <cellStyle name="Normál 3 4 3 2 3" xfId="29199" xr:uid="{00000000-0005-0000-0000-0000CE6C0000}"/>
    <cellStyle name="Normal 3 4 3 2 3 2" xfId="29200" xr:uid="{00000000-0005-0000-0000-0000CF6C0000}"/>
    <cellStyle name="Normal 3 4 3 2 4" xfId="29201" xr:uid="{00000000-0005-0000-0000-0000D06C0000}"/>
    <cellStyle name="Normal 3 4 3 2 4 2" xfId="29202" xr:uid="{00000000-0005-0000-0000-0000D16C0000}"/>
    <cellStyle name="Normal 3 4 3 2 5" xfId="29203" xr:uid="{00000000-0005-0000-0000-0000D26C0000}"/>
    <cellStyle name="Normal 3 4 3 2 5 2" xfId="29204" xr:uid="{00000000-0005-0000-0000-0000D36C0000}"/>
    <cellStyle name="Normal 3 4 3 2 6" xfId="29205" xr:uid="{00000000-0005-0000-0000-0000D46C0000}"/>
    <cellStyle name="Normal 3 4 3 2 6 2" xfId="29206" xr:uid="{00000000-0005-0000-0000-0000D56C0000}"/>
    <cellStyle name="Normal 3 4 3 2 7" xfId="29207" xr:uid="{00000000-0005-0000-0000-0000D66C0000}"/>
    <cellStyle name="Normal 3 4 3 2 7 2" xfId="29208" xr:uid="{00000000-0005-0000-0000-0000D76C0000}"/>
    <cellStyle name="Normal 3 4 3 2 8" xfId="29209" xr:uid="{00000000-0005-0000-0000-0000D86C0000}"/>
    <cellStyle name="Normal 3 4 3 2 8 2" xfId="29210" xr:uid="{00000000-0005-0000-0000-0000D96C0000}"/>
    <cellStyle name="Normal 3 4 3 2 9" xfId="29211" xr:uid="{00000000-0005-0000-0000-0000DA6C0000}"/>
    <cellStyle name="Normal 3 4 3 2 9 2" xfId="29212" xr:uid="{00000000-0005-0000-0000-0000DB6C0000}"/>
    <cellStyle name="Normal 3 4 3 3" xfId="51394" xr:uid="{C1AE33AC-8B33-4984-B26E-DCF1D7723A97}"/>
    <cellStyle name="Normál 3 4 3 3" xfId="29213" xr:uid="{00000000-0005-0000-0000-0000DC6C0000}"/>
    <cellStyle name="Normál 3 4 3 3 2" xfId="29214" xr:uid="{00000000-0005-0000-0000-0000DD6C0000}"/>
    <cellStyle name="Normal 3 4 3 4" xfId="52376" xr:uid="{4063925D-F884-4717-9B4F-0A7ED8B44BCB}"/>
    <cellStyle name="Normál 3 4 3 4" xfId="29215" xr:uid="{00000000-0005-0000-0000-0000DE6C0000}"/>
    <cellStyle name="Normál 3 4 3 4 2" xfId="29216" xr:uid="{00000000-0005-0000-0000-0000DF6C0000}"/>
    <cellStyle name="Normal 3 4 3 5" xfId="52391" xr:uid="{C6F3C7A8-CE1D-4296-A5CC-23C92A00FD79}"/>
    <cellStyle name="Normál 3 4 3 5" xfId="29217" xr:uid="{00000000-0005-0000-0000-0000E06C0000}"/>
    <cellStyle name="Normál 3 4 3 5 2" xfId="29218" xr:uid="{00000000-0005-0000-0000-0000E16C0000}"/>
    <cellStyle name="Normal 3 4 3 6" xfId="52382" xr:uid="{D223EC18-8046-42BB-8279-57F8E7C2A9A6}"/>
    <cellStyle name="Normál 3 4 3 6" xfId="29219" xr:uid="{00000000-0005-0000-0000-0000E26C0000}"/>
    <cellStyle name="Normál 3 4 3 6 2" xfId="29220" xr:uid="{00000000-0005-0000-0000-0000E36C0000}"/>
    <cellStyle name="Normal 3 4 3 7" xfId="52585" xr:uid="{E4F0BE06-4D76-468B-A1A5-E35B5356DC27}"/>
    <cellStyle name="Normál 3 4 3 7" xfId="29221" xr:uid="{00000000-0005-0000-0000-0000E46C0000}"/>
    <cellStyle name="Normál 3 4 3 7 2" xfId="29222" xr:uid="{00000000-0005-0000-0000-0000E56C0000}"/>
    <cellStyle name="Normal 3 4 3 8" xfId="52864" xr:uid="{25895186-17C1-4697-85EB-D31D1C9483DD}"/>
    <cellStyle name="Normál 3 4 3 8" xfId="29223" xr:uid="{00000000-0005-0000-0000-0000E66C0000}"/>
    <cellStyle name="Normál 3 4 3 8 2" xfId="29224" xr:uid="{00000000-0005-0000-0000-0000E76C0000}"/>
    <cellStyle name="Normál 3 4 3 9" xfId="29225" xr:uid="{00000000-0005-0000-0000-0000E86C0000}"/>
    <cellStyle name="Normál 3 4 3 9 2" xfId="29226" xr:uid="{00000000-0005-0000-0000-0000E96C0000}"/>
    <cellStyle name="Normal 3 4 30" xfId="29227" xr:uid="{00000000-0005-0000-0000-0000EA6C0000}"/>
    <cellStyle name="Normal 3 4 31" xfId="29228" xr:uid="{00000000-0005-0000-0000-0000EB6C0000}"/>
    <cellStyle name="Normal 3 4 32" xfId="29229" xr:uid="{00000000-0005-0000-0000-0000EC6C0000}"/>
    <cellStyle name="Normal 3 4 33" xfId="29230" xr:uid="{00000000-0005-0000-0000-0000ED6C0000}"/>
    <cellStyle name="Normal 3 4 34" xfId="29231" xr:uid="{00000000-0005-0000-0000-0000EE6C0000}"/>
    <cellStyle name="Normal 3 4 35" xfId="29232" xr:uid="{00000000-0005-0000-0000-0000EF6C0000}"/>
    <cellStyle name="Normal 3 4 36" xfId="29233" xr:uid="{00000000-0005-0000-0000-0000F06C0000}"/>
    <cellStyle name="Normal 3 4 37" xfId="29234" xr:uid="{00000000-0005-0000-0000-0000F16C0000}"/>
    <cellStyle name="Normal 3 4 38" xfId="29235" xr:uid="{00000000-0005-0000-0000-0000F26C0000}"/>
    <cellStyle name="Normal 3 4 39" xfId="29236" xr:uid="{00000000-0005-0000-0000-0000F36C0000}"/>
    <cellStyle name="Normal 3 4 4" xfId="29237" xr:uid="{00000000-0005-0000-0000-0000F46C0000}"/>
    <cellStyle name="Normál 3 4 4" xfId="29238" xr:uid="{00000000-0005-0000-0000-0000F56C0000}"/>
    <cellStyle name="Normál 3 4 4 10" xfId="29239" xr:uid="{00000000-0005-0000-0000-0000F66C0000}"/>
    <cellStyle name="Normál 3 4 4 10 2" xfId="29240" xr:uid="{00000000-0005-0000-0000-0000F76C0000}"/>
    <cellStyle name="Normál 3 4 4 11" xfId="29241" xr:uid="{00000000-0005-0000-0000-0000F86C0000}"/>
    <cellStyle name="Normál 3 4 4 12" xfId="29242" xr:uid="{00000000-0005-0000-0000-0000F96C0000}"/>
    <cellStyle name="Normal 3 4 4 2" xfId="29243" xr:uid="{00000000-0005-0000-0000-0000FA6C0000}"/>
    <cellStyle name="Normál 3 4 4 2" xfId="29244" xr:uid="{00000000-0005-0000-0000-0000FB6C0000}"/>
    <cellStyle name="Normal 3 4 4 2 10" xfId="29245" xr:uid="{00000000-0005-0000-0000-0000FC6C0000}"/>
    <cellStyle name="Normal 3 4 4 2 10 2" xfId="29246" xr:uid="{00000000-0005-0000-0000-0000FD6C0000}"/>
    <cellStyle name="Normal 3 4 4 2 11" xfId="29247" xr:uid="{00000000-0005-0000-0000-0000FE6C0000}"/>
    <cellStyle name="Normal 3 4 4 2 11 2" xfId="29248" xr:uid="{00000000-0005-0000-0000-0000FF6C0000}"/>
    <cellStyle name="Normal 3 4 4 2 12" xfId="29249" xr:uid="{00000000-0005-0000-0000-0000006D0000}"/>
    <cellStyle name="Normal 3 4 4 2 13" xfId="29250" xr:uid="{00000000-0005-0000-0000-0000016D0000}"/>
    <cellStyle name="Normal 3 4 4 2 14" xfId="29251" xr:uid="{00000000-0005-0000-0000-0000026D0000}"/>
    <cellStyle name="Normal 3 4 4 2 15" xfId="29252" xr:uid="{00000000-0005-0000-0000-0000036D0000}"/>
    <cellStyle name="Normal 3 4 4 2 2" xfId="29253" xr:uid="{00000000-0005-0000-0000-0000046D0000}"/>
    <cellStyle name="Normál 3 4 4 2 2" xfId="29254" xr:uid="{00000000-0005-0000-0000-0000056D0000}"/>
    <cellStyle name="Normal 3 4 4 2 2 2" xfId="29255" xr:uid="{00000000-0005-0000-0000-0000066D0000}"/>
    <cellStyle name="Normal 3 4 4 2 2 2 2" xfId="29256" xr:uid="{00000000-0005-0000-0000-0000076D0000}"/>
    <cellStyle name="Normal 3 4 4 2 2 3" xfId="29257" xr:uid="{00000000-0005-0000-0000-0000086D0000}"/>
    <cellStyle name="Normal 3 4 4 2 2 4" xfId="29258" xr:uid="{00000000-0005-0000-0000-0000096D0000}"/>
    <cellStyle name="Normal 3 4 4 2 2 5" xfId="29259" xr:uid="{00000000-0005-0000-0000-00000A6D0000}"/>
    <cellStyle name="Normal 3 4 4 2 3" xfId="29260" xr:uid="{00000000-0005-0000-0000-00000B6D0000}"/>
    <cellStyle name="Normál 3 4 4 2 3" xfId="29261" xr:uid="{00000000-0005-0000-0000-00000C6D0000}"/>
    <cellStyle name="Normal 3 4 4 2 3 2" xfId="29262" xr:uid="{00000000-0005-0000-0000-00000D6D0000}"/>
    <cellStyle name="Normal 3 4 4 2 4" xfId="29263" xr:uid="{00000000-0005-0000-0000-00000E6D0000}"/>
    <cellStyle name="Normal 3 4 4 2 4 2" xfId="29264" xr:uid="{00000000-0005-0000-0000-00000F6D0000}"/>
    <cellStyle name="Normal 3 4 4 2 5" xfId="29265" xr:uid="{00000000-0005-0000-0000-0000106D0000}"/>
    <cellStyle name="Normal 3 4 4 2 5 2" xfId="29266" xr:uid="{00000000-0005-0000-0000-0000116D0000}"/>
    <cellStyle name="Normal 3 4 4 2 6" xfId="29267" xr:uid="{00000000-0005-0000-0000-0000126D0000}"/>
    <cellStyle name="Normal 3 4 4 2 6 2" xfId="29268" xr:uid="{00000000-0005-0000-0000-0000136D0000}"/>
    <cellStyle name="Normal 3 4 4 2 7" xfId="29269" xr:uid="{00000000-0005-0000-0000-0000146D0000}"/>
    <cellStyle name="Normal 3 4 4 2 7 2" xfId="29270" xr:uid="{00000000-0005-0000-0000-0000156D0000}"/>
    <cellStyle name="Normal 3 4 4 2 8" xfId="29271" xr:uid="{00000000-0005-0000-0000-0000166D0000}"/>
    <cellStyle name="Normal 3 4 4 2 8 2" xfId="29272" xr:uid="{00000000-0005-0000-0000-0000176D0000}"/>
    <cellStyle name="Normal 3 4 4 2 9" xfId="29273" xr:uid="{00000000-0005-0000-0000-0000186D0000}"/>
    <cellStyle name="Normal 3 4 4 2 9 2" xfId="29274" xr:uid="{00000000-0005-0000-0000-0000196D0000}"/>
    <cellStyle name="Normál 3 4 4 3" xfId="29275" xr:uid="{00000000-0005-0000-0000-00001A6D0000}"/>
    <cellStyle name="Normál 3 4 4 3 2" xfId="29276" xr:uid="{00000000-0005-0000-0000-00001B6D0000}"/>
    <cellStyle name="Normál 3 4 4 4" xfId="29277" xr:uid="{00000000-0005-0000-0000-00001C6D0000}"/>
    <cellStyle name="Normál 3 4 4 4 2" xfId="29278" xr:uid="{00000000-0005-0000-0000-00001D6D0000}"/>
    <cellStyle name="Normál 3 4 4 5" xfId="29279" xr:uid="{00000000-0005-0000-0000-00001E6D0000}"/>
    <cellStyle name="Normál 3 4 4 5 2" xfId="29280" xr:uid="{00000000-0005-0000-0000-00001F6D0000}"/>
    <cellStyle name="Normál 3 4 4 6" xfId="29281" xr:uid="{00000000-0005-0000-0000-0000206D0000}"/>
    <cellStyle name="Normál 3 4 4 6 2" xfId="29282" xr:uid="{00000000-0005-0000-0000-0000216D0000}"/>
    <cellStyle name="Normál 3 4 4 7" xfId="29283" xr:uid="{00000000-0005-0000-0000-0000226D0000}"/>
    <cellStyle name="Normál 3 4 4 7 2" xfId="29284" xr:uid="{00000000-0005-0000-0000-0000236D0000}"/>
    <cellStyle name="Normál 3 4 4 8" xfId="29285" xr:uid="{00000000-0005-0000-0000-0000246D0000}"/>
    <cellStyle name="Normál 3 4 4 8 2" xfId="29286" xr:uid="{00000000-0005-0000-0000-0000256D0000}"/>
    <cellStyle name="Normál 3 4 4 9" xfId="29287" xr:uid="{00000000-0005-0000-0000-0000266D0000}"/>
    <cellStyle name="Normál 3 4 4 9 2" xfId="29288" xr:uid="{00000000-0005-0000-0000-0000276D0000}"/>
    <cellStyle name="Normal 3 4 40" xfId="29289" xr:uid="{00000000-0005-0000-0000-0000286D0000}"/>
    <cellStyle name="Normal 3 4 41" xfId="29290" xr:uid="{00000000-0005-0000-0000-0000296D0000}"/>
    <cellStyle name="Normal 3 4 42" xfId="29291" xr:uid="{00000000-0005-0000-0000-00002A6D0000}"/>
    <cellStyle name="Normal 3 4 43" xfId="29292" xr:uid="{00000000-0005-0000-0000-00002B6D0000}"/>
    <cellStyle name="Normal 3 4 44" xfId="29293" xr:uid="{00000000-0005-0000-0000-00002C6D0000}"/>
    <cellStyle name="Normal 3 4 45" xfId="29294" xr:uid="{00000000-0005-0000-0000-00002D6D0000}"/>
    <cellStyle name="Normal 3 4 46" xfId="29295" xr:uid="{00000000-0005-0000-0000-00002E6D0000}"/>
    <cellStyle name="Normal 3 4 47" xfId="29296" xr:uid="{00000000-0005-0000-0000-00002F6D0000}"/>
    <cellStyle name="Normal 3 4 48" xfId="29297" xr:uid="{00000000-0005-0000-0000-0000306D0000}"/>
    <cellStyle name="Normal 3 4 49" xfId="29298" xr:uid="{00000000-0005-0000-0000-0000316D0000}"/>
    <cellStyle name="Normal 3 4 5" xfId="29299" xr:uid="{00000000-0005-0000-0000-0000326D0000}"/>
    <cellStyle name="Normál 3 4 5" xfId="29300" xr:uid="{00000000-0005-0000-0000-0000336D0000}"/>
    <cellStyle name="Normál 3 4 5 10" xfId="29301" xr:uid="{00000000-0005-0000-0000-0000346D0000}"/>
    <cellStyle name="Normál 3 4 5 10 2" xfId="29302" xr:uid="{00000000-0005-0000-0000-0000356D0000}"/>
    <cellStyle name="Normál 3 4 5 11" xfId="29303" xr:uid="{00000000-0005-0000-0000-0000366D0000}"/>
    <cellStyle name="Normál 3 4 5 12" xfId="29304" xr:uid="{00000000-0005-0000-0000-0000376D0000}"/>
    <cellStyle name="Normal 3 4 5 2" xfId="29305" xr:uid="{00000000-0005-0000-0000-0000386D0000}"/>
    <cellStyle name="Normál 3 4 5 2" xfId="29306" xr:uid="{00000000-0005-0000-0000-0000396D0000}"/>
    <cellStyle name="Normal 3 4 5 2 10" xfId="29307" xr:uid="{00000000-0005-0000-0000-00003A6D0000}"/>
    <cellStyle name="Normal 3 4 5 2 10 2" xfId="29308" xr:uid="{00000000-0005-0000-0000-00003B6D0000}"/>
    <cellStyle name="Normal 3 4 5 2 11" xfId="29309" xr:uid="{00000000-0005-0000-0000-00003C6D0000}"/>
    <cellStyle name="Normal 3 4 5 2 11 2" xfId="29310" xr:uid="{00000000-0005-0000-0000-00003D6D0000}"/>
    <cellStyle name="Normal 3 4 5 2 12" xfId="29311" xr:uid="{00000000-0005-0000-0000-00003E6D0000}"/>
    <cellStyle name="Normal 3 4 5 2 13" xfId="29312" xr:uid="{00000000-0005-0000-0000-00003F6D0000}"/>
    <cellStyle name="Normal 3 4 5 2 14" xfId="29313" xr:uid="{00000000-0005-0000-0000-0000406D0000}"/>
    <cellStyle name="Normal 3 4 5 2 15" xfId="29314" xr:uid="{00000000-0005-0000-0000-0000416D0000}"/>
    <cellStyle name="Normal 3 4 5 2 2" xfId="29315" xr:uid="{00000000-0005-0000-0000-0000426D0000}"/>
    <cellStyle name="Normál 3 4 5 2 2" xfId="29316" xr:uid="{00000000-0005-0000-0000-0000436D0000}"/>
    <cellStyle name="Normal 3 4 5 2 2 2" xfId="29317" xr:uid="{00000000-0005-0000-0000-0000446D0000}"/>
    <cellStyle name="Normal 3 4 5 2 2 2 2" xfId="29318" xr:uid="{00000000-0005-0000-0000-0000456D0000}"/>
    <cellStyle name="Normal 3 4 5 2 2 3" xfId="29319" xr:uid="{00000000-0005-0000-0000-0000466D0000}"/>
    <cellStyle name="Normal 3 4 5 2 2 4" xfId="29320" xr:uid="{00000000-0005-0000-0000-0000476D0000}"/>
    <cellStyle name="Normal 3 4 5 2 2 5" xfId="29321" xr:uid="{00000000-0005-0000-0000-0000486D0000}"/>
    <cellStyle name="Normal 3 4 5 2 3" xfId="29322" xr:uid="{00000000-0005-0000-0000-0000496D0000}"/>
    <cellStyle name="Normál 3 4 5 2 3" xfId="29323" xr:uid="{00000000-0005-0000-0000-00004A6D0000}"/>
    <cellStyle name="Normal 3 4 5 2 3 2" xfId="29324" xr:uid="{00000000-0005-0000-0000-00004B6D0000}"/>
    <cellStyle name="Normal 3 4 5 2 4" xfId="29325" xr:uid="{00000000-0005-0000-0000-00004C6D0000}"/>
    <cellStyle name="Normal 3 4 5 2 4 2" xfId="29326" xr:uid="{00000000-0005-0000-0000-00004D6D0000}"/>
    <cellStyle name="Normal 3 4 5 2 5" xfId="29327" xr:uid="{00000000-0005-0000-0000-00004E6D0000}"/>
    <cellStyle name="Normal 3 4 5 2 5 2" xfId="29328" xr:uid="{00000000-0005-0000-0000-00004F6D0000}"/>
    <cellStyle name="Normal 3 4 5 2 6" xfId="29329" xr:uid="{00000000-0005-0000-0000-0000506D0000}"/>
    <cellStyle name="Normal 3 4 5 2 6 2" xfId="29330" xr:uid="{00000000-0005-0000-0000-0000516D0000}"/>
    <cellStyle name="Normal 3 4 5 2 7" xfId="29331" xr:uid="{00000000-0005-0000-0000-0000526D0000}"/>
    <cellStyle name="Normal 3 4 5 2 7 2" xfId="29332" xr:uid="{00000000-0005-0000-0000-0000536D0000}"/>
    <cellStyle name="Normal 3 4 5 2 8" xfId="29333" xr:uid="{00000000-0005-0000-0000-0000546D0000}"/>
    <cellStyle name="Normal 3 4 5 2 8 2" xfId="29334" xr:uid="{00000000-0005-0000-0000-0000556D0000}"/>
    <cellStyle name="Normal 3 4 5 2 9" xfId="29335" xr:uid="{00000000-0005-0000-0000-0000566D0000}"/>
    <cellStyle name="Normal 3 4 5 2 9 2" xfId="29336" xr:uid="{00000000-0005-0000-0000-0000576D0000}"/>
    <cellStyle name="Normál 3 4 5 3" xfId="29337" xr:uid="{00000000-0005-0000-0000-0000586D0000}"/>
    <cellStyle name="Normál 3 4 5 3 2" xfId="29338" xr:uid="{00000000-0005-0000-0000-0000596D0000}"/>
    <cellStyle name="Normál 3 4 5 4" xfId="29339" xr:uid="{00000000-0005-0000-0000-00005A6D0000}"/>
    <cellStyle name="Normál 3 4 5 4 2" xfId="29340" xr:uid="{00000000-0005-0000-0000-00005B6D0000}"/>
    <cellStyle name="Normál 3 4 5 5" xfId="29341" xr:uid="{00000000-0005-0000-0000-00005C6D0000}"/>
    <cellStyle name="Normál 3 4 5 5 2" xfId="29342" xr:uid="{00000000-0005-0000-0000-00005D6D0000}"/>
    <cellStyle name="Normál 3 4 5 6" xfId="29343" xr:uid="{00000000-0005-0000-0000-00005E6D0000}"/>
    <cellStyle name="Normál 3 4 5 6 2" xfId="29344" xr:uid="{00000000-0005-0000-0000-00005F6D0000}"/>
    <cellStyle name="Normál 3 4 5 7" xfId="29345" xr:uid="{00000000-0005-0000-0000-0000606D0000}"/>
    <cellStyle name="Normál 3 4 5 7 2" xfId="29346" xr:uid="{00000000-0005-0000-0000-0000616D0000}"/>
    <cellStyle name="Normál 3 4 5 8" xfId="29347" xr:uid="{00000000-0005-0000-0000-0000626D0000}"/>
    <cellStyle name="Normál 3 4 5 8 2" xfId="29348" xr:uid="{00000000-0005-0000-0000-0000636D0000}"/>
    <cellStyle name="Normál 3 4 5 9" xfId="29349" xr:uid="{00000000-0005-0000-0000-0000646D0000}"/>
    <cellStyle name="Normál 3 4 5 9 2" xfId="29350" xr:uid="{00000000-0005-0000-0000-0000656D0000}"/>
    <cellStyle name="Normal 3 4 50" xfId="2284" xr:uid="{00000000-0005-0000-0000-0000666D0000}"/>
    <cellStyle name="Normal 3 4 51" xfId="51393" xr:uid="{1B5EF3F1-5B9F-4381-9F6A-C0201622F3DB}"/>
    <cellStyle name="Normal 3 4 52" xfId="52375" xr:uid="{72A96E83-5A96-4301-BD34-20B28A168F43}"/>
    <cellStyle name="Normal 3 4 53" xfId="52392" xr:uid="{E417CB75-BDAE-43E3-A743-C4C861F35306}"/>
    <cellStyle name="Normal 3 4 54" xfId="52480" xr:uid="{386F3EAB-A32C-42F0-99B3-5F2E98CCFA17}"/>
    <cellStyle name="Normal 3 4 55" xfId="52386" xr:uid="{B54A3483-F130-4174-A62C-6207B5B7ADCE}"/>
    <cellStyle name="Normal 3 4 56" xfId="52863" xr:uid="{A414D7D2-C552-4DDC-923B-C3AEF020FF4F}"/>
    <cellStyle name="Normal 3 4 6" xfId="29351" xr:uid="{00000000-0005-0000-0000-0000676D0000}"/>
    <cellStyle name="Normál 3 4 6" xfId="29352" xr:uid="{00000000-0005-0000-0000-0000686D0000}"/>
    <cellStyle name="Normal 3 4 6 2" xfId="29353" xr:uid="{00000000-0005-0000-0000-0000696D0000}"/>
    <cellStyle name="Normál 3 4 6 2" xfId="29354" xr:uid="{00000000-0005-0000-0000-00006A6D0000}"/>
    <cellStyle name="Normal 3 4 6 2 2" xfId="29355" xr:uid="{00000000-0005-0000-0000-00006B6D0000}"/>
    <cellStyle name="Normal 3 4 6 2 2 2" xfId="29356" xr:uid="{00000000-0005-0000-0000-00006C6D0000}"/>
    <cellStyle name="Normal 3 4 6 2 2 2 2" xfId="29357" xr:uid="{00000000-0005-0000-0000-00006D6D0000}"/>
    <cellStyle name="Normal 3 4 6 2 2 3" xfId="29358" xr:uid="{00000000-0005-0000-0000-00006E6D0000}"/>
    <cellStyle name="Normal 3 4 6 2 2 4" xfId="29359" xr:uid="{00000000-0005-0000-0000-00006F6D0000}"/>
    <cellStyle name="Normal 3 4 6 2 3" xfId="29360" xr:uid="{00000000-0005-0000-0000-0000706D0000}"/>
    <cellStyle name="Normal 3 4 6 2 3 2" xfId="29361" xr:uid="{00000000-0005-0000-0000-0000716D0000}"/>
    <cellStyle name="Normal 3 4 6 2 4" xfId="29362" xr:uid="{00000000-0005-0000-0000-0000726D0000}"/>
    <cellStyle name="Normal 3 4 6 2 5" xfId="29363" xr:uid="{00000000-0005-0000-0000-0000736D0000}"/>
    <cellStyle name="Normal 3 4 6 2 6" xfId="29364" xr:uid="{00000000-0005-0000-0000-0000746D0000}"/>
    <cellStyle name="Normal 3 4 6 2 7" xfId="29365" xr:uid="{00000000-0005-0000-0000-0000756D0000}"/>
    <cellStyle name="Normál 3 4 6 3" xfId="29366" xr:uid="{00000000-0005-0000-0000-0000766D0000}"/>
    <cellStyle name="Normal 3 4 7" xfId="29367" xr:uid="{00000000-0005-0000-0000-0000776D0000}"/>
    <cellStyle name="Normál 3 4 7" xfId="29368" xr:uid="{00000000-0005-0000-0000-0000786D0000}"/>
    <cellStyle name="Normal 3 4 7 2" xfId="29369" xr:uid="{00000000-0005-0000-0000-0000796D0000}"/>
    <cellStyle name="Normál 3 4 7 2" xfId="29370" xr:uid="{00000000-0005-0000-0000-00007A6D0000}"/>
    <cellStyle name="Normal 3 4 7 2 2" xfId="29371" xr:uid="{00000000-0005-0000-0000-00007B6D0000}"/>
    <cellStyle name="Normal 3 4 7 2 2 2" xfId="29372" xr:uid="{00000000-0005-0000-0000-00007C6D0000}"/>
    <cellStyle name="Normal 3 4 7 2 2 2 2" xfId="29373" xr:uid="{00000000-0005-0000-0000-00007D6D0000}"/>
    <cellStyle name="Normal 3 4 7 2 2 3" xfId="29374" xr:uid="{00000000-0005-0000-0000-00007E6D0000}"/>
    <cellStyle name="Normal 3 4 7 2 2 4" xfId="29375" xr:uid="{00000000-0005-0000-0000-00007F6D0000}"/>
    <cellStyle name="Normal 3 4 7 2 3" xfId="29376" xr:uid="{00000000-0005-0000-0000-0000806D0000}"/>
    <cellStyle name="Normal 3 4 7 2 3 2" xfId="29377" xr:uid="{00000000-0005-0000-0000-0000816D0000}"/>
    <cellStyle name="Normal 3 4 7 2 4" xfId="29378" xr:uid="{00000000-0005-0000-0000-0000826D0000}"/>
    <cellStyle name="Normal 3 4 7 2 5" xfId="29379" xr:uid="{00000000-0005-0000-0000-0000836D0000}"/>
    <cellStyle name="Normal 3 4 7 2 6" xfId="29380" xr:uid="{00000000-0005-0000-0000-0000846D0000}"/>
    <cellStyle name="Normal 3 4 7 2 7" xfId="29381" xr:uid="{00000000-0005-0000-0000-0000856D0000}"/>
    <cellStyle name="Normál 3 4 7 3" xfId="29382" xr:uid="{00000000-0005-0000-0000-0000866D0000}"/>
    <cellStyle name="Normal 3 4 8" xfId="29383" xr:uid="{00000000-0005-0000-0000-0000876D0000}"/>
    <cellStyle name="Normál 3 4 8" xfId="29384" xr:uid="{00000000-0005-0000-0000-0000886D0000}"/>
    <cellStyle name="Normal 3 4 8 2" xfId="29385" xr:uid="{00000000-0005-0000-0000-0000896D0000}"/>
    <cellStyle name="Normál 3 4 8 2" xfId="29386" xr:uid="{00000000-0005-0000-0000-00008A6D0000}"/>
    <cellStyle name="Normal 3 4 8 2 2" xfId="29387" xr:uid="{00000000-0005-0000-0000-00008B6D0000}"/>
    <cellStyle name="Normal 3 4 8 2 2 2" xfId="29388" xr:uid="{00000000-0005-0000-0000-00008C6D0000}"/>
    <cellStyle name="Normal 3 4 8 2 2 2 2" xfId="29389" xr:uid="{00000000-0005-0000-0000-00008D6D0000}"/>
    <cellStyle name="Normal 3 4 8 2 2 3" xfId="29390" xr:uid="{00000000-0005-0000-0000-00008E6D0000}"/>
    <cellStyle name="Normal 3 4 8 2 2 4" xfId="29391" xr:uid="{00000000-0005-0000-0000-00008F6D0000}"/>
    <cellStyle name="Normal 3 4 8 2 3" xfId="29392" xr:uid="{00000000-0005-0000-0000-0000906D0000}"/>
    <cellStyle name="Normal 3 4 8 2 3 2" xfId="29393" xr:uid="{00000000-0005-0000-0000-0000916D0000}"/>
    <cellStyle name="Normal 3 4 8 2 4" xfId="29394" xr:uid="{00000000-0005-0000-0000-0000926D0000}"/>
    <cellStyle name="Normal 3 4 8 2 5" xfId="29395" xr:uid="{00000000-0005-0000-0000-0000936D0000}"/>
    <cellStyle name="Normal 3 4 8 2 6" xfId="29396" xr:uid="{00000000-0005-0000-0000-0000946D0000}"/>
    <cellStyle name="Normal 3 4 8 2 7" xfId="29397" xr:uid="{00000000-0005-0000-0000-0000956D0000}"/>
    <cellStyle name="Normál 3 4 8 3" xfId="29398" xr:uid="{00000000-0005-0000-0000-0000966D0000}"/>
    <cellStyle name="Normal 3 4 9" xfId="29399" xr:uid="{00000000-0005-0000-0000-0000976D0000}"/>
    <cellStyle name="Normál 3 4 9" xfId="29400" xr:uid="{00000000-0005-0000-0000-0000986D0000}"/>
    <cellStyle name="Normal 3 4 9 2" xfId="29401" xr:uid="{00000000-0005-0000-0000-0000996D0000}"/>
    <cellStyle name="Normál 3 4 9 2" xfId="29402" xr:uid="{00000000-0005-0000-0000-00009A6D0000}"/>
    <cellStyle name="Normal 3 4 9 2 2" xfId="29403" xr:uid="{00000000-0005-0000-0000-00009B6D0000}"/>
    <cellStyle name="Normal 3 4 9 2 2 2" xfId="29404" xr:uid="{00000000-0005-0000-0000-00009C6D0000}"/>
    <cellStyle name="Normal 3 4 9 2 2 2 2" xfId="29405" xr:uid="{00000000-0005-0000-0000-00009D6D0000}"/>
    <cellStyle name="Normal 3 4 9 2 2 3" xfId="29406" xr:uid="{00000000-0005-0000-0000-00009E6D0000}"/>
    <cellStyle name="Normal 3 4 9 2 2 4" xfId="29407" xr:uid="{00000000-0005-0000-0000-00009F6D0000}"/>
    <cellStyle name="Normal 3 4 9 2 3" xfId="29408" xr:uid="{00000000-0005-0000-0000-0000A06D0000}"/>
    <cellStyle name="Normal 3 4 9 2 3 2" xfId="29409" xr:uid="{00000000-0005-0000-0000-0000A16D0000}"/>
    <cellStyle name="Normal 3 4 9 2 4" xfId="29410" xr:uid="{00000000-0005-0000-0000-0000A26D0000}"/>
    <cellStyle name="Normal 3 4 9 2 5" xfId="29411" xr:uid="{00000000-0005-0000-0000-0000A36D0000}"/>
    <cellStyle name="Normal 3 4 9 2 6" xfId="29412" xr:uid="{00000000-0005-0000-0000-0000A46D0000}"/>
    <cellStyle name="Normal 3 4 9 2 7" xfId="29413" xr:uid="{00000000-0005-0000-0000-0000A56D0000}"/>
    <cellStyle name="Normál 3 4 9 3" xfId="29414" xr:uid="{00000000-0005-0000-0000-0000A66D0000}"/>
    <cellStyle name="Normal 3 4_inv-en-1.5.0-02 trame_fiche-emissions" xfId="29415" xr:uid="{00000000-0005-0000-0000-0000A76D0000}"/>
    <cellStyle name="Normal 3 40" xfId="29416" xr:uid="{00000000-0005-0000-0000-0000A86D0000}"/>
    <cellStyle name="Normal 3 40 2" xfId="29417" xr:uid="{00000000-0005-0000-0000-0000A96D0000}"/>
    <cellStyle name="Normal 3 40 2 2" xfId="29418" xr:uid="{00000000-0005-0000-0000-0000AA6D0000}"/>
    <cellStyle name="Normal 3 40 2 2 2" xfId="29419" xr:uid="{00000000-0005-0000-0000-0000AB6D0000}"/>
    <cellStyle name="Normal 3 40 2 3" xfId="29420" xr:uid="{00000000-0005-0000-0000-0000AC6D0000}"/>
    <cellStyle name="Normal 3 40 2 4" xfId="29421" xr:uid="{00000000-0005-0000-0000-0000AD6D0000}"/>
    <cellStyle name="Normal 3 40 3" xfId="29422" xr:uid="{00000000-0005-0000-0000-0000AE6D0000}"/>
    <cellStyle name="Normal 3 40 3 2" xfId="29423" xr:uid="{00000000-0005-0000-0000-0000AF6D0000}"/>
    <cellStyle name="Normal 3 40 4" xfId="29424" xr:uid="{00000000-0005-0000-0000-0000B06D0000}"/>
    <cellStyle name="Normal 3 40 5" xfId="29425" xr:uid="{00000000-0005-0000-0000-0000B16D0000}"/>
    <cellStyle name="Normal 3 41" xfId="29426" xr:uid="{00000000-0005-0000-0000-0000B26D0000}"/>
    <cellStyle name="Normal 3 41 2" xfId="29427" xr:uid="{00000000-0005-0000-0000-0000B36D0000}"/>
    <cellStyle name="Normal 3 41 2 2" xfId="29428" xr:uid="{00000000-0005-0000-0000-0000B46D0000}"/>
    <cellStyle name="Normal 3 41 2 2 2" xfId="29429" xr:uid="{00000000-0005-0000-0000-0000B56D0000}"/>
    <cellStyle name="Normal 3 41 2 3" xfId="29430" xr:uid="{00000000-0005-0000-0000-0000B66D0000}"/>
    <cellStyle name="Normal 3 41 2 4" xfId="29431" xr:uid="{00000000-0005-0000-0000-0000B76D0000}"/>
    <cellStyle name="Normal 3 41 3" xfId="29432" xr:uid="{00000000-0005-0000-0000-0000B86D0000}"/>
    <cellStyle name="Normal 3 41 3 2" xfId="29433" xr:uid="{00000000-0005-0000-0000-0000B96D0000}"/>
    <cellStyle name="Normal 3 41 4" xfId="29434" xr:uid="{00000000-0005-0000-0000-0000BA6D0000}"/>
    <cellStyle name="Normal 3 41 5" xfId="29435" xr:uid="{00000000-0005-0000-0000-0000BB6D0000}"/>
    <cellStyle name="Normal 3 42" xfId="29436" xr:uid="{00000000-0005-0000-0000-0000BC6D0000}"/>
    <cellStyle name="Normal 3 42 2" xfId="29437" xr:uid="{00000000-0005-0000-0000-0000BD6D0000}"/>
    <cellStyle name="Normal 3 42 2 2" xfId="29438" xr:uid="{00000000-0005-0000-0000-0000BE6D0000}"/>
    <cellStyle name="Normal 3 42 2 2 2" xfId="29439" xr:uid="{00000000-0005-0000-0000-0000BF6D0000}"/>
    <cellStyle name="Normal 3 42 2 3" xfId="29440" xr:uid="{00000000-0005-0000-0000-0000C06D0000}"/>
    <cellStyle name="Normal 3 42 2 4" xfId="29441" xr:uid="{00000000-0005-0000-0000-0000C16D0000}"/>
    <cellStyle name="Normal 3 42 3" xfId="29442" xr:uid="{00000000-0005-0000-0000-0000C26D0000}"/>
    <cellStyle name="Normal 3 42 3 2" xfId="29443" xr:uid="{00000000-0005-0000-0000-0000C36D0000}"/>
    <cellStyle name="Normal 3 42 4" xfId="29444" xr:uid="{00000000-0005-0000-0000-0000C46D0000}"/>
    <cellStyle name="Normal 3 42 5" xfId="29445" xr:uid="{00000000-0005-0000-0000-0000C56D0000}"/>
    <cellStyle name="Normal 3 43" xfId="29446" xr:uid="{00000000-0005-0000-0000-0000C66D0000}"/>
    <cellStyle name="Normal 3 43 2" xfId="29447" xr:uid="{00000000-0005-0000-0000-0000C76D0000}"/>
    <cellStyle name="Normal 3 43 2 2" xfId="29448" xr:uid="{00000000-0005-0000-0000-0000C86D0000}"/>
    <cellStyle name="Normal 3 43 2 2 2" xfId="29449" xr:uid="{00000000-0005-0000-0000-0000C96D0000}"/>
    <cellStyle name="Normal 3 43 2 3" xfId="29450" xr:uid="{00000000-0005-0000-0000-0000CA6D0000}"/>
    <cellStyle name="Normal 3 43 2 4" xfId="29451" xr:uid="{00000000-0005-0000-0000-0000CB6D0000}"/>
    <cellStyle name="Normal 3 43 3" xfId="29452" xr:uid="{00000000-0005-0000-0000-0000CC6D0000}"/>
    <cellStyle name="Normal 3 43 3 2" xfId="29453" xr:uid="{00000000-0005-0000-0000-0000CD6D0000}"/>
    <cellStyle name="Normal 3 43 4" xfId="29454" xr:uid="{00000000-0005-0000-0000-0000CE6D0000}"/>
    <cellStyle name="Normal 3 43 5" xfId="29455" xr:uid="{00000000-0005-0000-0000-0000CF6D0000}"/>
    <cellStyle name="Normal 3 44" xfId="29456" xr:uid="{00000000-0005-0000-0000-0000D06D0000}"/>
    <cellStyle name="Normal 3 45" xfId="29457" xr:uid="{00000000-0005-0000-0000-0000D16D0000}"/>
    <cellStyle name="Normal 3 45 2" xfId="29458" xr:uid="{00000000-0005-0000-0000-0000D26D0000}"/>
    <cellStyle name="Normal 3 46" xfId="29459" xr:uid="{00000000-0005-0000-0000-0000D36D0000}"/>
    <cellStyle name="Normal 3 46 2" xfId="29460" xr:uid="{00000000-0005-0000-0000-0000D46D0000}"/>
    <cellStyle name="Normal 3 47" xfId="29461" xr:uid="{00000000-0005-0000-0000-0000D56D0000}"/>
    <cellStyle name="Normal 3 48" xfId="29462" xr:uid="{00000000-0005-0000-0000-0000D66D0000}"/>
    <cellStyle name="Normal 3 49" xfId="29463" xr:uid="{00000000-0005-0000-0000-0000D76D0000}"/>
    <cellStyle name="Normal 3 5" xfId="427" xr:uid="{00000000-0005-0000-0000-0000D86D0000}"/>
    <cellStyle name="Normál 3 5" xfId="29464" xr:uid="{00000000-0005-0000-0000-0000D96D0000}"/>
    <cellStyle name="Normal 3 5 10" xfId="29465" xr:uid="{00000000-0005-0000-0000-0000DA6D0000}"/>
    <cellStyle name="Normál 3 5 10" xfId="29466" xr:uid="{00000000-0005-0000-0000-0000DB6D0000}"/>
    <cellStyle name="Normal 3 5 10 2" xfId="29467" xr:uid="{00000000-0005-0000-0000-0000DC6D0000}"/>
    <cellStyle name="Normál 3 5 10 2" xfId="29468" xr:uid="{00000000-0005-0000-0000-0000DD6D0000}"/>
    <cellStyle name="Normal 3 5 10 2 2" xfId="29469" xr:uid="{00000000-0005-0000-0000-0000DE6D0000}"/>
    <cellStyle name="Normal 3 5 10 2 2 2" xfId="29470" xr:uid="{00000000-0005-0000-0000-0000DF6D0000}"/>
    <cellStyle name="Normal 3 5 10 2 2 2 2" xfId="29471" xr:uid="{00000000-0005-0000-0000-0000E06D0000}"/>
    <cellStyle name="Normal 3 5 10 2 2 3" xfId="29472" xr:uid="{00000000-0005-0000-0000-0000E16D0000}"/>
    <cellStyle name="Normal 3 5 10 2 2 4" xfId="29473" xr:uid="{00000000-0005-0000-0000-0000E26D0000}"/>
    <cellStyle name="Normal 3 5 10 2 3" xfId="29474" xr:uid="{00000000-0005-0000-0000-0000E36D0000}"/>
    <cellStyle name="Normal 3 5 10 2 3 2" xfId="29475" xr:uid="{00000000-0005-0000-0000-0000E46D0000}"/>
    <cellStyle name="Normal 3 5 10 2 4" xfId="29476" xr:uid="{00000000-0005-0000-0000-0000E56D0000}"/>
    <cellStyle name="Normal 3 5 10 2 5" xfId="29477" xr:uid="{00000000-0005-0000-0000-0000E66D0000}"/>
    <cellStyle name="Normal 3 5 10 2 6" xfId="29478" xr:uid="{00000000-0005-0000-0000-0000E76D0000}"/>
    <cellStyle name="Normal 3 5 10 2 7" xfId="29479" xr:uid="{00000000-0005-0000-0000-0000E86D0000}"/>
    <cellStyle name="Normál 3 5 10 3" xfId="29480" xr:uid="{00000000-0005-0000-0000-0000E96D0000}"/>
    <cellStyle name="Normal 3 5 11" xfId="29481" xr:uid="{00000000-0005-0000-0000-0000EA6D0000}"/>
    <cellStyle name="Normál 3 5 11" xfId="29482" xr:uid="{00000000-0005-0000-0000-0000EB6D0000}"/>
    <cellStyle name="Normal 3 5 11 2" xfId="29483" xr:uid="{00000000-0005-0000-0000-0000EC6D0000}"/>
    <cellStyle name="Normál 3 5 11 2" xfId="29484" xr:uid="{00000000-0005-0000-0000-0000ED6D0000}"/>
    <cellStyle name="Normal 3 5 11 2 2" xfId="29485" xr:uid="{00000000-0005-0000-0000-0000EE6D0000}"/>
    <cellStyle name="Normal 3 5 11 2 2 2" xfId="29486" xr:uid="{00000000-0005-0000-0000-0000EF6D0000}"/>
    <cellStyle name="Normal 3 5 11 2 2 2 2" xfId="29487" xr:uid="{00000000-0005-0000-0000-0000F06D0000}"/>
    <cellStyle name="Normal 3 5 11 2 2 3" xfId="29488" xr:uid="{00000000-0005-0000-0000-0000F16D0000}"/>
    <cellStyle name="Normal 3 5 11 2 2 4" xfId="29489" xr:uid="{00000000-0005-0000-0000-0000F26D0000}"/>
    <cellStyle name="Normal 3 5 11 2 3" xfId="29490" xr:uid="{00000000-0005-0000-0000-0000F36D0000}"/>
    <cellStyle name="Normal 3 5 11 2 3 2" xfId="29491" xr:uid="{00000000-0005-0000-0000-0000F46D0000}"/>
    <cellStyle name="Normal 3 5 11 2 4" xfId="29492" xr:uid="{00000000-0005-0000-0000-0000F56D0000}"/>
    <cellStyle name="Normal 3 5 11 2 5" xfId="29493" xr:uid="{00000000-0005-0000-0000-0000F66D0000}"/>
    <cellStyle name="Normal 3 5 11 2 6" xfId="29494" xr:uid="{00000000-0005-0000-0000-0000F76D0000}"/>
    <cellStyle name="Normal 3 5 11 2 7" xfId="29495" xr:uid="{00000000-0005-0000-0000-0000F86D0000}"/>
    <cellStyle name="Normál 3 5 11 3" xfId="29496" xr:uid="{00000000-0005-0000-0000-0000F96D0000}"/>
    <cellStyle name="Normal 3 5 12" xfId="29497" xr:uid="{00000000-0005-0000-0000-0000FA6D0000}"/>
    <cellStyle name="Normál 3 5 12" xfId="29498" xr:uid="{00000000-0005-0000-0000-0000FB6D0000}"/>
    <cellStyle name="Normal 3 5 12 2" xfId="29499" xr:uid="{00000000-0005-0000-0000-0000FC6D0000}"/>
    <cellStyle name="Normál 3 5 12 2" xfId="29500" xr:uid="{00000000-0005-0000-0000-0000FD6D0000}"/>
    <cellStyle name="Normal 3 5 12 2 2" xfId="29501" xr:uid="{00000000-0005-0000-0000-0000FE6D0000}"/>
    <cellStyle name="Normal 3 5 12 2 2 2" xfId="29502" xr:uid="{00000000-0005-0000-0000-0000FF6D0000}"/>
    <cellStyle name="Normal 3 5 12 2 2 2 2" xfId="29503" xr:uid="{00000000-0005-0000-0000-0000006E0000}"/>
    <cellStyle name="Normal 3 5 12 2 2 3" xfId="29504" xr:uid="{00000000-0005-0000-0000-0000016E0000}"/>
    <cellStyle name="Normal 3 5 12 2 2 4" xfId="29505" xr:uid="{00000000-0005-0000-0000-0000026E0000}"/>
    <cellStyle name="Normal 3 5 12 2 3" xfId="29506" xr:uid="{00000000-0005-0000-0000-0000036E0000}"/>
    <cellStyle name="Normal 3 5 12 2 3 2" xfId="29507" xr:uid="{00000000-0005-0000-0000-0000046E0000}"/>
    <cellStyle name="Normal 3 5 12 2 4" xfId="29508" xr:uid="{00000000-0005-0000-0000-0000056E0000}"/>
    <cellStyle name="Normal 3 5 12 2 5" xfId="29509" xr:uid="{00000000-0005-0000-0000-0000066E0000}"/>
    <cellStyle name="Normal 3 5 12 2 6" xfId="29510" xr:uid="{00000000-0005-0000-0000-0000076E0000}"/>
    <cellStyle name="Normal 3 5 12 2 7" xfId="29511" xr:uid="{00000000-0005-0000-0000-0000086E0000}"/>
    <cellStyle name="Normál 3 5 12 3" xfId="29512" xr:uid="{00000000-0005-0000-0000-0000096E0000}"/>
    <cellStyle name="Normal 3 5 13" xfId="29513" xr:uid="{00000000-0005-0000-0000-00000A6E0000}"/>
    <cellStyle name="Normál 3 5 13" xfId="29514" xr:uid="{00000000-0005-0000-0000-00000B6E0000}"/>
    <cellStyle name="Normal 3 5 13 2" xfId="29515" xr:uid="{00000000-0005-0000-0000-00000C6E0000}"/>
    <cellStyle name="Normál 3 5 13 2" xfId="29516" xr:uid="{00000000-0005-0000-0000-00000D6E0000}"/>
    <cellStyle name="Normal 3 5 13 2 2" xfId="29517" xr:uid="{00000000-0005-0000-0000-00000E6E0000}"/>
    <cellStyle name="Normal 3 5 13 2 2 2" xfId="29518" xr:uid="{00000000-0005-0000-0000-00000F6E0000}"/>
    <cellStyle name="Normal 3 5 13 2 2 2 2" xfId="29519" xr:uid="{00000000-0005-0000-0000-0000106E0000}"/>
    <cellStyle name="Normal 3 5 13 2 2 3" xfId="29520" xr:uid="{00000000-0005-0000-0000-0000116E0000}"/>
    <cellStyle name="Normal 3 5 13 2 2 4" xfId="29521" xr:uid="{00000000-0005-0000-0000-0000126E0000}"/>
    <cellStyle name="Normal 3 5 13 2 3" xfId="29522" xr:uid="{00000000-0005-0000-0000-0000136E0000}"/>
    <cellStyle name="Normal 3 5 13 2 3 2" xfId="29523" xr:uid="{00000000-0005-0000-0000-0000146E0000}"/>
    <cellStyle name="Normal 3 5 13 2 4" xfId="29524" xr:uid="{00000000-0005-0000-0000-0000156E0000}"/>
    <cellStyle name="Normal 3 5 13 2 5" xfId="29525" xr:uid="{00000000-0005-0000-0000-0000166E0000}"/>
    <cellStyle name="Normal 3 5 13 2 6" xfId="29526" xr:uid="{00000000-0005-0000-0000-0000176E0000}"/>
    <cellStyle name="Normal 3 5 13 2 7" xfId="29527" xr:uid="{00000000-0005-0000-0000-0000186E0000}"/>
    <cellStyle name="Normál 3 5 13 3" xfId="29528" xr:uid="{00000000-0005-0000-0000-0000196E0000}"/>
    <cellStyle name="Normal 3 5 14" xfId="29529" xr:uid="{00000000-0005-0000-0000-00001A6E0000}"/>
    <cellStyle name="Normál 3 5 14" xfId="29530" xr:uid="{00000000-0005-0000-0000-00001B6E0000}"/>
    <cellStyle name="Normal 3 5 14 2" xfId="29531" xr:uid="{00000000-0005-0000-0000-00001C6E0000}"/>
    <cellStyle name="Normál 3 5 14 2" xfId="29532" xr:uid="{00000000-0005-0000-0000-00001D6E0000}"/>
    <cellStyle name="Normal 3 5 14 2 2" xfId="29533" xr:uid="{00000000-0005-0000-0000-00001E6E0000}"/>
    <cellStyle name="Normal 3 5 14 2 2 2" xfId="29534" xr:uid="{00000000-0005-0000-0000-00001F6E0000}"/>
    <cellStyle name="Normal 3 5 14 2 3" xfId="29535" xr:uid="{00000000-0005-0000-0000-0000206E0000}"/>
    <cellStyle name="Normal 3 5 14 2 4" xfId="29536" xr:uid="{00000000-0005-0000-0000-0000216E0000}"/>
    <cellStyle name="Normal 3 5 14 2 5" xfId="29537" xr:uid="{00000000-0005-0000-0000-0000226E0000}"/>
    <cellStyle name="Normal 3 5 14 3" xfId="29538" xr:uid="{00000000-0005-0000-0000-0000236E0000}"/>
    <cellStyle name="Normál 3 5 14 3" xfId="29539" xr:uid="{00000000-0005-0000-0000-0000246E0000}"/>
    <cellStyle name="Normal 3 5 14 3 2" xfId="29540" xr:uid="{00000000-0005-0000-0000-0000256E0000}"/>
    <cellStyle name="Normal 3 5 14 4" xfId="29541" xr:uid="{00000000-0005-0000-0000-0000266E0000}"/>
    <cellStyle name="Normal 3 5 14 5" xfId="29542" xr:uid="{00000000-0005-0000-0000-0000276E0000}"/>
    <cellStyle name="Normal 3 5 14 6" xfId="29543" xr:uid="{00000000-0005-0000-0000-0000286E0000}"/>
    <cellStyle name="Normal 3 5 14 7" xfId="29544" xr:uid="{00000000-0005-0000-0000-0000296E0000}"/>
    <cellStyle name="Normal 3 5 15" xfId="29545" xr:uid="{00000000-0005-0000-0000-00002A6E0000}"/>
    <cellStyle name="Normál 3 5 15" xfId="29546" xr:uid="{00000000-0005-0000-0000-00002B6E0000}"/>
    <cellStyle name="Normal 3 5 15 2" xfId="29547" xr:uid="{00000000-0005-0000-0000-00002C6E0000}"/>
    <cellStyle name="Normal 3 5 15 2 2" xfId="29548" xr:uid="{00000000-0005-0000-0000-00002D6E0000}"/>
    <cellStyle name="Normal 3 5 15 2 2 2" xfId="29549" xr:uid="{00000000-0005-0000-0000-00002E6E0000}"/>
    <cellStyle name="Normal 3 5 15 2 3" xfId="29550" xr:uid="{00000000-0005-0000-0000-00002F6E0000}"/>
    <cellStyle name="Normal 3 5 15 2 4" xfId="29551" xr:uid="{00000000-0005-0000-0000-0000306E0000}"/>
    <cellStyle name="Normal 3 5 15 3" xfId="29552" xr:uid="{00000000-0005-0000-0000-0000316E0000}"/>
    <cellStyle name="Normal 3 5 15 3 2" xfId="29553" xr:uid="{00000000-0005-0000-0000-0000326E0000}"/>
    <cellStyle name="Normal 3 5 15 4" xfId="29554" xr:uid="{00000000-0005-0000-0000-0000336E0000}"/>
    <cellStyle name="Normal 3 5 15 5" xfId="29555" xr:uid="{00000000-0005-0000-0000-0000346E0000}"/>
    <cellStyle name="Normal 3 5 15 6" xfId="29556" xr:uid="{00000000-0005-0000-0000-0000356E0000}"/>
    <cellStyle name="Normal 3 5 16" xfId="29557" xr:uid="{00000000-0005-0000-0000-0000366E0000}"/>
    <cellStyle name="Normál 3 5 16" xfId="29558" xr:uid="{00000000-0005-0000-0000-0000376E0000}"/>
    <cellStyle name="Normal 3 5 16 2" xfId="29559" xr:uid="{00000000-0005-0000-0000-0000386E0000}"/>
    <cellStyle name="Normal 3 5 16 2 2" xfId="29560" xr:uid="{00000000-0005-0000-0000-0000396E0000}"/>
    <cellStyle name="Normal 3 5 16 2 2 2" xfId="29561" xr:uid="{00000000-0005-0000-0000-00003A6E0000}"/>
    <cellStyle name="Normal 3 5 16 2 3" xfId="29562" xr:uid="{00000000-0005-0000-0000-00003B6E0000}"/>
    <cellStyle name="Normal 3 5 16 2 4" xfId="29563" xr:uid="{00000000-0005-0000-0000-00003C6E0000}"/>
    <cellStyle name="Normal 3 5 16 3" xfId="29564" xr:uid="{00000000-0005-0000-0000-00003D6E0000}"/>
    <cellStyle name="Normal 3 5 16 3 2" xfId="29565" xr:uid="{00000000-0005-0000-0000-00003E6E0000}"/>
    <cellStyle name="Normal 3 5 16 4" xfId="29566" xr:uid="{00000000-0005-0000-0000-00003F6E0000}"/>
    <cellStyle name="Normal 3 5 16 5" xfId="29567" xr:uid="{00000000-0005-0000-0000-0000406E0000}"/>
    <cellStyle name="Normal 3 5 17" xfId="29568" xr:uid="{00000000-0005-0000-0000-0000416E0000}"/>
    <cellStyle name="Normál 3 5 17" xfId="29569" xr:uid="{00000000-0005-0000-0000-0000426E0000}"/>
    <cellStyle name="Normal 3 5 17 2" xfId="29570" xr:uid="{00000000-0005-0000-0000-0000436E0000}"/>
    <cellStyle name="Normal 3 5 17 2 2" xfId="29571" xr:uid="{00000000-0005-0000-0000-0000446E0000}"/>
    <cellStyle name="Normal 3 5 17 2 2 2" xfId="29572" xr:uid="{00000000-0005-0000-0000-0000456E0000}"/>
    <cellStyle name="Normal 3 5 17 2 3" xfId="29573" xr:uid="{00000000-0005-0000-0000-0000466E0000}"/>
    <cellStyle name="Normal 3 5 17 2 4" xfId="29574" xr:uid="{00000000-0005-0000-0000-0000476E0000}"/>
    <cellStyle name="Normal 3 5 17 3" xfId="29575" xr:uid="{00000000-0005-0000-0000-0000486E0000}"/>
    <cellStyle name="Normal 3 5 17 3 2" xfId="29576" xr:uid="{00000000-0005-0000-0000-0000496E0000}"/>
    <cellStyle name="Normal 3 5 17 4" xfId="29577" xr:uid="{00000000-0005-0000-0000-00004A6E0000}"/>
    <cellStyle name="Normal 3 5 17 5" xfId="29578" xr:uid="{00000000-0005-0000-0000-00004B6E0000}"/>
    <cellStyle name="Normal 3 5 18" xfId="29579" xr:uid="{00000000-0005-0000-0000-00004C6E0000}"/>
    <cellStyle name="Normal 3 5 18 2" xfId="29580" xr:uid="{00000000-0005-0000-0000-00004D6E0000}"/>
    <cellStyle name="Normal 3 5 18 2 2" xfId="29581" xr:uid="{00000000-0005-0000-0000-00004E6E0000}"/>
    <cellStyle name="Normal 3 5 18 2 2 2" xfId="29582" xr:uid="{00000000-0005-0000-0000-00004F6E0000}"/>
    <cellStyle name="Normal 3 5 18 2 3" xfId="29583" xr:uid="{00000000-0005-0000-0000-0000506E0000}"/>
    <cellStyle name="Normal 3 5 18 2 4" xfId="29584" xr:uid="{00000000-0005-0000-0000-0000516E0000}"/>
    <cellStyle name="Normal 3 5 18 3" xfId="29585" xr:uid="{00000000-0005-0000-0000-0000526E0000}"/>
    <cellStyle name="Normal 3 5 18 3 2" xfId="29586" xr:uid="{00000000-0005-0000-0000-0000536E0000}"/>
    <cellStyle name="Normal 3 5 18 4" xfId="29587" xr:uid="{00000000-0005-0000-0000-0000546E0000}"/>
    <cellStyle name="Normal 3 5 18 5" xfId="29588" xr:uid="{00000000-0005-0000-0000-0000556E0000}"/>
    <cellStyle name="Normal 3 5 19" xfId="29589" xr:uid="{00000000-0005-0000-0000-0000566E0000}"/>
    <cellStyle name="Normal 3 5 19 2" xfId="29590" xr:uid="{00000000-0005-0000-0000-0000576E0000}"/>
    <cellStyle name="Normal 3 5 19 2 2" xfId="29591" xr:uid="{00000000-0005-0000-0000-0000586E0000}"/>
    <cellStyle name="Normal 3 5 19 2 2 2" xfId="29592" xr:uid="{00000000-0005-0000-0000-0000596E0000}"/>
    <cellStyle name="Normal 3 5 19 2 3" xfId="29593" xr:uid="{00000000-0005-0000-0000-00005A6E0000}"/>
    <cellStyle name="Normal 3 5 19 2 4" xfId="29594" xr:uid="{00000000-0005-0000-0000-00005B6E0000}"/>
    <cellStyle name="Normal 3 5 19 3" xfId="29595" xr:uid="{00000000-0005-0000-0000-00005C6E0000}"/>
    <cellStyle name="Normal 3 5 19 3 2" xfId="29596" xr:uid="{00000000-0005-0000-0000-00005D6E0000}"/>
    <cellStyle name="Normal 3 5 19 4" xfId="29597" xr:uid="{00000000-0005-0000-0000-00005E6E0000}"/>
    <cellStyle name="Normal 3 5 19 5" xfId="29598" xr:uid="{00000000-0005-0000-0000-00005F6E0000}"/>
    <cellStyle name="Normal 3 5 2" xfId="1413" xr:uid="{00000000-0005-0000-0000-0000606E0000}"/>
    <cellStyle name="Normál 3 5 2" xfId="29599" xr:uid="{00000000-0005-0000-0000-0000616E0000}"/>
    <cellStyle name="Normál 3 5 2 10" xfId="29600" xr:uid="{00000000-0005-0000-0000-0000626E0000}"/>
    <cellStyle name="Normál 3 5 2 10 2" xfId="29601" xr:uid="{00000000-0005-0000-0000-0000636E0000}"/>
    <cellStyle name="Normál 3 5 2 11" xfId="29602" xr:uid="{00000000-0005-0000-0000-0000646E0000}"/>
    <cellStyle name="Normál 3 5 2 12" xfId="29603" xr:uid="{00000000-0005-0000-0000-0000656E0000}"/>
    <cellStyle name="Normal 3 5 2 2" xfId="29604" xr:uid="{00000000-0005-0000-0000-0000666E0000}"/>
    <cellStyle name="Normál 3 5 2 2" xfId="29605" xr:uid="{00000000-0005-0000-0000-0000676E0000}"/>
    <cellStyle name="Normal 3 5 2 2 2" xfId="29606" xr:uid="{00000000-0005-0000-0000-0000686E0000}"/>
    <cellStyle name="Normál 3 5 2 2 2" xfId="29607" xr:uid="{00000000-0005-0000-0000-0000696E0000}"/>
    <cellStyle name="Normal 3 5 2 2 2 2" xfId="29608" xr:uid="{00000000-0005-0000-0000-00006A6E0000}"/>
    <cellStyle name="Normal 3 5 2 2 2 2 2" xfId="29609" xr:uid="{00000000-0005-0000-0000-00006B6E0000}"/>
    <cellStyle name="Normal 3 5 2 2 2 2 2 2" xfId="29610" xr:uid="{00000000-0005-0000-0000-00006C6E0000}"/>
    <cellStyle name="Normal 3 5 2 2 2 2 3" xfId="29611" xr:uid="{00000000-0005-0000-0000-00006D6E0000}"/>
    <cellStyle name="Normal 3 5 2 2 2 2 4" xfId="29612" xr:uid="{00000000-0005-0000-0000-00006E6E0000}"/>
    <cellStyle name="Normal 3 5 2 2 2 3" xfId="29613" xr:uid="{00000000-0005-0000-0000-00006F6E0000}"/>
    <cellStyle name="Normal 3 5 2 2 2 3 2" xfId="29614" xr:uid="{00000000-0005-0000-0000-0000706E0000}"/>
    <cellStyle name="Normal 3 5 2 2 2 4" xfId="29615" xr:uid="{00000000-0005-0000-0000-0000716E0000}"/>
    <cellStyle name="Normal 3 5 2 2 2 5" xfId="29616" xr:uid="{00000000-0005-0000-0000-0000726E0000}"/>
    <cellStyle name="Normal 3 5 2 2 2 6" xfId="29617" xr:uid="{00000000-0005-0000-0000-0000736E0000}"/>
    <cellStyle name="Normal 3 5 2 2 2 7" xfId="29618" xr:uid="{00000000-0005-0000-0000-0000746E0000}"/>
    <cellStyle name="Normál 3 5 2 2 3" xfId="29619" xr:uid="{00000000-0005-0000-0000-0000756E0000}"/>
    <cellStyle name="Normal 3 5 2 3" xfId="29620" xr:uid="{00000000-0005-0000-0000-0000766E0000}"/>
    <cellStyle name="Normál 3 5 2 3" xfId="29621" xr:uid="{00000000-0005-0000-0000-0000776E0000}"/>
    <cellStyle name="Normal 3 5 2 3 10" xfId="29622" xr:uid="{00000000-0005-0000-0000-0000786E0000}"/>
    <cellStyle name="Normal 3 5 2 3 10 2" xfId="29623" xr:uid="{00000000-0005-0000-0000-0000796E0000}"/>
    <cellStyle name="Normal 3 5 2 3 11" xfId="29624" xr:uid="{00000000-0005-0000-0000-00007A6E0000}"/>
    <cellStyle name="Normal 3 5 2 3 12" xfId="29625" xr:uid="{00000000-0005-0000-0000-00007B6E0000}"/>
    <cellStyle name="Normal 3 5 2 3 13" xfId="29626" xr:uid="{00000000-0005-0000-0000-00007C6E0000}"/>
    <cellStyle name="Normal 3 5 2 3 14" xfId="29627" xr:uid="{00000000-0005-0000-0000-00007D6E0000}"/>
    <cellStyle name="Normal 3 5 2 3 2" xfId="29628" xr:uid="{00000000-0005-0000-0000-00007E6E0000}"/>
    <cellStyle name="Normál 3 5 2 3 2" xfId="29629" xr:uid="{00000000-0005-0000-0000-00007F6E0000}"/>
    <cellStyle name="Normal 3 5 2 3 2 2" xfId="29630" xr:uid="{00000000-0005-0000-0000-0000806E0000}"/>
    <cellStyle name="Normal 3 5 2 3 2 2 2" xfId="29631" xr:uid="{00000000-0005-0000-0000-0000816E0000}"/>
    <cellStyle name="Normal 3 5 2 3 2 3" xfId="29632" xr:uid="{00000000-0005-0000-0000-0000826E0000}"/>
    <cellStyle name="Normal 3 5 2 3 2 4" xfId="29633" xr:uid="{00000000-0005-0000-0000-0000836E0000}"/>
    <cellStyle name="Normal 3 5 2 3 2 5" xfId="29634" xr:uid="{00000000-0005-0000-0000-0000846E0000}"/>
    <cellStyle name="Normal 3 5 2 3 3" xfId="29635" xr:uid="{00000000-0005-0000-0000-0000856E0000}"/>
    <cellStyle name="Normál 3 5 2 3 3" xfId="29636" xr:uid="{00000000-0005-0000-0000-0000866E0000}"/>
    <cellStyle name="Normal 3 5 2 3 3 2" xfId="29637" xr:uid="{00000000-0005-0000-0000-0000876E0000}"/>
    <cellStyle name="Normal 3 5 2 3 4" xfId="29638" xr:uid="{00000000-0005-0000-0000-0000886E0000}"/>
    <cellStyle name="Normal 3 5 2 3 4 2" xfId="29639" xr:uid="{00000000-0005-0000-0000-0000896E0000}"/>
    <cellStyle name="Normal 3 5 2 3 5" xfId="29640" xr:uid="{00000000-0005-0000-0000-00008A6E0000}"/>
    <cellStyle name="Normal 3 5 2 3 5 2" xfId="29641" xr:uid="{00000000-0005-0000-0000-00008B6E0000}"/>
    <cellStyle name="Normal 3 5 2 3 6" xfId="29642" xr:uid="{00000000-0005-0000-0000-00008C6E0000}"/>
    <cellStyle name="Normal 3 5 2 3 6 2" xfId="29643" xr:uid="{00000000-0005-0000-0000-00008D6E0000}"/>
    <cellStyle name="Normal 3 5 2 3 7" xfId="29644" xr:uid="{00000000-0005-0000-0000-00008E6E0000}"/>
    <cellStyle name="Normal 3 5 2 3 7 2" xfId="29645" xr:uid="{00000000-0005-0000-0000-00008F6E0000}"/>
    <cellStyle name="Normal 3 5 2 3 8" xfId="29646" xr:uid="{00000000-0005-0000-0000-0000906E0000}"/>
    <cellStyle name="Normal 3 5 2 3 8 2" xfId="29647" xr:uid="{00000000-0005-0000-0000-0000916E0000}"/>
    <cellStyle name="Normal 3 5 2 3 9" xfId="29648" xr:uid="{00000000-0005-0000-0000-0000926E0000}"/>
    <cellStyle name="Normal 3 5 2 3 9 2" xfId="29649" xr:uid="{00000000-0005-0000-0000-0000936E0000}"/>
    <cellStyle name="Normal 3 5 2 4" xfId="2381" xr:uid="{00000000-0005-0000-0000-0000946E0000}"/>
    <cellStyle name="Normál 3 5 2 4" xfId="29650" xr:uid="{00000000-0005-0000-0000-0000956E0000}"/>
    <cellStyle name="Normál 3 5 2 4 2" xfId="29651" xr:uid="{00000000-0005-0000-0000-0000966E0000}"/>
    <cellStyle name="Normál 3 5 2 5" xfId="29652" xr:uid="{00000000-0005-0000-0000-0000976E0000}"/>
    <cellStyle name="Normál 3 5 2 5 2" xfId="29653" xr:uid="{00000000-0005-0000-0000-0000986E0000}"/>
    <cellStyle name="Normál 3 5 2 6" xfId="29654" xr:uid="{00000000-0005-0000-0000-0000996E0000}"/>
    <cellStyle name="Normál 3 5 2 6 2" xfId="29655" xr:uid="{00000000-0005-0000-0000-00009A6E0000}"/>
    <cellStyle name="Normál 3 5 2 7" xfId="29656" xr:uid="{00000000-0005-0000-0000-00009B6E0000}"/>
    <cellStyle name="Normál 3 5 2 7 2" xfId="29657" xr:uid="{00000000-0005-0000-0000-00009C6E0000}"/>
    <cellStyle name="Normál 3 5 2 8" xfId="29658" xr:uid="{00000000-0005-0000-0000-00009D6E0000}"/>
    <cellStyle name="Normál 3 5 2 8 2" xfId="29659" xr:uid="{00000000-0005-0000-0000-00009E6E0000}"/>
    <cellStyle name="Normál 3 5 2 9" xfId="29660" xr:uid="{00000000-0005-0000-0000-00009F6E0000}"/>
    <cellStyle name="Normál 3 5 2 9 2" xfId="29661" xr:uid="{00000000-0005-0000-0000-0000A06E0000}"/>
    <cellStyle name="Normal 3 5 20" xfId="29662" xr:uid="{00000000-0005-0000-0000-0000A16E0000}"/>
    <cellStyle name="Normal 3 5 20 2" xfId="29663" xr:uid="{00000000-0005-0000-0000-0000A26E0000}"/>
    <cellStyle name="Normal 3 5 20 2 2" xfId="29664" xr:uid="{00000000-0005-0000-0000-0000A36E0000}"/>
    <cellStyle name="Normal 3 5 20 2 2 2" xfId="29665" xr:uid="{00000000-0005-0000-0000-0000A46E0000}"/>
    <cellStyle name="Normal 3 5 20 2 3" xfId="29666" xr:uid="{00000000-0005-0000-0000-0000A56E0000}"/>
    <cellStyle name="Normal 3 5 20 2 4" xfId="29667" xr:uid="{00000000-0005-0000-0000-0000A66E0000}"/>
    <cellStyle name="Normal 3 5 20 3" xfId="29668" xr:uid="{00000000-0005-0000-0000-0000A76E0000}"/>
    <cellStyle name="Normal 3 5 20 3 2" xfId="29669" xr:uid="{00000000-0005-0000-0000-0000A86E0000}"/>
    <cellStyle name="Normal 3 5 20 4" xfId="29670" xr:uid="{00000000-0005-0000-0000-0000A96E0000}"/>
    <cellStyle name="Normal 3 5 20 5" xfId="29671" xr:uid="{00000000-0005-0000-0000-0000AA6E0000}"/>
    <cellStyle name="Normal 3 5 21" xfId="29672" xr:uid="{00000000-0005-0000-0000-0000AB6E0000}"/>
    <cellStyle name="Normal 3 5 21 2" xfId="29673" xr:uid="{00000000-0005-0000-0000-0000AC6E0000}"/>
    <cellStyle name="Normal 3 5 21 2 2" xfId="29674" xr:uid="{00000000-0005-0000-0000-0000AD6E0000}"/>
    <cellStyle name="Normal 3 5 21 2 2 2" xfId="29675" xr:uid="{00000000-0005-0000-0000-0000AE6E0000}"/>
    <cellStyle name="Normal 3 5 21 2 3" xfId="29676" xr:uid="{00000000-0005-0000-0000-0000AF6E0000}"/>
    <cellStyle name="Normal 3 5 21 2 4" xfId="29677" xr:uid="{00000000-0005-0000-0000-0000B06E0000}"/>
    <cellStyle name="Normal 3 5 21 3" xfId="29678" xr:uid="{00000000-0005-0000-0000-0000B16E0000}"/>
    <cellStyle name="Normal 3 5 21 3 2" xfId="29679" xr:uid="{00000000-0005-0000-0000-0000B26E0000}"/>
    <cellStyle name="Normal 3 5 21 4" xfId="29680" xr:uid="{00000000-0005-0000-0000-0000B36E0000}"/>
    <cellStyle name="Normal 3 5 21 5" xfId="29681" xr:uid="{00000000-0005-0000-0000-0000B46E0000}"/>
    <cellStyle name="Normal 3 5 22" xfId="29682" xr:uid="{00000000-0005-0000-0000-0000B56E0000}"/>
    <cellStyle name="Normal 3 5 23" xfId="29683" xr:uid="{00000000-0005-0000-0000-0000B66E0000}"/>
    <cellStyle name="Normal 3 5 24" xfId="29684" xr:uid="{00000000-0005-0000-0000-0000B76E0000}"/>
    <cellStyle name="Normal 3 5 25" xfId="29685" xr:uid="{00000000-0005-0000-0000-0000B86E0000}"/>
    <cellStyle name="Normal 3 5 26" xfId="29686" xr:uid="{00000000-0005-0000-0000-0000B96E0000}"/>
    <cellStyle name="Normal 3 5 27" xfId="29687" xr:uid="{00000000-0005-0000-0000-0000BA6E0000}"/>
    <cellStyle name="Normal 3 5 28" xfId="29688" xr:uid="{00000000-0005-0000-0000-0000BB6E0000}"/>
    <cellStyle name="Normal 3 5 29" xfId="29689" xr:uid="{00000000-0005-0000-0000-0000BC6E0000}"/>
    <cellStyle name="Normal 3 5 3" xfId="29690" xr:uid="{00000000-0005-0000-0000-0000BD6E0000}"/>
    <cellStyle name="Normál 3 5 3" xfId="29691" xr:uid="{00000000-0005-0000-0000-0000BE6E0000}"/>
    <cellStyle name="Normál 3 5 3 10" xfId="29692" xr:uid="{00000000-0005-0000-0000-0000BF6E0000}"/>
    <cellStyle name="Normál 3 5 3 10 2" xfId="29693" xr:uid="{00000000-0005-0000-0000-0000C06E0000}"/>
    <cellStyle name="Normál 3 5 3 11" xfId="29694" xr:uid="{00000000-0005-0000-0000-0000C16E0000}"/>
    <cellStyle name="Normál 3 5 3 12" xfId="29695" xr:uid="{00000000-0005-0000-0000-0000C26E0000}"/>
    <cellStyle name="Normal 3 5 3 2" xfId="29696" xr:uid="{00000000-0005-0000-0000-0000C36E0000}"/>
    <cellStyle name="Normál 3 5 3 2" xfId="29697" xr:uid="{00000000-0005-0000-0000-0000C46E0000}"/>
    <cellStyle name="Normal 3 5 3 2 10" xfId="29698" xr:uid="{00000000-0005-0000-0000-0000C56E0000}"/>
    <cellStyle name="Normal 3 5 3 2 10 2" xfId="29699" xr:uid="{00000000-0005-0000-0000-0000C66E0000}"/>
    <cellStyle name="Normal 3 5 3 2 11" xfId="29700" xr:uid="{00000000-0005-0000-0000-0000C76E0000}"/>
    <cellStyle name="Normal 3 5 3 2 11 2" xfId="29701" xr:uid="{00000000-0005-0000-0000-0000C86E0000}"/>
    <cellStyle name="Normal 3 5 3 2 12" xfId="29702" xr:uid="{00000000-0005-0000-0000-0000C96E0000}"/>
    <cellStyle name="Normal 3 5 3 2 13" xfId="29703" xr:uid="{00000000-0005-0000-0000-0000CA6E0000}"/>
    <cellStyle name="Normal 3 5 3 2 14" xfId="29704" xr:uid="{00000000-0005-0000-0000-0000CB6E0000}"/>
    <cellStyle name="Normal 3 5 3 2 15" xfId="29705" xr:uid="{00000000-0005-0000-0000-0000CC6E0000}"/>
    <cellStyle name="Normal 3 5 3 2 2" xfId="29706" xr:uid="{00000000-0005-0000-0000-0000CD6E0000}"/>
    <cellStyle name="Normál 3 5 3 2 2" xfId="29707" xr:uid="{00000000-0005-0000-0000-0000CE6E0000}"/>
    <cellStyle name="Normal 3 5 3 2 2 2" xfId="29708" xr:uid="{00000000-0005-0000-0000-0000CF6E0000}"/>
    <cellStyle name="Normal 3 5 3 2 2 2 2" xfId="29709" xr:uid="{00000000-0005-0000-0000-0000D06E0000}"/>
    <cellStyle name="Normal 3 5 3 2 2 3" xfId="29710" xr:uid="{00000000-0005-0000-0000-0000D16E0000}"/>
    <cellStyle name="Normal 3 5 3 2 2 4" xfId="29711" xr:uid="{00000000-0005-0000-0000-0000D26E0000}"/>
    <cellStyle name="Normal 3 5 3 2 2 5" xfId="29712" xr:uid="{00000000-0005-0000-0000-0000D36E0000}"/>
    <cellStyle name="Normal 3 5 3 2 3" xfId="29713" xr:uid="{00000000-0005-0000-0000-0000D46E0000}"/>
    <cellStyle name="Normál 3 5 3 2 3" xfId="29714" xr:uid="{00000000-0005-0000-0000-0000D56E0000}"/>
    <cellStyle name="Normal 3 5 3 2 3 2" xfId="29715" xr:uid="{00000000-0005-0000-0000-0000D66E0000}"/>
    <cellStyle name="Normal 3 5 3 2 4" xfId="29716" xr:uid="{00000000-0005-0000-0000-0000D76E0000}"/>
    <cellStyle name="Normal 3 5 3 2 4 2" xfId="29717" xr:uid="{00000000-0005-0000-0000-0000D86E0000}"/>
    <cellStyle name="Normal 3 5 3 2 5" xfId="29718" xr:uid="{00000000-0005-0000-0000-0000D96E0000}"/>
    <cellStyle name="Normal 3 5 3 2 5 2" xfId="29719" xr:uid="{00000000-0005-0000-0000-0000DA6E0000}"/>
    <cellStyle name="Normal 3 5 3 2 6" xfId="29720" xr:uid="{00000000-0005-0000-0000-0000DB6E0000}"/>
    <cellStyle name="Normal 3 5 3 2 6 2" xfId="29721" xr:uid="{00000000-0005-0000-0000-0000DC6E0000}"/>
    <cellStyle name="Normal 3 5 3 2 7" xfId="29722" xr:uid="{00000000-0005-0000-0000-0000DD6E0000}"/>
    <cellStyle name="Normal 3 5 3 2 7 2" xfId="29723" xr:uid="{00000000-0005-0000-0000-0000DE6E0000}"/>
    <cellStyle name="Normal 3 5 3 2 8" xfId="29724" xr:uid="{00000000-0005-0000-0000-0000DF6E0000}"/>
    <cellStyle name="Normal 3 5 3 2 8 2" xfId="29725" xr:uid="{00000000-0005-0000-0000-0000E06E0000}"/>
    <cellStyle name="Normal 3 5 3 2 9" xfId="29726" xr:uid="{00000000-0005-0000-0000-0000E16E0000}"/>
    <cellStyle name="Normal 3 5 3 2 9 2" xfId="29727" xr:uid="{00000000-0005-0000-0000-0000E26E0000}"/>
    <cellStyle name="Normal 3 5 3 3" xfId="51396" xr:uid="{4E150515-94B9-4ADD-BE32-287F86F39C05}"/>
    <cellStyle name="Normál 3 5 3 3" xfId="29728" xr:uid="{00000000-0005-0000-0000-0000E36E0000}"/>
    <cellStyle name="Normál 3 5 3 3 2" xfId="29729" xr:uid="{00000000-0005-0000-0000-0000E46E0000}"/>
    <cellStyle name="Normal 3 5 3 4" xfId="52378" xr:uid="{43337462-75FF-4187-A749-36D965F60EEA}"/>
    <cellStyle name="Normál 3 5 3 4" xfId="29730" xr:uid="{00000000-0005-0000-0000-0000E56E0000}"/>
    <cellStyle name="Normál 3 5 3 4 2" xfId="29731" xr:uid="{00000000-0005-0000-0000-0000E66E0000}"/>
    <cellStyle name="Normal 3 5 3 5" xfId="52389" xr:uid="{E099BBA2-4423-486C-B88E-B96EE46CED72}"/>
    <cellStyle name="Normál 3 5 3 5" xfId="29732" xr:uid="{00000000-0005-0000-0000-0000E76E0000}"/>
    <cellStyle name="Normál 3 5 3 5 2" xfId="29733" xr:uid="{00000000-0005-0000-0000-0000E86E0000}"/>
    <cellStyle name="Normal 3 5 3 6" xfId="52379" xr:uid="{B31B2311-4C6E-453C-AA70-70C56B92C7A9}"/>
    <cellStyle name="Normál 3 5 3 6" xfId="29734" xr:uid="{00000000-0005-0000-0000-0000E96E0000}"/>
    <cellStyle name="Normál 3 5 3 6 2" xfId="29735" xr:uid="{00000000-0005-0000-0000-0000EA6E0000}"/>
    <cellStyle name="Normal 3 5 3 7" xfId="52445" xr:uid="{853FB039-D046-4183-B9EA-A7E0DD95F67A}"/>
    <cellStyle name="Normál 3 5 3 7" xfId="29736" xr:uid="{00000000-0005-0000-0000-0000EB6E0000}"/>
    <cellStyle name="Normál 3 5 3 7 2" xfId="29737" xr:uid="{00000000-0005-0000-0000-0000EC6E0000}"/>
    <cellStyle name="Normal 3 5 3 8" xfId="52866" xr:uid="{9EEA6FC4-A135-4F69-80A7-8BBCFFDA8B1C}"/>
    <cellStyle name="Normál 3 5 3 8" xfId="29738" xr:uid="{00000000-0005-0000-0000-0000ED6E0000}"/>
    <cellStyle name="Normál 3 5 3 8 2" xfId="29739" xr:uid="{00000000-0005-0000-0000-0000EE6E0000}"/>
    <cellStyle name="Normál 3 5 3 9" xfId="29740" xr:uid="{00000000-0005-0000-0000-0000EF6E0000}"/>
    <cellStyle name="Normál 3 5 3 9 2" xfId="29741" xr:uid="{00000000-0005-0000-0000-0000F06E0000}"/>
    <cellStyle name="Normal 3 5 30" xfId="29742" xr:uid="{00000000-0005-0000-0000-0000F16E0000}"/>
    <cellStyle name="Normal 3 5 31" xfId="29743" xr:uid="{00000000-0005-0000-0000-0000F26E0000}"/>
    <cellStyle name="Normal 3 5 32" xfId="29744" xr:uid="{00000000-0005-0000-0000-0000F36E0000}"/>
    <cellStyle name="Normal 3 5 33" xfId="29745" xr:uid="{00000000-0005-0000-0000-0000F46E0000}"/>
    <cellStyle name="Normal 3 5 34" xfId="29746" xr:uid="{00000000-0005-0000-0000-0000F56E0000}"/>
    <cellStyle name="Normal 3 5 35" xfId="29747" xr:uid="{00000000-0005-0000-0000-0000F66E0000}"/>
    <cellStyle name="Normal 3 5 36" xfId="29748" xr:uid="{00000000-0005-0000-0000-0000F76E0000}"/>
    <cellStyle name="Normal 3 5 37" xfId="29749" xr:uid="{00000000-0005-0000-0000-0000F86E0000}"/>
    <cellStyle name="Normal 3 5 38" xfId="29750" xr:uid="{00000000-0005-0000-0000-0000F96E0000}"/>
    <cellStyle name="Normal 3 5 39" xfId="29751" xr:uid="{00000000-0005-0000-0000-0000FA6E0000}"/>
    <cellStyle name="Normal 3 5 4" xfId="29752" xr:uid="{00000000-0005-0000-0000-0000FB6E0000}"/>
    <cellStyle name="Normál 3 5 4" xfId="29753" xr:uid="{00000000-0005-0000-0000-0000FC6E0000}"/>
    <cellStyle name="Normál 3 5 4 10" xfId="29754" xr:uid="{00000000-0005-0000-0000-0000FD6E0000}"/>
    <cellStyle name="Normál 3 5 4 10 2" xfId="29755" xr:uid="{00000000-0005-0000-0000-0000FE6E0000}"/>
    <cellStyle name="Normál 3 5 4 11" xfId="29756" xr:uid="{00000000-0005-0000-0000-0000FF6E0000}"/>
    <cellStyle name="Normál 3 5 4 12" xfId="29757" xr:uid="{00000000-0005-0000-0000-0000006F0000}"/>
    <cellStyle name="Normal 3 5 4 2" xfId="29758" xr:uid="{00000000-0005-0000-0000-0000016F0000}"/>
    <cellStyle name="Normál 3 5 4 2" xfId="29759" xr:uid="{00000000-0005-0000-0000-0000026F0000}"/>
    <cellStyle name="Normal 3 5 4 2 10" xfId="29760" xr:uid="{00000000-0005-0000-0000-0000036F0000}"/>
    <cellStyle name="Normal 3 5 4 2 10 2" xfId="29761" xr:uid="{00000000-0005-0000-0000-0000046F0000}"/>
    <cellStyle name="Normal 3 5 4 2 11" xfId="29762" xr:uid="{00000000-0005-0000-0000-0000056F0000}"/>
    <cellStyle name="Normal 3 5 4 2 11 2" xfId="29763" xr:uid="{00000000-0005-0000-0000-0000066F0000}"/>
    <cellStyle name="Normal 3 5 4 2 12" xfId="29764" xr:uid="{00000000-0005-0000-0000-0000076F0000}"/>
    <cellStyle name="Normal 3 5 4 2 13" xfId="29765" xr:uid="{00000000-0005-0000-0000-0000086F0000}"/>
    <cellStyle name="Normal 3 5 4 2 14" xfId="29766" xr:uid="{00000000-0005-0000-0000-0000096F0000}"/>
    <cellStyle name="Normal 3 5 4 2 15" xfId="29767" xr:uid="{00000000-0005-0000-0000-00000A6F0000}"/>
    <cellStyle name="Normal 3 5 4 2 2" xfId="29768" xr:uid="{00000000-0005-0000-0000-00000B6F0000}"/>
    <cellStyle name="Normál 3 5 4 2 2" xfId="29769" xr:uid="{00000000-0005-0000-0000-00000C6F0000}"/>
    <cellStyle name="Normal 3 5 4 2 2 2" xfId="29770" xr:uid="{00000000-0005-0000-0000-00000D6F0000}"/>
    <cellStyle name="Normal 3 5 4 2 2 2 2" xfId="29771" xr:uid="{00000000-0005-0000-0000-00000E6F0000}"/>
    <cellStyle name="Normal 3 5 4 2 2 3" xfId="29772" xr:uid="{00000000-0005-0000-0000-00000F6F0000}"/>
    <cellStyle name="Normal 3 5 4 2 2 4" xfId="29773" xr:uid="{00000000-0005-0000-0000-0000106F0000}"/>
    <cellStyle name="Normal 3 5 4 2 2 5" xfId="29774" xr:uid="{00000000-0005-0000-0000-0000116F0000}"/>
    <cellStyle name="Normal 3 5 4 2 3" xfId="29775" xr:uid="{00000000-0005-0000-0000-0000126F0000}"/>
    <cellStyle name="Normál 3 5 4 2 3" xfId="29776" xr:uid="{00000000-0005-0000-0000-0000136F0000}"/>
    <cellStyle name="Normal 3 5 4 2 3 2" xfId="29777" xr:uid="{00000000-0005-0000-0000-0000146F0000}"/>
    <cellStyle name="Normal 3 5 4 2 4" xfId="29778" xr:uid="{00000000-0005-0000-0000-0000156F0000}"/>
    <cellStyle name="Normal 3 5 4 2 4 2" xfId="29779" xr:uid="{00000000-0005-0000-0000-0000166F0000}"/>
    <cellStyle name="Normal 3 5 4 2 5" xfId="29780" xr:uid="{00000000-0005-0000-0000-0000176F0000}"/>
    <cellStyle name="Normal 3 5 4 2 5 2" xfId="29781" xr:uid="{00000000-0005-0000-0000-0000186F0000}"/>
    <cellStyle name="Normal 3 5 4 2 6" xfId="29782" xr:uid="{00000000-0005-0000-0000-0000196F0000}"/>
    <cellStyle name="Normal 3 5 4 2 6 2" xfId="29783" xr:uid="{00000000-0005-0000-0000-00001A6F0000}"/>
    <cellStyle name="Normal 3 5 4 2 7" xfId="29784" xr:uid="{00000000-0005-0000-0000-00001B6F0000}"/>
    <cellStyle name="Normal 3 5 4 2 7 2" xfId="29785" xr:uid="{00000000-0005-0000-0000-00001C6F0000}"/>
    <cellStyle name="Normal 3 5 4 2 8" xfId="29786" xr:uid="{00000000-0005-0000-0000-00001D6F0000}"/>
    <cellStyle name="Normal 3 5 4 2 8 2" xfId="29787" xr:uid="{00000000-0005-0000-0000-00001E6F0000}"/>
    <cellStyle name="Normal 3 5 4 2 9" xfId="29788" xr:uid="{00000000-0005-0000-0000-00001F6F0000}"/>
    <cellStyle name="Normal 3 5 4 2 9 2" xfId="29789" xr:uid="{00000000-0005-0000-0000-0000206F0000}"/>
    <cellStyle name="Normál 3 5 4 3" xfId="29790" xr:uid="{00000000-0005-0000-0000-0000216F0000}"/>
    <cellStyle name="Normál 3 5 4 3 2" xfId="29791" xr:uid="{00000000-0005-0000-0000-0000226F0000}"/>
    <cellStyle name="Normál 3 5 4 4" xfId="29792" xr:uid="{00000000-0005-0000-0000-0000236F0000}"/>
    <cellStyle name="Normál 3 5 4 4 2" xfId="29793" xr:uid="{00000000-0005-0000-0000-0000246F0000}"/>
    <cellStyle name="Normál 3 5 4 5" xfId="29794" xr:uid="{00000000-0005-0000-0000-0000256F0000}"/>
    <cellStyle name="Normál 3 5 4 5 2" xfId="29795" xr:uid="{00000000-0005-0000-0000-0000266F0000}"/>
    <cellStyle name="Normál 3 5 4 6" xfId="29796" xr:uid="{00000000-0005-0000-0000-0000276F0000}"/>
    <cellStyle name="Normál 3 5 4 6 2" xfId="29797" xr:uid="{00000000-0005-0000-0000-0000286F0000}"/>
    <cellStyle name="Normál 3 5 4 7" xfId="29798" xr:uid="{00000000-0005-0000-0000-0000296F0000}"/>
    <cellStyle name="Normál 3 5 4 7 2" xfId="29799" xr:uid="{00000000-0005-0000-0000-00002A6F0000}"/>
    <cellStyle name="Normál 3 5 4 8" xfId="29800" xr:uid="{00000000-0005-0000-0000-00002B6F0000}"/>
    <cellStyle name="Normál 3 5 4 8 2" xfId="29801" xr:uid="{00000000-0005-0000-0000-00002C6F0000}"/>
    <cellStyle name="Normál 3 5 4 9" xfId="29802" xr:uid="{00000000-0005-0000-0000-00002D6F0000}"/>
    <cellStyle name="Normál 3 5 4 9 2" xfId="29803" xr:uid="{00000000-0005-0000-0000-00002E6F0000}"/>
    <cellStyle name="Normal 3 5 40" xfId="29804" xr:uid="{00000000-0005-0000-0000-00002F6F0000}"/>
    <cellStyle name="Normal 3 5 41" xfId="29805" xr:uid="{00000000-0005-0000-0000-0000306F0000}"/>
    <cellStyle name="Normal 3 5 42" xfId="29806" xr:uid="{00000000-0005-0000-0000-0000316F0000}"/>
    <cellStyle name="Normal 3 5 43" xfId="29807" xr:uid="{00000000-0005-0000-0000-0000326F0000}"/>
    <cellStyle name="Normal 3 5 44" xfId="29808" xr:uid="{00000000-0005-0000-0000-0000336F0000}"/>
    <cellStyle name="Normal 3 5 45" xfId="29809" xr:uid="{00000000-0005-0000-0000-0000346F0000}"/>
    <cellStyle name="Normal 3 5 46" xfId="29810" xr:uid="{00000000-0005-0000-0000-0000356F0000}"/>
    <cellStyle name="Normal 3 5 47" xfId="29811" xr:uid="{00000000-0005-0000-0000-0000366F0000}"/>
    <cellStyle name="Normal 3 5 48" xfId="29812" xr:uid="{00000000-0005-0000-0000-0000376F0000}"/>
    <cellStyle name="Normal 3 5 49" xfId="2285" xr:uid="{00000000-0005-0000-0000-0000386F0000}"/>
    <cellStyle name="Normal 3 5 5" xfId="29813" xr:uid="{00000000-0005-0000-0000-0000396F0000}"/>
    <cellStyle name="Normál 3 5 5" xfId="29814" xr:uid="{00000000-0005-0000-0000-00003A6F0000}"/>
    <cellStyle name="Normál 3 5 5 10" xfId="29815" xr:uid="{00000000-0005-0000-0000-00003B6F0000}"/>
    <cellStyle name="Normál 3 5 5 10 2" xfId="29816" xr:uid="{00000000-0005-0000-0000-00003C6F0000}"/>
    <cellStyle name="Normál 3 5 5 11" xfId="29817" xr:uid="{00000000-0005-0000-0000-00003D6F0000}"/>
    <cellStyle name="Normál 3 5 5 12" xfId="29818" xr:uid="{00000000-0005-0000-0000-00003E6F0000}"/>
    <cellStyle name="Normal 3 5 5 2" xfId="29819" xr:uid="{00000000-0005-0000-0000-00003F6F0000}"/>
    <cellStyle name="Normál 3 5 5 2" xfId="29820" xr:uid="{00000000-0005-0000-0000-0000406F0000}"/>
    <cellStyle name="Normal 3 5 5 2 10" xfId="29821" xr:uid="{00000000-0005-0000-0000-0000416F0000}"/>
    <cellStyle name="Normal 3 5 5 2 10 2" xfId="29822" xr:uid="{00000000-0005-0000-0000-0000426F0000}"/>
    <cellStyle name="Normal 3 5 5 2 11" xfId="29823" xr:uid="{00000000-0005-0000-0000-0000436F0000}"/>
    <cellStyle name="Normal 3 5 5 2 11 2" xfId="29824" xr:uid="{00000000-0005-0000-0000-0000446F0000}"/>
    <cellStyle name="Normal 3 5 5 2 12" xfId="29825" xr:uid="{00000000-0005-0000-0000-0000456F0000}"/>
    <cellStyle name="Normal 3 5 5 2 13" xfId="29826" xr:uid="{00000000-0005-0000-0000-0000466F0000}"/>
    <cellStyle name="Normal 3 5 5 2 14" xfId="29827" xr:uid="{00000000-0005-0000-0000-0000476F0000}"/>
    <cellStyle name="Normal 3 5 5 2 15" xfId="29828" xr:uid="{00000000-0005-0000-0000-0000486F0000}"/>
    <cellStyle name="Normal 3 5 5 2 2" xfId="29829" xr:uid="{00000000-0005-0000-0000-0000496F0000}"/>
    <cellStyle name="Normál 3 5 5 2 2" xfId="29830" xr:uid="{00000000-0005-0000-0000-00004A6F0000}"/>
    <cellStyle name="Normal 3 5 5 2 2 2" xfId="29831" xr:uid="{00000000-0005-0000-0000-00004B6F0000}"/>
    <cellStyle name="Normal 3 5 5 2 2 2 2" xfId="29832" xr:uid="{00000000-0005-0000-0000-00004C6F0000}"/>
    <cellStyle name="Normal 3 5 5 2 2 3" xfId="29833" xr:uid="{00000000-0005-0000-0000-00004D6F0000}"/>
    <cellStyle name="Normal 3 5 5 2 2 4" xfId="29834" xr:uid="{00000000-0005-0000-0000-00004E6F0000}"/>
    <cellStyle name="Normal 3 5 5 2 2 5" xfId="29835" xr:uid="{00000000-0005-0000-0000-00004F6F0000}"/>
    <cellStyle name="Normal 3 5 5 2 3" xfId="29836" xr:uid="{00000000-0005-0000-0000-0000506F0000}"/>
    <cellStyle name="Normál 3 5 5 2 3" xfId="29837" xr:uid="{00000000-0005-0000-0000-0000516F0000}"/>
    <cellStyle name="Normal 3 5 5 2 3 2" xfId="29838" xr:uid="{00000000-0005-0000-0000-0000526F0000}"/>
    <cellStyle name="Normal 3 5 5 2 4" xfId="29839" xr:uid="{00000000-0005-0000-0000-0000536F0000}"/>
    <cellStyle name="Normal 3 5 5 2 4 2" xfId="29840" xr:uid="{00000000-0005-0000-0000-0000546F0000}"/>
    <cellStyle name="Normal 3 5 5 2 5" xfId="29841" xr:uid="{00000000-0005-0000-0000-0000556F0000}"/>
    <cellStyle name="Normal 3 5 5 2 5 2" xfId="29842" xr:uid="{00000000-0005-0000-0000-0000566F0000}"/>
    <cellStyle name="Normal 3 5 5 2 6" xfId="29843" xr:uid="{00000000-0005-0000-0000-0000576F0000}"/>
    <cellStyle name="Normal 3 5 5 2 6 2" xfId="29844" xr:uid="{00000000-0005-0000-0000-0000586F0000}"/>
    <cellStyle name="Normal 3 5 5 2 7" xfId="29845" xr:uid="{00000000-0005-0000-0000-0000596F0000}"/>
    <cellStyle name="Normal 3 5 5 2 7 2" xfId="29846" xr:uid="{00000000-0005-0000-0000-00005A6F0000}"/>
    <cellStyle name="Normal 3 5 5 2 8" xfId="29847" xr:uid="{00000000-0005-0000-0000-00005B6F0000}"/>
    <cellStyle name="Normal 3 5 5 2 8 2" xfId="29848" xr:uid="{00000000-0005-0000-0000-00005C6F0000}"/>
    <cellStyle name="Normal 3 5 5 2 9" xfId="29849" xr:uid="{00000000-0005-0000-0000-00005D6F0000}"/>
    <cellStyle name="Normal 3 5 5 2 9 2" xfId="29850" xr:uid="{00000000-0005-0000-0000-00005E6F0000}"/>
    <cellStyle name="Normál 3 5 5 3" xfId="29851" xr:uid="{00000000-0005-0000-0000-00005F6F0000}"/>
    <cellStyle name="Normál 3 5 5 3 2" xfId="29852" xr:uid="{00000000-0005-0000-0000-0000606F0000}"/>
    <cellStyle name="Normál 3 5 5 4" xfId="29853" xr:uid="{00000000-0005-0000-0000-0000616F0000}"/>
    <cellStyle name="Normál 3 5 5 4 2" xfId="29854" xr:uid="{00000000-0005-0000-0000-0000626F0000}"/>
    <cellStyle name="Normál 3 5 5 5" xfId="29855" xr:uid="{00000000-0005-0000-0000-0000636F0000}"/>
    <cellStyle name="Normál 3 5 5 5 2" xfId="29856" xr:uid="{00000000-0005-0000-0000-0000646F0000}"/>
    <cellStyle name="Normál 3 5 5 6" xfId="29857" xr:uid="{00000000-0005-0000-0000-0000656F0000}"/>
    <cellStyle name="Normál 3 5 5 6 2" xfId="29858" xr:uid="{00000000-0005-0000-0000-0000666F0000}"/>
    <cellStyle name="Normál 3 5 5 7" xfId="29859" xr:uid="{00000000-0005-0000-0000-0000676F0000}"/>
    <cellStyle name="Normál 3 5 5 7 2" xfId="29860" xr:uid="{00000000-0005-0000-0000-0000686F0000}"/>
    <cellStyle name="Normál 3 5 5 8" xfId="29861" xr:uid="{00000000-0005-0000-0000-0000696F0000}"/>
    <cellStyle name="Normál 3 5 5 8 2" xfId="29862" xr:uid="{00000000-0005-0000-0000-00006A6F0000}"/>
    <cellStyle name="Normál 3 5 5 9" xfId="29863" xr:uid="{00000000-0005-0000-0000-00006B6F0000}"/>
    <cellStyle name="Normál 3 5 5 9 2" xfId="29864" xr:uid="{00000000-0005-0000-0000-00006C6F0000}"/>
    <cellStyle name="Normal 3 5 50" xfId="51395" xr:uid="{51C68DB4-2F17-42ED-AC47-5F0D0119AD2C}"/>
    <cellStyle name="Normal 3 5 51" xfId="52377" xr:uid="{311A4FC5-EA14-4288-9190-BD6B59464793}"/>
    <cellStyle name="Normal 3 5 52" xfId="52390" xr:uid="{CDF96FED-1285-4427-90C7-57DEF43777EF}"/>
    <cellStyle name="Normal 3 5 53" xfId="52479" xr:uid="{8A09F013-7A97-4FED-80BB-8CDEF9FA421C}"/>
    <cellStyle name="Normal 3 5 54" xfId="52385" xr:uid="{08756ECF-8F56-4AAD-A917-F58C2AB94F37}"/>
    <cellStyle name="Normal 3 5 55" xfId="52865" xr:uid="{FEA30755-B899-49D6-8207-7260B8B04A24}"/>
    <cellStyle name="Normal 3 5 6" xfId="29865" xr:uid="{00000000-0005-0000-0000-00006D6F0000}"/>
    <cellStyle name="Normál 3 5 6" xfId="29866" xr:uid="{00000000-0005-0000-0000-00006E6F0000}"/>
    <cellStyle name="Normal 3 5 6 2" xfId="29867" xr:uid="{00000000-0005-0000-0000-00006F6F0000}"/>
    <cellStyle name="Normál 3 5 6 2" xfId="29868" xr:uid="{00000000-0005-0000-0000-0000706F0000}"/>
    <cellStyle name="Normal 3 5 6 2 2" xfId="29869" xr:uid="{00000000-0005-0000-0000-0000716F0000}"/>
    <cellStyle name="Normal 3 5 6 2 2 2" xfId="29870" xr:uid="{00000000-0005-0000-0000-0000726F0000}"/>
    <cellStyle name="Normal 3 5 6 2 2 2 2" xfId="29871" xr:uid="{00000000-0005-0000-0000-0000736F0000}"/>
    <cellStyle name="Normal 3 5 6 2 2 3" xfId="29872" xr:uid="{00000000-0005-0000-0000-0000746F0000}"/>
    <cellStyle name="Normal 3 5 6 2 2 4" xfId="29873" xr:uid="{00000000-0005-0000-0000-0000756F0000}"/>
    <cellStyle name="Normal 3 5 6 2 3" xfId="29874" xr:uid="{00000000-0005-0000-0000-0000766F0000}"/>
    <cellStyle name="Normal 3 5 6 2 3 2" xfId="29875" xr:uid="{00000000-0005-0000-0000-0000776F0000}"/>
    <cellStyle name="Normal 3 5 6 2 4" xfId="29876" xr:uid="{00000000-0005-0000-0000-0000786F0000}"/>
    <cellStyle name="Normal 3 5 6 2 5" xfId="29877" xr:uid="{00000000-0005-0000-0000-0000796F0000}"/>
    <cellStyle name="Normal 3 5 6 2 6" xfId="29878" xr:uid="{00000000-0005-0000-0000-00007A6F0000}"/>
    <cellStyle name="Normal 3 5 6 2 7" xfId="29879" xr:uid="{00000000-0005-0000-0000-00007B6F0000}"/>
    <cellStyle name="Normál 3 5 6 3" xfId="29880" xr:uid="{00000000-0005-0000-0000-00007C6F0000}"/>
    <cellStyle name="Normal 3 5 7" xfId="29881" xr:uid="{00000000-0005-0000-0000-00007D6F0000}"/>
    <cellStyle name="Normál 3 5 7" xfId="29882" xr:uid="{00000000-0005-0000-0000-00007E6F0000}"/>
    <cellStyle name="Normal 3 5 7 2" xfId="29883" xr:uid="{00000000-0005-0000-0000-00007F6F0000}"/>
    <cellStyle name="Normál 3 5 7 2" xfId="29884" xr:uid="{00000000-0005-0000-0000-0000806F0000}"/>
    <cellStyle name="Normal 3 5 7 2 2" xfId="29885" xr:uid="{00000000-0005-0000-0000-0000816F0000}"/>
    <cellStyle name="Normal 3 5 7 2 2 2" xfId="29886" xr:uid="{00000000-0005-0000-0000-0000826F0000}"/>
    <cellStyle name="Normal 3 5 7 2 2 2 2" xfId="29887" xr:uid="{00000000-0005-0000-0000-0000836F0000}"/>
    <cellStyle name="Normal 3 5 7 2 2 3" xfId="29888" xr:uid="{00000000-0005-0000-0000-0000846F0000}"/>
    <cellStyle name="Normal 3 5 7 2 2 4" xfId="29889" xr:uid="{00000000-0005-0000-0000-0000856F0000}"/>
    <cellStyle name="Normal 3 5 7 2 3" xfId="29890" xr:uid="{00000000-0005-0000-0000-0000866F0000}"/>
    <cellStyle name="Normal 3 5 7 2 3 2" xfId="29891" xr:uid="{00000000-0005-0000-0000-0000876F0000}"/>
    <cellStyle name="Normal 3 5 7 2 4" xfId="29892" xr:uid="{00000000-0005-0000-0000-0000886F0000}"/>
    <cellStyle name="Normal 3 5 7 2 5" xfId="29893" xr:uid="{00000000-0005-0000-0000-0000896F0000}"/>
    <cellStyle name="Normal 3 5 7 2 6" xfId="29894" xr:uid="{00000000-0005-0000-0000-00008A6F0000}"/>
    <cellStyle name="Normal 3 5 7 2 7" xfId="29895" xr:uid="{00000000-0005-0000-0000-00008B6F0000}"/>
    <cellStyle name="Normál 3 5 7 3" xfId="29896" xr:uid="{00000000-0005-0000-0000-00008C6F0000}"/>
    <cellStyle name="Normal 3 5 8" xfId="29897" xr:uid="{00000000-0005-0000-0000-00008D6F0000}"/>
    <cellStyle name="Normál 3 5 8" xfId="29898" xr:uid="{00000000-0005-0000-0000-00008E6F0000}"/>
    <cellStyle name="Normal 3 5 8 2" xfId="29899" xr:uid="{00000000-0005-0000-0000-00008F6F0000}"/>
    <cellStyle name="Normál 3 5 8 2" xfId="29900" xr:uid="{00000000-0005-0000-0000-0000906F0000}"/>
    <cellStyle name="Normal 3 5 8 2 2" xfId="29901" xr:uid="{00000000-0005-0000-0000-0000916F0000}"/>
    <cellStyle name="Normal 3 5 8 2 2 2" xfId="29902" xr:uid="{00000000-0005-0000-0000-0000926F0000}"/>
    <cellStyle name="Normal 3 5 8 2 2 2 2" xfId="29903" xr:uid="{00000000-0005-0000-0000-0000936F0000}"/>
    <cellStyle name="Normal 3 5 8 2 2 3" xfId="29904" xr:uid="{00000000-0005-0000-0000-0000946F0000}"/>
    <cellStyle name="Normal 3 5 8 2 2 4" xfId="29905" xr:uid="{00000000-0005-0000-0000-0000956F0000}"/>
    <cellStyle name="Normal 3 5 8 2 3" xfId="29906" xr:uid="{00000000-0005-0000-0000-0000966F0000}"/>
    <cellStyle name="Normal 3 5 8 2 3 2" xfId="29907" xr:uid="{00000000-0005-0000-0000-0000976F0000}"/>
    <cellStyle name="Normal 3 5 8 2 4" xfId="29908" xr:uid="{00000000-0005-0000-0000-0000986F0000}"/>
    <cellStyle name="Normal 3 5 8 2 5" xfId="29909" xr:uid="{00000000-0005-0000-0000-0000996F0000}"/>
    <cellStyle name="Normal 3 5 8 2 6" xfId="29910" xr:uid="{00000000-0005-0000-0000-00009A6F0000}"/>
    <cellStyle name="Normal 3 5 8 2 7" xfId="29911" xr:uid="{00000000-0005-0000-0000-00009B6F0000}"/>
    <cellStyle name="Normál 3 5 8 3" xfId="29912" xr:uid="{00000000-0005-0000-0000-00009C6F0000}"/>
    <cellStyle name="Normal 3 5 9" xfId="29913" xr:uid="{00000000-0005-0000-0000-00009D6F0000}"/>
    <cellStyle name="Normál 3 5 9" xfId="29914" xr:uid="{00000000-0005-0000-0000-00009E6F0000}"/>
    <cellStyle name="Normal 3 5 9 2" xfId="29915" xr:uid="{00000000-0005-0000-0000-00009F6F0000}"/>
    <cellStyle name="Normál 3 5 9 2" xfId="29916" xr:uid="{00000000-0005-0000-0000-0000A06F0000}"/>
    <cellStyle name="Normal 3 5 9 2 2" xfId="29917" xr:uid="{00000000-0005-0000-0000-0000A16F0000}"/>
    <cellStyle name="Normal 3 5 9 2 2 2" xfId="29918" xr:uid="{00000000-0005-0000-0000-0000A26F0000}"/>
    <cellStyle name="Normal 3 5 9 2 2 2 2" xfId="29919" xr:uid="{00000000-0005-0000-0000-0000A36F0000}"/>
    <cellStyle name="Normal 3 5 9 2 2 3" xfId="29920" xr:uid="{00000000-0005-0000-0000-0000A46F0000}"/>
    <cellStyle name="Normal 3 5 9 2 2 4" xfId="29921" xr:uid="{00000000-0005-0000-0000-0000A56F0000}"/>
    <cellStyle name="Normal 3 5 9 2 3" xfId="29922" xr:uid="{00000000-0005-0000-0000-0000A66F0000}"/>
    <cellStyle name="Normal 3 5 9 2 3 2" xfId="29923" xr:uid="{00000000-0005-0000-0000-0000A76F0000}"/>
    <cellStyle name="Normal 3 5 9 2 4" xfId="29924" xr:uid="{00000000-0005-0000-0000-0000A86F0000}"/>
    <cellStyle name="Normal 3 5 9 2 5" xfId="29925" xr:uid="{00000000-0005-0000-0000-0000A96F0000}"/>
    <cellStyle name="Normal 3 5 9 2 6" xfId="29926" xr:uid="{00000000-0005-0000-0000-0000AA6F0000}"/>
    <cellStyle name="Normal 3 5 9 2 7" xfId="29927" xr:uid="{00000000-0005-0000-0000-0000AB6F0000}"/>
    <cellStyle name="Normál 3 5 9 3" xfId="29928" xr:uid="{00000000-0005-0000-0000-0000AC6F0000}"/>
    <cellStyle name="Normal 3 5_inv-en-1.5.0-02 trame_fiche-emissions" xfId="29929" xr:uid="{00000000-0005-0000-0000-0000AD6F0000}"/>
    <cellStyle name="Normal 3 50" xfId="29930" xr:uid="{00000000-0005-0000-0000-0000AE6F0000}"/>
    <cellStyle name="Normal 3 50 2" xfId="29931" xr:uid="{00000000-0005-0000-0000-0000AF6F0000}"/>
    <cellStyle name="Normal 3 51" xfId="29932" xr:uid="{00000000-0005-0000-0000-0000B06F0000}"/>
    <cellStyle name="Normal 3 51 2" xfId="29933" xr:uid="{00000000-0005-0000-0000-0000B16F0000}"/>
    <cellStyle name="Normal 3 52" xfId="29934" xr:uid="{00000000-0005-0000-0000-0000B26F0000}"/>
    <cellStyle name="Normal 3 53" xfId="29935" xr:uid="{00000000-0005-0000-0000-0000B36F0000}"/>
    <cellStyle name="Normal 3 54" xfId="29936" xr:uid="{00000000-0005-0000-0000-0000B46F0000}"/>
    <cellStyle name="Normal 3 55" xfId="29937" xr:uid="{00000000-0005-0000-0000-0000B56F0000}"/>
    <cellStyle name="Normal 3 56" xfId="29938" xr:uid="{00000000-0005-0000-0000-0000B66F0000}"/>
    <cellStyle name="Normal 3 57" xfId="29939" xr:uid="{00000000-0005-0000-0000-0000B76F0000}"/>
    <cellStyle name="Normal 3 58" xfId="29940" xr:uid="{00000000-0005-0000-0000-0000B86F0000}"/>
    <cellStyle name="Normal 3 59" xfId="29941" xr:uid="{00000000-0005-0000-0000-0000B96F0000}"/>
    <cellStyle name="Normal 3 6" xfId="1409" xr:uid="{00000000-0005-0000-0000-0000BA6F0000}"/>
    <cellStyle name="Normál 3 6" xfId="29942" xr:uid="{00000000-0005-0000-0000-0000BB6F0000}"/>
    <cellStyle name="Normal 3 6 10" xfId="29943" xr:uid="{00000000-0005-0000-0000-0000BC6F0000}"/>
    <cellStyle name="Normál 3 6 10" xfId="29944" xr:uid="{00000000-0005-0000-0000-0000BD6F0000}"/>
    <cellStyle name="Normal 3 6 10 2" xfId="29945" xr:uid="{00000000-0005-0000-0000-0000BE6F0000}"/>
    <cellStyle name="Normál 3 6 10 2" xfId="29946" xr:uid="{00000000-0005-0000-0000-0000BF6F0000}"/>
    <cellStyle name="Normal 3 6 10 2 2" xfId="29947" xr:uid="{00000000-0005-0000-0000-0000C06F0000}"/>
    <cellStyle name="Normal 3 6 10 2 2 2" xfId="29948" xr:uid="{00000000-0005-0000-0000-0000C16F0000}"/>
    <cellStyle name="Normal 3 6 10 2 2 2 2" xfId="29949" xr:uid="{00000000-0005-0000-0000-0000C26F0000}"/>
    <cellStyle name="Normal 3 6 10 2 2 3" xfId="29950" xr:uid="{00000000-0005-0000-0000-0000C36F0000}"/>
    <cellStyle name="Normal 3 6 10 2 2 4" xfId="29951" xr:uid="{00000000-0005-0000-0000-0000C46F0000}"/>
    <cellStyle name="Normal 3 6 10 2 3" xfId="29952" xr:uid="{00000000-0005-0000-0000-0000C56F0000}"/>
    <cellStyle name="Normal 3 6 10 2 3 2" xfId="29953" xr:uid="{00000000-0005-0000-0000-0000C66F0000}"/>
    <cellStyle name="Normal 3 6 10 2 4" xfId="29954" xr:uid="{00000000-0005-0000-0000-0000C76F0000}"/>
    <cellStyle name="Normal 3 6 10 2 5" xfId="29955" xr:uid="{00000000-0005-0000-0000-0000C86F0000}"/>
    <cellStyle name="Normal 3 6 10 2 6" xfId="29956" xr:uid="{00000000-0005-0000-0000-0000C96F0000}"/>
    <cellStyle name="Normal 3 6 10 2 7" xfId="29957" xr:uid="{00000000-0005-0000-0000-0000CA6F0000}"/>
    <cellStyle name="Normál 3 6 10 3" xfId="29958" xr:uid="{00000000-0005-0000-0000-0000CB6F0000}"/>
    <cellStyle name="Normal 3 6 11" xfId="29959" xr:uid="{00000000-0005-0000-0000-0000CC6F0000}"/>
    <cellStyle name="Normál 3 6 11" xfId="29960" xr:uid="{00000000-0005-0000-0000-0000CD6F0000}"/>
    <cellStyle name="Normal 3 6 11 2" xfId="29961" xr:uid="{00000000-0005-0000-0000-0000CE6F0000}"/>
    <cellStyle name="Normál 3 6 11 2" xfId="29962" xr:uid="{00000000-0005-0000-0000-0000CF6F0000}"/>
    <cellStyle name="Normal 3 6 11 2 2" xfId="29963" xr:uid="{00000000-0005-0000-0000-0000D06F0000}"/>
    <cellStyle name="Normal 3 6 11 2 2 2" xfId="29964" xr:uid="{00000000-0005-0000-0000-0000D16F0000}"/>
    <cellStyle name="Normal 3 6 11 2 2 2 2" xfId="29965" xr:uid="{00000000-0005-0000-0000-0000D26F0000}"/>
    <cellStyle name="Normal 3 6 11 2 2 3" xfId="29966" xr:uid="{00000000-0005-0000-0000-0000D36F0000}"/>
    <cellStyle name="Normal 3 6 11 2 2 4" xfId="29967" xr:uid="{00000000-0005-0000-0000-0000D46F0000}"/>
    <cellStyle name="Normal 3 6 11 2 3" xfId="29968" xr:uid="{00000000-0005-0000-0000-0000D56F0000}"/>
    <cellStyle name="Normal 3 6 11 2 3 2" xfId="29969" xr:uid="{00000000-0005-0000-0000-0000D66F0000}"/>
    <cellStyle name="Normal 3 6 11 2 4" xfId="29970" xr:uid="{00000000-0005-0000-0000-0000D76F0000}"/>
    <cellStyle name="Normal 3 6 11 2 5" xfId="29971" xr:uid="{00000000-0005-0000-0000-0000D86F0000}"/>
    <cellStyle name="Normal 3 6 11 2 6" xfId="29972" xr:uid="{00000000-0005-0000-0000-0000D96F0000}"/>
    <cellStyle name="Normal 3 6 11 2 7" xfId="29973" xr:uid="{00000000-0005-0000-0000-0000DA6F0000}"/>
    <cellStyle name="Normál 3 6 11 3" xfId="29974" xr:uid="{00000000-0005-0000-0000-0000DB6F0000}"/>
    <cellStyle name="Normal 3 6 12" xfId="29975" xr:uid="{00000000-0005-0000-0000-0000DC6F0000}"/>
    <cellStyle name="Normál 3 6 12" xfId="29976" xr:uid="{00000000-0005-0000-0000-0000DD6F0000}"/>
    <cellStyle name="Normal 3 6 12 2" xfId="29977" xr:uid="{00000000-0005-0000-0000-0000DE6F0000}"/>
    <cellStyle name="Normál 3 6 12 2" xfId="29978" xr:uid="{00000000-0005-0000-0000-0000DF6F0000}"/>
    <cellStyle name="Normal 3 6 12 2 2" xfId="29979" xr:uid="{00000000-0005-0000-0000-0000E06F0000}"/>
    <cellStyle name="Normal 3 6 12 2 2 2" xfId="29980" xr:uid="{00000000-0005-0000-0000-0000E16F0000}"/>
    <cellStyle name="Normal 3 6 12 2 2 2 2" xfId="29981" xr:uid="{00000000-0005-0000-0000-0000E26F0000}"/>
    <cellStyle name="Normal 3 6 12 2 2 3" xfId="29982" xr:uid="{00000000-0005-0000-0000-0000E36F0000}"/>
    <cellStyle name="Normal 3 6 12 2 2 4" xfId="29983" xr:uid="{00000000-0005-0000-0000-0000E46F0000}"/>
    <cellStyle name="Normal 3 6 12 2 3" xfId="29984" xr:uid="{00000000-0005-0000-0000-0000E56F0000}"/>
    <cellStyle name="Normal 3 6 12 2 3 2" xfId="29985" xr:uid="{00000000-0005-0000-0000-0000E66F0000}"/>
    <cellStyle name="Normal 3 6 12 2 4" xfId="29986" xr:uid="{00000000-0005-0000-0000-0000E76F0000}"/>
    <cellStyle name="Normal 3 6 12 2 5" xfId="29987" xr:uid="{00000000-0005-0000-0000-0000E86F0000}"/>
    <cellStyle name="Normal 3 6 12 2 6" xfId="29988" xr:uid="{00000000-0005-0000-0000-0000E96F0000}"/>
    <cellStyle name="Normal 3 6 12 2 7" xfId="29989" xr:uid="{00000000-0005-0000-0000-0000EA6F0000}"/>
    <cellStyle name="Normál 3 6 12 3" xfId="29990" xr:uid="{00000000-0005-0000-0000-0000EB6F0000}"/>
    <cellStyle name="Normal 3 6 13" xfId="29991" xr:uid="{00000000-0005-0000-0000-0000EC6F0000}"/>
    <cellStyle name="Normál 3 6 13" xfId="29992" xr:uid="{00000000-0005-0000-0000-0000ED6F0000}"/>
    <cellStyle name="Normal 3 6 13 2" xfId="29993" xr:uid="{00000000-0005-0000-0000-0000EE6F0000}"/>
    <cellStyle name="Normál 3 6 13 2" xfId="29994" xr:uid="{00000000-0005-0000-0000-0000EF6F0000}"/>
    <cellStyle name="Normal 3 6 13 2 2" xfId="29995" xr:uid="{00000000-0005-0000-0000-0000F06F0000}"/>
    <cellStyle name="Normal 3 6 13 2 2 2" xfId="29996" xr:uid="{00000000-0005-0000-0000-0000F16F0000}"/>
    <cellStyle name="Normal 3 6 13 2 2 2 2" xfId="29997" xr:uid="{00000000-0005-0000-0000-0000F26F0000}"/>
    <cellStyle name="Normal 3 6 13 2 2 3" xfId="29998" xr:uid="{00000000-0005-0000-0000-0000F36F0000}"/>
    <cellStyle name="Normal 3 6 13 2 2 4" xfId="29999" xr:uid="{00000000-0005-0000-0000-0000F46F0000}"/>
    <cellStyle name="Normal 3 6 13 2 3" xfId="30000" xr:uid="{00000000-0005-0000-0000-0000F56F0000}"/>
    <cellStyle name="Normal 3 6 13 2 3 2" xfId="30001" xr:uid="{00000000-0005-0000-0000-0000F66F0000}"/>
    <cellStyle name="Normal 3 6 13 2 4" xfId="30002" xr:uid="{00000000-0005-0000-0000-0000F76F0000}"/>
    <cellStyle name="Normal 3 6 13 2 5" xfId="30003" xr:uid="{00000000-0005-0000-0000-0000F86F0000}"/>
    <cellStyle name="Normal 3 6 13 2 6" xfId="30004" xr:uid="{00000000-0005-0000-0000-0000F96F0000}"/>
    <cellStyle name="Normal 3 6 13 2 7" xfId="30005" xr:uid="{00000000-0005-0000-0000-0000FA6F0000}"/>
    <cellStyle name="Normál 3 6 13 3" xfId="30006" xr:uid="{00000000-0005-0000-0000-0000FB6F0000}"/>
    <cellStyle name="Normal 3 6 14" xfId="30007" xr:uid="{00000000-0005-0000-0000-0000FC6F0000}"/>
    <cellStyle name="Normál 3 6 14" xfId="30008" xr:uid="{00000000-0005-0000-0000-0000FD6F0000}"/>
    <cellStyle name="Normal 3 6 14 2" xfId="30009" xr:uid="{00000000-0005-0000-0000-0000FE6F0000}"/>
    <cellStyle name="Normál 3 6 14 2" xfId="30010" xr:uid="{00000000-0005-0000-0000-0000FF6F0000}"/>
    <cellStyle name="Normal 3 6 14 2 2" xfId="30011" xr:uid="{00000000-0005-0000-0000-000000700000}"/>
    <cellStyle name="Normal 3 6 14 2 2 2" xfId="30012" xr:uid="{00000000-0005-0000-0000-000001700000}"/>
    <cellStyle name="Normal 3 6 14 2 3" xfId="30013" xr:uid="{00000000-0005-0000-0000-000002700000}"/>
    <cellStyle name="Normal 3 6 14 2 4" xfId="30014" xr:uid="{00000000-0005-0000-0000-000003700000}"/>
    <cellStyle name="Normal 3 6 14 2 5" xfId="30015" xr:uid="{00000000-0005-0000-0000-000004700000}"/>
    <cellStyle name="Normal 3 6 14 3" xfId="30016" xr:uid="{00000000-0005-0000-0000-000005700000}"/>
    <cellStyle name="Normál 3 6 14 3" xfId="30017" xr:uid="{00000000-0005-0000-0000-000006700000}"/>
    <cellStyle name="Normal 3 6 14 3 2" xfId="30018" xr:uid="{00000000-0005-0000-0000-000007700000}"/>
    <cellStyle name="Normal 3 6 14 4" xfId="30019" xr:uid="{00000000-0005-0000-0000-000008700000}"/>
    <cellStyle name="Normal 3 6 14 5" xfId="30020" xr:uid="{00000000-0005-0000-0000-000009700000}"/>
    <cellStyle name="Normal 3 6 14 6" xfId="30021" xr:uid="{00000000-0005-0000-0000-00000A700000}"/>
    <cellStyle name="Normal 3 6 14 7" xfId="30022" xr:uid="{00000000-0005-0000-0000-00000B700000}"/>
    <cellStyle name="Normal 3 6 15" xfId="30023" xr:uid="{00000000-0005-0000-0000-00000C700000}"/>
    <cellStyle name="Normál 3 6 15" xfId="30024" xr:uid="{00000000-0005-0000-0000-00000D700000}"/>
    <cellStyle name="Normal 3 6 15 2" xfId="30025" xr:uid="{00000000-0005-0000-0000-00000E700000}"/>
    <cellStyle name="Normal 3 6 15 2 2" xfId="30026" xr:uid="{00000000-0005-0000-0000-00000F700000}"/>
    <cellStyle name="Normal 3 6 15 2 2 2" xfId="30027" xr:uid="{00000000-0005-0000-0000-000010700000}"/>
    <cellStyle name="Normal 3 6 15 2 3" xfId="30028" xr:uid="{00000000-0005-0000-0000-000011700000}"/>
    <cellStyle name="Normal 3 6 15 2 4" xfId="30029" xr:uid="{00000000-0005-0000-0000-000012700000}"/>
    <cellStyle name="Normal 3 6 15 3" xfId="30030" xr:uid="{00000000-0005-0000-0000-000013700000}"/>
    <cellStyle name="Normal 3 6 15 3 2" xfId="30031" xr:uid="{00000000-0005-0000-0000-000014700000}"/>
    <cellStyle name="Normal 3 6 15 4" xfId="30032" xr:uid="{00000000-0005-0000-0000-000015700000}"/>
    <cellStyle name="Normal 3 6 15 5" xfId="30033" xr:uid="{00000000-0005-0000-0000-000016700000}"/>
    <cellStyle name="Normal 3 6 15 6" xfId="30034" xr:uid="{00000000-0005-0000-0000-000017700000}"/>
    <cellStyle name="Normal 3 6 16" xfId="30035" xr:uid="{00000000-0005-0000-0000-000018700000}"/>
    <cellStyle name="Normál 3 6 16" xfId="30036" xr:uid="{00000000-0005-0000-0000-000019700000}"/>
    <cellStyle name="Normal 3 6 16 2" xfId="30037" xr:uid="{00000000-0005-0000-0000-00001A700000}"/>
    <cellStyle name="Normal 3 6 16 2 2" xfId="30038" xr:uid="{00000000-0005-0000-0000-00001B700000}"/>
    <cellStyle name="Normal 3 6 16 2 2 2" xfId="30039" xr:uid="{00000000-0005-0000-0000-00001C700000}"/>
    <cellStyle name="Normal 3 6 16 2 3" xfId="30040" xr:uid="{00000000-0005-0000-0000-00001D700000}"/>
    <cellStyle name="Normal 3 6 16 2 4" xfId="30041" xr:uid="{00000000-0005-0000-0000-00001E700000}"/>
    <cellStyle name="Normal 3 6 16 3" xfId="30042" xr:uid="{00000000-0005-0000-0000-00001F700000}"/>
    <cellStyle name="Normal 3 6 16 3 2" xfId="30043" xr:uid="{00000000-0005-0000-0000-000020700000}"/>
    <cellStyle name="Normal 3 6 16 4" xfId="30044" xr:uid="{00000000-0005-0000-0000-000021700000}"/>
    <cellStyle name="Normal 3 6 16 5" xfId="30045" xr:uid="{00000000-0005-0000-0000-000022700000}"/>
    <cellStyle name="Normal 3 6 17" xfId="30046" xr:uid="{00000000-0005-0000-0000-000023700000}"/>
    <cellStyle name="Normál 3 6 17" xfId="30047" xr:uid="{00000000-0005-0000-0000-000024700000}"/>
    <cellStyle name="Normal 3 6 17 2" xfId="30048" xr:uid="{00000000-0005-0000-0000-000025700000}"/>
    <cellStyle name="Normal 3 6 17 2 2" xfId="30049" xr:uid="{00000000-0005-0000-0000-000026700000}"/>
    <cellStyle name="Normal 3 6 17 2 2 2" xfId="30050" xr:uid="{00000000-0005-0000-0000-000027700000}"/>
    <cellStyle name="Normal 3 6 17 2 3" xfId="30051" xr:uid="{00000000-0005-0000-0000-000028700000}"/>
    <cellStyle name="Normal 3 6 17 2 4" xfId="30052" xr:uid="{00000000-0005-0000-0000-000029700000}"/>
    <cellStyle name="Normal 3 6 17 3" xfId="30053" xr:uid="{00000000-0005-0000-0000-00002A700000}"/>
    <cellStyle name="Normal 3 6 17 3 2" xfId="30054" xr:uid="{00000000-0005-0000-0000-00002B700000}"/>
    <cellStyle name="Normal 3 6 17 4" xfId="30055" xr:uid="{00000000-0005-0000-0000-00002C700000}"/>
    <cellStyle name="Normal 3 6 17 5" xfId="30056" xr:uid="{00000000-0005-0000-0000-00002D700000}"/>
    <cellStyle name="Normal 3 6 18" xfId="30057" xr:uid="{00000000-0005-0000-0000-00002E700000}"/>
    <cellStyle name="Normal 3 6 18 2" xfId="30058" xr:uid="{00000000-0005-0000-0000-00002F700000}"/>
    <cellStyle name="Normal 3 6 18 2 2" xfId="30059" xr:uid="{00000000-0005-0000-0000-000030700000}"/>
    <cellStyle name="Normal 3 6 18 2 2 2" xfId="30060" xr:uid="{00000000-0005-0000-0000-000031700000}"/>
    <cellStyle name="Normal 3 6 18 2 3" xfId="30061" xr:uid="{00000000-0005-0000-0000-000032700000}"/>
    <cellStyle name="Normal 3 6 18 2 4" xfId="30062" xr:uid="{00000000-0005-0000-0000-000033700000}"/>
    <cellStyle name="Normal 3 6 18 3" xfId="30063" xr:uid="{00000000-0005-0000-0000-000034700000}"/>
    <cellStyle name="Normal 3 6 18 3 2" xfId="30064" xr:uid="{00000000-0005-0000-0000-000035700000}"/>
    <cellStyle name="Normal 3 6 18 4" xfId="30065" xr:uid="{00000000-0005-0000-0000-000036700000}"/>
    <cellStyle name="Normal 3 6 18 5" xfId="30066" xr:uid="{00000000-0005-0000-0000-000037700000}"/>
    <cellStyle name="Normal 3 6 19" xfId="30067" xr:uid="{00000000-0005-0000-0000-000038700000}"/>
    <cellStyle name="Normal 3 6 19 2" xfId="30068" xr:uid="{00000000-0005-0000-0000-000039700000}"/>
    <cellStyle name="Normal 3 6 19 2 2" xfId="30069" xr:uid="{00000000-0005-0000-0000-00003A700000}"/>
    <cellStyle name="Normal 3 6 19 2 2 2" xfId="30070" xr:uid="{00000000-0005-0000-0000-00003B700000}"/>
    <cellStyle name="Normal 3 6 19 2 3" xfId="30071" xr:uid="{00000000-0005-0000-0000-00003C700000}"/>
    <cellStyle name="Normal 3 6 19 2 4" xfId="30072" xr:uid="{00000000-0005-0000-0000-00003D700000}"/>
    <cellStyle name="Normal 3 6 19 3" xfId="30073" xr:uid="{00000000-0005-0000-0000-00003E700000}"/>
    <cellStyle name="Normal 3 6 19 3 2" xfId="30074" xr:uid="{00000000-0005-0000-0000-00003F700000}"/>
    <cellStyle name="Normal 3 6 19 4" xfId="30075" xr:uid="{00000000-0005-0000-0000-000040700000}"/>
    <cellStyle name="Normal 3 6 19 5" xfId="30076" xr:uid="{00000000-0005-0000-0000-000041700000}"/>
    <cellStyle name="Normal 3 6 2" xfId="2382" xr:uid="{00000000-0005-0000-0000-000042700000}"/>
    <cellStyle name="Normál 3 6 2" xfId="30077" xr:uid="{00000000-0005-0000-0000-000043700000}"/>
    <cellStyle name="Normál 3 6 2 10" xfId="30078" xr:uid="{00000000-0005-0000-0000-000044700000}"/>
    <cellStyle name="Normál 3 6 2 10 2" xfId="30079" xr:uid="{00000000-0005-0000-0000-000045700000}"/>
    <cellStyle name="Normál 3 6 2 11" xfId="30080" xr:uid="{00000000-0005-0000-0000-000046700000}"/>
    <cellStyle name="Normál 3 6 2 12" xfId="30081" xr:uid="{00000000-0005-0000-0000-000047700000}"/>
    <cellStyle name="Normal 3 6 2 2" xfId="30082" xr:uid="{00000000-0005-0000-0000-000048700000}"/>
    <cellStyle name="Normál 3 6 2 2" xfId="30083" xr:uid="{00000000-0005-0000-0000-000049700000}"/>
    <cellStyle name="Normal 3 6 2 2 2" xfId="30084" xr:uid="{00000000-0005-0000-0000-00004A700000}"/>
    <cellStyle name="Normál 3 6 2 2 2" xfId="30085" xr:uid="{00000000-0005-0000-0000-00004B700000}"/>
    <cellStyle name="Normal 3 6 2 2 2 2" xfId="30086" xr:uid="{00000000-0005-0000-0000-00004C700000}"/>
    <cellStyle name="Normal 3 6 2 2 2 2 2" xfId="30087" xr:uid="{00000000-0005-0000-0000-00004D700000}"/>
    <cellStyle name="Normal 3 6 2 2 2 2 2 2" xfId="30088" xr:uid="{00000000-0005-0000-0000-00004E700000}"/>
    <cellStyle name="Normal 3 6 2 2 2 2 3" xfId="30089" xr:uid="{00000000-0005-0000-0000-00004F700000}"/>
    <cellStyle name="Normal 3 6 2 2 2 2 4" xfId="30090" xr:uid="{00000000-0005-0000-0000-000050700000}"/>
    <cellStyle name="Normal 3 6 2 2 2 3" xfId="30091" xr:uid="{00000000-0005-0000-0000-000051700000}"/>
    <cellStyle name="Normal 3 6 2 2 2 3 2" xfId="30092" xr:uid="{00000000-0005-0000-0000-000052700000}"/>
    <cellStyle name="Normal 3 6 2 2 2 4" xfId="30093" xr:uid="{00000000-0005-0000-0000-000053700000}"/>
    <cellStyle name="Normal 3 6 2 2 2 5" xfId="30094" xr:uid="{00000000-0005-0000-0000-000054700000}"/>
    <cellStyle name="Normal 3 6 2 2 2 6" xfId="30095" xr:uid="{00000000-0005-0000-0000-000055700000}"/>
    <cellStyle name="Normal 3 6 2 2 2 7" xfId="30096" xr:uid="{00000000-0005-0000-0000-000056700000}"/>
    <cellStyle name="Normál 3 6 2 2 3" xfId="30097" xr:uid="{00000000-0005-0000-0000-000057700000}"/>
    <cellStyle name="Normal 3 6 2 3" xfId="30098" xr:uid="{00000000-0005-0000-0000-000058700000}"/>
    <cellStyle name="Normál 3 6 2 3" xfId="30099" xr:uid="{00000000-0005-0000-0000-000059700000}"/>
    <cellStyle name="Normal 3 6 2 3 10" xfId="30100" xr:uid="{00000000-0005-0000-0000-00005A700000}"/>
    <cellStyle name="Normal 3 6 2 3 10 2" xfId="30101" xr:uid="{00000000-0005-0000-0000-00005B700000}"/>
    <cellStyle name="Normal 3 6 2 3 11" xfId="30102" xr:uid="{00000000-0005-0000-0000-00005C700000}"/>
    <cellStyle name="Normal 3 6 2 3 12" xfId="30103" xr:uid="{00000000-0005-0000-0000-00005D700000}"/>
    <cellStyle name="Normal 3 6 2 3 13" xfId="30104" xr:uid="{00000000-0005-0000-0000-00005E700000}"/>
    <cellStyle name="Normal 3 6 2 3 14" xfId="30105" xr:uid="{00000000-0005-0000-0000-00005F700000}"/>
    <cellStyle name="Normal 3 6 2 3 2" xfId="30106" xr:uid="{00000000-0005-0000-0000-000060700000}"/>
    <cellStyle name="Normál 3 6 2 3 2" xfId="30107" xr:uid="{00000000-0005-0000-0000-000061700000}"/>
    <cellStyle name="Normal 3 6 2 3 2 2" xfId="30108" xr:uid="{00000000-0005-0000-0000-000062700000}"/>
    <cellStyle name="Normal 3 6 2 3 2 2 2" xfId="30109" xr:uid="{00000000-0005-0000-0000-000063700000}"/>
    <cellStyle name="Normal 3 6 2 3 2 3" xfId="30110" xr:uid="{00000000-0005-0000-0000-000064700000}"/>
    <cellStyle name="Normal 3 6 2 3 2 4" xfId="30111" xr:uid="{00000000-0005-0000-0000-000065700000}"/>
    <cellStyle name="Normal 3 6 2 3 2 5" xfId="30112" xr:uid="{00000000-0005-0000-0000-000066700000}"/>
    <cellStyle name="Normal 3 6 2 3 3" xfId="30113" xr:uid="{00000000-0005-0000-0000-000067700000}"/>
    <cellStyle name="Normál 3 6 2 3 3" xfId="30114" xr:uid="{00000000-0005-0000-0000-000068700000}"/>
    <cellStyle name="Normal 3 6 2 3 3 2" xfId="30115" xr:uid="{00000000-0005-0000-0000-000069700000}"/>
    <cellStyle name="Normal 3 6 2 3 4" xfId="30116" xr:uid="{00000000-0005-0000-0000-00006A700000}"/>
    <cellStyle name="Normal 3 6 2 3 4 2" xfId="30117" xr:uid="{00000000-0005-0000-0000-00006B700000}"/>
    <cellStyle name="Normal 3 6 2 3 5" xfId="30118" xr:uid="{00000000-0005-0000-0000-00006C700000}"/>
    <cellStyle name="Normal 3 6 2 3 5 2" xfId="30119" xr:uid="{00000000-0005-0000-0000-00006D700000}"/>
    <cellStyle name="Normal 3 6 2 3 6" xfId="30120" xr:uid="{00000000-0005-0000-0000-00006E700000}"/>
    <cellStyle name="Normal 3 6 2 3 6 2" xfId="30121" xr:uid="{00000000-0005-0000-0000-00006F700000}"/>
    <cellStyle name="Normal 3 6 2 3 7" xfId="30122" xr:uid="{00000000-0005-0000-0000-000070700000}"/>
    <cellStyle name="Normal 3 6 2 3 7 2" xfId="30123" xr:uid="{00000000-0005-0000-0000-000071700000}"/>
    <cellStyle name="Normal 3 6 2 3 8" xfId="30124" xr:uid="{00000000-0005-0000-0000-000072700000}"/>
    <cellStyle name="Normal 3 6 2 3 8 2" xfId="30125" xr:uid="{00000000-0005-0000-0000-000073700000}"/>
    <cellStyle name="Normal 3 6 2 3 9" xfId="30126" xr:uid="{00000000-0005-0000-0000-000074700000}"/>
    <cellStyle name="Normal 3 6 2 3 9 2" xfId="30127" xr:uid="{00000000-0005-0000-0000-000075700000}"/>
    <cellStyle name="Normál 3 6 2 4" xfId="30128" xr:uid="{00000000-0005-0000-0000-000076700000}"/>
    <cellStyle name="Normál 3 6 2 4 2" xfId="30129" xr:uid="{00000000-0005-0000-0000-000077700000}"/>
    <cellStyle name="Normál 3 6 2 5" xfId="30130" xr:uid="{00000000-0005-0000-0000-000078700000}"/>
    <cellStyle name="Normál 3 6 2 5 2" xfId="30131" xr:uid="{00000000-0005-0000-0000-000079700000}"/>
    <cellStyle name="Normál 3 6 2 6" xfId="30132" xr:uid="{00000000-0005-0000-0000-00007A700000}"/>
    <cellStyle name="Normál 3 6 2 6 2" xfId="30133" xr:uid="{00000000-0005-0000-0000-00007B700000}"/>
    <cellStyle name="Normál 3 6 2 7" xfId="30134" xr:uid="{00000000-0005-0000-0000-00007C700000}"/>
    <cellStyle name="Normál 3 6 2 7 2" xfId="30135" xr:uid="{00000000-0005-0000-0000-00007D700000}"/>
    <cellStyle name="Normál 3 6 2 8" xfId="30136" xr:uid="{00000000-0005-0000-0000-00007E700000}"/>
    <cellStyle name="Normál 3 6 2 8 2" xfId="30137" xr:uid="{00000000-0005-0000-0000-00007F700000}"/>
    <cellStyle name="Normál 3 6 2 9" xfId="30138" xr:uid="{00000000-0005-0000-0000-000080700000}"/>
    <cellStyle name="Normál 3 6 2 9 2" xfId="30139" xr:uid="{00000000-0005-0000-0000-000081700000}"/>
    <cellStyle name="Normal 3 6 20" xfId="30140" xr:uid="{00000000-0005-0000-0000-000082700000}"/>
    <cellStyle name="Normal 3 6 20 2" xfId="30141" xr:uid="{00000000-0005-0000-0000-000083700000}"/>
    <cellStyle name="Normal 3 6 20 2 2" xfId="30142" xr:uid="{00000000-0005-0000-0000-000084700000}"/>
    <cellStyle name="Normal 3 6 20 2 2 2" xfId="30143" xr:uid="{00000000-0005-0000-0000-000085700000}"/>
    <cellStyle name="Normal 3 6 20 2 3" xfId="30144" xr:uid="{00000000-0005-0000-0000-000086700000}"/>
    <cellStyle name="Normal 3 6 20 2 4" xfId="30145" xr:uid="{00000000-0005-0000-0000-000087700000}"/>
    <cellStyle name="Normal 3 6 20 3" xfId="30146" xr:uid="{00000000-0005-0000-0000-000088700000}"/>
    <cellStyle name="Normal 3 6 20 3 2" xfId="30147" xr:uid="{00000000-0005-0000-0000-000089700000}"/>
    <cellStyle name="Normal 3 6 20 4" xfId="30148" xr:uid="{00000000-0005-0000-0000-00008A700000}"/>
    <cellStyle name="Normal 3 6 20 5" xfId="30149" xr:uid="{00000000-0005-0000-0000-00008B700000}"/>
    <cellStyle name="Normal 3 6 21" xfId="30150" xr:uid="{00000000-0005-0000-0000-00008C700000}"/>
    <cellStyle name="Normal 3 6 22" xfId="30151" xr:uid="{00000000-0005-0000-0000-00008D700000}"/>
    <cellStyle name="Normal 3 6 23" xfId="30152" xr:uid="{00000000-0005-0000-0000-00008E700000}"/>
    <cellStyle name="Normal 3 6 24" xfId="30153" xr:uid="{00000000-0005-0000-0000-00008F700000}"/>
    <cellStyle name="Normal 3 6 25" xfId="30154" xr:uid="{00000000-0005-0000-0000-000090700000}"/>
    <cellStyle name="Normal 3 6 26" xfId="30155" xr:uid="{00000000-0005-0000-0000-000091700000}"/>
    <cellStyle name="Normal 3 6 27" xfId="30156" xr:uid="{00000000-0005-0000-0000-000092700000}"/>
    <cellStyle name="Normal 3 6 28" xfId="30157" xr:uid="{00000000-0005-0000-0000-000093700000}"/>
    <cellStyle name="Normal 3 6 29" xfId="30158" xr:uid="{00000000-0005-0000-0000-000094700000}"/>
    <cellStyle name="Normal 3 6 3" xfId="30159" xr:uid="{00000000-0005-0000-0000-000095700000}"/>
    <cellStyle name="Normál 3 6 3" xfId="30160" xr:uid="{00000000-0005-0000-0000-000096700000}"/>
    <cellStyle name="Normál 3 6 3 10" xfId="30161" xr:uid="{00000000-0005-0000-0000-000097700000}"/>
    <cellStyle name="Normál 3 6 3 10 2" xfId="30162" xr:uid="{00000000-0005-0000-0000-000098700000}"/>
    <cellStyle name="Normál 3 6 3 11" xfId="30163" xr:uid="{00000000-0005-0000-0000-000099700000}"/>
    <cellStyle name="Normál 3 6 3 12" xfId="30164" xr:uid="{00000000-0005-0000-0000-00009A700000}"/>
    <cellStyle name="Normal 3 6 3 2" xfId="30165" xr:uid="{00000000-0005-0000-0000-00009B700000}"/>
    <cellStyle name="Normál 3 6 3 2" xfId="30166" xr:uid="{00000000-0005-0000-0000-00009C700000}"/>
    <cellStyle name="Normal 3 6 3 2 10" xfId="30167" xr:uid="{00000000-0005-0000-0000-00009D700000}"/>
    <cellStyle name="Normal 3 6 3 2 10 2" xfId="30168" xr:uid="{00000000-0005-0000-0000-00009E700000}"/>
    <cellStyle name="Normal 3 6 3 2 11" xfId="30169" xr:uid="{00000000-0005-0000-0000-00009F700000}"/>
    <cellStyle name="Normal 3 6 3 2 11 2" xfId="30170" xr:uid="{00000000-0005-0000-0000-0000A0700000}"/>
    <cellStyle name="Normal 3 6 3 2 12" xfId="30171" xr:uid="{00000000-0005-0000-0000-0000A1700000}"/>
    <cellStyle name="Normal 3 6 3 2 13" xfId="30172" xr:uid="{00000000-0005-0000-0000-0000A2700000}"/>
    <cellStyle name="Normal 3 6 3 2 14" xfId="30173" xr:uid="{00000000-0005-0000-0000-0000A3700000}"/>
    <cellStyle name="Normal 3 6 3 2 15" xfId="30174" xr:uid="{00000000-0005-0000-0000-0000A4700000}"/>
    <cellStyle name="Normal 3 6 3 2 2" xfId="30175" xr:uid="{00000000-0005-0000-0000-0000A5700000}"/>
    <cellStyle name="Normál 3 6 3 2 2" xfId="30176" xr:uid="{00000000-0005-0000-0000-0000A6700000}"/>
    <cellStyle name="Normal 3 6 3 2 2 2" xfId="30177" xr:uid="{00000000-0005-0000-0000-0000A7700000}"/>
    <cellStyle name="Normal 3 6 3 2 2 2 2" xfId="30178" xr:uid="{00000000-0005-0000-0000-0000A8700000}"/>
    <cellStyle name="Normal 3 6 3 2 2 3" xfId="30179" xr:uid="{00000000-0005-0000-0000-0000A9700000}"/>
    <cellStyle name="Normal 3 6 3 2 2 4" xfId="30180" xr:uid="{00000000-0005-0000-0000-0000AA700000}"/>
    <cellStyle name="Normal 3 6 3 2 2 5" xfId="30181" xr:uid="{00000000-0005-0000-0000-0000AB700000}"/>
    <cellStyle name="Normal 3 6 3 2 3" xfId="30182" xr:uid="{00000000-0005-0000-0000-0000AC700000}"/>
    <cellStyle name="Normál 3 6 3 2 3" xfId="30183" xr:uid="{00000000-0005-0000-0000-0000AD700000}"/>
    <cellStyle name="Normal 3 6 3 2 3 2" xfId="30184" xr:uid="{00000000-0005-0000-0000-0000AE700000}"/>
    <cellStyle name="Normal 3 6 3 2 4" xfId="30185" xr:uid="{00000000-0005-0000-0000-0000AF700000}"/>
    <cellStyle name="Normal 3 6 3 2 4 2" xfId="30186" xr:uid="{00000000-0005-0000-0000-0000B0700000}"/>
    <cellStyle name="Normal 3 6 3 2 5" xfId="30187" xr:uid="{00000000-0005-0000-0000-0000B1700000}"/>
    <cellStyle name="Normal 3 6 3 2 5 2" xfId="30188" xr:uid="{00000000-0005-0000-0000-0000B2700000}"/>
    <cellStyle name="Normal 3 6 3 2 6" xfId="30189" xr:uid="{00000000-0005-0000-0000-0000B3700000}"/>
    <cellStyle name="Normal 3 6 3 2 6 2" xfId="30190" xr:uid="{00000000-0005-0000-0000-0000B4700000}"/>
    <cellStyle name="Normal 3 6 3 2 7" xfId="30191" xr:uid="{00000000-0005-0000-0000-0000B5700000}"/>
    <cellStyle name="Normal 3 6 3 2 7 2" xfId="30192" xr:uid="{00000000-0005-0000-0000-0000B6700000}"/>
    <cellStyle name="Normal 3 6 3 2 8" xfId="30193" xr:uid="{00000000-0005-0000-0000-0000B7700000}"/>
    <cellStyle name="Normal 3 6 3 2 8 2" xfId="30194" xr:uid="{00000000-0005-0000-0000-0000B8700000}"/>
    <cellStyle name="Normal 3 6 3 2 9" xfId="30195" xr:uid="{00000000-0005-0000-0000-0000B9700000}"/>
    <cellStyle name="Normal 3 6 3 2 9 2" xfId="30196" xr:uid="{00000000-0005-0000-0000-0000BA700000}"/>
    <cellStyle name="Normál 3 6 3 3" xfId="30197" xr:uid="{00000000-0005-0000-0000-0000BB700000}"/>
    <cellStyle name="Normál 3 6 3 3 2" xfId="30198" xr:uid="{00000000-0005-0000-0000-0000BC700000}"/>
    <cellStyle name="Normál 3 6 3 4" xfId="30199" xr:uid="{00000000-0005-0000-0000-0000BD700000}"/>
    <cellStyle name="Normál 3 6 3 4 2" xfId="30200" xr:uid="{00000000-0005-0000-0000-0000BE700000}"/>
    <cellStyle name="Normál 3 6 3 5" xfId="30201" xr:uid="{00000000-0005-0000-0000-0000BF700000}"/>
    <cellStyle name="Normál 3 6 3 5 2" xfId="30202" xr:uid="{00000000-0005-0000-0000-0000C0700000}"/>
    <cellStyle name="Normál 3 6 3 6" xfId="30203" xr:uid="{00000000-0005-0000-0000-0000C1700000}"/>
    <cellStyle name="Normál 3 6 3 6 2" xfId="30204" xr:uid="{00000000-0005-0000-0000-0000C2700000}"/>
    <cellStyle name="Normál 3 6 3 7" xfId="30205" xr:uid="{00000000-0005-0000-0000-0000C3700000}"/>
    <cellStyle name="Normál 3 6 3 7 2" xfId="30206" xr:uid="{00000000-0005-0000-0000-0000C4700000}"/>
    <cellStyle name="Normál 3 6 3 8" xfId="30207" xr:uid="{00000000-0005-0000-0000-0000C5700000}"/>
    <cellStyle name="Normál 3 6 3 8 2" xfId="30208" xr:uid="{00000000-0005-0000-0000-0000C6700000}"/>
    <cellStyle name="Normál 3 6 3 9" xfId="30209" xr:uid="{00000000-0005-0000-0000-0000C7700000}"/>
    <cellStyle name="Normál 3 6 3 9 2" xfId="30210" xr:uid="{00000000-0005-0000-0000-0000C8700000}"/>
    <cellStyle name="Normal 3 6 30" xfId="30211" xr:uid="{00000000-0005-0000-0000-0000C9700000}"/>
    <cellStyle name="Normal 3 6 31" xfId="30212" xr:uid="{00000000-0005-0000-0000-0000CA700000}"/>
    <cellStyle name="Normal 3 6 32" xfId="30213" xr:uid="{00000000-0005-0000-0000-0000CB700000}"/>
    <cellStyle name="Normal 3 6 33" xfId="30214" xr:uid="{00000000-0005-0000-0000-0000CC700000}"/>
    <cellStyle name="Normal 3 6 34" xfId="30215" xr:uid="{00000000-0005-0000-0000-0000CD700000}"/>
    <cellStyle name="Normal 3 6 35" xfId="30216" xr:uid="{00000000-0005-0000-0000-0000CE700000}"/>
    <cellStyle name="Normal 3 6 36" xfId="30217" xr:uid="{00000000-0005-0000-0000-0000CF700000}"/>
    <cellStyle name="Normal 3 6 37" xfId="30218" xr:uid="{00000000-0005-0000-0000-0000D0700000}"/>
    <cellStyle name="Normal 3 6 38" xfId="30219" xr:uid="{00000000-0005-0000-0000-0000D1700000}"/>
    <cellStyle name="Normal 3 6 39" xfId="30220" xr:uid="{00000000-0005-0000-0000-0000D2700000}"/>
    <cellStyle name="Normal 3 6 4" xfId="30221" xr:uid="{00000000-0005-0000-0000-0000D3700000}"/>
    <cellStyle name="Normál 3 6 4" xfId="30222" xr:uid="{00000000-0005-0000-0000-0000D4700000}"/>
    <cellStyle name="Normál 3 6 4 10" xfId="30223" xr:uid="{00000000-0005-0000-0000-0000D5700000}"/>
    <cellStyle name="Normál 3 6 4 10 2" xfId="30224" xr:uid="{00000000-0005-0000-0000-0000D6700000}"/>
    <cellStyle name="Normál 3 6 4 11" xfId="30225" xr:uid="{00000000-0005-0000-0000-0000D7700000}"/>
    <cellStyle name="Normál 3 6 4 12" xfId="30226" xr:uid="{00000000-0005-0000-0000-0000D8700000}"/>
    <cellStyle name="Normal 3 6 4 2" xfId="30227" xr:uid="{00000000-0005-0000-0000-0000D9700000}"/>
    <cellStyle name="Normál 3 6 4 2" xfId="30228" xr:uid="{00000000-0005-0000-0000-0000DA700000}"/>
    <cellStyle name="Normal 3 6 4 2 10" xfId="30229" xr:uid="{00000000-0005-0000-0000-0000DB700000}"/>
    <cellStyle name="Normal 3 6 4 2 10 2" xfId="30230" xr:uid="{00000000-0005-0000-0000-0000DC700000}"/>
    <cellStyle name="Normal 3 6 4 2 11" xfId="30231" xr:uid="{00000000-0005-0000-0000-0000DD700000}"/>
    <cellStyle name="Normal 3 6 4 2 11 2" xfId="30232" xr:uid="{00000000-0005-0000-0000-0000DE700000}"/>
    <cellStyle name="Normal 3 6 4 2 12" xfId="30233" xr:uid="{00000000-0005-0000-0000-0000DF700000}"/>
    <cellStyle name="Normal 3 6 4 2 13" xfId="30234" xr:uid="{00000000-0005-0000-0000-0000E0700000}"/>
    <cellStyle name="Normal 3 6 4 2 14" xfId="30235" xr:uid="{00000000-0005-0000-0000-0000E1700000}"/>
    <cellStyle name="Normal 3 6 4 2 15" xfId="30236" xr:uid="{00000000-0005-0000-0000-0000E2700000}"/>
    <cellStyle name="Normal 3 6 4 2 2" xfId="30237" xr:uid="{00000000-0005-0000-0000-0000E3700000}"/>
    <cellStyle name="Normál 3 6 4 2 2" xfId="30238" xr:uid="{00000000-0005-0000-0000-0000E4700000}"/>
    <cellStyle name="Normal 3 6 4 2 2 2" xfId="30239" xr:uid="{00000000-0005-0000-0000-0000E5700000}"/>
    <cellStyle name="Normal 3 6 4 2 2 2 2" xfId="30240" xr:uid="{00000000-0005-0000-0000-0000E6700000}"/>
    <cellStyle name="Normal 3 6 4 2 2 3" xfId="30241" xr:uid="{00000000-0005-0000-0000-0000E7700000}"/>
    <cellStyle name="Normal 3 6 4 2 2 4" xfId="30242" xr:uid="{00000000-0005-0000-0000-0000E8700000}"/>
    <cellStyle name="Normal 3 6 4 2 2 5" xfId="30243" xr:uid="{00000000-0005-0000-0000-0000E9700000}"/>
    <cellStyle name="Normal 3 6 4 2 3" xfId="30244" xr:uid="{00000000-0005-0000-0000-0000EA700000}"/>
    <cellStyle name="Normál 3 6 4 2 3" xfId="30245" xr:uid="{00000000-0005-0000-0000-0000EB700000}"/>
    <cellStyle name="Normal 3 6 4 2 3 2" xfId="30246" xr:uid="{00000000-0005-0000-0000-0000EC700000}"/>
    <cellStyle name="Normal 3 6 4 2 4" xfId="30247" xr:uid="{00000000-0005-0000-0000-0000ED700000}"/>
    <cellStyle name="Normal 3 6 4 2 4 2" xfId="30248" xr:uid="{00000000-0005-0000-0000-0000EE700000}"/>
    <cellStyle name="Normal 3 6 4 2 5" xfId="30249" xr:uid="{00000000-0005-0000-0000-0000EF700000}"/>
    <cellStyle name="Normal 3 6 4 2 5 2" xfId="30250" xr:uid="{00000000-0005-0000-0000-0000F0700000}"/>
    <cellStyle name="Normal 3 6 4 2 6" xfId="30251" xr:uid="{00000000-0005-0000-0000-0000F1700000}"/>
    <cellStyle name="Normal 3 6 4 2 6 2" xfId="30252" xr:uid="{00000000-0005-0000-0000-0000F2700000}"/>
    <cellStyle name="Normal 3 6 4 2 7" xfId="30253" xr:uid="{00000000-0005-0000-0000-0000F3700000}"/>
    <cellStyle name="Normal 3 6 4 2 7 2" xfId="30254" xr:uid="{00000000-0005-0000-0000-0000F4700000}"/>
    <cellStyle name="Normal 3 6 4 2 8" xfId="30255" xr:uid="{00000000-0005-0000-0000-0000F5700000}"/>
    <cellStyle name="Normal 3 6 4 2 8 2" xfId="30256" xr:uid="{00000000-0005-0000-0000-0000F6700000}"/>
    <cellStyle name="Normal 3 6 4 2 9" xfId="30257" xr:uid="{00000000-0005-0000-0000-0000F7700000}"/>
    <cellStyle name="Normal 3 6 4 2 9 2" xfId="30258" xr:uid="{00000000-0005-0000-0000-0000F8700000}"/>
    <cellStyle name="Normál 3 6 4 3" xfId="30259" xr:uid="{00000000-0005-0000-0000-0000F9700000}"/>
    <cellStyle name="Normál 3 6 4 3 2" xfId="30260" xr:uid="{00000000-0005-0000-0000-0000FA700000}"/>
    <cellStyle name="Normál 3 6 4 4" xfId="30261" xr:uid="{00000000-0005-0000-0000-0000FB700000}"/>
    <cellStyle name="Normál 3 6 4 4 2" xfId="30262" xr:uid="{00000000-0005-0000-0000-0000FC700000}"/>
    <cellStyle name="Normál 3 6 4 5" xfId="30263" xr:uid="{00000000-0005-0000-0000-0000FD700000}"/>
    <cellStyle name="Normál 3 6 4 5 2" xfId="30264" xr:uid="{00000000-0005-0000-0000-0000FE700000}"/>
    <cellStyle name="Normál 3 6 4 6" xfId="30265" xr:uid="{00000000-0005-0000-0000-0000FF700000}"/>
    <cellStyle name="Normál 3 6 4 6 2" xfId="30266" xr:uid="{00000000-0005-0000-0000-000000710000}"/>
    <cellStyle name="Normál 3 6 4 7" xfId="30267" xr:uid="{00000000-0005-0000-0000-000001710000}"/>
    <cellStyle name="Normál 3 6 4 7 2" xfId="30268" xr:uid="{00000000-0005-0000-0000-000002710000}"/>
    <cellStyle name="Normál 3 6 4 8" xfId="30269" xr:uid="{00000000-0005-0000-0000-000003710000}"/>
    <cellStyle name="Normál 3 6 4 8 2" xfId="30270" xr:uid="{00000000-0005-0000-0000-000004710000}"/>
    <cellStyle name="Normál 3 6 4 9" xfId="30271" xr:uid="{00000000-0005-0000-0000-000005710000}"/>
    <cellStyle name="Normál 3 6 4 9 2" xfId="30272" xr:uid="{00000000-0005-0000-0000-000006710000}"/>
    <cellStyle name="Normal 3 6 40" xfId="30273" xr:uid="{00000000-0005-0000-0000-000007710000}"/>
    <cellStyle name="Normal 3 6 41" xfId="30274" xr:uid="{00000000-0005-0000-0000-000008710000}"/>
    <cellStyle name="Normal 3 6 42" xfId="30275" xr:uid="{00000000-0005-0000-0000-000009710000}"/>
    <cellStyle name="Normal 3 6 43" xfId="30276" xr:uid="{00000000-0005-0000-0000-00000A710000}"/>
    <cellStyle name="Normal 3 6 44" xfId="30277" xr:uid="{00000000-0005-0000-0000-00000B710000}"/>
    <cellStyle name="Normal 3 6 45" xfId="30278" xr:uid="{00000000-0005-0000-0000-00000C710000}"/>
    <cellStyle name="Normal 3 6 46" xfId="30279" xr:uid="{00000000-0005-0000-0000-00000D710000}"/>
    <cellStyle name="Normal 3 6 47" xfId="30280" xr:uid="{00000000-0005-0000-0000-00000E710000}"/>
    <cellStyle name="Normal 3 6 48" xfId="2286" xr:uid="{00000000-0005-0000-0000-00000F710000}"/>
    <cellStyle name="Normal 3 6 5" xfId="30281" xr:uid="{00000000-0005-0000-0000-000010710000}"/>
    <cellStyle name="Normál 3 6 5" xfId="30282" xr:uid="{00000000-0005-0000-0000-000011710000}"/>
    <cellStyle name="Normál 3 6 5 10" xfId="30283" xr:uid="{00000000-0005-0000-0000-000012710000}"/>
    <cellStyle name="Normál 3 6 5 10 2" xfId="30284" xr:uid="{00000000-0005-0000-0000-000013710000}"/>
    <cellStyle name="Normál 3 6 5 11" xfId="30285" xr:uid="{00000000-0005-0000-0000-000014710000}"/>
    <cellStyle name="Normál 3 6 5 12" xfId="30286" xr:uid="{00000000-0005-0000-0000-000015710000}"/>
    <cellStyle name="Normal 3 6 5 2" xfId="30287" xr:uid="{00000000-0005-0000-0000-000016710000}"/>
    <cellStyle name="Normál 3 6 5 2" xfId="30288" xr:uid="{00000000-0005-0000-0000-000017710000}"/>
    <cellStyle name="Normal 3 6 5 2 10" xfId="30289" xr:uid="{00000000-0005-0000-0000-000018710000}"/>
    <cellStyle name="Normal 3 6 5 2 10 2" xfId="30290" xr:uid="{00000000-0005-0000-0000-000019710000}"/>
    <cellStyle name="Normal 3 6 5 2 11" xfId="30291" xr:uid="{00000000-0005-0000-0000-00001A710000}"/>
    <cellStyle name="Normal 3 6 5 2 11 2" xfId="30292" xr:uid="{00000000-0005-0000-0000-00001B710000}"/>
    <cellStyle name="Normal 3 6 5 2 12" xfId="30293" xr:uid="{00000000-0005-0000-0000-00001C710000}"/>
    <cellStyle name="Normal 3 6 5 2 13" xfId="30294" xr:uid="{00000000-0005-0000-0000-00001D710000}"/>
    <cellStyle name="Normal 3 6 5 2 14" xfId="30295" xr:uid="{00000000-0005-0000-0000-00001E710000}"/>
    <cellStyle name="Normal 3 6 5 2 15" xfId="30296" xr:uid="{00000000-0005-0000-0000-00001F710000}"/>
    <cellStyle name="Normal 3 6 5 2 2" xfId="30297" xr:uid="{00000000-0005-0000-0000-000020710000}"/>
    <cellStyle name="Normál 3 6 5 2 2" xfId="30298" xr:uid="{00000000-0005-0000-0000-000021710000}"/>
    <cellStyle name="Normal 3 6 5 2 2 2" xfId="30299" xr:uid="{00000000-0005-0000-0000-000022710000}"/>
    <cellStyle name="Normal 3 6 5 2 2 2 2" xfId="30300" xr:uid="{00000000-0005-0000-0000-000023710000}"/>
    <cellStyle name="Normal 3 6 5 2 2 3" xfId="30301" xr:uid="{00000000-0005-0000-0000-000024710000}"/>
    <cellStyle name="Normal 3 6 5 2 2 4" xfId="30302" xr:uid="{00000000-0005-0000-0000-000025710000}"/>
    <cellStyle name="Normal 3 6 5 2 2 5" xfId="30303" xr:uid="{00000000-0005-0000-0000-000026710000}"/>
    <cellStyle name="Normal 3 6 5 2 3" xfId="30304" xr:uid="{00000000-0005-0000-0000-000027710000}"/>
    <cellStyle name="Normál 3 6 5 2 3" xfId="30305" xr:uid="{00000000-0005-0000-0000-000028710000}"/>
    <cellStyle name="Normal 3 6 5 2 3 2" xfId="30306" xr:uid="{00000000-0005-0000-0000-000029710000}"/>
    <cellStyle name="Normal 3 6 5 2 4" xfId="30307" xr:uid="{00000000-0005-0000-0000-00002A710000}"/>
    <cellStyle name="Normal 3 6 5 2 4 2" xfId="30308" xr:uid="{00000000-0005-0000-0000-00002B710000}"/>
    <cellStyle name="Normal 3 6 5 2 5" xfId="30309" xr:uid="{00000000-0005-0000-0000-00002C710000}"/>
    <cellStyle name="Normal 3 6 5 2 5 2" xfId="30310" xr:uid="{00000000-0005-0000-0000-00002D710000}"/>
    <cellStyle name="Normal 3 6 5 2 6" xfId="30311" xr:uid="{00000000-0005-0000-0000-00002E710000}"/>
    <cellStyle name="Normal 3 6 5 2 6 2" xfId="30312" xr:uid="{00000000-0005-0000-0000-00002F710000}"/>
    <cellStyle name="Normal 3 6 5 2 7" xfId="30313" xr:uid="{00000000-0005-0000-0000-000030710000}"/>
    <cellStyle name="Normal 3 6 5 2 7 2" xfId="30314" xr:uid="{00000000-0005-0000-0000-000031710000}"/>
    <cellStyle name="Normal 3 6 5 2 8" xfId="30315" xr:uid="{00000000-0005-0000-0000-000032710000}"/>
    <cellStyle name="Normal 3 6 5 2 8 2" xfId="30316" xr:uid="{00000000-0005-0000-0000-000033710000}"/>
    <cellStyle name="Normal 3 6 5 2 9" xfId="30317" xr:uid="{00000000-0005-0000-0000-000034710000}"/>
    <cellStyle name="Normal 3 6 5 2 9 2" xfId="30318" xr:uid="{00000000-0005-0000-0000-000035710000}"/>
    <cellStyle name="Normál 3 6 5 3" xfId="30319" xr:uid="{00000000-0005-0000-0000-000036710000}"/>
    <cellStyle name="Normál 3 6 5 3 2" xfId="30320" xr:uid="{00000000-0005-0000-0000-000037710000}"/>
    <cellStyle name="Normál 3 6 5 4" xfId="30321" xr:uid="{00000000-0005-0000-0000-000038710000}"/>
    <cellStyle name="Normál 3 6 5 4 2" xfId="30322" xr:uid="{00000000-0005-0000-0000-000039710000}"/>
    <cellStyle name="Normál 3 6 5 5" xfId="30323" xr:uid="{00000000-0005-0000-0000-00003A710000}"/>
    <cellStyle name="Normál 3 6 5 5 2" xfId="30324" xr:uid="{00000000-0005-0000-0000-00003B710000}"/>
    <cellStyle name="Normál 3 6 5 6" xfId="30325" xr:uid="{00000000-0005-0000-0000-00003C710000}"/>
    <cellStyle name="Normál 3 6 5 6 2" xfId="30326" xr:uid="{00000000-0005-0000-0000-00003D710000}"/>
    <cellStyle name="Normál 3 6 5 7" xfId="30327" xr:uid="{00000000-0005-0000-0000-00003E710000}"/>
    <cellStyle name="Normál 3 6 5 7 2" xfId="30328" xr:uid="{00000000-0005-0000-0000-00003F710000}"/>
    <cellStyle name="Normál 3 6 5 8" xfId="30329" xr:uid="{00000000-0005-0000-0000-000040710000}"/>
    <cellStyle name="Normál 3 6 5 8 2" xfId="30330" xr:uid="{00000000-0005-0000-0000-000041710000}"/>
    <cellStyle name="Normál 3 6 5 9" xfId="30331" xr:uid="{00000000-0005-0000-0000-000042710000}"/>
    <cellStyle name="Normál 3 6 5 9 2" xfId="30332" xr:uid="{00000000-0005-0000-0000-000043710000}"/>
    <cellStyle name="Normal 3 6 6" xfId="30333" xr:uid="{00000000-0005-0000-0000-000044710000}"/>
    <cellStyle name="Normál 3 6 6" xfId="30334" xr:uid="{00000000-0005-0000-0000-000045710000}"/>
    <cellStyle name="Normal 3 6 6 2" xfId="30335" xr:uid="{00000000-0005-0000-0000-000046710000}"/>
    <cellStyle name="Normál 3 6 6 2" xfId="30336" xr:uid="{00000000-0005-0000-0000-000047710000}"/>
    <cellStyle name="Normal 3 6 6 2 2" xfId="30337" xr:uid="{00000000-0005-0000-0000-000048710000}"/>
    <cellStyle name="Normal 3 6 6 2 2 2" xfId="30338" xr:uid="{00000000-0005-0000-0000-000049710000}"/>
    <cellStyle name="Normal 3 6 6 2 2 2 2" xfId="30339" xr:uid="{00000000-0005-0000-0000-00004A710000}"/>
    <cellStyle name="Normal 3 6 6 2 2 3" xfId="30340" xr:uid="{00000000-0005-0000-0000-00004B710000}"/>
    <cellStyle name="Normal 3 6 6 2 2 4" xfId="30341" xr:uid="{00000000-0005-0000-0000-00004C710000}"/>
    <cellStyle name="Normal 3 6 6 2 3" xfId="30342" xr:uid="{00000000-0005-0000-0000-00004D710000}"/>
    <cellStyle name="Normal 3 6 6 2 3 2" xfId="30343" xr:uid="{00000000-0005-0000-0000-00004E710000}"/>
    <cellStyle name="Normal 3 6 6 2 4" xfId="30344" xr:uid="{00000000-0005-0000-0000-00004F710000}"/>
    <cellStyle name="Normal 3 6 6 2 5" xfId="30345" xr:uid="{00000000-0005-0000-0000-000050710000}"/>
    <cellStyle name="Normal 3 6 6 2 6" xfId="30346" xr:uid="{00000000-0005-0000-0000-000051710000}"/>
    <cellStyle name="Normal 3 6 6 2 7" xfId="30347" xr:uid="{00000000-0005-0000-0000-000052710000}"/>
    <cellStyle name="Normál 3 6 6 3" xfId="30348" xr:uid="{00000000-0005-0000-0000-000053710000}"/>
    <cellStyle name="Normal 3 6 7" xfId="30349" xr:uid="{00000000-0005-0000-0000-000054710000}"/>
    <cellStyle name="Normál 3 6 7" xfId="30350" xr:uid="{00000000-0005-0000-0000-000055710000}"/>
    <cellStyle name="Normal 3 6 7 2" xfId="30351" xr:uid="{00000000-0005-0000-0000-000056710000}"/>
    <cellStyle name="Normál 3 6 7 2" xfId="30352" xr:uid="{00000000-0005-0000-0000-000057710000}"/>
    <cellStyle name="Normal 3 6 7 2 2" xfId="30353" xr:uid="{00000000-0005-0000-0000-000058710000}"/>
    <cellStyle name="Normal 3 6 7 2 2 2" xfId="30354" xr:uid="{00000000-0005-0000-0000-000059710000}"/>
    <cellStyle name="Normal 3 6 7 2 2 2 2" xfId="30355" xr:uid="{00000000-0005-0000-0000-00005A710000}"/>
    <cellStyle name="Normal 3 6 7 2 2 3" xfId="30356" xr:uid="{00000000-0005-0000-0000-00005B710000}"/>
    <cellStyle name="Normal 3 6 7 2 2 4" xfId="30357" xr:uid="{00000000-0005-0000-0000-00005C710000}"/>
    <cellStyle name="Normal 3 6 7 2 3" xfId="30358" xr:uid="{00000000-0005-0000-0000-00005D710000}"/>
    <cellStyle name="Normal 3 6 7 2 3 2" xfId="30359" xr:uid="{00000000-0005-0000-0000-00005E710000}"/>
    <cellStyle name="Normal 3 6 7 2 4" xfId="30360" xr:uid="{00000000-0005-0000-0000-00005F710000}"/>
    <cellStyle name="Normal 3 6 7 2 5" xfId="30361" xr:uid="{00000000-0005-0000-0000-000060710000}"/>
    <cellStyle name="Normal 3 6 7 2 6" xfId="30362" xr:uid="{00000000-0005-0000-0000-000061710000}"/>
    <cellStyle name="Normal 3 6 7 2 7" xfId="30363" xr:uid="{00000000-0005-0000-0000-000062710000}"/>
    <cellStyle name="Normál 3 6 7 3" xfId="30364" xr:uid="{00000000-0005-0000-0000-000063710000}"/>
    <cellStyle name="Normal 3 6 8" xfId="30365" xr:uid="{00000000-0005-0000-0000-000064710000}"/>
    <cellStyle name="Normál 3 6 8" xfId="30366" xr:uid="{00000000-0005-0000-0000-000065710000}"/>
    <cellStyle name="Normal 3 6 8 2" xfId="30367" xr:uid="{00000000-0005-0000-0000-000066710000}"/>
    <cellStyle name="Normál 3 6 8 2" xfId="30368" xr:uid="{00000000-0005-0000-0000-000067710000}"/>
    <cellStyle name="Normal 3 6 8 2 2" xfId="30369" xr:uid="{00000000-0005-0000-0000-000068710000}"/>
    <cellStyle name="Normal 3 6 8 2 2 2" xfId="30370" xr:uid="{00000000-0005-0000-0000-000069710000}"/>
    <cellStyle name="Normal 3 6 8 2 2 2 2" xfId="30371" xr:uid="{00000000-0005-0000-0000-00006A710000}"/>
    <cellStyle name="Normal 3 6 8 2 2 3" xfId="30372" xr:uid="{00000000-0005-0000-0000-00006B710000}"/>
    <cellStyle name="Normal 3 6 8 2 2 4" xfId="30373" xr:uid="{00000000-0005-0000-0000-00006C710000}"/>
    <cellStyle name="Normal 3 6 8 2 3" xfId="30374" xr:uid="{00000000-0005-0000-0000-00006D710000}"/>
    <cellStyle name="Normal 3 6 8 2 3 2" xfId="30375" xr:uid="{00000000-0005-0000-0000-00006E710000}"/>
    <cellStyle name="Normal 3 6 8 2 4" xfId="30376" xr:uid="{00000000-0005-0000-0000-00006F710000}"/>
    <cellStyle name="Normal 3 6 8 2 5" xfId="30377" xr:uid="{00000000-0005-0000-0000-000070710000}"/>
    <cellStyle name="Normal 3 6 8 2 6" xfId="30378" xr:uid="{00000000-0005-0000-0000-000071710000}"/>
    <cellStyle name="Normal 3 6 8 2 7" xfId="30379" xr:uid="{00000000-0005-0000-0000-000072710000}"/>
    <cellStyle name="Normál 3 6 8 3" xfId="30380" xr:uid="{00000000-0005-0000-0000-000073710000}"/>
    <cellStyle name="Normal 3 6 9" xfId="30381" xr:uid="{00000000-0005-0000-0000-000074710000}"/>
    <cellStyle name="Normál 3 6 9" xfId="30382" xr:uid="{00000000-0005-0000-0000-000075710000}"/>
    <cellStyle name="Normal 3 6 9 2" xfId="30383" xr:uid="{00000000-0005-0000-0000-000076710000}"/>
    <cellStyle name="Normál 3 6 9 2" xfId="30384" xr:uid="{00000000-0005-0000-0000-000077710000}"/>
    <cellStyle name="Normal 3 6 9 2 2" xfId="30385" xr:uid="{00000000-0005-0000-0000-000078710000}"/>
    <cellStyle name="Normal 3 6 9 2 2 2" xfId="30386" xr:uid="{00000000-0005-0000-0000-000079710000}"/>
    <cellStyle name="Normal 3 6 9 2 2 2 2" xfId="30387" xr:uid="{00000000-0005-0000-0000-00007A710000}"/>
    <cellStyle name="Normal 3 6 9 2 2 3" xfId="30388" xr:uid="{00000000-0005-0000-0000-00007B710000}"/>
    <cellStyle name="Normal 3 6 9 2 2 4" xfId="30389" xr:uid="{00000000-0005-0000-0000-00007C710000}"/>
    <cellStyle name="Normal 3 6 9 2 3" xfId="30390" xr:uid="{00000000-0005-0000-0000-00007D710000}"/>
    <cellStyle name="Normal 3 6 9 2 3 2" xfId="30391" xr:uid="{00000000-0005-0000-0000-00007E710000}"/>
    <cellStyle name="Normal 3 6 9 2 4" xfId="30392" xr:uid="{00000000-0005-0000-0000-00007F710000}"/>
    <cellStyle name="Normal 3 6 9 2 5" xfId="30393" xr:uid="{00000000-0005-0000-0000-000080710000}"/>
    <cellStyle name="Normal 3 6 9 2 6" xfId="30394" xr:uid="{00000000-0005-0000-0000-000081710000}"/>
    <cellStyle name="Normal 3 6 9 2 7" xfId="30395" xr:uid="{00000000-0005-0000-0000-000082710000}"/>
    <cellStyle name="Normál 3 6 9 3" xfId="30396" xr:uid="{00000000-0005-0000-0000-000083710000}"/>
    <cellStyle name="Normal 3 6_inv-en-1.5.0-02 trame_fiche-emissions" xfId="30397" xr:uid="{00000000-0005-0000-0000-000084710000}"/>
    <cellStyle name="Normal 3 60" xfId="30398" xr:uid="{00000000-0005-0000-0000-000085710000}"/>
    <cellStyle name="Normal 3 61" xfId="30399" xr:uid="{00000000-0005-0000-0000-000086710000}"/>
    <cellStyle name="Normal 3 62" xfId="30400" xr:uid="{00000000-0005-0000-0000-000087710000}"/>
    <cellStyle name="Normal 3 63" xfId="30401" xr:uid="{00000000-0005-0000-0000-000088710000}"/>
    <cellStyle name="Normal 3 64" xfId="30402" xr:uid="{00000000-0005-0000-0000-000089710000}"/>
    <cellStyle name="Normal 3 65" xfId="30403" xr:uid="{00000000-0005-0000-0000-00008A710000}"/>
    <cellStyle name="Normal 3 66" xfId="30404" xr:uid="{00000000-0005-0000-0000-00008B710000}"/>
    <cellStyle name="Normal 3 67" xfId="30405" xr:uid="{00000000-0005-0000-0000-00008C710000}"/>
    <cellStyle name="Normal 3 68" xfId="30406" xr:uid="{00000000-0005-0000-0000-00008D710000}"/>
    <cellStyle name="Normal 3 69" xfId="30407" xr:uid="{00000000-0005-0000-0000-00008E710000}"/>
    <cellStyle name="Normal 3 7" xfId="2047" xr:uid="{00000000-0005-0000-0000-00008F710000}"/>
    <cellStyle name="Normál 3 7" xfId="30408" xr:uid="{00000000-0005-0000-0000-000090710000}"/>
    <cellStyle name="Normal 3 7 10" xfId="30409" xr:uid="{00000000-0005-0000-0000-000091710000}"/>
    <cellStyle name="Normál 3 7 10" xfId="30410" xr:uid="{00000000-0005-0000-0000-000092710000}"/>
    <cellStyle name="Normál 3 7 10 2" xfId="30411" xr:uid="{00000000-0005-0000-0000-000093710000}"/>
    <cellStyle name="Normal 3 7 11" xfId="30412" xr:uid="{00000000-0005-0000-0000-000094710000}"/>
    <cellStyle name="Normál 3 7 11" xfId="30413" xr:uid="{00000000-0005-0000-0000-000095710000}"/>
    <cellStyle name="Normal 3 7 12" xfId="30414" xr:uid="{00000000-0005-0000-0000-000096710000}"/>
    <cellStyle name="Normál 3 7 12" xfId="30415" xr:uid="{00000000-0005-0000-0000-000097710000}"/>
    <cellStyle name="Normal 3 7 13" xfId="30416" xr:uid="{00000000-0005-0000-0000-000098710000}"/>
    <cellStyle name="Normal 3 7 14" xfId="30417" xr:uid="{00000000-0005-0000-0000-000099710000}"/>
    <cellStyle name="Normal 3 7 15" xfId="30418" xr:uid="{00000000-0005-0000-0000-00009A710000}"/>
    <cellStyle name="Normal 3 7 16" xfId="30419" xr:uid="{00000000-0005-0000-0000-00009B710000}"/>
    <cellStyle name="Normal 3 7 17" xfId="30420" xr:uid="{00000000-0005-0000-0000-00009C710000}"/>
    <cellStyle name="Normal 3 7 18" xfId="30421" xr:uid="{00000000-0005-0000-0000-00009D710000}"/>
    <cellStyle name="Normal 3 7 19" xfId="30422" xr:uid="{00000000-0005-0000-0000-00009E710000}"/>
    <cellStyle name="Normal 3 7 2" xfId="2383" xr:uid="{00000000-0005-0000-0000-00009F710000}"/>
    <cellStyle name="Normál 3 7 2" xfId="30423" xr:uid="{00000000-0005-0000-0000-0000A0710000}"/>
    <cellStyle name="Normál 3 7 2 10" xfId="30424" xr:uid="{00000000-0005-0000-0000-0000A1710000}"/>
    <cellStyle name="Normál 3 7 2 10 2" xfId="30425" xr:uid="{00000000-0005-0000-0000-0000A2710000}"/>
    <cellStyle name="Normál 3 7 2 11" xfId="30426" xr:uid="{00000000-0005-0000-0000-0000A3710000}"/>
    <cellStyle name="Normál 3 7 2 12" xfId="30427" xr:uid="{00000000-0005-0000-0000-0000A4710000}"/>
    <cellStyle name="Normal 3 7 2 2" xfId="30428" xr:uid="{00000000-0005-0000-0000-0000A5710000}"/>
    <cellStyle name="Normál 3 7 2 2" xfId="30429" xr:uid="{00000000-0005-0000-0000-0000A6710000}"/>
    <cellStyle name="Normal 3 7 2 2 2" xfId="30430" xr:uid="{00000000-0005-0000-0000-0000A7710000}"/>
    <cellStyle name="Normál 3 7 2 2 2" xfId="30431" xr:uid="{00000000-0005-0000-0000-0000A8710000}"/>
    <cellStyle name="Normal 3 7 2 2 2 2" xfId="30432" xr:uid="{00000000-0005-0000-0000-0000A9710000}"/>
    <cellStyle name="Normal 3 7 2 2 2 2 2" xfId="30433" xr:uid="{00000000-0005-0000-0000-0000AA710000}"/>
    <cellStyle name="Normal 3 7 2 2 2 2 2 2" xfId="30434" xr:uid="{00000000-0005-0000-0000-0000AB710000}"/>
    <cellStyle name="Normal 3 7 2 2 2 2 3" xfId="30435" xr:uid="{00000000-0005-0000-0000-0000AC710000}"/>
    <cellStyle name="Normal 3 7 2 2 2 2 4" xfId="30436" xr:uid="{00000000-0005-0000-0000-0000AD710000}"/>
    <cellStyle name="Normal 3 7 2 2 2 3" xfId="30437" xr:uid="{00000000-0005-0000-0000-0000AE710000}"/>
    <cellStyle name="Normal 3 7 2 2 2 3 2" xfId="30438" xr:uid="{00000000-0005-0000-0000-0000AF710000}"/>
    <cellStyle name="Normal 3 7 2 2 2 4" xfId="30439" xr:uid="{00000000-0005-0000-0000-0000B0710000}"/>
    <cellStyle name="Normal 3 7 2 2 2 5" xfId="30440" xr:uid="{00000000-0005-0000-0000-0000B1710000}"/>
    <cellStyle name="Normal 3 7 2 2 2 6" xfId="30441" xr:uid="{00000000-0005-0000-0000-0000B2710000}"/>
    <cellStyle name="Normal 3 7 2 2 2 7" xfId="30442" xr:uid="{00000000-0005-0000-0000-0000B3710000}"/>
    <cellStyle name="Normál 3 7 2 2 3" xfId="30443" xr:uid="{00000000-0005-0000-0000-0000B4710000}"/>
    <cellStyle name="Normal 3 7 2 3" xfId="30444" xr:uid="{00000000-0005-0000-0000-0000B5710000}"/>
    <cellStyle name="Normál 3 7 2 3" xfId="30445" xr:uid="{00000000-0005-0000-0000-0000B6710000}"/>
    <cellStyle name="Normal 3 7 2 3 10" xfId="30446" xr:uid="{00000000-0005-0000-0000-0000B7710000}"/>
    <cellStyle name="Normal 3 7 2 3 10 2" xfId="30447" xr:uid="{00000000-0005-0000-0000-0000B8710000}"/>
    <cellStyle name="Normal 3 7 2 3 11" xfId="30448" xr:uid="{00000000-0005-0000-0000-0000B9710000}"/>
    <cellStyle name="Normal 3 7 2 3 12" xfId="30449" xr:uid="{00000000-0005-0000-0000-0000BA710000}"/>
    <cellStyle name="Normal 3 7 2 3 13" xfId="30450" xr:uid="{00000000-0005-0000-0000-0000BB710000}"/>
    <cellStyle name="Normal 3 7 2 3 14" xfId="30451" xr:uid="{00000000-0005-0000-0000-0000BC710000}"/>
    <cellStyle name="Normal 3 7 2 3 2" xfId="30452" xr:uid="{00000000-0005-0000-0000-0000BD710000}"/>
    <cellStyle name="Normál 3 7 2 3 2" xfId="30453" xr:uid="{00000000-0005-0000-0000-0000BE710000}"/>
    <cellStyle name="Normal 3 7 2 3 2 2" xfId="30454" xr:uid="{00000000-0005-0000-0000-0000BF710000}"/>
    <cellStyle name="Normal 3 7 2 3 2 2 2" xfId="30455" xr:uid="{00000000-0005-0000-0000-0000C0710000}"/>
    <cellStyle name="Normal 3 7 2 3 2 3" xfId="30456" xr:uid="{00000000-0005-0000-0000-0000C1710000}"/>
    <cellStyle name="Normal 3 7 2 3 2 4" xfId="30457" xr:uid="{00000000-0005-0000-0000-0000C2710000}"/>
    <cellStyle name="Normal 3 7 2 3 2 5" xfId="30458" xr:uid="{00000000-0005-0000-0000-0000C3710000}"/>
    <cellStyle name="Normal 3 7 2 3 3" xfId="30459" xr:uid="{00000000-0005-0000-0000-0000C4710000}"/>
    <cellStyle name="Normál 3 7 2 3 3" xfId="30460" xr:uid="{00000000-0005-0000-0000-0000C5710000}"/>
    <cellStyle name="Normal 3 7 2 3 3 2" xfId="30461" xr:uid="{00000000-0005-0000-0000-0000C6710000}"/>
    <cellStyle name="Normal 3 7 2 3 4" xfId="30462" xr:uid="{00000000-0005-0000-0000-0000C7710000}"/>
    <cellStyle name="Normal 3 7 2 3 4 2" xfId="30463" xr:uid="{00000000-0005-0000-0000-0000C8710000}"/>
    <cellStyle name="Normal 3 7 2 3 5" xfId="30464" xr:uid="{00000000-0005-0000-0000-0000C9710000}"/>
    <cellStyle name="Normal 3 7 2 3 5 2" xfId="30465" xr:uid="{00000000-0005-0000-0000-0000CA710000}"/>
    <cellStyle name="Normal 3 7 2 3 6" xfId="30466" xr:uid="{00000000-0005-0000-0000-0000CB710000}"/>
    <cellStyle name="Normal 3 7 2 3 6 2" xfId="30467" xr:uid="{00000000-0005-0000-0000-0000CC710000}"/>
    <cellStyle name="Normal 3 7 2 3 7" xfId="30468" xr:uid="{00000000-0005-0000-0000-0000CD710000}"/>
    <cellStyle name="Normal 3 7 2 3 7 2" xfId="30469" xr:uid="{00000000-0005-0000-0000-0000CE710000}"/>
    <cellStyle name="Normal 3 7 2 3 8" xfId="30470" xr:uid="{00000000-0005-0000-0000-0000CF710000}"/>
    <cellStyle name="Normal 3 7 2 3 8 2" xfId="30471" xr:uid="{00000000-0005-0000-0000-0000D0710000}"/>
    <cellStyle name="Normal 3 7 2 3 9" xfId="30472" xr:uid="{00000000-0005-0000-0000-0000D1710000}"/>
    <cellStyle name="Normal 3 7 2 3 9 2" xfId="30473" xr:uid="{00000000-0005-0000-0000-0000D2710000}"/>
    <cellStyle name="Normál 3 7 2 4" xfId="30474" xr:uid="{00000000-0005-0000-0000-0000D3710000}"/>
    <cellStyle name="Normál 3 7 2 4 2" xfId="30475" xr:uid="{00000000-0005-0000-0000-0000D4710000}"/>
    <cellStyle name="Normál 3 7 2 5" xfId="30476" xr:uid="{00000000-0005-0000-0000-0000D5710000}"/>
    <cellStyle name="Normál 3 7 2 5 2" xfId="30477" xr:uid="{00000000-0005-0000-0000-0000D6710000}"/>
    <cellStyle name="Normál 3 7 2 6" xfId="30478" xr:uid="{00000000-0005-0000-0000-0000D7710000}"/>
    <cellStyle name="Normál 3 7 2 6 2" xfId="30479" xr:uid="{00000000-0005-0000-0000-0000D8710000}"/>
    <cellStyle name="Normál 3 7 2 7" xfId="30480" xr:uid="{00000000-0005-0000-0000-0000D9710000}"/>
    <cellStyle name="Normál 3 7 2 7 2" xfId="30481" xr:uid="{00000000-0005-0000-0000-0000DA710000}"/>
    <cellStyle name="Normál 3 7 2 8" xfId="30482" xr:uid="{00000000-0005-0000-0000-0000DB710000}"/>
    <cellStyle name="Normál 3 7 2 8 2" xfId="30483" xr:uid="{00000000-0005-0000-0000-0000DC710000}"/>
    <cellStyle name="Normál 3 7 2 9" xfId="30484" xr:uid="{00000000-0005-0000-0000-0000DD710000}"/>
    <cellStyle name="Normál 3 7 2 9 2" xfId="30485" xr:uid="{00000000-0005-0000-0000-0000DE710000}"/>
    <cellStyle name="Normal 3 7 20" xfId="30486" xr:uid="{00000000-0005-0000-0000-0000DF710000}"/>
    <cellStyle name="Normal 3 7 21" xfId="30487" xr:uid="{00000000-0005-0000-0000-0000E0710000}"/>
    <cellStyle name="Normal 3 7 22" xfId="30488" xr:uid="{00000000-0005-0000-0000-0000E1710000}"/>
    <cellStyle name="Normal 3 7 23" xfId="30489" xr:uid="{00000000-0005-0000-0000-0000E2710000}"/>
    <cellStyle name="Normal 3 7 24" xfId="30490" xr:uid="{00000000-0005-0000-0000-0000E3710000}"/>
    <cellStyle name="Normal 3 7 25" xfId="30491" xr:uid="{00000000-0005-0000-0000-0000E4710000}"/>
    <cellStyle name="Normal 3 7 26" xfId="30492" xr:uid="{00000000-0005-0000-0000-0000E5710000}"/>
    <cellStyle name="Normal 3 7 27" xfId="30493" xr:uid="{00000000-0005-0000-0000-0000E6710000}"/>
    <cellStyle name="Normal 3 7 28" xfId="30494" xr:uid="{00000000-0005-0000-0000-0000E7710000}"/>
    <cellStyle name="Normal 3 7 29" xfId="30495" xr:uid="{00000000-0005-0000-0000-0000E8710000}"/>
    <cellStyle name="Normal 3 7 3" xfId="30496" xr:uid="{00000000-0005-0000-0000-0000E9710000}"/>
    <cellStyle name="Normál 3 7 3" xfId="30497" xr:uid="{00000000-0005-0000-0000-0000EA710000}"/>
    <cellStyle name="Normál 3 7 3 10" xfId="30498" xr:uid="{00000000-0005-0000-0000-0000EB710000}"/>
    <cellStyle name="Normál 3 7 3 10 2" xfId="30499" xr:uid="{00000000-0005-0000-0000-0000EC710000}"/>
    <cellStyle name="Normál 3 7 3 11" xfId="30500" xr:uid="{00000000-0005-0000-0000-0000ED710000}"/>
    <cellStyle name="Normál 3 7 3 12" xfId="30501" xr:uid="{00000000-0005-0000-0000-0000EE710000}"/>
    <cellStyle name="Normal 3 7 3 2" xfId="30502" xr:uid="{00000000-0005-0000-0000-0000EF710000}"/>
    <cellStyle name="Normál 3 7 3 2" xfId="30503" xr:uid="{00000000-0005-0000-0000-0000F0710000}"/>
    <cellStyle name="Normal 3 7 3 2 10" xfId="30504" xr:uid="{00000000-0005-0000-0000-0000F1710000}"/>
    <cellStyle name="Normal 3 7 3 2 10 2" xfId="30505" xr:uid="{00000000-0005-0000-0000-0000F2710000}"/>
    <cellStyle name="Normal 3 7 3 2 11" xfId="30506" xr:uid="{00000000-0005-0000-0000-0000F3710000}"/>
    <cellStyle name="Normal 3 7 3 2 11 2" xfId="30507" xr:uid="{00000000-0005-0000-0000-0000F4710000}"/>
    <cellStyle name="Normal 3 7 3 2 12" xfId="30508" xr:uid="{00000000-0005-0000-0000-0000F5710000}"/>
    <cellStyle name="Normal 3 7 3 2 13" xfId="30509" xr:uid="{00000000-0005-0000-0000-0000F6710000}"/>
    <cellStyle name="Normal 3 7 3 2 14" xfId="30510" xr:uid="{00000000-0005-0000-0000-0000F7710000}"/>
    <cellStyle name="Normal 3 7 3 2 15" xfId="30511" xr:uid="{00000000-0005-0000-0000-0000F8710000}"/>
    <cellStyle name="Normal 3 7 3 2 2" xfId="30512" xr:uid="{00000000-0005-0000-0000-0000F9710000}"/>
    <cellStyle name="Normál 3 7 3 2 2" xfId="30513" xr:uid="{00000000-0005-0000-0000-0000FA710000}"/>
    <cellStyle name="Normal 3 7 3 2 2 2" xfId="30514" xr:uid="{00000000-0005-0000-0000-0000FB710000}"/>
    <cellStyle name="Normal 3 7 3 2 2 2 2" xfId="30515" xr:uid="{00000000-0005-0000-0000-0000FC710000}"/>
    <cellStyle name="Normal 3 7 3 2 2 3" xfId="30516" xr:uid="{00000000-0005-0000-0000-0000FD710000}"/>
    <cellStyle name="Normal 3 7 3 2 2 4" xfId="30517" xr:uid="{00000000-0005-0000-0000-0000FE710000}"/>
    <cellStyle name="Normal 3 7 3 2 2 5" xfId="30518" xr:uid="{00000000-0005-0000-0000-0000FF710000}"/>
    <cellStyle name="Normal 3 7 3 2 3" xfId="30519" xr:uid="{00000000-0005-0000-0000-000000720000}"/>
    <cellStyle name="Normál 3 7 3 2 3" xfId="30520" xr:uid="{00000000-0005-0000-0000-000001720000}"/>
    <cellStyle name="Normal 3 7 3 2 3 2" xfId="30521" xr:uid="{00000000-0005-0000-0000-000002720000}"/>
    <cellStyle name="Normal 3 7 3 2 4" xfId="30522" xr:uid="{00000000-0005-0000-0000-000003720000}"/>
    <cellStyle name="Normal 3 7 3 2 4 2" xfId="30523" xr:uid="{00000000-0005-0000-0000-000004720000}"/>
    <cellStyle name="Normal 3 7 3 2 5" xfId="30524" xr:uid="{00000000-0005-0000-0000-000005720000}"/>
    <cellStyle name="Normal 3 7 3 2 5 2" xfId="30525" xr:uid="{00000000-0005-0000-0000-000006720000}"/>
    <cellStyle name="Normal 3 7 3 2 6" xfId="30526" xr:uid="{00000000-0005-0000-0000-000007720000}"/>
    <cellStyle name="Normal 3 7 3 2 6 2" xfId="30527" xr:uid="{00000000-0005-0000-0000-000008720000}"/>
    <cellStyle name="Normal 3 7 3 2 7" xfId="30528" xr:uid="{00000000-0005-0000-0000-000009720000}"/>
    <cellStyle name="Normal 3 7 3 2 7 2" xfId="30529" xr:uid="{00000000-0005-0000-0000-00000A720000}"/>
    <cellStyle name="Normal 3 7 3 2 8" xfId="30530" xr:uid="{00000000-0005-0000-0000-00000B720000}"/>
    <cellStyle name="Normal 3 7 3 2 8 2" xfId="30531" xr:uid="{00000000-0005-0000-0000-00000C720000}"/>
    <cellStyle name="Normal 3 7 3 2 9" xfId="30532" xr:uid="{00000000-0005-0000-0000-00000D720000}"/>
    <cellStyle name="Normal 3 7 3 2 9 2" xfId="30533" xr:uid="{00000000-0005-0000-0000-00000E720000}"/>
    <cellStyle name="Normál 3 7 3 3" xfId="30534" xr:uid="{00000000-0005-0000-0000-00000F720000}"/>
    <cellStyle name="Normál 3 7 3 3 2" xfId="30535" xr:uid="{00000000-0005-0000-0000-000010720000}"/>
    <cellStyle name="Normál 3 7 3 4" xfId="30536" xr:uid="{00000000-0005-0000-0000-000011720000}"/>
    <cellStyle name="Normál 3 7 3 4 2" xfId="30537" xr:uid="{00000000-0005-0000-0000-000012720000}"/>
    <cellStyle name="Normál 3 7 3 5" xfId="30538" xr:uid="{00000000-0005-0000-0000-000013720000}"/>
    <cellStyle name="Normál 3 7 3 5 2" xfId="30539" xr:uid="{00000000-0005-0000-0000-000014720000}"/>
    <cellStyle name="Normál 3 7 3 6" xfId="30540" xr:uid="{00000000-0005-0000-0000-000015720000}"/>
    <cellStyle name="Normál 3 7 3 6 2" xfId="30541" xr:uid="{00000000-0005-0000-0000-000016720000}"/>
    <cellStyle name="Normál 3 7 3 7" xfId="30542" xr:uid="{00000000-0005-0000-0000-000017720000}"/>
    <cellStyle name="Normál 3 7 3 7 2" xfId="30543" xr:uid="{00000000-0005-0000-0000-000018720000}"/>
    <cellStyle name="Normál 3 7 3 8" xfId="30544" xr:uid="{00000000-0005-0000-0000-000019720000}"/>
    <cellStyle name="Normál 3 7 3 8 2" xfId="30545" xr:uid="{00000000-0005-0000-0000-00001A720000}"/>
    <cellStyle name="Normál 3 7 3 9" xfId="30546" xr:uid="{00000000-0005-0000-0000-00001B720000}"/>
    <cellStyle name="Normál 3 7 3 9 2" xfId="30547" xr:uid="{00000000-0005-0000-0000-00001C720000}"/>
    <cellStyle name="Normal 3 7 30" xfId="30548" xr:uid="{00000000-0005-0000-0000-00001D720000}"/>
    <cellStyle name="Normal 3 7 31" xfId="30549" xr:uid="{00000000-0005-0000-0000-00001E720000}"/>
    <cellStyle name="Normal 3 7 32" xfId="30550" xr:uid="{00000000-0005-0000-0000-00001F720000}"/>
    <cellStyle name="Normal 3 7 33" xfId="30551" xr:uid="{00000000-0005-0000-0000-000020720000}"/>
    <cellStyle name="Normal 3 7 34" xfId="30552" xr:uid="{00000000-0005-0000-0000-000021720000}"/>
    <cellStyle name="Normal 3 7 35" xfId="30553" xr:uid="{00000000-0005-0000-0000-000022720000}"/>
    <cellStyle name="Normal 3 7 36" xfId="30554" xr:uid="{00000000-0005-0000-0000-000023720000}"/>
    <cellStyle name="Normal 3 7 37" xfId="51397" xr:uid="{757D4E41-8817-4D1C-A966-7C8829D698AA}"/>
    <cellStyle name="Normal 3 7 38" xfId="52380" xr:uid="{BC4D0F7E-B104-411B-A343-27CF6EB0AF4B}"/>
    <cellStyle name="Normal 3 7 39" xfId="52388" xr:uid="{A7D791CE-BC5E-497A-98B7-07E83C182ACF}"/>
    <cellStyle name="Normal 3 7 4" xfId="30555" xr:uid="{00000000-0005-0000-0000-000024720000}"/>
    <cellStyle name="Normál 3 7 4" xfId="30556" xr:uid="{00000000-0005-0000-0000-000025720000}"/>
    <cellStyle name="Normal 3 7 4 10" xfId="30557" xr:uid="{00000000-0005-0000-0000-000026720000}"/>
    <cellStyle name="Normál 3 7 4 10" xfId="30558" xr:uid="{00000000-0005-0000-0000-000027720000}"/>
    <cellStyle name="Normal 3 7 4 10 2" xfId="30559" xr:uid="{00000000-0005-0000-0000-000028720000}"/>
    <cellStyle name="Normál 3 7 4 10 2" xfId="30560" xr:uid="{00000000-0005-0000-0000-000029720000}"/>
    <cellStyle name="Normal 3 7 4 10 3" xfId="30561" xr:uid="{00000000-0005-0000-0000-00002A720000}"/>
    <cellStyle name="Normál 3 7 4 10 3" xfId="30562" xr:uid="{00000000-0005-0000-0000-00002B720000}"/>
    <cellStyle name="Normal 3 7 4 10 4" xfId="30563" xr:uid="{00000000-0005-0000-0000-00002C720000}"/>
    <cellStyle name="Normal 3 7 4 11" xfId="30564" xr:uid="{00000000-0005-0000-0000-00002D720000}"/>
    <cellStyle name="Normál 3 7 4 11" xfId="30565" xr:uid="{00000000-0005-0000-0000-00002E720000}"/>
    <cellStyle name="Normal 3 7 4 11 2" xfId="30566" xr:uid="{00000000-0005-0000-0000-00002F720000}"/>
    <cellStyle name="Normal 3 7 4 11 3" xfId="30567" xr:uid="{00000000-0005-0000-0000-000030720000}"/>
    <cellStyle name="Normal 3 7 4 11 4" xfId="30568" xr:uid="{00000000-0005-0000-0000-000031720000}"/>
    <cellStyle name="Normal 3 7 4 12" xfId="30569" xr:uid="{00000000-0005-0000-0000-000032720000}"/>
    <cellStyle name="Normál 3 7 4 12" xfId="30570" xr:uid="{00000000-0005-0000-0000-000033720000}"/>
    <cellStyle name="Normal 3 7 4 12 2" xfId="30571" xr:uid="{00000000-0005-0000-0000-000034720000}"/>
    <cellStyle name="Normal 3 7 4 12 3" xfId="30572" xr:uid="{00000000-0005-0000-0000-000035720000}"/>
    <cellStyle name="Normal 3 7 4 13" xfId="30573" xr:uid="{00000000-0005-0000-0000-000036720000}"/>
    <cellStyle name="Normál 3 7 4 13" xfId="30574" xr:uid="{00000000-0005-0000-0000-000037720000}"/>
    <cellStyle name="Normal 3 7 4 13 2" xfId="30575" xr:uid="{00000000-0005-0000-0000-000038720000}"/>
    <cellStyle name="Normal 3 7 4 14" xfId="30576" xr:uid="{00000000-0005-0000-0000-000039720000}"/>
    <cellStyle name="Normal 3 7 4 14 2" xfId="30577" xr:uid="{00000000-0005-0000-0000-00003A720000}"/>
    <cellStyle name="Normal 3 7 4 15" xfId="30578" xr:uid="{00000000-0005-0000-0000-00003B720000}"/>
    <cellStyle name="Normal 3 7 4 2" xfId="30579" xr:uid="{00000000-0005-0000-0000-00003C720000}"/>
    <cellStyle name="Normál 3 7 4 2" xfId="30580" xr:uid="{00000000-0005-0000-0000-00003D720000}"/>
    <cellStyle name="Normal 3 7 4 2 10" xfId="30581" xr:uid="{00000000-0005-0000-0000-00003E720000}"/>
    <cellStyle name="Normal 3 7 4 2 10 2" xfId="30582" xr:uid="{00000000-0005-0000-0000-00003F720000}"/>
    <cellStyle name="Normal 3 7 4 2 11" xfId="30583" xr:uid="{00000000-0005-0000-0000-000040720000}"/>
    <cellStyle name="Normal 3 7 4 2 12" xfId="30584" xr:uid="{00000000-0005-0000-0000-000041720000}"/>
    <cellStyle name="Normal 3 7 4 2 13" xfId="30585" xr:uid="{00000000-0005-0000-0000-000042720000}"/>
    <cellStyle name="Normal 3 7 4 2 2" xfId="30586" xr:uid="{00000000-0005-0000-0000-000043720000}"/>
    <cellStyle name="Normál 3 7 4 2 2" xfId="30587" xr:uid="{00000000-0005-0000-0000-000044720000}"/>
    <cellStyle name="Normal 3 7 4 2 2 2" xfId="30588" xr:uid="{00000000-0005-0000-0000-000045720000}"/>
    <cellStyle name="Normal 3 7 4 2 2 3" xfId="30589" xr:uid="{00000000-0005-0000-0000-000046720000}"/>
    <cellStyle name="Normal 3 7 4 2 3" xfId="30590" xr:uid="{00000000-0005-0000-0000-000047720000}"/>
    <cellStyle name="Normál 3 7 4 2 3" xfId="30591" xr:uid="{00000000-0005-0000-0000-000048720000}"/>
    <cellStyle name="Normal 3 7 4 2 3 2" xfId="30592" xr:uid="{00000000-0005-0000-0000-000049720000}"/>
    <cellStyle name="Normal 3 7 4 2 4" xfId="30593" xr:uid="{00000000-0005-0000-0000-00004A720000}"/>
    <cellStyle name="Normal 3 7 4 2 4 2" xfId="30594" xr:uid="{00000000-0005-0000-0000-00004B720000}"/>
    <cellStyle name="Normal 3 7 4 2 5" xfId="30595" xr:uid="{00000000-0005-0000-0000-00004C720000}"/>
    <cellStyle name="Normal 3 7 4 2 5 2" xfId="30596" xr:uid="{00000000-0005-0000-0000-00004D720000}"/>
    <cellStyle name="Normal 3 7 4 2 6" xfId="30597" xr:uid="{00000000-0005-0000-0000-00004E720000}"/>
    <cellStyle name="Normal 3 7 4 2 6 2" xfId="30598" xr:uid="{00000000-0005-0000-0000-00004F720000}"/>
    <cellStyle name="Normal 3 7 4 2 7" xfId="30599" xr:uid="{00000000-0005-0000-0000-000050720000}"/>
    <cellStyle name="Normal 3 7 4 2 7 2" xfId="30600" xr:uid="{00000000-0005-0000-0000-000051720000}"/>
    <cellStyle name="Normal 3 7 4 2 8" xfId="30601" xr:uid="{00000000-0005-0000-0000-000052720000}"/>
    <cellStyle name="Normal 3 7 4 2 8 2" xfId="30602" xr:uid="{00000000-0005-0000-0000-000053720000}"/>
    <cellStyle name="Normal 3 7 4 2 9" xfId="30603" xr:uid="{00000000-0005-0000-0000-000054720000}"/>
    <cellStyle name="Normal 3 7 4 2 9 2" xfId="30604" xr:uid="{00000000-0005-0000-0000-000055720000}"/>
    <cellStyle name="Normal 3 7 4 3" xfId="30605" xr:uid="{00000000-0005-0000-0000-000056720000}"/>
    <cellStyle name="Normál 3 7 4 3" xfId="30606" xr:uid="{00000000-0005-0000-0000-000057720000}"/>
    <cellStyle name="Normal 3 7 4 3 10" xfId="30607" xr:uid="{00000000-0005-0000-0000-000058720000}"/>
    <cellStyle name="Normal 3 7 4 3 11" xfId="30608" xr:uid="{00000000-0005-0000-0000-000059720000}"/>
    <cellStyle name="Normal 3 7 4 3 12" xfId="30609" xr:uid="{00000000-0005-0000-0000-00005A720000}"/>
    <cellStyle name="Normal 3 7 4 3 2" xfId="30610" xr:uid="{00000000-0005-0000-0000-00005B720000}"/>
    <cellStyle name="Normál 3 7 4 3 2" xfId="30611" xr:uid="{00000000-0005-0000-0000-00005C720000}"/>
    <cellStyle name="Normal 3 7 4 3 2 2" xfId="30612" xr:uid="{00000000-0005-0000-0000-00005D720000}"/>
    <cellStyle name="Normal 3 7 4 3 2 3" xfId="30613" xr:uid="{00000000-0005-0000-0000-00005E720000}"/>
    <cellStyle name="Normal 3 7 4 3 3" xfId="30614" xr:uid="{00000000-0005-0000-0000-00005F720000}"/>
    <cellStyle name="Normál 3 7 4 3 3" xfId="30615" xr:uid="{00000000-0005-0000-0000-000060720000}"/>
    <cellStyle name="Normal 3 7 4 3 3 2" xfId="30616" xr:uid="{00000000-0005-0000-0000-000061720000}"/>
    <cellStyle name="Normal 3 7 4 3 4" xfId="30617" xr:uid="{00000000-0005-0000-0000-000062720000}"/>
    <cellStyle name="Normal 3 7 4 3 4 2" xfId="30618" xr:uid="{00000000-0005-0000-0000-000063720000}"/>
    <cellStyle name="Normal 3 7 4 3 5" xfId="30619" xr:uid="{00000000-0005-0000-0000-000064720000}"/>
    <cellStyle name="Normal 3 7 4 3 5 2" xfId="30620" xr:uid="{00000000-0005-0000-0000-000065720000}"/>
    <cellStyle name="Normal 3 7 4 3 6" xfId="30621" xr:uid="{00000000-0005-0000-0000-000066720000}"/>
    <cellStyle name="Normal 3 7 4 3 6 2" xfId="30622" xr:uid="{00000000-0005-0000-0000-000067720000}"/>
    <cellStyle name="Normal 3 7 4 3 7" xfId="30623" xr:uid="{00000000-0005-0000-0000-000068720000}"/>
    <cellStyle name="Normal 3 7 4 3 7 2" xfId="30624" xr:uid="{00000000-0005-0000-0000-000069720000}"/>
    <cellStyle name="Normal 3 7 4 3 8" xfId="30625" xr:uid="{00000000-0005-0000-0000-00006A720000}"/>
    <cellStyle name="Normal 3 7 4 3 8 2" xfId="30626" xr:uid="{00000000-0005-0000-0000-00006B720000}"/>
    <cellStyle name="Normal 3 7 4 3 9" xfId="30627" xr:uid="{00000000-0005-0000-0000-00006C720000}"/>
    <cellStyle name="Normal 3 7 4 3 9 2" xfId="30628" xr:uid="{00000000-0005-0000-0000-00006D720000}"/>
    <cellStyle name="Normal 3 7 4 4" xfId="30629" xr:uid="{00000000-0005-0000-0000-00006E720000}"/>
    <cellStyle name="Normál 3 7 4 4" xfId="30630" xr:uid="{00000000-0005-0000-0000-00006F720000}"/>
    <cellStyle name="Normal 3 7 4 4 2" xfId="30631" xr:uid="{00000000-0005-0000-0000-000070720000}"/>
    <cellStyle name="Normál 3 7 4 4 2" xfId="30632" xr:uid="{00000000-0005-0000-0000-000071720000}"/>
    <cellStyle name="Normal 3 7 4 4 3" xfId="30633" xr:uid="{00000000-0005-0000-0000-000072720000}"/>
    <cellStyle name="Normál 3 7 4 4 3" xfId="30634" xr:uid="{00000000-0005-0000-0000-000073720000}"/>
    <cellStyle name="Normal 3 7 4 4 4" xfId="30635" xr:uid="{00000000-0005-0000-0000-000074720000}"/>
    <cellStyle name="Normal 3 7 4 5" xfId="30636" xr:uid="{00000000-0005-0000-0000-000075720000}"/>
    <cellStyle name="Normál 3 7 4 5" xfId="30637" xr:uid="{00000000-0005-0000-0000-000076720000}"/>
    <cellStyle name="Normal 3 7 4 5 2" xfId="30638" xr:uid="{00000000-0005-0000-0000-000077720000}"/>
    <cellStyle name="Normál 3 7 4 5 2" xfId="30639" xr:uid="{00000000-0005-0000-0000-000078720000}"/>
    <cellStyle name="Normal 3 7 4 5 3" xfId="30640" xr:uid="{00000000-0005-0000-0000-000079720000}"/>
    <cellStyle name="Normál 3 7 4 5 3" xfId="30641" xr:uid="{00000000-0005-0000-0000-00007A720000}"/>
    <cellStyle name="Normal 3 7 4 5 4" xfId="30642" xr:uid="{00000000-0005-0000-0000-00007B720000}"/>
    <cellStyle name="Normal 3 7 4 6" xfId="30643" xr:uid="{00000000-0005-0000-0000-00007C720000}"/>
    <cellStyle name="Normál 3 7 4 6" xfId="30644" xr:uid="{00000000-0005-0000-0000-00007D720000}"/>
    <cellStyle name="Normal 3 7 4 6 2" xfId="30645" xr:uid="{00000000-0005-0000-0000-00007E720000}"/>
    <cellStyle name="Normál 3 7 4 6 2" xfId="30646" xr:uid="{00000000-0005-0000-0000-00007F720000}"/>
    <cellStyle name="Normal 3 7 4 6 3" xfId="30647" xr:uid="{00000000-0005-0000-0000-000080720000}"/>
    <cellStyle name="Normál 3 7 4 6 3" xfId="30648" xr:uid="{00000000-0005-0000-0000-000081720000}"/>
    <cellStyle name="Normal 3 7 4 6 4" xfId="30649" xr:uid="{00000000-0005-0000-0000-000082720000}"/>
    <cellStyle name="Normal 3 7 4 7" xfId="30650" xr:uid="{00000000-0005-0000-0000-000083720000}"/>
    <cellStyle name="Normál 3 7 4 7" xfId="30651" xr:uid="{00000000-0005-0000-0000-000084720000}"/>
    <cellStyle name="Normal 3 7 4 7 2" xfId="30652" xr:uid="{00000000-0005-0000-0000-000085720000}"/>
    <cellStyle name="Normál 3 7 4 7 2" xfId="30653" xr:uid="{00000000-0005-0000-0000-000086720000}"/>
    <cellStyle name="Normal 3 7 4 7 3" xfId="30654" xr:uid="{00000000-0005-0000-0000-000087720000}"/>
    <cellStyle name="Normál 3 7 4 7 3" xfId="30655" xr:uid="{00000000-0005-0000-0000-000088720000}"/>
    <cellStyle name="Normal 3 7 4 7 4" xfId="30656" xr:uid="{00000000-0005-0000-0000-000089720000}"/>
    <cellStyle name="Normal 3 7 4 8" xfId="30657" xr:uid="{00000000-0005-0000-0000-00008A720000}"/>
    <cellStyle name="Normál 3 7 4 8" xfId="30658" xr:uid="{00000000-0005-0000-0000-00008B720000}"/>
    <cellStyle name="Normal 3 7 4 8 2" xfId="30659" xr:uid="{00000000-0005-0000-0000-00008C720000}"/>
    <cellStyle name="Normál 3 7 4 8 2" xfId="30660" xr:uid="{00000000-0005-0000-0000-00008D720000}"/>
    <cellStyle name="Normal 3 7 4 8 3" xfId="30661" xr:uid="{00000000-0005-0000-0000-00008E720000}"/>
    <cellStyle name="Normál 3 7 4 8 3" xfId="30662" xr:uid="{00000000-0005-0000-0000-00008F720000}"/>
    <cellStyle name="Normal 3 7 4 8 4" xfId="30663" xr:uid="{00000000-0005-0000-0000-000090720000}"/>
    <cellStyle name="Normal 3 7 4 9" xfId="30664" xr:uid="{00000000-0005-0000-0000-000091720000}"/>
    <cellStyle name="Normál 3 7 4 9" xfId="30665" xr:uid="{00000000-0005-0000-0000-000092720000}"/>
    <cellStyle name="Normal 3 7 4 9 2" xfId="30666" xr:uid="{00000000-0005-0000-0000-000093720000}"/>
    <cellStyle name="Normál 3 7 4 9 2" xfId="30667" xr:uid="{00000000-0005-0000-0000-000094720000}"/>
    <cellStyle name="Normal 3 7 4 9 3" xfId="30668" xr:uid="{00000000-0005-0000-0000-000095720000}"/>
    <cellStyle name="Normál 3 7 4 9 3" xfId="30669" xr:uid="{00000000-0005-0000-0000-000096720000}"/>
    <cellStyle name="Normal 3 7 4 9 4" xfId="30670" xr:uid="{00000000-0005-0000-0000-000097720000}"/>
    <cellStyle name="Normal 3 7 40" xfId="52381" xr:uid="{E1BD9D52-084E-4D33-B674-4B3276C49DFE}"/>
    <cellStyle name="Normal 3 7 41" xfId="52453" xr:uid="{3A08FB1B-0ACC-4624-94C6-8B57FE03DDBF}"/>
    <cellStyle name="Normal 3 7 42" xfId="52867" xr:uid="{E918F371-B583-4633-BBC1-A078713C4AA2}"/>
    <cellStyle name="Normal 3 7 5" xfId="30671" xr:uid="{00000000-0005-0000-0000-000098720000}"/>
    <cellStyle name="Normál 3 7 5" xfId="30672" xr:uid="{00000000-0005-0000-0000-000099720000}"/>
    <cellStyle name="Normal 3 7 5 10" xfId="30673" xr:uid="{00000000-0005-0000-0000-00009A720000}"/>
    <cellStyle name="Normál 3 7 5 10" xfId="30674" xr:uid="{00000000-0005-0000-0000-00009B720000}"/>
    <cellStyle name="Normal 3 7 5 10 2" xfId="30675" xr:uid="{00000000-0005-0000-0000-00009C720000}"/>
    <cellStyle name="Normál 3 7 5 10 2" xfId="30676" xr:uid="{00000000-0005-0000-0000-00009D720000}"/>
    <cellStyle name="Normal 3 7 5 10 3" xfId="30677" xr:uid="{00000000-0005-0000-0000-00009E720000}"/>
    <cellStyle name="Normál 3 7 5 10 3" xfId="30678" xr:uid="{00000000-0005-0000-0000-00009F720000}"/>
    <cellStyle name="Normal 3 7 5 10 4" xfId="30679" xr:uid="{00000000-0005-0000-0000-0000A0720000}"/>
    <cellStyle name="Normal 3 7 5 11" xfId="30680" xr:uid="{00000000-0005-0000-0000-0000A1720000}"/>
    <cellStyle name="Normál 3 7 5 11" xfId="30681" xr:uid="{00000000-0005-0000-0000-0000A2720000}"/>
    <cellStyle name="Normal 3 7 5 11 2" xfId="30682" xr:uid="{00000000-0005-0000-0000-0000A3720000}"/>
    <cellStyle name="Normal 3 7 5 11 3" xfId="30683" xr:uid="{00000000-0005-0000-0000-0000A4720000}"/>
    <cellStyle name="Normal 3 7 5 11 4" xfId="30684" xr:uid="{00000000-0005-0000-0000-0000A5720000}"/>
    <cellStyle name="Normal 3 7 5 12" xfId="30685" xr:uid="{00000000-0005-0000-0000-0000A6720000}"/>
    <cellStyle name="Normál 3 7 5 12" xfId="30686" xr:uid="{00000000-0005-0000-0000-0000A7720000}"/>
    <cellStyle name="Normal 3 7 5 12 2" xfId="30687" xr:uid="{00000000-0005-0000-0000-0000A8720000}"/>
    <cellStyle name="Normal 3 7 5 13" xfId="30688" xr:uid="{00000000-0005-0000-0000-0000A9720000}"/>
    <cellStyle name="Normál 3 7 5 13" xfId="30689" xr:uid="{00000000-0005-0000-0000-0000AA720000}"/>
    <cellStyle name="Normal 3 7 5 13 2" xfId="30690" xr:uid="{00000000-0005-0000-0000-0000AB720000}"/>
    <cellStyle name="Normal 3 7 5 14" xfId="30691" xr:uid="{00000000-0005-0000-0000-0000AC720000}"/>
    <cellStyle name="Normal 3 7 5 2" xfId="30692" xr:uid="{00000000-0005-0000-0000-0000AD720000}"/>
    <cellStyle name="Normál 3 7 5 2" xfId="30693" xr:uid="{00000000-0005-0000-0000-0000AE720000}"/>
    <cellStyle name="Normal 3 7 5 2 10" xfId="30694" xr:uid="{00000000-0005-0000-0000-0000AF720000}"/>
    <cellStyle name="Normal 3 7 5 2 10 2" xfId="30695" xr:uid="{00000000-0005-0000-0000-0000B0720000}"/>
    <cellStyle name="Normal 3 7 5 2 11" xfId="30696" xr:uid="{00000000-0005-0000-0000-0000B1720000}"/>
    <cellStyle name="Normal 3 7 5 2 12" xfId="30697" xr:uid="{00000000-0005-0000-0000-0000B2720000}"/>
    <cellStyle name="Normal 3 7 5 2 13" xfId="30698" xr:uid="{00000000-0005-0000-0000-0000B3720000}"/>
    <cellStyle name="Normal 3 7 5 2 2" xfId="30699" xr:uid="{00000000-0005-0000-0000-0000B4720000}"/>
    <cellStyle name="Normál 3 7 5 2 2" xfId="30700" xr:uid="{00000000-0005-0000-0000-0000B5720000}"/>
    <cellStyle name="Normal 3 7 5 2 2 2" xfId="30701" xr:uid="{00000000-0005-0000-0000-0000B6720000}"/>
    <cellStyle name="Normal 3 7 5 2 2 3" xfId="30702" xr:uid="{00000000-0005-0000-0000-0000B7720000}"/>
    <cellStyle name="Normal 3 7 5 2 3" xfId="30703" xr:uid="{00000000-0005-0000-0000-0000B8720000}"/>
    <cellStyle name="Normál 3 7 5 2 3" xfId="30704" xr:uid="{00000000-0005-0000-0000-0000B9720000}"/>
    <cellStyle name="Normal 3 7 5 2 3 2" xfId="30705" xr:uid="{00000000-0005-0000-0000-0000BA720000}"/>
    <cellStyle name="Normal 3 7 5 2 4" xfId="30706" xr:uid="{00000000-0005-0000-0000-0000BB720000}"/>
    <cellStyle name="Normal 3 7 5 2 4 2" xfId="30707" xr:uid="{00000000-0005-0000-0000-0000BC720000}"/>
    <cellStyle name="Normal 3 7 5 2 5" xfId="30708" xr:uid="{00000000-0005-0000-0000-0000BD720000}"/>
    <cellStyle name="Normal 3 7 5 2 5 2" xfId="30709" xr:uid="{00000000-0005-0000-0000-0000BE720000}"/>
    <cellStyle name="Normal 3 7 5 2 6" xfId="30710" xr:uid="{00000000-0005-0000-0000-0000BF720000}"/>
    <cellStyle name="Normal 3 7 5 2 6 2" xfId="30711" xr:uid="{00000000-0005-0000-0000-0000C0720000}"/>
    <cellStyle name="Normal 3 7 5 2 7" xfId="30712" xr:uid="{00000000-0005-0000-0000-0000C1720000}"/>
    <cellStyle name="Normal 3 7 5 2 7 2" xfId="30713" xr:uid="{00000000-0005-0000-0000-0000C2720000}"/>
    <cellStyle name="Normal 3 7 5 2 8" xfId="30714" xr:uid="{00000000-0005-0000-0000-0000C3720000}"/>
    <cellStyle name="Normal 3 7 5 2 8 2" xfId="30715" xr:uid="{00000000-0005-0000-0000-0000C4720000}"/>
    <cellStyle name="Normal 3 7 5 2 9" xfId="30716" xr:uid="{00000000-0005-0000-0000-0000C5720000}"/>
    <cellStyle name="Normal 3 7 5 2 9 2" xfId="30717" xr:uid="{00000000-0005-0000-0000-0000C6720000}"/>
    <cellStyle name="Normal 3 7 5 3" xfId="30718" xr:uid="{00000000-0005-0000-0000-0000C7720000}"/>
    <cellStyle name="Normál 3 7 5 3" xfId="30719" xr:uid="{00000000-0005-0000-0000-0000C8720000}"/>
    <cellStyle name="Normal 3 7 5 3 2" xfId="30720" xr:uid="{00000000-0005-0000-0000-0000C9720000}"/>
    <cellStyle name="Normál 3 7 5 3 2" xfId="30721" xr:uid="{00000000-0005-0000-0000-0000CA720000}"/>
    <cellStyle name="Normal 3 7 5 3 3" xfId="30722" xr:uid="{00000000-0005-0000-0000-0000CB720000}"/>
    <cellStyle name="Normál 3 7 5 3 3" xfId="30723" xr:uid="{00000000-0005-0000-0000-0000CC720000}"/>
    <cellStyle name="Normal 3 7 5 3 4" xfId="30724" xr:uid="{00000000-0005-0000-0000-0000CD720000}"/>
    <cellStyle name="Normal 3 7 5 4" xfId="30725" xr:uid="{00000000-0005-0000-0000-0000CE720000}"/>
    <cellStyle name="Normál 3 7 5 4" xfId="30726" xr:uid="{00000000-0005-0000-0000-0000CF720000}"/>
    <cellStyle name="Normal 3 7 5 4 2" xfId="30727" xr:uid="{00000000-0005-0000-0000-0000D0720000}"/>
    <cellStyle name="Normál 3 7 5 4 2" xfId="30728" xr:uid="{00000000-0005-0000-0000-0000D1720000}"/>
    <cellStyle name="Normal 3 7 5 4 3" xfId="30729" xr:uid="{00000000-0005-0000-0000-0000D2720000}"/>
    <cellStyle name="Normál 3 7 5 4 3" xfId="30730" xr:uid="{00000000-0005-0000-0000-0000D3720000}"/>
    <cellStyle name="Normal 3 7 5 4 4" xfId="30731" xr:uid="{00000000-0005-0000-0000-0000D4720000}"/>
    <cellStyle name="Normal 3 7 5 5" xfId="30732" xr:uid="{00000000-0005-0000-0000-0000D5720000}"/>
    <cellStyle name="Normál 3 7 5 5" xfId="30733" xr:uid="{00000000-0005-0000-0000-0000D6720000}"/>
    <cellStyle name="Normal 3 7 5 5 2" xfId="30734" xr:uid="{00000000-0005-0000-0000-0000D7720000}"/>
    <cellStyle name="Normál 3 7 5 5 2" xfId="30735" xr:uid="{00000000-0005-0000-0000-0000D8720000}"/>
    <cellStyle name="Normal 3 7 5 5 3" xfId="30736" xr:uid="{00000000-0005-0000-0000-0000D9720000}"/>
    <cellStyle name="Normál 3 7 5 5 3" xfId="30737" xr:uid="{00000000-0005-0000-0000-0000DA720000}"/>
    <cellStyle name="Normal 3 7 5 5 4" xfId="30738" xr:uid="{00000000-0005-0000-0000-0000DB720000}"/>
    <cellStyle name="Normal 3 7 5 6" xfId="30739" xr:uid="{00000000-0005-0000-0000-0000DC720000}"/>
    <cellStyle name="Normál 3 7 5 6" xfId="30740" xr:uid="{00000000-0005-0000-0000-0000DD720000}"/>
    <cellStyle name="Normal 3 7 5 6 2" xfId="30741" xr:uid="{00000000-0005-0000-0000-0000DE720000}"/>
    <cellStyle name="Normál 3 7 5 6 2" xfId="30742" xr:uid="{00000000-0005-0000-0000-0000DF720000}"/>
    <cellStyle name="Normal 3 7 5 6 3" xfId="30743" xr:uid="{00000000-0005-0000-0000-0000E0720000}"/>
    <cellStyle name="Normál 3 7 5 6 3" xfId="30744" xr:uid="{00000000-0005-0000-0000-0000E1720000}"/>
    <cellStyle name="Normal 3 7 5 6 4" xfId="30745" xr:uid="{00000000-0005-0000-0000-0000E2720000}"/>
    <cellStyle name="Normal 3 7 5 7" xfId="30746" xr:uid="{00000000-0005-0000-0000-0000E3720000}"/>
    <cellStyle name="Normál 3 7 5 7" xfId="30747" xr:uid="{00000000-0005-0000-0000-0000E4720000}"/>
    <cellStyle name="Normal 3 7 5 7 2" xfId="30748" xr:uid="{00000000-0005-0000-0000-0000E5720000}"/>
    <cellStyle name="Normál 3 7 5 7 2" xfId="30749" xr:uid="{00000000-0005-0000-0000-0000E6720000}"/>
    <cellStyle name="Normal 3 7 5 7 3" xfId="30750" xr:uid="{00000000-0005-0000-0000-0000E7720000}"/>
    <cellStyle name="Normál 3 7 5 7 3" xfId="30751" xr:uid="{00000000-0005-0000-0000-0000E8720000}"/>
    <cellStyle name="Normal 3 7 5 7 4" xfId="30752" xr:uid="{00000000-0005-0000-0000-0000E9720000}"/>
    <cellStyle name="Normal 3 7 5 8" xfId="30753" xr:uid="{00000000-0005-0000-0000-0000EA720000}"/>
    <cellStyle name="Normál 3 7 5 8" xfId="30754" xr:uid="{00000000-0005-0000-0000-0000EB720000}"/>
    <cellStyle name="Normal 3 7 5 8 2" xfId="30755" xr:uid="{00000000-0005-0000-0000-0000EC720000}"/>
    <cellStyle name="Normál 3 7 5 8 2" xfId="30756" xr:uid="{00000000-0005-0000-0000-0000ED720000}"/>
    <cellStyle name="Normal 3 7 5 8 3" xfId="30757" xr:uid="{00000000-0005-0000-0000-0000EE720000}"/>
    <cellStyle name="Normál 3 7 5 8 3" xfId="30758" xr:uid="{00000000-0005-0000-0000-0000EF720000}"/>
    <cellStyle name="Normal 3 7 5 8 4" xfId="30759" xr:uid="{00000000-0005-0000-0000-0000F0720000}"/>
    <cellStyle name="Normal 3 7 5 9" xfId="30760" xr:uid="{00000000-0005-0000-0000-0000F1720000}"/>
    <cellStyle name="Normál 3 7 5 9" xfId="30761" xr:uid="{00000000-0005-0000-0000-0000F2720000}"/>
    <cellStyle name="Normal 3 7 5 9 2" xfId="30762" xr:uid="{00000000-0005-0000-0000-0000F3720000}"/>
    <cellStyle name="Normál 3 7 5 9 2" xfId="30763" xr:uid="{00000000-0005-0000-0000-0000F4720000}"/>
    <cellStyle name="Normal 3 7 5 9 3" xfId="30764" xr:uid="{00000000-0005-0000-0000-0000F5720000}"/>
    <cellStyle name="Normál 3 7 5 9 3" xfId="30765" xr:uid="{00000000-0005-0000-0000-0000F6720000}"/>
    <cellStyle name="Normal 3 7 5 9 4" xfId="30766" xr:uid="{00000000-0005-0000-0000-0000F7720000}"/>
    <cellStyle name="Normal 3 7 6" xfId="30767" xr:uid="{00000000-0005-0000-0000-0000F8720000}"/>
    <cellStyle name="Normál 3 7 6" xfId="30768" xr:uid="{00000000-0005-0000-0000-0000F9720000}"/>
    <cellStyle name="Normal 3 7 6 10" xfId="30769" xr:uid="{00000000-0005-0000-0000-0000FA720000}"/>
    <cellStyle name="Normal 3 7 6 10 2" xfId="30770" xr:uid="{00000000-0005-0000-0000-0000FB720000}"/>
    <cellStyle name="Normal 3 7 6 11" xfId="30771" xr:uid="{00000000-0005-0000-0000-0000FC720000}"/>
    <cellStyle name="Normal 3 7 6 11 2" xfId="30772" xr:uid="{00000000-0005-0000-0000-0000FD720000}"/>
    <cellStyle name="Normal 3 7 6 12" xfId="30773" xr:uid="{00000000-0005-0000-0000-0000FE720000}"/>
    <cellStyle name="Normal 3 7 6 13" xfId="30774" xr:uid="{00000000-0005-0000-0000-0000FF720000}"/>
    <cellStyle name="Normal 3 7 6 14" xfId="30775" xr:uid="{00000000-0005-0000-0000-000000730000}"/>
    <cellStyle name="Normal 3 7 6 2" xfId="30776" xr:uid="{00000000-0005-0000-0000-000001730000}"/>
    <cellStyle name="Normál 3 7 6 2" xfId="30777" xr:uid="{00000000-0005-0000-0000-000002730000}"/>
    <cellStyle name="Normal 3 7 6 2 2" xfId="30778" xr:uid="{00000000-0005-0000-0000-000003730000}"/>
    <cellStyle name="Normal 3 7 6 2 2 2" xfId="30779" xr:uid="{00000000-0005-0000-0000-000004730000}"/>
    <cellStyle name="Normal 3 7 6 2 3" xfId="30780" xr:uid="{00000000-0005-0000-0000-000005730000}"/>
    <cellStyle name="Normal 3 7 6 2 4" xfId="30781" xr:uid="{00000000-0005-0000-0000-000006730000}"/>
    <cellStyle name="Normal 3 7 6 2 5" xfId="30782" xr:uid="{00000000-0005-0000-0000-000007730000}"/>
    <cellStyle name="Normal 3 7 6 3" xfId="30783" xr:uid="{00000000-0005-0000-0000-000008730000}"/>
    <cellStyle name="Normál 3 7 6 3" xfId="30784" xr:uid="{00000000-0005-0000-0000-000009730000}"/>
    <cellStyle name="Normal 3 7 6 3 2" xfId="30785" xr:uid="{00000000-0005-0000-0000-00000A730000}"/>
    <cellStyle name="Normal 3 7 6 3 3" xfId="30786" xr:uid="{00000000-0005-0000-0000-00000B730000}"/>
    <cellStyle name="Normal 3 7 6 4" xfId="30787" xr:uid="{00000000-0005-0000-0000-00000C730000}"/>
    <cellStyle name="Normal 3 7 6 4 2" xfId="30788" xr:uid="{00000000-0005-0000-0000-00000D730000}"/>
    <cellStyle name="Normal 3 7 6 4 3" xfId="30789" xr:uid="{00000000-0005-0000-0000-00000E730000}"/>
    <cellStyle name="Normal 3 7 6 5" xfId="30790" xr:uid="{00000000-0005-0000-0000-00000F730000}"/>
    <cellStyle name="Normal 3 7 6 5 2" xfId="30791" xr:uid="{00000000-0005-0000-0000-000010730000}"/>
    <cellStyle name="Normal 3 7 6 6" xfId="30792" xr:uid="{00000000-0005-0000-0000-000011730000}"/>
    <cellStyle name="Normal 3 7 6 6 2" xfId="30793" xr:uid="{00000000-0005-0000-0000-000012730000}"/>
    <cellStyle name="Normal 3 7 6 7" xfId="30794" xr:uid="{00000000-0005-0000-0000-000013730000}"/>
    <cellStyle name="Normal 3 7 6 7 2" xfId="30795" xr:uid="{00000000-0005-0000-0000-000014730000}"/>
    <cellStyle name="Normal 3 7 6 8" xfId="30796" xr:uid="{00000000-0005-0000-0000-000015730000}"/>
    <cellStyle name="Normal 3 7 6 8 2" xfId="30797" xr:uid="{00000000-0005-0000-0000-000016730000}"/>
    <cellStyle name="Normal 3 7 6 9" xfId="30798" xr:uid="{00000000-0005-0000-0000-000017730000}"/>
    <cellStyle name="Normal 3 7 6 9 2" xfId="30799" xr:uid="{00000000-0005-0000-0000-000018730000}"/>
    <cellStyle name="Normal 3 7 7" xfId="30800" xr:uid="{00000000-0005-0000-0000-000019730000}"/>
    <cellStyle name="Normál 3 7 7" xfId="30801" xr:uid="{00000000-0005-0000-0000-00001A730000}"/>
    <cellStyle name="Normal 3 7 7 10" xfId="30802" xr:uid="{00000000-0005-0000-0000-00001B730000}"/>
    <cellStyle name="Normal 3 7 7 10 2" xfId="30803" xr:uid="{00000000-0005-0000-0000-00001C730000}"/>
    <cellStyle name="Normal 3 7 7 11" xfId="30804" xr:uid="{00000000-0005-0000-0000-00001D730000}"/>
    <cellStyle name="Normal 3 7 7 12" xfId="30805" xr:uid="{00000000-0005-0000-0000-00001E730000}"/>
    <cellStyle name="Normal 3 7 7 13" xfId="30806" xr:uid="{00000000-0005-0000-0000-00001F730000}"/>
    <cellStyle name="Normal 3 7 7 2" xfId="30807" xr:uid="{00000000-0005-0000-0000-000020730000}"/>
    <cellStyle name="Normál 3 7 7 2" xfId="30808" xr:uid="{00000000-0005-0000-0000-000021730000}"/>
    <cellStyle name="Normal 3 7 7 2 2" xfId="30809" xr:uid="{00000000-0005-0000-0000-000022730000}"/>
    <cellStyle name="Normal 3 7 7 2 2 2" xfId="30810" xr:uid="{00000000-0005-0000-0000-000023730000}"/>
    <cellStyle name="Normal 3 7 7 2 3" xfId="30811" xr:uid="{00000000-0005-0000-0000-000024730000}"/>
    <cellStyle name="Normal 3 7 7 2 4" xfId="30812" xr:uid="{00000000-0005-0000-0000-000025730000}"/>
    <cellStyle name="Normal 3 7 7 2 5" xfId="30813" xr:uid="{00000000-0005-0000-0000-000026730000}"/>
    <cellStyle name="Normal 3 7 7 3" xfId="30814" xr:uid="{00000000-0005-0000-0000-000027730000}"/>
    <cellStyle name="Normál 3 7 7 3" xfId="30815" xr:uid="{00000000-0005-0000-0000-000028730000}"/>
    <cellStyle name="Normal 3 7 7 3 2" xfId="30816" xr:uid="{00000000-0005-0000-0000-000029730000}"/>
    <cellStyle name="Normal 3 7 7 4" xfId="30817" xr:uid="{00000000-0005-0000-0000-00002A730000}"/>
    <cellStyle name="Normal 3 7 7 4 2" xfId="30818" xr:uid="{00000000-0005-0000-0000-00002B730000}"/>
    <cellStyle name="Normal 3 7 7 5" xfId="30819" xr:uid="{00000000-0005-0000-0000-00002C730000}"/>
    <cellStyle name="Normal 3 7 7 5 2" xfId="30820" xr:uid="{00000000-0005-0000-0000-00002D730000}"/>
    <cellStyle name="Normal 3 7 7 6" xfId="30821" xr:uid="{00000000-0005-0000-0000-00002E730000}"/>
    <cellStyle name="Normal 3 7 7 6 2" xfId="30822" xr:uid="{00000000-0005-0000-0000-00002F730000}"/>
    <cellStyle name="Normal 3 7 7 7" xfId="30823" xr:uid="{00000000-0005-0000-0000-000030730000}"/>
    <cellStyle name="Normal 3 7 7 7 2" xfId="30824" xr:uid="{00000000-0005-0000-0000-000031730000}"/>
    <cellStyle name="Normal 3 7 7 8" xfId="30825" xr:uid="{00000000-0005-0000-0000-000032730000}"/>
    <cellStyle name="Normal 3 7 7 8 2" xfId="30826" xr:uid="{00000000-0005-0000-0000-000033730000}"/>
    <cellStyle name="Normal 3 7 7 9" xfId="30827" xr:uid="{00000000-0005-0000-0000-000034730000}"/>
    <cellStyle name="Normal 3 7 7 9 2" xfId="30828" xr:uid="{00000000-0005-0000-0000-000035730000}"/>
    <cellStyle name="Normal 3 7 8" xfId="30829" xr:uid="{00000000-0005-0000-0000-000036730000}"/>
    <cellStyle name="Normál 3 7 8" xfId="30830" xr:uid="{00000000-0005-0000-0000-000037730000}"/>
    <cellStyle name="Normal 3 7 8 10" xfId="30831" xr:uid="{00000000-0005-0000-0000-000038730000}"/>
    <cellStyle name="Normal 3 7 8 11" xfId="30832" xr:uid="{00000000-0005-0000-0000-000039730000}"/>
    <cellStyle name="Normal 3 7 8 12" xfId="30833" xr:uid="{00000000-0005-0000-0000-00003A730000}"/>
    <cellStyle name="Normal 3 7 8 2" xfId="30834" xr:uid="{00000000-0005-0000-0000-00003B730000}"/>
    <cellStyle name="Normál 3 7 8 2" xfId="30835" xr:uid="{00000000-0005-0000-0000-00003C730000}"/>
    <cellStyle name="Normal 3 7 8 2 2" xfId="30836" xr:uid="{00000000-0005-0000-0000-00003D730000}"/>
    <cellStyle name="Normal 3 7 8 2 2 2" xfId="30837" xr:uid="{00000000-0005-0000-0000-00003E730000}"/>
    <cellStyle name="Normal 3 7 8 2 3" xfId="30838" xr:uid="{00000000-0005-0000-0000-00003F730000}"/>
    <cellStyle name="Normal 3 7 8 2 4" xfId="30839" xr:uid="{00000000-0005-0000-0000-000040730000}"/>
    <cellStyle name="Normal 3 7 8 2 5" xfId="30840" xr:uid="{00000000-0005-0000-0000-000041730000}"/>
    <cellStyle name="Normal 3 7 8 3" xfId="30841" xr:uid="{00000000-0005-0000-0000-000042730000}"/>
    <cellStyle name="Normál 3 7 8 3" xfId="30842" xr:uid="{00000000-0005-0000-0000-000043730000}"/>
    <cellStyle name="Normal 3 7 8 3 2" xfId="30843" xr:uid="{00000000-0005-0000-0000-000044730000}"/>
    <cellStyle name="Normal 3 7 8 4" xfId="30844" xr:uid="{00000000-0005-0000-0000-000045730000}"/>
    <cellStyle name="Normal 3 7 8 4 2" xfId="30845" xr:uid="{00000000-0005-0000-0000-000046730000}"/>
    <cellStyle name="Normal 3 7 8 5" xfId="30846" xr:uid="{00000000-0005-0000-0000-000047730000}"/>
    <cellStyle name="Normal 3 7 8 5 2" xfId="30847" xr:uid="{00000000-0005-0000-0000-000048730000}"/>
    <cellStyle name="Normal 3 7 8 6" xfId="30848" xr:uid="{00000000-0005-0000-0000-000049730000}"/>
    <cellStyle name="Normal 3 7 8 6 2" xfId="30849" xr:uid="{00000000-0005-0000-0000-00004A730000}"/>
    <cellStyle name="Normal 3 7 8 7" xfId="30850" xr:uid="{00000000-0005-0000-0000-00004B730000}"/>
    <cellStyle name="Normal 3 7 8 7 2" xfId="30851" xr:uid="{00000000-0005-0000-0000-00004C730000}"/>
    <cellStyle name="Normal 3 7 8 8" xfId="30852" xr:uid="{00000000-0005-0000-0000-00004D730000}"/>
    <cellStyle name="Normal 3 7 8 8 2" xfId="30853" xr:uid="{00000000-0005-0000-0000-00004E730000}"/>
    <cellStyle name="Normal 3 7 8 9" xfId="30854" xr:uid="{00000000-0005-0000-0000-00004F730000}"/>
    <cellStyle name="Normal 3 7 8 9 2" xfId="30855" xr:uid="{00000000-0005-0000-0000-000050730000}"/>
    <cellStyle name="Normal 3 7 9" xfId="30856" xr:uid="{00000000-0005-0000-0000-000051730000}"/>
    <cellStyle name="Normál 3 7 9" xfId="30857" xr:uid="{00000000-0005-0000-0000-000052730000}"/>
    <cellStyle name="Normal 3 7 9 10" xfId="30858" xr:uid="{00000000-0005-0000-0000-000053730000}"/>
    <cellStyle name="Normal 3 7 9 11" xfId="30859" xr:uid="{00000000-0005-0000-0000-000054730000}"/>
    <cellStyle name="Normal 3 7 9 2" xfId="30860" xr:uid="{00000000-0005-0000-0000-000055730000}"/>
    <cellStyle name="Normál 3 7 9 2" xfId="30861" xr:uid="{00000000-0005-0000-0000-000056730000}"/>
    <cellStyle name="Normal 3 7 9 2 2" xfId="30862" xr:uid="{00000000-0005-0000-0000-000057730000}"/>
    <cellStyle name="Normal 3 7 9 2 2 2" xfId="30863" xr:uid="{00000000-0005-0000-0000-000058730000}"/>
    <cellStyle name="Normal 3 7 9 2 3" xfId="30864" xr:uid="{00000000-0005-0000-0000-000059730000}"/>
    <cellStyle name="Normal 3 7 9 2 4" xfId="30865" xr:uid="{00000000-0005-0000-0000-00005A730000}"/>
    <cellStyle name="Normal 3 7 9 2 5" xfId="30866" xr:uid="{00000000-0005-0000-0000-00005B730000}"/>
    <cellStyle name="Normal 3 7 9 3" xfId="30867" xr:uid="{00000000-0005-0000-0000-00005C730000}"/>
    <cellStyle name="Normál 3 7 9 3" xfId="30868" xr:uid="{00000000-0005-0000-0000-00005D730000}"/>
    <cellStyle name="Normal 3 7 9 3 2" xfId="30869" xr:uid="{00000000-0005-0000-0000-00005E730000}"/>
    <cellStyle name="Normal 3 7 9 4" xfId="30870" xr:uid="{00000000-0005-0000-0000-00005F730000}"/>
    <cellStyle name="Normal 3 7 9 4 2" xfId="30871" xr:uid="{00000000-0005-0000-0000-000060730000}"/>
    <cellStyle name="Normal 3 7 9 5" xfId="30872" xr:uid="{00000000-0005-0000-0000-000061730000}"/>
    <cellStyle name="Normal 3 7 9 5 2" xfId="30873" xr:uid="{00000000-0005-0000-0000-000062730000}"/>
    <cellStyle name="Normal 3 7 9 6" xfId="30874" xr:uid="{00000000-0005-0000-0000-000063730000}"/>
    <cellStyle name="Normal 3 7 9 6 2" xfId="30875" xr:uid="{00000000-0005-0000-0000-000064730000}"/>
    <cellStyle name="Normal 3 7 9 7" xfId="30876" xr:uid="{00000000-0005-0000-0000-000065730000}"/>
    <cellStyle name="Normal 3 7 9 7 2" xfId="30877" xr:uid="{00000000-0005-0000-0000-000066730000}"/>
    <cellStyle name="Normal 3 7 9 8" xfId="30878" xr:uid="{00000000-0005-0000-0000-000067730000}"/>
    <cellStyle name="Normal 3 7 9 8 2" xfId="30879" xr:uid="{00000000-0005-0000-0000-000068730000}"/>
    <cellStyle name="Normal 3 7 9 9" xfId="30880" xr:uid="{00000000-0005-0000-0000-000069730000}"/>
    <cellStyle name="Normal 3 70" xfId="30881" xr:uid="{00000000-0005-0000-0000-00006A730000}"/>
    <cellStyle name="Normal 3 71" xfId="50213" xr:uid="{00000000-0005-0000-0000-00006B730000}"/>
    <cellStyle name="Normal 3 72" xfId="50214" xr:uid="{00000000-0005-0000-0000-00006C730000}"/>
    <cellStyle name="Normal 3 73" xfId="50215" xr:uid="{00000000-0005-0000-0000-00006D730000}"/>
    <cellStyle name="Normal 3 74" xfId="50217" xr:uid="{00000000-0005-0000-0000-00006E730000}"/>
    <cellStyle name="Normal 3 75" xfId="2279" xr:uid="{00000000-0005-0000-0000-00006F730000}"/>
    <cellStyle name="Normal 3 76" xfId="50344" xr:uid="{FEFAA804-5742-45C3-AE7E-02BD7C836A13}"/>
    <cellStyle name="Normal 3 77" xfId="52187" xr:uid="{8810D4C5-6C7B-47DA-A9BF-02735DBAEF7A}"/>
    <cellStyle name="Normal 3 78" xfId="52169" xr:uid="{6390CD11-1F60-42E6-85FF-E78CDB66E9F5}"/>
    <cellStyle name="Normal 3 79" xfId="52593" xr:uid="{3F844499-082C-4CFF-BAF4-CD6D42FDAD10}"/>
    <cellStyle name="Normal 3 8" xfId="2052" xr:uid="{00000000-0005-0000-0000-000070730000}"/>
    <cellStyle name="Normál 3 8" xfId="30882" xr:uid="{00000000-0005-0000-0000-000071730000}"/>
    <cellStyle name="Normal 3 8 10" xfId="52368" xr:uid="{7AFC0385-1826-40B9-BBE6-1CFB93E3CE18}"/>
    <cellStyle name="Normál 3 8 10" xfId="30883" xr:uid="{00000000-0005-0000-0000-000072730000}"/>
    <cellStyle name="Normál 3 8 10 2" xfId="30884" xr:uid="{00000000-0005-0000-0000-000073730000}"/>
    <cellStyle name="Normal 3 8 11" xfId="52397" xr:uid="{E891F2DF-485A-4571-B15D-916AA3DA4FF9}"/>
    <cellStyle name="Normál 3 8 11" xfId="30885" xr:uid="{00000000-0005-0000-0000-000074730000}"/>
    <cellStyle name="Normal 3 8 12" xfId="52365" xr:uid="{42E8A5D7-3D8B-4FF8-A288-C00E566055A3}"/>
    <cellStyle name="Normál 3 8 12" xfId="30886" xr:uid="{00000000-0005-0000-0000-000075730000}"/>
    <cellStyle name="Normal 3 8 13" xfId="52589" xr:uid="{00657595-409E-465D-B8B7-343D0247E193}"/>
    <cellStyle name="Normal 3 8 14" xfId="52858" xr:uid="{FFDE462D-0E20-41A6-8819-89340CA8B15F}"/>
    <cellStyle name="Normal 3 8 2" xfId="30887" xr:uid="{00000000-0005-0000-0000-000076730000}"/>
    <cellStyle name="Normál 3 8 2" xfId="30888" xr:uid="{00000000-0005-0000-0000-000077730000}"/>
    <cellStyle name="Normál 3 8 2 10" xfId="30889" xr:uid="{00000000-0005-0000-0000-000078730000}"/>
    <cellStyle name="Normál 3 8 2 10 2" xfId="30890" xr:uid="{00000000-0005-0000-0000-000079730000}"/>
    <cellStyle name="Normál 3 8 2 11" xfId="30891" xr:uid="{00000000-0005-0000-0000-00007A730000}"/>
    <cellStyle name="Normál 3 8 2 12" xfId="30892" xr:uid="{00000000-0005-0000-0000-00007B730000}"/>
    <cellStyle name="Normal 3 8 2 2" xfId="30893" xr:uid="{00000000-0005-0000-0000-00007C730000}"/>
    <cellStyle name="Normál 3 8 2 2" xfId="30894" xr:uid="{00000000-0005-0000-0000-00007D730000}"/>
    <cellStyle name="Normal 3 8 2 2 10" xfId="30895" xr:uid="{00000000-0005-0000-0000-00007E730000}"/>
    <cellStyle name="Normal 3 8 2 2 10 2" xfId="30896" xr:uid="{00000000-0005-0000-0000-00007F730000}"/>
    <cellStyle name="Normal 3 8 2 2 11" xfId="30897" xr:uid="{00000000-0005-0000-0000-000080730000}"/>
    <cellStyle name="Normal 3 8 2 2 11 2" xfId="30898" xr:uid="{00000000-0005-0000-0000-000081730000}"/>
    <cellStyle name="Normal 3 8 2 2 12" xfId="30899" xr:uid="{00000000-0005-0000-0000-000082730000}"/>
    <cellStyle name="Normal 3 8 2 2 13" xfId="30900" xr:uid="{00000000-0005-0000-0000-000083730000}"/>
    <cellStyle name="Normal 3 8 2 2 14" xfId="30901" xr:uid="{00000000-0005-0000-0000-000084730000}"/>
    <cellStyle name="Normal 3 8 2 2 2" xfId="30902" xr:uid="{00000000-0005-0000-0000-000085730000}"/>
    <cellStyle name="Normál 3 8 2 2 2" xfId="30903" xr:uid="{00000000-0005-0000-0000-000086730000}"/>
    <cellStyle name="Normal 3 8 2 2 2 2" xfId="30904" xr:uid="{00000000-0005-0000-0000-000087730000}"/>
    <cellStyle name="Normal 3 8 2 2 2 2 2" xfId="30905" xr:uid="{00000000-0005-0000-0000-000088730000}"/>
    <cellStyle name="Normal 3 8 2 2 2 3" xfId="30906" xr:uid="{00000000-0005-0000-0000-000089730000}"/>
    <cellStyle name="Normal 3 8 2 2 2 4" xfId="30907" xr:uid="{00000000-0005-0000-0000-00008A730000}"/>
    <cellStyle name="Normal 3 8 2 2 2 5" xfId="30908" xr:uid="{00000000-0005-0000-0000-00008B730000}"/>
    <cellStyle name="Normal 3 8 2 2 3" xfId="30909" xr:uid="{00000000-0005-0000-0000-00008C730000}"/>
    <cellStyle name="Normál 3 8 2 2 3" xfId="30910" xr:uid="{00000000-0005-0000-0000-00008D730000}"/>
    <cellStyle name="Normal 3 8 2 2 3 2" xfId="30911" xr:uid="{00000000-0005-0000-0000-00008E730000}"/>
    <cellStyle name="Normal 3 8 2 2 3 3" xfId="30912" xr:uid="{00000000-0005-0000-0000-00008F730000}"/>
    <cellStyle name="Normal 3 8 2 2 4" xfId="30913" xr:uid="{00000000-0005-0000-0000-000090730000}"/>
    <cellStyle name="Normal 3 8 2 2 4 2" xfId="30914" xr:uid="{00000000-0005-0000-0000-000091730000}"/>
    <cellStyle name="Normal 3 8 2 2 4 3" xfId="30915" xr:uid="{00000000-0005-0000-0000-000092730000}"/>
    <cellStyle name="Normal 3 8 2 2 5" xfId="30916" xr:uid="{00000000-0005-0000-0000-000093730000}"/>
    <cellStyle name="Normal 3 8 2 2 5 2" xfId="30917" xr:uid="{00000000-0005-0000-0000-000094730000}"/>
    <cellStyle name="Normal 3 8 2 2 6" xfId="30918" xr:uid="{00000000-0005-0000-0000-000095730000}"/>
    <cellStyle name="Normal 3 8 2 2 6 2" xfId="30919" xr:uid="{00000000-0005-0000-0000-000096730000}"/>
    <cellStyle name="Normal 3 8 2 2 7" xfId="30920" xr:uid="{00000000-0005-0000-0000-000097730000}"/>
    <cellStyle name="Normal 3 8 2 2 7 2" xfId="30921" xr:uid="{00000000-0005-0000-0000-000098730000}"/>
    <cellStyle name="Normal 3 8 2 2 8" xfId="30922" xr:uid="{00000000-0005-0000-0000-000099730000}"/>
    <cellStyle name="Normal 3 8 2 2 8 2" xfId="30923" xr:uid="{00000000-0005-0000-0000-00009A730000}"/>
    <cellStyle name="Normal 3 8 2 2 9" xfId="30924" xr:uid="{00000000-0005-0000-0000-00009B730000}"/>
    <cellStyle name="Normal 3 8 2 2 9 2" xfId="30925" xr:uid="{00000000-0005-0000-0000-00009C730000}"/>
    <cellStyle name="Normál 3 8 2 3" xfId="30926" xr:uid="{00000000-0005-0000-0000-00009D730000}"/>
    <cellStyle name="Normál 3 8 2 3 2" xfId="30927" xr:uid="{00000000-0005-0000-0000-00009E730000}"/>
    <cellStyle name="Normál 3 8 2 4" xfId="30928" xr:uid="{00000000-0005-0000-0000-00009F730000}"/>
    <cellStyle name="Normál 3 8 2 4 2" xfId="30929" xr:uid="{00000000-0005-0000-0000-0000A0730000}"/>
    <cellStyle name="Normál 3 8 2 5" xfId="30930" xr:uid="{00000000-0005-0000-0000-0000A1730000}"/>
    <cellStyle name="Normál 3 8 2 5 2" xfId="30931" xr:uid="{00000000-0005-0000-0000-0000A2730000}"/>
    <cellStyle name="Normál 3 8 2 6" xfId="30932" xr:uid="{00000000-0005-0000-0000-0000A3730000}"/>
    <cellStyle name="Normál 3 8 2 6 2" xfId="30933" xr:uid="{00000000-0005-0000-0000-0000A4730000}"/>
    <cellStyle name="Normál 3 8 2 7" xfId="30934" xr:uid="{00000000-0005-0000-0000-0000A5730000}"/>
    <cellStyle name="Normál 3 8 2 7 2" xfId="30935" xr:uid="{00000000-0005-0000-0000-0000A6730000}"/>
    <cellStyle name="Normál 3 8 2 8" xfId="30936" xr:uid="{00000000-0005-0000-0000-0000A7730000}"/>
    <cellStyle name="Normál 3 8 2 8 2" xfId="30937" xr:uid="{00000000-0005-0000-0000-0000A8730000}"/>
    <cellStyle name="Normál 3 8 2 9" xfId="30938" xr:uid="{00000000-0005-0000-0000-0000A9730000}"/>
    <cellStyle name="Normál 3 8 2 9 2" xfId="30939" xr:uid="{00000000-0005-0000-0000-0000AA730000}"/>
    <cellStyle name="Normal 3 8 3" xfId="30940" xr:uid="{00000000-0005-0000-0000-0000AB730000}"/>
    <cellStyle name="Normál 3 8 3" xfId="30941" xr:uid="{00000000-0005-0000-0000-0000AC730000}"/>
    <cellStyle name="Normal 3 8 3 10" xfId="30942" xr:uid="{00000000-0005-0000-0000-0000AD730000}"/>
    <cellStyle name="Normál 3 8 3 10" xfId="30943" xr:uid="{00000000-0005-0000-0000-0000AE730000}"/>
    <cellStyle name="Normal 3 8 3 10 2" xfId="30944" xr:uid="{00000000-0005-0000-0000-0000AF730000}"/>
    <cellStyle name="Normál 3 8 3 10 2" xfId="30945" xr:uid="{00000000-0005-0000-0000-0000B0730000}"/>
    <cellStyle name="Normal 3 8 3 10 3" xfId="30946" xr:uid="{00000000-0005-0000-0000-0000B1730000}"/>
    <cellStyle name="Normál 3 8 3 10 3" xfId="30947" xr:uid="{00000000-0005-0000-0000-0000B2730000}"/>
    <cellStyle name="Normal 3 8 3 10 4" xfId="30948" xr:uid="{00000000-0005-0000-0000-0000B3730000}"/>
    <cellStyle name="Normal 3 8 3 11" xfId="30949" xr:uid="{00000000-0005-0000-0000-0000B4730000}"/>
    <cellStyle name="Normál 3 8 3 11" xfId="30950" xr:uid="{00000000-0005-0000-0000-0000B5730000}"/>
    <cellStyle name="Normal 3 8 3 11 2" xfId="30951" xr:uid="{00000000-0005-0000-0000-0000B6730000}"/>
    <cellStyle name="Normal 3 8 3 11 3" xfId="30952" xr:uid="{00000000-0005-0000-0000-0000B7730000}"/>
    <cellStyle name="Normal 3 8 3 11 4" xfId="30953" xr:uid="{00000000-0005-0000-0000-0000B8730000}"/>
    <cellStyle name="Normal 3 8 3 12" xfId="30954" xr:uid="{00000000-0005-0000-0000-0000B9730000}"/>
    <cellStyle name="Normál 3 8 3 12" xfId="30955" xr:uid="{00000000-0005-0000-0000-0000BA730000}"/>
    <cellStyle name="Normal 3 8 3 12 2" xfId="30956" xr:uid="{00000000-0005-0000-0000-0000BB730000}"/>
    <cellStyle name="Normal 3 8 3 12 3" xfId="30957" xr:uid="{00000000-0005-0000-0000-0000BC730000}"/>
    <cellStyle name="Normal 3 8 3 13" xfId="30958" xr:uid="{00000000-0005-0000-0000-0000BD730000}"/>
    <cellStyle name="Normál 3 8 3 13" xfId="30959" xr:uid="{00000000-0005-0000-0000-0000BE730000}"/>
    <cellStyle name="Normal 3 8 3 13 2" xfId="30960" xr:uid="{00000000-0005-0000-0000-0000BF730000}"/>
    <cellStyle name="Normal 3 8 3 13 3" xfId="30961" xr:uid="{00000000-0005-0000-0000-0000C0730000}"/>
    <cellStyle name="Normal 3 8 3 14" xfId="30962" xr:uid="{00000000-0005-0000-0000-0000C1730000}"/>
    <cellStyle name="Normal 3 8 3 14 2" xfId="30963" xr:uid="{00000000-0005-0000-0000-0000C2730000}"/>
    <cellStyle name="Normal 3 8 3 15" xfId="30964" xr:uid="{00000000-0005-0000-0000-0000C3730000}"/>
    <cellStyle name="Normal 3 8 3 15 2" xfId="30965" xr:uid="{00000000-0005-0000-0000-0000C4730000}"/>
    <cellStyle name="Normal 3 8 3 16" xfId="30966" xr:uid="{00000000-0005-0000-0000-0000C5730000}"/>
    <cellStyle name="Normal 3 8 3 2" xfId="30967" xr:uid="{00000000-0005-0000-0000-0000C6730000}"/>
    <cellStyle name="Normál 3 8 3 2" xfId="30968" xr:uid="{00000000-0005-0000-0000-0000C7730000}"/>
    <cellStyle name="Normal 3 8 3 2 10" xfId="30969" xr:uid="{00000000-0005-0000-0000-0000C8730000}"/>
    <cellStyle name="Normal 3 8 3 2 10 2" xfId="30970" xr:uid="{00000000-0005-0000-0000-0000C9730000}"/>
    <cellStyle name="Normal 3 8 3 2 11" xfId="30971" xr:uid="{00000000-0005-0000-0000-0000CA730000}"/>
    <cellStyle name="Normal 3 8 3 2 12" xfId="30972" xr:uid="{00000000-0005-0000-0000-0000CB730000}"/>
    <cellStyle name="Normal 3 8 3 2 13" xfId="30973" xr:uid="{00000000-0005-0000-0000-0000CC730000}"/>
    <cellStyle name="Normal 3 8 3 2 2" xfId="30974" xr:uid="{00000000-0005-0000-0000-0000CD730000}"/>
    <cellStyle name="Normál 3 8 3 2 2" xfId="30975" xr:uid="{00000000-0005-0000-0000-0000CE730000}"/>
    <cellStyle name="Normal 3 8 3 2 2 2" xfId="30976" xr:uid="{00000000-0005-0000-0000-0000CF730000}"/>
    <cellStyle name="Normal 3 8 3 2 2 3" xfId="30977" xr:uid="{00000000-0005-0000-0000-0000D0730000}"/>
    <cellStyle name="Normal 3 8 3 2 3" xfId="30978" xr:uid="{00000000-0005-0000-0000-0000D1730000}"/>
    <cellStyle name="Normál 3 8 3 2 3" xfId="30979" xr:uid="{00000000-0005-0000-0000-0000D2730000}"/>
    <cellStyle name="Normal 3 8 3 2 3 2" xfId="30980" xr:uid="{00000000-0005-0000-0000-0000D3730000}"/>
    <cellStyle name="Normal 3 8 3 2 4" xfId="30981" xr:uid="{00000000-0005-0000-0000-0000D4730000}"/>
    <cellStyle name="Normal 3 8 3 2 4 2" xfId="30982" xr:uid="{00000000-0005-0000-0000-0000D5730000}"/>
    <cellStyle name="Normal 3 8 3 2 5" xfId="30983" xr:uid="{00000000-0005-0000-0000-0000D6730000}"/>
    <cellStyle name="Normal 3 8 3 2 5 2" xfId="30984" xr:uid="{00000000-0005-0000-0000-0000D7730000}"/>
    <cellStyle name="Normal 3 8 3 2 6" xfId="30985" xr:uid="{00000000-0005-0000-0000-0000D8730000}"/>
    <cellStyle name="Normal 3 8 3 2 6 2" xfId="30986" xr:uid="{00000000-0005-0000-0000-0000D9730000}"/>
    <cellStyle name="Normal 3 8 3 2 7" xfId="30987" xr:uid="{00000000-0005-0000-0000-0000DA730000}"/>
    <cellStyle name="Normal 3 8 3 2 7 2" xfId="30988" xr:uid="{00000000-0005-0000-0000-0000DB730000}"/>
    <cellStyle name="Normal 3 8 3 2 8" xfId="30989" xr:uid="{00000000-0005-0000-0000-0000DC730000}"/>
    <cellStyle name="Normal 3 8 3 2 8 2" xfId="30990" xr:uid="{00000000-0005-0000-0000-0000DD730000}"/>
    <cellStyle name="Normal 3 8 3 2 9" xfId="30991" xr:uid="{00000000-0005-0000-0000-0000DE730000}"/>
    <cellStyle name="Normal 3 8 3 2 9 2" xfId="30992" xr:uid="{00000000-0005-0000-0000-0000DF730000}"/>
    <cellStyle name="Normal 3 8 3 3" xfId="30993" xr:uid="{00000000-0005-0000-0000-0000E0730000}"/>
    <cellStyle name="Normál 3 8 3 3" xfId="30994" xr:uid="{00000000-0005-0000-0000-0000E1730000}"/>
    <cellStyle name="Normal 3 8 3 3 10" xfId="30995" xr:uid="{00000000-0005-0000-0000-0000E2730000}"/>
    <cellStyle name="Normal 3 8 3 3 11" xfId="30996" xr:uid="{00000000-0005-0000-0000-0000E3730000}"/>
    <cellStyle name="Normal 3 8 3 3 12" xfId="30997" xr:uid="{00000000-0005-0000-0000-0000E4730000}"/>
    <cellStyle name="Normal 3 8 3 3 2" xfId="30998" xr:uid="{00000000-0005-0000-0000-0000E5730000}"/>
    <cellStyle name="Normál 3 8 3 3 2" xfId="30999" xr:uid="{00000000-0005-0000-0000-0000E6730000}"/>
    <cellStyle name="Normal 3 8 3 3 2 2" xfId="31000" xr:uid="{00000000-0005-0000-0000-0000E7730000}"/>
    <cellStyle name="Normal 3 8 3 3 2 3" xfId="31001" xr:uid="{00000000-0005-0000-0000-0000E8730000}"/>
    <cellStyle name="Normal 3 8 3 3 3" xfId="31002" xr:uid="{00000000-0005-0000-0000-0000E9730000}"/>
    <cellStyle name="Normál 3 8 3 3 3" xfId="31003" xr:uid="{00000000-0005-0000-0000-0000EA730000}"/>
    <cellStyle name="Normal 3 8 3 3 3 2" xfId="31004" xr:uid="{00000000-0005-0000-0000-0000EB730000}"/>
    <cellStyle name="Normal 3 8 3 3 4" xfId="31005" xr:uid="{00000000-0005-0000-0000-0000EC730000}"/>
    <cellStyle name="Normal 3 8 3 3 4 2" xfId="31006" xr:uid="{00000000-0005-0000-0000-0000ED730000}"/>
    <cellStyle name="Normal 3 8 3 3 5" xfId="31007" xr:uid="{00000000-0005-0000-0000-0000EE730000}"/>
    <cellStyle name="Normal 3 8 3 3 5 2" xfId="31008" xr:uid="{00000000-0005-0000-0000-0000EF730000}"/>
    <cellStyle name="Normal 3 8 3 3 6" xfId="31009" xr:uid="{00000000-0005-0000-0000-0000F0730000}"/>
    <cellStyle name="Normal 3 8 3 3 6 2" xfId="31010" xr:uid="{00000000-0005-0000-0000-0000F1730000}"/>
    <cellStyle name="Normal 3 8 3 3 7" xfId="31011" xr:uid="{00000000-0005-0000-0000-0000F2730000}"/>
    <cellStyle name="Normal 3 8 3 3 7 2" xfId="31012" xr:uid="{00000000-0005-0000-0000-0000F3730000}"/>
    <cellStyle name="Normal 3 8 3 3 8" xfId="31013" xr:uid="{00000000-0005-0000-0000-0000F4730000}"/>
    <cellStyle name="Normal 3 8 3 3 8 2" xfId="31014" xr:uid="{00000000-0005-0000-0000-0000F5730000}"/>
    <cellStyle name="Normal 3 8 3 3 9" xfId="31015" xr:uid="{00000000-0005-0000-0000-0000F6730000}"/>
    <cellStyle name="Normal 3 8 3 3 9 2" xfId="31016" xr:uid="{00000000-0005-0000-0000-0000F7730000}"/>
    <cellStyle name="Normal 3 8 3 4" xfId="31017" xr:uid="{00000000-0005-0000-0000-0000F8730000}"/>
    <cellStyle name="Normál 3 8 3 4" xfId="31018" xr:uid="{00000000-0005-0000-0000-0000F9730000}"/>
    <cellStyle name="Normal 3 8 3 4 10" xfId="31019" xr:uid="{00000000-0005-0000-0000-0000FA730000}"/>
    <cellStyle name="Normal 3 8 3 4 11" xfId="31020" xr:uid="{00000000-0005-0000-0000-0000FB730000}"/>
    <cellStyle name="Normal 3 8 3 4 2" xfId="31021" xr:uid="{00000000-0005-0000-0000-0000FC730000}"/>
    <cellStyle name="Normál 3 8 3 4 2" xfId="31022" xr:uid="{00000000-0005-0000-0000-0000FD730000}"/>
    <cellStyle name="Normal 3 8 3 4 2 2" xfId="31023" xr:uid="{00000000-0005-0000-0000-0000FE730000}"/>
    <cellStyle name="Normal 3 8 3 4 2 3" xfId="31024" xr:uid="{00000000-0005-0000-0000-0000FF730000}"/>
    <cellStyle name="Normal 3 8 3 4 3" xfId="31025" xr:uid="{00000000-0005-0000-0000-000000740000}"/>
    <cellStyle name="Normál 3 8 3 4 3" xfId="31026" xr:uid="{00000000-0005-0000-0000-000001740000}"/>
    <cellStyle name="Normal 3 8 3 4 3 2" xfId="31027" xr:uid="{00000000-0005-0000-0000-000002740000}"/>
    <cellStyle name="Normal 3 8 3 4 4" xfId="31028" xr:uid="{00000000-0005-0000-0000-000003740000}"/>
    <cellStyle name="Normal 3 8 3 4 4 2" xfId="31029" xr:uid="{00000000-0005-0000-0000-000004740000}"/>
    <cellStyle name="Normal 3 8 3 4 5" xfId="31030" xr:uid="{00000000-0005-0000-0000-000005740000}"/>
    <cellStyle name="Normal 3 8 3 4 5 2" xfId="31031" xr:uid="{00000000-0005-0000-0000-000006740000}"/>
    <cellStyle name="Normal 3 8 3 4 6" xfId="31032" xr:uid="{00000000-0005-0000-0000-000007740000}"/>
    <cellStyle name="Normal 3 8 3 4 6 2" xfId="31033" xr:uid="{00000000-0005-0000-0000-000008740000}"/>
    <cellStyle name="Normal 3 8 3 4 7" xfId="31034" xr:uid="{00000000-0005-0000-0000-000009740000}"/>
    <cellStyle name="Normal 3 8 3 4 7 2" xfId="31035" xr:uid="{00000000-0005-0000-0000-00000A740000}"/>
    <cellStyle name="Normal 3 8 3 4 8" xfId="31036" xr:uid="{00000000-0005-0000-0000-00000B740000}"/>
    <cellStyle name="Normal 3 8 3 4 8 2" xfId="31037" xr:uid="{00000000-0005-0000-0000-00000C740000}"/>
    <cellStyle name="Normal 3 8 3 4 9" xfId="31038" xr:uid="{00000000-0005-0000-0000-00000D740000}"/>
    <cellStyle name="Normal 3 8 3 5" xfId="31039" xr:uid="{00000000-0005-0000-0000-00000E740000}"/>
    <cellStyle name="Normál 3 8 3 5" xfId="31040" xr:uid="{00000000-0005-0000-0000-00000F740000}"/>
    <cellStyle name="Normal 3 8 3 5 2" xfId="31041" xr:uid="{00000000-0005-0000-0000-000010740000}"/>
    <cellStyle name="Normál 3 8 3 5 2" xfId="31042" xr:uid="{00000000-0005-0000-0000-000011740000}"/>
    <cellStyle name="Normal 3 8 3 5 3" xfId="31043" xr:uid="{00000000-0005-0000-0000-000012740000}"/>
    <cellStyle name="Normál 3 8 3 5 3" xfId="31044" xr:uid="{00000000-0005-0000-0000-000013740000}"/>
    <cellStyle name="Normal 3 8 3 5 4" xfId="31045" xr:uid="{00000000-0005-0000-0000-000014740000}"/>
    <cellStyle name="Normal 3 8 3 6" xfId="31046" xr:uid="{00000000-0005-0000-0000-000015740000}"/>
    <cellStyle name="Normál 3 8 3 6" xfId="31047" xr:uid="{00000000-0005-0000-0000-000016740000}"/>
    <cellStyle name="Normal 3 8 3 6 2" xfId="31048" xr:uid="{00000000-0005-0000-0000-000017740000}"/>
    <cellStyle name="Normál 3 8 3 6 2" xfId="31049" xr:uid="{00000000-0005-0000-0000-000018740000}"/>
    <cellStyle name="Normal 3 8 3 6 3" xfId="31050" xr:uid="{00000000-0005-0000-0000-000019740000}"/>
    <cellStyle name="Normál 3 8 3 6 3" xfId="31051" xr:uid="{00000000-0005-0000-0000-00001A740000}"/>
    <cellStyle name="Normal 3 8 3 6 4" xfId="31052" xr:uid="{00000000-0005-0000-0000-00001B740000}"/>
    <cellStyle name="Normal 3 8 3 7" xfId="31053" xr:uid="{00000000-0005-0000-0000-00001C740000}"/>
    <cellStyle name="Normál 3 8 3 7" xfId="31054" xr:uid="{00000000-0005-0000-0000-00001D740000}"/>
    <cellStyle name="Normal 3 8 3 7 2" xfId="31055" xr:uid="{00000000-0005-0000-0000-00001E740000}"/>
    <cellStyle name="Normál 3 8 3 7 2" xfId="31056" xr:uid="{00000000-0005-0000-0000-00001F740000}"/>
    <cellStyle name="Normal 3 8 3 7 3" xfId="31057" xr:uid="{00000000-0005-0000-0000-000020740000}"/>
    <cellStyle name="Normál 3 8 3 7 3" xfId="31058" xr:uid="{00000000-0005-0000-0000-000021740000}"/>
    <cellStyle name="Normal 3 8 3 7 4" xfId="31059" xr:uid="{00000000-0005-0000-0000-000022740000}"/>
    <cellStyle name="Normal 3 8 3 8" xfId="31060" xr:uid="{00000000-0005-0000-0000-000023740000}"/>
    <cellStyle name="Normál 3 8 3 8" xfId="31061" xr:uid="{00000000-0005-0000-0000-000024740000}"/>
    <cellStyle name="Normal 3 8 3 8 2" xfId="31062" xr:uid="{00000000-0005-0000-0000-000025740000}"/>
    <cellStyle name="Normál 3 8 3 8 2" xfId="31063" xr:uid="{00000000-0005-0000-0000-000026740000}"/>
    <cellStyle name="Normal 3 8 3 8 3" xfId="31064" xr:uid="{00000000-0005-0000-0000-000027740000}"/>
    <cellStyle name="Normál 3 8 3 8 3" xfId="31065" xr:uid="{00000000-0005-0000-0000-000028740000}"/>
    <cellStyle name="Normal 3 8 3 8 4" xfId="31066" xr:uid="{00000000-0005-0000-0000-000029740000}"/>
    <cellStyle name="Normal 3 8 3 9" xfId="31067" xr:uid="{00000000-0005-0000-0000-00002A740000}"/>
    <cellStyle name="Normál 3 8 3 9" xfId="31068" xr:uid="{00000000-0005-0000-0000-00002B740000}"/>
    <cellStyle name="Normal 3 8 3 9 2" xfId="31069" xr:uid="{00000000-0005-0000-0000-00002C740000}"/>
    <cellStyle name="Normál 3 8 3 9 2" xfId="31070" xr:uid="{00000000-0005-0000-0000-00002D740000}"/>
    <cellStyle name="Normal 3 8 3 9 3" xfId="31071" xr:uid="{00000000-0005-0000-0000-00002E740000}"/>
    <cellStyle name="Normál 3 8 3 9 3" xfId="31072" xr:uid="{00000000-0005-0000-0000-00002F740000}"/>
    <cellStyle name="Normal 3 8 3 9 4" xfId="31073" xr:uid="{00000000-0005-0000-0000-000030740000}"/>
    <cellStyle name="Normal 3 8 4" xfId="31074" xr:uid="{00000000-0005-0000-0000-000031740000}"/>
    <cellStyle name="Normál 3 8 4" xfId="31075" xr:uid="{00000000-0005-0000-0000-000032740000}"/>
    <cellStyle name="Normal 3 8 4 10" xfId="31076" xr:uid="{00000000-0005-0000-0000-000033740000}"/>
    <cellStyle name="Normál 3 8 4 10" xfId="31077" xr:uid="{00000000-0005-0000-0000-000034740000}"/>
    <cellStyle name="Normal 3 8 4 10 2" xfId="31078" xr:uid="{00000000-0005-0000-0000-000035740000}"/>
    <cellStyle name="Normál 3 8 4 10 2" xfId="31079" xr:uid="{00000000-0005-0000-0000-000036740000}"/>
    <cellStyle name="Normal 3 8 4 10 3" xfId="31080" xr:uid="{00000000-0005-0000-0000-000037740000}"/>
    <cellStyle name="Normál 3 8 4 10 3" xfId="31081" xr:uid="{00000000-0005-0000-0000-000038740000}"/>
    <cellStyle name="Normal 3 8 4 11" xfId="31082" xr:uid="{00000000-0005-0000-0000-000039740000}"/>
    <cellStyle name="Normál 3 8 4 11" xfId="31083" xr:uid="{00000000-0005-0000-0000-00003A740000}"/>
    <cellStyle name="Normal 3 8 4 11 2" xfId="31084" xr:uid="{00000000-0005-0000-0000-00003B740000}"/>
    <cellStyle name="Normal 3 8 4 11 3" xfId="31085" xr:uid="{00000000-0005-0000-0000-00003C740000}"/>
    <cellStyle name="Normal 3 8 4 12" xfId="31086" xr:uid="{00000000-0005-0000-0000-00003D740000}"/>
    <cellStyle name="Normál 3 8 4 12" xfId="31087" xr:uid="{00000000-0005-0000-0000-00003E740000}"/>
    <cellStyle name="Normal 3 8 4 12 2" xfId="31088" xr:uid="{00000000-0005-0000-0000-00003F740000}"/>
    <cellStyle name="Normal 3 8 4 13" xfId="31089" xr:uid="{00000000-0005-0000-0000-000040740000}"/>
    <cellStyle name="Normál 3 8 4 13" xfId="31090" xr:uid="{00000000-0005-0000-0000-000041740000}"/>
    <cellStyle name="Normal 3 8 4 14" xfId="31091" xr:uid="{00000000-0005-0000-0000-000042740000}"/>
    <cellStyle name="Normal 3 8 4 15" xfId="31092" xr:uid="{00000000-0005-0000-0000-000043740000}"/>
    <cellStyle name="Normal 3 8 4 2" xfId="31093" xr:uid="{00000000-0005-0000-0000-000044740000}"/>
    <cellStyle name="Normál 3 8 4 2" xfId="31094" xr:uid="{00000000-0005-0000-0000-000045740000}"/>
    <cellStyle name="Normal 3 8 4 2 10" xfId="31095" xr:uid="{00000000-0005-0000-0000-000046740000}"/>
    <cellStyle name="Normal 3 8 4 2 10 2" xfId="31096" xr:uid="{00000000-0005-0000-0000-000047740000}"/>
    <cellStyle name="Normal 3 8 4 2 11" xfId="31097" xr:uid="{00000000-0005-0000-0000-000048740000}"/>
    <cellStyle name="Normal 3 8 4 2 12" xfId="31098" xr:uid="{00000000-0005-0000-0000-000049740000}"/>
    <cellStyle name="Normal 3 8 4 2 13" xfId="31099" xr:uid="{00000000-0005-0000-0000-00004A740000}"/>
    <cellStyle name="Normal 3 8 4 2 2" xfId="31100" xr:uid="{00000000-0005-0000-0000-00004B740000}"/>
    <cellStyle name="Normál 3 8 4 2 2" xfId="31101" xr:uid="{00000000-0005-0000-0000-00004C740000}"/>
    <cellStyle name="Normal 3 8 4 2 2 2" xfId="31102" xr:uid="{00000000-0005-0000-0000-00004D740000}"/>
    <cellStyle name="Normal 3 8 4 2 2 3" xfId="31103" xr:uid="{00000000-0005-0000-0000-00004E740000}"/>
    <cellStyle name="Normal 3 8 4 2 3" xfId="31104" xr:uid="{00000000-0005-0000-0000-00004F740000}"/>
    <cellStyle name="Normál 3 8 4 2 3" xfId="31105" xr:uid="{00000000-0005-0000-0000-000050740000}"/>
    <cellStyle name="Normal 3 8 4 2 3 2" xfId="31106" xr:uid="{00000000-0005-0000-0000-000051740000}"/>
    <cellStyle name="Normal 3 8 4 2 4" xfId="31107" xr:uid="{00000000-0005-0000-0000-000052740000}"/>
    <cellStyle name="Normal 3 8 4 2 4 2" xfId="31108" xr:uid="{00000000-0005-0000-0000-000053740000}"/>
    <cellStyle name="Normal 3 8 4 2 5" xfId="31109" xr:uid="{00000000-0005-0000-0000-000054740000}"/>
    <cellStyle name="Normal 3 8 4 2 5 2" xfId="31110" xr:uid="{00000000-0005-0000-0000-000055740000}"/>
    <cellStyle name="Normal 3 8 4 2 6" xfId="31111" xr:uid="{00000000-0005-0000-0000-000056740000}"/>
    <cellStyle name="Normal 3 8 4 2 6 2" xfId="31112" xr:uid="{00000000-0005-0000-0000-000057740000}"/>
    <cellStyle name="Normal 3 8 4 2 7" xfId="31113" xr:uid="{00000000-0005-0000-0000-000058740000}"/>
    <cellStyle name="Normal 3 8 4 2 7 2" xfId="31114" xr:uid="{00000000-0005-0000-0000-000059740000}"/>
    <cellStyle name="Normal 3 8 4 2 8" xfId="31115" xr:uid="{00000000-0005-0000-0000-00005A740000}"/>
    <cellStyle name="Normal 3 8 4 2 8 2" xfId="31116" xr:uid="{00000000-0005-0000-0000-00005B740000}"/>
    <cellStyle name="Normal 3 8 4 2 9" xfId="31117" xr:uid="{00000000-0005-0000-0000-00005C740000}"/>
    <cellStyle name="Normal 3 8 4 2 9 2" xfId="31118" xr:uid="{00000000-0005-0000-0000-00005D740000}"/>
    <cellStyle name="Normal 3 8 4 3" xfId="31119" xr:uid="{00000000-0005-0000-0000-00005E740000}"/>
    <cellStyle name="Normál 3 8 4 3" xfId="31120" xr:uid="{00000000-0005-0000-0000-00005F740000}"/>
    <cellStyle name="Normal 3 8 4 3 10" xfId="31121" xr:uid="{00000000-0005-0000-0000-000060740000}"/>
    <cellStyle name="Normal 3 8 4 3 11" xfId="31122" xr:uid="{00000000-0005-0000-0000-000061740000}"/>
    <cellStyle name="Normal 3 8 4 3 12" xfId="31123" xr:uid="{00000000-0005-0000-0000-000062740000}"/>
    <cellStyle name="Normal 3 8 4 3 2" xfId="31124" xr:uid="{00000000-0005-0000-0000-000063740000}"/>
    <cellStyle name="Normál 3 8 4 3 2" xfId="31125" xr:uid="{00000000-0005-0000-0000-000064740000}"/>
    <cellStyle name="Normal 3 8 4 3 2 2" xfId="31126" xr:uid="{00000000-0005-0000-0000-000065740000}"/>
    <cellStyle name="Normal 3 8 4 3 2 3" xfId="31127" xr:uid="{00000000-0005-0000-0000-000066740000}"/>
    <cellStyle name="Normal 3 8 4 3 3" xfId="31128" xr:uid="{00000000-0005-0000-0000-000067740000}"/>
    <cellStyle name="Normál 3 8 4 3 3" xfId="31129" xr:uid="{00000000-0005-0000-0000-000068740000}"/>
    <cellStyle name="Normal 3 8 4 3 3 2" xfId="31130" xr:uid="{00000000-0005-0000-0000-000069740000}"/>
    <cellStyle name="Normal 3 8 4 3 4" xfId="31131" xr:uid="{00000000-0005-0000-0000-00006A740000}"/>
    <cellStyle name="Normal 3 8 4 3 4 2" xfId="31132" xr:uid="{00000000-0005-0000-0000-00006B740000}"/>
    <cellStyle name="Normal 3 8 4 3 5" xfId="31133" xr:uid="{00000000-0005-0000-0000-00006C740000}"/>
    <cellStyle name="Normal 3 8 4 3 5 2" xfId="31134" xr:uid="{00000000-0005-0000-0000-00006D740000}"/>
    <cellStyle name="Normal 3 8 4 3 6" xfId="31135" xr:uid="{00000000-0005-0000-0000-00006E740000}"/>
    <cellStyle name="Normal 3 8 4 3 6 2" xfId="31136" xr:uid="{00000000-0005-0000-0000-00006F740000}"/>
    <cellStyle name="Normal 3 8 4 3 7" xfId="31137" xr:uid="{00000000-0005-0000-0000-000070740000}"/>
    <cellStyle name="Normal 3 8 4 3 7 2" xfId="31138" xr:uid="{00000000-0005-0000-0000-000071740000}"/>
    <cellStyle name="Normal 3 8 4 3 8" xfId="31139" xr:uid="{00000000-0005-0000-0000-000072740000}"/>
    <cellStyle name="Normal 3 8 4 3 8 2" xfId="31140" xr:uid="{00000000-0005-0000-0000-000073740000}"/>
    <cellStyle name="Normal 3 8 4 3 9" xfId="31141" xr:uid="{00000000-0005-0000-0000-000074740000}"/>
    <cellStyle name="Normal 3 8 4 3 9 2" xfId="31142" xr:uid="{00000000-0005-0000-0000-000075740000}"/>
    <cellStyle name="Normal 3 8 4 4" xfId="31143" xr:uid="{00000000-0005-0000-0000-000076740000}"/>
    <cellStyle name="Normál 3 8 4 4" xfId="31144" xr:uid="{00000000-0005-0000-0000-000077740000}"/>
    <cellStyle name="Normal 3 8 4 4 2" xfId="31145" xr:uid="{00000000-0005-0000-0000-000078740000}"/>
    <cellStyle name="Normál 3 8 4 4 2" xfId="31146" xr:uid="{00000000-0005-0000-0000-000079740000}"/>
    <cellStyle name="Normal 3 8 4 4 3" xfId="31147" xr:uid="{00000000-0005-0000-0000-00007A740000}"/>
    <cellStyle name="Normál 3 8 4 4 3" xfId="31148" xr:uid="{00000000-0005-0000-0000-00007B740000}"/>
    <cellStyle name="Normal 3 8 4 5" xfId="31149" xr:uid="{00000000-0005-0000-0000-00007C740000}"/>
    <cellStyle name="Normál 3 8 4 5" xfId="31150" xr:uid="{00000000-0005-0000-0000-00007D740000}"/>
    <cellStyle name="Normal 3 8 4 5 2" xfId="31151" xr:uid="{00000000-0005-0000-0000-00007E740000}"/>
    <cellStyle name="Normál 3 8 4 5 2" xfId="31152" xr:uid="{00000000-0005-0000-0000-00007F740000}"/>
    <cellStyle name="Normal 3 8 4 5 3" xfId="31153" xr:uid="{00000000-0005-0000-0000-000080740000}"/>
    <cellStyle name="Normál 3 8 4 5 3" xfId="31154" xr:uid="{00000000-0005-0000-0000-000081740000}"/>
    <cellStyle name="Normal 3 8 4 6" xfId="31155" xr:uid="{00000000-0005-0000-0000-000082740000}"/>
    <cellStyle name="Normál 3 8 4 6" xfId="31156" xr:uid="{00000000-0005-0000-0000-000083740000}"/>
    <cellStyle name="Normal 3 8 4 6 2" xfId="31157" xr:uid="{00000000-0005-0000-0000-000084740000}"/>
    <cellStyle name="Normál 3 8 4 6 2" xfId="31158" xr:uid="{00000000-0005-0000-0000-000085740000}"/>
    <cellStyle name="Normal 3 8 4 6 3" xfId="31159" xr:uid="{00000000-0005-0000-0000-000086740000}"/>
    <cellStyle name="Normál 3 8 4 6 3" xfId="31160" xr:uid="{00000000-0005-0000-0000-000087740000}"/>
    <cellStyle name="Normal 3 8 4 7" xfId="31161" xr:uid="{00000000-0005-0000-0000-000088740000}"/>
    <cellStyle name="Normál 3 8 4 7" xfId="31162" xr:uid="{00000000-0005-0000-0000-000089740000}"/>
    <cellStyle name="Normal 3 8 4 7 2" xfId="31163" xr:uid="{00000000-0005-0000-0000-00008A740000}"/>
    <cellStyle name="Normál 3 8 4 7 2" xfId="31164" xr:uid="{00000000-0005-0000-0000-00008B740000}"/>
    <cellStyle name="Normal 3 8 4 7 3" xfId="31165" xr:uid="{00000000-0005-0000-0000-00008C740000}"/>
    <cellStyle name="Normál 3 8 4 7 3" xfId="31166" xr:uid="{00000000-0005-0000-0000-00008D740000}"/>
    <cellStyle name="Normal 3 8 4 8" xfId="31167" xr:uid="{00000000-0005-0000-0000-00008E740000}"/>
    <cellStyle name="Normál 3 8 4 8" xfId="31168" xr:uid="{00000000-0005-0000-0000-00008F740000}"/>
    <cellStyle name="Normal 3 8 4 8 2" xfId="31169" xr:uid="{00000000-0005-0000-0000-000090740000}"/>
    <cellStyle name="Normál 3 8 4 8 2" xfId="31170" xr:uid="{00000000-0005-0000-0000-000091740000}"/>
    <cellStyle name="Normal 3 8 4 8 3" xfId="31171" xr:uid="{00000000-0005-0000-0000-000092740000}"/>
    <cellStyle name="Normál 3 8 4 8 3" xfId="31172" xr:uid="{00000000-0005-0000-0000-000093740000}"/>
    <cellStyle name="Normal 3 8 4 9" xfId="31173" xr:uid="{00000000-0005-0000-0000-000094740000}"/>
    <cellStyle name="Normál 3 8 4 9" xfId="31174" xr:uid="{00000000-0005-0000-0000-000095740000}"/>
    <cellStyle name="Normal 3 8 4 9 2" xfId="31175" xr:uid="{00000000-0005-0000-0000-000096740000}"/>
    <cellStyle name="Normál 3 8 4 9 2" xfId="31176" xr:uid="{00000000-0005-0000-0000-000097740000}"/>
    <cellStyle name="Normal 3 8 4 9 3" xfId="31177" xr:uid="{00000000-0005-0000-0000-000098740000}"/>
    <cellStyle name="Normál 3 8 4 9 3" xfId="31178" xr:uid="{00000000-0005-0000-0000-000099740000}"/>
    <cellStyle name="Normal 3 8 5" xfId="31179" xr:uid="{00000000-0005-0000-0000-00009A740000}"/>
    <cellStyle name="Normál 3 8 5" xfId="31180" xr:uid="{00000000-0005-0000-0000-00009B740000}"/>
    <cellStyle name="Normal 3 8 5 10" xfId="31181" xr:uid="{00000000-0005-0000-0000-00009C740000}"/>
    <cellStyle name="Normál 3 8 5 10" xfId="31182" xr:uid="{00000000-0005-0000-0000-00009D740000}"/>
    <cellStyle name="Normal 3 8 5 10 2" xfId="31183" xr:uid="{00000000-0005-0000-0000-00009E740000}"/>
    <cellStyle name="Normál 3 8 5 10 2" xfId="31184" xr:uid="{00000000-0005-0000-0000-00009F740000}"/>
    <cellStyle name="Normal 3 8 5 10 3" xfId="31185" xr:uid="{00000000-0005-0000-0000-0000A0740000}"/>
    <cellStyle name="Normál 3 8 5 10 3" xfId="31186" xr:uid="{00000000-0005-0000-0000-0000A1740000}"/>
    <cellStyle name="Normal 3 8 5 11" xfId="31187" xr:uid="{00000000-0005-0000-0000-0000A2740000}"/>
    <cellStyle name="Normál 3 8 5 11" xfId="31188" xr:uid="{00000000-0005-0000-0000-0000A3740000}"/>
    <cellStyle name="Normal 3 8 5 11 2" xfId="31189" xr:uid="{00000000-0005-0000-0000-0000A4740000}"/>
    <cellStyle name="Normal 3 8 5 11 3" xfId="31190" xr:uid="{00000000-0005-0000-0000-0000A5740000}"/>
    <cellStyle name="Normal 3 8 5 12" xfId="31191" xr:uid="{00000000-0005-0000-0000-0000A6740000}"/>
    <cellStyle name="Normál 3 8 5 12" xfId="31192" xr:uid="{00000000-0005-0000-0000-0000A7740000}"/>
    <cellStyle name="Normal 3 8 5 13" xfId="31193" xr:uid="{00000000-0005-0000-0000-0000A8740000}"/>
    <cellStyle name="Normál 3 8 5 13" xfId="31194" xr:uid="{00000000-0005-0000-0000-0000A9740000}"/>
    <cellStyle name="Normal 3 8 5 14" xfId="31195" xr:uid="{00000000-0005-0000-0000-0000AA740000}"/>
    <cellStyle name="Normal 3 8 5 2" xfId="31196" xr:uid="{00000000-0005-0000-0000-0000AB740000}"/>
    <cellStyle name="Normál 3 8 5 2" xfId="31197" xr:uid="{00000000-0005-0000-0000-0000AC740000}"/>
    <cellStyle name="Normal 3 8 5 2 10" xfId="31198" xr:uid="{00000000-0005-0000-0000-0000AD740000}"/>
    <cellStyle name="Normal 3 8 5 2 10 2" xfId="31199" xr:uid="{00000000-0005-0000-0000-0000AE740000}"/>
    <cellStyle name="Normal 3 8 5 2 11" xfId="31200" xr:uid="{00000000-0005-0000-0000-0000AF740000}"/>
    <cellStyle name="Normal 3 8 5 2 12" xfId="31201" xr:uid="{00000000-0005-0000-0000-0000B0740000}"/>
    <cellStyle name="Normal 3 8 5 2 13" xfId="31202" xr:uid="{00000000-0005-0000-0000-0000B1740000}"/>
    <cellStyle name="Normal 3 8 5 2 2" xfId="31203" xr:uid="{00000000-0005-0000-0000-0000B2740000}"/>
    <cellStyle name="Normál 3 8 5 2 2" xfId="31204" xr:uid="{00000000-0005-0000-0000-0000B3740000}"/>
    <cellStyle name="Normal 3 8 5 2 2 2" xfId="31205" xr:uid="{00000000-0005-0000-0000-0000B4740000}"/>
    <cellStyle name="Normal 3 8 5 2 2 3" xfId="31206" xr:uid="{00000000-0005-0000-0000-0000B5740000}"/>
    <cellStyle name="Normal 3 8 5 2 3" xfId="31207" xr:uid="{00000000-0005-0000-0000-0000B6740000}"/>
    <cellStyle name="Normál 3 8 5 2 3" xfId="31208" xr:uid="{00000000-0005-0000-0000-0000B7740000}"/>
    <cellStyle name="Normal 3 8 5 2 3 2" xfId="31209" xr:uid="{00000000-0005-0000-0000-0000B8740000}"/>
    <cellStyle name="Normal 3 8 5 2 4" xfId="31210" xr:uid="{00000000-0005-0000-0000-0000B9740000}"/>
    <cellStyle name="Normal 3 8 5 2 4 2" xfId="31211" xr:uid="{00000000-0005-0000-0000-0000BA740000}"/>
    <cellStyle name="Normal 3 8 5 2 5" xfId="31212" xr:uid="{00000000-0005-0000-0000-0000BB740000}"/>
    <cellStyle name="Normal 3 8 5 2 5 2" xfId="31213" xr:uid="{00000000-0005-0000-0000-0000BC740000}"/>
    <cellStyle name="Normal 3 8 5 2 6" xfId="31214" xr:uid="{00000000-0005-0000-0000-0000BD740000}"/>
    <cellStyle name="Normal 3 8 5 2 6 2" xfId="31215" xr:uid="{00000000-0005-0000-0000-0000BE740000}"/>
    <cellStyle name="Normal 3 8 5 2 7" xfId="31216" xr:uid="{00000000-0005-0000-0000-0000BF740000}"/>
    <cellStyle name="Normal 3 8 5 2 7 2" xfId="31217" xr:uid="{00000000-0005-0000-0000-0000C0740000}"/>
    <cellStyle name="Normal 3 8 5 2 8" xfId="31218" xr:uid="{00000000-0005-0000-0000-0000C1740000}"/>
    <cellStyle name="Normal 3 8 5 2 8 2" xfId="31219" xr:uid="{00000000-0005-0000-0000-0000C2740000}"/>
    <cellStyle name="Normal 3 8 5 2 9" xfId="31220" xr:uid="{00000000-0005-0000-0000-0000C3740000}"/>
    <cellStyle name="Normal 3 8 5 2 9 2" xfId="31221" xr:uid="{00000000-0005-0000-0000-0000C4740000}"/>
    <cellStyle name="Normal 3 8 5 3" xfId="31222" xr:uid="{00000000-0005-0000-0000-0000C5740000}"/>
    <cellStyle name="Normál 3 8 5 3" xfId="31223" xr:uid="{00000000-0005-0000-0000-0000C6740000}"/>
    <cellStyle name="Normal 3 8 5 3 2" xfId="31224" xr:uid="{00000000-0005-0000-0000-0000C7740000}"/>
    <cellStyle name="Normál 3 8 5 3 2" xfId="31225" xr:uid="{00000000-0005-0000-0000-0000C8740000}"/>
    <cellStyle name="Normal 3 8 5 3 3" xfId="31226" xr:uid="{00000000-0005-0000-0000-0000C9740000}"/>
    <cellStyle name="Normál 3 8 5 3 3" xfId="31227" xr:uid="{00000000-0005-0000-0000-0000CA740000}"/>
    <cellStyle name="Normal 3 8 5 4" xfId="31228" xr:uid="{00000000-0005-0000-0000-0000CB740000}"/>
    <cellStyle name="Normál 3 8 5 4" xfId="31229" xr:uid="{00000000-0005-0000-0000-0000CC740000}"/>
    <cellStyle name="Normal 3 8 5 4 2" xfId="31230" xr:uid="{00000000-0005-0000-0000-0000CD740000}"/>
    <cellStyle name="Normál 3 8 5 4 2" xfId="31231" xr:uid="{00000000-0005-0000-0000-0000CE740000}"/>
    <cellStyle name="Normal 3 8 5 4 3" xfId="31232" xr:uid="{00000000-0005-0000-0000-0000CF740000}"/>
    <cellStyle name="Normál 3 8 5 4 3" xfId="31233" xr:uid="{00000000-0005-0000-0000-0000D0740000}"/>
    <cellStyle name="Normal 3 8 5 5" xfId="31234" xr:uid="{00000000-0005-0000-0000-0000D1740000}"/>
    <cellStyle name="Normál 3 8 5 5" xfId="31235" xr:uid="{00000000-0005-0000-0000-0000D2740000}"/>
    <cellStyle name="Normal 3 8 5 5 2" xfId="31236" xr:uid="{00000000-0005-0000-0000-0000D3740000}"/>
    <cellStyle name="Normál 3 8 5 5 2" xfId="31237" xr:uid="{00000000-0005-0000-0000-0000D4740000}"/>
    <cellStyle name="Normal 3 8 5 5 3" xfId="31238" xr:uid="{00000000-0005-0000-0000-0000D5740000}"/>
    <cellStyle name="Normál 3 8 5 5 3" xfId="31239" xr:uid="{00000000-0005-0000-0000-0000D6740000}"/>
    <cellStyle name="Normal 3 8 5 6" xfId="31240" xr:uid="{00000000-0005-0000-0000-0000D7740000}"/>
    <cellStyle name="Normál 3 8 5 6" xfId="31241" xr:uid="{00000000-0005-0000-0000-0000D8740000}"/>
    <cellStyle name="Normal 3 8 5 6 2" xfId="31242" xr:uid="{00000000-0005-0000-0000-0000D9740000}"/>
    <cellStyle name="Normál 3 8 5 6 2" xfId="31243" xr:uid="{00000000-0005-0000-0000-0000DA740000}"/>
    <cellStyle name="Normal 3 8 5 6 3" xfId="31244" xr:uid="{00000000-0005-0000-0000-0000DB740000}"/>
    <cellStyle name="Normál 3 8 5 6 3" xfId="31245" xr:uid="{00000000-0005-0000-0000-0000DC740000}"/>
    <cellStyle name="Normal 3 8 5 7" xfId="31246" xr:uid="{00000000-0005-0000-0000-0000DD740000}"/>
    <cellStyle name="Normál 3 8 5 7" xfId="31247" xr:uid="{00000000-0005-0000-0000-0000DE740000}"/>
    <cellStyle name="Normal 3 8 5 7 2" xfId="31248" xr:uid="{00000000-0005-0000-0000-0000DF740000}"/>
    <cellStyle name="Normál 3 8 5 7 2" xfId="31249" xr:uid="{00000000-0005-0000-0000-0000E0740000}"/>
    <cellStyle name="Normal 3 8 5 7 3" xfId="31250" xr:uid="{00000000-0005-0000-0000-0000E1740000}"/>
    <cellStyle name="Normál 3 8 5 7 3" xfId="31251" xr:uid="{00000000-0005-0000-0000-0000E2740000}"/>
    <cellStyle name="Normal 3 8 5 8" xfId="31252" xr:uid="{00000000-0005-0000-0000-0000E3740000}"/>
    <cellStyle name="Normál 3 8 5 8" xfId="31253" xr:uid="{00000000-0005-0000-0000-0000E4740000}"/>
    <cellStyle name="Normal 3 8 5 8 2" xfId="31254" xr:uid="{00000000-0005-0000-0000-0000E5740000}"/>
    <cellStyle name="Normál 3 8 5 8 2" xfId="31255" xr:uid="{00000000-0005-0000-0000-0000E6740000}"/>
    <cellStyle name="Normal 3 8 5 8 3" xfId="31256" xr:uid="{00000000-0005-0000-0000-0000E7740000}"/>
    <cellStyle name="Normál 3 8 5 8 3" xfId="31257" xr:uid="{00000000-0005-0000-0000-0000E8740000}"/>
    <cellStyle name="Normal 3 8 5 9" xfId="31258" xr:uid="{00000000-0005-0000-0000-0000E9740000}"/>
    <cellStyle name="Normál 3 8 5 9" xfId="31259" xr:uid="{00000000-0005-0000-0000-0000EA740000}"/>
    <cellStyle name="Normal 3 8 5 9 2" xfId="31260" xr:uid="{00000000-0005-0000-0000-0000EB740000}"/>
    <cellStyle name="Normál 3 8 5 9 2" xfId="31261" xr:uid="{00000000-0005-0000-0000-0000EC740000}"/>
    <cellStyle name="Normal 3 8 5 9 3" xfId="31262" xr:uid="{00000000-0005-0000-0000-0000ED740000}"/>
    <cellStyle name="Normál 3 8 5 9 3" xfId="31263" xr:uid="{00000000-0005-0000-0000-0000EE740000}"/>
    <cellStyle name="Normal 3 8 6" xfId="31264" xr:uid="{00000000-0005-0000-0000-0000EF740000}"/>
    <cellStyle name="Normál 3 8 6" xfId="31265" xr:uid="{00000000-0005-0000-0000-0000F0740000}"/>
    <cellStyle name="Normal 3 8 6 10" xfId="31266" xr:uid="{00000000-0005-0000-0000-0000F1740000}"/>
    <cellStyle name="Normal 3 8 6 10 2" xfId="31267" xr:uid="{00000000-0005-0000-0000-0000F2740000}"/>
    <cellStyle name="Normal 3 8 6 11" xfId="31268" xr:uid="{00000000-0005-0000-0000-0000F3740000}"/>
    <cellStyle name="Normal 3 8 6 11 2" xfId="31269" xr:uid="{00000000-0005-0000-0000-0000F4740000}"/>
    <cellStyle name="Normal 3 8 6 12" xfId="31270" xr:uid="{00000000-0005-0000-0000-0000F5740000}"/>
    <cellStyle name="Normal 3 8 6 13" xfId="31271" xr:uid="{00000000-0005-0000-0000-0000F6740000}"/>
    <cellStyle name="Normal 3 8 6 14" xfId="31272" xr:uid="{00000000-0005-0000-0000-0000F7740000}"/>
    <cellStyle name="Normal 3 8 6 2" xfId="31273" xr:uid="{00000000-0005-0000-0000-0000F8740000}"/>
    <cellStyle name="Normál 3 8 6 2" xfId="31274" xr:uid="{00000000-0005-0000-0000-0000F9740000}"/>
    <cellStyle name="Normal 3 8 6 2 2" xfId="31275" xr:uid="{00000000-0005-0000-0000-0000FA740000}"/>
    <cellStyle name="Normal 3 8 6 2 2 2" xfId="31276" xr:uid="{00000000-0005-0000-0000-0000FB740000}"/>
    <cellStyle name="Normal 3 8 6 2 3" xfId="31277" xr:uid="{00000000-0005-0000-0000-0000FC740000}"/>
    <cellStyle name="Normal 3 8 6 2 4" xfId="31278" xr:uid="{00000000-0005-0000-0000-0000FD740000}"/>
    <cellStyle name="Normal 3 8 6 2 5" xfId="31279" xr:uid="{00000000-0005-0000-0000-0000FE740000}"/>
    <cellStyle name="Normal 3 8 6 3" xfId="31280" xr:uid="{00000000-0005-0000-0000-0000FF740000}"/>
    <cellStyle name="Normál 3 8 6 3" xfId="31281" xr:uid="{00000000-0005-0000-0000-000000750000}"/>
    <cellStyle name="Normal 3 8 6 3 2" xfId="31282" xr:uid="{00000000-0005-0000-0000-000001750000}"/>
    <cellStyle name="Normal 3 8 6 4" xfId="31283" xr:uid="{00000000-0005-0000-0000-000002750000}"/>
    <cellStyle name="Normal 3 8 6 4 2" xfId="31284" xr:uid="{00000000-0005-0000-0000-000003750000}"/>
    <cellStyle name="Normal 3 8 6 5" xfId="31285" xr:uid="{00000000-0005-0000-0000-000004750000}"/>
    <cellStyle name="Normal 3 8 6 5 2" xfId="31286" xr:uid="{00000000-0005-0000-0000-000005750000}"/>
    <cellStyle name="Normal 3 8 6 6" xfId="31287" xr:uid="{00000000-0005-0000-0000-000006750000}"/>
    <cellStyle name="Normal 3 8 6 6 2" xfId="31288" xr:uid="{00000000-0005-0000-0000-000007750000}"/>
    <cellStyle name="Normal 3 8 6 7" xfId="31289" xr:uid="{00000000-0005-0000-0000-000008750000}"/>
    <cellStyle name="Normal 3 8 6 7 2" xfId="31290" xr:uid="{00000000-0005-0000-0000-000009750000}"/>
    <cellStyle name="Normal 3 8 6 8" xfId="31291" xr:uid="{00000000-0005-0000-0000-00000A750000}"/>
    <cellStyle name="Normal 3 8 6 8 2" xfId="31292" xr:uid="{00000000-0005-0000-0000-00000B750000}"/>
    <cellStyle name="Normal 3 8 6 9" xfId="31293" xr:uid="{00000000-0005-0000-0000-00000C750000}"/>
    <cellStyle name="Normal 3 8 6 9 2" xfId="31294" xr:uid="{00000000-0005-0000-0000-00000D750000}"/>
    <cellStyle name="Normal 3 8 7" xfId="31295" xr:uid="{00000000-0005-0000-0000-00000E750000}"/>
    <cellStyle name="Normál 3 8 7" xfId="31296" xr:uid="{00000000-0005-0000-0000-00000F750000}"/>
    <cellStyle name="Normal 3 8 7 10" xfId="31297" xr:uid="{00000000-0005-0000-0000-000010750000}"/>
    <cellStyle name="Normal 3 8 7 10 2" xfId="31298" xr:uid="{00000000-0005-0000-0000-000011750000}"/>
    <cellStyle name="Normal 3 8 7 11" xfId="31299" xr:uid="{00000000-0005-0000-0000-000012750000}"/>
    <cellStyle name="Normal 3 8 7 12" xfId="31300" xr:uid="{00000000-0005-0000-0000-000013750000}"/>
    <cellStyle name="Normal 3 8 7 13" xfId="31301" xr:uid="{00000000-0005-0000-0000-000014750000}"/>
    <cellStyle name="Normal 3 8 7 2" xfId="31302" xr:uid="{00000000-0005-0000-0000-000015750000}"/>
    <cellStyle name="Normál 3 8 7 2" xfId="31303" xr:uid="{00000000-0005-0000-0000-000016750000}"/>
    <cellStyle name="Normal 3 8 7 2 2" xfId="31304" xr:uid="{00000000-0005-0000-0000-000017750000}"/>
    <cellStyle name="Normal 3 8 7 2 2 2" xfId="31305" xr:uid="{00000000-0005-0000-0000-000018750000}"/>
    <cellStyle name="Normal 3 8 7 2 3" xfId="31306" xr:uid="{00000000-0005-0000-0000-000019750000}"/>
    <cellStyle name="Normal 3 8 7 2 4" xfId="31307" xr:uid="{00000000-0005-0000-0000-00001A750000}"/>
    <cellStyle name="Normal 3 8 7 2 5" xfId="31308" xr:uid="{00000000-0005-0000-0000-00001B750000}"/>
    <cellStyle name="Normal 3 8 7 3" xfId="31309" xr:uid="{00000000-0005-0000-0000-00001C750000}"/>
    <cellStyle name="Normál 3 8 7 3" xfId="31310" xr:uid="{00000000-0005-0000-0000-00001D750000}"/>
    <cellStyle name="Normal 3 8 7 3 2" xfId="31311" xr:uid="{00000000-0005-0000-0000-00001E750000}"/>
    <cellStyle name="Normal 3 8 7 4" xfId="31312" xr:uid="{00000000-0005-0000-0000-00001F750000}"/>
    <cellStyle name="Normal 3 8 7 4 2" xfId="31313" xr:uid="{00000000-0005-0000-0000-000020750000}"/>
    <cellStyle name="Normal 3 8 7 5" xfId="31314" xr:uid="{00000000-0005-0000-0000-000021750000}"/>
    <cellStyle name="Normal 3 8 7 5 2" xfId="31315" xr:uid="{00000000-0005-0000-0000-000022750000}"/>
    <cellStyle name="Normal 3 8 7 6" xfId="31316" xr:uid="{00000000-0005-0000-0000-000023750000}"/>
    <cellStyle name="Normal 3 8 7 6 2" xfId="31317" xr:uid="{00000000-0005-0000-0000-000024750000}"/>
    <cellStyle name="Normal 3 8 7 7" xfId="31318" xr:uid="{00000000-0005-0000-0000-000025750000}"/>
    <cellStyle name="Normal 3 8 7 7 2" xfId="31319" xr:uid="{00000000-0005-0000-0000-000026750000}"/>
    <cellStyle name="Normal 3 8 7 8" xfId="31320" xr:uid="{00000000-0005-0000-0000-000027750000}"/>
    <cellStyle name="Normal 3 8 7 8 2" xfId="31321" xr:uid="{00000000-0005-0000-0000-000028750000}"/>
    <cellStyle name="Normal 3 8 7 9" xfId="31322" xr:uid="{00000000-0005-0000-0000-000029750000}"/>
    <cellStyle name="Normal 3 8 7 9 2" xfId="31323" xr:uid="{00000000-0005-0000-0000-00002A750000}"/>
    <cellStyle name="Normal 3 8 8" xfId="2384" xr:uid="{00000000-0005-0000-0000-00002B750000}"/>
    <cellStyle name="Normál 3 8 8" xfId="31324" xr:uid="{00000000-0005-0000-0000-00002C750000}"/>
    <cellStyle name="Normál 3 8 8 2" xfId="31325" xr:uid="{00000000-0005-0000-0000-00002D750000}"/>
    <cellStyle name="Normal 3 8 9" xfId="51388" xr:uid="{CAE0F61B-E3FD-4394-949D-2ADAF92A0F0B}"/>
    <cellStyle name="Normál 3 8 9" xfId="31326" xr:uid="{00000000-0005-0000-0000-00002E750000}"/>
    <cellStyle name="Normál 3 8 9 2" xfId="31327" xr:uid="{00000000-0005-0000-0000-00002F750000}"/>
    <cellStyle name="Normal 3 80" xfId="52452" xr:uid="{596412D8-858F-4A64-9506-1BE28D440CD1}"/>
    <cellStyle name="Normal 3 81" xfId="52692" xr:uid="{772F89D5-F74E-4407-B2B4-320A66EFA00F}"/>
    <cellStyle name="Normal 3 9" xfId="31328" xr:uid="{00000000-0005-0000-0000-000030750000}"/>
    <cellStyle name="Normál 3 9" xfId="31329" xr:uid="{00000000-0005-0000-0000-000031750000}"/>
    <cellStyle name="Normál 3 9 10" xfId="31330" xr:uid="{00000000-0005-0000-0000-000032750000}"/>
    <cellStyle name="Normál 3 9 10 2" xfId="31331" xr:uid="{00000000-0005-0000-0000-000033750000}"/>
    <cellStyle name="Normál 3 9 11" xfId="31332" xr:uid="{00000000-0005-0000-0000-000034750000}"/>
    <cellStyle name="Normál 3 9 12" xfId="31333" xr:uid="{00000000-0005-0000-0000-000035750000}"/>
    <cellStyle name="Normal 3 9 2" xfId="31334" xr:uid="{00000000-0005-0000-0000-000036750000}"/>
    <cellStyle name="Normál 3 9 2" xfId="31335" xr:uid="{00000000-0005-0000-0000-000037750000}"/>
    <cellStyle name="Normál 3 9 2 10" xfId="31336" xr:uid="{00000000-0005-0000-0000-000038750000}"/>
    <cellStyle name="Normál 3 9 2 10 2" xfId="31337" xr:uid="{00000000-0005-0000-0000-000039750000}"/>
    <cellStyle name="Normál 3 9 2 11" xfId="31338" xr:uid="{00000000-0005-0000-0000-00003A750000}"/>
    <cellStyle name="Normál 3 9 2 12" xfId="31339" xr:uid="{00000000-0005-0000-0000-00003B750000}"/>
    <cellStyle name="Normal 3 9 2 2" xfId="31340" xr:uid="{00000000-0005-0000-0000-00003C750000}"/>
    <cellStyle name="Normál 3 9 2 2" xfId="31341" xr:uid="{00000000-0005-0000-0000-00003D750000}"/>
    <cellStyle name="Normal 3 9 2 2 10" xfId="31342" xr:uid="{00000000-0005-0000-0000-00003E750000}"/>
    <cellStyle name="Normal 3 9 2 2 10 2" xfId="31343" xr:uid="{00000000-0005-0000-0000-00003F750000}"/>
    <cellStyle name="Normal 3 9 2 2 11" xfId="31344" xr:uid="{00000000-0005-0000-0000-000040750000}"/>
    <cellStyle name="Normal 3 9 2 2 11 2" xfId="31345" xr:uid="{00000000-0005-0000-0000-000041750000}"/>
    <cellStyle name="Normal 3 9 2 2 12" xfId="31346" xr:uid="{00000000-0005-0000-0000-000042750000}"/>
    <cellStyle name="Normal 3 9 2 2 13" xfId="31347" xr:uid="{00000000-0005-0000-0000-000043750000}"/>
    <cellStyle name="Normal 3 9 2 2 14" xfId="31348" xr:uid="{00000000-0005-0000-0000-000044750000}"/>
    <cellStyle name="Normal 3 9 2 2 2" xfId="31349" xr:uid="{00000000-0005-0000-0000-000045750000}"/>
    <cellStyle name="Normál 3 9 2 2 2" xfId="31350" xr:uid="{00000000-0005-0000-0000-000046750000}"/>
    <cellStyle name="Normal 3 9 2 2 2 2" xfId="31351" xr:uid="{00000000-0005-0000-0000-000047750000}"/>
    <cellStyle name="Normal 3 9 2 2 2 2 2" xfId="31352" xr:uid="{00000000-0005-0000-0000-000048750000}"/>
    <cellStyle name="Normal 3 9 2 2 2 3" xfId="31353" xr:uid="{00000000-0005-0000-0000-000049750000}"/>
    <cellStyle name="Normal 3 9 2 2 2 4" xfId="31354" xr:uid="{00000000-0005-0000-0000-00004A750000}"/>
    <cellStyle name="Normal 3 9 2 2 2 5" xfId="31355" xr:uid="{00000000-0005-0000-0000-00004B750000}"/>
    <cellStyle name="Normal 3 9 2 2 3" xfId="31356" xr:uid="{00000000-0005-0000-0000-00004C750000}"/>
    <cellStyle name="Normál 3 9 2 2 3" xfId="31357" xr:uid="{00000000-0005-0000-0000-00004D750000}"/>
    <cellStyle name="Normal 3 9 2 2 3 2" xfId="31358" xr:uid="{00000000-0005-0000-0000-00004E750000}"/>
    <cellStyle name="Normal 3 9 2 2 3 3" xfId="31359" xr:uid="{00000000-0005-0000-0000-00004F750000}"/>
    <cellStyle name="Normal 3 9 2 2 4" xfId="31360" xr:uid="{00000000-0005-0000-0000-000050750000}"/>
    <cellStyle name="Normal 3 9 2 2 4 2" xfId="31361" xr:uid="{00000000-0005-0000-0000-000051750000}"/>
    <cellStyle name="Normal 3 9 2 2 4 3" xfId="31362" xr:uid="{00000000-0005-0000-0000-000052750000}"/>
    <cellStyle name="Normal 3 9 2 2 5" xfId="31363" xr:uid="{00000000-0005-0000-0000-000053750000}"/>
    <cellStyle name="Normal 3 9 2 2 5 2" xfId="31364" xr:uid="{00000000-0005-0000-0000-000054750000}"/>
    <cellStyle name="Normal 3 9 2 2 6" xfId="31365" xr:uid="{00000000-0005-0000-0000-000055750000}"/>
    <cellStyle name="Normal 3 9 2 2 6 2" xfId="31366" xr:uid="{00000000-0005-0000-0000-000056750000}"/>
    <cellStyle name="Normal 3 9 2 2 7" xfId="31367" xr:uid="{00000000-0005-0000-0000-000057750000}"/>
    <cellStyle name="Normal 3 9 2 2 7 2" xfId="31368" xr:uid="{00000000-0005-0000-0000-000058750000}"/>
    <cellStyle name="Normal 3 9 2 2 8" xfId="31369" xr:uid="{00000000-0005-0000-0000-000059750000}"/>
    <cellStyle name="Normal 3 9 2 2 8 2" xfId="31370" xr:uid="{00000000-0005-0000-0000-00005A750000}"/>
    <cellStyle name="Normal 3 9 2 2 9" xfId="31371" xr:uid="{00000000-0005-0000-0000-00005B750000}"/>
    <cellStyle name="Normal 3 9 2 2 9 2" xfId="31372" xr:uid="{00000000-0005-0000-0000-00005C750000}"/>
    <cellStyle name="Normál 3 9 2 3" xfId="31373" xr:uid="{00000000-0005-0000-0000-00005D750000}"/>
    <cellStyle name="Normál 3 9 2 3 2" xfId="31374" xr:uid="{00000000-0005-0000-0000-00005E750000}"/>
    <cellStyle name="Normál 3 9 2 4" xfId="31375" xr:uid="{00000000-0005-0000-0000-00005F750000}"/>
    <cellStyle name="Normál 3 9 2 4 2" xfId="31376" xr:uid="{00000000-0005-0000-0000-000060750000}"/>
    <cellStyle name="Normál 3 9 2 5" xfId="31377" xr:uid="{00000000-0005-0000-0000-000061750000}"/>
    <cellStyle name="Normál 3 9 2 5 2" xfId="31378" xr:uid="{00000000-0005-0000-0000-000062750000}"/>
    <cellStyle name="Normál 3 9 2 6" xfId="31379" xr:uid="{00000000-0005-0000-0000-000063750000}"/>
    <cellStyle name="Normál 3 9 2 6 2" xfId="31380" xr:uid="{00000000-0005-0000-0000-000064750000}"/>
    <cellStyle name="Normál 3 9 2 7" xfId="31381" xr:uid="{00000000-0005-0000-0000-000065750000}"/>
    <cellStyle name="Normál 3 9 2 7 2" xfId="31382" xr:uid="{00000000-0005-0000-0000-000066750000}"/>
    <cellStyle name="Normál 3 9 2 8" xfId="31383" xr:uid="{00000000-0005-0000-0000-000067750000}"/>
    <cellStyle name="Normál 3 9 2 8 2" xfId="31384" xr:uid="{00000000-0005-0000-0000-000068750000}"/>
    <cellStyle name="Normál 3 9 2 9" xfId="31385" xr:uid="{00000000-0005-0000-0000-000069750000}"/>
    <cellStyle name="Normál 3 9 2 9 2" xfId="31386" xr:uid="{00000000-0005-0000-0000-00006A750000}"/>
    <cellStyle name="Normal 3 9 3" xfId="31387" xr:uid="{00000000-0005-0000-0000-00006B750000}"/>
    <cellStyle name="Normál 3 9 3" xfId="31388" xr:uid="{00000000-0005-0000-0000-00006C750000}"/>
    <cellStyle name="Normal 3 9 3 10" xfId="31389" xr:uid="{00000000-0005-0000-0000-00006D750000}"/>
    <cellStyle name="Normál 3 9 3 10" xfId="31390" xr:uid="{00000000-0005-0000-0000-00006E750000}"/>
    <cellStyle name="Normal 3 9 3 10 2" xfId="31391" xr:uid="{00000000-0005-0000-0000-00006F750000}"/>
    <cellStyle name="Normál 3 9 3 10 2" xfId="31392" xr:uid="{00000000-0005-0000-0000-000070750000}"/>
    <cellStyle name="Normal 3 9 3 10 3" xfId="31393" xr:uid="{00000000-0005-0000-0000-000071750000}"/>
    <cellStyle name="Normál 3 9 3 10 3" xfId="31394" xr:uid="{00000000-0005-0000-0000-000072750000}"/>
    <cellStyle name="Normal 3 9 3 10 4" xfId="31395" xr:uid="{00000000-0005-0000-0000-000073750000}"/>
    <cellStyle name="Normal 3 9 3 11" xfId="31396" xr:uid="{00000000-0005-0000-0000-000074750000}"/>
    <cellStyle name="Normál 3 9 3 11" xfId="31397" xr:uid="{00000000-0005-0000-0000-000075750000}"/>
    <cellStyle name="Normal 3 9 3 11 2" xfId="31398" xr:uid="{00000000-0005-0000-0000-000076750000}"/>
    <cellStyle name="Normal 3 9 3 11 3" xfId="31399" xr:uid="{00000000-0005-0000-0000-000077750000}"/>
    <cellStyle name="Normal 3 9 3 11 4" xfId="31400" xr:uid="{00000000-0005-0000-0000-000078750000}"/>
    <cellStyle name="Normal 3 9 3 12" xfId="31401" xr:uid="{00000000-0005-0000-0000-000079750000}"/>
    <cellStyle name="Normál 3 9 3 12" xfId="31402" xr:uid="{00000000-0005-0000-0000-00007A750000}"/>
    <cellStyle name="Normal 3 9 3 12 2" xfId="31403" xr:uid="{00000000-0005-0000-0000-00007B750000}"/>
    <cellStyle name="Normal 3 9 3 12 3" xfId="31404" xr:uid="{00000000-0005-0000-0000-00007C750000}"/>
    <cellStyle name="Normal 3 9 3 13" xfId="31405" xr:uid="{00000000-0005-0000-0000-00007D750000}"/>
    <cellStyle name="Normál 3 9 3 13" xfId="31406" xr:uid="{00000000-0005-0000-0000-00007E750000}"/>
    <cellStyle name="Normal 3 9 3 13 2" xfId="31407" xr:uid="{00000000-0005-0000-0000-00007F750000}"/>
    <cellStyle name="Normal 3 9 3 13 3" xfId="31408" xr:uid="{00000000-0005-0000-0000-000080750000}"/>
    <cellStyle name="Normal 3 9 3 14" xfId="31409" xr:uid="{00000000-0005-0000-0000-000081750000}"/>
    <cellStyle name="Normal 3 9 3 14 2" xfId="31410" xr:uid="{00000000-0005-0000-0000-000082750000}"/>
    <cellStyle name="Normal 3 9 3 14 3" xfId="31411" xr:uid="{00000000-0005-0000-0000-000083750000}"/>
    <cellStyle name="Normal 3 9 3 15" xfId="31412" xr:uid="{00000000-0005-0000-0000-000084750000}"/>
    <cellStyle name="Normal 3 9 3 15 2" xfId="31413" xr:uid="{00000000-0005-0000-0000-000085750000}"/>
    <cellStyle name="Normal 3 9 3 15 3" xfId="31414" xr:uid="{00000000-0005-0000-0000-000086750000}"/>
    <cellStyle name="Normal 3 9 3 16" xfId="31415" xr:uid="{00000000-0005-0000-0000-000087750000}"/>
    <cellStyle name="Normal 3 9 3 16 2" xfId="31416" xr:uid="{00000000-0005-0000-0000-000088750000}"/>
    <cellStyle name="Normal 3 9 3 17" xfId="31417" xr:uid="{00000000-0005-0000-0000-000089750000}"/>
    <cellStyle name="Normal 3 9 3 17 2" xfId="31418" xr:uid="{00000000-0005-0000-0000-00008A750000}"/>
    <cellStyle name="Normal 3 9 3 18" xfId="31419" xr:uid="{00000000-0005-0000-0000-00008B750000}"/>
    <cellStyle name="Normal 3 9 3 2" xfId="31420" xr:uid="{00000000-0005-0000-0000-00008C750000}"/>
    <cellStyle name="Normál 3 9 3 2" xfId="31421" xr:uid="{00000000-0005-0000-0000-00008D750000}"/>
    <cellStyle name="Normal 3 9 3 2 2" xfId="31422" xr:uid="{00000000-0005-0000-0000-00008E750000}"/>
    <cellStyle name="Normál 3 9 3 2 2" xfId="31423" xr:uid="{00000000-0005-0000-0000-00008F750000}"/>
    <cellStyle name="Normal 3 9 3 2 2 2" xfId="31424" xr:uid="{00000000-0005-0000-0000-000090750000}"/>
    <cellStyle name="Normal 3 9 3 2 2 2 2" xfId="31425" xr:uid="{00000000-0005-0000-0000-000091750000}"/>
    <cellStyle name="Normal 3 9 3 2 2 2 2 2" xfId="31426" xr:uid="{00000000-0005-0000-0000-000092750000}"/>
    <cellStyle name="Normal 3 9 3 2 2 2 3" xfId="31427" xr:uid="{00000000-0005-0000-0000-000093750000}"/>
    <cellStyle name="Normal 3 9 3 2 2 2 4" xfId="31428" xr:uid="{00000000-0005-0000-0000-000094750000}"/>
    <cellStyle name="Normal 3 9 3 2 2 3" xfId="31429" xr:uid="{00000000-0005-0000-0000-000095750000}"/>
    <cellStyle name="Normal 3 9 3 2 2 3 2" xfId="31430" xr:uid="{00000000-0005-0000-0000-000096750000}"/>
    <cellStyle name="Normal 3 9 3 2 2 4" xfId="31431" xr:uid="{00000000-0005-0000-0000-000097750000}"/>
    <cellStyle name="Normal 3 9 3 2 2 5" xfId="31432" xr:uid="{00000000-0005-0000-0000-000098750000}"/>
    <cellStyle name="Normal 3 9 3 2 2 6" xfId="31433" xr:uid="{00000000-0005-0000-0000-000099750000}"/>
    <cellStyle name="Normál 3 9 3 2 3" xfId="31434" xr:uid="{00000000-0005-0000-0000-00009A750000}"/>
    <cellStyle name="Normal 3 9 3 3" xfId="31435" xr:uid="{00000000-0005-0000-0000-00009B750000}"/>
    <cellStyle name="Normál 3 9 3 3" xfId="31436" xr:uid="{00000000-0005-0000-0000-00009C750000}"/>
    <cellStyle name="Normal 3 9 3 3 10" xfId="31437" xr:uid="{00000000-0005-0000-0000-00009D750000}"/>
    <cellStyle name="Normal 3 9 3 3 11" xfId="31438" xr:uid="{00000000-0005-0000-0000-00009E750000}"/>
    <cellStyle name="Normal 3 9 3 3 12" xfId="31439" xr:uid="{00000000-0005-0000-0000-00009F750000}"/>
    <cellStyle name="Normal 3 9 3 3 2" xfId="31440" xr:uid="{00000000-0005-0000-0000-0000A0750000}"/>
    <cellStyle name="Normál 3 9 3 3 2" xfId="31441" xr:uid="{00000000-0005-0000-0000-0000A1750000}"/>
    <cellStyle name="Normal 3 9 3 3 2 2" xfId="31442" xr:uid="{00000000-0005-0000-0000-0000A2750000}"/>
    <cellStyle name="Normal 3 9 3 3 2 3" xfId="31443" xr:uid="{00000000-0005-0000-0000-0000A3750000}"/>
    <cellStyle name="Normal 3 9 3 3 3" xfId="31444" xr:uid="{00000000-0005-0000-0000-0000A4750000}"/>
    <cellStyle name="Normál 3 9 3 3 3" xfId="31445" xr:uid="{00000000-0005-0000-0000-0000A5750000}"/>
    <cellStyle name="Normal 3 9 3 3 3 2" xfId="31446" xr:uid="{00000000-0005-0000-0000-0000A6750000}"/>
    <cellStyle name="Normal 3 9 3 3 4" xfId="31447" xr:uid="{00000000-0005-0000-0000-0000A7750000}"/>
    <cellStyle name="Normal 3 9 3 3 4 2" xfId="31448" xr:uid="{00000000-0005-0000-0000-0000A8750000}"/>
    <cellStyle name="Normal 3 9 3 3 5" xfId="31449" xr:uid="{00000000-0005-0000-0000-0000A9750000}"/>
    <cellStyle name="Normal 3 9 3 3 5 2" xfId="31450" xr:uid="{00000000-0005-0000-0000-0000AA750000}"/>
    <cellStyle name="Normal 3 9 3 3 6" xfId="31451" xr:uid="{00000000-0005-0000-0000-0000AB750000}"/>
    <cellStyle name="Normal 3 9 3 3 6 2" xfId="31452" xr:uid="{00000000-0005-0000-0000-0000AC750000}"/>
    <cellStyle name="Normal 3 9 3 3 7" xfId="31453" xr:uid="{00000000-0005-0000-0000-0000AD750000}"/>
    <cellStyle name="Normal 3 9 3 3 7 2" xfId="31454" xr:uid="{00000000-0005-0000-0000-0000AE750000}"/>
    <cellStyle name="Normal 3 9 3 3 8" xfId="31455" xr:uid="{00000000-0005-0000-0000-0000AF750000}"/>
    <cellStyle name="Normal 3 9 3 3 8 2" xfId="31456" xr:uid="{00000000-0005-0000-0000-0000B0750000}"/>
    <cellStyle name="Normal 3 9 3 3 9" xfId="31457" xr:uid="{00000000-0005-0000-0000-0000B1750000}"/>
    <cellStyle name="Normal 3 9 3 3 9 2" xfId="31458" xr:uid="{00000000-0005-0000-0000-0000B2750000}"/>
    <cellStyle name="Normal 3 9 3 4" xfId="31459" xr:uid="{00000000-0005-0000-0000-0000B3750000}"/>
    <cellStyle name="Normál 3 9 3 4" xfId="31460" xr:uid="{00000000-0005-0000-0000-0000B4750000}"/>
    <cellStyle name="Normal 3 9 3 4 10" xfId="31461" xr:uid="{00000000-0005-0000-0000-0000B5750000}"/>
    <cellStyle name="Normal 3 9 3 4 11" xfId="31462" xr:uid="{00000000-0005-0000-0000-0000B6750000}"/>
    <cellStyle name="Normal 3 9 3 4 2" xfId="31463" xr:uid="{00000000-0005-0000-0000-0000B7750000}"/>
    <cellStyle name="Normál 3 9 3 4 2" xfId="31464" xr:uid="{00000000-0005-0000-0000-0000B8750000}"/>
    <cellStyle name="Normal 3 9 3 4 2 2" xfId="31465" xr:uid="{00000000-0005-0000-0000-0000B9750000}"/>
    <cellStyle name="Normal 3 9 3 4 2 3" xfId="31466" xr:uid="{00000000-0005-0000-0000-0000BA750000}"/>
    <cellStyle name="Normal 3 9 3 4 3" xfId="31467" xr:uid="{00000000-0005-0000-0000-0000BB750000}"/>
    <cellStyle name="Normál 3 9 3 4 3" xfId="31468" xr:uid="{00000000-0005-0000-0000-0000BC750000}"/>
    <cellStyle name="Normal 3 9 3 4 3 2" xfId="31469" xr:uid="{00000000-0005-0000-0000-0000BD750000}"/>
    <cellStyle name="Normal 3 9 3 4 4" xfId="31470" xr:uid="{00000000-0005-0000-0000-0000BE750000}"/>
    <cellStyle name="Normal 3 9 3 4 4 2" xfId="31471" xr:uid="{00000000-0005-0000-0000-0000BF750000}"/>
    <cellStyle name="Normal 3 9 3 4 5" xfId="31472" xr:uid="{00000000-0005-0000-0000-0000C0750000}"/>
    <cellStyle name="Normal 3 9 3 4 5 2" xfId="31473" xr:uid="{00000000-0005-0000-0000-0000C1750000}"/>
    <cellStyle name="Normal 3 9 3 4 6" xfId="31474" xr:uid="{00000000-0005-0000-0000-0000C2750000}"/>
    <cellStyle name="Normal 3 9 3 4 6 2" xfId="31475" xr:uid="{00000000-0005-0000-0000-0000C3750000}"/>
    <cellStyle name="Normal 3 9 3 4 7" xfId="31476" xr:uid="{00000000-0005-0000-0000-0000C4750000}"/>
    <cellStyle name="Normal 3 9 3 4 7 2" xfId="31477" xr:uid="{00000000-0005-0000-0000-0000C5750000}"/>
    <cellStyle name="Normal 3 9 3 4 8" xfId="31478" xr:uid="{00000000-0005-0000-0000-0000C6750000}"/>
    <cellStyle name="Normal 3 9 3 4 8 2" xfId="31479" xr:uid="{00000000-0005-0000-0000-0000C7750000}"/>
    <cellStyle name="Normal 3 9 3 4 9" xfId="31480" xr:uid="{00000000-0005-0000-0000-0000C8750000}"/>
    <cellStyle name="Normal 3 9 3 5" xfId="31481" xr:uid="{00000000-0005-0000-0000-0000C9750000}"/>
    <cellStyle name="Normál 3 9 3 5" xfId="31482" xr:uid="{00000000-0005-0000-0000-0000CA750000}"/>
    <cellStyle name="Normal 3 9 3 5 10" xfId="31483" xr:uid="{00000000-0005-0000-0000-0000CB750000}"/>
    <cellStyle name="Normal 3 9 3 5 2" xfId="31484" xr:uid="{00000000-0005-0000-0000-0000CC750000}"/>
    <cellStyle name="Normál 3 9 3 5 2" xfId="31485" xr:uid="{00000000-0005-0000-0000-0000CD750000}"/>
    <cellStyle name="Normal 3 9 3 5 2 2" xfId="31486" xr:uid="{00000000-0005-0000-0000-0000CE750000}"/>
    <cellStyle name="Normal 3 9 3 5 2 3" xfId="31487" xr:uid="{00000000-0005-0000-0000-0000CF750000}"/>
    <cellStyle name="Normal 3 9 3 5 3" xfId="31488" xr:uid="{00000000-0005-0000-0000-0000D0750000}"/>
    <cellStyle name="Normál 3 9 3 5 3" xfId="31489" xr:uid="{00000000-0005-0000-0000-0000D1750000}"/>
    <cellStyle name="Normal 3 9 3 5 3 2" xfId="31490" xr:uid="{00000000-0005-0000-0000-0000D2750000}"/>
    <cellStyle name="Normal 3 9 3 5 4" xfId="31491" xr:uid="{00000000-0005-0000-0000-0000D3750000}"/>
    <cellStyle name="Normal 3 9 3 5 4 2" xfId="31492" xr:uid="{00000000-0005-0000-0000-0000D4750000}"/>
    <cellStyle name="Normal 3 9 3 5 5" xfId="31493" xr:uid="{00000000-0005-0000-0000-0000D5750000}"/>
    <cellStyle name="Normal 3 9 3 5 5 2" xfId="31494" xr:uid="{00000000-0005-0000-0000-0000D6750000}"/>
    <cellStyle name="Normal 3 9 3 5 6" xfId="31495" xr:uid="{00000000-0005-0000-0000-0000D7750000}"/>
    <cellStyle name="Normal 3 9 3 5 6 2" xfId="31496" xr:uid="{00000000-0005-0000-0000-0000D8750000}"/>
    <cellStyle name="Normal 3 9 3 5 7" xfId="31497" xr:uid="{00000000-0005-0000-0000-0000D9750000}"/>
    <cellStyle name="Normal 3 9 3 5 7 2" xfId="31498" xr:uid="{00000000-0005-0000-0000-0000DA750000}"/>
    <cellStyle name="Normal 3 9 3 5 8" xfId="31499" xr:uid="{00000000-0005-0000-0000-0000DB750000}"/>
    <cellStyle name="Normal 3 9 3 5 9" xfId="31500" xr:uid="{00000000-0005-0000-0000-0000DC750000}"/>
    <cellStyle name="Normal 3 9 3 6" xfId="31501" xr:uid="{00000000-0005-0000-0000-0000DD750000}"/>
    <cellStyle name="Normál 3 9 3 6" xfId="31502" xr:uid="{00000000-0005-0000-0000-0000DE750000}"/>
    <cellStyle name="Normal 3 9 3 6 2" xfId="31503" xr:uid="{00000000-0005-0000-0000-0000DF750000}"/>
    <cellStyle name="Normál 3 9 3 6 2" xfId="31504" xr:uid="{00000000-0005-0000-0000-0000E0750000}"/>
    <cellStyle name="Normal 3 9 3 6 2 2" xfId="31505" xr:uid="{00000000-0005-0000-0000-0000E1750000}"/>
    <cellStyle name="Normal 3 9 3 6 2 3" xfId="31506" xr:uid="{00000000-0005-0000-0000-0000E2750000}"/>
    <cellStyle name="Normal 3 9 3 6 3" xfId="31507" xr:uid="{00000000-0005-0000-0000-0000E3750000}"/>
    <cellStyle name="Normál 3 9 3 6 3" xfId="31508" xr:uid="{00000000-0005-0000-0000-0000E4750000}"/>
    <cellStyle name="Normal 3 9 3 6 3 2" xfId="31509" xr:uid="{00000000-0005-0000-0000-0000E5750000}"/>
    <cellStyle name="Normal 3 9 3 6 4" xfId="31510" xr:uid="{00000000-0005-0000-0000-0000E6750000}"/>
    <cellStyle name="Normal 3 9 3 6 4 2" xfId="31511" xr:uid="{00000000-0005-0000-0000-0000E7750000}"/>
    <cellStyle name="Normal 3 9 3 6 5" xfId="31512" xr:uid="{00000000-0005-0000-0000-0000E8750000}"/>
    <cellStyle name="Normal 3 9 3 6 5 2" xfId="31513" xr:uid="{00000000-0005-0000-0000-0000E9750000}"/>
    <cellStyle name="Normal 3 9 3 6 6" xfId="31514" xr:uid="{00000000-0005-0000-0000-0000EA750000}"/>
    <cellStyle name="Normal 3 9 3 6 6 2" xfId="31515" xr:uid="{00000000-0005-0000-0000-0000EB750000}"/>
    <cellStyle name="Normal 3 9 3 6 7" xfId="31516" xr:uid="{00000000-0005-0000-0000-0000EC750000}"/>
    <cellStyle name="Normal 3 9 3 6 8" xfId="31517" xr:uid="{00000000-0005-0000-0000-0000ED750000}"/>
    <cellStyle name="Normal 3 9 3 6 9" xfId="31518" xr:uid="{00000000-0005-0000-0000-0000EE750000}"/>
    <cellStyle name="Normal 3 9 3 7" xfId="31519" xr:uid="{00000000-0005-0000-0000-0000EF750000}"/>
    <cellStyle name="Normál 3 9 3 7" xfId="31520" xr:uid="{00000000-0005-0000-0000-0000F0750000}"/>
    <cellStyle name="Normal 3 9 3 7 2" xfId="31521" xr:uid="{00000000-0005-0000-0000-0000F1750000}"/>
    <cellStyle name="Normál 3 9 3 7 2" xfId="31522" xr:uid="{00000000-0005-0000-0000-0000F2750000}"/>
    <cellStyle name="Normal 3 9 3 7 3" xfId="31523" xr:uid="{00000000-0005-0000-0000-0000F3750000}"/>
    <cellStyle name="Normál 3 9 3 7 3" xfId="31524" xr:uid="{00000000-0005-0000-0000-0000F4750000}"/>
    <cellStyle name="Normal 3 9 3 7 4" xfId="31525" xr:uid="{00000000-0005-0000-0000-0000F5750000}"/>
    <cellStyle name="Normal 3 9 3 8" xfId="31526" xr:uid="{00000000-0005-0000-0000-0000F6750000}"/>
    <cellStyle name="Normál 3 9 3 8" xfId="31527" xr:uid="{00000000-0005-0000-0000-0000F7750000}"/>
    <cellStyle name="Normal 3 9 3 8 2" xfId="31528" xr:uid="{00000000-0005-0000-0000-0000F8750000}"/>
    <cellStyle name="Normál 3 9 3 8 2" xfId="31529" xr:uid="{00000000-0005-0000-0000-0000F9750000}"/>
    <cellStyle name="Normal 3 9 3 8 3" xfId="31530" xr:uid="{00000000-0005-0000-0000-0000FA750000}"/>
    <cellStyle name="Normál 3 9 3 8 3" xfId="31531" xr:uid="{00000000-0005-0000-0000-0000FB750000}"/>
    <cellStyle name="Normal 3 9 3 8 4" xfId="31532" xr:uid="{00000000-0005-0000-0000-0000FC750000}"/>
    <cellStyle name="Normal 3 9 3 9" xfId="31533" xr:uid="{00000000-0005-0000-0000-0000FD750000}"/>
    <cellStyle name="Normál 3 9 3 9" xfId="31534" xr:uid="{00000000-0005-0000-0000-0000FE750000}"/>
    <cellStyle name="Normal 3 9 3 9 2" xfId="31535" xr:uid="{00000000-0005-0000-0000-0000FF750000}"/>
    <cellStyle name="Normál 3 9 3 9 2" xfId="31536" xr:uid="{00000000-0005-0000-0000-000000760000}"/>
    <cellStyle name="Normal 3 9 3 9 3" xfId="31537" xr:uid="{00000000-0005-0000-0000-000001760000}"/>
    <cellStyle name="Normál 3 9 3 9 3" xfId="31538" xr:uid="{00000000-0005-0000-0000-000002760000}"/>
    <cellStyle name="Normal 3 9 3 9 4" xfId="31539" xr:uid="{00000000-0005-0000-0000-000003760000}"/>
    <cellStyle name="Normal 3 9 4" xfId="31540" xr:uid="{00000000-0005-0000-0000-000004760000}"/>
    <cellStyle name="Normál 3 9 4" xfId="31541" xr:uid="{00000000-0005-0000-0000-000005760000}"/>
    <cellStyle name="Normal 3 9 4 10" xfId="31542" xr:uid="{00000000-0005-0000-0000-000006760000}"/>
    <cellStyle name="Normál 3 9 4 10" xfId="31543" xr:uid="{00000000-0005-0000-0000-000007760000}"/>
    <cellStyle name="Normal 3 9 4 10 2" xfId="31544" xr:uid="{00000000-0005-0000-0000-000008760000}"/>
    <cellStyle name="Normál 3 9 4 10 2" xfId="31545" xr:uid="{00000000-0005-0000-0000-000009760000}"/>
    <cellStyle name="Normal 3 9 4 10 3" xfId="31546" xr:uid="{00000000-0005-0000-0000-00000A760000}"/>
    <cellStyle name="Normál 3 9 4 10 3" xfId="31547" xr:uid="{00000000-0005-0000-0000-00000B760000}"/>
    <cellStyle name="Normal 3 9 4 11" xfId="31548" xr:uid="{00000000-0005-0000-0000-00000C760000}"/>
    <cellStyle name="Normál 3 9 4 11" xfId="31549" xr:uid="{00000000-0005-0000-0000-00000D760000}"/>
    <cellStyle name="Normal 3 9 4 11 2" xfId="31550" xr:uid="{00000000-0005-0000-0000-00000E760000}"/>
    <cellStyle name="Normal 3 9 4 11 3" xfId="31551" xr:uid="{00000000-0005-0000-0000-00000F760000}"/>
    <cellStyle name="Normal 3 9 4 12" xfId="31552" xr:uid="{00000000-0005-0000-0000-000010760000}"/>
    <cellStyle name="Normál 3 9 4 12" xfId="31553" xr:uid="{00000000-0005-0000-0000-000011760000}"/>
    <cellStyle name="Normal 3 9 4 12 2" xfId="31554" xr:uid="{00000000-0005-0000-0000-000012760000}"/>
    <cellStyle name="Normal 3 9 4 13" xfId="31555" xr:uid="{00000000-0005-0000-0000-000013760000}"/>
    <cellStyle name="Normál 3 9 4 13" xfId="31556" xr:uid="{00000000-0005-0000-0000-000014760000}"/>
    <cellStyle name="Normal 3 9 4 14" xfId="31557" xr:uid="{00000000-0005-0000-0000-000015760000}"/>
    <cellStyle name="Normal 3 9 4 15" xfId="31558" xr:uid="{00000000-0005-0000-0000-000016760000}"/>
    <cellStyle name="Normal 3 9 4 16" xfId="31559" xr:uid="{00000000-0005-0000-0000-000017760000}"/>
    <cellStyle name="Normal 3 9 4 2" xfId="31560" xr:uid="{00000000-0005-0000-0000-000018760000}"/>
    <cellStyle name="Normál 3 9 4 2" xfId="31561" xr:uid="{00000000-0005-0000-0000-000019760000}"/>
    <cellStyle name="Normal 3 9 4 2 10" xfId="31562" xr:uid="{00000000-0005-0000-0000-00001A760000}"/>
    <cellStyle name="Normal 3 9 4 2 10 2" xfId="31563" xr:uid="{00000000-0005-0000-0000-00001B760000}"/>
    <cellStyle name="Normal 3 9 4 2 11" xfId="31564" xr:uid="{00000000-0005-0000-0000-00001C760000}"/>
    <cellStyle name="Normal 3 9 4 2 12" xfId="31565" xr:uid="{00000000-0005-0000-0000-00001D760000}"/>
    <cellStyle name="Normal 3 9 4 2 13" xfId="31566" xr:uid="{00000000-0005-0000-0000-00001E760000}"/>
    <cellStyle name="Normal 3 9 4 2 14" xfId="31567" xr:uid="{00000000-0005-0000-0000-00001F760000}"/>
    <cellStyle name="Normal 3 9 4 2 2" xfId="31568" xr:uid="{00000000-0005-0000-0000-000020760000}"/>
    <cellStyle name="Normál 3 9 4 2 2" xfId="31569" xr:uid="{00000000-0005-0000-0000-000021760000}"/>
    <cellStyle name="Normal 3 9 4 2 2 2" xfId="31570" xr:uid="{00000000-0005-0000-0000-000022760000}"/>
    <cellStyle name="Normal 3 9 4 2 2 3" xfId="31571" xr:uid="{00000000-0005-0000-0000-000023760000}"/>
    <cellStyle name="Normal 3 9 4 2 3" xfId="31572" xr:uid="{00000000-0005-0000-0000-000024760000}"/>
    <cellStyle name="Normál 3 9 4 2 3" xfId="31573" xr:uid="{00000000-0005-0000-0000-000025760000}"/>
    <cellStyle name="Normal 3 9 4 2 3 2" xfId="31574" xr:uid="{00000000-0005-0000-0000-000026760000}"/>
    <cellStyle name="Normal 3 9 4 2 4" xfId="31575" xr:uid="{00000000-0005-0000-0000-000027760000}"/>
    <cellStyle name="Normal 3 9 4 2 4 2" xfId="31576" xr:uid="{00000000-0005-0000-0000-000028760000}"/>
    <cellStyle name="Normal 3 9 4 2 5" xfId="31577" xr:uid="{00000000-0005-0000-0000-000029760000}"/>
    <cellStyle name="Normal 3 9 4 2 5 2" xfId="31578" xr:uid="{00000000-0005-0000-0000-00002A760000}"/>
    <cellStyle name="Normal 3 9 4 2 6" xfId="31579" xr:uid="{00000000-0005-0000-0000-00002B760000}"/>
    <cellStyle name="Normal 3 9 4 2 6 2" xfId="31580" xr:uid="{00000000-0005-0000-0000-00002C760000}"/>
    <cellStyle name="Normal 3 9 4 2 7" xfId="31581" xr:uid="{00000000-0005-0000-0000-00002D760000}"/>
    <cellStyle name="Normal 3 9 4 2 7 2" xfId="31582" xr:uid="{00000000-0005-0000-0000-00002E760000}"/>
    <cellStyle name="Normal 3 9 4 2 8" xfId="31583" xr:uid="{00000000-0005-0000-0000-00002F760000}"/>
    <cellStyle name="Normal 3 9 4 2 8 2" xfId="31584" xr:uid="{00000000-0005-0000-0000-000030760000}"/>
    <cellStyle name="Normal 3 9 4 2 9" xfId="31585" xr:uid="{00000000-0005-0000-0000-000031760000}"/>
    <cellStyle name="Normal 3 9 4 2 9 2" xfId="31586" xr:uid="{00000000-0005-0000-0000-000032760000}"/>
    <cellStyle name="Normal 3 9 4 3" xfId="31587" xr:uid="{00000000-0005-0000-0000-000033760000}"/>
    <cellStyle name="Normál 3 9 4 3" xfId="31588" xr:uid="{00000000-0005-0000-0000-000034760000}"/>
    <cellStyle name="Normal 3 9 4 3 10" xfId="31589" xr:uid="{00000000-0005-0000-0000-000035760000}"/>
    <cellStyle name="Normal 3 9 4 3 11" xfId="31590" xr:uid="{00000000-0005-0000-0000-000036760000}"/>
    <cellStyle name="Normal 3 9 4 3 12" xfId="31591" xr:uid="{00000000-0005-0000-0000-000037760000}"/>
    <cellStyle name="Normal 3 9 4 3 13" xfId="31592" xr:uid="{00000000-0005-0000-0000-000038760000}"/>
    <cellStyle name="Normal 3 9 4 3 2" xfId="31593" xr:uid="{00000000-0005-0000-0000-000039760000}"/>
    <cellStyle name="Normál 3 9 4 3 2" xfId="31594" xr:uid="{00000000-0005-0000-0000-00003A760000}"/>
    <cellStyle name="Normal 3 9 4 3 2 2" xfId="31595" xr:uid="{00000000-0005-0000-0000-00003B760000}"/>
    <cellStyle name="Normal 3 9 4 3 2 3" xfId="31596" xr:uid="{00000000-0005-0000-0000-00003C760000}"/>
    <cellStyle name="Normal 3 9 4 3 3" xfId="31597" xr:uid="{00000000-0005-0000-0000-00003D760000}"/>
    <cellStyle name="Normál 3 9 4 3 3" xfId="31598" xr:uid="{00000000-0005-0000-0000-00003E760000}"/>
    <cellStyle name="Normal 3 9 4 3 3 2" xfId="31599" xr:uid="{00000000-0005-0000-0000-00003F760000}"/>
    <cellStyle name="Normal 3 9 4 3 4" xfId="31600" xr:uid="{00000000-0005-0000-0000-000040760000}"/>
    <cellStyle name="Normal 3 9 4 3 4 2" xfId="31601" xr:uid="{00000000-0005-0000-0000-000041760000}"/>
    <cellStyle name="Normal 3 9 4 3 5" xfId="31602" xr:uid="{00000000-0005-0000-0000-000042760000}"/>
    <cellStyle name="Normal 3 9 4 3 5 2" xfId="31603" xr:uid="{00000000-0005-0000-0000-000043760000}"/>
    <cellStyle name="Normal 3 9 4 3 6" xfId="31604" xr:uid="{00000000-0005-0000-0000-000044760000}"/>
    <cellStyle name="Normal 3 9 4 3 6 2" xfId="31605" xr:uid="{00000000-0005-0000-0000-000045760000}"/>
    <cellStyle name="Normal 3 9 4 3 7" xfId="31606" xr:uid="{00000000-0005-0000-0000-000046760000}"/>
    <cellStyle name="Normal 3 9 4 3 7 2" xfId="31607" xr:uid="{00000000-0005-0000-0000-000047760000}"/>
    <cellStyle name="Normal 3 9 4 3 8" xfId="31608" xr:uid="{00000000-0005-0000-0000-000048760000}"/>
    <cellStyle name="Normal 3 9 4 3 8 2" xfId="31609" xr:uid="{00000000-0005-0000-0000-000049760000}"/>
    <cellStyle name="Normal 3 9 4 3 9" xfId="31610" xr:uid="{00000000-0005-0000-0000-00004A760000}"/>
    <cellStyle name="Normal 3 9 4 3 9 2" xfId="31611" xr:uid="{00000000-0005-0000-0000-00004B760000}"/>
    <cellStyle name="Normal 3 9 4 4" xfId="31612" xr:uid="{00000000-0005-0000-0000-00004C760000}"/>
    <cellStyle name="Normál 3 9 4 4" xfId="31613" xr:uid="{00000000-0005-0000-0000-00004D760000}"/>
    <cellStyle name="Normal 3 9 4 4 2" xfId="31614" xr:uid="{00000000-0005-0000-0000-00004E760000}"/>
    <cellStyle name="Normál 3 9 4 4 2" xfId="31615" xr:uid="{00000000-0005-0000-0000-00004F760000}"/>
    <cellStyle name="Normal 3 9 4 4 3" xfId="31616" xr:uid="{00000000-0005-0000-0000-000050760000}"/>
    <cellStyle name="Normál 3 9 4 4 3" xfId="31617" xr:uid="{00000000-0005-0000-0000-000051760000}"/>
    <cellStyle name="Normal 3 9 4 4 4" xfId="31618" xr:uid="{00000000-0005-0000-0000-000052760000}"/>
    <cellStyle name="Normal 3 9 4 5" xfId="31619" xr:uid="{00000000-0005-0000-0000-000053760000}"/>
    <cellStyle name="Normál 3 9 4 5" xfId="31620" xr:uid="{00000000-0005-0000-0000-000054760000}"/>
    <cellStyle name="Normal 3 9 4 5 2" xfId="31621" xr:uid="{00000000-0005-0000-0000-000055760000}"/>
    <cellStyle name="Normál 3 9 4 5 2" xfId="31622" xr:uid="{00000000-0005-0000-0000-000056760000}"/>
    <cellStyle name="Normal 3 9 4 5 3" xfId="31623" xr:uid="{00000000-0005-0000-0000-000057760000}"/>
    <cellStyle name="Normál 3 9 4 5 3" xfId="31624" xr:uid="{00000000-0005-0000-0000-000058760000}"/>
    <cellStyle name="Normal 3 9 4 6" xfId="31625" xr:uid="{00000000-0005-0000-0000-000059760000}"/>
    <cellStyle name="Normál 3 9 4 6" xfId="31626" xr:uid="{00000000-0005-0000-0000-00005A760000}"/>
    <cellStyle name="Normal 3 9 4 6 2" xfId="31627" xr:uid="{00000000-0005-0000-0000-00005B760000}"/>
    <cellStyle name="Normál 3 9 4 6 2" xfId="31628" xr:uid="{00000000-0005-0000-0000-00005C760000}"/>
    <cellStyle name="Normal 3 9 4 6 3" xfId="31629" xr:uid="{00000000-0005-0000-0000-00005D760000}"/>
    <cellStyle name="Normál 3 9 4 6 3" xfId="31630" xr:uid="{00000000-0005-0000-0000-00005E760000}"/>
    <cellStyle name="Normal 3 9 4 7" xfId="31631" xr:uid="{00000000-0005-0000-0000-00005F760000}"/>
    <cellStyle name="Normál 3 9 4 7" xfId="31632" xr:uid="{00000000-0005-0000-0000-000060760000}"/>
    <cellStyle name="Normal 3 9 4 7 2" xfId="31633" xr:uid="{00000000-0005-0000-0000-000061760000}"/>
    <cellStyle name="Normál 3 9 4 7 2" xfId="31634" xr:uid="{00000000-0005-0000-0000-000062760000}"/>
    <cellStyle name="Normal 3 9 4 7 3" xfId="31635" xr:uid="{00000000-0005-0000-0000-000063760000}"/>
    <cellStyle name="Normál 3 9 4 7 3" xfId="31636" xr:uid="{00000000-0005-0000-0000-000064760000}"/>
    <cellStyle name="Normal 3 9 4 8" xfId="31637" xr:uid="{00000000-0005-0000-0000-000065760000}"/>
    <cellStyle name="Normál 3 9 4 8" xfId="31638" xr:uid="{00000000-0005-0000-0000-000066760000}"/>
    <cellStyle name="Normal 3 9 4 8 2" xfId="31639" xr:uid="{00000000-0005-0000-0000-000067760000}"/>
    <cellStyle name="Normál 3 9 4 8 2" xfId="31640" xr:uid="{00000000-0005-0000-0000-000068760000}"/>
    <cellStyle name="Normal 3 9 4 8 3" xfId="31641" xr:uid="{00000000-0005-0000-0000-000069760000}"/>
    <cellStyle name="Normál 3 9 4 8 3" xfId="31642" xr:uid="{00000000-0005-0000-0000-00006A760000}"/>
    <cellStyle name="Normal 3 9 4 9" xfId="31643" xr:uid="{00000000-0005-0000-0000-00006B760000}"/>
    <cellStyle name="Normál 3 9 4 9" xfId="31644" xr:uid="{00000000-0005-0000-0000-00006C760000}"/>
    <cellStyle name="Normal 3 9 4 9 2" xfId="31645" xr:uid="{00000000-0005-0000-0000-00006D760000}"/>
    <cellStyle name="Normál 3 9 4 9 2" xfId="31646" xr:uid="{00000000-0005-0000-0000-00006E760000}"/>
    <cellStyle name="Normal 3 9 4 9 3" xfId="31647" xr:uid="{00000000-0005-0000-0000-00006F760000}"/>
    <cellStyle name="Normál 3 9 4 9 3" xfId="31648" xr:uid="{00000000-0005-0000-0000-000070760000}"/>
    <cellStyle name="Normal 3 9 5" xfId="31649" xr:uid="{00000000-0005-0000-0000-000071760000}"/>
    <cellStyle name="Normál 3 9 5" xfId="31650" xr:uid="{00000000-0005-0000-0000-000072760000}"/>
    <cellStyle name="Normal 3 9 5 10" xfId="31651" xr:uid="{00000000-0005-0000-0000-000073760000}"/>
    <cellStyle name="Normál 3 9 5 10" xfId="31652" xr:uid="{00000000-0005-0000-0000-000074760000}"/>
    <cellStyle name="Normal 3 9 5 10 2" xfId="31653" xr:uid="{00000000-0005-0000-0000-000075760000}"/>
    <cellStyle name="Normál 3 9 5 10 2" xfId="31654" xr:uid="{00000000-0005-0000-0000-000076760000}"/>
    <cellStyle name="Normal 3 9 5 10 3" xfId="31655" xr:uid="{00000000-0005-0000-0000-000077760000}"/>
    <cellStyle name="Normál 3 9 5 10 3" xfId="31656" xr:uid="{00000000-0005-0000-0000-000078760000}"/>
    <cellStyle name="Normal 3 9 5 11" xfId="31657" xr:uid="{00000000-0005-0000-0000-000079760000}"/>
    <cellStyle name="Normál 3 9 5 11" xfId="31658" xr:uid="{00000000-0005-0000-0000-00007A760000}"/>
    <cellStyle name="Normal 3 9 5 11 2" xfId="31659" xr:uid="{00000000-0005-0000-0000-00007B760000}"/>
    <cellStyle name="Normal 3 9 5 11 3" xfId="31660" xr:uid="{00000000-0005-0000-0000-00007C760000}"/>
    <cellStyle name="Normal 3 9 5 12" xfId="31661" xr:uid="{00000000-0005-0000-0000-00007D760000}"/>
    <cellStyle name="Normál 3 9 5 12" xfId="31662" xr:uid="{00000000-0005-0000-0000-00007E760000}"/>
    <cellStyle name="Normal 3 9 5 13" xfId="31663" xr:uid="{00000000-0005-0000-0000-00007F760000}"/>
    <cellStyle name="Normál 3 9 5 13" xfId="31664" xr:uid="{00000000-0005-0000-0000-000080760000}"/>
    <cellStyle name="Normal 3 9 5 14" xfId="31665" xr:uid="{00000000-0005-0000-0000-000081760000}"/>
    <cellStyle name="Normal 3 9 5 15" xfId="31666" xr:uid="{00000000-0005-0000-0000-000082760000}"/>
    <cellStyle name="Normal 3 9 5 2" xfId="31667" xr:uid="{00000000-0005-0000-0000-000083760000}"/>
    <cellStyle name="Normál 3 9 5 2" xfId="31668" xr:uid="{00000000-0005-0000-0000-000084760000}"/>
    <cellStyle name="Normal 3 9 5 2 10" xfId="31669" xr:uid="{00000000-0005-0000-0000-000085760000}"/>
    <cellStyle name="Normal 3 9 5 2 10 2" xfId="31670" xr:uid="{00000000-0005-0000-0000-000086760000}"/>
    <cellStyle name="Normal 3 9 5 2 11" xfId="31671" xr:uid="{00000000-0005-0000-0000-000087760000}"/>
    <cellStyle name="Normal 3 9 5 2 12" xfId="31672" xr:uid="{00000000-0005-0000-0000-000088760000}"/>
    <cellStyle name="Normal 3 9 5 2 13" xfId="31673" xr:uid="{00000000-0005-0000-0000-000089760000}"/>
    <cellStyle name="Normal 3 9 5 2 2" xfId="31674" xr:uid="{00000000-0005-0000-0000-00008A760000}"/>
    <cellStyle name="Normál 3 9 5 2 2" xfId="31675" xr:uid="{00000000-0005-0000-0000-00008B760000}"/>
    <cellStyle name="Normal 3 9 5 2 2 2" xfId="31676" xr:uid="{00000000-0005-0000-0000-00008C760000}"/>
    <cellStyle name="Normal 3 9 5 2 2 3" xfId="31677" xr:uid="{00000000-0005-0000-0000-00008D760000}"/>
    <cellStyle name="Normal 3 9 5 2 3" xfId="31678" xr:uid="{00000000-0005-0000-0000-00008E760000}"/>
    <cellStyle name="Normál 3 9 5 2 3" xfId="31679" xr:uid="{00000000-0005-0000-0000-00008F760000}"/>
    <cellStyle name="Normal 3 9 5 2 3 2" xfId="31680" xr:uid="{00000000-0005-0000-0000-000090760000}"/>
    <cellStyle name="Normal 3 9 5 2 4" xfId="31681" xr:uid="{00000000-0005-0000-0000-000091760000}"/>
    <cellStyle name="Normal 3 9 5 2 4 2" xfId="31682" xr:uid="{00000000-0005-0000-0000-000092760000}"/>
    <cellStyle name="Normal 3 9 5 2 5" xfId="31683" xr:uid="{00000000-0005-0000-0000-000093760000}"/>
    <cellStyle name="Normal 3 9 5 2 5 2" xfId="31684" xr:uid="{00000000-0005-0000-0000-000094760000}"/>
    <cellStyle name="Normal 3 9 5 2 6" xfId="31685" xr:uid="{00000000-0005-0000-0000-000095760000}"/>
    <cellStyle name="Normal 3 9 5 2 6 2" xfId="31686" xr:uid="{00000000-0005-0000-0000-000096760000}"/>
    <cellStyle name="Normal 3 9 5 2 7" xfId="31687" xr:uid="{00000000-0005-0000-0000-000097760000}"/>
    <cellStyle name="Normal 3 9 5 2 7 2" xfId="31688" xr:uid="{00000000-0005-0000-0000-000098760000}"/>
    <cellStyle name="Normal 3 9 5 2 8" xfId="31689" xr:uid="{00000000-0005-0000-0000-000099760000}"/>
    <cellStyle name="Normal 3 9 5 2 8 2" xfId="31690" xr:uid="{00000000-0005-0000-0000-00009A760000}"/>
    <cellStyle name="Normal 3 9 5 2 9" xfId="31691" xr:uid="{00000000-0005-0000-0000-00009B760000}"/>
    <cellStyle name="Normal 3 9 5 2 9 2" xfId="31692" xr:uid="{00000000-0005-0000-0000-00009C760000}"/>
    <cellStyle name="Normal 3 9 5 3" xfId="31693" xr:uid="{00000000-0005-0000-0000-00009D760000}"/>
    <cellStyle name="Normál 3 9 5 3" xfId="31694" xr:uid="{00000000-0005-0000-0000-00009E760000}"/>
    <cellStyle name="Normal 3 9 5 3 2" xfId="31695" xr:uid="{00000000-0005-0000-0000-00009F760000}"/>
    <cellStyle name="Normál 3 9 5 3 2" xfId="31696" xr:uid="{00000000-0005-0000-0000-0000A0760000}"/>
    <cellStyle name="Normal 3 9 5 3 3" xfId="31697" xr:uid="{00000000-0005-0000-0000-0000A1760000}"/>
    <cellStyle name="Normál 3 9 5 3 3" xfId="31698" xr:uid="{00000000-0005-0000-0000-0000A2760000}"/>
    <cellStyle name="Normal 3 9 5 4" xfId="31699" xr:uid="{00000000-0005-0000-0000-0000A3760000}"/>
    <cellStyle name="Normál 3 9 5 4" xfId="31700" xr:uid="{00000000-0005-0000-0000-0000A4760000}"/>
    <cellStyle name="Normal 3 9 5 4 2" xfId="31701" xr:uid="{00000000-0005-0000-0000-0000A5760000}"/>
    <cellStyle name="Normál 3 9 5 4 2" xfId="31702" xr:uid="{00000000-0005-0000-0000-0000A6760000}"/>
    <cellStyle name="Normal 3 9 5 4 3" xfId="31703" xr:uid="{00000000-0005-0000-0000-0000A7760000}"/>
    <cellStyle name="Normál 3 9 5 4 3" xfId="31704" xr:uid="{00000000-0005-0000-0000-0000A8760000}"/>
    <cellStyle name="Normal 3 9 5 5" xfId="31705" xr:uid="{00000000-0005-0000-0000-0000A9760000}"/>
    <cellStyle name="Normál 3 9 5 5" xfId="31706" xr:uid="{00000000-0005-0000-0000-0000AA760000}"/>
    <cellStyle name="Normal 3 9 5 5 2" xfId="31707" xr:uid="{00000000-0005-0000-0000-0000AB760000}"/>
    <cellStyle name="Normál 3 9 5 5 2" xfId="31708" xr:uid="{00000000-0005-0000-0000-0000AC760000}"/>
    <cellStyle name="Normal 3 9 5 5 3" xfId="31709" xr:uid="{00000000-0005-0000-0000-0000AD760000}"/>
    <cellStyle name="Normál 3 9 5 5 3" xfId="31710" xr:uid="{00000000-0005-0000-0000-0000AE760000}"/>
    <cellStyle name="Normal 3 9 5 6" xfId="31711" xr:uid="{00000000-0005-0000-0000-0000AF760000}"/>
    <cellStyle name="Normál 3 9 5 6" xfId="31712" xr:uid="{00000000-0005-0000-0000-0000B0760000}"/>
    <cellStyle name="Normal 3 9 5 6 2" xfId="31713" xr:uid="{00000000-0005-0000-0000-0000B1760000}"/>
    <cellStyle name="Normál 3 9 5 6 2" xfId="31714" xr:uid="{00000000-0005-0000-0000-0000B2760000}"/>
    <cellStyle name="Normal 3 9 5 6 3" xfId="31715" xr:uid="{00000000-0005-0000-0000-0000B3760000}"/>
    <cellStyle name="Normál 3 9 5 6 3" xfId="31716" xr:uid="{00000000-0005-0000-0000-0000B4760000}"/>
    <cellStyle name="Normal 3 9 5 7" xfId="31717" xr:uid="{00000000-0005-0000-0000-0000B5760000}"/>
    <cellStyle name="Normál 3 9 5 7" xfId="31718" xr:uid="{00000000-0005-0000-0000-0000B6760000}"/>
    <cellStyle name="Normal 3 9 5 7 2" xfId="31719" xr:uid="{00000000-0005-0000-0000-0000B7760000}"/>
    <cellStyle name="Normál 3 9 5 7 2" xfId="31720" xr:uid="{00000000-0005-0000-0000-0000B8760000}"/>
    <cellStyle name="Normal 3 9 5 7 3" xfId="31721" xr:uid="{00000000-0005-0000-0000-0000B9760000}"/>
    <cellStyle name="Normál 3 9 5 7 3" xfId="31722" xr:uid="{00000000-0005-0000-0000-0000BA760000}"/>
    <cellStyle name="Normal 3 9 5 8" xfId="31723" xr:uid="{00000000-0005-0000-0000-0000BB760000}"/>
    <cellStyle name="Normál 3 9 5 8" xfId="31724" xr:uid="{00000000-0005-0000-0000-0000BC760000}"/>
    <cellStyle name="Normal 3 9 5 8 2" xfId="31725" xr:uid="{00000000-0005-0000-0000-0000BD760000}"/>
    <cellStyle name="Normál 3 9 5 8 2" xfId="31726" xr:uid="{00000000-0005-0000-0000-0000BE760000}"/>
    <cellStyle name="Normal 3 9 5 8 3" xfId="31727" xr:uid="{00000000-0005-0000-0000-0000BF760000}"/>
    <cellStyle name="Normál 3 9 5 8 3" xfId="31728" xr:uid="{00000000-0005-0000-0000-0000C0760000}"/>
    <cellStyle name="Normal 3 9 5 9" xfId="31729" xr:uid="{00000000-0005-0000-0000-0000C1760000}"/>
    <cellStyle name="Normál 3 9 5 9" xfId="31730" xr:uid="{00000000-0005-0000-0000-0000C2760000}"/>
    <cellStyle name="Normal 3 9 5 9 2" xfId="31731" xr:uid="{00000000-0005-0000-0000-0000C3760000}"/>
    <cellStyle name="Normál 3 9 5 9 2" xfId="31732" xr:uid="{00000000-0005-0000-0000-0000C4760000}"/>
    <cellStyle name="Normal 3 9 5 9 3" xfId="31733" xr:uid="{00000000-0005-0000-0000-0000C5760000}"/>
    <cellStyle name="Normál 3 9 5 9 3" xfId="31734" xr:uid="{00000000-0005-0000-0000-0000C6760000}"/>
    <cellStyle name="Normal 3 9 6" xfId="31735" xr:uid="{00000000-0005-0000-0000-0000C7760000}"/>
    <cellStyle name="Normál 3 9 6" xfId="31736" xr:uid="{00000000-0005-0000-0000-0000C8760000}"/>
    <cellStyle name="Normal 3 9 6 10" xfId="31737" xr:uid="{00000000-0005-0000-0000-0000C9760000}"/>
    <cellStyle name="Normal 3 9 6 10 2" xfId="31738" xr:uid="{00000000-0005-0000-0000-0000CA760000}"/>
    <cellStyle name="Normal 3 9 6 11" xfId="31739" xr:uid="{00000000-0005-0000-0000-0000CB760000}"/>
    <cellStyle name="Normal 3 9 6 11 2" xfId="31740" xr:uid="{00000000-0005-0000-0000-0000CC760000}"/>
    <cellStyle name="Normal 3 9 6 12" xfId="31741" xr:uid="{00000000-0005-0000-0000-0000CD760000}"/>
    <cellStyle name="Normal 3 9 6 13" xfId="31742" xr:uid="{00000000-0005-0000-0000-0000CE760000}"/>
    <cellStyle name="Normal 3 9 6 14" xfId="31743" xr:uid="{00000000-0005-0000-0000-0000CF760000}"/>
    <cellStyle name="Normal 3 9 6 2" xfId="31744" xr:uid="{00000000-0005-0000-0000-0000D0760000}"/>
    <cellStyle name="Normál 3 9 6 2" xfId="31745" xr:uid="{00000000-0005-0000-0000-0000D1760000}"/>
    <cellStyle name="Normal 3 9 6 2 2" xfId="31746" xr:uid="{00000000-0005-0000-0000-0000D2760000}"/>
    <cellStyle name="Normal 3 9 6 2 2 2" xfId="31747" xr:uid="{00000000-0005-0000-0000-0000D3760000}"/>
    <cellStyle name="Normal 3 9 6 2 3" xfId="31748" xr:uid="{00000000-0005-0000-0000-0000D4760000}"/>
    <cellStyle name="Normal 3 9 6 2 4" xfId="31749" xr:uid="{00000000-0005-0000-0000-0000D5760000}"/>
    <cellStyle name="Normal 3 9 6 2 5" xfId="31750" xr:uid="{00000000-0005-0000-0000-0000D6760000}"/>
    <cellStyle name="Normal 3 9 6 3" xfId="31751" xr:uid="{00000000-0005-0000-0000-0000D7760000}"/>
    <cellStyle name="Normál 3 9 6 3" xfId="31752" xr:uid="{00000000-0005-0000-0000-0000D8760000}"/>
    <cellStyle name="Normal 3 9 6 3 2" xfId="31753" xr:uid="{00000000-0005-0000-0000-0000D9760000}"/>
    <cellStyle name="Normal 3 9 6 4" xfId="31754" xr:uid="{00000000-0005-0000-0000-0000DA760000}"/>
    <cellStyle name="Normal 3 9 6 4 2" xfId="31755" xr:uid="{00000000-0005-0000-0000-0000DB760000}"/>
    <cellStyle name="Normal 3 9 6 5" xfId="31756" xr:uid="{00000000-0005-0000-0000-0000DC760000}"/>
    <cellStyle name="Normal 3 9 6 5 2" xfId="31757" xr:uid="{00000000-0005-0000-0000-0000DD760000}"/>
    <cellStyle name="Normal 3 9 6 6" xfId="31758" xr:uid="{00000000-0005-0000-0000-0000DE760000}"/>
    <cellStyle name="Normal 3 9 6 6 2" xfId="31759" xr:uid="{00000000-0005-0000-0000-0000DF760000}"/>
    <cellStyle name="Normal 3 9 6 7" xfId="31760" xr:uid="{00000000-0005-0000-0000-0000E0760000}"/>
    <cellStyle name="Normal 3 9 6 7 2" xfId="31761" xr:uid="{00000000-0005-0000-0000-0000E1760000}"/>
    <cellStyle name="Normal 3 9 6 8" xfId="31762" xr:uid="{00000000-0005-0000-0000-0000E2760000}"/>
    <cellStyle name="Normal 3 9 6 8 2" xfId="31763" xr:uid="{00000000-0005-0000-0000-0000E3760000}"/>
    <cellStyle name="Normal 3 9 6 9" xfId="31764" xr:uid="{00000000-0005-0000-0000-0000E4760000}"/>
    <cellStyle name="Normal 3 9 6 9 2" xfId="31765" xr:uid="{00000000-0005-0000-0000-0000E5760000}"/>
    <cellStyle name="Normál 3 9 7" xfId="31766" xr:uid="{00000000-0005-0000-0000-0000E6760000}"/>
    <cellStyle name="Normál 3 9 7 2" xfId="31767" xr:uid="{00000000-0005-0000-0000-0000E7760000}"/>
    <cellStyle name="Normál 3 9 8" xfId="31768" xr:uid="{00000000-0005-0000-0000-0000E8760000}"/>
    <cellStyle name="Normál 3 9 8 2" xfId="31769" xr:uid="{00000000-0005-0000-0000-0000E9760000}"/>
    <cellStyle name="Normál 3 9 9" xfId="31770" xr:uid="{00000000-0005-0000-0000-0000EA760000}"/>
    <cellStyle name="Normál 3 9 9 2" xfId="31771" xr:uid="{00000000-0005-0000-0000-0000EB760000}"/>
    <cellStyle name="Normal 3_ANNÉE 2015" xfId="428" xr:uid="{00000000-0005-0000-0000-0000EC760000}"/>
    <cellStyle name="Normal 30" xfId="2042" xr:uid="{00000000-0005-0000-0000-0000ED760000}"/>
    <cellStyle name="Normal 30 10" xfId="31772" xr:uid="{00000000-0005-0000-0000-0000EE760000}"/>
    <cellStyle name="Normal 30 11" xfId="31773" xr:uid="{00000000-0005-0000-0000-0000EF760000}"/>
    <cellStyle name="Normal 30 12" xfId="31774" xr:uid="{00000000-0005-0000-0000-0000F0760000}"/>
    <cellStyle name="Normal 30 13" xfId="31775" xr:uid="{00000000-0005-0000-0000-0000F1760000}"/>
    <cellStyle name="Normal 30 14" xfId="31776" xr:uid="{00000000-0005-0000-0000-0000F2760000}"/>
    <cellStyle name="Normal 30 15" xfId="31777" xr:uid="{00000000-0005-0000-0000-0000F3760000}"/>
    <cellStyle name="Normal 30 16" xfId="2385" xr:uid="{00000000-0005-0000-0000-0000F4760000}"/>
    <cellStyle name="Normal 30 17" xfId="2333" xr:uid="{00000000-0005-0000-0000-0000F5760000}"/>
    <cellStyle name="Normal 30 18" xfId="50229" xr:uid="{00000000-0005-0000-0000-0000F6760000}"/>
    <cellStyle name="Normal 30 19" xfId="51398" xr:uid="{889F0004-53DB-437B-8097-C28E024CF819}"/>
    <cellStyle name="Normal 30 2" xfId="2063" xr:uid="{00000000-0005-0000-0000-0000F7760000}"/>
    <cellStyle name="Normal 30 2 2" xfId="2075" xr:uid="{00000000-0005-0000-0000-0000F8760000}"/>
    <cellStyle name="Normal 30 2 2 2" xfId="2108" xr:uid="{00000000-0005-0000-0000-0000F9760000}"/>
    <cellStyle name="Normal 30 2 2 2 2" xfId="31781" xr:uid="{00000000-0005-0000-0000-0000FA760000}"/>
    <cellStyle name="Normal 30 2 2 2 2 2" xfId="31782" xr:uid="{00000000-0005-0000-0000-0000FB760000}"/>
    <cellStyle name="Normal 30 2 2 2 3" xfId="31783" xr:uid="{00000000-0005-0000-0000-0000FC760000}"/>
    <cellStyle name="Normal 30 2 2 2 4" xfId="31784" xr:uid="{00000000-0005-0000-0000-0000FD760000}"/>
    <cellStyle name="Normal 30 2 2 2 5" xfId="31780" xr:uid="{00000000-0005-0000-0000-0000FE760000}"/>
    <cellStyle name="Normal 30 2 2 2 6" xfId="50275" xr:uid="{00000000-0005-0000-0000-0000FF760000}"/>
    <cellStyle name="Normal 30 2 2 2 7" xfId="52646" xr:uid="{827B91AF-EB4A-4479-9420-E3A63F1D540D}"/>
    <cellStyle name="Normal 30 2 2 3" xfId="31785" xr:uid="{00000000-0005-0000-0000-000000770000}"/>
    <cellStyle name="Normal 30 2 2 3 2" xfId="31786" xr:uid="{00000000-0005-0000-0000-000001770000}"/>
    <cellStyle name="Normal 30 2 2 4" xfId="31787" xr:uid="{00000000-0005-0000-0000-000002770000}"/>
    <cellStyle name="Normal 30 2 2 5" xfId="31788" xr:uid="{00000000-0005-0000-0000-000003770000}"/>
    <cellStyle name="Normal 30 2 2 6" xfId="31789" xr:uid="{00000000-0005-0000-0000-000004770000}"/>
    <cellStyle name="Normal 30 2 2 7" xfId="31779" xr:uid="{00000000-0005-0000-0000-000005770000}"/>
    <cellStyle name="Normal 30 2 2 8" xfId="50245" xr:uid="{00000000-0005-0000-0000-000006770000}"/>
    <cellStyle name="Normal 30 2 2 9" xfId="52616" xr:uid="{BD3F6245-F0B4-462D-8E60-7165E4A66F00}"/>
    <cellStyle name="Normal 30 2 3" xfId="2096" xr:uid="{00000000-0005-0000-0000-000007770000}"/>
    <cellStyle name="Normal 30 2 3 2" xfId="31790" xr:uid="{00000000-0005-0000-0000-000008770000}"/>
    <cellStyle name="Normal 30 2 3 3" xfId="50263" xr:uid="{00000000-0005-0000-0000-000009770000}"/>
    <cellStyle name="Normal 30 2 3 4" xfId="52634" xr:uid="{89AFEE9A-293D-490C-B87B-05E115DDE8B4}"/>
    <cellStyle name="Normal 30 2 4" xfId="2145" xr:uid="{00000000-0005-0000-0000-00000A770000}"/>
    <cellStyle name="Normal 30 2 5" xfId="31778" xr:uid="{00000000-0005-0000-0000-00000B770000}"/>
    <cellStyle name="Normal 30 2 6" xfId="50233" xr:uid="{00000000-0005-0000-0000-00000C770000}"/>
    <cellStyle name="Normal 30 2 7" xfId="52604" xr:uid="{9AEE3253-1A33-49B3-9BC2-AD3D0883DF53}"/>
    <cellStyle name="Normal 30 20" xfId="52600" xr:uid="{3793195E-4802-4DD6-BAE8-33FE6A322144}"/>
    <cellStyle name="Normal 30 3" xfId="2067" xr:uid="{00000000-0005-0000-0000-00000D770000}"/>
    <cellStyle name="Normal 30 3 10" xfId="31792" xr:uid="{00000000-0005-0000-0000-00000E770000}"/>
    <cellStyle name="Normal 30 3 11" xfId="31793" xr:uid="{00000000-0005-0000-0000-00000F770000}"/>
    <cellStyle name="Normal 30 3 12" xfId="31794" xr:uid="{00000000-0005-0000-0000-000010770000}"/>
    <cellStyle name="Normal 30 3 13" xfId="31795" xr:uid="{00000000-0005-0000-0000-000011770000}"/>
    <cellStyle name="Normal 30 3 14" xfId="31791" xr:uid="{00000000-0005-0000-0000-000012770000}"/>
    <cellStyle name="Normal 30 3 15" xfId="50237" xr:uid="{00000000-0005-0000-0000-000013770000}"/>
    <cellStyle name="Normal 30 3 16" xfId="52608" xr:uid="{04089EAC-FF96-4DC9-B29E-BAB7CD6457D0}"/>
    <cellStyle name="Normal 30 3 2" xfId="2079" xr:uid="{00000000-0005-0000-0000-000014770000}"/>
    <cellStyle name="Normal 30 3 2 10" xfId="31797" xr:uid="{00000000-0005-0000-0000-000015770000}"/>
    <cellStyle name="Normal 30 3 2 11" xfId="31796" xr:uid="{00000000-0005-0000-0000-000016770000}"/>
    <cellStyle name="Normal 30 3 2 12" xfId="50249" xr:uid="{00000000-0005-0000-0000-000017770000}"/>
    <cellStyle name="Normal 30 3 2 13" xfId="52620" xr:uid="{E2EC93C8-2B29-4B91-BC04-072E14639829}"/>
    <cellStyle name="Normal 30 3 2 2" xfId="2112" xr:uid="{00000000-0005-0000-0000-000018770000}"/>
    <cellStyle name="Normal 30 3 2 2 2" xfId="31799" xr:uid="{00000000-0005-0000-0000-000019770000}"/>
    <cellStyle name="Normal 30 3 2 2 2 2" xfId="31800" xr:uid="{00000000-0005-0000-0000-00001A770000}"/>
    <cellStyle name="Normal 30 3 2 2 2 2 2" xfId="31801" xr:uid="{00000000-0005-0000-0000-00001B770000}"/>
    <cellStyle name="Normal 30 3 2 2 2 3" xfId="31802" xr:uid="{00000000-0005-0000-0000-00001C770000}"/>
    <cellStyle name="Normal 30 3 2 2 2 4" xfId="31803" xr:uid="{00000000-0005-0000-0000-00001D770000}"/>
    <cellStyle name="Normal 30 3 2 2 3" xfId="31804" xr:uid="{00000000-0005-0000-0000-00001E770000}"/>
    <cellStyle name="Normal 30 3 2 2 3 2" xfId="31805" xr:uid="{00000000-0005-0000-0000-00001F770000}"/>
    <cellStyle name="Normal 30 3 2 2 3 3" xfId="31806" xr:uid="{00000000-0005-0000-0000-000020770000}"/>
    <cellStyle name="Normal 30 3 2 2 4" xfId="31807" xr:uid="{00000000-0005-0000-0000-000021770000}"/>
    <cellStyle name="Normal 30 3 2 2 5" xfId="31808" xr:uid="{00000000-0005-0000-0000-000022770000}"/>
    <cellStyle name="Normal 30 3 2 2 6" xfId="31809" xr:uid="{00000000-0005-0000-0000-000023770000}"/>
    <cellStyle name="Normal 30 3 2 2 7" xfId="31798" xr:uid="{00000000-0005-0000-0000-000024770000}"/>
    <cellStyle name="Normal 30 3 2 2 8" xfId="50279" xr:uid="{00000000-0005-0000-0000-000025770000}"/>
    <cellStyle name="Normal 30 3 2 2 9" xfId="52650" xr:uid="{6151422B-ADB6-457C-9377-584B23E142B3}"/>
    <cellStyle name="Normal 30 3 2 3" xfId="31810" xr:uid="{00000000-0005-0000-0000-000026770000}"/>
    <cellStyle name="Normal 30 3 2 3 2" xfId="31811" xr:uid="{00000000-0005-0000-0000-000027770000}"/>
    <cellStyle name="Normal 30 3 2 3 3" xfId="31812" xr:uid="{00000000-0005-0000-0000-000028770000}"/>
    <cellStyle name="Normal 30 3 2 4" xfId="31813" xr:uid="{00000000-0005-0000-0000-000029770000}"/>
    <cellStyle name="Normal 30 3 2 5" xfId="31814" xr:uid="{00000000-0005-0000-0000-00002A770000}"/>
    <cellStyle name="Normal 30 3 2 6" xfId="31815" xr:uid="{00000000-0005-0000-0000-00002B770000}"/>
    <cellStyle name="Normal 30 3 2 7" xfId="31816" xr:uid="{00000000-0005-0000-0000-00002C770000}"/>
    <cellStyle name="Normal 30 3 2 8" xfId="31817" xr:uid="{00000000-0005-0000-0000-00002D770000}"/>
    <cellStyle name="Normal 30 3 2 9" xfId="31818" xr:uid="{00000000-0005-0000-0000-00002E770000}"/>
    <cellStyle name="Normal 30 3 3" xfId="2100" xr:uid="{00000000-0005-0000-0000-00002F770000}"/>
    <cellStyle name="Normal 30 3 3 2" xfId="31820" xr:uid="{00000000-0005-0000-0000-000030770000}"/>
    <cellStyle name="Normal 30 3 3 2 2" xfId="31821" xr:uid="{00000000-0005-0000-0000-000031770000}"/>
    <cellStyle name="Normal 30 3 3 2 3" xfId="31822" xr:uid="{00000000-0005-0000-0000-000032770000}"/>
    <cellStyle name="Normal 30 3 3 3" xfId="31823" xr:uid="{00000000-0005-0000-0000-000033770000}"/>
    <cellStyle name="Normal 30 3 3 4" xfId="31824" xr:uid="{00000000-0005-0000-0000-000034770000}"/>
    <cellStyle name="Normal 30 3 3 5" xfId="31825" xr:uid="{00000000-0005-0000-0000-000035770000}"/>
    <cellStyle name="Normal 30 3 3 6" xfId="31819" xr:uid="{00000000-0005-0000-0000-000036770000}"/>
    <cellStyle name="Normal 30 3 3 7" xfId="50267" xr:uid="{00000000-0005-0000-0000-000037770000}"/>
    <cellStyle name="Normal 30 3 3 8" xfId="52638" xr:uid="{A78AEA2E-F03F-440A-A520-D43D4F4C276A}"/>
    <cellStyle name="Normal 30 3 4" xfId="31826" xr:uid="{00000000-0005-0000-0000-000038770000}"/>
    <cellStyle name="Normal 30 3 4 2" xfId="31827" xr:uid="{00000000-0005-0000-0000-000039770000}"/>
    <cellStyle name="Normal 30 3 4 2 2" xfId="31828" xr:uid="{00000000-0005-0000-0000-00003A770000}"/>
    <cellStyle name="Normal 30 3 4 2 3" xfId="31829" xr:uid="{00000000-0005-0000-0000-00003B770000}"/>
    <cellStyle name="Normal 30 3 4 3" xfId="31830" xr:uid="{00000000-0005-0000-0000-00003C770000}"/>
    <cellStyle name="Normal 30 3 4 4" xfId="31831" xr:uid="{00000000-0005-0000-0000-00003D770000}"/>
    <cellStyle name="Normal 30 3 4 5" xfId="31832" xr:uid="{00000000-0005-0000-0000-00003E770000}"/>
    <cellStyle name="Normal 30 3 5" xfId="31833" xr:uid="{00000000-0005-0000-0000-00003F770000}"/>
    <cellStyle name="Normal 30 3 5 2" xfId="31834" xr:uid="{00000000-0005-0000-0000-000040770000}"/>
    <cellStyle name="Normal 30 3 5 3" xfId="31835" xr:uid="{00000000-0005-0000-0000-000041770000}"/>
    <cellStyle name="Normal 30 3 6" xfId="31836" xr:uid="{00000000-0005-0000-0000-000042770000}"/>
    <cellStyle name="Normal 30 3 6 2" xfId="31837" xr:uid="{00000000-0005-0000-0000-000043770000}"/>
    <cellStyle name="Normal 30 3 7" xfId="31838" xr:uid="{00000000-0005-0000-0000-000044770000}"/>
    <cellStyle name="Normal 30 3 8" xfId="31839" xr:uid="{00000000-0005-0000-0000-000045770000}"/>
    <cellStyle name="Normal 30 3 9" xfId="31840" xr:uid="{00000000-0005-0000-0000-000046770000}"/>
    <cellStyle name="Normal 30 4" xfId="2071" xr:uid="{00000000-0005-0000-0000-000047770000}"/>
    <cellStyle name="Normal 30 4 10" xfId="31842" xr:uid="{00000000-0005-0000-0000-000048770000}"/>
    <cellStyle name="Normal 30 4 11" xfId="31843" xr:uid="{00000000-0005-0000-0000-000049770000}"/>
    <cellStyle name="Normal 30 4 12" xfId="31844" xr:uid="{00000000-0005-0000-0000-00004A770000}"/>
    <cellStyle name="Normal 30 4 13" xfId="31841" xr:uid="{00000000-0005-0000-0000-00004B770000}"/>
    <cellStyle name="Normal 30 4 14" xfId="50241" xr:uid="{00000000-0005-0000-0000-00004C770000}"/>
    <cellStyle name="Normal 30 4 15" xfId="52612" xr:uid="{1ADE7435-BD34-4483-AD1A-3A7C9A6A6FA0}"/>
    <cellStyle name="Normal 30 4 2" xfId="2104" xr:uid="{00000000-0005-0000-0000-00004D770000}"/>
    <cellStyle name="Normal 30 4 2 10" xfId="31846" xr:uid="{00000000-0005-0000-0000-00004E770000}"/>
    <cellStyle name="Normal 30 4 2 11" xfId="31845" xr:uid="{00000000-0005-0000-0000-00004F770000}"/>
    <cellStyle name="Normal 30 4 2 12" xfId="50271" xr:uid="{00000000-0005-0000-0000-000050770000}"/>
    <cellStyle name="Normal 30 4 2 13" xfId="52642" xr:uid="{EBAF6AF7-BAFB-4395-B216-A64B05C5BD85}"/>
    <cellStyle name="Normal 30 4 2 2" xfId="31847" xr:uid="{00000000-0005-0000-0000-000051770000}"/>
    <cellStyle name="Normal 30 4 2 2 2" xfId="31848" xr:uid="{00000000-0005-0000-0000-000052770000}"/>
    <cellStyle name="Normal 30 4 2 2 2 2" xfId="31849" xr:uid="{00000000-0005-0000-0000-000053770000}"/>
    <cellStyle name="Normal 30 4 2 2 2 3" xfId="31850" xr:uid="{00000000-0005-0000-0000-000054770000}"/>
    <cellStyle name="Normal 30 4 2 2 3" xfId="31851" xr:uid="{00000000-0005-0000-0000-000055770000}"/>
    <cellStyle name="Normal 30 4 2 2 4" xfId="31852" xr:uid="{00000000-0005-0000-0000-000056770000}"/>
    <cellStyle name="Normal 30 4 2 3" xfId="31853" xr:uid="{00000000-0005-0000-0000-000057770000}"/>
    <cellStyle name="Normal 30 4 2 3 2" xfId="31854" xr:uid="{00000000-0005-0000-0000-000058770000}"/>
    <cellStyle name="Normal 30 4 2 3 2 2" xfId="31855" xr:uid="{00000000-0005-0000-0000-000059770000}"/>
    <cellStyle name="Normal 30 4 2 3 2 3" xfId="31856" xr:uid="{00000000-0005-0000-0000-00005A770000}"/>
    <cellStyle name="Normal 30 4 2 3 3" xfId="31857" xr:uid="{00000000-0005-0000-0000-00005B770000}"/>
    <cellStyle name="Normal 30 4 2 3 4" xfId="31858" xr:uid="{00000000-0005-0000-0000-00005C770000}"/>
    <cellStyle name="Normal 30 4 2 4" xfId="31859" xr:uid="{00000000-0005-0000-0000-00005D770000}"/>
    <cellStyle name="Normal 30 4 2 4 2" xfId="31860" xr:uid="{00000000-0005-0000-0000-00005E770000}"/>
    <cellStyle name="Normal 30 4 2 4 3" xfId="31861" xr:uid="{00000000-0005-0000-0000-00005F770000}"/>
    <cellStyle name="Normal 30 4 2 5" xfId="31862" xr:uid="{00000000-0005-0000-0000-000060770000}"/>
    <cellStyle name="Normal 30 4 2 5 2" xfId="31863" xr:uid="{00000000-0005-0000-0000-000061770000}"/>
    <cellStyle name="Normal 30 4 2 6" xfId="31864" xr:uid="{00000000-0005-0000-0000-000062770000}"/>
    <cellStyle name="Normal 30 4 2 7" xfId="31865" xr:uid="{00000000-0005-0000-0000-000063770000}"/>
    <cellStyle name="Normal 30 4 2 8" xfId="31866" xr:uid="{00000000-0005-0000-0000-000064770000}"/>
    <cellStyle name="Normal 30 4 2 9" xfId="31867" xr:uid="{00000000-0005-0000-0000-000065770000}"/>
    <cellStyle name="Normal 30 4 3" xfId="31868" xr:uid="{00000000-0005-0000-0000-000066770000}"/>
    <cellStyle name="Normal 30 4 3 2" xfId="31869" xr:uid="{00000000-0005-0000-0000-000067770000}"/>
    <cellStyle name="Normal 30 4 3 3" xfId="31870" xr:uid="{00000000-0005-0000-0000-000068770000}"/>
    <cellStyle name="Normal 30 4 4" xfId="31871" xr:uid="{00000000-0005-0000-0000-000069770000}"/>
    <cellStyle name="Normal 30 4 4 2" xfId="31872" xr:uid="{00000000-0005-0000-0000-00006A770000}"/>
    <cellStyle name="Normal 30 4 4 3" xfId="31873" xr:uid="{00000000-0005-0000-0000-00006B770000}"/>
    <cellStyle name="Normal 30 4 5" xfId="31874" xr:uid="{00000000-0005-0000-0000-00006C770000}"/>
    <cellStyle name="Normal 30 4 5 2" xfId="31875" xr:uid="{00000000-0005-0000-0000-00006D770000}"/>
    <cellStyle name="Normal 30 4 5 3" xfId="31876" xr:uid="{00000000-0005-0000-0000-00006E770000}"/>
    <cellStyle name="Normal 30 4 6" xfId="31877" xr:uid="{00000000-0005-0000-0000-00006F770000}"/>
    <cellStyle name="Normal 30 4 7" xfId="31878" xr:uid="{00000000-0005-0000-0000-000070770000}"/>
    <cellStyle name="Normal 30 4 8" xfId="31879" xr:uid="{00000000-0005-0000-0000-000071770000}"/>
    <cellStyle name="Normal 30 4 9" xfId="31880" xr:uid="{00000000-0005-0000-0000-000072770000}"/>
    <cellStyle name="Normal 30 5" xfId="2092" xr:uid="{00000000-0005-0000-0000-000073770000}"/>
    <cellStyle name="Normal 30 5 10" xfId="31882" xr:uid="{00000000-0005-0000-0000-000074770000}"/>
    <cellStyle name="Normal 30 5 11" xfId="31883" xr:uid="{00000000-0005-0000-0000-000075770000}"/>
    <cellStyle name="Normal 30 5 12" xfId="31881" xr:uid="{00000000-0005-0000-0000-000076770000}"/>
    <cellStyle name="Normal 30 5 13" xfId="50259" xr:uid="{00000000-0005-0000-0000-000077770000}"/>
    <cellStyle name="Normal 30 5 14" xfId="52630" xr:uid="{CA1C238A-E6BC-4E5E-8A39-7CF0DFD513A7}"/>
    <cellStyle name="Normal 30 5 2" xfId="31884" xr:uid="{00000000-0005-0000-0000-000078770000}"/>
    <cellStyle name="Normal 30 5 2 2" xfId="31885" xr:uid="{00000000-0005-0000-0000-000079770000}"/>
    <cellStyle name="Normal 30 5 2 2 2" xfId="31886" xr:uid="{00000000-0005-0000-0000-00007A770000}"/>
    <cellStyle name="Normal 30 5 2 2 2 2" xfId="31887" xr:uid="{00000000-0005-0000-0000-00007B770000}"/>
    <cellStyle name="Normal 30 5 2 2 2 3" xfId="31888" xr:uid="{00000000-0005-0000-0000-00007C770000}"/>
    <cellStyle name="Normal 30 5 2 2 3" xfId="31889" xr:uid="{00000000-0005-0000-0000-00007D770000}"/>
    <cellStyle name="Normal 30 5 2 2 4" xfId="31890" xr:uid="{00000000-0005-0000-0000-00007E770000}"/>
    <cellStyle name="Normal 30 5 2 3" xfId="31891" xr:uid="{00000000-0005-0000-0000-00007F770000}"/>
    <cellStyle name="Normal 30 5 2 3 2" xfId="31892" xr:uid="{00000000-0005-0000-0000-000080770000}"/>
    <cellStyle name="Normal 30 5 2 3 2 2" xfId="31893" xr:uid="{00000000-0005-0000-0000-000081770000}"/>
    <cellStyle name="Normal 30 5 2 3 2 3" xfId="31894" xr:uid="{00000000-0005-0000-0000-000082770000}"/>
    <cellStyle name="Normal 30 5 2 3 3" xfId="31895" xr:uid="{00000000-0005-0000-0000-000083770000}"/>
    <cellStyle name="Normal 30 5 2 3 4" xfId="31896" xr:uid="{00000000-0005-0000-0000-000084770000}"/>
    <cellStyle name="Normal 30 5 2 4" xfId="31897" xr:uid="{00000000-0005-0000-0000-000085770000}"/>
    <cellStyle name="Normal 30 5 2 4 2" xfId="31898" xr:uid="{00000000-0005-0000-0000-000086770000}"/>
    <cellStyle name="Normal 30 5 2 4 3" xfId="31899" xr:uid="{00000000-0005-0000-0000-000087770000}"/>
    <cellStyle name="Normal 30 5 2 5" xfId="31900" xr:uid="{00000000-0005-0000-0000-000088770000}"/>
    <cellStyle name="Normal 30 5 2 5 2" xfId="31901" xr:uid="{00000000-0005-0000-0000-000089770000}"/>
    <cellStyle name="Normal 30 5 2 6" xfId="31902" xr:uid="{00000000-0005-0000-0000-00008A770000}"/>
    <cellStyle name="Normal 30 5 2 7" xfId="31903" xr:uid="{00000000-0005-0000-0000-00008B770000}"/>
    <cellStyle name="Normal 30 5 2 8" xfId="31904" xr:uid="{00000000-0005-0000-0000-00008C770000}"/>
    <cellStyle name="Normal 30 5 2 9" xfId="31905" xr:uid="{00000000-0005-0000-0000-00008D770000}"/>
    <cellStyle name="Normal 30 5 3" xfId="31906" xr:uid="{00000000-0005-0000-0000-00008E770000}"/>
    <cellStyle name="Normal 30 5 3 2" xfId="31907" xr:uid="{00000000-0005-0000-0000-00008F770000}"/>
    <cellStyle name="Normal 30 5 3 2 2" xfId="31908" xr:uid="{00000000-0005-0000-0000-000090770000}"/>
    <cellStyle name="Normal 30 5 3 2 3" xfId="31909" xr:uid="{00000000-0005-0000-0000-000091770000}"/>
    <cellStyle name="Normal 30 5 3 3" xfId="31910" xr:uid="{00000000-0005-0000-0000-000092770000}"/>
    <cellStyle name="Normal 30 5 3 4" xfId="31911" xr:uid="{00000000-0005-0000-0000-000093770000}"/>
    <cellStyle name="Normal 30 5 4" xfId="31912" xr:uid="{00000000-0005-0000-0000-000094770000}"/>
    <cellStyle name="Normal 30 5 4 2" xfId="31913" xr:uid="{00000000-0005-0000-0000-000095770000}"/>
    <cellStyle name="Normal 30 5 4 2 2" xfId="31914" xr:uid="{00000000-0005-0000-0000-000096770000}"/>
    <cellStyle name="Normal 30 5 4 2 3" xfId="31915" xr:uid="{00000000-0005-0000-0000-000097770000}"/>
    <cellStyle name="Normal 30 5 4 3" xfId="31916" xr:uid="{00000000-0005-0000-0000-000098770000}"/>
    <cellStyle name="Normal 30 5 4 4" xfId="31917" xr:uid="{00000000-0005-0000-0000-000099770000}"/>
    <cellStyle name="Normal 30 5 5" xfId="31918" xr:uid="{00000000-0005-0000-0000-00009A770000}"/>
    <cellStyle name="Normal 30 5 5 2" xfId="31919" xr:uid="{00000000-0005-0000-0000-00009B770000}"/>
    <cellStyle name="Normal 30 5 5 3" xfId="31920" xr:uid="{00000000-0005-0000-0000-00009C770000}"/>
    <cellStyle name="Normal 30 5 6" xfId="31921" xr:uid="{00000000-0005-0000-0000-00009D770000}"/>
    <cellStyle name="Normal 30 5 6 2" xfId="31922" xr:uid="{00000000-0005-0000-0000-00009E770000}"/>
    <cellStyle name="Normal 30 5 7" xfId="31923" xr:uid="{00000000-0005-0000-0000-00009F770000}"/>
    <cellStyle name="Normal 30 5 8" xfId="31924" xr:uid="{00000000-0005-0000-0000-0000A0770000}"/>
    <cellStyle name="Normal 30 5 9" xfId="31925" xr:uid="{00000000-0005-0000-0000-0000A1770000}"/>
    <cellStyle name="Normal 30 6" xfId="2139" xr:uid="{00000000-0005-0000-0000-0000A2770000}"/>
    <cellStyle name="Normal 30 6 10" xfId="31926" xr:uid="{00000000-0005-0000-0000-0000A3770000}"/>
    <cellStyle name="Normal 30 6 2" xfId="31927" xr:uid="{00000000-0005-0000-0000-0000A4770000}"/>
    <cellStyle name="Normal 30 6 2 2" xfId="31928" xr:uid="{00000000-0005-0000-0000-0000A5770000}"/>
    <cellStyle name="Normal 30 6 2 2 2" xfId="31929" xr:uid="{00000000-0005-0000-0000-0000A6770000}"/>
    <cellStyle name="Normal 30 6 2 2 3" xfId="31930" xr:uid="{00000000-0005-0000-0000-0000A7770000}"/>
    <cellStyle name="Normal 30 6 2 3" xfId="31931" xr:uid="{00000000-0005-0000-0000-0000A8770000}"/>
    <cellStyle name="Normal 30 6 2 4" xfId="31932" xr:uid="{00000000-0005-0000-0000-0000A9770000}"/>
    <cellStyle name="Normal 30 6 3" xfId="31933" xr:uid="{00000000-0005-0000-0000-0000AA770000}"/>
    <cellStyle name="Normal 30 6 3 2" xfId="31934" xr:uid="{00000000-0005-0000-0000-0000AB770000}"/>
    <cellStyle name="Normal 30 6 3 2 2" xfId="31935" xr:uid="{00000000-0005-0000-0000-0000AC770000}"/>
    <cellStyle name="Normal 30 6 3 2 3" xfId="31936" xr:uid="{00000000-0005-0000-0000-0000AD770000}"/>
    <cellStyle name="Normal 30 6 3 3" xfId="31937" xr:uid="{00000000-0005-0000-0000-0000AE770000}"/>
    <cellStyle name="Normal 30 6 3 4" xfId="31938" xr:uid="{00000000-0005-0000-0000-0000AF770000}"/>
    <cellStyle name="Normal 30 6 4" xfId="31939" xr:uid="{00000000-0005-0000-0000-0000B0770000}"/>
    <cellStyle name="Normal 30 6 4 2" xfId="31940" xr:uid="{00000000-0005-0000-0000-0000B1770000}"/>
    <cellStyle name="Normal 30 6 4 3" xfId="31941" xr:uid="{00000000-0005-0000-0000-0000B2770000}"/>
    <cellStyle name="Normal 30 6 5" xfId="31942" xr:uid="{00000000-0005-0000-0000-0000B3770000}"/>
    <cellStyle name="Normal 30 6 5 2" xfId="31943" xr:uid="{00000000-0005-0000-0000-0000B4770000}"/>
    <cellStyle name="Normal 30 6 6" xfId="31944" xr:uid="{00000000-0005-0000-0000-0000B5770000}"/>
    <cellStyle name="Normal 30 6 7" xfId="31945" xr:uid="{00000000-0005-0000-0000-0000B6770000}"/>
    <cellStyle name="Normal 30 6 8" xfId="31946" xr:uid="{00000000-0005-0000-0000-0000B7770000}"/>
    <cellStyle name="Normal 30 6 9" xfId="31947" xr:uid="{00000000-0005-0000-0000-0000B8770000}"/>
    <cellStyle name="Normal 30 7" xfId="31948" xr:uid="{00000000-0005-0000-0000-0000B9770000}"/>
    <cellStyle name="Normal 30 7 2" xfId="31949" xr:uid="{00000000-0005-0000-0000-0000BA770000}"/>
    <cellStyle name="Normal 30 7 2 2" xfId="31950" xr:uid="{00000000-0005-0000-0000-0000BB770000}"/>
    <cellStyle name="Normal 30 7 3" xfId="31951" xr:uid="{00000000-0005-0000-0000-0000BC770000}"/>
    <cellStyle name="Normal 30 7 4" xfId="31952" xr:uid="{00000000-0005-0000-0000-0000BD770000}"/>
    <cellStyle name="Normal 30 7 5" xfId="31953" xr:uid="{00000000-0005-0000-0000-0000BE770000}"/>
    <cellStyle name="Normal 30 7 6" xfId="31954" xr:uid="{00000000-0005-0000-0000-0000BF770000}"/>
    <cellStyle name="Normal 30 7 7" xfId="31955" xr:uid="{00000000-0005-0000-0000-0000C0770000}"/>
    <cellStyle name="Normal 30 8" xfId="31956" xr:uid="{00000000-0005-0000-0000-0000C1770000}"/>
    <cellStyle name="Normal 30 8 2" xfId="31957" xr:uid="{00000000-0005-0000-0000-0000C2770000}"/>
    <cellStyle name="Normal 30 8 3" xfId="31958" xr:uid="{00000000-0005-0000-0000-0000C3770000}"/>
    <cellStyle name="Normal 30 9" xfId="31959" xr:uid="{00000000-0005-0000-0000-0000C4770000}"/>
    <cellStyle name="Normal 30 9 2" xfId="31960" xr:uid="{00000000-0005-0000-0000-0000C5770000}"/>
    <cellStyle name="Normal 30 9 3" xfId="31961" xr:uid="{00000000-0005-0000-0000-0000C6770000}"/>
    <cellStyle name="Normal 300" xfId="31962" xr:uid="{00000000-0005-0000-0000-0000C7770000}"/>
    <cellStyle name="Normal 300 2" xfId="31963" xr:uid="{00000000-0005-0000-0000-0000C8770000}"/>
    <cellStyle name="Normal 301" xfId="31964" xr:uid="{00000000-0005-0000-0000-0000C9770000}"/>
    <cellStyle name="Normal 301 2" xfId="31965" xr:uid="{00000000-0005-0000-0000-0000CA770000}"/>
    <cellStyle name="Normal 302" xfId="31966" xr:uid="{00000000-0005-0000-0000-0000CB770000}"/>
    <cellStyle name="Normal 302 2" xfId="31967" xr:uid="{00000000-0005-0000-0000-0000CC770000}"/>
    <cellStyle name="Normal 303" xfId="31968" xr:uid="{00000000-0005-0000-0000-0000CD770000}"/>
    <cellStyle name="Normal 303 2" xfId="31969" xr:uid="{00000000-0005-0000-0000-0000CE770000}"/>
    <cellStyle name="Normal 304" xfId="31970" xr:uid="{00000000-0005-0000-0000-0000CF770000}"/>
    <cellStyle name="Normal 304 2" xfId="31971" xr:uid="{00000000-0005-0000-0000-0000D0770000}"/>
    <cellStyle name="Normal 305" xfId="31972" xr:uid="{00000000-0005-0000-0000-0000D1770000}"/>
    <cellStyle name="Normal 305 2" xfId="31973" xr:uid="{00000000-0005-0000-0000-0000D2770000}"/>
    <cellStyle name="Normal 306" xfId="31974" xr:uid="{00000000-0005-0000-0000-0000D3770000}"/>
    <cellStyle name="Normal 306 2" xfId="31975" xr:uid="{00000000-0005-0000-0000-0000D4770000}"/>
    <cellStyle name="Normal 307" xfId="31976" xr:uid="{00000000-0005-0000-0000-0000D5770000}"/>
    <cellStyle name="Normal 307 2" xfId="31977" xr:uid="{00000000-0005-0000-0000-0000D6770000}"/>
    <cellStyle name="Normal 308" xfId="31978" xr:uid="{00000000-0005-0000-0000-0000D7770000}"/>
    <cellStyle name="Normal 308 2" xfId="31979" xr:uid="{00000000-0005-0000-0000-0000D8770000}"/>
    <cellStyle name="Normal 309" xfId="31980" xr:uid="{00000000-0005-0000-0000-0000D9770000}"/>
    <cellStyle name="Normal 309 2" xfId="31981" xr:uid="{00000000-0005-0000-0000-0000DA770000}"/>
    <cellStyle name="Normal 31" xfId="2017" xr:uid="{00000000-0005-0000-0000-0000DB770000}"/>
    <cellStyle name="Normal 31 10" xfId="31982" xr:uid="{00000000-0005-0000-0000-0000DC770000}"/>
    <cellStyle name="Normal 31 10 2" xfId="31983" xr:uid="{00000000-0005-0000-0000-0000DD770000}"/>
    <cellStyle name="Normal 31 11" xfId="31984" xr:uid="{00000000-0005-0000-0000-0000DE770000}"/>
    <cellStyle name="Normal 31 12" xfId="31985" xr:uid="{00000000-0005-0000-0000-0000DF770000}"/>
    <cellStyle name="Normal 31 12 2" xfId="31986" xr:uid="{00000000-0005-0000-0000-0000E0770000}"/>
    <cellStyle name="Normal 31 13" xfId="31987" xr:uid="{00000000-0005-0000-0000-0000E1770000}"/>
    <cellStyle name="Normal 31 14" xfId="2386" xr:uid="{00000000-0005-0000-0000-0000E2770000}"/>
    <cellStyle name="Normal 31 15" xfId="2157" xr:uid="{00000000-0005-0000-0000-0000E3770000}"/>
    <cellStyle name="Normal 31 2" xfId="31988" xr:uid="{00000000-0005-0000-0000-0000E4770000}"/>
    <cellStyle name="Normal 31 2 10" xfId="31989" xr:uid="{00000000-0005-0000-0000-0000E5770000}"/>
    <cellStyle name="Normal 31 2 11" xfId="31990" xr:uid="{00000000-0005-0000-0000-0000E6770000}"/>
    <cellStyle name="Normal 31 2 12" xfId="31991" xr:uid="{00000000-0005-0000-0000-0000E7770000}"/>
    <cellStyle name="Normal 31 2 2" xfId="31992" xr:uid="{00000000-0005-0000-0000-0000E8770000}"/>
    <cellStyle name="Normal 31 2 2 2" xfId="31993" xr:uid="{00000000-0005-0000-0000-0000E9770000}"/>
    <cellStyle name="Normal 31 2 2 2 2" xfId="31994" xr:uid="{00000000-0005-0000-0000-0000EA770000}"/>
    <cellStyle name="Normal 31 2 2 2 2 2" xfId="31995" xr:uid="{00000000-0005-0000-0000-0000EB770000}"/>
    <cellStyle name="Normal 31 2 2 2 2 2 2" xfId="31996" xr:uid="{00000000-0005-0000-0000-0000EC770000}"/>
    <cellStyle name="Normal 31 2 2 2 2 3" xfId="31997" xr:uid="{00000000-0005-0000-0000-0000ED770000}"/>
    <cellStyle name="Normal 31 2 2 2 2 4" xfId="31998" xr:uid="{00000000-0005-0000-0000-0000EE770000}"/>
    <cellStyle name="Normal 31 2 2 2 3" xfId="31999" xr:uid="{00000000-0005-0000-0000-0000EF770000}"/>
    <cellStyle name="Normal 31 2 2 2 3 2" xfId="32000" xr:uid="{00000000-0005-0000-0000-0000F0770000}"/>
    <cellStyle name="Normal 31 2 2 2 4" xfId="32001" xr:uid="{00000000-0005-0000-0000-0000F1770000}"/>
    <cellStyle name="Normal 31 2 2 2 5" xfId="32002" xr:uid="{00000000-0005-0000-0000-0000F2770000}"/>
    <cellStyle name="Normal 31 2 3" xfId="32003" xr:uid="{00000000-0005-0000-0000-0000F3770000}"/>
    <cellStyle name="Normal 31 2 3 2" xfId="32004" xr:uid="{00000000-0005-0000-0000-0000F4770000}"/>
    <cellStyle name="Normal 31 2 3 2 2" xfId="32005" xr:uid="{00000000-0005-0000-0000-0000F5770000}"/>
    <cellStyle name="Normal 31 2 3 2 2 2" xfId="32006" xr:uid="{00000000-0005-0000-0000-0000F6770000}"/>
    <cellStyle name="Normal 31 2 3 2 2 3" xfId="32007" xr:uid="{00000000-0005-0000-0000-0000F7770000}"/>
    <cellStyle name="Normal 31 2 3 2 3" xfId="32008" xr:uid="{00000000-0005-0000-0000-0000F8770000}"/>
    <cellStyle name="Normal 31 2 3 2 4" xfId="32009" xr:uid="{00000000-0005-0000-0000-0000F9770000}"/>
    <cellStyle name="Normal 31 2 3 3" xfId="32010" xr:uid="{00000000-0005-0000-0000-0000FA770000}"/>
    <cellStyle name="Normal 31 2 3 3 2" xfId="32011" xr:uid="{00000000-0005-0000-0000-0000FB770000}"/>
    <cellStyle name="Normal 31 2 3 3 2 2" xfId="32012" xr:uid="{00000000-0005-0000-0000-0000FC770000}"/>
    <cellStyle name="Normal 31 2 3 3 2 3" xfId="32013" xr:uid="{00000000-0005-0000-0000-0000FD770000}"/>
    <cellStyle name="Normal 31 2 3 3 3" xfId="32014" xr:uid="{00000000-0005-0000-0000-0000FE770000}"/>
    <cellStyle name="Normal 31 2 3 3 4" xfId="32015" xr:uid="{00000000-0005-0000-0000-0000FF770000}"/>
    <cellStyle name="Normal 31 2 3 4" xfId="32016" xr:uid="{00000000-0005-0000-0000-000000780000}"/>
    <cellStyle name="Normal 31 2 3 4 2" xfId="32017" xr:uid="{00000000-0005-0000-0000-000001780000}"/>
    <cellStyle name="Normal 31 2 3 4 3" xfId="32018" xr:uid="{00000000-0005-0000-0000-000002780000}"/>
    <cellStyle name="Normal 31 2 3 5" xfId="32019" xr:uid="{00000000-0005-0000-0000-000003780000}"/>
    <cellStyle name="Normal 31 2 3 5 2" xfId="32020" xr:uid="{00000000-0005-0000-0000-000004780000}"/>
    <cellStyle name="Normal 31 2 3 6" xfId="32021" xr:uid="{00000000-0005-0000-0000-000005780000}"/>
    <cellStyle name="Normal 31 2 3 7" xfId="32022" xr:uid="{00000000-0005-0000-0000-000006780000}"/>
    <cellStyle name="Normal 31 2 3 8" xfId="32023" xr:uid="{00000000-0005-0000-0000-000007780000}"/>
    <cellStyle name="Normal 31 2 3 9" xfId="32024" xr:uid="{00000000-0005-0000-0000-000008780000}"/>
    <cellStyle name="Normal 31 2 4" xfId="32025" xr:uid="{00000000-0005-0000-0000-000009780000}"/>
    <cellStyle name="Normal 31 2 4 2" xfId="32026" xr:uid="{00000000-0005-0000-0000-00000A780000}"/>
    <cellStyle name="Normal 31 2 4 3" xfId="32027" xr:uid="{00000000-0005-0000-0000-00000B780000}"/>
    <cellStyle name="Normal 31 2 5" xfId="32028" xr:uid="{00000000-0005-0000-0000-00000C780000}"/>
    <cellStyle name="Normal 31 2 5 2" xfId="32029" xr:uid="{00000000-0005-0000-0000-00000D780000}"/>
    <cellStyle name="Normal 31 2 5 3" xfId="32030" xr:uid="{00000000-0005-0000-0000-00000E780000}"/>
    <cellStyle name="Normal 31 2 6" xfId="32031" xr:uid="{00000000-0005-0000-0000-00000F780000}"/>
    <cellStyle name="Normal 31 2 6 2" xfId="32032" xr:uid="{00000000-0005-0000-0000-000010780000}"/>
    <cellStyle name="Normal 31 2 6 3" xfId="32033" xr:uid="{00000000-0005-0000-0000-000011780000}"/>
    <cellStyle name="Normal 31 2 7" xfId="32034" xr:uid="{00000000-0005-0000-0000-000012780000}"/>
    <cellStyle name="Normal 31 2 8" xfId="32035" xr:uid="{00000000-0005-0000-0000-000013780000}"/>
    <cellStyle name="Normal 31 2 9" xfId="32036" xr:uid="{00000000-0005-0000-0000-000014780000}"/>
    <cellStyle name="Normal 31 3" xfId="32037" xr:uid="{00000000-0005-0000-0000-000015780000}"/>
    <cellStyle name="Normal 31 3 2" xfId="32038" xr:uid="{00000000-0005-0000-0000-000016780000}"/>
    <cellStyle name="Normal 31 3 2 2" xfId="32039" xr:uid="{00000000-0005-0000-0000-000017780000}"/>
    <cellStyle name="Normal 31 3 2 2 2" xfId="32040" xr:uid="{00000000-0005-0000-0000-000018780000}"/>
    <cellStyle name="Normal 31 3 2 2 2 2" xfId="32041" xr:uid="{00000000-0005-0000-0000-000019780000}"/>
    <cellStyle name="Normal 31 3 2 2 3" xfId="32042" xr:uid="{00000000-0005-0000-0000-00001A780000}"/>
    <cellStyle name="Normal 31 3 2 2 4" xfId="32043" xr:uid="{00000000-0005-0000-0000-00001B780000}"/>
    <cellStyle name="Normal 31 3 2 2 5" xfId="32044" xr:uid="{00000000-0005-0000-0000-00001C780000}"/>
    <cellStyle name="Normal 31 3 2 3" xfId="32045" xr:uid="{00000000-0005-0000-0000-00001D780000}"/>
    <cellStyle name="Normal 31 3 2 3 2" xfId="32046" xr:uid="{00000000-0005-0000-0000-00001E780000}"/>
    <cellStyle name="Normal 31 3 2 3 3" xfId="32047" xr:uid="{00000000-0005-0000-0000-00001F780000}"/>
    <cellStyle name="Normal 31 3 2 4" xfId="32048" xr:uid="{00000000-0005-0000-0000-000020780000}"/>
    <cellStyle name="Normal 31 3 2 5" xfId="32049" xr:uid="{00000000-0005-0000-0000-000021780000}"/>
    <cellStyle name="Normal 31 3 3" xfId="32050" xr:uid="{00000000-0005-0000-0000-000022780000}"/>
    <cellStyle name="Normal 31 3 3 2" xfId="32051" xr:uid="{00000000-0005-0000-0000-000023780000}"/>
    <cellStyle name="Normal 31 3 3 3" xfId="32052" xr:uid="{00000000-0005-0000-0000-000024780000}"/>
    <cellStyle name="Normal 31 3 3 4" xfId="32053" xr:uid="{00000000-0005-0000-0000-000025780000}"/>
    <cellStyle name="Normal 31 3 4" xfId="32054" xr:uid="{00000000-0005-0000-0000-000026780000}"/>
    <cellStyle name="Normal 31 3 4 2" xfId="32055" xr:uid="{00000000-0005-0000-0000-000027780000}"/>
    <cellStyle name="Normal 31 3 4 3" xfId="32056" xr:uid="{00000000-0005-0000-0000-000028780000}"/>
    <cellStyle name="Normal 31 3 5" xfId="32057" xr:uid="{00000000-0005-0000-0000-000029780000}"/>
    <cellStyle name="Normal 31 4" xfId="32058" xr:uid="{00000000-0005-0000-0000-00002A780000}"/>
    <cellStyle name="Normal 31 4 2" xfId="32059" xr:uid="{00000000-0005-0000-0000-00002B780000}"/>
    <cellStyle name="Normal 31 4 2 2" xfId="32060" xr:uid="{00000000-0005-0000-0000-00002C780000}"/>
    <cellStyle name="Normal 31 4 2 2 2" xfId="32061" xr:uid="{00000000-0005-0000-0000-00002D780000}"/>
    <cellStyle name="Normal 31 4 2 2 2 2" xfId="32062" xr:uid="{00000000-0005-0000-0000-00002E780000}"/>
    <cellStyle name="Normal 31 4 2 2 3" xfId="32063" xr:uid="{00000000-0005-0000-0000-00002F780000}"/>
    <cellStyle name="Normal 31 4 2 2 4" xfId="32064" xr:uid="{00000000-0005-0000-0000-000030780000}"/>
    <cellStyle name="Normal 31 4 2 3" xfId="32065" xr:uid="{00000000-0005-0000-0000-000031780000}"/>
    <cellStyle name="Normal 31 4 2 3 2" xfId="32066" xr:uid="{00000000-0005-0000-0000-000032780000}"/>
    <cellStyle name="Normal 31 4 2 4" xfId="32067" xr:uid="{00000000-0005-0000-0000-000033780000}"/>
    <cellStyle name="Normal 31 4 2 5" xfId="32068" xr:uid="{00000000-0005-0000-0000-000034780000}"/>
    <cellStyle name="Normal 31 4 2 6" xfId="32069" xr:uid="{00000000-0005-0000-0000-000035780000}"/>
    <cellStyle name="Normal 31 5" xfId="32070" xr:uid="{00000000-0005-0000-0000-000036780000}"/>
    <cellStyle name="Normal 31 5 2" xfId="32071" xr:uid="{00000000-0005-0000-0000-000037780000}"/>
    <cellStyle name="Normal 31 5 2 2" xfId="32072" xr:uid="{00000000-0005-0000-0000-000038780000}"/>
    <cellStyle name="Normal 31 5 2 2 2" xfId="32073" xr:uid="{00000000-0005-0000-0000-000039780000}"/>
    <cellStyle name="Normal 31 5 2 2 2 2" xfId="32074" xr:uid="{00000000-0005-0000-0000-00003A780000}"/>
    <cellStyle name="Normal 31 5 2 2 3" xfId="32075" xr:uid="{00000000-0005-0000-0000-00003B780000}"/>
    <cellStyle name="Normal 31 5 2 2 4" xfId="32076" xr:uid="{00000000-0005-0000-0000-00003C780000}"/>
    <cellStyle name="Normal 31 5 2 3" xfId="32077" xr:uid="{00000000-0005-0000-0000-00003D780000}"/>
    <cellStyle name="Normal 31 5 2 3 2" xfId="32078" xr:uid="{00000000-0005-0000-0000-00003E780000}"/>
    <cellStyle name="Normal 31 5 2 4" xfId="32079" xr:uid="{00000000-0005-0000-0000-00003F780000}"/>
    <cellStyle name="Normal 31 5 2 5" xfId="32080" xr:uid="{00000000-0005-0000-0000-000040780000}"/>
    <cellStyle name="Normal 31 5 2 6" xfId="32081" xr:uid="{00000000-0005-0000-0000-000041780000}"/>
    <cellStyle name="Normal 31 6" xfId="32082" xr:uid="{00000000-0005-0000-0000-000042780000}"/>
    <cellStyle name="Normal 31 6 2" xfId="32083" xr:uid="{00000000-0005-0000-0000-000043780000}"/>
    <cellStyle name="Normal 31 6 2 2" xfId="32084" xr:uid="{00000000-0005-0000-0000-000044780000}"/>
    <cellStyle name="Normal 31 6 2 2 2" xfId="32085" xr:uid="{00000000-0005-0000-0000-000045780000}"/>
    <cellStyle name="Normal 31 6 2 2 2 2" xfId="32086" xr:uid="{00000000-0005-0000-0000-000046780000}"/>
    <cellStyle name="Normal 31 6 2 2 3" xfId="32087" xr:uid="{00000000-0005-0000-0000-000047780000}"/>
    <cellStyle name="Normal 31 6 2 2 4" xfId="32088" xr:uid="{00000000-0005-0000-0000-000048780000}"/>
    <cellStyle name="Normal 31 6 2 3" xfId="32089" xr:uid="{00000000-0005-0000-0000-000049780000}"/>
    <cellStyle name="Normal 31 6 2 3 2" xfId="32090" xr:uid="{00000000-0005-0000-0000-00004A780000}"/>
    <cellStyle name="Normal 31 6 2 4" xfId="32091" xr:uid="{00000000-0005-0000-0000-00004B780000}"/>
    <cellStyle name="Normal 31 6 2 5" xfId="32092" xr:uid="{00000000-0005-0000-0000-00004C780000}"/>
    <cellStyle name="Normal 31 6 2 6" xfId="32093" xr:uid="{00000000-0005-0000-0000-00004D780000}"/>
    <cellStyle name="Normal 31 7" xfId="32094" xr:uid="{00000000-0005-0000-0000-00004E780000}"/>
    <cellStyle name="Normal 31 7 2" xfId="32095" xr:uid="{00000000-0005-0000-0000-00004F780000}"/>
    <cellStyle name="Normal 31 7 2 2" xfId="32096" xr:uid="{00000000-0005-0000-0000-000050780000}"/>
    <cellStyle name="Normal 31 7 3" xfId="32097" xr:uid="{00000000-0005-0000-0000-000051780000}"/>
    <cellStyle name="Normal 31 7 4" xfId="32098" xr:uid="{00000000-0005-0000-0000-000052780000}"/>
    <cellStyle name="Normal 31 7 5" xfId="32099" xr:uid="{00000000-0005-0000-0000-000053780000}"/>
    <cellStyle name="Normal 31 8" xfId="32100" xr:uid="{00000000-0005-0000-0000-000054780000}"/>
    <cellStyle name="Normal 31 8 2" xfId="32101" xr:uid="{00000000-0005-0000-0000-000055780000}"/>
    <cellStyle name="Normal 31 8 2 2" xfId="32102" xr:uid="{00000000-0005-0000-0000-000056780000}"/>
    <cellStyle name="Normal 31 8 3" xfId="32103" xr:uid="{00000000-0005-0000-0000-000057780000}"/>
    <cellStyle name="Normal 31 8 4" xfId="32104" xr:uid="{00000000-0005-0000-0000-000058780000}"/>
    <cellStyle name="Normal 31 9" xfId="32105" xr:uid="{00000000-0005-0000-0000-000059780000}"/>
    <cellStyle name="Normal 31 9 2" xfId="32106" xr:uid="{00000000-0005-0000-0000-00005A780000}"/>
    <cellStyle name="Normal 310" xfId="32107" xr:uid="{00000000-0005-0000-0000-00005B780000}"/>
    <cellStyle name="Normal 310 2" xfId="32108" xr:uid="{00000000-0005-0000-0000-00005C780000}"/>
    <cellStyle name="Normal 311" xfId="32109" xr:uid="{00000000-0005-0000-0000-00005D780000}"/>
    <cellStyle name="Normal 311 2" xfId="32110" xr:uid="{00000000-0005-0000-0000-00005E780000}"/>
    <cellStyle name="Normal 312" xfId="32111" xr:uid="{00000000-0005-0000-0000-00005F780000}"/>
    <cellStyle name="Normal 312 2" xfId="32112" xr:uid="{00000000-0005-0000-0000-000060780000}"/>
    <cellStyle name="Normal 313" xfId="32113" xr:uid="{00000000-0005-0000-0000-000061780000}"/>
    <cellStyle name="Normal 313 2" xfId="32114" xr:uid="{00000000-0005-0000-0000-000062780000}"/>
    <cellStyle name="Normal 314" xfId="32115" xr:uid="{00000000-0005-0000-0000-000063780000}"/>
    <cellStyle name="Normal 314 2" xfId="32116" xr:uid="{00000000-0005-0000-0000-000064780000}"/>
    <cellStyle name="Normal 315" xfId="32117" xr:uid="{00000000-0005-0000-0000-000065780000}"/>
    <cellStyle name="Normal 315 2" xfId="32118" xr:uid="{00000000-0005-0000-0000-000066780000}"/>
    <cellStyle name="Normal 316" xfId="32119" xr:uid="{00000000-0005-0000-0000-000067780000}"/>
    <cellStyle name="Normal 316 2" xfId="32120" xr:uid="{00000000-0005-0000-0000-000068780000}"/>
    <cellStyle name="Normal 317" xfId="32121" xr:uid="{00000000-0005-0000-0000-000069780000}"/>
    <cellStyle name="Normal 317 2" xfId="32122" xr:uid="{00000000-0005-0000-0000-00006A780000}"/>
    <cellStyle name="Normal 318" xfId="32123" xr:uid="{00000000-0005-0000-0000-00006B780000}"/>
    <cellStyle name="Normal 318 2" xfId="32124" xr:uid="{00000000-0005-0000-0000-00006C780000}"/>
    <cellStyle name="Normal 319" xfId="32125" xr:uid="{00000000-0005-0000-0000-00006D780000}"/>
    <cellStyle name="Normal 319 2" xfId="32126" xr:uid="{00000000-0005-0000-0000-00006E780000}"/>
    <cellStyle name="Normal 32" xfId="2049" xr:uid="{00000000-0005-0000-0000-00006F780000}"/>
    <cellStyle name="Normal 32 10" xfId="32128" xr:uid="{00000000-0005-0000-0000-000070780000}"/>
    <cellStyle name="Normal 32 10 2" xfId="32129" xr:uid="{00000000-0005-0000-0000-000071780000}"/>
    <cellStyle name="Normal 32 11" xfId="32130" xr:uid="{00000000-0005-0000-0000-000072780000}"/>
    <cellStyle name="Normal 32 12" xfId="32131" xr:uid="{00000000-0005-0000-0000-000073780000}"/>
    <cellStyle name="Normal 32 12 2" xfId="32132" xr:uid="{00000000-0005-0000-0000-000074780000}"/>
    <cellStyle name="Normal 32 13" xfId="32133" xr:uid="{00000000-0005-0000-0000-000075780000}"/>
    <cellStyle name="Normal 32 14" xfId="32134" xr:uid="{00000000-0005-0000-0000-000076780000}"/>
    <cellStyle name="Normal 32 15" xfId="32127" xr:uid="{00000000-0005-0000-0000-000077780000}"/>
    <cellStyle name="Normal 32 16" xfId="50231" xr:uid="{00000000-0005-0000-0000-000078780000}"/>
    <cellStyle name="Normal 32 17" xfId="50452" xr:uid="{9577841E-5B13-4FD0-AE7F-D272B8CC2F6D}"/>
    <cellStyle name="Normal 32 18" xfId="52273" xr:uid="{34FD928C-A1D4-4EF4-9477-F8748872321E}"/>
    <cellStyle name="Normal 32 19" xfId="52602" xr:uid="{ED91E2A3-5145-4E0E-AEE7-B98369449EEE}"/>
    <cellStyle name="Normal 32 2" xfId="2065" xr:uid="{00000000-0005-0000-0000-000079780000}"/>
    <cellStyle name="Normal 32 2 2" xfId="2077" xr:uid="{00000000-0005-0000-0000-00007A780000}"/>
    <cellStyle name="Normal 32 2 2 2" xfId="2110" xr:uid="{00000000-0005-0000-0000-00007B780000}"/>
    <cellStyle name="Normal 32 2 2 2 2" xfId="32138" xr:uid="{00000000-0005-0000-0000-00007C780000}"/>
    <cellStyle name="Normal 32 2 2 2 2 2" xfId="32139" xr:uid="{00000000-0005-0000-0000-00007D780000}"/>
    <cellStyle name="Normal 32 2 2 2 3" xfId="32140" xr:uid="{00000000-0005-0000-0000-00007E780000}"/>
    <cellStyle name="Normal 32 2 2 2 4" xfId="32141" xr:uid="{00000000-0005-0000-0000-00007F780000}"/>
    <cellStyle name="Normal 32 2 2 2 5" xfId="32137" xr:uid="{00000000-0005-0000-0000-000080780000}"/>
    <cellStyle name="Normal 32 2 2 2 6" xfId="50277" xr:uid="{00000000-0005-0000-0000-000081780000}"/>
    <cellStyle name="Normal 32 2 2 2 7" xfId="52648" xr:uid="{9374A88A-6B85-4A80-95A2-1A19AA465187}"/>
    <cellStyle name="Normal 32 2 2 3" xfId="32142" xr:uid="{00000000-0005-0000-0000-000082780000}"/>
    <cellStyle name="Normal 32 2 2 3 2" xfId="32143" xr:uid="{00000000-0005-0000-0000-000083780000}"/>
    <cellStyle name="Normal 32 2 2 4" xfId="32144" xr:uid="{00000000-0005-0000-0000-000084780000}"/>
    <cellStyle name="Normal 32 2 2 5" xfId="32145" xr:uid="{00000000-0005-0000-0000-000085780000}"/>
    <cellStyle name="Normal 32 2 2 6" xfId="32146" xr:uid="{00000000-0005-0000-0000-000086780000}"/>
    <cellStyle name="Normal 32 2 2 7" xfId="32136" xr:uid="{00000000-0005-0000-0000-000087780000}"/>
    <cellStyle name="Normal 32 2 2 8" xfId="50247" xr:uid="{00000000-0005-0000-0000-000088780000}"/>
    <cellStyle name="Normal 32 2 2 9" xfId="52618" xr:uid="{A7BB67D5-12C6-4F9E-86ED-2A0FBC1E8BF8}"/>
    <cellStyle name="Normal 32 2 3" xfId="2098" xr:uid="{00000000-0005-0000-0000-000089780000}"/>
    <cellStyle name="Normal 32 2 3 2" xfId="50265" xr:uid="{00000000-0005-0000-0000-00008A780000}"/>
    <cellStyle name="Normal 32 2 3 3" xfId="52636" xr:uid="{1AC7F5C6-6E86-48B0-95F3-EEA5A294EC4B}"/>
    <cellStyle name="Normal 32 2 4" xfId="2146" xr:uid="{00000000-0005-0000-0000-00008B780000}"/>
    <cellStyle name="Normal 32 2 5" xfId="32135" xr:uid="{00000000-0005-0000-0000-00008C780000}"/>
    <cellStyle name="Normal 32 2 6" xfId="50235" xr:uid="{00000000-0005-0000-0000-00008D780000}"/>
    <cellStyle name="Normal 32 2 7" xfId="51399" xr:uid="{4A7D295A-41F6-4258-A691-EC734756D75C}"/>
    <cellStyle name="Normal 32 2 8" xfId="52606" xr:uid="{032C2DCD-9F7A-41D6-BC30-EE7A0BA611D7}"/>
    <cellStyle name="Normal 32 20" xfId="52790" xr:uid="{178AEBE4-DA17-4C39-A874-5C612527CA13}"/>
    <cellStyle name="Normal 32 3" xfId="2069" xr:uid="{00000000-0005-0000-0000-00008E780000}"/>
    <cellStyle name="Normal 32 3 2" xfId="2081" xr:uid="{00000000-0005-0000-0000-00008F780000}"/>
    <cellStyle name="Normal 32 3 2 2" xfId="2114" xr:uid="{00000000-0005-0000-0000-000090780000}"/>
    <cellStyle name="Normal 32 3 2 2 2" xfId="32150" xr:uid="{00000000-0005-0000-0000-000091780000}"/>
    <cellStyle name="Normal 32 3 2 2 2 2" xfId="32151" xr:uid="{00000000-0005-0000-0000-000092780000}"/>
    <cellStyle name="Normal 32 3 2 2 3" xfId="32152" xr:uid="{00000000-0005-0000-0000-000093780000}"/>
    <cellStyle name="Normal 32 3 2 2 4" xfId="32153" xr:uid="{00000000-0005-0000-0000-000094780000}"/>
    <cellStyle name="Normal 32 3 2 2 5" xfId="32149" xr:uid="{00000000-0005-0000-0000-000095780000}"/>
    <cellStyle name="Normal 32 3 2 2 6" xfId="50281" xr:uid="{00000000-0005-0000-0000-000096780000}"/>
    <cellStyle name="Normal 32 3 2 2 7" xfId="52652" xr:uid="{5FECFF51-A71B-4705-8314-6EA1912ECF90}"/>
    <cellStyle name="Normal 32 3 2 3" xfId="32154" xr:uid="{00000000-0005-0000-0000-000097780000}"/>
    <cellStyle name="Normal 32 3 2 3 2" xfId="32155" xr:uid="{00000000-0005-0000-0000-000098780000}"/>
    <cellStyle name="Normal 32 3 2 4" xfId="32156" xr:uid="{00000000-0005-0000-0000-000099780000}"/>
    <cellStyle name="Normal 32 3 2 5" xfId="32157" xr:uid="{00000000-0005-0000-0000-00009A780000}"/>
    <cellStyle name="Normal 32 3 2 6" xfId="32158" xr:uid="{00000000-0005-0000-0000-00009B780000}"/>
    <cellStyle name="Normal 32 3 2 7" xfId="32148" xr:uid="{00000000-0005-0000-0000-00009C780000}"/>
    <cellStyle name="Normal 32 3 2 8" xfId="50251" xr:uid="{00000000-0005-0000-0000-00009D780000}"/>
    <cellStyle name="Normal 32 3 2 9" xfId="52622" xr:uid="{60A902F9-21F8-4DE8-A3FE-E65258D9D3A8}"/>
    <cellStyle name="Normal 32 3 3" xfId="2102" xr:uid="{00000000-0005-0000-0000-00009E780000}"/>
    <cellStyle name="Normal 32 3 3 2" xfId="32160" xr:uid="{00000000-0005-0000-0000-00009F780000}"/>
    <cellStyle name="Normal 32 3 3 3" xfId="32159" xr:uid="{00000000-0005-0000-0000-0000A0780000}"/>
    <cellStyle name="Normal 32 3 3 4" xfId="50269" xr:uid="{00000000-0005-0000-0000-0000A1780000}"/>
    <cellStyle name="Normal 32 3 3 5" xfId="52640" xr:uid="{5107A015-F723-43FB-8014-E02124A27841}"/>
    <cellStyle name="Normal 32 3 4" xfId="32161" xr:uid="{00000000-0005-0000-0000-0000A2780000}"/>
    <cellStyle name="Normal 32 3 4 2" xfId="32162" xr:uid="{00000000-0005-0000-0000-0000A3780000}"/>
    <cellStyle name="Normal 32 3 5" xfId="32147" xr:uid="{00000000-0005-0000-0000-0000A4780000}"/>
    <cellStyle name="Normal 32 3 6" xfId="50239" xr:uid="{00000000-0005-0000-0000-0000A5780000}"/>
    <cellStyle name="Normal 32 3 7" xfId="52610" xr:uid="{DCBFA4EC-74E9-446E-85D0-296CA62E5177}"/>
    <cellStyle name="Normal 32 4" xfId="2073" xr:uid="{00000000-0005-0000-0000-0000A6780000}"/>
    <cellStyle name="Normal 32 4 2" xfId="2106" xr:uid="{00000000-0005-0000-0000-0000A7780000}"/>
    <cellStyle name="Normal 32 4 2 2" xfId="32165" xr:uid="{00000000-0005-0000-0000-0000A8780000}"/>
    <cellStyle name="Normal 32 4 2 2 2" xfId="32166" xr:uid="{00000000-0005-0000-0000-0000A9780000}"/>
    <cellStyle name="Normal 32 4 2 2 2 2" xfId="32167" xr:uid="{00000000-0005-0000-0000-0000AA780000}"/>
    <cellStyle name="Normal 32 4 2 2 3" xfId="32168" xr:uid="{00000000-0005-0000-0000-0000AB780000}"/>
    <cellStyle name="Normal 32 4 2 2 4" xfId="32169" xr:uid="{00000000-0005-0000-0000-0000AC780000}"/>
    <cellStyle name="Normal 32 4 2 3" xfId="32170" xr:uid="{00000000-0005-0000-0000-0000AD780000}"/>
    <cellStyle name="Normal 32 4 2 3 2" xfId="32171" xr:uid="{00000000-0005-0000-0000-0000AE780000}"/>
    <cellStyle name="Normal 32 4 2 4" xfId="32172" xr:uid="{00000000-0005-0000-0000-0000AF780000}"/>
    <cellStyle name="Normal 32 4 2 5" xfId="32173" xr:uid="{00000000-0005-0000-0000-0000B0780000}"/>
    <cellStyle name="Normal 32 4 2 6" xfId="32174" xr:uid="{00000000-0005-0000-0000-0000B1780000}"/>
    <cellStyle name="Normal 32 4 2 7" xfId="32164" xr:uid="{00000000-0005-0000-0000-0000B2780000}"/>
    <cellStyle name="Normal 32 4 2 8" xfId="50273" xr:uid="{00000000-0005-0000-0000-0000B3780000}"/>
    <cellStyle name="Normal 32 4 2 9" xfId="52644" xr:uid="{85F1B1E9-3F03-48C7-8BF8-2FC5A4A7A8FF}"/>
    <cellStyle name="Normal 32 4 3" xfId="32163" xr:uid="{00000000-0005-0000-0000-0000B4780000}"/>
    <cellStyle name="Normal 32 4 4" xfId="50243" xr:uid="{00000000-0005-0000-0000-0000B5780000}"/>
    <cellStyle name="Normal 32 4 5" xfId="52614" xr:uid="{6B9F165E-6823-4C72-A2A2-E8AFACD0FDBE}"/>
    <cellStyle name="Normal 32 5" xfId="2094" xr:uid="{00000000-0005-0000-0000-0000B6780000}"/>
    <cellStyle name="Normal 32 5 2" xfId="32176" xr:uid="{00000000-0005-0000-0000-0000B7780000}"/>
    <cellStyle name="Normal 32 5 2 2" xfId="32177" xr:uid="{00000000-0005-0000-0000-0000B8780000}"/>
    <cellStyle name="Normal 32 5 2 2 2" xfId="32178" xr:uid="{00000000-0005-0000-0000-0000B9780000}"/>
    <cellStyle name="Normal 32 5 2 2 2 2" xfId="32179" xr:uid="{00000000-0005-0000-0000-0000BA780000}"/>
    <cellStyle name="Normal 32 5 2 2 3" xfId="32180" xr:uid="{00000000-0005-0000-0000-0000BB780000}"/>
    <cellStyle name="Normal 32 5 2 2 4" xfId="32181" xr:uid="{00000000-0005-0000-0000-0000BC780000}"/>
    <cellStyle name="Normal 32 5 2 3" xfId="32182" xr:uid="{00000000-0005-0000-0000-0000BD780000}"/>
    <cellStyle name="Normal 32 5 2 3 2" xfId="32183" xr:uid="{00000000-0005-0000-0000-0000BE780000}"/>
    <cellStyle name="Normal 32 5 2 4" xfId="32184" xr:uid="{00000000-0005-0000-0000-0000BF780000}"/>
    <cellStyle name="Normal 32 5 2 5" xfId="32185" xr:uid="{00000000-0005-0000-0000-0000C0780000}"/>
    <cellStyle name="Normal 32 5 2 6" xfId="32186" xr:uid="{00000000-0005-0000-0000-0000C1780000}"/>
    <cellStyle name="Normal 32 5 3" xfId="32175" xr:uid="{00000000-0005-0000-0000-0000C2780000}"/>
    <cellStyle name="Normal 32 5 4" xfId="50261" xr:uid="{00000000-0005-0000-0000-0000C3780000}"/>
    <cellStyle name="Normal 32 5 5" xfId="52632" xr:uid="{1D756C1F-5AE5-4EB0-8FCC-5F06B382BC1F}"/>
    <cellStyle name="Normal 32 6" xfId="2141" xr:uid="{00000000-0005-0000-0000-0000C4780000}"/>
    <cellStyle name="Normal 32 6 2" xfId="32188" xr:uid="{00000000-0005-0000-0000-0000C5780000}"/>
    <cellStyle name="Normal 32 6 2 2" xfId="32189" xr:uid="{00000000-0005-0000-0000-0000C6780000}"/>
    <cellStyle name="Normal 32 6 2 2 2" xfId="32190" xr:uid="{00000000-0005-0000-0000-0000C7780000}"/>
    <cellStyle name="Normal 32 6 2 2 2 2" xfId="32191" xr:uid="{00000000-0005-0000-0000-0000C8780000}"/>
    <cellStyle name="Normal 32 6 2 2 3" xfId="32192" xr:uid="{00000000-0005-0000-0000-0000C9780000}"/>
    <cellStyle name="Normal 32 6 2 2 4" xfId="32193" xr:uid="{00000000-0005-0000-0000-0000CA780000}"/>
    <cellStyle name="Normal 32 6 2 3" xfId="32194" xr:uid="{00000000-0005-0000-0000-0000CB780000}"/>
    <cellStyle name="Normal 32 6 2 3 2" xfId="32195" xr:uid="{00000000-0005-0000-0000-0000CC780000}"/>
    <cellStyle name="Normal 32 6 2 4" xfId="32196" xr:uid="{00000000-0005-0000-0000-0000CD780000}"/>
    <cellStyle name="Normal 32 6 2 5" xfId="32197" xr:uid="{00000000-0005-0000-0000-0000CE780000}"/>
    <cellStyle name="Normal 32 6 2 6" xfId="32198" xr:uid="{00000000-0005-0000-0000-0000CF780000}"/>
    <cellStyle name="Normal 32 6 3" xfId="32187" xr:uid="{00000000-0005-0000-0000-0000D0780000}"/>
    <cellStyle name="Normal 32 7" xfId="32199" xr:uid="{00000000-0005-0000-0000-0000D1780000}"/>
    <cellStyle name="Normal 32 7 2" xfId="32200" xr:uid="{00000000-0005-0000-0000-0000D2780000}"/>
    <cellStyle name="Normal 32 7 2 2" xfId="32201" xr:uid="{00000000-0005-0000-0000-0000D3780000}"/>
    <cellStyle name="Normal 32 7 3" xfId="32202" xr:uid="{00000000-0005-0000-0000-0000D4780000}"/>
    <cellStyle name="Normal 32 7 4" xfId="32203" xr:uid="{00000000-0005-0000-0000-0000D5780000}"/>
    <cellStyle name="Normal 32 7 5" xfId="32204" xr:uid="{00000000-0005-0000-0000-0000D6780000}"/>
    <cellStyle name="Normal 32 8" xfId="32205" xr:uid="{00000000-0005-0000-0000-0000D7780000}"/>
    <cellStyle name="Normal 32 8 2" xfId="32206" xr:uid="{00000000-0005-0000-0000-0000D8780000}"/>
    <cellStyle name="Normal 32 8 2 2" xfId="32207" xr:uid="{00000000-0005-0000-0000-0000D9780000}"/>
    <cellStyle name="Normal 32 8 3" xfId="32208" xr:uid="{00000000-0005-0000-0000-0000DA780000}"/>
    <cellStyle name="Normal 32 8 4" xfId="32209" xr:uid="{00000000-0005-0000-0000-0000DB780000}"/>
    <cellStyle name="Normal 32 9" xfId="32210" xr:uid="{00000000-0005-0000-0000-0000DC780000}"/>
    <cellStyle name="Normal 32 9 2" xfId="32211" xr:uid="{00000000-0005-0000-0000-0000DD780000}"/>
    <cellStyle name="Normal 32 9 3" xfId="32212" xr:uid="{00000000-0005-0000-0000-0000DE780000}"/>
    <cellStyle name="Normal 320" xfId="32213" xr:uid="{00000000-0005-0000-0000-0000DF780000}"/>
    <cellStyle name="Normal 320 2" xfId="32214" xr:uid="{00000000-0005-0000-0000-0000E0780000}"/>
    <cellStyle name="Normal 321" xfId="32215" xr:uid="{00000000-0005-0000-0000-0000E1780000}"/>
    <cellStyle name="Normal 321 2" xfId="32216" xr:uid="{00000000-0005-0000-0000-0000E2780000}"/>
    <cellStyle name="Normal 322" xfId="32217" xr:uid="{00000000-0005-0000-0000-0000E3780000}"/>
    <cellStyle name="Normal 322 2" xfId="32218" xr:uid="{00000000-0005-0000-0000-0000E4780000}"/>
    <cellStyle name="Normal 323" xfId="32219" xr:uid="{00000000-0005-0000-0000-0000E5780000}"/>
    <cellStyle name="Normal 323 2" xfId="32220" xr:uid="{00000000-0005-0000-0000-0000E6780000}"/>
    <cellStyle name="Normal 324" xfId="32221" xr:uid="{00000000-0005-0000-0000-0000E7780000}"/>
    <cellStyle name="Normal 324 2" xfId="32222" xr:uid="{00000000-0005-0000-0000-0000E8780000}"/>
    <cellStyle name="Normal 325" xfId="32223" xr:uid="{00000000-0005-0000-0000-0000E9780000}"/>
    <cellStyle name="Normal 325 2" xfId="32224" xr:uid="{00000000-0005-0000-0000-0000EA780000}"/>
    <cellStyle name="Normal 326" xfId="32225" xr:uid="{00000000-0005-0000-0000-0000EB780000}"/>
    <cellStyle name="Normal 326 2" xfId="32226" xr:uid="{00000000-0005-0000-0000-0000EC780000}"/>
    <cellStyle name="Normal 327" xfId="32227" xr:uid="{00000000-0005-0000-0000-0000ED780000}"/>
    <cellStyle name="Normal 327 2" xfId="32228" xr:uid="{00000000-0005-0000-0000-0000EE780000}"/>
    <cellStyle name="Normal 328" xfId="32229" xr:uid="{00000000-0005-0000-0000-0000EF780000}"/>
    <cellStyle name="Normal 328 2" xfId="32230" xr:uid="{00000000-0005-0000-0000-0000F0780000}"/>
    <cellStyle name="Normal 329" xfId="32231" xr:uid="{00000000-0005-0000-0000-0000F1780000}"/>
    <cellStyle name="Normal 329 2" xfId="32232" xr:uid="{00000000-0005-0000-0000-0000F2780000}"/>
    <cellStyle name="Normal 33" xfId="2050" xr:uid="{00000000-0005-0000-0000-0000F3780000}"/>
    <cellStyle name="Normal 33 2" xfId="2147" xr:uid="{00000000-0005-0000-0000-0000F4780000}"/>
    <cellStyle name="Normal 33 2 2" xfId="32235" xr:uid="{00000000-0005-0000-0000-0000F5780000}"/>
    <cellStyle name="Normal 33 2 2 2" xfId="32236" xr:uid="{00000000-0005-0000-0000-0000F6780000}"/>
    <cellStyle name="Normal 33 2 2 2 2" xfId="32237" xr:uid="{00000000-0005-0000-0000-0000F7780000}"/>
    <cellStyle name="Normal 33 2 2 2 2 2" xfId="32238" xr:uid="{00000000-0005-0000-0000-0000F8780000}"/>
    <cellStyle name="Normal 33 2 2 2 3" xfId="32239" xr:uid="{00000000-0005-0000-0000-0000F9780000}"/>
    <cellStyle name="Normal 33 2 2 2 4" xfId="32240" xr:uid="{00000000-0005-0000-0000-0000FA780000}"/>
    <cellStyle name="Normal 33 2 2 3" xfId="32241" xr:uid="{00000000-0005-0000-0000-0000FB780000}"/>
    <cellStyle name="Normal 33 2 2 3 2" xfId="32242" xr:uid="{00000000-0005-0000-0000-0000FC780000}"/>
    <cellStyle name="Normal 33 2 2 4" xfId="32243" xr:uid="{00000000-0005-0000-0000-0000FD780000}"/>
    <cellStyle name="Normal 33 2 2 5" xfId="32244" xr:uid="{00000000-0005-0000-0000-0000FE780000}"/>
    <cellStyle name="Normal 33 2 2 6" xfId="32245" xr:uid="{00000000-0005-0000-0000-0000FF780000}"/>
    <cellStyle name="Normal 33 2 3" xfId="32234" xr:uid="{00000000-0005-0000-0000-000000790000}"/>
    <cellStyle name="Normal 33 3" xfId="32246" xr:uid="{00000000-0005-0000-0000-000001790000}"/>
    <cellStyle name="Normal 33 3 10" xfId="32247" xr:uid="{00000000-0005-0000-0000-000002790000}"/>
    <cellStyle name="Normal 33 3 11" xfId="32248" xr:uid="{00000000-0005-0000-0000-000003790000}"/>
    <cellStyle name="Normal 33 3 12" xfId="32249" xr:uid="{00000000-0005-0000-0000-000004790000}"/>
    <cellStyle name="Normal 33 3 2" xfId="32250" xr:uid="{00000000-0005-0000-0000-000005790000}"/>
    <cellStyle name="Normal 33 3 2 10" xfId="32251" xr:uid="{00000000-0005-0000-0000-000006790000}"/>
    <cellStyle name="Normal 33 3 2 2" xfId="32252" xr:uid="{00000000-0005-0000-0000-000007790000}"/>
    <cellStyle name="Normal 33 3 2 2 2" xfId="32253" xr:uid="{00000000-0005-0000-0000-000008790000}"/>
    <cellStyle name="Normal 33 3 2 2 2 2" xfId="32254" xr:uid="{00000000-0005-0000-0000-000009790000}"/>
    <cellStyle name="Normal 33 3 2 2 2 3" xfId="32255" xr:uid="{00000000-0005-0000-0000-00000A790000}"/>
    <cellStyle name="Normal 33 3 2 2 3" xfId="32256" xr:uid="{00000000-0005-0000-0000-00000B790000}"/>
    <cellStyle name="Normal 33 3 2 2 4" xfId="32257" xr:uid="{00000000-0005-0000-0000-00000C790000}"/>
    <cellStyle name="Normal 33 3 2 3" xfId="32258" xr:uid="{00000000-0005-0000-0000-00000D790000}"/>
    <cellStyle name="Normal 33 3 2 3 2" xfId="32259" xr:uid="{00000000-0005-0000-0000-00000E790000}"/>
    <cellStyle name="Normal 33 3 2 3 2 2" xfId="32260" xr:uid="{00000000-0005-0000-0000-00000F790000}"/>
    <cellStyle name="Normal 33 3 2 3 2 3" xfId="32261" xr:uid="{00000000-0005-0000-0000-000010790000}"/>
    <cellStyle name="Normal 33 3 2 3 3" xfId="32262" xr:uid="{00000000-0005-0000-0000-000011790000}"/>
    <cellStyle name="Normal 33 3 2 3 4" xfId="32263" xr:uid="{00000000-0005-0000-0000-000012790000}"/>
    <cellStyle name="Normal 33 3 2 4" xfId="32264" xr:uid="{00000000-0005-0000-0000-000013790000}"/>
    <cellStyle name="Normal 33 3 2 4 2" xfId="32265" xr:uid="{00000000-0005-0000-0000-000014790000}"/>
    <cellStyle name="Normal 33 3 2 4 3" xfId="32266" xr:uid="{00000000-0005-0000-0000-000015790000}"/>
    <cellStyle name="Normal 33 3 2 5" xfId="32267" xr:uid="{00000000-0005-0000-0000-000016790000}"/>
    <cellStyle name="Normal 33 3 2 5 2" xfId="32268" xr:uid="{00000000-0005-0000-0000-000017790000}"/>
    <cellStyle name="Normal 33 3 2 6" xfId="32269" xr:uid="{00000000-0005-0000-0000-000018790000}"/>
    <cellStyle name="Normal 33 3 2 7" xfId="32270" xr:uid="{00000000-0005-0000-0000-000019790000}"/>
    <cellStyle name="Normal 33 3 2 8" xfId="32271" xr:uid="{00000000-0005-0000-0000-00001A790000}"/>
    <cellStyle name="Normal 33 3 2 9" xfId="32272" xr:uid="{00000000-0005-0000-0000-00001B790000}"/>
    <cellStyle name="Normal 33 3 3" xfId="32273" xr:uid="{00000000-0005-0000-0000-00001C790000}"/>
    <cellStyle name="Normal 33 3 3 2" xfId="32274" xr:uid="{00000000-0005-0000-0000-00001D790000}"/>
    <cellStyle name="Normal 33 3 3 3" xfId="32275" xr:uid="{00000000-0005-0000-0000-00001E790000}"/>
    <cellStyle name="Normal 33 3 4" xfId="32276" xr:uid="{00000000-0005-0000-0000-00001F790000}"/>
    <cellStyle name="Normal 33 3 4 2" xfId="32277" xr:uid="{00000000-0005-0000-0000-000020790000}"/>
    <cellStyle name="Normal 33 3 4 3" xfId="32278" xr:uid="{00000000-0005-0000-0000-000021790000}"/>
    <cellStyle name="Normal 33 3 5" xfId="32279" xr:uid="{00000000-0005-0000-0000-000022790000}"/>
    <cellStyle name="Normal 33 3 5 2" xfId="32280" xr:uid="{00000000-0005-0000-0000-000023790000}"/>
    <cellStyle name="Normal 33 3 5 3" xfId="32281" xr:uid="{00000000-0005-0000-0000-000024790000}"/>
    <cellStyle name="Normal 33 3 6" xfId="32282" xr:uid="{00000000-0005-0000-0000-000025790000}"/>
    <cellStyle name="Normal 33 3 7" xfId="32283" xr:uid="{00000000-0005-0000-0000-000026790000}"/>
    <cellStyle name="Normal 33 3 8" xfId="32284" xr:uid="{00000000-0005-0000-0000-000027790000}"/>
    <cellStyle name="Normal 33 3 9" xfId="32285" xr:uid="{00000000-0005-0000-0000-000028790000}"/>
    <cellStyle name="Normal 33 4" xfId="32286" xr:uid="{00000000-0005-0000-0000-000029790000}"/>
    <cellStyle name="Normal 33 4 2" xfId="32287" xr:uid="{00000000-0005-0000-0000-00002A790000}"/>
    <cellStyle name="Normal 33 4 2 2" xfId="32288" xr:uid="{00000000-0005-0000-0000-00002B790000}"/>
    <cellStyle name="Normal 33 4 2 2 2" xfId="32289" xr:uid="{00000000-0005-0000-0000-00002C790000}"/>
    <cellStyle name="Normal 33 4 2 2 2 2" xfId="32290" xr:uid="{00000000-0005-0000-0000-00002D790000}"/>
    <cellStyle name="Normal 33 4 2 2 3" xfId="32291" xr:uid="{00000000-0005-0000-0000-00002E790000}"/>
    <cellStyle name="Normal 33 4 2 2 4" xfId="32292" xr:uid="{00000000-0005-0000-0000-00002F790000}"/>
    <cellStyle name="Normal 33 4 2 3" xfId="32293" xr:uid="{00000000-0005-0000-0000-000030790000}"/>
    <cellStyle name="Normal 33 4 2 3 2" xfId="32294" xr:uid="{00000000-0005-0000-0000-000031790000}"/>
    <cellStyle name="Normal 33 4 2 4" xfId="32295" xr:uid="{00000000-0005-0000-0000-000032790000}"/>
    <cellStyle name="Normal 33 4 2 5" xfId="32296" xr:uid="{00000000-0005-0000-0000-000033790000}"/>
    <cellStyle name="Normal 33 4 2 6" xfId="32297" xr:uid="{00000000-0005-0000-0000-000034790000}"/>
    <cellStyle name="Normal 33 5" xfId="32298" xr:uid="{00000000-0005-0000-0000-000035790000}"/>
    <cellStyle name="Normal 33 5 2" xfId="32299" xr:uid="{00000000-0005-0000-0000-000036790000}"/>
    <cellStyle name="Normal 33 5 2 2" xfId="32300" xr:uid="{00000000-0005-0000-0000-000037790000}"/>
    <cellStyle name="Normal 33 5 2 2 2" xfId="32301" xr:uid="{00000000-0005-0000-0000-000038790000}"/>
    <cellStyle name="Normal 33 5 2 2 2 2" xfId="32302" xr:uid="{00000000-0005-0000-0000-000039790000}"/>
    <cellStyle name="Normal 33 5 2 2 3" xfId="32303" xr:uid="{00000000-0005-0000-0000-00003A790000}"/>
    <cellStyle name="Normal 33 5 2 2 4" xfId="32304" xr:uid="{00000000-0005-0000-0000-00003B790000}"/>
    <cellStyle name="Normal 33 5 2 3" xfId="32305" xr:uid="{00000000-0005-0000-0000-00003C790000}"/>
    <cellStyle name="Normal 33 5 2 3 2" xfId="32306" xr:uid="{00000000-0005-0000-0000-00003D790000}"/>
    <cellStyle name="Normal 33 5 2 4" xfId="32307" xr:uid="{00000000-0005-0000-0000-00003E790000}"/>
    <cellStyle name="Normal 33 5 2 5" xfId="32308" xr:uid="{00000000-0005-0000-0000-00003F790000}"/>
    <cellStyle name="Normal 33 5 2 6" xfId="32309" xr:uid="{00000000-0005-0000-0000-000040790000}"/>
    <cellStyle name="Normal 33 6" xfId="32310" xr:uid="{00000000-0005-0000-0000-000041790000}"/>
    <cellStyle name="Normal 33 6 2" xfId="32311" xr:uid="{00000000-0005-0000-0000-000042790000}"/>
    <cellStyle name="Normal 33 6 2 2" xfId="32312" xr:uid="{00000000-0005-0000-0000-000043790000}"/>
    <cellStyle name="Normal 33 6 2 2 2" xfId="32313" xr:uid="{00000000-0005-0000-0000-000044790000}"/>
    <cellStyle name="Normal 33 6 2 2 2 2" xfId="32314" xr:uid="{00000000-0005-0000-0000-000045790000}"/>
    <cellStyle name="Normal 33 6 2 2 3" xfId="32315" xr:uid="{00000000-0005-0000-0000-000046790000}"/>
    <cellStyle name="Normal 33 6 2 2 4" xfId="32316" xr:uid="{00000000-0005-0000-0000-000047790000}"/>
    <cellStyle name="Normal 33 6 2 3" xfId="32317" xr:uid="{00000000-0005-0000-0000-000048790000}"/>
    <cellStyle name="Normal 33 6 2 3 2" xfId="32318" xr:uid="{00000000-0005-0000-0000-000049790000}"/>
    <cellStyle name="Normal 33 6 2 4" xfId="32319" xr:uid="{00000000-0005-0000-0000-00004A790000}"/>
    <cellStyle name="Normal 33 6 2 5" xfId="32320" xr:uid="{00000000-0005-0000-0000-00004B790000}"/>
    <cellStyle name="Normal 33 6 2 6" xfId="32321" xr:uid="{00000000-0005-0000-0000-00004C790000}"/>
    <cellStyle name="Normal 33 7" xfId="32322" xr:uid="{00000000-0005-0000-0000-00004D790000}"/>
    <cellStyle name="Normal 33 8" xfId="32233" xr:uid="{00000000-0005-0000-0000-00004E790000}"/>
    <cellStyle name="Normal 33 9" xfId="51400" xr:uid="{EFAB735B-C8CD-48B4-ACAB-C58E97CCDD34}"/>
    <cellStyle name="Normal 330" xfId="32323" xr:uid="{00000000-0005-0000-0000-00004F790000}"/>
    <cellStyle name="Normal 330 2" xfId="32324" xr:uid="{00000000-0005-0000-0000-000050790000}"/>
    <cellStyle name="Normal 331" xfId="32325" xr:uid="{00000000-0005-0000-0000-000051790000}"/>
    <cellStyle name="Normal 331 2" xfId="32326" xr:uid="{00000000-0005-0000-0000-000052790000}"/>
    <cellStyle name="Normal 332" xfId="32327" xr:uid="{00000000-0005-0000-0000-000053790000}"/>
    <cellStyle name="Normal 332 2" xfId="32328" xr:uid="{00000000-0005-0000-0000-000054790000}"/>
    <cellStyle name="Normal 333" xfId="32329" xr:uid="{00000000-0005-0000-0000-000055790000}"/>
    <cellStyle name="Normal 333 2" xfId="32330" xr:uid="{00000000-0005-0000-0000-000056790000}"/>
    <cellStyle name="Normal 334" xfId="32331" xr:uid="{00000000-0005-0000-0000-000057790000}"/>
    <cellStyle name="Normal 334 2" xfId="32332" xr:uid="{00000000-0005-0000-0000-000058790000}"/>
    <cellStyle name="Normal 335" xfId="32333" xr:uid="{00000000-0005-0000-0000-000059790000}"/>
    <cellStyle name="Normal 335 2" xfId="32334" xr:uid="{00000000-0005-0000-0000-00005A790000}"/>
    <cellStyle name="Normal 336" xfId="32335" xr:uid="{00000000-0005-0000-0000-00005B790000}"/>
    <cellStyle name="Normal 336 2" xfId="32336" xr:uid="{00000000-0005-0000-0000-00005C790000}"/>
    <cellStyle name="Normal 337" xfId="32337" xr:uid="{00000000-0005-0000-0000-00005D790000}"/>
    <cellStyle name="Normal 337 2" xfId="32338" xr:uid="{00000000-0005-0000-0000-00005E790000}"/>
    <cellStyle name="Normal 338" xfId="32339" xr:uid="{00000000-0005-0000-0000-00005F790000}"/>
    <cellStyle name="Normal 338 2" xfId="32340" xr:uid="{00000000-0005-0000-0000-000060790000}"/>
    <cellStyle name="Normal 339" xfId="32341" xr:uid="{00000000-0005-0000-0000-000061790000}"/>
    <cellStyle name="Normal 339 2" xfId="32342" xr:uid="{00000000-0005-0000-0000-000062790000}"/>
    <cellStyle name="Normal 34" xfId="2062" xr:uid="{00000000-0005-0000-0000-000063790000}"/>
    <cellStyle name="Normal 34 10" xfId="32344" xr:uid="{00000000-0005-0000-0000-000064790000}"/>
    <cellStyle name="Normal 34 10 2" xfId="32345" xr:uid="{00000000-0005-0000-0000-000065790000}"/>
    <cellStyle name="Normal 34 11" xfId="32346" xr:uid="{00000000-0005-0000-0000-000066790000}"/>
    <cellStyle name="Normal 34 11 2" xfId="32347" xr:uid="{00000000-0005-0000-0000-000067790000}"/>
    <cellStyle name="Normal 34 11 3" xfId="32348" xr:uid="{00000000-0005-0000-0000-000068790000}"/>
    <cellStyle name="Normal 34 12" xfId="32349" xr:uid="{00000000-0005-0000-0000-000069790000}"/>
    <cellStyle name="Normal 34 12 2" xfId="32350" xr:uid="{00000000-0005-0000-0000-00006A790000}"/>
    <cellStyle name="Normal 34 13" xfId="32351" xr:uid="{00000000-0005-0000-0000-00006B790000}"/>
    <cellStyle name="Normal 34 14" xfId="32352" xr:uid="{00000000-0005-0000-0000-00006C790000}"/>
    <cellStyle name="Normal 34 15" xfId="32353" xr:uid="{00000000-0005-0000-0000-00006D790000}"/>
    <cellStyle name="Normal 34 16" xfId="32343" xr:uid="{00000000-0005-0000-0000-00006E790000}"/>
    <cellStyle name="Normal 34 17" xfId="51401" xr:uid="{F5DA82B5-BA49-49E0-BF97-837CC5326F1D}"/>
    <cellStyle name="Normal 34 2" xfId="32354" xr:uid="{00000000-0005-0000-0000-00006F790000}"/>
    <cellStyle name="Normal 34 2 2" xfId="32355" xr:uid="{00000000-0005-0000-0000-000070790000}"/>
    <cellStyle name="Normal 34 2 2 2" xfId="32356" xr:uid="{00000000-0005-0000-0000-000071790000}"/>
    <cellStyle name="Normal 34 2 2 2 2" xfId="32357" xr:uid="{00000000-0005-0000-0000-000072790000}"/>
    <cellStyle name="Normal 34 2 2 2 2 2" xfId="32358" xr:uid="{00000000-0005-0000-0000-000073790000}"/>
    <cellStyle name="Normal 34 2 2 2 2 2 2" xfId="32359" xr:uid="{00000000-0005-0000-0000-000074790000}"/>
    <cellStyle name="Normal 34 2 2 2 2 3" xfId="32360" xr:uid="{00000000-0005-0000-0000-000075790000}"/>
    <cellStyle name="Normal 34 2 2 2 2 4" xfId="32361" xr:uid="{00000000-0005-0000-0000-000076790000}"/>
    <cellStyle name="Normal 34 2 2 2 3" xfId="32362" xr:uid="{00000000-0005-0000-0000-000077790000}"/>
    <cellStyle name="Normal 34 2 2 2 3 2" xfId="32363" xr:uid="{00000000-0005-0000-0000-000078790000}"/>
    <cellStyle name="Normal 34 2 2 2 4" xfId="32364" xr:uid="{00000000-0005-0000-0000-000079790000}"/>
    <cellStyle name="Normal 34 2 2 2 5" xfId="32365" xr:uid="{00000000-0005-0000-0000-00007A790000}"/>
    <cellStyle name="Normal 34 2 3" xfId="32366" xr:uid="{00000000-0005-0000-0000-00007B790000}"/>
    <cellStyle name="Normal 34 2 3 2" xfId="32367" xr:uid="{00000000-0005-0000-0000-00007C790000}"/>
    <cellStyle name="Normal 34 2 3 2 2" xfId="32368" xr:uid="{00000000-0005-0000-0000-00007D790000}"/>
    <cellStyle name="Normal 34 2 3 2 2 2" xfId="32369" xr:uid="{00000000-0005-0000-0000-00007E790000}"/>
    <cellStyle name="Normal 34 2 3 2 3" xfId="32370" xr:uid="{00000000-0005-0000-0000-00007F790000}"/>
    <cellStyle name="Normal 34 2 3 2 4" xfId="32371" xr:uid="{00000000-0005-0000-0000-000080790000}"/>
    <cellStyle name="Normal 34 2 3 3" xfId="32372" xr:uid="{00000000-0005-0000-0000-000081790000}"/>
    <cellStyle name="Normal 34 2 3 3 2" xfId="32373" xr:uid="{00000000-0005-0000-0000-000082790000}"/>
    <cellStyle name="Normal 34 2 3 4" xfId="32374" xr:uid="{00000000-0005-0000-0000-000083790000}"/>
    <cellStyle name="Normal 34 2 3 5" xfId="32375" xr:uid="{00000000-0005-0000-0000-000084790000}"/>
    <cellStyle name="Normal 34 2 4" xfId="32376" xr:uid="{00000000-0005-0000-0000-000085790000}"/>
    <cellStyle name="Normal 34 2 4 2" xfId="32377" xr:uid="{00000000-0005-0000-0000-000086790000}"/>
    <cellStyle name="Normal 34 2 4 3" xfId="32378" xr:uid="{00000000-0005-0000-0000-000087790000}"/>
    <cellStyle name="Normal 34 2 5" xfId="32379" xr:uid="{00000000-0005-0000-0000-000088790000}"/>
    <cellStyle name="Normal 34 2 5 2" xfId="32380" xr:uid="{00000000-0005-0000-0000-000089790000}"/>
    <cellStyle name="Normal 34 3" xfId="32381" xr:uid="{00000000-0005-0000-0000-00008A790000}"/>
    <cellStyle name="Normal 34 3 2" xfId="32382" xr:uid="{00000000-0005-0000-0000-00008B790000}"/>
    <cellStyle name="Normal 34 3 2 2" xfId="32383" xr:uid="{00000000-0005-0000-0000-00008C790000}"/>
    <cellStyle name="Normal 34 3 2 2 2" xfId="32384" xr:uid="{00000000-0005-0000-0000-00008D790000}"/>
    <cellStyle name="Normal 34 3 2 2 2 2" xfId="32385" xr:uid="{00000000-0005-0000-0000-00008E790000}"/>
    <cellStyle name="Normal 34 3 2 2 2 3" xfId="32386" xr:uid="{00000000-0005-0000-0000-00008F790000}"/>
    <cellStyle name="Normal 34 3 2 2 3" xfId="32387" xr:uid="{00000000-0005-0000-0000-000090790000}"/>
    <cellStyle name="Normal 34 3 2 2 4" xfId="32388" xr:uid="{00000000-0005-0000-0000-000091790000}"/>
    <cellStyle name="Normal 34 3 2 3" xfId="32389" xr:uid="{00000000-0005-0000-0000-000092790000}"/>
    <cellStyle name="Normal 34 3 2 3 2" xfId="32390" xr:uid="{00000000-0005-0000-0000-000093790000}"/>
    <cellStyle name="Normal 34 3 2 3 3" xfId="32391" xr:uid="{00000000-0005-0000-0000-000094790000}"/>
    <cellStyle name="Normal 34 3 2 4" xfId="32392" xr:uid="{00000000-0005-0000-0000-000095790000}"/>
    <cellStyle name="Normal 34 3 3" xfId="32393" xr:uid="{00000000-0005-0000-0000-000096790000}"/>
    <cellStyle name="Normal 34 3 3 2" xfId="32394" xr:uid="{00000000-0005-0000-0000-000097790000}"/>
    <cellStyle name="Normal 34 3 3 3" xfId="32395" xr:uid="{00000000-0005-0000-0000-000098790000}"/>
    <cellStyle name="Normal 34 4" xfId="32396" xr:uid="{00000000-0005-0000-0000-000099790000}"/>
    <cellStyle name="Normal 34 4 10" xfId="32397" xr:uid="{00000000-0005-0000-0000-00009A790000}"/>
    <cellStyle name="Normal 34 4 11" xfId="32398" xr:uid="{00000000-0005-0000-0000-00009B790000}"/>
    <cellStyle name="Normal 34 4 2" xfId="32399" xr:uid="{00000000-0005-0000-0000-00009C790000}"/>
    <cellStyle name="Normal 34 4 2 2" xfId="32400" xr:uid="{00000000-0005-0000-0000-00009D790000}"/>
    <cellStyle name="Normal 34 4 2 2 2" xfId="32401" xr:uid="{00000000-0005-0000-0000-00009E790000}"/>
    <cellStyle name="Normal 34 4 2 2 2 2" xfId="32402" xr:uid="{00000000-0005-0000-0000-00009F790000}"/>
    <cellStyle name="Normal 34 4 2 2 2 3" xfId="32403" xr:uid="{00000000-0005-0000-0000-0000A0790000}"/>
    <cellStyle name="Normal 34 4 2 2 3" xfId="32404" xr:uid="{00000000-0005-0000-0000-0000A1790000}"/>
    <cellStyle name="Normal 34 4 2 2 4" xfId="32405" xr:uid="{00000000-0005-0000-0000-0000A2790000}"/>
    <cellStyle name="Normal 34 4 2 3" xfId="32406" xr:uid="{00000000-0005-0000-0000-0000A3790000}"/>
    <cellStyle name="Normal 34 4 2 3 2" xfId="32407" xr:uid="{00000000-0005-0000-0000-0000A4790000}"/>
    <cellStyle name="Normal 34 4 2 3 2 2" xfId="32408" xr:uid="{00000000-0005-0000-0000-0000A5790000}"/>
    <cellStyle name="Normal 34 4 2 3 2 3" xfId="32409" xr:uid="{00000000-0005-0000-0000-0000A6790000}"/>
    <cellStyle name="Normal 34 4 2 3 3" xfId="32410" xr:uid="{00000000-0005-0000-0000-0000A7790000}"/>
    <cellStyle name="Normal 34 4 2 3 4" xfId="32411" xr:uid="{00000000-0005-0000-0000-0000A8790000}"/>
    <cellStyle name="Normal 34 4 2 4" xfId="32412" xr:uid="{00000000-0005-0000-0000-0000A9790000}"/>
    <cellStyle name="Normal 34 4 2 4 2" xfId="32413" xr:uid="{00000000-0005-0000-0000-0000AA790000}"/>
    <cellStyle name="Normal 34 4 2 4 3" xfId="32414" xr:uid="{00000000-0005-0000-0000-0000AB790000}"/>
    <cellStyle name="Normal 34 4 2 5" xfId="32415" xr:uid="{00000000-0005-0000-0000-0000AC790000}"/>
    <cellStyle name="Normal 34 4 2 5 2" xfId="32416" xr:uid="{00000000-0005-0000-0000-0000AD790000}"/>
    <cellStyle name="Normal 34 4 2 6" xfId="32417" xr:uid="{00000000-0005-0000-0000-0000AE790000}"/>
    <cellStyle name="Normal 34 4 2 7" xfId="32418" xr:uid="{00000000-0005-0000-0000-0000AF790000}"/>
    <cellStyle name="Normal 34 4 2 8" xfId="32419" xr:uid="{00000000-0005-0000-0000-0000B0790000}"/>
    <cellStyle name="Normal 34 4 2 9" xfId="32420" xr:uid="{00000000-0005-0000-0000-0000B1790000}"/>
    <cellStyle name="Normal 34 4 3" xfId="32421" xr:uid="{00000000-0005-0000-0000-0000B2790000}"/>
    <cellStyle name="Normal 34 4 3 2" xfId="32422" xr:uid="{00000000-0005-0000-0000-0000B3790000}"/>
    <cellStyle name="Normal 34 4 3 2 2" xfId="32423" xr:uid="{00000000-0005-0000-0000-0000B4790000}"/>
    <cellStyle name="Normal 34 4 3 2 3" xfId="32424" xr:uid="{00000000-0005-0000-0000-0000B5790000}"/>
    <cellStyle name="Normal 34 4 3 3" xfId="32425" xr:uid="{00000000-0005-0000-0000-0000B6790000}"/>
    <cellStyle name="Normal 34 4 3 4" xfId="32426" xr:uid="{00000000-0005-0000-0000-0000B7790000}"/>
    <cellStyle name="Normal 34 4 4" xfId="32427" xr:uid="{00000000-0005-0000-0000-0000B8790000}"/>
    <cellStyle name="Normal 34 4 4 2" xfId="32428" xr:uid="{00000000-0005-0000-0000-0000B9790000}"/>
    <cellStyle name="Normal 34 4 4 2 2" xfId="32429" xr:uid="{00000000-0005-0000-0000-0000BA790000}"/>
    <cellStyle name="Normal 34 4 4 2 3" xfId="32430" xr:uid="{00000000-0005-0000-0000-0000BB790000}"/>
    <cellStyle name="Normal 34 4 4 3" xfId="32431" xr:uid="{00000000-0005-0000-0000-0000BC790000}"/>
    <cellStyle name="Normal 34 4 4 4" xfId="32432" xr:uid="{00000000-0005-0000-0000-0000BD790000}"/>
    <cellStyle name="Normal 34 4 5" xfId="32433" xr:uid="{00000000-0005-0000-0000-0000BE790000}"/>
    <cellStyle name="Normal 34 4 5 2" xfId="32434" xr:uid="{00000000-0005-0000-0000-0000BF790000}"/>
    <cellStyle name="Normal 34 4 5 3" xfId="32435" xr:uid="{00000000-0005-0000-0000-0000C0790000}"/>
    <cellStyle name="Normal 34 4 6" xfId="32436" xr:uid="{00000000-0005-0000-0000-0000C1790000}"/>
    <cellStyle name="Normal 34 4 6 2" xfId="32437" xr:uid="{00000000-0005-0000-0000-0000C2790000}"/>
    <cellStyle name="Normal 34 4 7" xfId="32438" xr:uid="{00000000-0005-0000-0000-0000C3790000}"/>
    <cellStyle name="Normal 34 4 8" xfId="32439" xr:uid="{00000000-0005-0000-0000-0000C4790000}"/>
    <cellStyle name="Normal 34 4 9" xfId="32440" xr:uid="{00000000-0005-0000-0000-0000C5790000}"/>
    <cellStyle name="Normal 34 5" xfId="32441" xr:uid="{00000000-0005-0000-0000-0000C6790000}"/>
    <cellStyle name="Normal 34 5 2" xfId="32442" xr:uid="{00000000-0005-0000-0000-0000C7790000}"/>
    <cellStyle name="Normal 34 5 2 2" xfId="32443" xr:uid="{00000000-0005-0000-0000-0000C8790000}"/>
    <cellStyle name="Normal 34 5 2 2 2" xfId="32444" xr:uid="{00000000-0005-0000-0000-0000C9790000}"/>
    <cellStyle name="Normal 34 5 2 2 3" xfId="32445" xr:uid="{00000000-0005-0000-0000-0000CA790000}"/>
    <cellStyle name="Normal 34 5 2 3" xfId="32446" xr:uid="{00000000-0005-0000-0000-0000CB790000}"/>
    <cellStyle name="Normal 34 5 2 4" xfId="32447" xr:uid="{00000000-0005-0000-0000-0000CC790000}"/>
    <cellStyle name="Normal 34 5 3" xfId="32448" xr:uid="{00000000-0005-0000-0000-0000CD790000}"/>
    <cellStyle name="Normal 34 5 3 2" xfId="32449" xr:uid="{00000000-0005-0000-0000-0000CE790000}"/>
    <cellStyle name="Normal 34 5 3 2 2" xfId="32450" xr:uid="{00000000-0005-0000-0000-0000CF790000}"/>
    <cellStyle name="Normal 34 5 3 2 3" xfId="32451" xr:uid="{00000000-0005-0000-0000-0000D0790000}"/>
    <cellStyle name="Normal 34 5 3 3" xfId="32452" xr:uid="{00000000-0005-0000-0000-0000D1790000}"/>
    <cellStyle name="Normal 34 5 3 4" xfId="32453" xr:uid="{00000000-0005-0000-0000-0000D2790000}"/>
    <cellStyle name="Normal 34 5 4" xfId="32454" xr:uid="{00000000-0005-0000-0000-0000D3790000}"/>
    <cellStyle name="Normal 34 5 4 2" xfId="32455" xr:uid="{00000000-0005-0000-0000-0000D4790000}"/>
    <cellStyle name="Normal 34 5 4 3" xfId="32456" xr:uid="{00000000-0005-0000-0000-0000D5790000}"/>
    <cellStyle name="Normal 34 5 5" xfId="32457" xr:uid="{00000000-0005-0000-0000-0000D6790000}"/>
    <cellStyle name="Normal 34 5 5 2" xfId="32458" xr:uid="{00000000-0005-0000-0000-0000D7790000}"/>
    <cellStyle name="Normal 34 5 6" xfId="32459" xr:uid="{00000000-0005-0000-0000-0000D8790000}"/>
    <cellStyle name="Normal 34 5 7" xfId="32460" xr:uid="{00000000-0005-0000-0000-0000D9790000}"/>
    <cellStyle name="Normal 34 5 8" xfId="32461" xr:uid="{00000000-0005-0000-0000-0000DA790000}"/>
    <cellStyle name="Normal 34 5 9" xfId="32462" xr:uid="{00000000-0005-0000-0000-0000DB790000}"/>
    <cellStyle name="Normal 34 6" xfId="32463" xr:uid="{00000000-0005-0000-0000-0000DC790000}"/>
    <cellStyle name="Normal 34 6 2" xfId="32464" xr:uid="{00000000-0005-0000-0000-0000DD790000}"/>
    <cellStyle name="Normal 34 6 2 2" xfId="32465" xr:uid="{00000000-0005-0000-0000-0000DE790000}"/>
    <cellStyle name="Normal 34 6 2 3" xfId="32466" xr:uid="{00000000-0005-0000-0000-0000DF790000}"/>
    <cellStyle name="Normal 34 6 3" xfId="32467" xr:uid="{00000000-0005-0000-0000-0000E0790000}"/>
    <cellStyle name="Normal 34 6 4" xfId="32468" xr:uid="{00000000-0005-0000-0000-0000E1790000}"/>
    <cellStyle name="Normal 34 7" xfId="32469" xr:uid="{00000000-0005-0000-0000-0000E2790000}"/>
    <cellStyle name="Normal 34 7 2" xfId="32470" xr:uid="{00000000-0005-0000-0000-0000E3790000}"/>
    <cellStyle name="Normal 34 7 2 2" xfId="32471" xr:uid="{00000000-0005-0000-0000-0000E4790000}"/>
    <cellStyle name="Normal 34 7 2 3" xfId="32472" xr:uid="{00000000-0005-0000-0000-0000E5790000}"/>
    <cellStyle name="Normal 34 7 3" xfId="32473" xr:uid="{00000000-0005-0000-0000-0000E6790000}"/>
    <cellStyle name="Normal 34 7 4" xfId="32474" xr:uid="{00000000-0005-0000-0000-0000E7790000}"/>
    <cellStyle name="Normal 34 8" xfId="32475" xr:uid="{00000000-0005-0000-0000-0000E8790000}"/>
    <cellStyle name="Normal 34 8 2" xfId="32476" xr:uid="{00000000-0005-0000-0000-0000E9790000}"/>
    <cellStyle name="Normal 34 8 3" xfId="32477" xr:uid="{00000000-0005-0000-0000-0000EA790000}"/>
    <cellStyle name="Normal 34 9" xfId="32478" xr:uid="{00000000-0005-0000-0000-0000EB790000}"/>
    <cellStyle name="Normal 34 9 2" xfId="32479" xr:uid="{00000000-0005-0000-0000-0000EC790000}"/>
    <cellStyle name="Normal 34 9 3" xfId="32480" xr:uid="{00000000-0005-0000-0000-0000ED790000}"/>
    <cellStyle name="Normal 340" xfId="32481" xr:uid="{00000000-0005-0000-0000-0000EE790000}"/>
    <cellStyle name="Normal 340 2" xfId="32482" xr:uid="{00000000-0005-0000-0000-0000EF790000}"/>
    <cellStyle name="Normal 341" xfId="32483" xr:uid="{00000000-0005-0000-0000-0000F0790000}"/>
    <cellStyle name="Normal 341 2" xfId="32484" xr:uid="{00000000-0005-0000-0000-0000F1790000}"/>
    <cellStyle name="Normal 342" xfId="32485" xr:uid="{00000000-0005-0000-0000-0000F2790000}"/>
    <cellStyle name="Normal 342 2" xfId="32486" xr:uid="{00000000-0005-0000-0000-0000F3790000}"/>
    <cellStyle name="Normal 343" xfId="32487" xr:uid="{00000000-0005-0000-0000-0000F4790000}"/>
    <cellStyle name="Normal 343 2" xfId="32488" xr:uid="{00000000-0005-0000-0000-0000F5790000}"/>
    <cellStyle name="Normal 344" xfId="32489" xr:uid="{00000000-0005-0000-0000-0000F6790000}"/>
    <cellStyle name="Normal 344 2" xfId="32490" xr:uid="{00000000-0005-0000-0000-0000F7790000}"/>
    <cellStyle name="Normal 345" xfId="32491" xr:uid="{00000000-0005-0000-0000-0000F8790000}"/>
    <cellStyle name="Normal 345 2" xfId="32492" xr:uid="{00000000-0005-0000-0000-0000F9790000}"/>
    <cellStyle name="Normal 346" xfId="32493" xr:uid="{00000000-0005-0000-0000-0000FA790000}"/>
    <cellStyle name="Normal 346 2" xfId="32494" xr:uid="{00000000-0005-0000-0000-0000FB790000}"/>
    <cellStyle name="Normal 347" xfId="32495" xr:uid="{00000000-0005-0000-0000-0000FC790000}"/>
    <cellStyle name="Normal 347 2" xfId="32496" xr:uid="{00000000-0005-0000-0000-0000FD790000}"/>
    <cellStyle name="Normal 348" xfId="32497" xr:uid="{00000000-0005-0000-0000-0000FE790000}"/>
    <cellStyle name="Normal 348 2" xfId="32498" xr:uid="{00000000-0005-0000-0000-0000FF790000}"/>
    <cellStyle name="Normal 349" xfId="32499" xr:uid="{00000000-0005-0000-0000-0000007A0000}"/>
    <cellStyle name="Normal 349 2" xfId="32500" xr:uid="{00000000-0005-0000-0000-0000017A0000}"/>
    <cellStyle name="Normal 35" xfId="2083" xr:uid="{00000000-0005-0000-0000-0000027A0000}"/>
    <cellStyle name="Normal 35 10" xfId="32502" xr:uid="{00000000-0005-0000-0000-0000037A0000}"/>
    <cellStyle name="Normal 35 10 2" xfId="32503" xr:uid="{00000000-0005-0000-0000-0000047A0000}"/>
    <cellStyle name="Normal 35 11" xfId="32504" xr:uid="{00000000-0005-0000-0000-0000057A0000}"/>
    <cellStyle name="Normal 35 12" xfId="32501" xr:uid="{00000000-0005-0000-0000-0000067A0000}"/>
    <cellStyle name="Normal 35 13" xfId="50253" xr:uid="{00000000-0005-0000-0000-0000077A0000}"/>
    <cellStyle name="Normal 35 14" xfId="52624" xr:uid="{20EDAFB4-066C-40C3-BE5A-A01D9C108A01}"/>
    <cellStyle name="Normal 35 2" xfId="2116" xr:uid="{00000000-0005-0000-0000-0000087A0000}"/>
    <cellStyle name="Normal 35 2 10" xfId="32506" xr:uid="{00000000-0005-0000-0000-0000097A0000}"/>
    <cellStyle name="Normal 35 2 11" xfId="32507" xr:uid="{00000000-0005-0000-0000-00000A7A0000}"/>
    <cellStyle name="Normal 35 2 12" xfId="32505" xr:uid="{00000000-0005-0000-0000-00000B7A0000}"/>
    <cellStyle name="Normal 35 2 13" xfId="50283" xr:uid="{00000000-0005-0000-0000-00000C7A0000}"/>
    <cellStyle name="Normal 35 2 14" xfId="52654" xr:uid="{B87209B8-E1F5-4C87-A0B9-9B6E87D95C74}"/>
    <cellStyle name="Normal 35 2 2" xfId="32508" xr:uid="{00000000-0005-0000-0000-00000D7A0000}"/>
    <cellStyle name="Normal 35 2 2 2" xfId="32509" xr:uid="{00000000-0005-0000-0000-00000E7A0000}"/>
    <cellStyle name="Normal 35 2 2 2 2" xfId="32510" xr:uid="{00000000-0005-0000-0000-00000F7A0000}"/>
    <cellStyle name="Normal 35 2 2 2 2 2" xfId="32511" xr:uid="{00000000-0005-0000-0000-0000107A0000}"/>
    <cellStyle name="Normal 35 2 2 2 2 2 2" xfId="32512" xr:uid="{00000000-0005-0000-0000-0000117A0000}"/>
    <cellStyle name="Normal 35 2 2 2 2 3" xfId="32513" xr:uid="{00000000-0005-0000-0000-0000127A0000}"/>
    <cellStyle name="Normal 35 2 2 2 2 4" xfId="32514" xr:uid="{00000000-0005-0000-0000-0000137A0000}"/>
    <cellStyle name="Normal 35 2 2 2 3" xfId="32515" xr:uid="{00000000-0005-0000-0000-0000147A0000}"/>
    <cellStyle name="Normal 35 2 2 2 3 2" xfId="32516" xr:uid="{00000000-0005-0000-0000-0000157A0000}"/>
    <cellStyle name="Normal 35 2 2 2 4" xfId="32517" xr:uid="{00000000-0005-0000-0000-0000167A0000}"/>
    <cellStyle name="Normal 35 2 2 2 5" xfId="32518" xr:uid="{00000000-0005-0000-0000-0000177A0000}"/>
    <cellStyle name="Normal 35 2 3" xfId="32519" xr:uid="{00000000-0005-0000-0000-0000187A0000}"/>
    <cellStyle name="Normal 35 2 3 2" xfId="32520" xr:uid="{00000000-0005-0000-0000-0000197A0000}"/>
    <cellStyle name="Normal 35 2 3 2 2" xfId="32521" xr:uid="{00000000-0005-0000-0000-00001A7A0000}"/>
    <cellStyle name="Normal 35 2 3 2 2 2" xfId="32522" xr:uid="{00000000-0005-0000-0000-00001B7A0000}"/>
    <cellStyle name="Normal 35 2 3 2 2 3" xfId="32523" xr:uid="{00000000-0005-0000-0000-00001C7A0000}"/>
    <cellStyle name="Normal 35 2 3 2 3" xfId="32524" xr:uid="{00000000-0005-0000-0000-00001D7A0000}"/>
    <cellStyle name="Normal 35 2 3 2 4" xfId="32525" xr:uid="{00000000-0005-0000-0000-00001E7A0000}"/>
    <cellStyle name="Normal 35 2 3 3" xfId="32526" xr:uid="{00000000-0005-0000-0000-00001F7A0000}"/>
    <cellStyle name="Normal 35 2 3 3 2" xfId="32527" xr:uid="{00000000-0005-0000-0000-0000207A0000}"/>
    <cellStyle name="Normal 35 2 3 3 2 2" xfId="32528" xr:uid="{00000000-0005-0000-0000-0000217A0000}"/>
    <cellStyle name="Normal 35 2 3 3 2 3" xfId="32529" xr:uid="{00000000-0005-0000-0000-0000227A0000}"/>
    <cellStyle name="Normal 35 2 3 3 3" xfId="32530" xr:uid="{00000000-0005-0000-0000-0000237A0000}"/>
    <cellStyle name="Normal 35 2 3 3 4" xfId="32531" xr:uid="{00000000-0005-0000-0000-0000247A0000}"/>
    <cellStyle name="Normal 35 2 3 4" xfId="32532" xr:uid="{00000000-0005-0000-0000-0000257A0000}"/>
    <cellStyle name="Normal 35 2 3 4 2" xfId="32533" xr:uid="{00000000-0005-0000-0000-0000267A0000}"/>
    <cellStyle name="Normal 35 2 3 4 3" xfId="32534" xr:uid="{00000000-0005-0000-0000-0000277A0000}"/>
    <cellStyle name="Normal 35 2 3 5" xfId="32535" xr:uid="{00000000-0005-0000-0000-0000287A0000}"/>
    <cellStyle name="Normal 35 2 3 5 2" xfId="32536" xr:uid="{00000000-0005-0000-0000-0000297A0000}"/>
    <cellStyle name="Normal 35 2 3 6" xfId="32537" xr:uid="{00000000-0005-0000-0000-00002A7A0000}"/>
    <cellStyle name="Normal 35 2 3 7" xfId="32538" xr:uid="{00000000-0005-0000-0000-00002B7A0000}"/>
    <cellStyle name="Normal 35 2 3 8" xfId="32539" xr:uid="{00000000-0005-0000-0000-00002C7A0000}"/>
    <cellStyle name="Normal 35 2 3 9" xfId="32540" xr:uid="{00000000-0005-0000-0000-00002D7A0000}"/>
    <cellStyle name="Normal 35 2 4" xfId="32541" xr:uid="{00000000-0005-0000-0000-00002E7A0000}"/>
    <cellStyle name="Normal 35 2 4 2" xfId="32542" xr:uid="{00000000-0005-0000-0000-00002F7A0000}"/>
    <cellStyle name="Normal 35 2 4 3" xfId="32543" xr:uid="{00000000-0005-0000-0000-0000307A0000}"/>
    <cellStyle name="Normal 35 2 5" xfId="32544" xr:uid="{00000000-0005-0000-0000-0000317A0000}"/>
    <cellStyle name="Normal 35 2 5 2" xfId="32545" xr:uid="{00000000-0005-0000-0000-0000327A0000}"/>
    <cellStyle name="Normal 35 2 5 3" xfId="32546" xr:uid="{00000000-0005-0000-0000-0000337A0000}"/>
    <cellStyle name="Normal 35 2 6" xfId="32547" xr:uid="{00000000-0005-0000-0000-0000347A0000}"/>
    <cellStyle name="Normal 35 2 7" xfId="32548" xr:uid="{00000000-0005-0000-0000-0000357A0000}"/>
    <cellStyle name="Normal 35 2 8" xfId="32549" xr:uid="{00000000-0005-0000-0000-0000367A0000}"/>
    <cellStyle name="Normal 35 2 9" xfId="32550" xr:uid="{00000000-0005-0000-0000-0000377A0000}"/>
    <cellStyle name="Normal 35 3" xfId="2148" xr:uid="{00000000-0005-0000-0000-0000387A0000}"/>
    <cellStyle name="Normal 35 3 2" xfId="32552" xr:uid="{00000000-0005-0000-0000-0000397A0000}"/>
    <cellStyle name="Normal 35 3 2 2" xfId="32553" xr:uid="{00000000-0005-0000-0000-00003A7A0000}"/>
    <cellStyle name="Normal 35 3 2 2 2" xfId="32554" xr:uid="{00000000-0005-0000-0000-00003B7A0000}"/>
    <cellStyle name="Normal 35 3 2 2 2 2" xfId="32555" xr:uid="{00000000-0005-0000-0000-00003C7A0000}"/>
    <cellStyle name="Normal 35 3 2 2 3" xfId="32556" xr:uid="{00000000-0005-0000-0000-00003D7A0000}"/>
    <cellStyle name="Normal 35 3 2 2 4" xfId="32557" xr:uid="{00000000-0005-0000-0000-00003E7A0000}"/>
    <cellStyle name="Normal 35 3 2 3" xfId="32558" xr:uid="{00000000-0005-0000-0000-00003F7A0000}"/>
    <cellStyle name="Normal 35 3 2 3 2" xfId="32559" xr:uid="{00000000-0005-0000-0000-0000407A0000}"/>
    <cellStyle name="Normal 35 3 2 4" xfId="32560" xr:uid="{00000000-0005-0000-0000-0000417A0000}"/>
    <cellStyle name="Normal 35 3 2 5" xfId="32561" xr:uid="{00000000-0005-0000-0000-0000427A0000}"/>
    <cellStyle name="Normal 35 3 3" xfId="32551" xr:uid="{00000000-0005-0000-0000-0000437A0000}"/>
    <cellStyle name="Normal 35 4" xfId="32562" xr:uid="{00000000-0005-0000-0000-0000447A0000}"/>
    <cellStyle name="Normal 35 4 2" xfId="32563" xr:uid="{00000000-0005-0000-0000-0000457A0000}"/>
    <cellStyle name="Normal 35 4 2 2" xfId="32564" xr:uid="{00000000-0005-0000-0000-0000467A0000}"/>
    <cellStyle name="Normal 35 4 2 2 2" xfId="32565" xr:uid="{00000000-0005-0000-0000-0000477A0000}"/>
    <cellStyle name="Normal 35 4 2 2 2 2" xfId="32566" xr:uid="{00000000-0005-0000-0000-0000487A0000}"/>
    <cellStyle name="Normal 35 4 2 2 3" xfId="32567" xr:uid="{00000000-0005-0000-0000-0000497A0000}"/>
    <cellStyle name="Normal 35 4 2 2 4" xfId="32568" xr:uid="{00000000-0005-0000-0000-00004A7A0000}"/>
    <cellStyle name="Normal 35 4 2 3" xfId="32569" xr:uid="{00000000-0005-0000-0000-00004B7A0000}"/>
    <cellStyle name="Normal 35 4 2 3 2" xfId="32570" xr:uid="{00000000-0005-0000-0000-00004C7A0000}"/>
    <cellStyle name="Normal 35 4 2 4" xfId="32571" xr:uid="{00000000-0005-0000-0000-00004D7A0000}"/>
    <cellStyle name="Normal 35 4 2 5" xfId="32572" xr:uid="{00000000-0005-0000-0000-00004E7A0000}"/>
    <cellStyle name="Normal 35 5" xfId="32573" xr:uid="{00000000-0005-0000-0000-00004F7A0000}"/>
    <cellStyle name="Normal 35 5 2" xfId="32574" xr:uid="{00000000-0005-0000-0000-0000507A0000}"/>
    <cellStyle name="Normal 35 5 2 2" xfId="32575" xr:uid="{00000000-0005-0000-0000-0000517A0000}"/>
    <cellStyle name="Normal 35 5 3" xfId="32576" xr:uid="{00000000-0005-0000-0000-0000527A0000}"/>
    <cellStyle name="Normal 35 5 4" xfId="32577" xr:uid="{00000000-0005-0000-0000-0000537A0000}"/>
    <cellStyle name="Normal 35 6" xfId="32578" xr:uid="{00000000-0005-0000-0000-0000547A0000}"/>
    <cellStyle name="Normal 35 6 2" xfId="32579" xr:uid="{00000000-0005-0000-0000-0000557A0000}"/>
    <cellStyle name="Normal 35 6 2 2" xfId="32580" xr:uid="{00000000-0005-0000-0000-0000567A0000}"/>
    <cellStyle name="Normal 35 6 3" xfId="32581" xr:uid="{00000000-0005-0000-0000-0000577A0000}"/>
    <cellStyle name="Normal 35 6 4" xfId="32582" xr:uid="{00000000-0005-0000-0000-0000587A0000}"/>
    <cellStyle name="Normal 35 7" xfId="32583" xr:uid="{00000000-0005-0000-0000-0000597A0000}"/>
    <cellStyle name="Normal 35 7 2" xfId="32584" xr:uid="{00000000-0005-0000-0000-00005A7A0000}"/>
    <cellStyle name="Normal 35 8" xfId="32585" xr:uid="{00000000-0005-0000-0000-00005B7A0000}"/>
    <cellStyle name="Normal 35 8 2" xfId="32586" xr:uid="{00000000-0005-0000-0000-00005C7A0000}"/>
    <cellStyle name="Normal 35 9" xfId="32587" xr:uid="{00000000-0005-0000-0000-00005D7A0000}"/>
    <cellStyle name="Normal 350" xfId="32588" xr:uid="{00000000-0005-0000-0000-00005E7A0000}"/>
    <cellStyle name="Normal 350 2" xfId="32589" xr:uid="{00000000-0005-0000-0000-00005F7A0000}"/>
    <cellStyle name="Normal 351" xfId="32590" xr:uid="{00000000-0005-0000-0000-0000607A0000}"/>
    <cellStyle name="Normal 351 2" xfId="32591" xr:uid="{00000000-0005-0000-0000-0000617A0000}"/>
    <cellStyle name="Normal 352" xfId="32592" xr:uid="{00000000-0005-0000-0000-0000627A0000}"/>
    <cellStyle name="Normal 352 2" xfId="32593" xr:uid="{00000000-0005-0000-0000-0000637A0000}"/>
    <cellStyle name="Normal 353" xfId="32594" xr:uid="{00000000-0005-0000-0000-0000647A0000}"/>
    <cellStyle name="Normal 353 2" xfId="32595" xr:uid="{00000000-0005-0000-0000-0000657A0000}"/>
    <cellStyle name="Normal 354" xfId="32596" xr:uid="{00000000-0005-0000-0000-0000667A0000}"/>
    <cellStyle name="Normal 354 2" xfId="32597" xr:uid="{00000000-0005-0000-0000-0000677A0000}"/>
    <cellStyle name="Normal 355" xfId="32598" xr:uid="{00000000-0005-0000-0000-0000687A0000}"/>
    <cellStyle name="Normal 355 2" xfId="32599" xr:uid="{00000000-0005-0000-0000-0000697A0000}"/>
    <cellStyle name="Normal 356" xfId="32600" xr:uid="{00000000-0005-0000-0000-00006A7A0000}"/>
    <cellStyle name="Normal 356 2" xfId="32601" xr:uid="{00000000-0005-0000-0000-00006B7A0000}"/>
    <cellStyle name="Normal 357" xfId="32602" xr:uid="{00000000-0005-0000-0000-00006C7A0000}"/>
    <cellStyle name="Normal 357 2" xfId="32603" xr:uid="{00000000-0005-0000-0000-00006D7A0000}"/>
    <cellStyle name="Normal 358" xfId="32604" xr:uid="{00000000-0005-0000-0000-00006E7A0000}"/>
    <cellStyle name="Normal 358 2" xfId="32605" xr:uid="{00000000-0005-0000-0000-00006F7A0000}"/>
    <cellStyle name="Normal 359" xfId="32606" xr:uid="{00000000-0005-0000-0000-0000707A0000}"/>
    <cellStyle name="Normal 359 2" xfId="32607" xr:uid="{00000000-0005-0000-0000-0000717A0000}"/>
    <cellStyle name="Normal 36" xfId="2088" xr:uid="{00000000-0005-0000-0000-0000727A0000}"/>
    <cellStyle name="Normal 36 10" xfId="32609" xr:uid="{00000000-0005-0000-0000-0000737A0000}"/>
    <cellStyle name="Normal 36 11" xfId="32610" xr:uid="{00000000-0005-0000-0000-0000747A0000}"/>
    <cellStyle name="Normal 36 11 2" xfId="32611" xr:uid="{00000000-0005-0000-0000-0000757A0000}"/>
    <cellStyle name="Normal 36 12" xfId="32612" xr:uid="{00000000-0005-0000-0000-0000767A0000}"/>
    <cellStyle name="Normal 36 13" xfId="32608" xr:uid="{00000000-0005-0000-0000-0000777A0000}"/>
    <cellStyle name="Normal 36 14" xfId="50256" xr:uid="{00000000-0005-0000-0000-0000787A0000}"/>
    <cellStyle name="Normal 36 15" xfId="52627" xr:uid="{380E572A-5006-4A7F-819B-F651A67A68E6}"/>
    <cellStyle name="Normal 36 2" xfId="2150" xr:uid="{00000000-0005-0000-0000-0000797A0000}"/>
    <cellStyle name="Normal 36 2 2" xfId="32614" xr:uid="{00000000-0005-0000-0000-00007A7A0000}"/>
    <cellStyle name="Normal 36 2 2 2" xfId="32615" xr:uid="{00000000-0005-0000-0000-00007B7A0000}"/>
    <cellStyle name="Normal 36 2 2 2 2" xfId="32616" xr:uid="{00000000-0005-0000-0000-00007C7A0000}"/>
    <cellStyle name="Normal 36 2 2 2 2 2" xfId="32617" xr:uid="{00000000-0005-0000-0000-00007D7A0000}"/>
    <cellStyle name="Normal 36 2 2 2 3" xfId="32618" xr:uid="{00000000-0005-0000-0000-00007E7A0000}"/>
    <cellStyle name="Normal 36 2 2 2 4" xfId="32619" xr:uid="{00000000-0005-0000-0000-00007F7A0000}"/>
    <cellStyle name="Normal 36 2 2 3" xfId="32620" xr:uid="{00000000-0005-0000-0000-0000807A0000}"/>
    <cellStyle name="Normal 36 2 2 3 2" xfId="32621" xr:uid="{00000000-0005-0000-0000-0000817A0000}"/>
    <cellStyle name="Normal 36 2 2 4" xfId="32622" xr:uid="{00000000-0005-0000-0000-0000827A0000}"/>
    <cellStyle name="Normal 36 2 2 5" xfId="32623" xr:uid="{00000000-0005-0000-0000-0000837A0000}"/>
    <cellStyle name="Normal 36 2 2 6" xfId="32624" xr:uid="{00000000-0005-0000-0000-0000847A0000}"/>
    <cellStyle name="Normal 36 2 3" xfId="32625" xr:uid="{00000000-0005-0000-0000-0000857A0000}"/>
    <cellStyle name="Normal 36 2 3 2" xfId="32626" xr:uid="{00000000-0005-0000-0000-0000867A0000}"/>
    <cellStyle name="Normal 36 2 4" xfId="32627" xr:uid="{00000000-0005-0000-0000-0000877A0000}"/>
    <cellStyle name="Normal 36 2 4 2" xfId="32628" xr:uid="{00000000-0005-0000-0000-0000887A0000}"/>
    <cellStyle name="Normal 36 2 5" xfId="32613" xr:uid="{00000000-0005-0000-0000-0000897A0000}"/>
    <cellStyle name="Normal 36 3" xfId="32629" xr:uid="{00000000-0005-0000-0000-00008A7A0000}"/>
    <cellStyle name="Normal 36 3 2" xfId="32630" xr:uid="{00000000-0005-0000-0000-00008B7A0000}"/>
    <cellStyle name="Normal 36 3 2 2" xfId="32631" xr:uid="{00000000-0005-0000-0000-00008C7A0000}"/>
    <cellStyle name="Normal 36 3 2 2 2" xfId="32632" xr:uid="{00000000-0005-0000-0000-00008D7A0000}"/>
    <cellStyle name="Normal 36 3 2 2 2 2" xfId="32633" xr:uid="{00000000-0005-0000-0000-00008E7A0000}"/>
    <cellStyle name="Normal 36 3 2 2 3" xfId="32634" xr:uid="{00000000-0005-0000-0000-00008F7A0000}"/>
    <cellStyle name="Normal 36 3 2 2 4" xfId="32635" xr:uid="{00000000-0005-0000-0000-0000907A0000}"/>
    <cellStyle name="Normal 36 3 2 3" xfId="32636" xr:uid="{00000000-0005-0000-0000-0000917A0000}"/>
    <cellStyle name="Normal 36 3 2 3 2" xfId="32637" xr:uid="{00000000-0005-0000-0000-0000927A0000}"/>
    <cellStyle name="Normal 36 3 2 4" xfId="32638" xr:uid="{00000000-0005-0000-0000-0000937A0000}"/>
    <cellStyle name="Normal 36 3 2 5" xfId="32639" xr:uid="{00000000-0005-0000-0000-0000947A0000}"/>
    <cellStyle name="Normal 36 3 2 6" xfId="32640" xr:uid="{00000000-0005-0000-0000-0000957A0000}"/>
    <cellStyle name="Normal 36 4" xfId="32641" xr:uid="{00000000-0005-0000-0000-0000967A0000}"/>
    <cellStyle name="Normal 36 4 2" xfId="32642" xr:uid="{00000000-0005-0000-0000-0000977A0000}"/>
    <cellStyle name="Normal 36 4 2 2" xfId="32643" xr:uid="{00000000-0005-0000-0000-0000987A0000}"/>
    <cellStyle name="Normal 36 4 2 2 2" xfId="32644" xr:uid="{00000000-0005-0000-0000-0000997A0000}"/>
    <cellStyle name="Normal 36 4 2 2 2 2" xfId="32645" xr:uid="{00000000-0005-0000-0000-00009A7A0000}"/>
    <cellStyle name="Normal 36 4 2 2 3" xfId="32646" xr:uid="{00000000-0005-0000-0000-00009B7A0000}"/>
    <cellStyle name="Normal 36 4 2 2 4" xfId="32647" xr:uid="{00000000-0005-0000-0000-00009C7A0000}"/>
    <cellStyle name="Normal 36 4 2 3" xfId="32648" xr:uid="{00000000-0005-0000-0000-00009D7A0000}"/>
    <cellStyle name="Normal 36 4 2 3 2" xfId="32649" xr:uid="{00000000-0005-0000-0000-00009E7A0000}"/>
    <cellStyle name="Normal 36 4 2 3 3" xfId="32650" xr:uid="{00000000-0005-0000-0000-00009F7A0000}"/>
    <cellStyle name="Normal 36 4 2 4" xfId="32651" xr:uid="{00000000-0005-0000-0000-0000A07A0000}"/>
    <cellStyle name="Normal 36 4 2 5" xfId="32652" xr:uid="{00000000-0005-0000-0000-0000A17A0000}"/>
    <cellStyle name="Normal 36 4 2 6" xfId="32653" xr:uid="{00000000-0005-0000-0000-0000A27A0000}"/>
    <cellStyle name="Normal 36 5" xfId="32654" xr:uid="{00000000-0005-0000-0000-0000A37A0000}"/>
    <cellStyle name="Normal 36 5 2" xfId="32655" xr:uid="{00000000-0005-0000-0000-0000A47A0000}"/>
    <cellStyle name="Normal 36 5 2 2" xfId="32656" xr:uid="{00000000-0005-0000-0000-0000A57A0000}"/>
    <cellStyle name="Normal 36 5 2 2 2" xfId="32657" xr:uid="{00000000-0005-0000-0000-0000A67A0000}"/>
    <cellStyle name="Normal 36 5 2 2 2 2" xfId="32658" xr:uid="{00000000-0005-0000-0000-0000A77A0000}"/>
    <cellStyle name="Normal 36 5 2 2 3" xfId="32659" xr:uid="{00000000-0005-0000-0000-0000A87A0000}"/>
    <cellStyle name="Normal 36 5 2 2 4" xfId="32660" xr:uid="{00000000-0005-0000-0000-0000A97A0000}"/>
    <cellStyle name="Normal 36 5 2 3" xfId="32661" xr:uid="{00000000-0005-0000-0000-0000AA7A0000}"/>
    <cellStyle name="Normal 36 5 2 3 2" xfId="32662" xr:uid="{00000000-0005-0000-0000-0000AB7A0000}"/>
    <cellStyle name="Normal 36 5 2 4" xfId="32663" xr:uid="{00000000-0005-0000-0000-0000AC7A0000}"/>
    <cellStyle name="Normal 36 5 2 5" xfId="32664" xr:uid="{00000000-0005-0000-0000-0000AD7A0000}"/>
    <cellStyle name="Normal 36 5 2 6" xfId="32665" xr:uid="{00000000-0005-0000-0000-0000AE7A0000}"/>
    <cellStyle name="Normal 36 5 3" xfId="32666" xr:uid="{00000000-0005-0000-0000-0000AF7A0000}"/>
    <cellStyle name="Normal 36 5 4" xfId="32667" xr:uid="{00000000-0005-0000-0000-0000B07A0000}"/>
    <cellStyle name="Normal 36 5 5" xfId="32668" xr:uid="{00000000-0005-0000-0000-0000B17A0000}"/>
    <cellStyle name="Normal 36 5 6" xfId="32669" xr:uid="{00000000-0005-0000-0000-0000B27A0000}"/>
    <cellStyle name="Normal 36 6" xfId="32670" xr:uid="{00000000-0005-0000-0000-0000B37A0000}"/>
    <cellStyle name="Normal 36 6 2" xfId="32671" xr:uid="{00000000-0005-0000-0000-0000B47A0000}"/>
    <cellStyle name="Normal 36 6 2 2" xfId="32672" xr:uid="{00000000-0005-0000-0000-0000B57A0000}"/>
    <cellStyle name="Normal 36 6 2 3" xfId="32673" xr:uid="{00000000-0005-0000-0000-0000B67A0000}"/>
    <cellStyle name="Normal 36 6 3" xfId="32674" xr:uid="{00000000-0005-0000-0000-0000B77A0000}"/>
    <cellStyle name="Normal 36 6 4" xfId="32675" xr:uid="{00000000-0005-0000-0000-0000B87A0000}"/>
    <cellStyle name="Normal 36 7" xfId="32676" xr:uid="{00000000-0005-0000-0000-0000B97A0000}"/>
    <cellStyle name="Normal 36 7 2" xfId="32677" xr:uid="{00000000-0005-0000-0000-0000BA7A0000}"/>
    <cellStyle name="Normal 36 7 2 2" xfId="32678" xr:uid="{00000000-0005-0000-0000-0000BB7A0000}"/>
    <cellStyle name="Normal 36 7 3" xfId="32679" xr:uid="{00000000-0005-0000-0000-0000BC7A0000}"/>
    <cellStyle name="Normal 36 7 4" xfId="32680" xr:uid="{00000000-0005-0000-0000-0000BD7A0000}"/>
    <cellStyle name="Normal 36 7 5" xfId="32681" xr:uid="{00000000-0005-0000-0000-0000BE7A0000}"/>
    <cellStyle name="Normal 36 8" xfId="32682" xr:uid="{00000000-0005-0000-0000-0000BF7A0000}"/>
    <cellStyle name="Normal 36 8 2" xfId="32683" xr:uid="{00000000-0005-0000-0000-0000C07A0000}"/>
    <cellStyle name="Normal 36 8 3" xfId="32684" xr:uid="{00000000-0005-0000-0000-0000C17A0000}"/>
    <cellStyle name="Normal 36 9" xfId="32685" xr:uid="{00000000-0005-0000-0000-0000C27A0000}"/>
    <cellStyle name="Normal 36 9 2" xfId="32686" xr:uid="{00000000-0005-0000-0000-0000C37A0000}"/>
    <cellStyle name="Normal 360" xfId="32687" xr:uid="{00000000-0005-0000-0000-0000C47A0000}"/>
    <cellStyle name="Normal 360 2" xfId="32688" xr:uid="{00000000-0005-0000-0000-0000C57A0000}"/>
    <cellStyle name="Normal 361" xfId="32689" xr:uid="{00000000-0005-0000-0000-0000C67A0000}"/>
    <cellStyle name="Normal 361 2" xfId="32690" xr:uid="{00000000-0005-0000-0000-0000C77A0000}"/>
    <cellStyle name="Normal 362" xfId="32691" xr:uid="{00000000-0005-0000-0000-0000C87A0000}"/>
    <cellStyle name="Normal 362 2" xfId="32692" xr:uid="{00000000-0005-0000-0000-0000C97A0000}"/>
    <cellStyle name="Normal 363" xfId="32693" xr:uid="{00000000-0005-0000-0000-0000CA7A0000}"/>
    <cellStyle name="Normal 363 2" xfId="32694" xr:uid="{00000000-0005-0000-0000-0000CB7A0000}"/>
    <cellStyle name="Normal 364" xfId="32695" xr:uid="{00000000-0005-0000-0000-0000CC7A0000}"/>
    <cellStyle name="Normal 364 2" xfId="32696" xr:uid="{00000000-0005-0000-0000-0000CD7A0000}"/>
    <cellStyle name="Normal 365" xfId="32697" xr:uid="{00000000-0005-0000-0000-0000CE7A0000}"/>
    <cellStyle name="Normal 365 2" xfId="32698" xr:uid="{00000000-0005-0000-0000-0000CF7A0000}"/>
    <cellStyle name="Normal 366" xfId="32699" xr:uid="{00000000-0005-0000-0000-0000D07A0000}"/>
    <cellStyle name="Normal 366 2" xfId="32700" xr:uid="{00000000-0005-0000-0000-0000D17A0000}"/>
    <cellStyle name="Normal 367" xfId="32701" xr:uid="{00000000-0005-0000-0000-0000D27A0000}"/>
    <cellStyle name="Normal 367 2" xfId="32702" xr:uid="{00000000-0005-0000-0000-0000D37A0000}"/>
    <cellStyle name="Normal 368" xfId="32703" xr:uid="{00000000-0005-0000-0000-0000D47A0000}"/>
    <cellStyle name="Normal 368 2" xfId="32704" xr:uid="{00000000-0005-0000-0000-0000D57A0000}"/>
    <cellStyle name="Normal 369" xfId="32705" xr:uid="{00000000-0005-0000-0000-0000D67A0000}"/>
    <cellStyle name="Normal 369 2" xfId="32706" xr:uid="{00000000-0005-0000-0000-0000D77A0000}"/>
    <cellStyle name="Normal 37" xfId="2119" xr:uid="{00000000-0005-0000-0000-0000D87A0000}"/>
    <cellStyle name="Normal 37 10" xfId="32708" xr:uid="{00000000-0005-0000-0000-0000D97A0000}"/>
    <cellStyle name="Normal 37 11" xfId="32709" xr:uid="{00000000-0005-0000-0000-0000DA7A0000}"/>
    <cellStyle name="Normal 37 12" xfId="32707" xr:uid="{00000000-0005-0000-0000-0000DB7A0000}"/>
    <cellStyle name="Normal 37 13" xfId="50286" xr:uid="{00000000-0005-0000-0000-0000DC7A0000}"/>
    <cellStyle name="Normal 37 14" xfId="52657" xr:uid="{86E88A8B-6A24-4644-BC00-9B9F7F74B202}"/>
    <cellStyle name="Normal 37 2" xfId="32710" xr:uid="{00000000-0005-0000-0000-0000DD7A0000}"/>
    <cellStyle name="Normal 37 2 2" xfId="32711" xr:uid="{00000000-0005-0000-0000-0000DE7A0000}"/>
    <cellStyle name="Normal 37 2 2 2" xfId="32712" xr:uid="{00000000-0005-0000-0000-0000DF7A0000}"/>
    <cellStyle name="Normal 37 2 2 2 2" xfId="32713" xr:uid="{00000000-0005-0000-0000-0000E07A0000}"/>
    <cellStyle name="Normal 37 2 2 2 2 2" xfId="32714" xr:uid="{00000000-0005-0000-0000-0000E17A0000}"/>
    <cellStyle name="Normal 37 2 2 2 3" xfId="32715" xr:uid="{00000000-0005-0000-0000-0000E27A0000}"/>
    <cellStyle name="Normal 37 2 2 2 4" xfId="32716" xr:uid="{00000000-0005-0000-0000-0000E37A0000}"/>
    <cellStyle name="Normal 37 2 2 3" xfId="32717" xr:uid="{00000000-0005-0000-0000-0000E47A0000}"/>
    <cellStyle name="Normal 37 2 2 3 2" xfId="32718" xr:uid="{00000000-0005-0000-0000-0000E57A0000}"/>
    <cellStyle name="Normal 37 2 2 4" xfId="32719" xr:uid="{00000000-0005-0000-0000-0000E67A0000}"/>
    <cellStyle name="Normal 37 2 2 5" xfId="32720" xr:uid="{00000000-0005-0000-0000-0000E77A0000}"/>
    <cellStyle name="Normal 37 2 2 6" xfId="32721" xr:uid="{00000000-0005-0000-0000-0000E87A0000}"/>
    <cellStyle name="Normal 37 2 3" xfId="32722" xr:uid="{00000000-0005-0000-0000-0000E97A0000}"/>
    <cellStyle name="Normal 37 2 3 2" xfId="32723" xr:uid="{00000000-0005-0000-0000-0000EA7A0000}"/>
    <cellStyle name="Normal 37 2 4" xfId="32724" xr:uid="{00000000-0005-0000-0000-0000EB7A0000}"/>
    <cellStyle name="Normal 37 2 4 2" xfId="32725" xr:uid="{00000000-0005-0000-0000-0000EC7A0000}"/>
    <cellStyle name="Normal 37 3" xfId="32726" xr:uid="{00000000-0005-0000-0000-0000ED7A0000}"/>
    <cellStyle name="Normal 37 3 2" xfId="32727" xr:uid="{00000000-0005-0000-0000-0000EE7A0000}"/>
    <cellStyle name="Normal 37 3 2 2" xfId="32728" xr:uid="{00000000-0005-0000-0000-0000EF7A0000}"/>
    <cellStyle name="Normal 37 3 2 2 2" xfId="32729" xr:uid="{00000000-0005-0000-0000-0000F07A0000}"/>
    <cellStyle name="Normal 37 3 2 2 2 2" xfId="32730" xr:uid="{00000000-0005-0000-0000-0000F17A0000}"/>
    <cellStyle name="Normal 37 3 2 2 3" xfId="32731" xr:uid="{00000000-0005-0000-0000-0000F27A0000}"/>
    <cellStyle name="Normal 37 3 2 2 4" xfId="32732" xr:uid="{00000000-0005-0000-0000-0000F37A0000}"/>
    <cellStyle name="Normal 37 3 2 3" xfId="32733" xr:uid="{00000000-0005-0000-0000-0000F47A0000}"/>
    <cellStyle name="Normal 37 3 2 3 2" xfId="32734" xr:uid="{00000000-0005-0000-0000-0000F57A0000}"/>
    <cellStyle name="Normal 37 3 2 4" xfId="32735" xr:uid="{00000000-0005-0000-0000-0000F67A0000}"/>
    <cellStyle name="Normal 37 3 2 5" xfId="32736" xr:uid="{00000000-0005-0000-0000-0000F77A0000}"/>
    <cellStyle name="Normal 37 4" xfId="32737" xr:uid="{00000000-0005-0000-0000-0000F87A0000}"/>
    <cellStyle name="Normal 37 4 2" xfId="32738" xr:uid="{00000000-0005-0000-0000-0000F97A0000}"/>
    <cellStyle name="Normal 37 4 2 2" xfId="32739" xr:uid="{00000000-0005-0000-0000-0000FA7A0000}"/>
    <cellStyle name="Normal 37 4 3" xfId="32740" xr:uid="{00000000-0005-0000-0000-0000FB7A0000}"/>
    <cellStyle name="Normal 37 4 4" xfId="32741" xr:uid="{00000000-0005-0000-0000-0000FC7A0000}"/>
    <cellStyle name="Normal 37 4 5" xfId="32742" xr:uid="{00000000-0005-0000-0000-0000FD7A0000}"/>
    <cellStyle name="Normal 37 5" xfId="32743" xr:uid="{00000000-0005-0000-0000-0000FE7A0000}"/>
    <cellStyle name="Normal 37 5 2" xfId="32744" xr:uid="{00000000-0005-0000-0000-0000FF7A0000}"/>
    <cellStyle name="Normal 37 5 2 2" xfId="32745" xr:uid="{00000000-0005-0000-0000-0000007B0000}"/>
    <cellStyle name="Normal 37 5 3" xfId="32746" xr:uid="{00000000-0005-0000-0000-0000017B0000}"/>
    <cellStyle name="Normal 37 5 4" xfId="32747" xr:uid="{00000000-0005-0000-0000-0000027B0000}"/>
    <cellStyle name="Normal 37 6" xfId="32748" xr:uid="{00000000-0005-0000-0000-0000037B0000}"/>
    <cellStyle name="Normal 37 6 2" xfId="32749" xr:uid="{00000000-0005-0000-0000-0000047B0000}"/>
    <cellStyle name="Normal 37 6 3" xfId="32750" xr:uid="{00000000-0005-0000-0000-0000057B0000}"/>
    <cellStyle name="Normal 37 7" xfId="32751" xr:uid="{00000000-0005-0000-0000-0000067B0000}"/>
    <cellStyle name="Normal 37 7 2" xfId="32752" xr:uid="{00000000-0005-0000-0000-0000077B0000}"/>
    <cellStyle name="Normal 37 7 3" xfId="32753" xr:uid="{00000000-0005-0000-0000-0000087B0000}"/>
    <cellStyle name="Normal 37 8" xfId="32754" xr:uid="{00000000-0005-0000-0000-0000097B0000}"/>
    <cellStyle name="Normal 37 9" xfId="32755" xr:uid="{00000000-0005-0000-0000-00000A7B0000}"/>
    <cellStyle name="Normal 37 9 2" xfId="32756" xr:uid="{00000000-0005-0000-0000-00000B7B0000}"/>
    <cellStyle name="Normal 370" xfId="32757" xr:uid="{00000000-0005-0000-0000-00000C7B0000}"/>
    <cellStyle name="Normal 370 2" xfId="32758" xr:uid="{00000000-0005-0000-0000-00000D7B0000}"/>
    <cellStyle name="Normal 371" xfId="32759" xr:uid="{00000000-0005-0000-0000-00000E7B0000}"/>
    <cellStyle name="Normal 371 2" xfId="32760" xr:uid="{00000000-0005-0000-0000-00000F7B0000}"/>
    <cellStyle name="Normal 372" xfId="32761" xr:uid="{00000000-0005-0000-0000-0000107B0000}"/>
    <cellStyle name="Normal 372 2" xfId="32762" xr:uid="{00000000-0005-0000-0000-0000117B0000}"/>
    <cellStyle name="Normal 373" xfId="32763" xr:uid="{00000000-0005-0000-0000-0000127B0000}"/>
    <cellStyle name="Normal 373 2" xfId="32764" xr:uid="{00000000-0005-0000-0000-0000137B0000}"/>
    <cellStyle name="Normal 374" xfId="32765" xr:uid="{00000000-0005-0000-0000-0000147B0000}"/>
    <cellStyle name="Normal 375" xfId="32766" xr:uid="{00000000-0005-0000-0000-0000157B0000}"/>
    <cellStyle name="Normal 376" xfId="32767" xr:uid="{00000000-0005-0000-0000-0000167B0000}"/>
    <cellStyle name="Normal 377" xfId="32768" xr:uid="{00000000-0005-0000-0000-0000177B0000}"/>
    <cellStyle name="Normal 378" xfId="32769" xr:uid="{00000000-0005-0000-0000-0000187B0000}"/>
    <cellStyle name="Normal 379" xfId="32770" xr:uid="{00000000-0005-0000-0000-0000197B0000}"/>
    <cellStyle name="Normal 38" xfId="2121" xr:uid="{00000000-0005-0000-0000-00001A7B0000}"/>
    <cellStyle name="Normal 38 10" xfId="32772" xr:uid="{00000000-0005-0000-0000-00001B7B0000}"/>
    <cellStyle name="Normal 38 11" xfId="32773" xr:uid="{00000000-0005-0000-0000-00001C7B0000}"/>
    <cellStyle name="Normal 38 12" xfId="32771" xr:uid="{00000000-0005-0000-0000-00001D7B0000}"/>
    <cellStyle name="Normal 38 2" xfId="32774" xr:uid="{00000000-0005-0000-0000-00001E7B0000}"/>
    <cellStyle name="Normal 38 2 2" xfId="32775" xr:uid="{00000000-0005-0000-0000-00001F7B0000}"/>
    <cellStyle name="Normal 38 2 2 2" xfId="32776" xr:uid="{00000000-0005-0000-0000-0000207B0000}"/>
    <cellStyle name="Normal 38 2 2 2 2" xfId="32777" xr:uid="{00000000-0005-0000-0000-0000217B0000}"/>
    <cellStyle name="Normal 38 2 2 2 2 2" xfId="32778" xr:uid="{00000000-0005-0000-0000-0000227B0000}"/>
    <cellStyle name="Normal 38 2 2 2 3" xfId="32779" xr:uid="{00000000-0005-0000-0000-0000237B0000}"/>
    <cellStyle name="Normal 38 2 2 2 4" xfId="32780" xr:uid="{00000000-0005-0000-0000-0000247B0000}"/>
    <cellStyle name="Normal 38 2 2 3" xfId="32781" xr:uid="{00000000-0005-0000-0000-0000257B0000}"/>
    <cellStyle name="Normal 38 2 2 3 2" xfId="32782" xr:uid="{00000000-0005-0000-0000-0000267B0000}"/>
    <cellStyle name="Normal 38 2 2 4" xfId="32783" xr:uid="{00000000-0005-0000-0000-0000277B0000}"/>
    <cellStyle name="Normal 38 2 2 5" xfId="32784" xr:uid="{00000000-0005-0000-0000-0000287B0000}"/>
    <cellStyle name="Normal 38 2 2 6" xfId="32785" xr:uid="{00000000-0005-0000-0000-0000297B0000}"/>
    <cellStyle name="Normal 38 2 3" xfId="32786" xr:uid="{00000000-0005-0000-0000-00002A7B0000}"/>
    <cellStyle name="Normal 38 2 3 2" xfId="32787" xr:uid="{00000000-0005-0000-0000-00002B7B0000}"/>
    <cellStyle name="Normal 38 2 3 2 2" xfId="32788" xr:uid="{00000000-0005-0000-0000-00002C7B0000}"/>
    <cellStyle name="Normal 38 2 4" xfId="32789" xr:uid="{00000000-0005-0000-0000-00002D7B0000}"/>
    <cellStyle name="Normal 38 2 4 2" xfId="32790" xr:uid="{00000000-0005-0000-0000-00002E7B0000}"/>
    <cellStyle name="Normal 38 2 4 3" xfId="32791" xr:uid="{00000000-0005-0000-0000-00002F7B0000}"/>
    <cellStyle name="Normal 38 3" xfId="32792" xr:uid="{00000000-0005-0000-0000-0000307B0000}"/>
    <cellStyle name="Normal 38 3 2" xfId="32793" xr:uid="{00000000-0005-0000-0000-0000317B0000}"/>
    <cellStyle name="Normal 38 3 2 2" xfId="32794" xr:uid="{00000000-0005-0000-0000-0000327B0000}"/>
    <cellStyle name="Normal 38 3 2 2 2" xfId="32795" xr:uid="{00000000-0005-0000-0000-0000337B0000}"/>
    <cellStyle name="Normal 38 3 2 2 2 2" xfId="32796" xr:uid="{00000000-0005-0000-0000-0000347B0000}"/>
    <cellStyle name="Normal 38 3 2 2 3" xfId="32797" xr:uid="{00000000-0005-0000-0000-0000357B0000}"/>
    <cellStyle name="Normal 38 3 2 2 4" xfId="32798" xr:uid="{00000000-0005-0000-0000-0000367B0000}"/>
    <cellStyle name="Normal 38 3 2 3" xfId="32799" xr:uid="{00000000-0005-0000-0000-0000377B0000}"/>
    <cellStyle name="Normal 38 3 2 3 2" xfId="32800" xr:uid="{00000000-0005-0000-0000-0000387B0000}"/>
    <cellStyle name="Normal 38 3 2 4" xfId="32801" xr:uid="{00000000-0005-0000-0000-0000397B0000}"/>
    <cellStyle name="Normal 38 3 2 5" xfId="32802" xr:uid="{00000000-0005-0000-0000-00003A7B0000}"/>
    <cellStyle name="Normal 38 3 3" xfId="32803" xr:uid="{00000000-0005-0000-0000-00003B7B0000}"/>
    <cellStyle name="Normal 38 4" xfId="32804" xr:uid="{00000000-0005-0000-0000-00003C7B0000}"/>
    <cellStyle name="Normal 38 4 2" xfId="32805" xr:uid="{00000000-0005-0000-0000-00003D7B0000}"/>
    <cellStyle name="Normal 38 4 2 2" xfId="32806" xr:uid="{00000000-0005-0000-0000-00003E7B0000}"/>
    <cellStyle name="Normal 38 4 3" xfId="32807" xr:uid="{00000000-0005-0000-0000-00003F7B0000}"/>
    <cellStyle name="Normal 38 4 4" xfId="32808" xr:uid="{00000000-0005-0000-0000-0000407B0000}"/>
    <cellStyle name="Normal 38 4 5" xfId="32809" xr:uid="{00000000-0005-0000-0000-0000417B0000}"/>
    <cellStyle name="Normal 38 5" xfId="32810" xr:uid="{00000000-0005-0000-0000-0000427B0000}"/>
    <cellStyle name="Normal 38 5 2" xfId="32811" xr:uid="{00000000-0005-0000-0000-0000437B0000}"/>
    <cellStyle name="Normal 38 5 2 2" xfId="32812" xr:uid="{00000000-0005-0000-0000-0000447B0000}"/>
    <cellStyle name="Normal 38 5 3" xfId="32813" xr:uid="{00000000-0005-0000-0000-0000457B0000}"/>
    <cellStyle name="Normal 38 5 4" xfId="32814" xr:uid="{00000000-0005-0000-0000-0000467B0000}"/>
    <cellStyle name="Normal 38 6" xfId="32815" xr:uid="{00000000-0005-0000-0000-0000477B0000}"/>
    <cellStyle name="Normal 38 6 2" xfId="32816" xr:uid="{00000000-0005-0000-0000-0000487B0000}"/>
    <cellStyle name="Normal 38 6 3" xfId="32817" xr:uid="{00000000-0005-0000-0000-0000497B0000}"/>
    <cellStyle name="Normal 38 7" xfId="32818" xr:uid="{00000000-0005-0000-0000-00004A7B0000}"/>
    <cellStyle name="Normal 38 7 2" xfId="32819" xr:uid="{00000000-0005-0000-0000-00004B7B0000}"/>
    <cellStyle name="Normal 38 7 3" xfId="32820" xr:uid="{00000000-0005-0000-0000-00004C7B0000}"/>
    <cellStyle name="Normal 38 8" xfId="32821" xr:uid="{00000000-0005-0000-0000-00004D7B0000}"/>
    <cellStyle name="Normal 38 9" xfId="32822" xr:uid="{00000000-0005-0000-0000-00004E7B0000}"/>
    <cellStyle name="Normal 38 9 2" xfId="32823" xr:uid="{00000000-0005-0000-0000-00004F7B0000}"/>
    <cellStyle name="Normal 380" xfId="32824" xr:uid="{00000000-0005-0000-0000-0000507B0000}"/>
    <cellStyle name="Normal 381" xfId="32825" xr:uid="{00000000-0005-0000-0000-0000517B0000}"/>
    <cellStyle name="Normal 382" xfId="32826" xr:uid="{00000000-0005-0000-0000-0000527B0000}"/>
    <cellStyle name="Normal 383" xfId="32827" xr:uid="{00000000-0005-0000-0000-0000537B0000}"/>
    <cellStyle name="Normal 384" xfId="32828" xr:uid="{00000000-0005-0000-0000-0000547B0000}"/>
    <cellStyle name="Normal 385" xfId="32829" xr:uid="{00000000-0005-0000-0000-0000557B0000}"/>
    <cellStyle name="Normal 386" xfId="32830" xr:uid="{00000000-0005-0000-0000-0000567B0000}"/>
    <cellStyle name="Normal 387" xfId="32831" xr:uid="{00000000-0005-0000-0000-0000577B0000}"/>
    <cellStyle name="Normal 388" xfId="32832" xr:uid="{00000000-0005-0000-0000-0000587B0000}"/>
    <cellStyle name="Normal 389" xfId="32833" xr:uid="{00000000-0005-0000-0000-0000597B0000}"/>
    <cellStyle name="Normal 39" xfId="2126" xr:uid="{00000000-0005-0000-0000-00005A7B0000}"/>
    <cellStyle name="Normal 39 10" xfId="32835" xr:uid="{00000000-0005-0000-0000-00005B7B0000}"/>
    <cellStyle name="Normal 39 11" xfId="32836" xr:uid="{00000000-0005-0000-0000-00005C7B0000}"/>
    <cellStyle name="Normal 39 12" xfId="32834" xr:uid="{00000000-0005-0000-0000-00005D7B0000}"/>
    <cellStyle name="Normal 39 2" xfId="32837" xr:uid="{00000000-0005-0000-0000-00005E7B0000}"/>
    <cellStyle name="Normal 39 2 2" xfId="32838" xr:uid="{00000000-0005-0000-0000-00005F7B0000}"/>
    <cellStyle name="Normal 39 2 2 2" xfId="32839" xr:uid="{00000000-0005-0000-0000-0000607B0000}"/>
    <cellStyle name="Normal 39 2 2 2 2" xfId="32840" xr:uid="{00000000-0005-0000-0000-0000617B0000}"/>
    <cellStyle name="Normal 39 2 2 2 2 2" xfId="32841" xr:uid="{00000000-0005-0000-0000-0000627B0000}"/>
    <cellStyle name="Normal 39 2 2 2 3" xfId="32842" xr:uid="{00000000-0005-0000-0000-0000637B0000}"/>
    <cellStyle name="Normal 39 2 2 2 4" xfId="32843" xr:uid="{00000000-0005-0000-0000-0000647B0000}"/>
    <cellStyle name="Normal 39 2 2 3" xfId="32844" xr:uid="{00000000-0005-0000-0000-0000657B0000}"/>
    <cellStyle name="Normal 39 2 2 3 2" xfId="32845" xr:uid="{00000000-0005-0000-0000-0000667B0000}"/>
    <cellStyle name="Normal 39 2 2 4" xfId="32846" xr:uid="{00000000-0005-0000-0000-0000677B0000}"/>
    <cellStyle name="Normal 39 2 2 5" xfId="32847" xr:uid="{00000000-0005-0000-0000-0000687B0000}"/>
    <cellStyle name="Normal 39 2 2 6" xfId="32848" xr:uid="{00000000-0005-0000-0000-0000697B0000}"/>
    <cellStyle name="Normal 39 2 3" xfId="32849" xr:uid="{00000000-0005-0000-0000-00006A7B0000}"/>
    <cellStyle name="Normal 39 2 3 2" xfId="32850" xr:uid="{00000000-0005-0000-0000-00006B7B0000}"/>
    <cellStyle name="Normal 39 2 4" xfId="32851" xr:uid="{00000000-0005-0000-0000-00006C7B0000}"/>
    <cellStyle name="Normal 39 2 4 2" xfId="32852" xr:uid="{00000000-0005-0000-0000-00006D7B0000}"/>
    <cellStyle name="Normal 39 3" xfId="32853" xr:uid="{00000000-0005-0000-0000-00006E7B0000}"/>
    <cellStyle name="Normal 39 3 2" xfId="32854" xr:uid="{00000000-0005-0000-0000-00006F7B0000}"/>
    <cellStyle name="Normal 39 3 2 2" xfId="32855" xr:uid="{00000000-0005-0000-0000-0000707B0000}"/>
    <cellStyle name="Normal 39 3 2 2 2" xfId="32856" xr:uid="{00000000-0005-0000-0000-0000717B0000}"/>
    <cellStyle name="Normal 39 3 2 2 2 2" xfId="32857" xr:uid="{00000000-0005-0000-0000-0000727B0000}"/>
    <cellStyle name="Normal 39 3 2 2 3" xfId="32858" xr:uid="{00000000-0005-0000-0000-0000737B0000}"/>
    <cellStyle name="Normal 39 3 2 2 4" xfId="32859" xr:uid="{00000000-0005-0000-0000-0000747B0000}"/>
    <cellStyle name="Normal 39 3 2 3" xfId="32860" xr:uid="{00000000-0005-0000-0000-0000757B0000}"/>
    <cellStyle name="Normal 39 3 2 3 2" xfId="32861" xr:uid="{00000000-0005-0000-0000-0000767B0000}"/>
    <cellStyle name="Normal 39 3 2 4" xfId="32862" xr:uid="{00000000-0005-0000-0000-0000777B0000}"/>
    <cellStyle name="Normal 39 3 2 5" xfId="32863" xr:uid="{00000000-0005-0000-0000-0000787B0000}"/>
    <cellStyle name="Normal 39 4" xfId="32864" xr:uid="{00000000-0005-0000-0000-0000797B0000}"/>
    <cellStyle name="Normal 39 4 2" xfId="32865" xr:uid="{00000000-0005-0000-0000-00007A7B0000}"/>
    <cellStyle name="Normal 39 4 2 2" xfId="32866" xr:uid="{00000000-0005-0000-0000-00007B7B0000}"/>
    <cellStyle name="Normal 39 4 3" xfId="32867" xr:uid="{00000000-0005-0000-0000-00007C7B0000}"/>
    <cellStyle name="Normal 39 4 4" xfId="32868" xr:uid="{00000000-0005-0000-0000-00007D7B0000}"/>
    <cellStyle name="Normal 39 5" xfId="32869" xr:uid="{00000000-0005-0000-0000-00007E7B0000}"/>
    <cellStyle name="Normal 39 5 2" xfId="32870" xr:uid="{00000000-0005-0000-0000-00007F7B0000}"/>
    <cellStyle name="Normal 39 5 2 2" xfId="32871" xr:uid="{00000000-0005-0000-0000-0000807B0000}"/>
    <cellStyle name="Normal 39 5 3" xfId="32872" xr:uid="{00000000-0005-0000-0000-0000817B0000}"/>
    <cellStyle name="Normal 39 5 4" xfId="32873" xr:uid="{00000000-0005-0000-0000-0000827B0000}"/>
    <cellStyle name="Normal 39 6" xfId="32874" xr:uid="{00000000-0005-0000-0000-0000837B0000}"/>
    <cellStyle name="Normal 39 6 2" xfId="32875" xr:uid="{00000000-0005-0000-0000-0000847B0000}"/>
    <cellStyle name="Normal 39 6 3" xfId="32876" xr:uid="{00000000-0005-0000-0000-0000857B0000}"/>
    <cellStyle name="Normal 39 7" xfId="32877" xr:uid="{00000000-0005-0000-0000-0000867B0000}"/>
    <cellStyle name="Normal 39 7 2" xfId="32878" xr:uid="{00000000-0005-0000-0000-0000877B0000}"/>
    <cellStyle name="Normal 39 7 3" xfId="32879" xr:uid="{00000000-0005-0000-0000-0000887B0000}"/>
    <cellStyle name="Normal 39 8" xfId="32880" xr:uid="{00000000-0005-0000-0000-0000897B0000}"/>
    <cellStyle name="Normal 39 9" xfId="32881" xr:uid="{00000000-0005-0000-0000-00008A7B0000}"/>
    <cellStyle name="Normal 39 9 2" xfId="32882" xr:uid="{00000000-0005-0000-0000-00008B7B0000}"/>
    <cellStyle name="Normal 390" xfId="32883" xr:uid="{00000000-0005-0000-0000-00008C7B0000}"/>
    <cellStyle name="Normal 391" xfId="32884" xr:uid="{00000000-0005-0000-0000-00008D7B0000}"/>
    <cellStyle name="Normal 392" xfId="32885" xr:uid="{00000000-0005-0000-0000-00008E7B0000}"/>
    <cellStyle name="Normal 392 2" xfId="32886" xr:uid="{00000000-0005-0000-0000-00008F7B0000}"/>
    <cellStyle name="Normal 393" xfId="32887" xr:uid="{00000000-0005-0000-0000-0000907B0000}"/>
    <cellStyle name="Normal 393 2" xfId="32888" xr:uid="{00000000-0005-0000-0000-0000917B0000}"/>
    <cellStyle name="Normal 393 3" xfId="32889" xr:uid="{00000000-0005-0000-0000-0000927B0000}"/>
    <cellStyle name="Normal 394" xfId="32890" xr:uid="{00000000-0005-0000-0000-0000937B0000}"/>
    <cellStyle name="Normal 394 2" xfId="32891" xr:uid="{00000000-0005-0000-0000-0000947B0000}"/>
    <cellStyle name="Normal 395" xfId="32892" xr:uid="{00000000-0005-0000-0000-0000957B0000}"/>
    <cellStyle name="Normal 395 2" xfId="32893" xr:uid="{00000000-0005-0000-0000-0000967B0000}"/>
    <cellStyle name="Normal 396" xfId="32894" xr:uid="{00000000-0005-0000-0000-0000977B0000}"/>
    <cellStyle name="Normal 396 2" xfId="32895" xr:uid="{00000000-0005-0000-0000-0000987B0000}"/>
    <cellStyle name="Normal 397" xfId="32896" xr:uid="{00000000-0005-0000-0000-0000997B0000}"/>
    <cellStyle name="Normal 397 2" xfId="32897" xr:uid="{00000000-0005-0000-0000-00009A7B0000}"/>
    <cellStyle name="Normal 398" xfId="32898" xr:uid="{00000000-0005-0000-0000-00009B7B0000}"/>
    <cellStyle name="Normal 398 2" xfId="32899" xr:uid="{00000000-0005-0000-0000-00009C7B0000}"/>
    <cellStyle name="Normal 399" xfId="32900" xr:uid="{00000000-0005-0000-0000-00009D7B0000}"/>
    <cellStyle name="Normal 399 2" xfId="32901" xr:uid="{00000000-0005-0000-0000-00009E7B0000}"/>
    <cellStyle name="Normal 4" xfId="429" xr:uid="{00000000-0005-0000-0000-00009F7B0000}"/>
    <cellStyle name="Normal 4 10" xfId="32902" xr:uid="{00000000-0005-0000-0000-0000A07B0000}"/>
    <cellStyle name="Normal 4 10 2" xfId="32903" xr:uid="{00000000-0005-0000-0000-0000A17B0000}"/>
    <cellStyle name="Normal 4 10 2 2" xfId="32904" xr:uid="{00000000-0005-0000-0000-0000A27B0000}"/>
    <cellStyle name="Normal 4 10 2 2 2" xfId="32905" xr:uid="{00000000-0005-0000-0000-0000A37B0000}"/>
    <cellStyle name="Normal 4 10 2 2 2 2" xfId="32906" xr:uid="{00000000-0005-0000-0000-0000A47B0000}"/>
    <cellStyle name="Normal 4 10 2 2 3" xfId="32907" xr:uid="{00000000-0005-0000-0000-0000A57B0000}"/>
    <cellStyle name="Normal 4 10 2 2 4" xfId="32908" xr:uid="{00000000-0005-0000-0000-0000A67B0000}"/>
    <cellStyle name="Normal 4 10 2 3" xfId="32909" xr:uid="{00000000-0005-0000-0000-0000A77B0000}"/>
    <cellStyle name="Normal 4 10 2 3 2" xfId="32910" xr:uid="{00000000-0005-0000-0000-0000A87B0000}"/>
    <cellStyle name="Normal 4 10 2 4" xfId="32911" xr:uid="{00000000-0005-0000-0000-0000A97B0000}"/>
    <cellStyle name="Normal 4 10 2 5" xfId="32912" xr:uid="{00000000-0005-0000-0000-0000AA7B0000}"/>
    <cellStyle name="Normal 4 10 2 6" xfId="32913" xr:uid="{00000000-0005-0000-0000-0000AB7B0000}"/>
    <cellStyle name="Normal 4 11" xfId="32914" xr:uid="{00000000-0005-0000-0000-0000AC7B0000}"/>
    <cellStyle name="Normal 4 11 2" xfId="32915" xr:uid="{00000000-0005-0000-0000-0000AD7B0000}"/>
    <cellStyle name="Normal 4 11 2 2" xfId="32916" xr:uid="{00000000-0005-0000-0000-0000AE7B0000}"/>
    <cellStyle name="Normal 4 11 2 2 2" xfId="32917" xr:uid="{00000000-0005-0000-0000-0000AF7B0000}"/>
    <cellStyle name="Normal 4 11 2 2 2 2" xfId="32918" xr:uid="{00000000-0005-0000-0000-0000B07B0000}"/>
    <cellStyle name="Normal 4 11 2 2 3" xfId="32919" xr:uid="{00000000-0005-0000-0000-0000B17B0000}"/>
    <cellStyle name="Normal 4 11 2 2 4" xfId="32920" xr:uid="{00000000-0005-0000-0000-0000B27B0000}"/>
    <cellStyle name="Normal 4 11 2 3" xfId="32921" xr:uid="{00000000-0005-0000-0000-0000B37B0000}"/>
    <cellStyle name="Normal 4 11 2 3 2" xfId="32922" xr:uid="{00000000-0005-0000-0000-0000B47B0000}"/>
    <cellStyle name="Normal 4 11 2 4" xfId="32923" xr:uid="{00000000-0005-0000-0000-0000B57B0000}"/>
    <cellStyle name="Normal 4 11 2 5" xfId="32924" xr:uid="{00000000-0005-0000-0000-0000B67B0000}"/>
    <cellStyle name="Normal 4 11 2 6" xfId="32925" xr:uid="{00000000-0005-0000-0000-0000B77B0000}"/>
    <cellStyle name="Normal 4 12" xfId="32926" xr:uid="{00000000-0005-0000-0000-0000B87B0000}"/>
    <cellStyle name="Normal 4 12 2" xfId="32927" xr:uid="{00000000-0005-0000-0000-0000B97B0000}"/>
    <cellStyle name="Normal 4 12 2 2" xfId="32928" xr:uid="{00000000-0005-0000-0000-0000BA7B0000}"/>
    <cellStyle name="Normal 4 12 2 2 2" xfId="32929" xr:uid="{00000000-0005-0000-0000-0000BB7B0000}"/>
    <cellStyle name="Normal 4 12 2 2 2 2" xfId="32930" xr:uid="{00000000-0005-0000-0000-0000BC7B0000}"/>
    <cellStyle name="Normal 4 12 2 2 3" xfId="32931" xr:uid="{00000000-0005-0000-0000-0000BD7B0000}"/>
    <cellStyle name="Normal 4 12 2 2 4" xfId="32932" xr:uid="{00000000-0005-0000-0000-0000BE7B0000}"/>
    <cellStyle name="Normal 4 12 2 3" xfId="32933" xr:uid="{00000000-0005-0000-0000-0000BF7B0000}"/>
    <cellStyle name="Normal 4 12 2 3 2" xfId="32934" xr:uid="{00000000-0005-0000-0000-0000C07B0000}"/>
    <cellStyle name="Normal 4 12 2 4" xfId="32935" xr:uid="{00000000-0005-0000-0000-0000C17B0000}"/>
    <cellStyle name="Normal 4 12 2 5" xfId="32936" xr:uid="{00000000-0005-0000-0000-0000C27B0000}"/>
    <cellStyle name="Normal 4 12 2 6" xfId="32937" xr:uid="{00000000-0005-0000-0000-0000C37B0000}"/>
    <cellStyle name="Normal 4 13" xfId="32938" xr:uid="{00000000-0005-0000-0000-0000C47B0000}"/>
    <cellStyle name="Normal 4 13 2" xfId="32939" xr:uid="{00000000-0005-0000-0000-0000C57B0000}"/>
    <cellStyle name="Normal 4 13 2 2" xfId="32940" xr:uid="{00000000-0005-0000-0000-0000C67B0000}"/>
    <cellStyle name="Normal 4 13 2 2 2" xfId="32941" xr:uid="{00000000-0005-0000-0000-0000C77B0000}"/>
    <cellStyle name="Normal 4 13 2 3" xfId="32942" xr:uid="{00000000-0005-0000-0000-0000C87B0000}"/>
    <cellStyle name="Normal 4 13 2 4" xfId="32943" xr:uid="{00000000-0005-0000-0000-0000C97B0000}"/>
    <cellStyle name="Normal 4 13 2 5" xfId="32944" xr:uid="{00000000-0005-0000-0000-0000CA7B0000}"/>
    <cellStyle name="Normal 4 13 3" xfId="32945" xr:uid="{00000000-0005-0000-0000-0000CB7B0000}"/>
    <cellStyle name="Normal 4 13 3 2" xfId="32946" xr:uid="{00000000-0005-0000-0000-0000CC7B0000}"/>
    <cellStyle name="Normal 4 13 3 2 2" xfId="32947" xr:uid="{00000000-0005-0000-0000-0000CD7B0000}"/>
    <cellStyle name="Normal 4 13 3 3" xfId="32948" xr:uid="{00000000-0005-0000-0000-0000CE7B0000}"/>
    <cellStyle name="Normal 4 13 3 4" xfId="32949" xr:uid="{00000000-0005-0000-0000-0000CF7B0000}"/>
    <cellStyle name="Normal 4 13 3 5" xfId="32950" xr:uid="{00000000-0005-0000-0000-0000D07B0000}"/>
    <cellStyle name="Normal 4 13 4" xfId="32951" xr:uid="{00000000-0005-0000-0000-0000D17B0000}"/>
    <cellStyle name="Normal 4 13 4 2" xfId="32952" xr:uid="{00000000-0005-0000-0000-0000D27B0000}"/>
    <cellStyle name="Normal 4 13 4 3" xfId="32953" xr:uid="{00000000-0005-0000-0000-0000D37B0000}"/>
    <cellStyle name="Normal 4 13 5" xfId="32954" xr:uid="{00000000-0005-0000-0000-0000D47B0000}"/>
    <cellStyle name="Normal 4 13 6" xfId="32955" xr:uid="{00000000-0005-0000-0000-0000D57B0000}"/>
    <cellStyle name="Normal 4 13 7" xfId="32956" xr:uid="{00000000-0005-0000-0000-0000D67B0000}"/>
    <cellStyle name="Normal 4 14" xfId="32957" xr:uid="{00000000-0005-0000-0000-0000D77B0000}"/>
    <cellStyle name="Normal 4 14 2" xfId="32958" xr:uid="{00000000-0005-0000-0000-0000D87B0000}"/>
    <cellStyle name="Normal 4 14 2 2" xfId="32959" xr:uid="{00000000-0005-0000-0000-0000D97B0000}"/>
    <cellStyle name="Normal 4 14 2 2 2" xfId="32960" xr:uid="{00000000-0005-0000-0000-0000DA7B0000}"/>
    <cellStyle name="Normal 4 14 2 2 2 2" xfId="32961" xr:uid="{00000000-0005-0000-0000-0000DB7B0000}"/>
    <cellStyle name="Normal 4 14 2 2 3" xfId="32962" xr:uid="{00000000-0005-0000-0000-0000DC7B0000}"/>
    <cellStyle name="Normal 4 14 2 2 4" xfId="32963" xr:uid="{00000000-0005-0000-0000-0000DD7B0000}"/>
    <cellStyle name="Normal 4 14 2 3" xfId="32964" xr:uid="{00000000-0005-0000-0000-0000DE7B0000}"/>
    <cellStyle name="Normal 4 14 2 3 2" xfId="32965" xr:uid="{00000000-0005-0000-0000-0000DF7B0000}"/>
    <cellStyle name="Normal 4 14 2 4" xfId="32966" xr:uid="{00000000-0005-0000-0000-0000E07B0000}"/>
    <cellStyle name="Normal 4 14 2 5" xfId="32967" xr:uid="{00000000-0005-0000-0000-0000E17B0000}"/>
    <cellStyle name="Normal 4 14 2 6" xfId="32968" xr:uid="{00000000-0005-0000-0000-0000E27B0000}"/>
    <cellStyle name="Normal 4 15" xfId="32969" xr:uid="{00000000-0005-0000-0000-0000E37B0000}"/>
    <cellStyle name="Normal 4 15 2" xfId="32970" xr:uid="{00000000-0005-0000-0000-0000E47B0000}"/>
    <cellStyle name="Normal 4 15 2 2" xfId="32971" xr:uid="{00000000-0005-0000-0000-0000E57B0000}"/>
    <cellStyle name="Normal 4 15 2 2 2" xfId="32972" xr:uid="{00000000-0005-0000-0000-0000E67B0000}"/>
    <cellStyle name="Normal 4 15 2 2 2 2" xfId="32973" xr:uid="{00000000-0005-0000-0000-0000E77B0000}"/>
    <cellStyle name="Normal 4 15 2 2 3" xfId="32974" xr:uid="{00000000-0005-0000-0000-0000E87B0000}"/>
    <cellStyle name="Normal 4 15 2 2 4" xfId="32975" xr:uid="{00000000-0005-0000-0000-0000E97B0000}"/>
    <cellStyle name="Normal 4 15 2 3" xfId="32976" xr:uid="{00000000-0005-0000-0000-0000EA7B0000}"/>
    <cellStyle name="Normal 4 15 2 3 2" xfId="32977" xr:uid="{00000000-0005-0000-0000-0000EB7B0000}"/>
    <cellStyle name="Normal 4 15 2 4" xfId="32978" xr:uid="{00000000-0005-0000-0000-0000EC7B0000}"/>
    <cellStyle name="Normal 4 15 2 5" xfId="32979" xr:uid="{00000000-0005-0000-0000-0000ED7B0000}"/>
    <cellStyle name="Normal 4 15 2 6" xfId="32980" xr:uid="{00000000-0005-0000-0000-0000EE7B0000}"/>
    <cellStyle name="Normal 4 16" xfId="32981" xr:uid="{00000000-0005-0000-0000-0000EF7B0000}"/>
    <cellStyle name="Normal 4 16 2" xfId="32982" xr:uid="{00000000-0005-0000-0000-0000F07B0000}"/>
    <cellStyle name="Normal 4 16 2 2" xfId="32983" xr:uid="{00000000-0005-0000-0000-0000F17B0000}"/>
    <cellStyle name="Normal 4 16 2 2 2" xfId="32984" xr:uid="{00000000-0005-0000-0000-0000F27B0000}"/>
    <cellStyle name="Normal 4 16 2 3" xfId="32985" xr:uid="{00000000-0005-0000-0000-0000F37B0000}"/>
    <cellStyle name="Normal 4 16 2 4" xfId="32986" xr:uid="{00000000-0005-0000-0000-0000F47B0000}"/>
    <cellStyle name="Normal 4 16 3" xfId="32987" xr:uid="{00000000-0005-0000-0000-0000F57B0000}"/>
    <cellStyle name="Normal 4 16 3 2" xfId="32988" xr:uid="{00000000-0005-0000-0000-0000F67B0000}"/>
    <cellStyle name="Normal 4 16 4" xfId="32989" xr:uid="{00000000-0005-0000-0000-0000F77B0000}"/>
    <cellStyle name="Normal 4 16 5" xfId="32990" xr:uid="{00000000-0005-0000-0000-0000F87B0000}"/>
    <cellStyle name="Normal 4 16 6" xfId="32991" xr:uid="{00000000-0005-0000-0000-0000F97B0000}"/>
    <cellStyle name="Normal 4 17" xfId="32992" xr:uid="{00000000-0005-0000-0000-0000FA7B0000}"/>
    <cellStyle name="Normal 4 18" xfId="2287" xr:uid="{00000000-0005-0000-0000-0000FB7B0000}"/>
    <cellStyle name="Normal 4 19" xfId="50343" xr:uid="{E3A14B73-D3E3-49CF-8D70-5EC90838F0F8}"/>
    <cellStyle name="Normal 4 2" xfId="430" xr:uid="{00000000-0005-0000-0000-0000FC7B0000}"/>
    <cellStyle name="Normal 4 2 2" xfId="1415" xr:uid="{00000000-0005-0000-0000-0000FD7B0000}"/>
    <cellStyle name="Normal 4 2 2 2" xfId="32994" xr:uid="{00000000-0005-0000-0000-0000FE7B0000}"/>
    <cellStyle name="Normal 4 2 2 2 2" xfId="32995" xr:uid="{00000000-0005-0000-0000-0000FF7B0000}"/>
    <cellStyle name="Normal 4 2 2 2 2 2" xfId="32996" xr:uid="{00000000-0005-0000-0000-0000007C0000}"/>
    <cellStyle name="Normal 4 2 2 2 2 2 2" xfId="32997" xr:uid="{00000000-0005-0000-0000-0000017C0000}"/>
    <cellStyle name="Normal 4 2 2 2 2 3" xfId="32998" xr:uid="{00000000-0005-0000-0000-0000027C0000}"/>
    <cellStyle name="Normal 4 2 2 2 2 4" xfId="32999" xr:uid="{00000000-0005-0000-0000-0000037C0000}"/>
    <cellStyle name="Normal 4 2 2 2 2 5" xfId="50442" xr:uid="{65650FFE-D264-408B-B49A-39004B9BB84F}"/>
    <cellStyle name="Normal 4 2 2 2 2 6" xfId="52265" xr:uid="{54B8BEF0-E6E1-4051-A76E-87A402DEFE6E}"/>
    <cellStyle name="Normal 4 2 2 2 2 7" xfId="52782" xr:uid="{6B1B0496-3D54-4700-B86B-2E3C4EBE5EC3}"/>
    <cellStyle name="Normal 4 2 2 2 3" xfId="33000" xr:uid="{00000000-0005-0000-0000-0000047C0000}"/>
    <cellStyle name="Normal 4 2 2 2 3 2" xfId="33001" xr:uid="{00000000-0005-0000-0000-0000057C0000}"/>
    <cellStyle name="Normal 4 2 2 2 4" xfId="33002" xr:uid="{00000000-0005-0000-0000-0000067C0000}"/>
    <cellStyle name="Normal 4 2 2 2 5" xfId="33003" xr:uid="{00000000-0005-0000-0000-0000077C0000}"/>
    <cellStyle name="Normal 4 2 2 2 6" xfId="33004" xr:uid="{00000000-0005-0000-0000-0000087C0000}"/>
    <cellStyle name="Normal 4 2 2 2 7" xfId="50400" xr:uid="{8E0A0F96-F679-487D-B723-6156B97B1850}"/>
    <cellStyle name="Normal 4 2 2 2 8" xfId="52223" xr:uid="{6ABB53AC-EDCB-4483-A987-F6BEA114E4A2}"/>
    <cellStyle name="Normal 4 2 2 2 9" xfId="52740" xr:uid="{DCEDBFE0-EA3F-47F2-B7A8-767A823ED968}"/>
    <cellStyle name="Normal 4 2 2 3" xfId="32993" xr:uid="{00000000-0005-0000-0000-0000097C0000}"/>
    <cellStyle name="Normal 4 2 2 3 2" xfId="50421" xr:uid="{7B544242-1BA3-43B5-A216-00269B337D9C}"/>
    <cellStyle name="Normal 4 2 2 3 3" xfId="52244" xr:uid="{01477FF6-684A-4C2F-83D4-6131AC1916B4}"/>
    <cellStyle name="Normal 4 2 2 3 4" xfId="52761" xr:uid="{31C531A8-CAB5-464F-B280-3F80B8E11789}"/>
    <cellStyle name="Normal 4 2 2 4" xfId="51403" xr:uid="{C7D14412-94BD-4A50-BD7D-7A3F262A48C6}"/>
    <cellStyle name="Normal 4 2 2 5" xfId="50373" xr:uid="{FC5BA39D-DE62-4C71-95D6-55C4B9B1AA9D}"/>
    <cellStyle name="Normal 4 2 2 6" xfId="52200" xr:uid="{256D5F35-A94E-4542-B8DB-E1B1084A2A56}"/>
    <cellStyle name="Normal 4 2 2 7" xfId="52713" xr:uid="{E18C47DC-CC44-4AE2-9CA3-4F1184642A4D}"/>
    <cellStyle name="Normal 4 2 3" xfId="33005" xr:uid="{00000000-0005-0000-0000-00000A7C0000}"/>
    <cellStyle name="Normal 4 2 3 2" xfId="33006" xr:uid="{00000000-0005-0000-0000-00000B7C0000}"/>
    <cellStyle name="Normal 4 2 3 2 2" xfId="33007" xr:uid="{00000000-0005-0000-0000-00000C7C0000}"/>
    <cellStyle name="Normal 4 2 3 2 2 2" xfId="33008" xr:uid="{00000000-0005-0000-0000-00000D7C0000}"/>
    <cellStyle name="Normal 4 2 3 2 2 2 2" xfId="33009" xr:uid="{00000000-0005-0000-0000-00000E7C0000}"/>
    <cellStyle name="Normal 4 2 3 2 2 3" xfId="33010" xr:uid="{00000000-0005-0000-0000-00000F7C0000}"/>
    <cellStyle name="Normal 4 2 3 2 2 4" xfId="33011" xr:uid="{00000000-0005-0000-0000-0000107C0000}"/>
    <cellStyle name="Normal 4 2 3 2 3" xfId="33012" xr:uid="{00000000-0005-0000-0000-0000117C0000}"/>
    <cellStyle name="Normal 4 2 3 2 3 2" xfId="33013" xr:uid="{00000000-0005-0000-0000-0000127C0000}"/>
    <cellStyle name="Normal 4 2 3 2 4" xfId="33014" xr:uid="{00000000-0005-0000-0000-0000137C0000}"/>
    <cellStyle name="Normal 4 2 3 2 5" xfId="33015" xr:uid="{00000000-0005-0000-0000-0000147C0000}"/>
    <cellStyle name="Normal 4 2 3 2 6" xfId="33016" xr:uid="{00000000-0005-0000-0000-0000157C0000}"/>
    <cellStyle name="Normal 4 2 3 2 7" xfId="50424" xr:uid="{DBEE639B-140D-449F-8661-DEACB9DE0E92}"/>
    <cellStyle name="Normal 4 2 3 2 8" xfId="52247" xr:uid="{3F6E38C5-10D7-4DC1-B0A5-0197EB19B2C5}"/>
    <cellStyle name="Normal 4 2 3 2 9" xfId="52764" xr:uid="{BB60D80E-AB8D-408D-930E-94A9DE58B778}"/>
    <cellStyle name="Normal 4 2 3 3" xfId="33017" xr:uid="{00000000-0005-0000-0000-0000167C0000}"/>
    <cellStyle name="Normal 4 2 3 3 2" xfId="33018" xr:uid="{00000000-0005-0000-0000-0000177C0000}"/>
    <cellStyle name="Normal 4 2 3 3 3" xfId="33019" xr:uid="{00000000-0005-0000-0000-0000187C0000}"/>
    <cellStyle name="Normal 4 2 3 3 4" xfId="51404" xr:uid="{9CEA957E-3E36-4B56-8E4E-ECAECAF79A29}"/>
    <cellStyle name="Normal 4 2 3 4" xfId="33020" xr:uid="{00000000-0005-0000-0000-0000197C0000}"/>
    <cellStyle name="Normal 4 2 3 5" xfId="50376" xr:uid="{E7DEBA7F-E333-4A98-BEBE-90781284A652}"/>
    <cellStyle name="Normal 4 2 3 6" xfId="52203" xr:uid="{4219C1E9-F53F-4392-BDE8-E5C5FB70457D}"/>
    <cellStyle name="Normal 4 2 3 7" xfId="52716" xr:uid="{CE89A085-070A-4AF3-B653-A239B379A11B}"/>
    <cellStyle name="Normal 4 2 4" xfId="33021" xr:uid="{00000000-0005-0000-0000-00001A7C0000}"/>
    <cellStyle name="Normal 4 2 4 10" xfId="52743" xr:uid="{AF8AD8C6-B98D-422F-A297-9962CA0F566E}"/>
    <cellStyle name="Normal 4 2 4 2" xfId="33022" xr:uid="{00000000-0005-0000-0000-00001B7C0000}"/>
    <cellStyle name="Normal 4 2 4 2 2" xfId="33023" xr:uid="{00000000-0005-0000-0000-00001C7C0000}"/>
    <cellStyle name="Normal 4 2 4 2 2 2" xfId="33024" xr:uid="{00000000-0005-0000-0000-00001D7C0000}"/>
    <cellStyle name="Normal 4 2 4 2 3" xfId="33025" xr:uid="{00000000-0005-0000-0000-00001E7C0000}"/>
    <cellStyle name="Normal 4 2 4 2 4" xfId="33026" xr:uid="{00000000-0005-0000-0000-00001F7C0000}"/>
    <cellStyle name="Normal 4 2 4 3" xfId="33027" xr:uid="{00000000-0005-0000-0000-0000207C0000}"/>
    <cellStyle name="Normal 4 2 4 3 2" xfId="33028" xr:uid="{00000000-0005-0000-0000-0000217C0000}"/>
    <cellStyle name="Normal 4 2 4 3 2 2" xfId="33029" xr:uid="{00000000-0005-0000-0000-0000227C0000}"/>
    <cellStyle name="Normal 4 2 4 3 3" xfId="33030" xr:uid="{00000000-0005-0000-0000-0000237C0000}"/>
    <cellStyle name="Normal 4 2 4 3 4" xfId="33031" xr:uid="{00000000-0005-0000-0000-0000247C0000}"/>
    <cellStyle name="Normal 4 2 4 4" xfId="33032" xr:uid="{00000000-0005-0000-0000-0000257C0000}"/>
    <cellStyle name="Normal 4 2 4 4 2" xfId="33033" xr:uid="{00000000-0005-0000-0000-0000267C0000}"/>
    <cellStyle name="Normal 4 2 4 5" xfId="33034" xr:uid="{00000000-0005-0000-0000-0000277C0000}"/>
    <cellStyle name="Normal 4 2 4 6" xfId="33035" xr:uid="{00000000-0005-0000-0000-0000287C0000}"/>
    <cellStyle name="Normal 4 2 4 7" xfId="33036" xr:uid="{00000000-0005-0000-0000-0000297C0000}"/>
    <cellStyle name="Normal 4 2 4 8" xfId="50403" xr:uid="{1A703B5E-BDFD-4B1B-8F26-2AA0AE2F0CDF}"/>
    <cellStyle name="Normal 4 2 4 9" xfId="52226" xr:uid="{E8C754EB-9A99-4157-8A0F-61DE8B5AE6D1}"/>
    <cellStyle name="Normal 4 2 5" xfId="2387" xr:uid="{00000000-0005-0000-0000-00002A7C0000}"/>
    <cellStyle name="Normal 4 2 5 2" xfId="51402" xr:uid="{2481491E-8730-4188-978E-AB1DCCEE3134}"/>
    <cellStyle name="Normal 4 2 6" xfId="50357" xr:uid="{8750366E-24B7-4FA0-A1E0-E24D7BEBA772}"/>
    <cellStyle name="Normal 4 2 7" xfId="52191" xr:uid="{B197193E-F7C6-48A3-9B70-379ABDFE45CD}"/>
    <cellStyle name="Normal 4 2 8" xfId="52701" xr:uid="{18D0861E-BC89-410D-93D2-94F98D38C432}"/>
    <cellStyle name="Normal 4 20" xfId="52186" xr:uid="{CA3A6B69-362C-426C-89EE-E97143299FEA}"/>
    <cellStyle name="Normal 4 21" xfId="52691" xr:uid="{FEDC1B1F-A7BD-42BB-91B9-86138C8E51B9}"/>
    <cellStyle name="Normal 4 3" xfId="431" xr:uid="{00000000-0005-0000-0000-00002B7C0000}"/>
    <cellStyle name="Normal 4 3 2" xfId="1416" xr:uid="{00000000-0005-0000-0000-00002C7C0000}"/>
    <cellStyle name="Normal 4 3 2 10" xfId="52732" xr:uid="{2B3606FE-6D21-4B85-8DBC-091AE73C5062}"/>
    <cellStyle name="Normal 4 3 2 2" xfId="33039" xr:uid="{00000000-0005-0000-0000-00002D7C0000}"/>
    <cellStyle name="Normal 4 3 2 2 2" xfId="33040" xr:uid="{00000000-0005-0000-0000-00002E7C0000}"/>
    <cellStyle name="Normal 4 3 2 2 2 2" xfId="33041" xr:uid="{00000000-0005-0000-0000-00002F7C0000}"/>
    <cellStyle name="Normal 4 3 2 2 3" xfId="33042" xr:uid="{00000000-0005-0000-0000-0000307C0000}"/>
    <cellStyle name="Normal 4 3 2 2 4" xfId="33043" xr:uid="{00000000-0005-0000-0000-0000317C0000}"/>
    <cellStyle name="Normal 4 3 2 2 5" xfId="50440" xr:uid="{C220E21E-BB0B-4E8A-B5F0-BAD0405B95C8}"/>
    <cellStyle name="Normal 4 3 2 2 6" xfId="52263" xr:uid="{DCE07829-6669-47A0-B1A6-FEF807F4573D}"/>
    <cellStyle name="Normal 4 3 2 2 7" xfId="52780" xr:uid="{66C374C6-03AB-4D45-B98D-B2BD546919EB}"/>
    <cellStyle name="Normal 4 3 2 3" xfId="33044" xr:uid="{00000000-0005-0000-0000-0000327C0000}"/>
    <cellStyle name="Normal 4 3 2 3 2" xfId="33045" xr:uid="{00000000-0005-0000-0000-0000337C0000}"/>
    <cellStyle name="Normal 4 3 2 3 3" xfId="33046" xr:uid="{00000000-0005-0000-0000-0000347C0000}"/>
    <cellStyle name="Normal 4 3 2 3 4" xfId="51406" xr:uid="{9B11FA9A-D866-4E63-B01A-74FD869D6F46}"/>
    <cellStyle name="Normal 4 3 2 4" xfId="33047" xr:uid="{00000000-0005-0000-0000-0000357C0000}"/>
    <cellStyle name="Normal 4 3 2 5" xfId="33048" xr:uid="{00000000-0005-0000-0000-0000367C0000}"/>
    <cellStyle name="Normal 4 3 2 6" xfId="33049" xr:uid="{00000000-0005-0000-0000-0000377C0000}"/>
    <cellStyle name="Normal 4 3 2 7" xfId="33038" xr:uid="{00000000-0005-0000-0000-0000387C0000}"/>
    <cellStyle name="Normal 4 3 2 8" xfId="50392" xr:uid="{4D2C59A5-610C-4F26-8242-38198CAC3A78}"/>
    <cellStyle name="Normal 4 3 2 9" xfId="52219" xr:uid="{AF5D6ACC-6B8D-44FD-8696-9C5BD90C4746}"/>
    <cellStyle name="Normal 4 3 3" xfId="33050" xr:uid="{00000000-0005-0000-0000-0000397C0000}"/>
    <cellStyle name="Normal 4 3 3 2" xfId="33051" xr:uid="{00000000-0005-0000-0000-00003A7C0000}"/>
    <cellStyle name="Normal 4 3 3 2 2" xfId="51407" xr:uid="{19A1AE3F-E073-4DA9-B6CF-D808DA203704}"/>
    <cellStyle name="Normal 4 3 3 3" xfId="50419" xr:uid="{5D170001-1FB4-416B-9993-69D867E6B107}"/>
    <cellStyle name="Normal 4 3 3 4" xfId="52242" xr:uid="{4596039F-1A36-4DD1-AE60-B983D2CF6BF5}"/>
    <cellStyle name="Normal 4 3 3 5" xfId="52759" xr:uid="{21C471A2-AF2A-45CB-8CDE-E0851A0460D4}"/>
    <cellStyle name="Normal 4 3 4" xfId="33037" xr:uid="{00000000-0005-0000-0000-00003B7C0000}"/>
    <cellStyle name="Normal 4 3 4 2" xfId="51405" xr:uid="{74D87A6B-94C9-4DAE-B8EE-D360713F2B96}"/>
    <cellStyle name="Normal 4 3 5" xfId="50363" xr:uid="{A652E9C1-4E57-4E29-80D2-06E9F7054D16}"/>
    <cellStyle name="Normal 4 3 6" xfId="52195" xr:uid="{F33B2872-31E5-4F9D-89C4-3D6D163218DB}"/>
    <cellStyle name="Normal 4 3 7" xfId="52705" xr:uid="{F9D4C7FE-6564-4053-A2C9-4D07C93E6E83}"/>
    <cellStyle name="Normal 4 4" xfId="432" xr:uid="{00000000-0005-0000-0000-00003C7C0000}"/>
    <cellStyle name="Normal 4 4 2" xfId="1417" xr:uid="{00000000-0005-0000-0000-00003D7C0000}"/>
    <cellStyle name="Normal 4 4 2 2" xfId="33054" xr:uid="{00000000-0005-0000-0000-00003E7C0000}"/>
    <cellStyle name="Normal 4 4 2 2 2" xfId="33055" xr:uid="{00000000-0005-0000-0000-00003F7C0000}"/>
    <cellStyle name="Normal 4 4 2 2 2 2" xfId="33056" xr:uid="{00000000-0005-0000-0000-0000407C0000}"/>
    <cellStyle name="Normal 4 4 2 2 2 2 2" xfId="33057" xr:uid="{00000000-0005-0000-0000-0000417C0000}"/>
    <cellStyle name="Normal 4 4 2 2 2 3" xfId="33058" xr:uid="{00000000-0005-0000-0000-0000427C0000}"/>
    <cellStyle name="Normal 4 4 2 2 2 4" xfId="33059" xr:uid="{00000000-0005-0000-0000-0000437C0000}"/>
    <cellStyle name="Normal 4 4 2 2 3" xfId="33060" xr:uid="{00000000-0005-0000-0000-0000447C0000}"/>
    <cellStyle name="Normal 4 4 2 2 3 2" xfId="33061" xr:uid="{00000000-0005-0000-0000-0000457C0000}"/>
    <cellStyle name="Normal 4 4 2 2 4" xfId="33062" xr:uid="{00000000-0005-0000-0000-0000467C0000}"/>
    <cellStyle name="Normal 4 4 2 2 5" xfId="33063" xr:uid="{00000000-0005-0000-0000-0000477C0000}"/>
    <cellStyle name="Normal 4 4 2 2 6" xfId="51409" xr:uid="{D92A4082-9C12-4ADC-AE92-B3A985511E2A}"/>
    <cellStyle name="Normal 4 4 2 3" xfId="33053" xr:uid="{00000000-0005-0000-0000-0000487C0000}"/>
    <cellStyle name="Normal 4 4 2 4" xfId="50422" xr:uid="{556142B7-3702-4C40-BDD6-CE6E1BD66264}"/>
    <cellStyle name="Normal 4 4 2 5" xfId="52245" xr:uid="{AD31A5B3-C951-4C3F-86DA-232AE3C0A54B}"/>
    <cellStyle name="Normal 4 4 2 6" xfId="52762" xr:uid="{0BAB22F7-2770-460E-9700-84CC9145309C}"/>
    <cellStyle name="Normal 4 4 3" xfId="33064" xr:uid="{00000000-0005-0000-0000-0000497C0000}"/>
    <cellStyle name="Normal 4 4 3 2" xfId="33065" xr:uid="{00000000-0005-0000-0000-00004A7C0000}"/>
    <cellStyle name="Normal 4 4 3 2 2" xfId="33066" xr:uid="{00000000-0005-0000-0000-00004B7C0000}"/>
    <cellStyle name="Normal 4 4 3 2 2 2" xfId="33067" xr:uid="{00000000-0005-0000-0000-00004C7C0000}"/>
    <cellStyle name="Normal 4 4 3 2 3" xfId="33068" xr:uid="{00000000-0005-0000-0000-00004D7C0000}"/>
    <cellStyle name="Normal 4 4 3 2 4" xfId="33069" xr:uid="{00000000-0005-0000-0000-00004E7C0000}"/>
    <cellStyle name="Normal 4 4 3 3" xfId="33070" xr:uid="{00000000-0005-0000-0000-00004F7C0000}"/>
    <cellStyle name="Normal 4 4 3 3 2" xfId="33071" xr:uid="{00000000-0005-0000-0000-0000507C0000}"/>
    <cellStyle name="Normal 4 4 3 4" xfId="33072" xr:uid="{00000000-0005-0000-0000-0000517C0000}"/>
    <cellStyle name="Normal 4 4 3 5" xfId="33073" xr:uid="{00000000-0005-0000-0000-0000527C0000}"/>
    <cellStyle name="Normal 4 4 3 6" xfId="51410" xr:uid="{B7DA747C-6B1D-4FA9-817F-09535CB53B90}"/>
    <cellStyle name="Normal 4 4 4" xfId="33074" xr:uid="{00000000-0005-0000-0000-0000537C0000}"/>
    <cellStyle name="Normal 4 4 4 2" xfId="51408" xr:uid="{B67D0D7D-2322-4BEE-8C70-35A11F162F91}"/>
    <cellStyle name="Normal 4 4 5" xfId="33052" xr:uid="{00000000-0005-0000-0000-0000547C0000}"/>
    <cellStyle name="Normal 4 4 6" xfId="50374" xr:uid="{0BCCBBFE-01FE-4F79-9965-49A19E078F4E}"/>
    <cellStyle name="Normal 4 4 7" xfId="52201" xr:uid="{876AC725-E04D-4C84-8750-473AFDB6BF88}"/>
    <cellStyle name="Normal 4 4 8" xfId="52714" xr:uid="{9181466C-D98B-490B-952C-3B7A8C82E704}"/>
    <cellStyle name="Normal 4 5" xfId="433" xr:uid="{00000000-0005-0000-0000-0000557C0000}"/>
    <cellStyle name="Normal 4 5 2" xfId="1418" xr:uid="{00000000-0005-0000-0000-0000567C0000}"/>
    <cellStyle name="Normal 4 5 2 2" xfId="33077" xr:uid="{00000000-0005-0000-0000-0000577C0000}"/>
    <cellStyle name="Normal 4 5 2 2 2" xfId="33078" xr:uid="{00000000-0005-0000-0000-0000587C0000}"/>
    <cellStyle name="Normal 4 5 2 2 2 2" xfId="33079" xr:uid="{00000000-0005-0000-0000-0000597C0000}"/>
    <cellStyle name="Normal 4 5 2 2 3" xfId="33080" xr:uid="{00000000-0005-0000-0000-00005A7C0000}"/>
    <cellStyle name="Normal 4 5 2 2 4" xfId="33081" xr:uid="{00000000-0005-0000-0000-00005B7C0000}"/>
    <cellStyle name="Normal 4 5 2 3" xfId="33082" xr:uid="{00000000-0005-0000-0000-00005C7C0000}"/>
    <cellStyle name="Normal 4 5 2 3 2" xfId="33083" xr:uid="{00000000-0005-0000-0000-00005D7C0000}"/>
    <cellStyle name="Normal 4 5 2 4" xfId="33084" xr:uid="{00000000-0005-0000-0000-00005E7C0000}"/>
    <cellStyle name="Normal 4 5 2 5" xfId="33085" xr:uid="{00000000-0005-0000-0000-00005F7C0000}"/>
    <cellStyle name="Normal 4 5 2 6" xfId="33086" xr:uid="{00000000-0005-0000-0000-0000607C0000}"/>
    <cellStyle name="Normal 4 5 2 7" xfId="33076" xr:uid="{00000000-0005-0000-0000-0000617C0000}"/>
    <cellStyle name="Normal 4 5 3" xfId="33075" xr:uid="{00000000-0005-0000-0000-0000627C0000}"/>
    <cellStyle name="Normal 4 5 3 2" xfId="51413" xr:uid="{B66F21FD-7870-4E59-9AD3-67EAD9B4FDE1}"/>
    <cellStyle name="Normal 4 5 3 2 2" xfId="51414" xr:uid="{529A25CE-4D37-4BCC-B93A-7096E7CF3383}"/>
    <cellStyle name="Normal 4 5 3 3" xfId="51415" xr:uid="{D9E027C5-BE8F-4136-8926-9264DF53A2FB}"/>
    <cellStyle name="Normal 4 5 3 3 2" xfId="51416" xr:uid="{CA307F69-15A5-471F-842A-CA33F788A238}"/>
    <cellStyle name="Normal 4 5 3 4" xfId="51417" xr:uid="{0DC147B8-7398-4019-AEEF-560741D5FB44}"/>
    <cellStyle name="Normal 4 5 3 5" xfId="51412" xr:uid="{25109D2C-B660-4C02-A3EF-10FEEE39042F}"/>
    <cellStyle name="Normal 4 5 4" xfId="51411" xr:uid="{FBB531CA-E2F9-4ABF-B888-C19CC6F07D90}"/>
    <cellStyle name="Normal 4 5 5" xfId="50401" xr:uid="{0F436BA3-A18F-4E0C-BEC6-000356E65815}"/>
    <cellStyle name="Normal 4 5 6" xfId="52224" xr:uid="{4C745444-8CAB-4B67-93AF-2C82A1878308}"/>
    <cellStyle name="Normal 4 5 7" xfId="52741" xr:uid="{1B5C32EF-E0AE-4103-9A27-764017112D42}"/>
    <cellStyle name="Normal 4 6" xfId="1414" xr:uid="{00000000-0005-0000-0000-0000637C0000}"/>
    <cellStyle name="Normal 4 6 2" xfId="33088" xr:uid="{00000000-0005-0000-0000-0000647C0000}"/>
    <cellStyle name="Normal 4 6 2 2" xfId="33089" xr:uid="{00000000-0005-0000-0000-0000657C0000}"/>
    <cellStyle name="Normal 4 6 2 2 2" xfId="33090" xr:uid="{00000000-0005-0000-0000-0000667C0000}"/>
    <cellStyle name="Normal 4 6 2 2 2 2" xfId="33091" xr:uid="{00000000-0005-0000-0000-0000677C0000}"/>
    <cellStyle name="Normal 4 6 2 2 3" xfId="33092" xr:uid="{00000000-0005-0000-0000-0000687C0000}"/>
    <cellStyle name="Normal 4 6 2 2 4" xfId="33093" xr:uid="{00000000-0005-0000-0000-0000697C0000}"/>
    <cellStyle name="Normal 4 6 2 3" xfId="33094" xr:uid="{00000000-0005-0000-0000-00006A7C0000}"/>
    <cellStyle name="Normal 4 6 2 3 2" xfId="33095" xr:uid="{00000000-0005-0000-0000-00006B7C0000}"/>
    <cellStyle name="Normal 4 6 2 4" xfId="33096" xr:uid="{00000000-0005-0000-0000-00006C7C0000}"/>
    <cellStyle name="Normal 4 6 2 5" xfId="33097" xr:uid="{00000000-0005-0000-0000-00006D7C0000}"/>
    <cellStyle name="Normal 4 6 2 6" xfId="33098" xr:uid="{00000000-0005-0000-0000-00006E7C0000}"/>
    <cellStyle name="Normal 4 6 3" xfId="33087" xr:uid="{00000000-0005-0000-0000-00006F7C0000}"/>
    <cellStyle name="Normal 4 7" xfId="2053" xr:uid="{00000000-0005-0000-0000-0000707C0000}"/>
    <cellStyle name="Normal 4 7 2" xfId="33100" xr:uid="{00000000-0005-0000-0000-0000717C0000}"/>
    <cellStyle name="Normal 4 7 2 2" xfId="33101" xr:uid="{00000000-0005-0000-0000-0000727C0000}"/>
    <cellStyle name="Normal 4 7 2 2 2" xfId="33102" xr:uid="{00000000-0005-0000-0000-0000737C0000}"/>
    <cellStyle name="Normal 4 7 2 2 2 2" xfId="33103" xr:uid="{00000000-0005-0000-0000-0000747C0000}"/>
    <cellStyle name="Normal 4 7 2 2 3" xfId="33104" xr:uid="{00000000-0005-0000-0000-0000757C0000}"/>
    <cellStyle name="Normal 4 7 2 2 4" xfId="33105" xr:uid="{00000000-0005-0000-0000-0000767C0000}"/>
    <cellStyle name="Normal 4 7 2 3" xfId="33106" xr:uid="{00000000-0005-0000-0000-0000777C0000}"/>
    <cellStyle name="Normal 4 7 2 3 2" xfId="33107" xr:uid="{00000000-0005-0000-0000-0000787C0000}"/>
    <cellStyle name="Normal 4 7 2 4" xfId="33108" xr:uid="{00000000-0005-0000-0000-0000797C0000}"/>
    <cellStyle name="Normal 4 7 2 5" xfId="33109" xr:uid="{00000000-0005-0000-0000-00007A7C0000}"/>
    <cellStyle name="Normal 4 7 2 6" xfId="33110" xr:uid="{00000000-0005-0000-0000-00007B7C0000}"/>
    <cellStyle name="Normal 4 7 3" xfId="33099" xr:uid="{00000000-0005-0000-0000-00007C7C0000}"/>
    <cellStyle name="Normal 4 7 4" xfId="51418" xr:uid="{7E948A6E-E269-4B33-8D30-02123759E258}"/>
    <cellStyle name="Normal 4 8" xfId="33111" xr:uid="{00000000-0005-0000-0000-00007D7C0000}"/>
    <cellStyle name="Normal 4 8 2" xfId="33112" xr:uid="{00000000-0005-0000-0000-00007E7C0000}"/>
    <cellStyle name="Normal 4 8 2 2" xfId="33113" xr:uid="{00000000-0005-0000-0000-00007F7C0000}"/>
    <cellStyle name="Normal 4 8 2 2 2" xfId="33114" xr:uid="{00000000-0005-0000-0000-0000807C0000}"/>
    <cellStyle name="Normal 4 8 2 2 2 2" xfId="33115" xr:uid="{00000000-0005-0000-0000-0000817C0000}"/>
    <cellStyle name="Normal 4 8 2 2 3" xfId="33116" xr:uid="{00000000-0005-0000-0000-0000827C0000}"/>
    <cellStyle name="Normal 4 8 2 2 4" xfId="33117" xr:uid="{00000000-0005-0000-0000-0000837C0000}"/>
    <cellStyle name="Normal 4 8 2 3" xfId="33118" xr:uid="{00000000-0005-0000-0000-0000847C0000}"/>
    <cellStyle name="Normal 4 8 2 3 2" xfId="33119" xr:uid="{00000000-0005-0000-0000-0000857C0000}"/>
    <cellStyle name="Normal 4 8 2 4" xfId="33120" xr:uid="{00000000-0005-0000-0000-0000867C0000}"/>
    <cellStyle name="Normal 4 8 2 5" xfId="33121" xr:uid="{00000000-0005-0000-0000-0000877C0000}"/>
    <cellStyle name="Normal 4 8 2 6" xfId="33122" xr:uid="{00000000-0005-0000-0000-0000887C0000}"/>
    <cellStyle name="Normal 4 9" xfId="33123" xr:uid="{00000000-0005-0000-0000-0000897C0000}"/>
    <cellStyle name="Normal 4 9 2" xfId="33124" xr:uid="{00000000-0005-0000-0000-00008A7C0000}"/>
    <cellStyle name="Normal 4 9 2 2" xfId="33125" xr:uid="{00000000-0005-0000-0000-00008B7C0000}"/>
    <cellStyle name="Normal 4 9 2 2 2" xfId="33126" xr:uid="{00000000-0005-0000-0000-00008C7C0000}"/>
    <cellStyle name="Normal 4 9 2 2 2 2" xfId="33127" xr:uid="{00000000-0005-0000-0000-00008D7C0000}"/>
    <cellStyle name="Normal 4 9 2 2 3" xfId="33128" xr:uid="{00000000-0005-0000-0000-00008E7C0000}"/>
    <cellStyle name="Normal 4 9 2 2 4" xfId="33129" xr:uid="{00000000-0005-0000-0000-00008F7C0000}"/>
    <cellStyle name="Normal 4 9 2 3" xfId="33130" xr:uid="{00000000-0005-0000-0000-0000907C0000}"/>
    <cellStyle name="Normal 4 9 2 3 2" xfId="33131" xr:uid="{00000000-0005-0000-0000-0000917C0000}"/>
    <cellStyle name="Normal 4 9 2 4" xfId="33132" xr:uid="{00000000-0005-0000-0000-0000927C0000}"/>
    <cellStyle name="Normal 4 9 2 5" xfId="33133" xr:uid="{00000000-0005-0000-0000-0000937C0000}"/>
    <cellStyle name="Normal 4 9 2 6" xfId="33134" xr:uid="{00000000-0005-0000-0000-0000947C0000}"/>
    <cellStyle name="Normal 4_ANNÉE 2015" xfId="434" xr:uid="{00000000-0005-0000-0000-0000957C0000}"/>
    <cellStyle name="Normal 40" xfId="2127" xr:uid="{00000000-0005-0000-0000-0000967C0000}"/>
    <cellStyle name="Normal 40 10" xfId="33136" xr:uid="{00000000-0005-0000-0000-0000977C0000}"/>
    <cellStyle name="Normal 40 11" xfId="33137" xr:uid="{00000000-0005-0000-0000-0000987C0000}"/>
    <cellStyle name="Normal 40 12" xfId="33135" xr:uid="{00000000-0005-0000-0000-0000997C0000}"/>
    <cellStyle name="Normal 40 13" xfId="50288" xr:uid="{00000000-0005-0000-0000-00009A7C0000}"/>
    <cellStyle name="Normal 40 14" xfId="52659" xr:uid="{C00692C2-6F0F-4DDD-8507-D2FBCED3BD12}"/>
    <cellStyle name="Normal 40 2" xfId="33138" xr:uid="{00000000-0005-0000-0000-00009B7C0000}"/>
    <cellStyle name="Normal 40 2 2" xfId="33139" xr:uid="{00000000-0005-0000-0000-00009C7C0000}"/>
    <cellStyle name="Normal 40 2 2 2" xfId="33140" xr:uid="{00000000-0005-0000-0000-00009D7C0000}"/>
    <cellStyle name="Normal 40 2 2 2 2" xfId="33141" xr:uid="{00000000-0005-0000-0000-00009E7C0000}"/>
    <cellStyle name="Normal 40 2 2 2 2 2" xfId="33142" xr:uid="{00000000-0005-0000-0000-00009F7C0000}"/>
    <cellStyle name="Normal 40 2 2 2 3" xfId="33143" xr:uid="{00000000-0005-0000-0000-0000A07C0000}"/>
    <cellStyle name="Normal 40 2 2 2 4" xfId="33144" xr:uid="{00000000-0005-0000-0000-0000A17C0000}"/>
    <cellStyle name="Normal 40 2 2 3" xfId="33145" xr:uid="{00000000-0005-0000-0000-0000A27C0000}"/>
    <cellStyle name="Normal 40 2 2 3 2" xfId="33146" xr:uid="{00000000-0005-0000-0000-0000A37C0000}"/>
    <cellStyle name="Normal 40 2 2 4" xfId="33147" xr:uid="{00000000-0005-0000-0000-0000A47C0000}"/>
    <cellStyle name="Normal 40 2 2 5" xfId="33148" xr:uid="{00000000-0005-0000-0000-0000A57C0000}"/>
    <cellStyle name="Normal 40 2 2 6" xfId="33149" xr:uid="{00000000-0005-0000-0000-0000A67C0000}"/>
    <cellStyle name="Normal 40 2 3" xfId="33150" xr:uid="{00000000-0005-0000-0000-0000A77C0000}"/>
    <cellStyle name="Normal 40 2 3 2" xfId="33151" xr:uid="{00000000-0005-0000-0000-0000A87C0000}"/>
    <cellStyle name="Normal 40 2 3 3" xfId="33152" xr:uid="{00000000-0005-0000-0000-0000A97C0000}"/>
    <cellStyle name="Normal 40 2 3 4" xfId="33153" xr:uid="{00000000-0005-0000-0000-0000AA7C0000}"/>
    <cellStyle name="Normal 40 2 4" xfId="33154" xr:uid="{00000000-0005-0000-0000-0000AB7C0000}"/>
    <cellStyle name="Normal 40 2 4 2" xfId="33155" xr:uid="{00000000-0005-0000-0000-0000AC7C0000}"/>
    <cellStyle name="Normal 40 2 5" xfId="33156" xr:uid="{00000000-0005-0000-0000-0000AD7C0000}"/>
    <cellStyle name="Normal 40 3" xfId="33157" xr:uid="{00000000-0005-0000-0000-0000AE7C0000}"/>
    <cellStyle name="Normal 40 3 2" xfId="33158" xr:uid="{00000000-0005-0000-0000-0000AF7C0000}"/>
    <cellStyle name="Normal 40 3 2 2" xfId="33159" xr:uid="{00000000-0005-0000-0000-0000B07C0000}"/>
    <cellStyle name="Normal 40 3 2 2 2" xfId="33160" xr:uid="{00000000-0005-0000-0000-0000B17C0000}"/>
    <cellStyle name="Normal 40 3 2 2 2 2" xfId="33161" xr:uid="{00000000-0005-0000-0000-0000B27C0000}"/>
    <cellStyle name="Normal 40 3 2 2 3" xfId="33162" xr:uid="{00000000-0005-0000-0000-0000B37C0000}"/>
    <cellStyle name="Normal 40 3 2 2 4" xfId="33163" xr:uid="{00000000-0005-0000-0000-0000B47C0000}"/>
    <cellStyle name="Normal 40 3 2 3" xfId="33164" xr:uid="{00000000-0005-0000-0000-0000B57C0000}"/>
    <cellStyle name="Normal 40 3 2 3 2" xfId="33165" xr:uid="{00000000-0005-0000-0000-0000B67C0000}"/>
    <cellStyle name="Normal 40 3 2 4" xfId="33166" xr:uid="{00000000-0005-0000-0000-0000B77C0000}"/>
    <cellStyle name="Normal 40 3 2 5" xfId="33167" xr:uid="{00000000-0005-0000-0000-0000B87C0000}"/>
    <cellStyle name="Normal 40 3 2 6" xfId="33168" xr:uid="{00000000-0005-0000-0000-0000B97C0000}"/>
    <cellStyle name="Normal 40 4" xfId="33169" xr:uid="{00000000-0005-0000-0000-0000BA7C0000}"/>
    <cellStyle name="Normal 40 4 2" xfId="33170" xr:uid="{00000000-0005-0000-0000-0000BB7C0000}"/>
    <cellStyle name="Normal 40 4 2 2" xfId="33171" xr:uid="{00000000-0005-0000-0000-0000BC7C0000}"/>
    <cellStyle name="Normal 40 4 2 3" xfId="33172" xr:uid="{00000000-0005-0000-0000-0000BD7C0000}"/>
    <cellStyle name="Normal 40 4 3" xfId="33173" xr:uid="{00000000-0005-0000-0000-0000BE7C0000}"/>
    <cellStyle name="Normal 40 4 4" xfId="33174" xr:uid="{00000000-0005-0000-0000-0000BF7C0000}"/>
    <cellStyle name="Normal 40 5" xfId="33175" xr:uid="{00000000-0005-0000-0000-0000C07C0000}"/>
    <cellStyle name="Normal 40 5 2" xfId="33176" xr:uid="{00000000-0005-0000-0000-0000C17C0000}"/>
    <cellStyle name="Normal 40 5 2 2" xfId="33177" xr:uid="{00000000-0005-0000-0000-0000C27C0000}"/>
    <cellStyle name="Normal 40 5 3" xfId="33178" xr:uid="{00000000-0005-0000-0000-0000C37C0000}"/>
    <cellStyle name="Normal 40 5 4" xfId="33179" xr:uid="{00000000-0005-0000-0000-0000C47C0000}"/>
    <cellStyle name="Normal 40 6" xfId="33180" xr:uid="{00000000-0005-0000-0000-0000C57C0000}"/>
    <cellStyle name="Normal 40 6 2" xfId="33181" xr:uid="{00000000-0005-0000-0000-0000C67C0000}"/>
    <cellStyle name="Normal 40 6 3" xfId="33182" xr:uid="{00000000-0005-0000-0000-0000C77C0000}"/>
    <cellStyle name="Normal 40 7" xfId="33183" xr:uid="{00000000-0005-0000-0000-0000C87C0000}"/>
    <cellStyle name="Normal 40 7 2" xfId="33184" xr:uid="{00000000-0005-0000-0000-0000C97C0000}"/>
    <cellStyle name="Normal 40 7 3" xfId="33185" xr:uid="{00000000-0005-0000-0000-0000CA7C0000}"/>
    <cellStyle name="Normal 40 8" xfId="33186" xr:uid="{00000000-0005-0000-0000-0000CB7C0000}"/>
    <cellStyle name="Normal 40 9" xfId="33187" xr:uid="{00000000-0005-0000-0000-0000CC7C0000}"/>
    <cellStyle name="Normal 40 9 2" xfId="33188" xr:uid="{00000000-0005-0000-0000-0000CD7C0000}"/>
    <cellStyle name="Normal 400" xfId="33189" xr:uid="{00000000-0005-0000-0000-0000CE7C0000}"/>
    <cellStyle name="Normal 401" xfId="33190" xr:uid="{00000000-0005-0000-0000-0000CF7C0000}"/>
    <cellStyle name="Normal 402" xfId="33191" xr:uid="{00000000-0005-0000-0000-0000D07C0000}"/>
    <cellStyle name="Normal 403" xfId="33192" xr:uid="{00000000-0005-0000-0000-0000D17C0000}"/>
    <cellStyle name="Normal 404" xfId="33193" xr:uid="{00000000-0005-0000-0000-0000D27C0000}"/>
    <cellStyle name="Normal 405" xfId="33194" xr:uid="{00000000-0005-0000-0000-0000D37C0000}"/>
    <cellStyle name="Normal 406" xfId="33195" xr:uid="{00000000-0005-0000-0000-0000D47C0000}"/>
    <cellStyle name="Normal 407" xfId="33196" xr:uid="{00000000-0005-0000-0000-0000D57C0000}"/>
    <cellStyle name="Normal 408" xfId="33197" xr:uid="{00000000-0005-0000-0000-0000D67C0000}"/>
    <cellStyle name="Normal 409" xfId="33198" xr:uid="{00000000-0005-0000-0000-0000D77C0000}"/>
    <cellStyle name="Normal 41" xfId="2129" xr:uid="{00000000-0005-0000-0000-0000D87C0000}"/>
    <cellStyle name="Normal 41 10" xfId="33200" xr:uid="{00000000-0005-0000-0000-0000D97C0000}"/>
    <cellStyle name="Normal 41 11" xfId="33201" xr:uid="{00000000-0005-0000-0000-0000DA7C0000}"/>
    <cellStyle name="Normal 41 12" xfId="33199" xr:uid="{00000000-0005-0000-0000-0000DB7C0000}"/>
    <cellStyle name="Normal 41 13" xfId="50290" xr:uid="{00000000-0005-0000-0000-0000DC7C0000}"/>
    <cellStyle name="Normal 41 14" xfId="52661" xr:uid="{E04A5408-1530-447F-B738-E3044394ED19}"/>
    <cellStyle name="Normal 41 2" xfId="33202" xr:uid="{00000000-0005-0000-0000-0000DD7C0000}"/>
    <cellStyle name="Normal 41 2 2" xfId="33203" xr:uid="{00000000-0005-0000-0000-0000DE7C0000}"/>
    <cellStyle name="Normal 41 2 2 2" xfId="33204" xr:uid="{00000000-0005-0000-0000-0000DF7C0000}"/>
    <cellStyle name="Normal 41 2 2 2 2" xfId="33205" xr:uid="{00000000-0005-0000-0000-0000E07C0000}"/>
    <cellStyle name="Normal 41 2 2 2 2 2" xfId="33206" xr:uid="{00000000-0005-0000-0000-0000E17C0000}"/>
    <cellStyle name="Normal 41 2 2 2 3" xfId="33207" xr:uid="{00000000-0005-0000-0000-0000E27C0000}"/>
    <cellStyle name="Normal 41 2 2 2 4" xfId="33208" xr:uid="{00000000-0005-0000-0000-0000E37C0000}"/>
    <cellStyle name="Normal 41 2 2 3" xfId="33209" xr:uid="{00000000-0005-0000-0000-0000E47C0000}"/>
    <cellStyle name="Normal 41 2 2 3 2" xfId="33210" xr:uid="{00000000-0005-0000-0000-0000E57C0000}"/>
    <cellStyle name="Normal 41 2 2 4" xfId="33211" xr:uid="{00000000-0005-0000-0000-0000E67C0000}"/>
    <cellStyle name="Normal 41 2 2 5" xfId="33212" xr:uid="{00000000-0005-0000-0000-0000E77C0000}"/>
    <cellStyle name="Normal 41 2 2 6" xfId="33213" xr:uid="{00000000-0005-0000-0000-0000E87C0000}"/>
    <cellStyle name="Normal 41 2 3" xfId="33214" xr:uid="{00000000-0005-0000-0000-0000E97C0000}"/>
    <cellStyle name="Normal 41 2 3 2" xfId="33215" xr:uid="{00000000-0005-0000-0000-0000EA7C0000}"/>
    <cellStyle name="Normal 41 2 3 2 2" xfId="33216" xr:uid="{00000000-0005-0000-0000-0000EB7C0000}"/>
    <cellStyle name="Normal 41 2 4" xfId="33217" xr:uid="{00000000-0005-0000-0000-0000EC7C0000}"/>
    <cellStyle name="Normal 41 2 4 2" xfId="33218" xr:uid="{00000000-0005-0000-0000-0000ED7C0000}"/>
    <cellStyle name="Normal 41 2 4 3" xfId="33219" xr:uid="{00000000-0005-0000-0000-0000EE7C0000}"/>
    <cellStyle name="Normal 41 3" xfId="33220" xr:uid="{00000000-0005-0000-0000-0000EF7C0000}"/>
    <cellStyle name="Normal 41 3 2" xfId="33221" xr:uid="{00000000-0005-0000-0000-0000F07C0000}"/>
    <cellStyle name="Normal 41 3 2 2" xfId="33222" xr:uid="{00000000-0005-0000-0000-0000F17C0000}"/>
    <cellStyle name="Normal 41 3 2 2 2" xfId="33223" xr:uid="{00000000-0005-0000-0000-0000F27C0000}"/>
    <cellStyle name="Normal 41 3 2 2 2 2" xfId="33224" xr:uid="{00000000-0005-0000-0000-0000F37C0000}"/>
    <cellStyle name="Normal 41 3 2 2 3" xfId="33225" xr:uid="{00000000-0005-0000-0000-0000F47C0000}"/>
    <cellStyle name="Normal 41 3 2 2 4" xfId="33226" xr:uid="{00000000-0005-0000-0000-0000F57C0000}"/>
    <cellStyle name="Normal 41 3 2 3" xfId="33227" xr:uid="{00000000-0005-0000-0000-0000F67C0000}"/>
    <cellStyle name="Normal 41 3 2 3 2" xfId="33228" xr:uid="{00000000-0005-0000-0000-0000F77C0000}"/>
    <cellStyle name="Normal 41 3 2 4" xfId="33229" xr:uid="{00000000-0005-0000-0000-0000F87C0000}"/>
    <cellStyle name="Normal 41 3 2 5" xfId="33230" xr:uid="{00000000-0005-0000-0000-0000F97C0000}"/>
    <cellStyle name="Normal 41 3 3" xfId="33231" xr:uid="{00000000-0005-0000-0000-0000FA7C0000}"/>
    <cellStyle name="Normal 41 4" xfId="33232" xr:uid="{00000000-0005-0000-0000-0000FB7C0000}"/>
    <cellStyle name="Normal 41 4 2" xfId="33233" xr:uid="{00000000-0005-0000-0000-0000FC7C0000}"/>
    <cellStyle name="Normal 41 4 2 2" xfId="33234" xr:uid="{00000000-0005-0000-0000-0000FD7C0000}"/>
    <cellStyle name="Normal 41 4 3" xfId="33235" xr:uid="{00000000-0005-0000-0000-0000FE7C0000}"/>
    <cellStyle name="Normal 41 4 4" xfId="33236" xr:uid="{00000000-0005-0000-0000-0000FF7C0000}"/>
    <cellStyle name="Normal 41 5" xfId="33237" xr:uid="{00000000-0005-0000-0000-0000007D0000}"/>
    <cellStyle name="Normal 41 5 2" xfId="33238" xr:uid="{00000000-0005-0000-0000-0000017D0000}"/>
    <cellStyle name="Normal 41 5 2 2" xfId="33239" xr:uid="{00000000-0005-0000-0000-0000027D0000}"/>
    <cellStyle name="Normal 41 5 3" xfId="33240" xr:uid="{00000000-0005-0000-0000-0000037D0000}"/>
    <cellStyle name="Normal 41 5 4" xfId="33241" xr:uid="{00000000-0005-0000-0000-0000047D0000}"/>
    <cellStyle name="Normal 41 6" xfId="33242" xr:uid="{00000000-0005-0000-0000-0000057D0000}"/>
    <cellStyle name="Normal 41 6 2" xfId="33243" xr:uid="{00000000-0005-0000-0000-0000067D0000}"/>
    <cellStyle name="Normal 41 6 3" xfId="33244" xr:uid="{00000000-0005-0000-0000-0000077D0000}"/>
    <cellStyle name="Normal 41 7" xfId="33245" xr:uid="{00000000-0005-0000-0000-0000087D0000}"/>
    <cellStyle name="Normal 41 7 2" xfId="33246" xr:uid="{00000000-0005-0000-0000-0000097D0000}"/>
    <cellStyle name="Normal 41 8" xfId="33247" xr:uid="{00000000-0005-0000-0000-00000A7D0000}"/>
    <cellStyle name="Normal 41 9" xfId="33248" xr:uid="{00000000-0005-0000-0000-00000B7D0000}"/>
    <cellStyle name="Normal 41 9 2" xfId="33249" xr:uid="{00000000-0005-0000-0000-00000C7D0000}"/>
    <cellStyle name="Normal 410" xfId="33250" xr:uid="{00000000-0005-0000-0000-00000D7D0000}"/>
    <cellStyle name="Normal 411" xfId="33251" xr:uid="{00000000-0005-0000-0000-00000E7D0000}"/>
    <cellStyle name="Normal 412" xfId="33252" xr:uid="{00000000-0005-0000-0000-00000F7D0000}"/>
    <cellStyle name="Normal 413" xfId="33253" xr:uid="{00000000-0005-0000-0000-0000107D0000}"/>
    <cellStyle name="Normal 414" xfId="33254" xr:uid="{00000000-0005-0000-0000-0000117D0000}"/>
    <cellStyle name="Normal 415" xfId="33255" xr:uid="{00000000-0005-0000-0000-0000127D0000}"/>
    <cellStyle name="Normal 416" xfId="33256" xr:uid="{00000000-0005-0000-0000-0000137D0000}"/>
    <cellStyle name="Normal 417" xfId="33257" xr:uid="{00000000-0005-0000-0000-0000147D0000}"/>
    <cellStyle name="Normal 418" xfId="50212" xr:uid="{00000000-0005-0000-0000-0000157D0000}"/>
    <cellStyle name="Normal 419" xfId="50216" xr:uid="{00000000-0005-0000-0000-0000167D0000}"/>
    <cellStyle name="Normal 42" xfId="2132" xr:uid="{00000000-0005-0000-0000-0000177D0000}"/>
    <cellStyle name="Normal 42 10" xfId="33259" xr:uid="{00000000-0005-0000-0000-0000187D0000}"/>
    <cellStyle name="Normal 42 11" xfId="33260" xr:uid="{00000000-0005-0000-0000-0000197D0000}"/>
    <cellStyle name="Normal 42 12" xfId="33258" xr:uid="{00000000-0005-0000-0000-00001A7D0000}"/>
    <cellStyle name="Normal 42 13" xfId="50293" xr:uid="{00000000-0005-0000-0000-00001B7D0000}"/>
    <cellStyle name="Normal 42 14" xfId="52664" xr:uid="{01AD92CE-C9CA-41E1-B7E8-2B717FD9F72A}"/>
    <cellStyle name="Normal 42 2" xfId="33261" xr:uid="{00000000-0005-0000-0000-00001C7D0000}"/>
    <cellStyle name="Normal 42 2 2" xfId="33262" xr:uid="{00000000-0005-0000-0000-00001D7D0000}"/>
    <cellStyle name="Normal 42 2 2 2" xfId="33263" xr:uid="{00000000-0005-0000-0000-00001E7D0000}"/>
    <cellStyle name="Normal 42 2 2 2 2" xfId="33264" xr:uid="{00000000-0005-0000-0000-00001F7D0000}"/>
    <cellStyle name="Normal 42 2 2 2 2 2" xfId="33265" xr:uid="{00000000-0005-0000-0000-0000207D0000}"/>
    <cellStyle name="Normal 42 2 2 2 3" xfId="33266" xr:uid="{00000000-0005-0000-0000-0000217D0000}"/>
    <cellStyle name="Normal 42 2 2 2 4" xfId="33267" xr:uid="{00000000-0005-0000-0000-0000227D0000}"/>
    <cellStyle name="Normal 42 2 2 3" xfId="33268" xr:uid="{00000000-0005-0000-0000-0000237D0000}"/>
    <cellStyle name="Normal 42 2 2 3 2" xfId="33269" xr:uid="{00000000-0005-0000-0000-0000247D0000}"/>
    <cellStyle name="Normal 42 2 2 4" xfId="33270" xr:uid="{00000000-0005-0000-0000-0000257D0000}"/>
    <cellStyle name="Normal 42 2 2 5" xfId="33271" xr:uid="{00000000-0005-0000-0000-0000267D0000}"/>
    <cellStyle name="Normal 42 2 2 6" xfId="33272" xr:uid="{00000000-0005-0000-0000-0000277D0000}"/>
    <cellStyle name="Normal 42 2 3" xfId="33273" xr:uid="{00000000-0005-0000-0000-0000287D0000}"/>
    <cellStyle name="Normal 42 2 3 2" xfId="33274" xr:uid="{00000000-0005-0000-0000-0000297D0000}"/>
    <cellStyle name="Normal 42 2 4" xfId="33275" xr:uid="{00000000-0005-0000-0000-00002A7D0000}"/>
    <cellStyle name="Normal 42 2 4 2" xfId="33276" xr:uid="{00000000-0005-0000-0000-00002B7D0000}"/>
    <cellStyle name="Normal 42 3" xfId="33277" xr:uid="{00000000-0005-0000-0000-00002C7D0000}"/>
    <cellStyle name="Normal 42 3 2" xfId="33278" xr:uid="{00000000-0005-0000-0000-00002D7D0000}"/>
    <cellStyle name="Normal 42 3 2 2" xfId="33279" xr:uid="{00000000-0005-0000-0000-00002E7D0000}"/>
    <cellStyle name="Normal 42 3 2 2 2" xfId="33280" xr:uid="{00000000-0005-0000-0000-00002F7D0000}"/>
    <cellStyle name="Normal 42 3 2 2 2 2" xfId="33281" xr:uid="{00000000-0005-0000-0000-0000307D0000}"/>
    <cellStyle name="Normal 42 3 2 2 3" xfId="33282" xr:uid="{00000000-0005-0000-0000-0000317D0000}"/>
    <cellStyle name="Normal 42 3 2 2 4" xfId="33283" xr:uid="{00000000-0005-0000-0000-0000327D0000}"/>
    <cellStyle name="Normal 42 3 2 3" xfId="33284" xr:uid="{00000000-0005-0000-0000-0000337D0000}"/>
    <cellStyle name="Normal 42 3 2 3 2" xfId="33285" xr:uid="{00000000-0005-0000-0000-0000347D0000}"/>
    <cellStyle name="Normal 42 3 2 4" xfId="33286" xr:uid="{00000000-0005-0000-0000-0000357D0000}"/>
    <cellStyle name="Normal 42 3 2 5" xfId="33287" xr:uid="{00000000-0005-0000-0000-0000367D0000}"/>
    <cellStyle name="Normal 42 3 3" xfId="33288" xr:uid="{00000000-0005-0000-0000-0000377D0000}"/>
    <cellStyle name="Normal 42 4" xfId="33289" xr:uid="{00000000-0005-0000-0000-0000387D0000}"/>
    <cellStyle name="Normal 42 4 2" xfId="33290" xr:uid="{00000000-0005-0000-0000-0000397D0000}"/>
    <cellStyle name="Normal 42 4 2 2" xfId="33291" xr:uid="{00000000-0005-0000-0000-00003A7D0000}"/>
    <cellStyle name="Normal 42 4 3" xfId="33292" xr:uid="{00000000-0005-0000-0000-00003B7D0000}"/>
    <cellStyle name="Normal 42 4 4" xfId="33293" xr:uid="{00000000-0005-0000-0000-00003C7D0000}"/>
    <cellStyle name="Normal 42 5" xfId="33294" xr:uid="{00000000-0005-0000-0000-00003D7D0000}"/>
    <cellStyle name="Normal 42 5 2" xfId="33295" xr:uid="{00000000-0005-0000-0000-00003E7D0000}"/>
    <cellStyle name="Normal 42 5 2 2" xfId="33296" xr:uid="{00000000-0005-0000-0000-00003F7D0000}"/>
    <cellStyle name="Normal 42 5 3" xfId="33297" xr:uid="{00000000-0005-0000-0000-0000407D0000}"/>
    <cellStyle name="Normal 42 5 4" xfId="33298" xr:uid="{00000000-0005-0000-0000-0000417D0000}"/>
    <cellStyle name="Normal 42 6" xfId="33299" xr:uid="{00000000-0005-0000-0000-0000427D0000}"/>
    <cellStyle name="Normal 42 6 2" xfId="33300" xr:uid="{00000000-0005-0000-0000-0000437D0000}"/>
    <cellStyle name="Normal 42 6 3" xfId="33301" xr:uid="{00000000-0005-0000-0000-0000447D0000}"/>
    <cellStyle name="Normal 42 7" xfId="33302" xr:uid="{00000000-0005-0000-0000-0000457D0000}"/>
    <cellStyle name="Normal 42 7 2" xfId="33303" xr:uid="{00000000-0005-0000-0000-0000467D0000}"/>
    <cellStyle name="Normal 42 8" xfId="33304" xr:uid="{00000000-0005-0000-0000-0000477D0000}"/>
    <cellStyle name="Normal 42 9" xfId="33305" xr:uid="{00000000-0005-0000-0000-0000487D0000}"/>
    <cellStyle name="Normal 42 9 2" xfId="33306" xr:uid="{00000000-0005-0000-0000-0000497D0000}"/>
    <cellStyle name="Normal 420" xfId="50218" xr:uid="{00000000-0005-0000-0000-00004A7D0000}"/>
    <cellStyle name="Normal 421" xfId="50219" xr:uid="{00000000-0005-0000-0000-00004B7D0000}"/>
    <cellStyle name="Normal 422" xfId="50220" xr:uid="{00000000-0005-0000-0000-00004C7D0000}"/>
    <cellStyle name="Normal 423" xfId="50221" xr:uid="{00000000-0005-0000-0000-00004D7D0000}"/>
    <cellStyle name="Normal 424" xfId="50222" xr:uid="{00000000-0005-0000-0000-00004E7D0000}"/>
    <cellStyle name="Normal 425" xfId="50223" xr:uid="{00000000-0005-0000-0000-00004F7D0000}"/>
    <cellStyle name="Normal 426" xfId="2335" xr:uid="{00000000-0005-0000-0000-0000507D0000}"/>
    <cellStyle name="Normal 427" xfId="2153" xr:uid="{00000000-0005-0000-0000-0000517D0000}"/>
    <cellStyle name="Normal 428" xfId="2151" xr:uid="{00000000-0005-0000-0000-0000527D0000}"/>
    <cellStyle name="Normal 429" xfId="50224" xr:uid="{00000000-0005-0000-0000-0000537D0000}"/>
    <cellStyle name="Normal 43" xfId="2133" xr:uid="{00000000-0005-0000-0000-0000547D0000}"/>
    <cellStyle name="Normal 43 10" xfId="33308" xr:uid="{00000000-0005-0000-0000-0000557D0000}"/>
    <cellStyle name="Normal 43 11" xfId="33309" xr:uid="{00000000-0005-0000-0000-0000567D0000}"/>
    <cellStyle name="Normal 43 12" xfId="33307" xr:uid="{00000000-0005-0000-0000-0000577D0000}"/>
    <cellStyle name="Normal 43 13" xfId="50294" xr:uid="{00000000-0005-0000-0000-0000587D0000}"/>
    <cellStyle name="Normal 43 14" xfId="52665" xr:uid="{AD9C6FCF-CD76-492C-957E-8C8375F1510A}"/>
    <cellStyle name="Normal 43 2" xfId="33310" xr:uid="{00000000-0005-0000-0000-0000597D0000}"/>
    <cellStyle name="Normal 43 2 10" xfId="33311" xr:uid="{00000000-0005-0000-0000-00005A7D0000}"/>
    <cellStyle name="Normal 43 2 2" xfId="33312" xr:uid="{00000000-0005-0000-0000-00005B7D0000}"/>
    <cellStyle name="Normal 43 2 2 2" xfId="33313" xr:uid="{00000000-0005-0000-0000-00005C7D0000}"/>
    <cellStyle name="Normal 43 2 2 2 2" xfId="33314" xr:uid="{00000000-0005-0000-0000-00005D7D0000}"/>
    <cellStyle name="Normal 43 2 2 2 2 2" xfId="33315" xr:uid="{00000000-0005-0000-0000-00005E7D0000}"/>
    <cellStyle name="Normal 43 2 2 2 3" xfId="33316" xr:uid="{00000000-0005-0000-0000-00005F7D0000}"/>
    <cellStyle name="Normal 43 2 2 2 4" xfId="33317" xr:uid="{00000000-0005-0000-0000-0000607D0000}"/>
    <cellStyle name="Normal 43 2 2 3" xfId="33318" xr:uid="{00000000-0005-0000-0000-0000617D0000}"/>
    <cellStyle name="Normal 43 2 2 3 2" xfId="33319" xr:uid="{00000000-0005-0000-0000-0000627D0000}"/>
    <cellStyle name="Normal 43 2 2 3 3" xfId="33320" xr:uid="{00000000-0005-0000-0000-0000637D0000}"/>
    <cellStyle name="Normal 43 2 2 4" xfId="33321" xr:uid="{00000000-0005-0000-0000-0000647D0000}"/>
    <cellStyle name="Normal 43 2 2 5" xfId="33322" xr:uid="{00000000-0005-0000-0000-0000657D0000}"/>
    <cellStyle name="Normal 43 2 3" xfId="33323" xr:uid="{00000000-0005-0000-0000-0000667D0000}"/>
    <cellStyle name="Normal 43 2 3 2" xfId="33324" xr:uid="{00000000-0005-0000-0000-0000677D0000}"/>
    <cellStyle name="Normal 43 2 3 3" xfId="33325" xr:uid="{00000000-0005-0000-0000-0000687D0000}"/>
    <cellStyle name="Normal 43 2 4" xfId="33326" xr:uid="{00000000-0005-0000-0000-0000697D0000}"/>
    <cellStyle name="Normal 43 2 4 2" xfId="33327" xr:uid="{00000000-0005-0000-0000-00006A7D0000}"/>
    <cellStyle name="Normal 43 2 4 3" xfId="33328" xr:uid="{00000000-0005-0000-0000-00006B7D0000}"/>
    <cellStyle name="Normal 43 2 5" xfId="33329" xr:uid="{00000000-0005-0000-0000-00006C7D0000}"/>
    <cellStyle name="Normal 43 2 6" xfId="33330" xr:uid="{00000000-0005-0000-0000-00006D7D0000}"/>
    <cellStyle name="Normal 43 2 7" xfId="33331" xr:uid="{00000000-0005-0000-0000-00006E7D0000}"/>
    <cellStyle name="Normal 43 2 8" xfId="33332" xr:uid="{00000000-0005-0000-0000-00006F7D0000}"/>
    <cellStyle name="Normal 43 2 9" xfId="33333" xr:uid="{00000000-0005-0000-0000-0000707D0000}"/>
    <cellStyle name="Normal 43 3" xfId="33334" xr:uid="{00000000-0005-0000-0000-0000717D0000}"/>
    <cellStyle name="Normal 43 3 2" xfId="33335" xr:uid="{00000000-0005-0000-0000-0000727D0000}"/>
    <cellStyle name="Normal 43 3 2 2" xfId="33336" xr:uid="{00000000-0005-0000-0000-0000737D0000}"/>
    <cellStyle name="Normal 43 3 2 3" xfId="33337" xr:uid="{00000000-0005-0000-0000-0000747D0000}"/>
    <cellStyle name="Normal 43 3 3" xfId="33338" xr:uid="{00000000-0005-0000-0000-0000757D0000}"/>
    <cellStyle name="Normal 43 3 4" xfId="33339" xr:uid="{00000000-0005-0000-0000-0000767D0000}"/>
    <cellStyle name="Normal 43 4" xfId="33340" xr:uid="{00000000-0005-0000-0000-0000777D0000}"/>
    <cellStyle name="Normal 43 4 2" xfId="33341" xr:uid="{00000000-0005-0000-0000-0000787D0000}"/>
    <cellStyle name="Normal 43 4 2 2" xfId="33342" xr:uid="{00000000-0005-0000-0000-0000797D0000}"/>
    <cellStyle name="Normal 43 4 2 3" xfId="33343" xr:uid="{00000000-0005-0000-0000-00007A7D0000}"/>
    <cellStyle name="Normal 43 4 3" xfId="33344" xr:uid="{00000000-0005-0000-0000-00007B7D0000}"/>
    <cellStyle name="Normal 43 4 4" xfId="33345" xr:uid="{00000000-0005-0000-0000-00007C7D0000}"/>
    <cellStyle name="Normal 43 5" xfId="33346" xr:uid="{00000000-0005-0000-0000-00007D7D0000}"/>
    <cellStyle name="Normal 43 5 2" xfId="33347" xr:uid="{00000000-0005-0000-0000-00007E7D0000}"/>
    <cellStyle name="Normal 43 5 3" xfId="33348" xr:uid="{00000000-0005-0000-0000-00007F7D0000}"/>
    <cellStyle name="Normal 43 6" xfId="33349" xr:uid="{00000000-0005-0000-0000-0000807D0000}"/>
    <cellStyle name="Normal 43 6 2" xfId="33350" xr:uid="{00000000-0005-0000-0000-0000817D0000}"/>
    <cellStyle name="Normal 43 6 3" xfId="33351" xr:uid="{00000000-0005-0000-0000-0000827D0000}"/>
    <cellStyle name="Normal 43 7" xfId="33352" xr:uid="{00000000-0005-0000-0000-0000837D0000}"/>
    <cellStyle name="Normal 43 7 2" xfId="33353" xr:uid="{00000000-0005-0000-0000-0000847D0000}"/>
    <cellStyle name="Normal 43 8" xfId="33354" xr:uid="{00000000-0005-0000-0000-0000857D0000}"/>
    <cellStyle name="Normal 43 8 2" xfId="33355" xr:uid="{00000000-0005-0000-0000-0000867D0000}"/>
    <cellStyle name="Normal 43 8 3" xfId="33356" xr:uid="{00000000-0005-0000-0000-0000877D0000}"/>
    <cellStyle name="Normal 43 9" xfId="33357" xr:uid="{00000000-0005-0000-0000-0000887D0000}"/>
    <cellStyle name="Normal 430" xfId="50298" xr:uid="{00000000-0005-0000-0000-0000897D0000}"/>
    <cellStyle name="Normal 431" xfId="50299" xr:uid="{00000000-0005-0000-0000-00008A7D0000}"/>
    <cellStyle name="Normal 432" xfId="50332" xr:uid="{0E77E129-F943-4DE3-A2FE-A7FB8C075A8B}"/>
    <cellStyle name="Normal 433" xfId="52165" xr:uid="{2A3B53B4-5B03-4179-AD35-D3D05A6FE04D}"/>
    <cellStyle name="Normal 434" xfId="52473" xr:uid="{EE3D8C03-4529-4A6E-9690-2B62D4D55561}"/>
    <cellStyle name="Normal 435" xfId="52597" xr:uid="{7EF5FAF3-43E0-44C2-BAEF-67CA7693999B}"/>
    <cellStyle name="Normal 436" xfId="52438" xr:uid="{61027EBE-A72E-44C5-9598-5FAEC568631E}"/>
    <cellStyle name="Normal 437" xfId="52670" xr:uid="{4E3C889B-794A-4FF4-9710-57AA4555838E}"/>
    <cellStyle name="Normal 44" xfId="2134" xr:uid="{00000000-0005-0000-0000-00008B7D0000}"/>
    <cellStyle name="Normal 44 10" xfId="33359" xr:uid="{00000000-0005-0000-0000-00008C7D0000}"/>
    <cellStyle name="Normal 44 11" xfId="33360" xr:uid="{00000000-0005-0000-0000-00008D7D0000}"/>
    <cellStyle name="Normal 44 12" xfId="33358" xr:uid="{00000000-0005-0000-0000-00008E7D0000}"/>
    <cellStyle name="Normal 44 13" xfId="50295" xr:uid="{00000000-0005-0000-0000-00008F7D0000}"/>
    <cellStyle name="Normal 44 14" xfId="52666" xr:uid="{9E6734A4-C5B2-4F2A-9BA4-B08D208C15FB}"/>
    <cellStyle name="Normal 44 2" xfId="33361" xr:uid="{00000000-0005-0000-0000-0000907D0000}"/>
    <cellStyle name="Normal 44 2 2" xfId="33362" xr:uid="{00000000-0005-0000-0000-0000917D0000}"/>
    <cellStyle name="Normal 44 2 2 2" xfId="33363" xr:uid="{00000000-0005-0000-0000-0000927D0000}"/>
    <cellStyle name="Normal 44 2 2 2 2" xfId="33364" xr:uid="{00000000-0005-0000-0000-0000937D0000}"/>
    <cellStyle name="Normal 44 2 2 2 2 2" xfId="33365" xr:uid="{00000000-0005-0000-0000-0000947D0000}"/>
    <cellStyle name="Normal 44 2 2 2 3" xfId="33366" xr:uid="{00000000-0005-0000-0000-0000957D0000}"/>
    <cellStyle name="Normal 44 2 2 2 4" xfId="33367" xr:uid="{00000000-0005-0000-0000-0000967D0000}"/>
    <cellStyle name="Normal 44 2 2 3" xfId="33368" xr:uid="{00000000-0005-0000-0000-0000977D0000}"/>
    <cellStyle name="Normal 44 2 2 3 2" xfId="33369" xr:uid="{00000000-0005-0000-0000-0000987D0000}"/>
    <cellStyle name="Normal 44 2 2 4" xfId="33370" xr:uid="{00000000-0005-0000-0000-0000997D0000}"/>
    <cellStyle name="Normal 44 2 2 5" xfId="33371" xr:uid="{00000000-0005-0000-0000-00009A7D0000}"/>
    <cellStyle name="Normal 44 2 3" xfId="33372" xr:uid="{00000000-0005-0000-0000-00009B7D0000}"/>
    <cellStyle name="Normal 44 2 3 2" xfId="33373" xr:uid="{00000000-0005-0000-0000-00009C7D0000}"/>
    <cellStyle name="Normal 44 2 4" xfId="33374" xr:uid="{00000000-0005-0000-0000-00009D7D0000}"/>
    <cellStyle name="Normal 44 2 4 2" xfId="33375" xr:uid="{00000000-0005-0000-0000-00009E7D0000}"/>
    <cellStyle name="Normal 44 3" xfId="33376" xr:uid="{00000000-0005-0000-0000-00009F7D0000}"/>
    <cellStyle name="Normal 44 3 2" xfId="33377" xr:uid="{00000000-0005-0000-0000-0000A07D0000}"/>
    <cellStyle name="Normal 44 3 2 2" xfId="33378" xr:uid="{00000000-0005-0000-0000-0000A17D0000}"/>
    <cellStyle name="Normal 44 3 2 2 2" xfId="33379" xr:uid="{00000000-0005-0000-0000-0000A27D0000}"/>
    <cellStyle name="Normal 44 3 2 2 2 2" xfId="33380" xr:uid="{00000000-0005-0000-0000-0000A37D0000}"/>
    <cellStyle name="Normal 44 3 2 2 3" xfId="33381" xr:uid="{00000000-0005-0000-0000-0000A47D0000}"/>
    <cellStyle name="Normal 44 3 2 2 4" xfId="33382" xr:uid="{00000000-0005-0000-0000-0000A57D0000}"/>
    <cellStyle name="Normal 44 3 2 3" xfId="33383" xr:uid="{00000000-0005-0000-0000-0000A67D0000}"/>
    <cellStyle name="Normal 44 3 2 3 2" xfId="33384" xr:uid="{00000000-0005-0000-0000-0000A77D0000}"/>
    <cellStyle name="Normal 44 3 2 4" xfId="33385" xr:uid="{00000000-0005-0000-0000-0000A87D0000}"/>
    <cellStyle name="Normal 44 3 2 5" xfId="33386" xr:uid="{00000000-0005-0000-0000-0000A97D0000}"/>
    <cellStyle name="Normal 44 4" xfId="33387" xr:uid="{00000000-0005-0000-0000-0000AA7D0000}"/>
    <cellStyle name="Normal 44 4 2" xfId="33388" xr:uid="{00000000-0005-0000-0000-0000AB7D0000}"/>
    <cellStyle name="Normal 44 4 2 2" xfId="33389" xr:uid="{00000000-0005-0000-0000-0000AC7D0000}"/>
    <cellStyle name="Normal 44 4 3" xfId="33390" xr:uid="{00000000-0005-0000-0000-0000AD7D0000}"/>
    <cellStyle name="Normal 44 4 4" xfId="33391" xr:uid="{00000000-0005-0000-0000-0000AE7D0000}"/>
    <cellStyle name="Normal 44 5" xfId="33392" xr:uid="{00000000-0005-0000-0000-0000AF7D0000}"/>
    <cellStyle name="Normal 44 5 2" xfId="33393" xr:uid="{00000000-0005-0000-0000-0000B07D0000}"/>
    <cellStyle name="Normal 44 5 2 2" xfId="33394" xr:uid="{00000000-0005-0000-0000-0000B17D0000}"/>
    <cellStyle name="Normal 44 5 3" xfId="33395" xr:uid="{00000000-0005-0000-0000-0000B27D0000}"/>
    <cellStyle name="Normal 44 5 4" xfId="33396" xr:uid="{00000000-0005-0000-0000-0000B37D0000}"/>
    <cellStyle name="Normal 44 6" xfId="33397" xr:uid="{00000000-0005-0000-0000-0000B47D0000}"/>
    <cellStyle name="Normal 44 6 2" xfId="33398" xr:uid="{00000000-0005-0000-0000-0000B57D0000}"/>
    <cellStyle name="Normal 44 6 3" xfId="33399" xr:uid="{00000000-0005-0000-0000-0000B67D0000}"/>
    <cellStyle name="Normal 44 7" xfId="33400" xr:uid="{00000000-0005-0000-0000-0000B77D0000}"/>
    <cellStyle name="Normal 44 7 2" xfId="33401" xr:uid="{00000000-0005-0000-0000-0000B87D0000}"/>
    <cellStyle name="Normal 44 8" xfId="33402" xr:uid="{00000000-0005-0000-0000-0000B97D0000}"/>
    <cellStyle name="Normal 44 9" xfId="33403" xr:uid="{00000000-0005-0000-0000-0000BA7D0000}"/>
    <cellStyle name="Normal 44 9 2" xfId="33404" xr:uid="{00000000-0005-0000-0000-0000BB7D0000}"/>
    <cellStyle name="Normal 45" xfId="33405" xr:uid="{00000000-0005-0000-0000-0000BC7D0000}"/>
    <cellStyle name="Normal 45 10" xfId="52878" xr:uid="{1ECBE76A-2B3B-499C-BA5C-1DC5E29C09C9}"/>
    <cellStyle name="Normal 45 2" xfId="33406" xr:uid="{00000000-0005-0000-0000-0000BD7D0000}"/>
    <cellStyle name="Normal 45 2 2" xfId="33407" xr:uid="{00000000-0005-0000-0000-0000BE7D0000}"/>
    <cellStyle name="Normal 45 2 2 2" xfId="33408" xr:uid="{00000000-0005-0000-0000-0000BF7D0000}"/>
    <cellStyle name="Normal 45 2 2 2 2" xfId="33409" xr:uid="{00000000-0005-0000-0000-0000C07D0000}"/>
    <cellStyle name="Normal 45 2 2 2 2 2" xfId="33410" xr:uid="{00000000-0005-0000-0000-0000C17D0000}"/>
    <cellStyle name="Normal 45 2 2 2 3" xfId="33411" xr:uid="{00000000-0005-0000-0000-0000C27D0000}"/>
    <cellStyle name="Normal 45 2 2 2 4" xfId="33412" xr:uid="{00000000-0005-0000-0000-0000C37D0000}"/>
    <cellStyle name="Normal 45 2 2 3" xfId="33413" xr:uid="{00000000-0005-0000-0000-0000C47D0000}"/>
    <cellStyle name="Normal 45 2 2 3 2" xfId="33414" xr:uid="{00000000-0005-0000-0000-0000C57D0000}"/>
    <cellStyle name="Normal 45 2 2 4" xfId="33415" xr:uid="{00000000-0005-0000-0000-0000C67D0000}"/>
    <cellStyle name="Normal 45 2 2 5" xfId="33416" xr:uid="{00000000-0005-0000-0000-0000C77D0000}"/>
    <cellStyle name="Normal 45 2 2 6" xfId="33417" xr:uid="{00000000-0005-0000-0000-0000C87D0000}"/>
    <cellStyle name="Normal 45 3" xfId="33418" xr:uid="{00000000-0005-0000-0000-0000C97D0000}"/>
    <cellStyle name="Normal 45 3 2" xfId="33419" xr:uid="{00000000-0005-0000-0000-0000CA7D0000}"/>
    <cellStyle name="Normal 45 3 2 2" xfId="33420" xr:uid="{00000000-0005-0000-0000-0000CB7D0000}"/>
    <cellStyle name="Normal 45 3 2 2 2" xfId="33421" xr:uid="{00000000-0005-0000-0000-0000CC7D0000}"/>
    <cellStyle name="Normal 45 3 2 2 2 2" xfId="33422" xr:uid="{00000000-0005-0000-0000-0000CD7D0000}"/>
    <cellStyle name="Normal 45 3 2 2 3" xfId="33423" xr:uid="{00000000-0005-0000-0000-0000CE7D0000}"/>
    <cellStyle name="Normal 45 3 2 2 4" xfId="33424" xr:uid="{00000000-0005-0000-0000-0000CF7D0000}"/>
    <cellStyle name="Normal 45 3 2 3" xfId="33425" xr:uid="{00000000-0005-0000-0000-0000D07D0000}"/>
    <cellStyle name="Normal 45 3 2 3 2" xfId="33426" xr:uid="{00000000-0005-0000-0000-0000D17D0000}"/>
    <cellStyle name="Normal 45 3 2 4" xfId="33427" xr:uid="{00000000-0005-0000-0000-0000D27D0000}"/>
    <cellStyle name="Normal 45 3 2 5" xfId="33428" xr:uid="{00000000-0005-0000-0000-0000D37D0000}"/>
    <cellStyle name="Normal 45 3 2 6" xfId="33429" xr:uid="{00000000-0005-0000-0000-0000D47D0000}"/>
    <cellStyle name="Normal 45 4" xfId="33430" xr:uid="{00000000-0005-0000-0000-0000D57D0000}"/>
    <cellStyle name="Normal 45 4 2" xfId="33431" xr:uid="{00000000-0005-0000-0000-0000D67D0000}"/>
    <cellStyle name="Normal 45 4 2 2" xfId="33432" xr:uid="{00000000-0005-0000-0000-0000D77D0000}"/>
    <cellStyle name="Normal 45 4 2 2 2" xfId="33433" xr:uid="{00000000-0005-0000-0000-0000D87D0000}"/>
    <cellStyle name="Normal 45 4 2 2 2 2" xfId="33434" xr:uid="{00000000-0005-0000-0000-0000D97D0000}"/>
    <cellStyle name="Normal 45 4 2 2 3" xfId="33435" xr:uid="{00000000-0005-0000-0000-0000DA7D0000}"/>
    <cellStyle name="Normal 45 4 2 2 4" xfId="33436" xr:uid="{00000000-0005-0000-0000-0000DB7D0000}"/>
    <cellStyle name="Normal 45 4 2 3" xfId="33437" xr:uid="{00000000-0005-0000-0000-0000DC7D0000}"/>
    <cellStyle name="Normal 45 4 2 3 2" xfId="33438" xr:uid="{00000000-0005-0000-0000-0000DD7D0000}"/>
    <cellStyle name="Normal 45 4 2 4" xfId="33439" xr:uid="{00000000-0005-0000-0000-0000DE7D0000}"/>
    <cellStyle name="Normal 45 4 2 5" xfId="33440" xr:uid="{00000000-0005-0000-0000-0000DF7D0000}"/>
    <cellStyle name="Normal 45 4 2 6" xfId="33441" xr:uid="{00000000-0005-0000-0000-0000E07D0000}"/>
    <cellStyle name="Normal 45 5" xfId="33442" xr:uid="{00000000-0005-0000-0000-0000E17D0000}"/>
    <cellStyle name="Normal 45 5 2" xfId="33443" xr:uid="{00000000-0005-0000-0000-0000E27D0000}"/>
    <cellStyle name="Normal 45 5 2 2" xfId="33444" xr:uid="{00000000-0005-0000-0000-0000E37D0000}"/>
    <cellStyle name="Normal 45 5 2 2 2" xfId="33445" xr:uid="{00000000-0005-0000-0000-0000E47D0000}"/>
    <cellStyle name="Normal 45 5 2 2 2 2" xfId="33446" xr:uid="{00000000-0005-0000-0000-0000E57D0000}"/>
    <cellStyle name="Normal 45 5 2 2 3" xfId="33447" xr:uid="{00000000-0005-0000-0000-0000E67D0000}"/>
    <cellStyle name="Normal 45 5 2 2 4" xfId="33448" xr:uid="{00000000-0005-0000-0000-0000E77D0000}"/>
    <cellStyle name="Normal 45 5 2 3" xfId="33449" xr:uid="{00000000-0005-0000-0000-0000E87D0000}"/>
    <cellStyle name="Normal 45 5 2 3 2" xfId="33450" xr:uid="{00000000-0005-0000-0000-0000E97D0000}"/>
    <cellStyle name="Normal 45 5 2 4" xfId="33451" xr:uid="{00000000-0005-0000-0000-0000EA7D0000}"/>
    <cellStyle name="Normal 45 5 2 5" xfId="33452" xr:uid="{00000000-0005-0000-0000-0000EB7D0000}"/>
    <cellStyle name="Normal 45 5 2 6" xfId="33453" xr:uid="{00000000-0005-0000-0000-0000EC7D0000}"/>
    <cellStyle name="Normal 45 6" xfId="33454" xr:uid="{00000000-0005-0000-0000-0000ED7D0000}"/>
    <cellStyle name="Normal 45 6 2" xfId="33455" xr:uid="{00000000-0005-0000-0000-0000EE7D0000}"/>
    <cellStyle name="Normal 45 6 2 2" xfId="33456" xr:uid="{00000000-0005-0000-0000-0000EF7D0000}"/>
    <cellStyle name="Normal 45 6 2 2 2" xfId="33457" xr:uid="{00000000-0005-0000-0000-0000F07D0000}"/>
    <cellStyle name="Normal 45 6 2 2 2 2" xfId="33458" xr:uid="{00000000-0005-0000-0000-0000F17D0000}"/>
    <cellStyle name="Normal 45 6 2 2 3" xfId="33459" xr:uid="{00000000-0005-0000-0000-0000F27D0000}"/>
    <cellStyle name="Normal 45 6 2 2 4" xfId="33460" xr:uid="{00000000-0005-0000-0000-0000F37D0000}"/>
    <cellStyle name="Normal 45 6 2 3" xfId="33461" xr:uid="{00000000-0005-0000-0000-0000F47D0000}"/>
    <cellStyle name="Normal 45 6 2 3 2" xfId="33462" xr:uid="{00000000-0005-0000-0000-0000F57D0000}"/>
    <cellStyle name="Normal 45 6 2 4" xfId="33463" xr:uid="{00000000-0005-0000-0000-0000F67D0000}"/>
    <cellStyle name="Normal 45 6 2 5" xfId="33464" xr:uid="{00000000-0005-0000-0000-0000F77D0000}"/>
    <cellStyle name="Normal 45 6 2 6" xfId="33465" xr:uid="{00000000-0005-0000-0000-0000F87D0000}"/>
    <cellStyle name="Normal 45 7" xfId="33466" xr:uid="{00000000-0005-0000-0000-0000F97D0000}"/>
    <cellStyle name="Normal 45 7 2" xfId="33467" xr:uid="{00000000-0005-0000-0000-0000FA7D0000}"/>
    <cellStyle name="Normal 45 7 2 2" xfId="33468" xr:uid="{00000000-0005-0000-0000-0000FB7D0000}"/>
    <cellStyle name="Normal 45 7 2 2 2" xfId="33469" xr:uid="{00000000-0005-0000-0000-0000FC7D0000}"/>
    <cellStyle name="Normal 45 7 2 3" xfId="33470" xr:uid="{00000000-0005-0000-0000-0000FD7D0000}"/>
    <cellStyle name="Normal 45 7 2 4" xfId="33471" xr:uid="{00000000-0005-0000-0000-0000FE7D0000}"/>
    <cellStyle name="Normal 45 7 2 5" xfId="33472" xr:uid="{00000000-0005-0000-0000-0000FF7D0000}"/>
    <cellStyle name="Normal 45 7 3" xfId="33473" xr:uid="{00000000-0005-0000-0000-0000007E0000}"/>
    <cellStyle name="Normal 45 7 3 2" xfId="33474" xr:uid="{00000000-0005-0000-0000-0000017E0000}"/>
    <cellStyle name="Normal 45 7 3 2 2" xfId="33475" xr:uid="{00000000-0005-0000-0000-0000027E0000}"/>
    <cellStyle name="Normal 45 7 3 3" xfId="33476" xr:uid="{00000000-0005-0000-0000-0000037E0000}"/>
    <cellStyle name="Normal 45 7 3 4" xfId="33477" xr:uid="{00000000-0005-0000-0000-0000047E0000}"/>
    <cellStyle name="Normal 45 7 3 5" xfId="33478" xr:uid="{00000000-0005-0000-0000-0000057E0000}"/>
    <cellStyle name="Normal 45 7 4" xfId="33479" xr:uid="{00000000-0005-0000-0000-0000067E0000}"/>
    <cellStyle name="Normal 45 7 4 2" xfId="33480" xr:uid="{00000000-0005-0000-0000-0000077E0000}"/>
    <cellStyle name="Normal 45 7 4 3" xfId="33481" xr:uid="{00000000-0005-0000-0000-0000087E0000}"/>
    <cellStyle name="Normal 45 7 5" xfId="33482" xr:uid="{00000000-0005-0000-0000-0000097E0000}"/>
    <cellStyle name="Normal 45 7 6" xfId="33483" xr:uid="{00000000-0005-0000-0000-00000A7E0000}"/>
    <cellStyle name="Normal 45 7 7" xfId="33484" xr:uid="{00000000-0005-0000-0000-00000B7E0000}"/>
    <cellStyle name="Normal 45 8" xfId="33485" xr:uid="{00000000-0005-0000-0000-00000C7E0000}"/>
    <cellStyle name="Normal 45 8 2" xfId="33486" xr:uid="{00000000-0005-0000-0000-00000D7E0000}"/>
    <cellStyle name="Normal 45 8 2 2" xfId="33487" xr:uid="{00000000-0005-0000-0000-00000E7E0000}"/>
    <cellStyle name="Normal 45 8 2 2 2" xfId="33488" xr:uid="{00000000-0005-0000-0000-00000F7E0000}"/>
    <cellStyle name="Normal 45 8 2 2 2 2" xfId="33489" xr:uid="{00000000-0005-0000-0000-0000107E0000}"/>
    <cellStyle name="Normal 45 8 2 2 3" xfId="33490" xr:uid="{00000000-0005-0000-0000-0000117E0000}"/>
    <cellStyle name="Normal 45 8 2 2 4" xfId="33491" xr:uid="{00000000-0005-0000-0000-0000127E0000}"/>
    <cellStyle name="Normal 45 8 2 3" xfId="33492" xr:uid="{00000000-0005-0000-0000-0000137E0000}"/>
    <cellStyle name="Normal 45 8 2 3 2" xfId="33493" xr:uid="{00000000-0005-0000-0000-0000147E0000}"/>
    <cellStyle name="Normal 45 8 2 4" xfId="33494" xr:uid="{00000000-0005-0000-0000-0000157E0000}"/>
    <cellStyle name="Normal 45 8 2 5" xfId="33495" xr:uid="{00000000-0005-0000-0000-0000167E0000}"/>
    <cellStyle name="Normal 45 9" xfId="33496" xr:uid="{00000000-0005-0000-0000-0000177E0000}"/>
    <cellStyle name="Normal 45 9 2" xfId="33497" xr:uid="{00000000-0005-0000-0000-0000187E0000}"/>
    <cellStyle name="Normal 46" xfId="33498" xr:uid="{00000000-0005-0000-0000-0000197E0000}"/>
    <cellStyle name="Normal 46 2" xfId="33499" xr:uid="{00000000-0005-0000-0000-00001A7E0000}"/>
    <cellStyle name="Normal 46 2 2" xfId="33500" xr:uid="{00000000-0005-0000-0000-00001B7E0000}"/>
    <cellStyle name="Normal 46 2 2 2" xfId="33501" xr:uid="{00000000-0005-0000-0000-00001C7E0000}"/>
    <cellStyle name="Normal 46 2 2 2 2" xfId="33502" xr:uid="{00000000-0005-0000-0000-00001D7E0000}"/>
    <cellStyle name="Normal 46 2 2 2 2 2" xfId="33503" xr:uid="{00000000-0005-0000-0000-00001E7E0000}"/>
    <cellStyle name="Normal 46 2 2 2 3" xfId="33504" xr:uid="{00000000-0005-0000-0000-00001F7E0000}"/>
    <cellStyle name="Normal 46 2 2 2 4" xfId="33505" xr:uid="{00000000-0005-0000-0000-0000207E0000}"/>
    <cellStyle name="Normal 46 2 2 3" xfId="33506" xr:uid="{00000000-0005-0000-0000-0000217E0000}"/>
    <cellStyle name="Normal 46 2 2 3 2" xfId="33507" xr:uid="{00000000-0005-0000-0000-0000227E0000}"/>
    <cellStyle name="Normal 46 2 2 4" xfId="33508" xr:uid="{00000000-0005-0000-0000-0000237E0000}"/>
    <cellStyle name="Normal 46 2 2 5" xfId="33509" xr:uid="{00000000-0005-0000-0000-0000247E0000}"/>
    <cellStyle name="Normal 46 2 2 6" xfId="33510" xr:uid="{00000000-0005-0000-0000-0000257E0000}"/>
    <cellStyle name="Normal 46 3" xfId="33511" xr:uid="{00000000-0005-0000-0000-0000267E0000}"/>
    <cellStyle name="Normal 46 3 2" xfId="33512" xr:uid="{00000000-0005-0000-0000-0000277E0000}"/>
    <cellStyle name="Normal 46 3 2 2" xfId="33513" xr:uid="{00000000-0005-0000-0000-0000287E0000}"/>
    <cellStyle name="Normal 46 3 2 2 2" xfId="33514" xr:uid="{00000000-0005-0000-0000-0000297E0000}"/>
    <cellStyle name="Normal 46 3 2 3" xfId="33515" xr:uid="{00000000-0005-0000-0000-00002A7E0000}"/>
    <cellStyle name="Normal 46 3 2 4" xfId="33516" xr:uid="{00000000-0005-0000-0000-00002B7E0000}"/>
    <cellStyle name="Normal 46 3 2 5" xfId="33517" xr:uid="{00000000-0005-0000-0000-00002C7E0000}"/>
    <cellStyle name="Normal 46 3 3" xfId="33518" xr:uid="{00000000-0005-0000-0000-00002D7E0000}"/>
    <cellStyle name="Normal 46 3 3 2" xfId="33519" xr:uid="{00000000-0005-0000-0000-00002E7E0000}"/>
    <cellStyle name="Normal 46 3 3 2 2" xfId="33520" xr:uid="{00000000-0005-0000-0000-00002F7E0000}"/>
    <cellStyle name="Normal 46 3 3 3" xfId="33521" xr:uid="{00000000-0005-0000-0000-0000307E0000}"/>
    <cellStyle name="Normal 46 3 3 4" xfId="33522" xr:uid="{00000000-0005-0000-0000-0000317E0000}"/>
    <cellStyle name="Normal 46 3 3 5" xfId="33523" xr:uid="{00000000-0005-0000-0000-0000327E0000}"/>
    <cellStyle name="Normal 46 3 4" xfId="33524" xr:uid="{00000000-0005-0000-0000-0000337E0000}"/>
    <cellStyle name="Normal 46 3 4 2" xfId="33525" xr:uid="{00000000-0005-0000-0000-0000347E0000}"/>
    <cellStyle name="Normal 46 3 4 3" xfId="33526" xr:uid="{00000000-0005-0000-0000-0000357E0000}"/>
    <cellStyle name="Normal 46 3 5" xfId="33527" xr:uid="{00000000-0005-0000-0000-0000367E0000}"/>
    <cellStyle name="Normal 46 3 5 2" xfId="33528" xr:uid="{00000000-0005-0000-0000-0000377E0000}"/>
    <cellStyle name="Normal 46 3 6" xfId="33529" xr:uid="{00000000-0005-0000-0000-0000387E0000}"/>
    <cellStyle name="Normal 46 3 7" xfId="33530" xr:uid="{00000000-0005-0000-0000-0000397E0000}"/>
    <cellStyle name="Normal 46 3 8" xfId="33531" xr:uid="{00000000-0005-0000-0000-00003A7E0000}"/>
    <cellStyle name="Normal 46 4" xfId="33532" xr:uid="{00000000-0005-0000-0000-00003B7E0000}"/>
    <cellStyle name="Normal 46 4 2" xfId="33533" xr:uid="{00000000-0005-0000-0000-00003C7E0000}"/>
    <cellStyle name="Normal 46 4 2 2" xfId="33534" xr:uid="{00000000-0005-0000-0000-00003D7E0000}"/>
    <cellStyle name="Normal 46 4 2 2 2" xfId="33535" xr:uid="{00000000-0005-0000-0000-00003E7E0000}"/>
    <cellStyle name="Normal 46 4 2 3" xfId="33536" xr:uid="{00000000-0005-0000-0000-00003F7E0000}"/>
    <cellStyle name="Normal 46 4 2 4" xfId="33537" xr:uid="{00000000-0005-0000-0000-0000407E0000}"/>
    <cellStyle name="Normal 46 4 2 5" xfId="33538" xr:uid="{00000000-0005-0000-0000-0000417E0000}"/>
    <cellStyle name="Normal 46 4 3" xfId="33539" xr:uid="{00000000-0005-0000-0000-0000427E0000}"/>
    <cellStyle name="Normal 46 4 3 2" xfId="33540" xr:uid="{00000000-0005-0000-0000-0000437E0000}"/>
    <cellStyle name="Normal 46 4 3 2 2" xfId="33541" xr:uid="{00000000-0005-0000-0000-0000447E0000}"/>
    <cellStyle name="Normal 46 4 3 3" xfId="33542" xr:uid="{00000000-0005-0000-0000-0000457E0000}"/>
    <cellStyle name="Normal 46 4 3 4" xfId="33543" xr:uid="{00000000-0005-0000-0000-0000467E0000}"/>
    <cellStyle name="Normal 46 4 3 5" xfId="33544" xr:uid="{00000000-0005-0000-0000-0000477E0000}"/>
    <cellStyle name="Normal 46 4 4" xfId="33545" xr:uid="{00000000-0005-0000-0000-0000487E0000}"/>
    <cellStyle name="Normal 46 4 4 2" xfId="33546" xr:uid="{00000000-0005-0000-0000-0000497E0000}"/>
    <cellStyle name="Normal 46 4 4 3" xfId="33547" xr:uid="{00000000-0005-0000-0000-00004A7E0000}"/>
    <cellStyle name="Normal 46 4 5" xfId="33548" xr:uid="{00000000-0005-0000-0000-00004B7E0000}"/>
    <cellStyle name="Normal 46 4 6" xfId="33549" xr:uid="{00000000-0005-0000-0000-00004C7E0000}"/>
    <cellStyle name="Normal 46 4 7" xfId="33550" xr:uid="{00000000-0005-0000-0000-00004D7E0000}"/>
    <cellStyle name="Normal 46 5" xfId="33551" xr:uid="{00000000-0005-0000-0000-00004E7E0000}"/>
    <cellStyle name="Normal 46 5 2" xfId="33552" xr:uid="{00000000-0005-0000-0000-00004F7E0000}"/>
    <cellStyle name="Normal 47" xfId="33553" xr:uid="{00000000-0005-0000-0000-0000507E0000}"/>
    <cellStyle name="Normal 47 2" xfId="33554" xr:uid="{00000000-0005-0000-0000-0000517E0000}"/>
    <cellStyle name="Normal 47 2 2" xfId="33555" xr:uid="{00000000-0005-0000-0000-0000527E0000}"/>
    <cellStyle name="Normal 47 2 2 2" xfId="33556" xr:uid="{00000000-0005-0000-0000-0000537E0000}"/>
    <cellStyle name="Normal 47 2 2 2 2" xfId="33557" xr:uid="{00000000-0005-0000-0000-0000547E0000}"/>
    <cellStyle name="Normal 47 2 2 2 2 2" xfId="33558" xr:uid="{00000000-0005-0000-0000-0000557E0000}"/>
    <cellStyle name="Normal 47 2 2 2 3" xfId="33559" xr:uid="{00000000-0005-0000-0000-0000567E0000}"/>
    <cellStyle name="Normal 47 2 2 2 4" xfId="33560" xr:uid="{00000000-0005-0000-0000-0000577E0000}"/>
    <cellStyle name="Normal 47 2 2 3" xfId="33561" xr:uid="{00000000-0005-0000-0000-0000587E0000}"/>
    <cellStyle name="Normal 47 2 2 3 2" xfId="33562" xr:uid="{00000000-0005-0000-0000-0000597E0000}"/>
    <cellStyle name="Normal 47 2 2 4" xfId="33563" xr:uid="{00000000-0005-0000-0000-00005A7E0000}"/>
    <cellStyle name="Normal 47 2 2 5" xfId="33564" xr:uid="{00000000-0005-0000-0000-00005B7E0000}"/>
    <cellStyle name="Normal 47 2 2 6" xfId="33565" xr:uid="{00000000-0005-0000-0000-00005C7E0000}"/>
    <cellStyle name="Normal 47 3" xfId="33566" xr:uid="{00000000-0005-0000-0000-00005D7E0000}"/>
    <cellStyle name="Normal 47 3 2" xfId="33567" xr:uid="{00000000-0005-0000-0000-00005E7E0000}"/>
    <cellStyle name="Normal 47 3 2 2" xfId="33568" xr:uid="{00000000-0005-0000-0000-00005F7E0000}"/>
    <cellStyle name="Normal 47 3 2 2 2" xfId="33569" xr:uid="{00000000-0005-0000-0000-0000607E0000}"/>
    <cellStyle name="Normal 47 3 2 3" xfId="33570" xr:uid="{00000000-0005-0000-0000-0000617E0000}"/>
    <cellStyle name="Normal 47 3 2 4" xfId="33571" xr:uid="{00000000-0005-0000-0000-0000627E0000}"/>
    <cellStyle name="Normal 47 3 2 5" xfId="33572" xr:uid="{00000000-0005-0000-0000-0000637E0000}"/>
    <cellStyle name="Normal 47 3 3" xfId="33573" xr:uid="{00000000-0005-0000-0000-0000647E0000}"/>
    <cellStyle name="Normal 47 3 3 2" xfId="33574" xr:uid="{00000000-0005-0000-0000-0000657E0000}"/>
    <cellStyle name="Normal 47 3 3 2 2" xfId="33575" xr:uid="{00000000-0005-0000-0000-0000667E0000}"/>
    <cellStyle name="Normal 47 3 3 3" xfId="33576" xr:uid="{00000000-0005-0000-0000-0000677E0000}"/>
    <cellStyle name="Normal 47 3 3 4" xfId="33577" xr:uid="{00000000-0005-0000-0000-0000687E0000}"/>
    <cellStyle name="Normal 47 3 3 5" xfId="33578" xr:uid="{00000000-0005-0000-0000-0000697E0000}"/>
    <cellStyle name="Normal 47 3 4" xfId="33579" xr:uid="{00000000-0005-0000-0000-00006A7E0000}"/>
    <cellStyle name="Normal 47 3 4 2" xfId="33580" xr:uid="{00000000-0005-0000-0000-00006B7E0000}"/>
    <cellStyle name="Normal 47 3 4 3" xfId="33581" xr:uid="{00000000-0005-0000-0000-00006C7E0000}"/>
    <cellStyle name="Normal 47 3 5" xfId="33582" xr:uid="{00000000-0005-0000-0000-00006D7E0000}"/>
    <cellStyle name="Normal 47 3 5 2" xfId="33583" xr:uid="{00000000-0005-0000-0000-00006E7E0000}"/>
    <cellStyle name="Normal 47 3 6" xfId="33584" xr:uid="{00000000-0005-0000-0000-00006F7E0000}"/>
    <cellStyle name="Normal 47 3 7" xfId="33585" xr:uid="{00000000-0005-0000-0000-0000707E0000}"/>
    <cellStyle name="Normal 47 3 8" xfId="33586" xr:uid="{00000000-0005-0000-0000-0000717E0000}"/>
    <cellStyle name="Normal 47 4" xfId="33587" xr:uid="{00000000-0005-0000-0000-0000727E0000}"/>
    <cellStyle name="Normal 47 4 2" xfId="33588" xr:uid="{00000000-0005-0000-0000-0000737E0000}"/>
    <cellStyle name="Normal 47 4 2 2" xfId="33589" xr:uid="{00000000-0005-0000-0000-0000747E0000}"/>
    <cellStyle name="Normal 47 4 2 2 2" xfId="33590" xr:uid="{00000000-0005-0000-0000-0000757E0000}"/>
    <cellStyle name="Normal 47 4 2 3" xfId="33591" xr:uid="{00000000-0005-0000-0000-0000767E0000}"/>
    <cellStyle name="Normal 47 4 2 4" xfId="33592" xr:uid="{00000000-0005-0000-0000-0000777E0000}"/>
    <cellStyle name="Normal 47 4 2 5" xfId="33593" xr:uid="{00000000-0005-0000-0000-0000787E0000}"/>
    <cellStyle name="Normal 47 4 3" xfId="33594" xr:uid="{00000000-0005-0000-0000-0000797E0000}"/>
    <cellStyle name="Normal 47 4 3 2" xfId="33595" xr:uid="{00000000-0005-0000-0000-00007A7E0000}"/>
    <cellStyle name="Normal 47 4 3 2 2" xfId="33596" xr:uid="{00000000-0005-0000-0000-00007B7E0000}"/>
    <cellStyle name="Normal 47 4 3 3" xfId="33597" xr:uid="{00000000-0005-0000-0000-00007C7E0000}"/>
    <cellStyle name="Normal 47 4 3 4" xfId="33598" xr:uid="{00000000-0005-0000-0000-00007D7E0000}"/>
    <cellStyle name="Normal 47 4 3 5" xfId="33599" xr:uid="{00000000-0005-0000-0000-00007E7E0000}"/>
    <cellStyle name="Normal 47 4 4" xfId="33600" xr:uid="{00000000-0005-0000-0000-00007F7E0000}"/>
    <cellStyle name="Normal 47 4 4 2" xfId="33601" xr:uid="{00000000-0005-0000-0000-0000807E0000}"/>
    <cellStyle name="Normal 47 4 4 3" xfId="33602" xr:uid="{00000000-0005-0000-0000-0000817E0000}"/>
    <cellStyle name="Normal 47 4 5" xfId="33603" xr:uid="{00000000-0005-0000-0000-0000827E0000}"/>
    <cellStyle name="Normal 47 4 6" xfId="33604" xr:uid="{00000000-0005-0000-0000-0000837E0000}"/>
    <cellStyle name="Normal 47 4 7" xfId="33605" xr:uid="{00000000-0005-0000-0000-0000847E0000}"/>
    <cellStyle name="Normal 47 5" xfId="33606" xr:uid="{00000000-0005-0000-0000-0000857E0000}"/>
    <cellStyle name="Normal 48" xfId="33607" xr:uid="{00000000-0005-0000-0000-0000867E0000}"/>
    <cellStyle name="Normal 48 2" xfId="33608" xr:uid="{00000000-0005-0000-0000-0000877E0000}"/>
    <cellStyle name="Normal 48 2 2" xfId="33609" xr:uid="{00000000-0005-0000-0000-0000887E0000}"/>
    <cellStyle name="Normal 48 2 2 2" xfId="33610" xr:uid="{00000000-0005-0000-0000-0000897E0000}"/>
    <cellStyle name="Normal 48 2 2 2 2" xfId="33611" xr:uid="{00000000-0005-0000-0000-00008A7E0000}"/>
    <cellStyle name="Normal 48 2 2 2 2 2" xfId="33612" xr:uid="{00000000-0005-0000-0000-00008B7E0000}"/>
    <cellStyle name="Normal 48 2 2 2 3" xfId="33613" xr:uid="{00000000-0005-0000-0000-00008C7E0000}"/>
    <cellStyle name="Normal 48 2 2 2 4" xfId="33614" xr:uid="{00000000-0005-0000-0000-00008D7E0000}"/>
    <cellStyle name="Normal 48 2 2 3" xfId="33615" xr:uid="{00000000-0005-0000-0000-00008E7E0000}"/>
    <cellStyle name="Normal 48 2 2 3 2" xfId="33616" xr:uid="{00000000-0005-0000-0000-00008F7E0000}"/>
    <cellStyle name="Normal 48 2 2 4" xfId="33617" xr:uid="{00000000-0005-0000-0000-0000907E0000}"/>
    <cellStyle name="Normal 48 2 2 5" xfId="33618" xr:uid="{00000000-0005-0000-0000-0000917E0000}"/>
    <cellStyle name="Normal 48 2 2 6" xfId="33619" xr:uid="{00000000-0005-0000-0000-0000927E0000}"/>
    <cellStyle name="Normal 48 3" xfId="33620" xr:uid="{00000000-0005-0000-0000-0000937E0000}"/>
    <cellStyle name="Normal 48 3 2" xfId="33621" xr:uid="{00000000-0005-0000-0000-0000947E0000}"/>
    <cellStyle name="Normal 48 3 2 2" xfId="33622" xr:uid="{00000000-0005-0000-0000-0000957E0000}"/>
    <cellStyle name="Normal 48 3 2 2 2" xfId="33623" xr:uid="{00000000-0005-0000-0000-0000967E0000}"/>
    <cellStyle name="Normal 48 3 2 3" xfId="33624" xr:uid="{00000000-0005-0000-0000-0000977E0000}"/>
    <cellStyle name="Normal 48 3 2 4" xfId="33625" xr:uid="{00000000-0005-0000-0000-0000987E0000}"/>
    <cellStyle name="Normal 48 3 2 5" xfId="33626" xr:uid="{00000000-0005-0000-0000-0000997E0000}"/>
    <cellStyle name="Normal 48 3 3" xfId="33627" xr:uid="{00000000-0005-0000-0000-00009A7E0000}"/>
    <cellStyle name="Normal 48 3 3 2" xfId="33628" xr:uid="{00000000-0005-0000-0000-00009B7E0000}"/>
    <cellStyle name="Normal 48 3 3 2 2" xfId="33629" xr:uid="{00000000-0005-0000-0000-00009C7E0000}"/>
    <cellStyle name="Normal 48 3 3 3" xfId="33630" xr:uid="{00000000-0005-0000-0000-00009D7E0000}"/>
    <cellStyle name="Normal 48 3 3 4" xfId="33631" xr:uid="{00000000-0005-0000-0000-00009E7E0000}"/>
    <cellStyle name="Normal 48 3 3 5" xfId="33632" xr:uid="{00000000-0005-0000-0000-00009F7E0000}"/>
    <cellStyle name="Normal 48 3 4" xfId="33633" xr:uid="{00000000-0005-0000-0000-0000A07E0000}"/>
    <cellStyle name="Normal 48 3 4 2" xfId="33634" xr:uid="{00000000-0005-0000-0000-0000A17E0000}"/>
    <cellStyle name="Normal 48 3 4 3" xfId="33635" xr:uid="{00000000-0005-0000-0000-0000A27E0000}"/>
    <cellStyle name="Normal 48 3 5" xfId="33636" xr:uid="{00000000-0005-0000-0000-0000A37E0000}"/>
    <cellStyle name="Normal 48 3 5 2" xfId="33637" xr:uid="{00000000-0005-0000-0000-0000A47E0000}"/>
    <cellStyle name="Normal 48 3 6" xfId="33638" xr:uid="{00000000-0005-0000-0000-0000A57E0000}"/>
    <cellStyle name="Normal 48 3 7" xfId="33639" xr:uid="{00000000-0005-0000-0000-0000A67E0000}"/>
    <cellStyle name="Normal 48 3 8" xfId="33640" xr:uid="{00000000-0005-0000-0000-0000A77E0000}"/>
    <cellStyle name="Normal 48 4" xfId="33641" xr:uid="{00000000-0005-0000-0000-0000A87E0000}"/>
    <cellStyle name="Normal 48 4 2" xfId="33642" xr:uid="{00000000-0005-0000-0000-0000A97E0000}"/>
    <cellStyle name="Normal 48 4 2 2" xfId="33643" xr:uid="{00000000-0005-0000-0000-0000AA7E0000}"/>
    <cellStyle name="Normal 48 4 2 2 2" xfId="33644" xr:uid="{00000000-0005-0000-0000-0000AB7E0000}"/>
    <cellStyle name="Normal 48 4 2 3" xfId="33645" xr:uid="{00000000-0005-0000-0000-0000AC7E0000}"/>
    <cellStyle name="Normal 48 4 2 4" xfId="33646" xr:uid="{00000000-0005-0000-0000-0000AD7E0000}"/>
    <cellStyle name="Normal 48 4 2 5" xfId="33647" xr:uid="{00000000-0005-0000-0000-0000AE7E0000}"/>
    <cellStyle name="Normal 48 4 3" xfId="33648" xr:uid="{00000000-0005-0000-0000-0000AF7E0000}"/>
    <cellStyle name="Normal 48 4 3 2" xfId="33649" xr:uid="{00000000-0005-0000-0000-0000B07E0000}"/>
    <cellStyle name="Normal 48 4 3 2 2" xfId="33650" xr:uid="{00000000-0005-0000-0000-0000B17E0000}"/>
    <cellStyle name="Normal 48 4 3 3" xfId="33651" xr:uid="{00000000-0005-0000-0000-0000B27E0000}"/>
    <cellStyle name="Normal 48 4 3 4" xfId="33652" xr:uid="{00000000-0005-0000-0000-0000B37E0000}"/>
    <cellStyle name="Normal 48 4 3 5" xfId="33653" xr:uid="{00000000-0005-0000-0000-0000B47E0000}"/>
    <cellStyle name="Normal 48 4 4" xfId="33654" xr:uid="{00000000-0005-0000-0000-0000B57E0000}"/>
    <cellStyle name="Normal 48 4 4 2" xfId="33655" xr:uid="{00000000-0005-0000-0000-0000B67E0000}"/>
    <cellStyle name="Normal 48 4 4 3" xfId="33656" xr:uid="{00000000-0005-0000-0000-0000B77E0000}"/>
    <cellStyle name="Normal 48 4 5" xfId="33657" xr:uid="{00000000-0005-0000-0000-0000B87E0000}"/>
    <cellStyle name="Normal 48 4 6" xfId="33658" xr:uid="{00000000-0005-0000-0000-0000B97E0000}"/>
    <cellStyle name="Normal 48 4 7" xfId="33659" xr:uid="{00000000-0005-0000-0000-0000BA7E0000}"/>
    <cellStyle name="Normal 48 5" xfId="33660" xr:uid="{00000000-0005-0000-0000-0000BB7E0000}"/>
    <cellStyle name="Normal 48 5 2" xfId="33661" xr:uid="{00000000-0005-0000-0000-0000BC7E0000}"/>
    <cellStyle name="Normal 49" xfId="33662" xr:uid="{00000000-0005-0000-0000-0000BD7E0000}"/>
    <cellStyle name="Normal 49 2" xfId="33663" xr:uid="{00000000-0005-0000-0000-0000BE7E0000}"/>
    <cellStyle name="Normal 49 2 2" xfId="33664" xr:uid="{00000000-0005-0000-0000-0000BF7E0000}"/>
    <cellStyle name="Normal 49 2 2 2" xfId="33665" xr:uid="{00000000-0005-0000-0000-0000C07E0000}"/>
    <cellStyle name="Normal 49 2 2 2 2" xfId="33666" xr:uid="{00000000-0005-0000-0000-0000C17E0000}"/>
    <cellStyle name="Normal 49 2 2 2 2 2" xfId="33667" xr:uid="{00000000-0005-0000-0000-0000C27E0000}"/>
    <cellStyle name="Normal 49 2 2 2 3" xfId="33668" xr:uid="{00000000-0005-0000-0000-0000C37E0000}"/>
    <cellStyle name="Normal 49 2 2 2 4" xfId="33669" xr:uid="{00000000-0005-0000-0000-0000C47E0000}"/>
    <cellStyle name="Normal 49 2 2 3" xfId="33670" xr:uid="{00000000-0005-0000-0000-0000C57E0000}"/>
    <cellStyle name="Normal 49 2 2 3 2" xfId="33671" xr:uid="{00000000-0005-0000-0000-0000C67E0000}"/>
    <cellStyle name="Normal 49 2 2 4" xfId="33672" xr:uid="{00000000-0005-0000-0000-0000C77E0000}"/>
    <cellStyle name="Normal 49 2 2 5" xfId="33673" xr:uid="{00000000-0005-0000-0000-0000C87E0000}"/>
    <cellStyle name="Normal 49 2 2 6" xfId="33674" xr:uid="{00000000-0005-0000-0000-0000C97E0000}"/>
    <cellStyle name="Normal 49 3" xfId="33675" xr:uid="{00000000-0005-0000-0000-0000CA7E0000}"/>
    <cellStyle name="Normal 49 3 2" xfId="33676" xr:uid="{00000000-0005-0000-0000-0000CB7E0000}"/>
    <cellStyle name="Normal 49 3 2 2" xfId="33677" xr:uid="{00000000-0005-0000-0000-0000CC7E0000}"/>
    <cellStyle name="Normal 49 3 2 2 2" xfId="33678" xr:uid="{00000000-0005-0000-0000-0000CD7E0000}"/>
    <cellStyle name="Normal 49 3 2 3" xfId="33679" xr:uid="{00000000-0005-0000-0000-0000CE7E0000}"/>
    <cellStyle name="Normal 49 3 2 4" xfId="33680" xr:uid="{00000000-0005-0000-0000-0000CF7E0000}"/>
    <cellStyle name="Normal 49 3 2 5" xfId="33681" xr:uid="{00000000-0005-0000-0000-0000D07E0000}"/>
    <cellStyle name="Normal 49 3 3" xfId="33682" xr:uid="{00000000-0005-0000-0000-0000D17E0000}"/>
    <cellStyle name="Normal 49 3 3 2" xfId="33683" xr:uid="{00000000-0005-0000-0000-0000D27E0000}"/>
    <cellStyle name="Normal 49 3 3 2 2" xfId="33684" xr:uid="{00000000-0005-0000-0000-0000D37E0000}"/>
    <cellStyle name="Normal 49 3 3 3" xfId="33685" xr:uid="{00000000-0005-0000-0000-0000D47E0000}"/>
    <cellStyle name="Normal 49 3 3 4" xfId="33686" xr:uid="{00000000-0005-0000-0000-0000D57E0000}"/>
    <cellStyle name="Normal 49 3 3 5" xfId="33687" xr:uid="{00000000-0005-0000-0000-0000D67E0000}"/>
    <cellStyle name="Normal 49 3 4" xfId="33688" xr:uid="{00000000-0005-0000-0000-0000D77E0000}"/>
    <cellStyle name="Normal 49 3 4 2" xfId="33689" xr:uid="{00000000-0005-0000-0000-0000D87E0000}"/>
    <cellStyle name="Normal 49 3 4 3" xfId="33690" xr:uid="{00000000-0005-0000-0000-0000D97E0000}"/>
    <cellStyle name="Normal 49 3 5" xfId="33691" xr:uid="{00000000-0005-0000-0000-0000DA7E0000}"/>
    <cellStyle name="Normal 49 3 5 2" xfId="33692" xr:uid="{00000000-0005-0000-0000-0000DB7E0000}"/>
    <cellStyle name="Normal 49 3 6" xfId="33693" xr:uid="{00000000-0005-0000-0000-0000DC7E0000}"/>
    <cellStyle name="Normal 49 3 7" xfId="33694" xr:uid="{00000000-0005-0000-0000-0000DD7E0000}"/>
    <cellStyle name="Normal 49 3 8" xfId="33695" xr:uid="{00000000-0005-0000-0000-0000DE7E0000}"/>
    <cellStyle name="Normal 49 4" xfId="33696" xr:uid="{00000000-0005-0000-0000-0000DF7E0000}"/>
    <cellStyle name="Normal 49 4 2" xfId="33697" xr:uid="{00000000-0005-0000-0000-0000E07E0000}"/>
    <cellStyle name="Normal 49 4 2 2" xfId="33698" xr:uid="{00000000-0005-0000-0000-0000E17E0000}"/>
    <cellStyle name="Normal 49 4 2 2 2" xfId="33699" xr:uid="{00000000-0005-0000-0000-0000E27E0000}"/>
    <cellStyle name="Normal 49 4 2 3" xfId="33700" xr:uid="{00000000-0005-0000-0000-0000E37E0000}"/>
    <cellStyle name="Normal 49 4 2 4" xfId="33701" xr:uid="{00000000-0005-0000-0000-0000E47E0000}"/>
    <cellStyle name="Normal 49 4 2 5" xfId="33702" xr:uid="{00000000-0005-0000-0000-0000E57E0000}"/>
    <cellStyle name="Normal 49 4 3" xfId="33703" xr:uid="{00000000-0005-0000-0000-0000E67E0000}"/>
    <cellStyle name="Normal 49 4 3 2" xfId="33704" xr:uid="{00000000-0005-0000-0000-0000E77E0000}"/>
    <cellStyle name="Normal 49 4 3 2 2" xfId="33705" xr:uid="{00000000-0005-0000-0000-0000E87E0000}"/>
    <cellStyle name="Normal 49 4 3 3" xfId="33706" xr:uid="{00000000-0005-0000-0000-0000E97E0000}"/>
    <cellStyle name="Normal 49 4 3 4" xfId="33707" xr:uid="{00000000-0005-0000-0000-0000EA7E0000}"/>
    <cellStyle name="Normal 49 4 3 5" xfId="33708" xr:uid="{00000000-0005-0000-0000-0000EB7E0000}"/>
    <cellStyle name="Normal 49 4 4" xfId="33709" xr:uid="{00000000-0005-0000-0000-0000EC7E0000}"/>
    <cellStyle name="Normal 49 4 4 2" xfId="33710" xr:uid="{00000000-0005-0000-0000-0000ED7E0000}"/>
    <cellStyle name="Normal 49 4 4 3" xfId="33711" xr:uid="{00000000-0005-0000-0000-0000EE7E0000}"/>
    <cellStyle name="Normal 49 4 5" xfId="33712" xr:uid="{00000000-0005-0000-0000-0000EF7E0000}"/>
    <cellStyle name="Normal 49 4 6" xfId="33713" xr:uid="{00000000-0005-0000-0000-0000F07E0000}"/>
    <cellStyle name="Normal 49 4 7" xfId="33714" xr:uid="{00000000-0005-0000-0000-0000F17E0000}"/>
    <cellStyle name="Normal 49 5" xfId="33715" xr:uid="{00000000-0005-0000-0000-0000F27E0000}"/>
    <cellStyle name="Normal 49 5 2" xfId="33716" xr:uid="{00000000-0005-0000-0000-0000F37E0000}"/>
    <cellStyle name="Normal 5" xfId="435" xr:uid="{00000000-0005-0000-0000-0000F47E0000}"/>
    <cellStyle name="Normal 5 10" xfId="33717" xr:uid="{00000000-0005-0000-0000-0000F57E0000}"/>
    <cellStyle name="Normal 5 10 2" xfId="33718" xr:uid="{00000000-0005-0000-0000-0000F67E0000}"/>
    <cellStyle name="Normal 5 10 2 2" xfId="33719" xr:uid="{00000000-0005-0000-0000-0000F77E0000}"/>
    <cellStyle name="Normal 5 10 2 2 2" xfId="33720" xr:uid="{00000000-0005-0000-0000-0000F87E0000}"/>
    <cellStyle name="Normal 5 10 2 2 2 2" xfId="33721" xr:uid="{00000000-0005-0000-0000-0000F97E0000}"/>
    <cellStyle name="Normal 5 10 2 2 2 2 2" xfId="33722" xr:uid="{00000000-0005-0000-0000-0000FA7E0000}"/>
    <cellStyle name="Normal 5 10 2 2 2 3" xfId="33723" xr:uid="{00000000-0005-0000-0000-0000FB7E0000}"/>
    <cellStyle name="Normal 5 10 2 2 2 4" xfId="33724" xr:uid="{00000000-0005-0000-0000-0000FC7E0000}"/>
    <cellStyle name="Normal 5 10 2 2 3" xfId="33725" xr:uid="{00000000-0005-0000-0000-0000FD7E0000}"/>
    <cellStyle name="Normal 5 10 2 2 3 2" xfId="33726" xr:uid="{00000000-0005-0000-0000-0000FE7E0000}"/>
    <cellStyle name="Normal 5 10 2 2 4" xfId="33727" xr:uid="{00000000-0005-0000-0000-0000FF7E0000}"/>
    <cellStyle name="Normal 5 10 2 2 5" xfId="33728" xr:uid="{00000000-0005-0000-0000-0000007F0000}"/>
    <cellStyle name="Normal 5 10 3" xfId="33729" xr:uid="{00000000-0005-0000-0000-0000017F0000}"/>
    <cellStyle name="Normal 5 10 3 2" xfId="33730" xr:uid="{00000000-0005-0000-0000-0000027F0000}"/>
    <cellStyle name="Normal 5 10 3 2 2" xfId="33731" xr:uid="{00000000-0005-0000-0000-0000037F0000}"/>
    <cellStyle name="Normal 5 10 3 2 2 2" xfId="33732" xr:uid="{00000000-0005-0000-0000-0000047F0000}"/>
    <cellStyle name="Normal 5 10 3 2 3" xfId="33733" xr:uid="{00000000-0005-0000-0000-0000057F0000}"/>
    <cellStyle name="Normal 5 10 3 2 4" xfId="33734" xr:uid="{00000000-0005-0000-0000-0000067F0000}"/>
    <cellStyle name="Normal 5 10 3 3" xfId="33735" xr:uid="{00000000-0005-0000-0000-0000077F0000}"/>
    <cellStyle name="Normal 5 10 3 3 2" xfId="33736" xr:uid="{00000000-0005-0000-0000-0000087F0000}"/>
    <cellStyle name="Normal 5 10 3 4" xfId="33737" xr:uid="{00000000-0005-0000-0000-0000097F0000}"/>
    <cellStyle name="Normal 5 10 3 5" xfId="33738" xr:uid="{00000000-0005-0000-0000-00000A7F0000}"/>
    <cellStyle name="Normal 5 10 4" xfId="33739" xr:uid="{00000000-0005-0000-0000-00000B7F0000}"/>
    <cellStyle name="Normal 5 11" xfId="33740" xr:uid="{00000000-0005-0000-0000-00000C7F0000}"/>
    <cellStyle name="Normal 5 11 2" xfId="33741" xr:uid="{00000000-0005-0000-0000-00000D7F0000}"/>
    <cellStyle name="Normal 5 11 2 2" xfId="33742" xr:uid="{00000000-0005-0000-0000-00000E7F0000}"/>
    <cellStyle name="Normal 5 11 2 2 2" xfId="33743" xr:uid="{00000000-0005-0000-0000-00000F7F0000}"/>
    <cellStyle name="Normal 5 11 2 2 2 2" xfId="33744" xr:uid="{00000000-0005-0000-0000-0000107F0000}"/>
    <cellStyle name="Normal 5 11 2 2 3" xfId="33745" xr:uid="{00000000-0005-0000-0000-0000117F0000}"/>
    <cellStyle name="Normal 5 11 2 2 4" xfId="33746" xr:uid="{00000000-0005-0000-0000-0000127F0000}"/>
    <cellStyle name="Normal 5 11 2 3" xfId="33747" xr:uid="{00000000-0005-0000-0000-0000137F0000}"/>
    <cellStyle name="Normal 5 11 2 3 2" xfId="33748" xr:uid="{00000000-0005-0000-0000-0000147F0000}"/>
    <cellStyle name="Normal 5 11 2 4" xfId="33749" xr:uid="{00000000-0005-0000-0000-0000157F0000}"/>
    <cellStyle name="Normal 5 11 2 5" xfId="33750" xr:uid="{00000000-0005-0000-0000-0000167F0000}"/>
    <cellStyle name="Normal 5 11 2 6" xfId="33751" xr:uid="{00000000-0005-0000-0000-0000177F0000}"/>
    <cellStyle name="Normal 5 11 3" xfId="33752" xr:uid="{00000000-0005-0000-0000-0000187F0000}"/>
    <cellStyle name="Normal 5 11 4" xfId="33753" xr:uid="{00000000-0005-0000-0000-0000197F0000}"/>
    <cellStyle name="Normal 5 12" xfId="33754" xr:uid="{00000000-0005-0000-0000-00001A7F0000}"/>
    <cellStyle name="Normal 5 12 2" xfId="33755" xr:uid="{00000000-0005-0000-0000-00001B7F0000}"/>
    <cellStyle name="Normal 5 12 2 2" xfId="33756" xr:uid="{00000000-0005-0000-0000-00001C7F0000}"/>
    <cellStyle name="Normal 5 12 2 2 2" xfId="33757" xr:uid="{00000000-0005-0000-0000-00001D7F0000}"/>
    <cellStyle name="Normal 5 12 2 2 2 2" xfId="33758" xr:uid="{00000000-0005-0000-0000-00001E7F0000}"/>
    <cellStyle name="Normal 5 12 2 2 3" xfId="33759" xr:uid="{00000000-0005-0000-0000-00001F7F0000}"/>
    <cellStyle name="Normal 5 12 2 2 4" xfId="33760" xr:uid="{00000000-0005-0000-0000-0000207F0000}"/>
    <cellStyle name="Normal 5 12 2 3" xfId="33761" xr:uid="{00000000-0005-0000-0000-0000217F0000}"/>
    <cellStyle name="Normal 5 12 2 3 2" xfId="33762" xr:uid="{00000000-0005-0000-0000-0000227F0000}"/>
    <cellStyle name="Normal 5 12 2 4" xfId="33763" xr:uid="{00000000-0005-0000-0000-0000237F0000}"/>
    <cellStyle name="Normal 5 12 2 5" xfId="33764" xr:uid="{00000000-0005-0000-0000-0000247F0000}"/>
    <cellStyle name="Normal 5 12 2 6" xfId="33765" xr:uid="{00000000-0005-0000-0000-0000257F0000}"/>
    <cellStyle name="Normal 5 13" xfId="33766" xr:uid="{00000000-0005-0000-0000-0000267F0000}"/>
    <cellStyle name="Normal 5 13 2" xfId="33767" xr:uid="{00000000-0005-0000-0000-0000277F0000}"/>
    <cellStyle name="Normal 5 13 2 2" xfId="33768" xr:uid="{00000000-0005-0000-0000-0000287F0000}"/>
    <cellStyle name="Normal 5 13 2 2 2" xfId="33769" xr:uid="{00000000-0005-0000-0000-0000297F0000}"/>
    <cellStyle name="Normal 5 13 2 2 2 2" xfId="33770" xr:uid="{00000000-0005-0000-0000-00002A7F0000}"/>
    <cellStyle name="Normal 5 13 2 2 3" xfId="33771" xr:uid="{00000000-0005-0000-0000-00002B7F0000}"/>
    <cellStyle name="Normal 5 13 2 2 4" xfId="33772" xr:uid="{00000000-0005-0000-0000-00002C7F0000}"/>
    <cellStyle name="Normal 5 13 2 3" xfId="33773" xr:uid="{00000000-0005-0000-0000-00002D7F0000}"/>
    <cellStyle name="Normal 5 13 2 3 2" xfId="33774" xr:uid="{00000000-0005-0000-0000-00002E7F0000}"/>
    <cellStyle name="Normal 5 13 2 4" xfId="33775" xr:uid="{00000000-0005-0000-0000-00002F7F0000}"/>
    <cellStyle name="Normal 5 13 2 5" xfId="33776" xr:uid="{00000000-0005-0000-0000-0000307F0000}"/>
    <cellStyle name="Normal 5 13 2 6" xfId="33777" xr:uid="{00000000-0005-0000-0000-0000317F0000}"/>
    <cellStyle name="Normal 5 14" xfId="33778" xr:uid="{00000000-0005-0000-0000-0000327F0000}"/>
    <cellStyle name="Normal 5 14 2" xfId="33779" xr:uid="{00000000-0005-0000-0000-0000337F0000}"/>
    <cellStyle name="Normal 5 14 2 2" xfId="33780" xr:uid="{00000000-0005-0000-0000-0000347F0000}"/>
    <cellStyle name="Normal 5 14 2 2 2" xfId="33781" xr:uid="{00000000-0005-0000-0000-0000357F0000}"/>
    <cellStyle name="Normal 5 14 2 2 2 2" xfId="33782" xr:uid="{00000000-0005-0000-0000-0000367F0000}"/>
    <cellStyle name="Normal 5 14 2 2 3" xfId="33783" xr:uid="{00000000-0005-0000-0000-0000377F0000}"/>
    <cellStyle name="Normal 5 14 2 2 4" xfId="33784" xr:uid="{00000000-0005-0000-0000-0000387F0000}"/>
    <cellStyle name="Normal 5 14 2 3" xfId="33785" xr:uid="{00000000-0005-0000-0000-0000397F0000}"/>
    <cellStyle name="Normal 5 14 2 3 2" xfId="33786" xr:uid="{00000000-0005-0000-0000-00003A7F0000}"/>
    <cellStyle name="Normal 5 14 2 4" xfId="33787" xr:uid="{00000000-0005-0000-0000-00003B7F0000}"/>
    <cellStyle name="Normal 5 14 2 5" xfId="33788" xr:uid="{00000000-0005-0000-0000-00003C7F0000}"/>
    <cellStyle name="Normal 5 14 2 6" xfId="33789" xr:uid="{00000000-0005-0000-0000-00003D7F0000}"/>
    <cellStyle name="Normal 5 14 3" xfId="33790" xr:uid="{00000000-0005-0000-0000-00003E7F0000}"/>
    <cellStyle name="Normal 5 15" xfId="33791" xr:uid="{00000000-0005-0000-0000-00003F7F0000}"/>
    <cellStyle name="Normal 5 15 2" xfId="33792" xr:uid="{00000000-0005-0000-0000-0000407F0000}"/>
    <cellStyle name="Normal 5 15 2 2" xfId="33793" xr:uid="{00000000-0005-0000-0000-0000417F0000}"/>
    <cellStyle name="Normal 5 15 2 2 2" xfId="33794" xr:uid="{00000000-0005-0000-0000-0000427F0000}"/>
    <cellStyle name="Normal 5 15 2 2 2 2" xfId="33795" xr:uid="{00000000-0005-0000-0000-0000437F0000}"/>
    <cellStyle name="Normal 5 15 2 2 3" xfId="33796" xr:uid="{00000000-0005-0000-0000-0000447F0000}"/>
    <cellStyle name="Normal 5 15 2 2 4" xfId="33797" xr:uid="{00000000-0005-0000-0000-0000457F0000}"/>
    <cellStyle name="Normal 5 15 2 3" xfId="33798" xr:uid="{00000000-0005-0000-0000-0000467F0000}"/>
    <cellStyle name="Normal 5 15 2 3 2" xfId="33799" xr:uid="{00000000-0005-0000-0000-0000477F0000}"/>
    <cellStyle name="Normal 5 15 2 4" xfId="33800" xr:uid="{00000000-0005-0000-0000-0000487F0000}"/>
    <cellStyle name="Normal 5 15 2 5" xfId="33801" xr:uid="{00000000-0005-0000-0000-0000497F0000}"/>
    <cellStyle name="Normal 5 15 2 6" xfId="33802" xr:uid="{00000000-0005-0000-0000-00004A7F0000}"/>
    <cellStyle name="Normal 5 16" xfId="33803" xr:uid="{00000000-0005-0000-0000-00004B7F0000}"/>
    <cellStyle name="Normal 5 16 2" xfId="33804" xr:uid="{00000000-0005-0000-0000-00004C7F0000}"/>
    <cellStyle name="Normal 5 16 2 2" xfId="33805" xr:uid="{00000000-0005-0000-0000-00004D7F0000}"/>
    <cellStyle name="Normal 5 16 2 2 2" xfId="33806" xr:uid="{00000000-0005-0000-0000-00004E7F0000}"/>
    <cellStyle name="Normal 5 16 2 2 2 2" xfId="33807" xr:uid="{00000000-0005-0000-0000-00004F7F0000}"/>
    <cellStyle name="Normal 5 16 2 2 3" xfId="33808" xr:uid="{00000000-0005-0000-0000-0000507F0000}"/>
    <cellStyle name="Normal 5 16 2 2 4" xfId="33809" xr:uid="{00000000-0005-0000-0000-0000517F0000}"/>
    <cellStyle name="Normal 5 16 2 3" xfId="33810" xr:uid="{00000000-0005-0000-0000-0000527F0000}"/>
    <cellStyle name="Normal 5 16 2 3 2" xfId="33811" xr:uid="{00000000-0005-0000-0000-0000537F0000}"/>
    <cellStyle name="Normal 5 16 2 4" xfId="33812" xr:uid="{00000000-0005-0000-0000-0000547F0000}"/>
    <cellStyle name="Normal 5 16 2 5" xfId="33813" xr:uid="{00000000-0005-0000-0000-0000557F0000}"/>
    <cellStyle name="Normal 5 16 2 6" xfId="33814" xr:uid="{00000000-0005-0000-0000-0000567F0000}"/>
    <cellStyle name="Normal 5 17" xfId="33815" xr:uid="{00000000-0005-0000-0000-0000577F0000}"/>
    <cellStyle name="Normal 5 17 2" xfId="33816" xr:uid="{00000000-0005-0000-0000-0000587F0000}"/>
    <cellStyle name="Normal 5 17 2 2" xfId="33817" xr:uid="{00000000-0005-0000-0000-0000597F0000}"/>
    <cellStyle name="Normal 5 17 2 2 2" xfId="33818" xr:uid="{00000000-0005-0000-0000-00005A7F0000}"/>
    <cellStyle name="Normal 5 17 2 2 2 2" xfId="33819" xr:uid="{00000000-0005-0000-0000-00005B7F0000}"/>
    <cellStyle name="Normal 5 17 2 2 3" xfId="33820" xr:uid="{00000000-0005-0000-0000-00005C7F0000}"/>
    <cellStyle name="Normal 5 17 2 2 4" xfId="33821" xr:uid="{00000000-0005-0000-0000-00005D7F0000}"/>
    <cellStyle name="Normal 5 17 2 3" xfId="33822" xr:uid="{00000000-0005-0000-0000-00005E7F0000}"/>
    <cellStyle name="Normal 5 17 2 3 2" xfId="33823" xr:uid="{00000000-0005-0000-0000-00005F7F0000}"/>
    <cellStyle name="Normal 5 17 2 4" xfId="33824" xr:uid="{00000000-0005-0000-0000-0000607F0000}"/>
    <cellStyle name="Normal 5 17 2 5" xfId="33825" xr:uid="{00000000-0005-0000-0000-0000617F0000}"/>
    <cellStyle name="Normal 5 17 2 6" xfId="33826" xr:uid="{00000000-0005-0000-0000-0000627F0000}"/>
    <cellStyle name="Normal 5 18" xfId="33827" xr:uid="{00000000-0005-0000-0000-0000637F0000}"/>
    <cellStyle name="Normal 5 18 2" xfId="33828" xr:uid="{00000000-0005-0000-0000-0000647F0000}"/>
    <cellStyle name="Normal 5 18 2 2" xfId="33829" xr:uid="{00000000-0005-0000-0000-0000657F0000}"/>
    <cellStyle name="Normal 5 18 2 2 2" xfId="33830" xr:uid="{00000000-0005-0000-0000-0000667F0000}"/>
    <cellStyle name="Normal 5 18 2 2 2 2" xfId="33831" xr:uid="{00000000-0005-0000-0000-0000677F0000}"/>
    <cellStyle name="Normal 5 18 2 2 3" xfId="33832" xr:uid="{00000000-0005-0000-0000-0000687F0000}"/>
    <cellStyle name="Normal 5 18 2 2 4" xfId="33833" xr:uid="{00000000-0005-0000-0000-0000697F0000}"/>
    <cellStyle name="Normal 5 18 2 3" xfId="33834" xr:uid="{00000000-0005-0000-0000-00006A7F0000}"/>
    <cellStyle name="Normal 5 18 2 3 2" xfId="33835" xr:uid="{00000000-0005-0000-0000-00006B7F0000}"/>
    <cellStyle name="Normal 5 18 2 4" xfId="33836" xr:uid="{00000000-0005-0000-0000-00006C7F0000}"/>
    <cellStyle name="Normal 5 18 2 5" xfId="33837" xr:uid="{00000000-0005-0000-0000-00006D7F0000}"/>
    <cellStyle name="Normal 5 18 2 6" xfId="33838" xr:uid="{00000000-0005-0000-0000-00006E7F0000}"/>
    <cellStyle name="Normal 5 19" xfId="33839" xr:uid="{00000000-0005-0000-0000-00006F7F0000}"/>
    <cellStyle name="Normal 5 19 2" xfId="33840" xr:uid="{00000000-0005-0000-0000-0000707F0000}"/>
    <cellStyle name="Normal 5 19 2 2" xfId="33841" xr:uid="{00000000-0005-0000-0000-0000717F0000}"/>
    <cellStyle name="Normal 5 19 2 2 2" xfId="33842" xr:uid="{00000000-0005-0000-0000-0000727F0000}"/>
    <cellStyle name="Normal 5 19 2 2 2 2" xfId="33843" xr:uid="{00000000-0005-0000-0000-0000737F0000}"/>
    <cellStyle name="Normal 5 19 2 2 2 2 2" xfId="33844" xr:uid="{00000000-0005-0000-0000-0000747F0000}"/>
    <cellStyle name="Normal 5 19 2 2 2 3" xfId="33845" xr:uid="{00000000-0005-0000-0000-0000757F0000}"/>
    <cellStyle name="Normal 5 19 2 2 2 4" xfId="33846" xr:uid="{00000000-0005-0000-0000-0000767F0000}"/>
    <cellStyle name="Normal 5 19 2 2 3" xfId="33847" xr:uid="{00000000-0005-0000-0000-0000777F0000}"/>
    <cellStyle name="Normal 5 19 2 2 3 2" xfId="33848" xr:uid="{00000000-0005-0000-0000-0000787F0000}"/>
    <cellStyle name="Normal 5 19 2 2 4" xfId="33849" xr:uid="{00000000-0005-0000-0000-0000797F0000}"/>
    <cellStyle name="Normal 5 19 2 2 5" xfId="33850" xr:uid="{00000000-0005-0000-0000-00007A7F0000}"/>
    <cellStyle name="Normal 5 19 2 2 6" xfId="33851" xr:uid="{00000000-0005-0000-0000-00007B7F0000}"/>
    <cellStyle name="Normal 5 19 3" xfId="33852" xr:uid="{00000000-0005-0000-0000-00007C7F0000}"/>
    <cellStyle name="Normal 5 19 3 2" xfId="33853" xr:uid="{00000000-0005-0000-0000-00007D7F0000}"/>
    <cellStyle name="Normal 5 19 3 2 2" xfId="33854" xr:uid="{00000000-0005-0000-0000-00007E7F0000}"/>
    <cellStyle name="Normal 5 19 3 2 2 2" xfId="33855" xr:uid="{00000000-0005-0000-0000-00007F7F0000}"/>
    <cellStyle name="Normal 5 19 3 2 3" xfId="33856" xr:uid="{00000000-0005-0000-0000-0000807F0000}"/>
    <cellStyle name="Normal 5 19 3 2 4" xfId="33857" xr:uid="{00000000-0005-0000-0000-0000817F0000}"/>
    <cellStyle name="Normal 5 19 3 3" xfId="33858" xr:uid="{00000000-0005-0000-0000-0000827F0000}"/>
    <cellStyle name="Normal 5 19 3 3 2" xfId="33859" xr:uid="{00000000-0005-0000-0000-0000837F0000}"/>
    <cellStyle name="Normal 5 19 3 4" xfId="33860" xr:uid="{00000000-0005-0000-0000-0000847F0000}"/>
    <cellStyle name="Normal 5 19 3 5" xfId="33861" xr:uid="{00000000-0005-0000-0000-0000857F0000}"/>
    <cellStyle name="Normal 5 19 3 6" xfId="33862" xr:uid="{00000000-0005-0000-0000-0000867F0000}"/>
    <cellStyle name="Normal 5 2" xfId="436" xr:uid="{00000000-0005-0000-0000-0000877F0000}"/>
    <cellStyle name="Normal 5 2 10" xfId="33863" xr:uid="{00000000-0005-0000-0000-0000887F0000}"/>
    <cellStyle name="Normal 5 2 10 2" xfId="33864" xr:uid="{00000000-0005-0000-0000-0000897F0000}"/>
    <cellStyle name="Normal 5 2 10 2 2" xfId="33865" xr:uid="{00000000-0005-0000-0000-00008A7F0000}"/>
    <cellStyle name="Normal 5 2 10 2 2 2" xfId="33866" xr:uid="{00000000-0005-0000-0000-00008B7F0000}"/>
    <cellStyle name="Normal 5 2 10 2 2 2 2" xfId="33867" xr:uid="{00000000-0005-0000-0000-00008C7F0000}"/>
    <cellStyle name="Normal 5 2 10 2 2 3" xfId="33868" xr:uid="{00000000-0005-0000-0000-00008D7F0000}"/>
    <cellStyle name="Normal 5 2 10 2 2 4" xfId="33869" xr:uid="{00000000-0005-0000-0000-00008E7F0000}"/>
    <cellStyle name="Normal 5 2 10 2 3" xfId="33870" xr:uid="{00000000-0005-0000-0000-00008F7F0000}"/>
    <cellStyle name="Normal 5 2 10 2 3 2" xfId="33871" xr:uid="{00000000-0005-0000-0000-0000907F0000}"/>
    <cellStyle name="Normal 5 2 10 2 4" xfId="33872" xr:uid="{00000000-0005-0000-0000-0000917F0000}"/>
    <cellStyle name="Normal 5 2 10 2 5" xfId="33873" xr:uid="{00000000-0005-0000-0000-0000927F0000}"/>
    <cellStyle name="Normal 5 2 10 2 6" xfId="33874" xr:uid="{00000000-0005-0000-0000-0000937F0000}"/>
    <cellStyle name="Normal 5 2 11" xfId="33875" xr:uid="{00000000-0005-0000-0000-0000947F0000}"/>
    <cellStyle name="Normal 5 2 11 2" xfId="33876" xr:uid="{00000000-0005-0000-0000-0000957F0000}"/>
    <cellStyle name="Normal 5 2 11 2 2" xfId="33877" xr:uid="{00000000-0005-0000-0000-0000967F0000}"/>
    <cellStyle name="Normal 5 2 11 2 2 2" xfId="33878" xr:uid="{00000000-0005-0000-0000-0000977F0000}"/>
    <cellStyle name="Normal 5 2 11 2 2 2 2" xfId="33879" xr:uid="{00000000-0005-0000-0000-0000987F0000}"/>
    <cellStyle name="Normal 5 2 11 2 2 3" xfId="33880" xr:uid="{00000000-0005-0000-0000-0000997F0000}"/>
    <cellStyle name="Normal 5 2 11 2 2 4" xfId="33881" xr:uid="{00000000-0005-0000-0000-00009A7F0000}"/>
    <cellStyle name="Normal 5 2 11 2 3" xfId="33882" xr:uid="{00000000-0005-0000-0000-00009B7F0000}"/>
    <cellStyle name="Normal 5 2 11 2 3 2" xfId="33883" xr:uid="{00000000-0005-0000-0000-00009C7F0000}"/>
    <cellStyle name="Normal 5 2 11 2 4" xfId="33884" xr:uid="{00000000-0005-0000-0000-00009D7F0000}"/>
    <cellStyle name="Normal 5 2 11 2 5" xfId="33885" xr:uid="{00000000-0005-0000-0000-00009E7F0000}"/>
    <cellStyle name="Normal 5 2 11 2 6" xfId="33886" xr:uid="{00000000-0005-0000-0000-00009F7F0000}"/>
    <cellStyle name="Normal 5 2 12" xfId="33887" xr:uid="{00000000-0005-0000-0000-0000A07F0000}"/>
    <cellStyle name="Normal 5 2 12 2" xfId="33888" xr:uid="{00000000-0005-0000-0000-0000A17F0000}"/>
    <cellStyle name="Normal 5 2 12 2 2" xfId="33889" xr:uid="{00000000-0005-0000-0000-0000A27F0000}"/>
    <cellStyle name="Normal 5 2 12 2 2 2" xfId="33890" xr:uid="{00000000-0005-0000-0000-0000A37F0000}"/>
    <cellStyle name="Normal 5 2 12 2 2 2 2" xfId="33891" xr:uid="{00000000-0005-0000-0000-0000A47F0000}"/>
    <cellStyle name="Normal 5 2 12 2 2 3" xfId="33892" xr:uid="{00000000-0005-0000-0000-0000A57F0000}"/>
    <cellStyle name="Normal 5 2 12 2 2 4" xfId="33893" xr:uid="{00000000-0005-0000-0000-0000A67F0000}"/>
    <cellStyle name="Normal 5 2 12 2 3" xfId="33894" xr:uid="{00000000-0005-0000-0000-0000A77F0000}"/>
    <cellStyle name="Normal 5 2 12 2 3 2" xfId="33895" xr:uid="{00000000-0005-0000-0000-0000A87F0000}"/>
    <cellStyle name="Normal 5 2 12 2 4" xfId="33896" xr:uid="{00000000-0005-0000-0000-0000A97F0000}"/>
    <cellStyle name="Normal 5 2 12 2 5" xfId="33897" xr:uid="{00000000-0005-0000-0000-0000AA7F0000}"/>
    <cellStyle name="Normal 5 2 12 2 6" xfId="33898" xr:uid="{00000000-0005-0000-0000-0000AB7F0000}"/>
    <cellStyle name="Normal 5 2 13" xfId="33899" xr:uid="{00000000-0005-0000-0000-0000AC7F0000}"/>
    <cellStyle name="Normal 5 2 13 2" xfId="33900" xr:uid="{00000000-0005-0000-0000-0000AD7F0000}"/>
    <cellStyle name="Normal 5 2 13 2 2" xfId="33901" xr:uid="{00000000-0005-0000-0000-0000AE7F0000}"/>
    <cellStyle name="Normal 5 2 13 2 2 2" xfId="33902" xr:uid="{00000000-0005-0000-0000-0000AF7F0000}"/>
    <cellStyle name="Normal 5 2 13 2 2 2 2" xfId="33903" xr:uid="{00000000-0005-0000-0000-0000B07F0000}"/>
    <cellStyle name="Normal 5 2 13 2 2 3" xfId="33904" xr:uid="{00000000-0005-0000-0000-0000B17F0000}"/>
    <cellStyle name="Normal 5 2 13 2 2 4" xfId="33905" xr:uid="{00000000-0005-0000-0000-0000B27F0000}"/>
    <cellStyle name="Normal 5 2 13 2 3" xfId="33906" xr:uid="{00000000-0005-0000-0000-0000B37F0000}"/>
    <cellStyle name="Normal 5 2 13 2 3 2" xfId="33907" xr:uid="{00000000-0005-0000-0000-0000B47F0000}"/>
    <cellStyle name="Normal 5 2 13 2 4" xfId="33908" xr:uid="{00000000-0005-0000-0000-0000B57F0000}"/>
    <cellStyle name="Normal 5 2 13 2 5" xfId="33909" xr:uid="{00000000-0005-0000-0000-0000B67F0000}"/>
    <cellStyle name="Normal 5 2 13 2 6" xfId="33910" xr:uid="{00000000-0005-0000-0000-0000B77F0000}"/>
    <cellStyle name="Normal 5 2 14" xfId="33911" xr:uid="{00000000-0005-0000-0000-0000B87F0000}"/>
    <cellStyle name="Normal 5 2 14 2" xfId="33912" xr:uid="{00000000-0005-0000-0000-0000B97F0000}"/>
    <cellStyle name="Normal 5 2 14 2 2" xfId="33913" xr:uid="{00000000-0005-0000-0000-0000BA7F0000}"/>
    <cellStyle name="Normal 5 2 14 2 2 2" xfId="33914" xr:uid="{00000000-0005-0000-0000-0000BB7F0000}"/>
    <cellStyle name="Normal 5 2 14 2 2 2 2" xfId="33915" xr:uid="{00000000-0005-0000-0000-0000BC7F0000}"/>
    <cellStyle name="Normal 5 2 14 2 2 3" xfId="33916" xr:uid="{00000000-0005-0000-0000-0000BD7F0000}"/>
    <cellStyle name="Normal 5 2 14 2 2 4" xfId="33917" xr:uid="{00000000-0005-0000-0000-0000BE7F0000}"/>
    <cellStyle name="Normal 5 2 14 2 3" xfId="33918" xr:uid="{00000000-0005-0000-0000-0000BF7F0000}"/>
    <cellStyle name="Normal 5 2 14 2 3 2" xfId="33919" xr:uid="{00000000-0005-0000-0000-0000C07F0000}"/>
    <cellStyle name="Normal 5 2 14 2 4" xfId="33920" xr:uid="{00000000-0005-0000-0000-0000C17F0000}"/>
    <cellStyle name="Normal 5 2 14 2 5" xfId="33921" xr:uid="{00000000-0005-0000-0000-0000C27F0000}"/>
    <cellStyle name="Normal 5 2 14 2 6" xfId="33922" xr:uid="{00000000-0005-0000-0000-0000C37F0000}"/>
    <cellStyle name="Normal 5 2 15" xfId="33923" xr:uid="{00000000-0005-0000-0000-0000C47F0000}"/>
    <cellStyle name="Normal 5 2 15 2" xfId="33924" xr:uid="{00000000-0005-0000-0000-0000C57F0000}"/>
    <cellStyle name="Normal 5 2 15 2 2" xfId="33925" xr:uid="{00000000-0005-0000-0000-0000C67F0000}"/>
    <cellStyle name="Normal 5 2 15 2 2 2" xfId="33926" xr:uid="{00000000-0005-0000-0000-0000C77F0000}"/>
    <cellStyle name="Normal 5 2 15 2 3" xfId="33927" xr:uid="{00000000-0005-0000-0000-0000C87F0000}"/>
    <cellStyle name="Normal 5 2 15 2 4" xfId="33928" xr:uid="{00000000-0005-0000-0000-0000C97F0000}"/>
    <cellStyle name="Normal 5 2 15 3" xfId="33929" xr:uid="{00000000-0005-0000-0000-0000CA7F0000}"/>
    <cellStyle name="Normal 5 2 15 3 2" xfId="33930" xr:uid="{00000000-0005-0000-0000-0000CB7F0000}"/>
    <cellStyle name="Normal 5 2 15 4" xfId="33931" xr:uid="{00000000-0005-0000-0000-0000CC7F0000}"/>
    <cellStyle name="Normal 5 2 15 5" xfId="33932" xr:uid="{00000000-0005-0000-0000-0000CD7F0000}"/>
    <cellStyle name="Normal 5 2 15 6" xfId="33933" xr:uid="{00000000-0005-0000-0000-0000CE7F0000}"/>
    <cellStyle name="Normal 5 2 16" xfId="2289" xr:uid="{00000000-0005-0000-0000-0000CF7F0000}"/>
    <cellStyle name="Normal 5 2 2" xfId="1420" xr:uid="{00000000-0005-0000-0000-0000D07F0000}"/>
    <cellStyle name="Normal 5 2 2 2" xfId="2388" xr:uid="{00000000-0005-0000-0000-0000D17F0000}"/>
    <cellStyle name="Normal 5 2 2 2 2" xfId="33934" xr:uid="{00000000-0005-0000-0000-0000D27F0000}"/>
    <cellStyle name="Normal 5 2 2 2 2 2" xfId="33935" xr:uid="{00000000-0005-0000-0000-0000D37F0000}"/>
    <cellStyle name="Normal 5 2 2 2 2 2 2" xfId="33936" xr:uid="{00000000-0005-0000-0000-0000D47F0000}"/>
    <cellStyle name="Normal 5 2 2 2 2 2 2 2" xfId="33937" xr:uid="{00000000-0005-0000-0000-0000D57F0000}"/>
    <cellStyle name="Normal 5 2 2 2 2 2 2 2 2" xfId="33938" xr:uid="{00000000-0005-0000-0000-0000D67F0000}"/>
    <cellStyle name="Normal 5 2 2 2 2 2 2 3" xfId="33939" xr:uid="{00000000-0005-0000-0000-0000D77F0000}"/>
    <cellStyle name="Normal 5 2 2 2 2 2 2 4" xfId="33940" xr:uid="{00000000-0005-0000-0000-0000D87F0000}"/>
    <cellStyle name="Normal 5 2 2 2 2 2 3" xfId="33941" xr:uid="{00000000-0005-0000-0000-0000D97F0000}"/>
    <cellStyle name="Normal 5 2 2 2 2 2 3 2" xfId="33942" xr:uid="{00000000-0005-0000-0000-0000DA7F0000}"/>
    <cellStyle name="Normal 5 2 2 2 2 2 4" xfId="33943" xr:uid="{00000000-0005-0000-0000-0000DB7F0000}"/>
    <cellStyle name="Normal 5 2 2 2 2 2 4 2" xfId="33944" xr:uid="{00000000-0005-0000-0000-0000DC7F0000}"/>
    <cellStyle name="Normal 5 2 2 2 2 2 5" xfId="33945" xr:uid="{00000000-0005-0000-0000-0000DD7F0000}"/>
    <cellStyle name="Normal 5 2 2 2 2 2 6" xfId="33946" xr:uid="{00000000-0005-0000-0000-0000DE7F0000}"/>
    <cellStyle name="Normal 5 2 2 2 2 2 7" xfId="33947" xr:uid="{00000000-0005-0000-0000-0000DF7F0000}"/>
    <cellStyle name="Normal 5 2 2 2 2 2 8" xfId="33948" xr:uid="{00000000-0005-0000-0000-0000E07F0000}"/>
    <cellStyle name="Normal 5 2 2 2 2 3" xfId="33949" xr:uid="{00000000-0005-0000-0000-0000E17F0000}"/>
    <cellStyle name="Normal 5 2 2 2 2 3 2" xfId="33950" xr:uid="{00000000-0005-0000-0000-0000E27F0000}"/>
    <cellStyle name="Normal 5 2 2 2 2 4" xfId="33951" xr:uid="{00000000-0005-0000-0000-0000E37F0000}"/>
    <cellStyle name="Normal 5 2 2 2 3" xfId="33952" xr:uid="{00000000-0005-0000-0000-0000E47F0000}"/>
    <cellStyle name="Normal 5 2 2 2 3 2" xfId="33953" xr:uid="{00000000-0005-0000-0000-0000E57F0000}"/>
    <cellStyle name="Normal 5 2 2 2 3 2 2" xfId="33954" xr:uid="{00000000-0005-0000-0000-0000E67F0000}"/>
    <cellStyle name="Normal 5 2 2 2 3 2 2 2" xfId="33955" xr:uid="{00000000-0005-0000-0000-0000E77F0000}"/>
    <cellStyle name="Normal 5 2 2 2 3 2 3" xfId="33956" xr:uid="{00000000-0005-0000-0000-0000E87F0000}"/>
    <cellStyle name="Normal 5 2 2 2 3 2 4" xfId="33957" xr:uid="{00000000-0005-0000-0000-0000E97F0000}"/>
    <cellStyle name="Normal 5 2 2 2 3 3" xfId="33958" xr:uid="{00000000-0005-0000-0000-0000EA7F0000}"/>
    <cellStyle name="Normal 5 2 2 2 3 3 2" xfId="33959" xr:uid="{00000000-0005-0000-0000-0000EB7F0000}"/>
    <cellStyle name="Normal 5 2 2 2 3 4" xfId="33960" xr:uid="{00000000-0005-0000-0000-0000EC7F0000}"/>
    <cellStyle name="Normal 5 2 2 2 3 4 2" xfId="33961" xr:uid="{00000000-0005-0000-0000-0000ED7F0000}"/>
    <cellStyle name="Normal 5 2 2 2 3 5" xfId="33962" xr:uid="{00000000-0005-0000-0000-0000EE7F0000}"/>
    <cellStyle name="Normal 5 2 2 2 3 6" xfId="33963" xr:uid="{00000000-0005-0000-0000-0000EF7F0000}"/>
    <cellStyle name="Normal 5 2 2 2 3 7" xfId="33964" xr:uid="{00000000-0005-0000-0000-0000F07F0000}"/>
    <cellStyle name="Normal 5 2 2 2 3 8" xfId="33965" xr:uid="{00000000-0005-0000-0000-0000F17F0000}"/>
    <cellStyle name="Normal 5 2 2 2 4" xfId="33966" xr:uid="{00000000-0005-0000-0000-0000F27F0000}"/>
    <cellStyle name="Normal 5 2 2 2 4 2" xfId="33967" xr:uid="{00000000-0005-0000-0000-0000F37F0000}"/>
    <cellStyle name="Normal 5 2 2 2 5" xfId="33968" xr:uid="{00000000-0005-0000-0000-0000F47F0000}"/>
    <cellStyle name="Normal 5 2 2 3" xfId="33969" xr:uid="{00000000-0005-0000-0000-0000F57F0000}"/>
    <cellStyle name="Normal 5 2 2 3 2" xfId="33970" xr:uid="{00000000-0005-0000-0000-0000F67F0000}"/>
    <cellStyle name="Normal 5 2 2 3 2 2" xfId="33971" xr:uid="{00000000-0005-0000-0000-0000F77F0000}"/>
    <cellStyle name="Normal 5 2 2 3 2 2 2" xfId="33972" xr:uid="{00000000-0005-0000-0000-0000F87F0000}"/>
    <cellStyle name="Normal 5 2 2 3 2 2 2 2" xfId="33973" xr:uid="{00000000-0005-0000-0000-0000F97F0000}"/>
    <cellStyle name="Normal 5 2 2 3 2 2 3" xfId="33974" xr:uid="{00000000-0005-0000-0000-0000FA7F0000}"/>
    <cellStyle name="Normal 5 2 2 3 2 2 4" xfId="33975" xr:uid="{00000000-0005-0000-0000-0000FB7F0000}"/>
    <cellStyle name="Normal 5 2 2 3 2 3" xfId="33976" xr:uid="{00000000-0005-0000-0000-0000FC7F0000}"/>
    <cellStyle name="Normal 5 2 2 3 2 3 2" xfId="33977" xr:uid="{00000000-0005-0000-0000-0000FD7F0000}"/>
    <cellStyle name="Normal 5 2 2 3 2 4" xfId="33978" xr:uid="{00000000-0005-0000-0000-0000FE7F0000}"/>
    <cellStyle name="Normal 5 2 2 3 2 4 2" xfId="33979" xr:uid="{00000000-0005-0000-0000-0000FF7F0000}"/>
    <cellStyle name="Normal 5 2 2 3 2 5" xfId="33980" xr:uid="{00000000-0005-0000-0000-000000800000}"/>
    <cellStyle name="Normal 5 2 2 3 2 6" xfId="33981" xr:uid="{00000000-0005-0000-0000-000001800000}"/>
    <cellStyle name="Normal 5 2 2 3 2 7" xfId="33982" xr:uid="{00000000-0005-0000-0000-000002800000}"/>
    <cellStyle name="Normal 5 2 2 3 2 8" xfId="33983" xr:uid="{00000000-0005-0000-0000-000003800000}"/>
    <cellStyle name="Normal 5 2 2 3 3" xfId="33984" xr:uid="{00000000-0005-0000-0000-000004800000}"/>
    <cellStyle name="Normal 5 2 2 3 3 2" xfId="33985" xr:uid="{00000000-0005-0000-0000-000005800000}"/>
    <cellStyle name="Normal 5 2 2 3 4" xfId="33986" xr:uid="{00000000-0005-0000-0000-000006800000}"/>
    <cellStyle name="Normal 5 2 2 4" xfId="33987" xr:uid="{00000000-0005-0000-0000-000007800000}"/>
    <cellStyle name="Normal 5 2 2 4 2" xfId="33988" xr:uid="{00000000-0005-0000-0000-000008800000}"/>
    <cellStyle name="Normal 5 2 2 4 2 2" xfId="33989" xr:uid="{00000000-0005-0000-0000-000009800000}"/>
    <cellStyle name="Normal 5 2 2 4 2 2 2" xfId="33990" xr:uid="{00000000-0005-0000-0000-00000A800000}"/>
    <cellStyle name="Normal 5 2 2 4 2 3" xfId="33991" xr:uid="{00000000-0005-0000-0000-00000B800000}"/>
    <cellStyle name="Normal 5 2 2 4 2 4" xfId="33992" xr:uid="{00000000-0005-0000-0000-00000C800000}"/>
    <cellStyle name="Normal 5 2 2 4 3" xfId="33993" xr:uid="{00000000-0005-0000-0000-00000D800000}"/>
    <cellStyle name="Normal 5 2 2 4 3 2" xfId="33994" xr:uid="{00000000-0005-0000-0000-00000E800000}"/>
    <cellStyle name="Normal 5 2 2 4 3 3" xfId="33995" xr:uid="{00000000-0005-0000-0000-00000F800000}"/>
    <cellStyle name="Normal 5 2 2 4 4" xfId="33996" xr:uid="{00000000-0005-0000-0000-000010800000}"/>
    <cellStyle name="Normal 5 2 2 4 4 2" xfId="33997" xr:uid="{00000000-0005-0000-0000-000011800000}"/>
    <cellStyle name="Normal 5 2 2 4 4 3" xfId="33998" xr:uid="{00000000-0005-0000-0000-000012800000}"/>
    <cellStyle name="Normal 5 2 2 4 5" xfId="33999" xr:uid="{00000000-0005-0000-0000-000013800000}"/>
    <cellStyle name="Normal 5 2 2 4 6" xfId="34000" xr:uid="{00000000-0005-0000-0000-000014800000}"/>
    <cellStyle name="Normal 5 2 2 4 7" xfId="34001" xr:uid="{00000000-0005-0000-0000-000015800000}"/>
    <cellStyle name="Normal 5 2 2 5" xfId="34002" xr:uid="{00000000-0005-0000-0000-000016800000}"/>
    <cellStyle name="Normal 5 2 2 5 2" xfId="34003" xr:uid="{00000000-0005-0000-0000-000017800000}"/>
    <cellStyle name="Normal 5 2 2 5 3" xfId="34004" xr:uid="{00000000-0005-0000-0000-000018800000}"/>
    <cellStyle name="Normal 5 2 2 6" xfId="34005" xr:uid="{00000000-0005-0000-0000-000019800000}"/>
    <cellStyle name="Normal 5 2 2 6 2" xfId="34006" xr:uid="{00000000-0005-0000-0000-00001A800000}"/>
    <cellStyle name="Normal 5 2 2 7" xfId="2290" xr:uid="{00000000-0005-0000-0000-00001B800000}"/>
    <cellStyle name="Normal 5 2 3" xfId="2389" xr:uid="{00000000-0005-0000-0000-00001C800000}"/>
    <cellStyle name="Normal 5 2 3 2" xfId="34007" xr:uid="{00000000-0005-0000-0000-00001D800000}"/>
    <cellStyle name="Normal 5 2 3 2 2" xfId="34008" xr:uid="{00000000-0005-0000-0000-00001E800000}"/>
    <cellStyle name="Normal 5 2 3 2 2 2" xfId="34009" xr:uid="{00000000-0005-0000-0000-00001F800000}"/>
    <cellStyle name="Normal 5 2 3 2 2 2 2" xfId="34010" xr:uid="{00000000-0005-0000-0000-000020800000}"/>
    <cellStyle name="Normal 5 2 3 2 2 2 2 2" xfId="34011" xr:uid="{00000000-0005-0000-0000-000021800000}"/>
    <cellStyle name="Normal 5 2 3 2 2 2 3" xfId="34012" xr:uid="{00000000-0005-0000-0000-000022800000}"/>
    <cellStyle name="Normal 5 2 3 2 2 2 4" xfId="34013" xr:uid="{00000000-0005-0000-0000-000023800000}"/>
    <cellStyle name="Normal 5 2 3 2 2 3" xfId="34014" xr:uid="{00000000-0005-0000-0000-000024800000}"/>
    <cellStyle name="Normal 5 2 3 2 2 3 2" xfId="34015" xr:uid="{00000000-0005-0000-0000-000025800000}"/>
    <cellStyle name="Normal 5 2 3 2 2 4" xfId="34016" xr:uid="{00000000-0005-0000-0000-000026800000}"/>
    <cellStyle name="Normal 5 2 3 2 2 4 2" xfId="34017" xr:uid="{00000000-0005-0000-0000-000027800000}"/>
    <cellStyle name="Normal 5 2 3 2 2 5" xfId="34018" xr:uid="{00000000-0005-0000-0000-000028800000}"/>
    <cellStyle name="Normal 5 2 3 2 2 6" xfId="34019" xr:uid="{00000000-0005-0000-0000-000029800000}"/>
    <cellStyle name="Normal 5 2 3 2 2 7" xfId="34020" xr:uid="{00000000-0005-0000-0000-00002A800000}"/>
    <cellStyle name="Normal 5 2 3 2 2 8" xfId="34021" xr:uid="{00000000-0005-0000-0000-00002B800000}"/>
    <cellStyle name="Normal 5 2 3 2 3" xfId="34022" xr:uid="{00000000-0005-0000-0000-00002C800000}"/>
    <cellStyle name="Normal 5 2 3 2 3 2" xfId="34023" xr:uid="{00000000-0005-0000-0000-00002D800000}"/>
    <cellStyle name="Normal 5 2 3 2 4" xfId="34024" xr:uid="{00000000-0005-0000-0000-00002E800000}"/>
    <cellStyle name="Normal 5 2 3 3" xfId="34025" xr:uid="{00000000-0005-0000-0000-00002F800000}"/>
    <cellStyle name="Normal 5 2 3 3 2" xfId="34026" xr:uid="{00000000-0005-0000-0000-000030800000}"/>
    <cellStyle name="Normal 5 2 3 3 2 2" xfId="34027" xr:uid="{00000000-0005-0000-0000-000031800000}"/>
    <cellStyle name="Normal 5 2 3 3 2 2 2" xfId="34028" xr:uid="{00000000-0005-0000-0000-000032800000}"/>
    <cellStyle name="Normal 5 2 3 3 2 3" xfId="34029" xr:uid="{00000000-0005-0000-0000-000033800000}"/>
    <cellStyle name="Normal 5 2 3 3 2 4" xfId="34030" xr:uid="{00000000-0005-0000-0000-000034800000}"/>
    <cellStyle name="Normal 5 2 3 3 3" xfId="34031" xr:uid="{00000000-0005-0000-0000-000035800000}"/>
    <cellStyle name="Normal 5 2 3 3 3 2" xfId="34032" xr:uid="{00000000-0005-0000-0000-000036800000}"/>
    <cellStyle name="Normal 5 2 3 3 4" xfId="34033" xr:uid="{00000000-0005-0000-0000-000037800000}"/>
    <cellStyle name="Normal 5 2 3 3 4 2" xfId="34034" xr:uid="{00000000-0005-0000-0000-000038800000}"/>
    <cellStyle name="Normal 5 2 3 3 5" xfId="34035" xr:uid="{00000000-0005-0000-0000-000039800000}"/>
    <cellStyle name="Normal 5 2 3 3 6" xfId="34036" xr:uid="{00000000-0005-0000-0000-00003A800000}"/>
    <cellStyle name="Normal 5 2 3 3 7" xfId="34037" xr:uid="{00000000-0005-0000-0000-00003B800000}"/>
    <cellStyle name="Normal 5 2 3 3 8" xfId="34038" xr:uid="{00000000-0005-0000-0000-00003C800000}"/>
    <cellStyle name="Normal 5 2 3 4" xfId="34039" xr:uid="{00000000-0005-0000-0000-00003D800000}"/>
    <cellStyle name="Normal 5 2 3 4 2" xfId="34040" xr:uid="{00000000-0005-0000-0000-00003E800000}"/>
    <cellStyle name="Normal 5 2 3 5" xfId="34041" xr:uid="{00000000-0005-0000-0000-00003F800000}"/>
    <cellStyle name="Normal 5 2 3 6" xfId="51420" xr:uid="{AD221F16-1DDC-465B-84D9-69EDE1F31A7A}"/>
    <cellStyle name="Normal 5 2 4" xfId="34042" xr:uid="{00000000-0005-0000-0000-000040800000}"/>
    <cellStyle name="Normal 5 2 4 2" xfId="34043" xr:uid="{00000000-0005-0000-0000-000041800000}"/>
    <cellStyle name="Normal 5 2 4 2 2" xfId="34044" xr:uid="{00000000-0005-0000-0000-000042800000}"/>
    <cellStyle name="Normal 5 2 4 2 2 2" xfId="34045" xr:uid="{00000000-0005-0000-0000-000043800000}"/>
    <cellStyle name="Normal 5 2 4 2 2 2 2" xfId="34046" xr:uid="{00000000-0005-0000-0000-000044800000}"/>
    <cellStyle name="Normal 5 2 4 2 2 3" xfId="34047" xr:uid="{00000000-0005-0000-0000-000045800000}"/>
    <cellStyle name="Normal 5 2 4 2 2 4" xfId="34048" xr:uid="{00000000-0005-0000-0000-000046800000}"/>
    <cellStyle name="Normal 5 2 4 2 3" xfId="34049" xr:uid="{00000000-0005-0000-0000-000047800000}"/>
    <cellStyle name="Normal 5 2 4 2 3 2" xfId="34050" xr:uid="{00000000-0005-0000-0000-000048800000}"/>
    <cellStyle name="Normal 5 2 4 2 4" xfId="34051" xr:uid="{00000000-0005-0000-0000-000049800000}"/>
    <cellStyle name="Normal 5 2 4 2 4 2" xfId="34052" xr:uid="{00000000-0005-0000-0000-00004A800000}"/>
    <cellStyle name="Normal 5 2 4 2 5" xfId="34053" xr:uid="{00000000-0005-0000-0000-00004B800000}"/>
    <cellStyle name="Normal 5 2 4 2 6" xfId="34054" xr:uid="{00000000-0005-0000-0000-00004C800000}"/>
    <cellStyle name="Normal 5 2 4 2 7" xfId="34055" xr:uid="{00000000-0005-0000-0000-00004D800000}"/>
    <cellStyle name="Normal 5 2 4 2 8" xfId="34056" xr:uid="{00000000-0005-0000-0000-00004E800000}"/>
    <cellStyle name="Normal 5 2 4 3" xfId="34057" xr:uid="{00000000-0005-0000-0000-00004F800000}"/>
    <cellStyle name="Normal 5 2 4 3 2" xfId="34058" xr:uid="{00000000-0005-0000-0000-000050800000}"/>
    <cellStyle name="Normal 5 2 4 4" xfId="34059" xr:uid="{00000000-0005-0000-0000-000051800000}"/>
    <cellStyle name="Normal 5 2 5" xfId="34060" xr:uid="{00000000-0005-0000-0000-000052800000}"/>
    <cellStyle name="Normal 5 2 5 2" xfId="34061" xr:uid="{00000000-0005-0000-0000-000053800000}"/>
    <cellStyle name="Normal 5 2 5 2 2" xfId="34062" xr:uid="{00000000-0005-0000-0000-000054800000}"/>
    <cellStyle name="Normal 5 2 5 2 2 2" xfId="34063" xr:uid="{00000000-0005-0000-0000-000055800000}"/>
    <cellStyle name="Normal 5 2 5 2 2 2 2" xfId="34064" xr:uid="{00000000-0005-0000-0000-000056800000}"/>
    <cellStyle name="Normal 5 2 5 2 2 2 2 2" xfId="34065" xr:uid="{00000000-0005-0000-0000-000057800000}"/>
    <cellStyle name="Normal 5 2 5 2 2 2 3" xfId="34066" xr:uid="{00000000-0005-0000-0000-000058800000}"/>
    <cellStyle name="Normal 5 2 5 2 2 2 4" xfId="34067" xr:uid="{00000000-0005-0000-0000-000059800000}"/>
    <cellStyle name="Normal 5 2 5 2 2 3" xfId="34068" xr:uid="{00000000-0005-0000-0000-00005A800000}"/>
    <cellStyle name="Normal 5 2 5 2 2 3 2" xfId="34069" xr:uid="{00000000-0005-0000-0000-00005B800000}"/>
    <cellStyle name="Normal 5 2 5 2 2 4" xfId="34070" xr:uid="{00000000-0005-0000-0000-00005C800000}"/>
    <cellStyle name="Normal 5 2 5 2 2 5" xfId="34071" xr:uid="{00000000-0005-0000-0000-00005D800000}"/>
    <cellStyle name="Normal 5 2 5 2 3" xfId="34072" xr:uid="{00000000-0005-0000-0000-00005E800000}"/>
    <cellStyle name="Normal 5 2 5 2 3 2" xfId="34073" xr:uid="{00000000-0005-0000-0000-00005F800000}"/>
    <cellStyle name="Normal 5 2 5 2 4" xfId="34074" xr:uid="{00000000-0005-0000-0000-000060800000}"/>
    <cellStyle name="Normal 5 2 5 3" xfId="34075" xr:uid="{00000000-0005-0000-0000-000061800000}"/>
    <cellStyle name="Normal 5 2 5 3 2" xfId="34076" xr:uid="{00000000-0005-0000-0000-000062800000}"/>
    <cellStyle name="Normal 5 2 5 3 2 2" xfId="34077" xr:uid="{00000000-0005-0000-0000-000063800000}"/>
    <cellStyle name="Normal 5 2 5 3 2 2 2" xfId="34078" xr:uid="{00000000-0005-0000-0000-000064800000}"/>
    <cellStyle name="Normal 5 2 5 3 2 3" xfId="34079" xr:uid="{00000000-0005-0000-0000-000065800000}"/>
    <cellStyle name="Normal 5 2 5 3 2 4" xfId="34080" xr:uid="{00000000-0005-0000-0000-000066800000}"/>
    <cellStyle name="Normal 5 2 5 3 3" xfId="34081" xr:uid="{00000000-0005-0000-0000-000067800000}"/>
    <cellStyle name="Normal 5 2 5 3 3 2" xfId="34082" xr:uid="{00000000-0005-0000-0000-000068800000}"/>
    <cellStyle name="Normal 5 2 5 3 4" xfId="34083" xr:uid="{00000000-0005-0000-0000-000069800000}"/>
    <cellStyle name="Normal 5 2 5 3 5" xfId="34084" xr:uid="{00000000-0005-0000-0000-00006A800000}"/>
    <cellStyle name="Normal 5 2 5 4" xfId="34085" xr:uid="{00000000-0005-0000-0000-00006B800000}"/>
    <cellStyle name="Normal 5 2 5 4 2" xfId="34086" xr:uid="{00000000-0005-0000-0000-00006C800000}"/>
    <cellStyle name="Normal 5 2 5 4 3" xfId="34087" xr:uid="{00000000-0005-0000-0000-00006D800000}"/>
    <cellStyle name="Normal 5 2 5 5" xfId="34088" xr:uid="{00000000-0005-0000-0000-00006E800000}"/>
    <cellStyle name="Normal 5 2 6" xfId="34089" xr:uid="{00000000-0005-0000-0000-00006F800000}"/>
    <cellStyle name="Normal 5 2 6 2" xfId="34090" xr:uid="{00000000-0005-0000-0000-000070800000}"/>
    <cellStyle name="Normal 5 2 6 2 2" xfId="34091" xr:uid="{00000000-0005-0000-0000-000071800000}"/>
    <cellStyle name="Normal 5 2 6 2 2 2" xfId="34092" xr:uid="{00000000-0005-0000-0000-000072800000}"/>
    <cellStyle name="Normal 5 2 6 2 2 2 2" xfId="34093" xr:uid="{00000000-0005-0000-0000-000073800000}"/>
    <cellStyle name="Normal 5 2 6 2 2 3" xfId="34094" xr:uid="{00000000-0005-0000-0000-000074800000}"/>
    <cellStyle name="Normal 5 2 6 2 2 4" xfId="34095" xr:uid="{00000000-0005-0000-0000-000075800000}"/>
    <cellStyle name="Normal 5 2 6 2 3" xfId="34096" xr:uid="{00000000-0005-0000-0000-000076800000}"/>
    <cellStyle name="Normal 5 2 6 2 3 2" xfId="34097" xr:uid="{00000000-0005-0000-0000-000077800000}"/>
    <cellStyle name="Normal 5 2 6 2 4" xfId="34098" xr:uid="{00000000-0005-0000-0000-000078800000}"/>
    <cellStyle name="Normal 5 2 6 2 5" xfId="34099" xr:uid="{00000000-0005-0000-0000-000079800000}"/>
    <cellStyle name="Normal 5 2 6 2 6" xfId="34100" xr:uid="{00000000-0005-0000-0000-00007A800000}"/>
    <cellStyle name="Normal 5 2 6 3" xfId="34101" xr:uid="{00000000-0005-0000-0000-00007B800000}"/>
    <cellStyle name="Normal 5 2 6 3 2" xfId="34102" xr:uid="{00000000-0005-0000-0000-00007C800000}"/>
    <cellStyle name="Normal 5 2 6 4" xfId="34103" xr:uid="{00000000-0005-0000-0000-00007D800000}"/>
    <cellStyle name="Normal 5 2 7" xfId="34104" xr:uid="{00000000-0005-0000-0000-00007E800000}"/>
    <cellStyle name="Normal 5 2 7 2" xfId="34105" xr:uid="{00000000-0005-0000-0000-00007F800000}"/>
    <cellStyle name="Normal 5 2 7 2 2" xfId="34106" xr:uid="{00000000-0005-0000-0000-000080800000}"/>
    <cellStyle name="Normal 5 2 7 2 2 2" xfId="34107" xr:uid="{00000000-0005-0000-0000-000081800000}"/>
    <cellStyle name="Normal 5 2 7 2 2 2 2" xfId="34108" xr:uid="{00000000-0005-0000-0000-000082800000}"/>
    <cellStyle name="Normal 5 2 7 2 2 3" xfId="34109" xr:uid="{00000000-0005-0000-0000-000083800000}"/>
    <cellStyle name="Normal 5 2 7 2 2 4" xfId="34110" xr:uid="{00000000-0005-0000-0000-000084800000}"/>
    <cellStyle name="Normal 5 2 7 2 3" xfId="34111" xr:uid="{00000000-0005-0000-0000-000085800000}"/>
    <cellStyle name="Normal 5 2 7 2 3 2" xfId="34112" xr:uid="{00000000-0005-0000-0000-000086800000}"/>
    <cellStyle name="Normal 5 2 7 2 4" xfId="34113" xr:uid="{00000000-0005-0000-0000-000087800000}"/>
    <cellStyle name="Normal 5 2 7 2 5" xfId="34114" xr:uid="{00000000-0005-0000-0000-000088800000}"/>
    <cellStyle name="Normal 5 2 7 2 6" xfId="34115" xr:uid="{00000000-0005-0000-0000-000089800000}"/>
    <cellStyle name="Normal 5 2 7 3" xfId="34116" xr:uid="{00000000-0005-0000-0000-00008A800000}"/>
    <cellStyle name="Normal 5 2 7 3 2" xfId="34117" xr:uid="{00000000-0005-0000-0000-00008B800000}"/>
    <cellStyle name="Normal 5 2 7 4" xfId="34118" xr:uid="{00000000-0005-0000-0000-00008C800000}"/>
    <cellStyle name="Normal 5 2 8" xfId="34119" xr:uid="{00000000-0005-0000-0000-00008D800000}"/>
    <cellStyle name="Normal 5 2 8 2" xfId="34120" xr:uid="{00000000-0005-0000-0000-00008E800000}"/>
    <cellStyle name="Normal 5 2 8 2 2" xfId="34121" xr:uid="{00000000-0005-0000-0000-00008F800000}"/>
    <cellStyle name="Normal 5 2 8 2 2 2" xfId="34122" xr:uid="{00000000-0005-0000-0000-000090800000}"/>
    <cellStyle name="Normal 5 2 8 2 2 2 2" xfId="34123" xr:uid="{00000000-0005-0000-0000-000091800000}"/>
    <cellStyle name="Normal 5 2 8 2 2 3" xfId="34124" xr:uid="{00000000-0005-0000-0000-000092800000}"/>
    <cellStyle name="Normal 5 2 8 2 2 4" xfId="34125" xr:uid="{00000000-0005-0000-0000-000093800000}"/>
    <cellStyle name="Normal 5 2 8 2 3" xfId="34126" xr:uid="{00000000-0005-0000-0000-000094800000}"/>
    <cellStyle name="Normal 5 2 8 2 3 2" xfId="34127" xr:uid="{00000000-0005-0000-0000-000095800000}"/>
    <cellStyle name="Normal 5 2 8 2 4" xfId="34128" xr:uid="{00000000-0005-0000-0000-000096800000}"/>
    <cellStyle name="Normal 5 2 8 2 5" xfId="34129" xr:uid="{00000000-0005-0000-0000-000097800000}"/>
    <cellStyle name="Normal 5 2 8 2 6" xfId="34130" xr:uid="{00000000-0005-0000-0000-000098800000}"/>
    <cellStyle name="Normal 5 2 9" xfId="34131" xr:uid="{00000000-0005-0000-0000-000099800000}"/>
    <cellStyle name="Normal 5 2 9 2" xfId="34132" xr:uid="{00000000-0005-0000-0000-00009A800000}"/>
    <cellStyle name="Normal 5 2 9 2 2" xfId="34133" xr:uid="{00000000-0005-0000-0000-00009B800000}"/>
    <cellStyle name="Normal 5 2 9 2 2 2" xfId="34134" xr:uid="{00000000-0005-0000-0000-00009C800000}"/>
    <cellStyle name="Normal 5 2 9 2 2 2 2" xfId="34135" xr:uid="{00000000-0005-0000-0000-00009D800000}"/>
    <cellStyle name="Normal 5 2 9 2 2 3" xfId="34136" xr:uid="{00000000-0005-0000-0000-00009E800000}"/>
    <cellStyle name="Normal 5 2 9 2 2 4" xfId="34137" xr:uid="{00000000-0005-0000-0000-00009F800000}"/>
    <cellStyle name="Normal 5 2 9 2 3" xfId="34138" xr:uid="{00000000-0005-0000-0000-0000A0800000}"/>
    <cellStyle name="Normal 5 2 9 2 3 2" xfId="34139" xr:uid="{00000000-0005-0000-0000-0000A1800000}"/>
    <cellStyle name="Normal 5 2 9 2 4" xfId="34140" xr:uid="{00000000-0005-0000-0000-0000A2800000}"/>
    <cellStyle name="Normal 5 2 9 2 5" xfId="34141" xr:uid="{00000000-0005-0000-0000-0000A3800000}"/>
    <cellStyle name="Normal 5 2 9 2 6" xfId="34142" xr:uid="{00000000-0005-0000-0000-0000A4800000}"/>
    <cellStyle name="Normal 5 2_inv-en-1.5.0-02 trame_fiche-emissions" xfId="34143" xr:uid="{00000000-0005-0000-0000-0000A5800000}"/>
    <cellStyle name="Normal 5 20" xfId="34144" xr:uid="{00000000-0005-0000-0000-0000A6800000}"/>
    <cellStyle name="Normal 5 20 2" xfId="34145" xr:uid="{00000000-0005-0000-0000-0000A7800000}"/>
    <cellStyle name="Normal 5 20 2 2" xfId="34146" xr:uid="{00000000-0005-0000-0000-0000A8800000}"/>
    <cellStyle name="Normal 5 20 2 2 2" xfId="34147" xr:uid="{00000000-0005-0000-0000-0000A9800000}"/>
    <cellStyle name="Normal 5 20 2 2 2 2" xfId="34148" xr:uid="{00000000-0005-0000-0000-0000AA800000}"/>
    <cellStyle name="Normal 5 20 2 2 3" xfId="34149" xr:uid="{00000000-0005-0000-0000-0000AB800000}"/>
    <cellStyle name="Normal 5 20 2 2 4" xfId="34150" xr:uid="{00000000-0005-0000-0000-0000AC800000}"/>
    <cellStyle name="Normal 5 20 2 3" xfId="34151" xr:uid="{00000000-0005-0000-0000-0000AD800000}"/>
    <cellStyle name="Normal 5 20 2 3 2" xfId="34152" xr:uid="{00000000-0005-0000-0000-0000AE800000}"/>
    <cellStyle name="Normal 5 20 2 4" xfId="34153" xr:uid="{00000000-0005-0000-0000-0000AF800000}"/>
    <cellStyle name="Normal 5 20 2 5" xfId="34154" xr:uid="{00000000-0005-0000-0000-0000B0800000}"/>
    <cellStyle name="Normal 5 20 2 6" xfId="34155" xr:uid="{00000000-0005-0000-0000-0000B1800000}"/>
    <cellStyle name="Normal 5 21" xfId="34156" xr:uid="{00000000-0005-0000-0000-0000B2800000}"/>
    <cellStyle name="Normal 5 21 2" xfId="34157" xr:uid="{00000000-0005-0000-0000-0000B3800000}"/>
    <cellStyle name="Normal 5 21 2 2" xfId="34158" xr:uid="{00000000-0005-0000-0000-0000B4800000}"/>
    <cellStyle name="Normal 5 21 2 2 2" xfId="34159" xr:uid="{00000000-0005-0000-0000-0000B5800000}"/>
    <cellStyle name="Normal 5 21 2 2 2 2" xfId="34160" xr:uid="{00000000-0005-0000-0000-0000B6800000}"/>
    <cellStyle name="Normal 5 21 2 2 3" xfId="34161" xr:uid="{00000000-0005-0000-0000-0000B7800000}"/>
    <cellStyle name="Normal 5 21 2 2 4" xfId="34162" xr:uid="{00000000-0005-0000-0000-0000B8800000}"/>
    <cellStyle name="Normal 5 21 2 3" xfId="34163" xr:uid="{00000000-0005-0000-0000-0000B9800000}"/>
    <cellStyle name="Normal 5 21 2 3 2" xfId="34164" xr:uid="{00000000-0005-0000-0000-0000BA800000}"/>
    <cellStyle name="Normal 5 21 2 4" xfId="34165" xr:uid="{00000000-0005-0000-0000-0000BB800000}"/>
    <cellStyle name="Normal 5 21 2 5" xfId="34166" xr:uid="{00000000-0005-0000-0000-0000BC800000}"/>
    <cellStyle name="Normal 5 21 2 6" xfId="34167" xr:uid="{00000000-0005-0000-0000-0000BD800000}"/>
    <cellStyle name="Normal 5 22" xfId="34168" xr:uid="{00000000-0005-0000-0000-0000BE800000}"/>
    <cellStyle name="Normal 5 22 2" xfId="34169" xr:uid="{00000000-0005-0000-0000-0000BF800000}"/>
    <cellStyle name="Normal 5 22 2 2" xfId="34170" xr:uid="{00000000-0005-0000-0000-0000C0800000}"/>
    <cellStyle name="Normal 5 22 2 2 2" xfId="34171" xr:uid="{00000000-0005-0000-0000-0000C1800000}"/>
    <cellStyle name="Normal 5 22 2 3" xfId="34172" xr:uid="{00000000-0005-0000-0000-0000C2800000}"/>
    <cellStyle name="Normal 5 22 2 4" xfId="34173" xr:uid="{00000000-0005-0000-0000-0000C3800000}"/>
    <cellStyle name="Normal 5 22 3" xfId="34174" xr:uid="{00000000-0005-0000-0000-0000C4800000}"/>
    <cellStyle name="Normal 5 22 3 2" xfId="34175" xr:uid="{00000000-0005-0000-0000-0000C5800000}"/>
    <cellStyle name="Normal 5 22 3 3" xfId="34176" xr:uid="{00000000-0005-0000-0000-0000C6800000}"/>
    <cellStyle name="Normal 5 22 4" xfId="34177" xr:uid="{00000000-0005-0000-0000-0000C7800000}"/>
    <cellStyle name="Normal 5 22 5" xfId="34178" xr:uid="{00000000-0005-0000-0000-0000C8800000}"/>
    <cellStyle name="Normal 5 23" xfId="34179" xr:uid="{00000000-0005-0000-0000-0000C9800000}"/>
    <cellStyle name="Normal 5 23 2" xfId="34180" xr:uid="{00000000-0005-0000-0000-0000CA800000}"/>
    <cellStyle name="Normal 5 23 2 2" xfId="34181" xr:uid="{00000000-0005-0000-0000-0000CB800000}"/>
    <cellStyle name="Normal 5 23 2 2 2" xfId="34182" xr:uid="{00000000-0005-0000-0000-0000CC800000}"/>
    <cellStyle name="Normal 5 23 2 3" xfId="34183" xr:uid="{00000000-0005-0000-0000-0000CD800000}"/>
    <cellStyle name="Normal 5 23 2 4" xfId="34184" xr:uid="{00000000-0005-0000-0000-0000CE800000}"/>
    <cellStyle name="Normal 5 23 3" xfId="34185" xr:uid="{00000000-0005-0000-0000-0000CF800000}"/>
    <cellStyle name="Normal 5 23 3 2" xfId="34186" xr:uid="{00000000-0005-0000-0000-0000D0800000}"/>
    <cellStyle name="Normal 5 23 3 3" xfId="34187" xr:uid="{00000000-0005-0000-0000-0000D1800000}"/>
    <cellStyle name="Normal 5 23 4" xfId="34188" xr:uid="{00000000-0005-0000-0000-0000D2800000}"/>
    <cellStyle name="Normal 5 23 5" xfId="34189" xr:uid="{00000000-0005-0000-0000-0000D3800000}"/>
    <cellStyle name="Normal 5 24" xfId="34190" xr:uid="{00000000-0005-0000-0000-0000D4800000}"/>
    <cellStyle name="Normal 5 25" xfId="34191" xr:uid="{00000000-0005-0000-0000-0000D5800000}"/>
    <cellStyle name="Normal 5 26" xfId="34192" xr:uid="{00000000-0005-0000-0000-0000D6800000}"/>
    <cellStyle name="Normal 5 27" xfId="34193" xr:uid="{00000000-0005-0000-0000-0000D7800000}"/>
    <cellStyle name="Normal 5 28" xfId="34194" xr:uid="{00000000-0005-0000-0000-0000D8800000}"/>
    <cellStyle name="Normal 5 29" xfId="34195" xr:uid="{00000000-0005-0000-0000-0000D9800000}"/>
    <cellStyle name="Normal 5 3" xfId="437" xr:uid="{00000000-0005-0000-0000-0000DA800000}"/>
    <cellStyle name="Normal 5 3 10" xfId="34196" xr:uid="{00000000-0005-0000-0000-0000DB800000}"/>
    <cellStyle name="Normal 5 3 10 2" xfId="34197" xr:uid="{00000000-0005-0000-0000-0000DC800000}"/>
    <cellStyle name="Normal 5 3 10 2 2" xfId="34198" xr:uid="{00000000-0005-0000-0000-0000DD800000}"/>
    <cellStyle name="Normal 5 3 10 2 2 2" xfId="34199" xr:uid="{00000000-0005-0000-0000-0000DE800000}"/>
    <cellStyle name="Normal 5 3 10 2 2 2 2" xfId="34200" xr:uid="{00000000-0005-0000-0000-0000DF800000}"/>
    <cellStyle name="Normal 5 3 10 2 2 3" xfId="34201" xr:uid="{00000000-0005-0000-0000-0000E0800000}"/>
    <cellStyle name="Normal 5 3 10 2 2 4" xfId="34202" xr:uid="{00000000-0005-0000-0000-0000E1800000}"/>
    <cellStyle name="Normal 5 3 10 2 3" xfId="34203" xr:uid="{00000000-0005-0000-0000-0000E2800000}"/>
    <cellStyle name="Normal 5 3 10 2 3 2" xfId="34204" xr:uid="{00000000-0005-0000-0000-0000E3800000}"/>
    <cellStyle name="Normal 5 3 10 2 4" xfId="34205" xr:uid="{00000000-0005-0000-0000-0000E4800000}"/>
    <cellStyle name="Normal 5 3 10 2 5" xfId="34206" xr:uid="{00000000-0005-0000-0000-0000E5800000}"/>
    <cellStyle name="Normal 5 3 10 2 6" xfId="34207" xr:uid="{00000000-0005-0000-0000-0000E6800000}"/>
    <cellStyle name="Normal 5 3 11" xfId="34208" xr:uid="{00000000-0005-0000-0000-0000E7800000}"/>
    <cellStyle name="Normal 5 3 11 2" xfId="34209" xr:uid="{00000000-0005-0000-0000-0000E8800000}"/>
    <cellStyle name="Normal 5 3 11 2 2" xfId="34210" xr:uid="{00000000-0005-0000-0000-0000E9800000}"/>
    <cellStyle name="Normal 5 3 11 2 2 2" xfId="34211" xr:uid="{00000000-0005-0000-0000-0000EA800000}"/>
    <cellStyle name="Normal 5 3 11 2 2 2 2" xfId="34212" xr:uid="{00000000-0005-0000-0000-0000EB800000}"/>
    <cellStyle name="Normal 5 3 11 2 2 3" xfId="34213" xr:uid="{00000000-0005-0000-0000-0000EC800000}"/>
    <cellStyle name="Normal 5 3 11 2 2 4" xfId="34214" xr:uid="{00000000-0005-0000-0000-0000ED800000}"/>
    <cellStyle name="Normal 5 3 11 2 3" xfId="34215" xr:uid="{00000000-0005-0000-0000-0000EE800000}"/>
    <cellStyle name="Normal 5 3 11 2 3 2" xfId="34216" xr:uid="{00000000-0005-0000-0000-0000EF800000}"/>
    <cellStyle name="Normal 5 3 11 2 4" xfId="34217" xr:uid="{00000000-0005-0000-0000-0000F0800000}"/>
    <cellStyle name="Normal 5 3 11 2 5" xfId="34218" xr:uid="{00000000-0005-0000-0000-0000F1800000}"/>
    <cellStyle name="Normal 5 3 11 2 6" xfId="34219" xr:uid="{00000000-0005-0000-0000-0000F2800000}"/>
    <cellStyle name="Normal 5 3 12" xfId="34220" xr:uid="{00000000-0005-0000-0000-0000F3800000}"/>
    <cellStyle name="Normal 5 3 12 2" xfId="34221" xr:uid="{00000000-0005-0000-0000-0000F4800000}"/>
    <cellStyle name="Normal 5 3 12 2 2" xfId="34222" xr:uid="{00000000-0005-0000-0000-0000F5800000}"/>
    <cellStyle name="Normal 5 3 12 2 2 2" xfId="34223" xr:uid="{00000000-0005-0000-0000-0000F6800000}"/>
    <cellStyle name="Normal 5 3 12 2 2 2 2" xfId="34224" xr:uid="{00000000-0005-0000-0000-0000F7800000}"/>
    <cellStyle name="Normal 5 3 12 2 2 3" xfId="34225" xr:uid="{00000000-0005-0000-0000-0000F8800000}"/>
    <cellStyle name="Normal 5 3 12 2 2 4" xfId="34226" xr:uid="{00000000-0005-0000-0000-0000F9800000}"/>
    <cellStyle name="Normal 5 3 12 2 3" xfId="34227" xr:uid="{00000000-0005-0000-0000-0000FA800000}"/>
    <cellStyle name="Normal 5 3 12 2 3 2" xfId="34228" xr:uid="{00000000-0005-0000-0000-0000FB800000}"/>
    <cellStyle name="Normal 5 3 12 2 4" xfId="34229" xr:uid="{00000000-0005-0000-0000-0000FC800000}"/>
    <cellStyle name="Normal 5 3 12 2 5" xfId="34230" xr:uid="{00000000-0005-0000-0000-0000FD800000}"/>
    <cellStyle name="Normal 5 3 12 2 6" xfId="34231" xr:uid="{00000000-0005-0000-0000-0000FE800000}"/>
    <cellStyle name="Normal 5 3 13" xfId="34232" xr:uid="{00000000-0005-0000-0000-0000FF800000}"/>
    <cellStyle name="Normal 5 3 13 2" xfId="34233" xr:uid="{00000000-0005-0000-0000-000000810000}"/>
    <cellStyle name="Normal 5 3 13 2 2" xfId="34234" xr:uid="{00000000-0005-0000-0000-000001810000}"/>
    <cellStyle name="Normal 5 3 13 2 2 2" xfId="34235" xr:uid="{00000000-0005-0000-0000-000002810000}"/>
    <cellStyle name="Normal 5 3 13 2 2 2 2" xfId="34236" xr:uid="{00000000-0005-0000-0000-000003810000}"/>
    <cellStyle name="Normal 5 3 13 2 2 3" xfId="34237" xr:uid="{00000000-0005-0000-0000-000004810000}"/>
    <cellStyle name="Normal 5 3 13 2 2 4" xfId="34238" xr:uid="{00000000-0005-0000-0000-000005810000}"/>
    <cellStyle name="Normal 5 3 13 2 3" xfId="34239" xr:uid="{00000000-0005-0000-0000-000006810000}"/>
    <cellStyle name="Normal 5 3 13 2 3 2" xfId="34240" xr:uid="{00000000-0005-0000-0000-000007810000}"/>
    <cellStyle name="Normal 5 3 13 2 4" xfId="34241" xr:uid="{00000000-0005-0000-0000-000008810000}"/>
    <cellStyle name="Normal 5 3 13 2 5" xfId="34242" xr:uid="{00000000-0005-0000-0000-000009810000}"/>
    <cellStyle name="Normal 5 3 13 2 6" xfId="34243" xr:uid="{00000000-0005-0000-0000-00000A810000}"/>
    <cellStyle name="Normal 5 3 14" xfId="34244" xr:uid="{00000000-0005-0000-0000-00000B810000}"/>
    <cellStyle name="Normal 5 3 14 2" xfId="34245" xr:uid="{00000000-0005-0000-0000-00000C810000}"/>
    <cellStyle name="Normal 5 3 14 2 2" xfId="34246" xr:uid="{00000000-0005-0000-0000-00000D810000}"/>
    <cellStyle name="Normal 5 3 14 2 2 2" xfId="34247" xr:uid="{00000000-0005-0000-0000-00000E810000}"/>
    <cellStyle name="Normal 5 3 14 2 2 2 2" xfId="34248" xr:uid="{00000000-0005-0000-0000-00000F810000}"/>
    <cellStyle name="Normal 5 3 14 2 2 3" xfId="34249" xr:uid="{00000000-0005-0000-0000-000010810000}"/>
    <cellStyle name="Normal 5 3 14 2 2 4" xfId="34250" xr:uid="{00000000-0005-0000-0000-000011810000}"/>
    <cellStyle name="Normal 5 3 14 2 3" xfId="34251" xr:uid="{00000000-0005-0000-0000-000012810000}"/>
    <cellStyle name="Normal 5 3 14 2 3 2" xfId="34252" xr:uid="{00000000-0005-0000-0000-000013810000}"/>
    <cellStyle name="Normal 5 3 14 2 4" xfId="34253" xr:uid="{00000000-0005-0000-0000-000014810000}"/>
    <cellStyle name="Normal 5 3 14 2 5" xfId="34254" xr:uid="{00000000-0005-0000-0000-000015810000}"/>
    <cellStyle name="Normal 5 3 14 2 6" xfId="34255" xr:uid="{00000000-0005-0000-0000-000016810000}"/>
    <cellStyle name="Normal 5 3 15" xfId="34256" xr:uid="{00000000-0005-0000-0000-000017810000}"/>
    <cellStyle name="Normal 5 3 15 2" xfId="34257" xr:uid="{00000000-0005-0000-0000-000018810000}"/>
    <cellStyle name="Normal 5 3 15 2 2" xfId="34258" xr:uid="{00000000-0005-0000-0000-000019810000}"/>
    <cellStyle name="Normal 5 3 15 2 2 2" xfId="34259" xr:uid="{00000000-0005-0000-0000-00001A810000}"/>
    <cellStyle name="Normal 5 3 15 2 3" xfId="34260" xr:uid="{00000000-0005-0000-0000-00001B810000}"/>
    <cellStyle name="Normal 5 3 15 2 4" xfId="34261" xr:uid="{00000000-0005-0000-0000-00001C810000}"/>
    <cellStyle name="Normal 5 3 15 3" xfId="34262" xr:uid="{00000000-0005-0000-0000-00001D810000}"/>
    <cellStyle name="Normal 5 3 15 3 2" xfId="34263" xr:uid="{00000000-0005-0000-0000-00001E810000}"/>
    <cellStyle name="Normal 5 3 15 4" xfId="34264" xr:uid="{00000000-0005-0000-0000-00001F810000}"/>
    <cellStyle name="Normal 5 3 15 5" xfId="34265" xr:uid="{00000000-0005-0000-0000-000020810000}"/>
    <cellStyle name="Normal 5 3 15 6" xfId="34266" xr:uid="{00000000-0005-0000-0000-000021810000}"/>
    <cellStyle name="Normal 5 3 16" xfId="34267" xr:uid="{00000000-0005-0000-0000-000022810000}"/>
    <cellStyle name="Normal 5 3 16 2" xfId="34268" xr:uid="{00000000-0005-0000-0000-000023810000}"/>
    <cellStyle name="Normal 5 3 17" xfId="34269" xr:uid="{00000000-0005-0000-0000-000024810000}"/>
    <cellStyle name="Normal 5 3 18" xfId="2291" xr:uid="{00000000-0005-0000-0000-000025810000}"/>
    <cellStyle name="Normal 5 3 19" xfId="51421" xr:uid="{1B20854D-7EA4-4BEF-9E1E-9A5543B313D3}"/>
    <cellStyle name="Normal 5 3 2" xfId="1421" xr:uid="{00000000-0005-0000-0000-000026810000}"/>
    <cellStyle name="Normal 5 3 2 2" xfId="2390" xr:uid="{00000000-0005-0000-0000-000027810000}"/>
    <cellStyle name="Normal 5 3 2 2 2" xfId="34270" xr:uid="{00000000-0005-0000-0000-000028810000}"/>
    <cellStyle name="Normal 5 3 2 2 2 2" xfId="34271" xr:uid="{00000000-0005-0000-0000-000029810000}"/>
    <cellStyle name="Normal 5 3 2 2 2 2 2" xfId="34272" xr:uid="{00000000-0005-0000-0000-00002A810000}"/>
    <cellStyle name="Normal 5 3 2 2 2 2 2 2" xfId="34273" xr:uid="{00000000-0005-0000-0000-00002B810000}"/>
    <cellStyle name="Normal 5 3 2 2 2 2 2 2 2" xfId="34274" xr:uid="{00000000-0005-0000-0000-00002C810000}"/>
    <cellStyle name="Normal 5 3 2 2 2 2 2 3" xfId="34275" xr:uid="{00000000-0005-0000-0000-00002D810000}"/>
    <cellStyle name="Normal 5 3 2 2 2 2 2 4" xfId="34276" xr:uid="{00000000-0005-0000-0000-00002E810000}"/>
    <cellStyle name="Normal 5 3 2 2 2 2 3" xfId="34277" xr:uid="{00000000-0005-0000-0000-00002F810000}"/>
    <cellStyle name="Normal 5 3 2 2 2 2 3 2" xfId="34278" xr:uid="{00000000-0005-0000-0000-000030810000}"/>
    <cellStyle name="Normal 5 3 2 2 2 2 4" xfId="34279" xr:uid="{00000000-0005-0000-0000-000031810000}"/>
    <cellStyle name="Normal 5 3 2 2 2 2 5" xfId="34280" xr:uid="{00000000-0005-0000-0000-000032810000}"/>
    <cellStyle name="Normal 5 3 2 2 2 2 6" xfId="34281" xr:uid="{00000000-0005-0000-0000-000033810000}"/>
    <cellStyle name="Normal 5 3 2 2 2 3" xfId="34282" xr:uid="{00000000-0005-0000-0000-000034810000}"/>
    <cellStyle name="Normal 5 3 2 2 2 3 2" xfId="34283" xr:uid="{00000000-0005-0000-0000-000035810000}"/>
    <cellStyle name="Normal 5 3 2 2 2 4" xfId="34284" xr:uid="{00000000-0005-0000-0000-000036810000}"/>
    <cellStyle name="Normal 5 3 2 2 3" xfId="34285" xr:uid="{00000000-0005-0000-0000-000037810000}"/>
    <cellStyle name="Normal 5 3 2 2 3 2" xfId="34286" xr:uid="{00000000-0005-0000-0000-000038810000}"/>
    <cellStyle name="Normal 5 3 2 2 3 2 2" xfId="34287" xr:uid="{00000000-0005-0000-0000-000039810000}"/>
    <cellStyle name="Normal 5 3 2 2 3 2 2 2" xfId="34288" xr:uid="{00000000-0005-0000-0000-00003A810000}"/>
    <cellStyle name="Normal 5 3 2 2 3 2 3" xfId="34289" xr:uid="{00000000-0005-0000-0000-00003B810000}"/>
    <cellStyle name="Normal 5 3 2 2 3 2 4" xfId="34290" xr:uid="{00000000-0005-0000-0000-00003C810000}"/>
    <cellStyle name="Normal 5 3 2 2 3 3" xfId="34291" xr:uid="{00000000-0005-0000-0000-00003D810000}"/>
    <cellStyle name="Normal 5 3 2 2 3 3 2" xfId="34292" xr:uid="{00000000-0005-0000-0000-00003E810000}"/>
    <cellStyle name="Normal 5 3 2 2 3 4" xfId="34293" xr:uid="{00000000-0005-0000-0000-00003F810000}"/>
    <cellStyle name="Normal 5 3 2 2 3 5" xfId="34294" xr:uid="{00000000-0005-0000-0000-000040810000}"/>
    <cellStyle name="Normal 5 3 2 2 3 6" xfId="34295" xr:uid="{00000000-0005-0000-0000-000041810000}"/>
    <cellStyle name="Normal 5 3 2 2 4" xfId="34296" xr:uid="{00000000-0005-0000-0000-000042810000}"/>
    <cellStyle name="Normal 5 3 2 2 4 2" xfId="34297" xr:uid="{00000000-0005-0000-0000-000043810000}"/>
    <cellStyle name="Normal 5 3 2 2 5" xfId="34298" xr:uid="{00000000-0005-0000-0000-000044810000}"/>
    <cellStyle name="Normal 5 3 2 3" xfId="34299" xr:uid="{00000000-0005-0000-0000-000045810000}"/>
    <cellStyle name="Normal 5 3 2 3 2" xfId="34300" xr:uid="{00000000-0005-0000-0000-000046810000}"/>
    <cellStyle name="Normal 5 3 2 3 2 2" xfId="34301" xr:uid="{00000000-0005-0000-0000-000047810000}"/>
    <cellStyle name="Normal 5 3 2 3 2 2 2" xfId="34302" xr:uid="{00000000-0005-0000-0000-000048810000}"/>
    <cellStyle name="Normal 5 3 2 3 2 2 2 2" xfId="34303" xr:uid="{00000000-0005-0000-0000-000049810000}"/>
    <cellStyle name="Normal 5 3 2 3 2 2 3" xfId="34304" xr:uid="{00000000-0005-0000-0000-00004A810000}"/>
    <cellStyle name="Normal 5 3 2 3 2 2 4" xfId="34305" xr:uid="{00000000-0005-0000-0000-00004B810000}"/>
    <cellStyle name="Normal 5 3 2 3 2 3" xfId="34306" xr:uid="{00000000-0005-0000-0000-00004C810000}"/>
    <cellStyle name="Normal 5 3 2 3 2 3 2" xfId="34307" xr:uid="{00000000-0005-0000-0000-00004D810000}"/>
    <cellStyle name="Normal 5 3 2 3 2 4" xfId="34308" xr:uid="{00000000-0005-0000-0000-00004E810000}"/>
    <cellStyle name="Normal 5 3 2 3 2 5" xfId="34309" xr:uid="{00000000-0005-0000-0000-00004F810000}"/>
    <cellStyle name="Normal 5 3 2 3 2 6" xfId="34310" xr:uid="{00000000-0005-0000-0000-000050810000}"/>
    <cellStyle name="Normal 5 3 2 3 3" xfId="34311" xr:uid="{00000000-0005-0000-0000-000051810000}"/>
    <cellStyle name="Normal 5 3 2 3 3 2" xfId="34312" xr:uid="{00000000-0005-0000-0000-000052810000}"/>
    <cellStyle name="Normal 5 3 2 3 4" xfId="34313" xr:uid="{00000000-0005-0000-0000-000053810000}"/>
    <cellStyle name="Normal 5 3 2 4" xfId="34314" xr:uid="{00000000-0005-0000-0000-000054810000}"/>
    <cellStyle name="Normal 5 3 2 4 2" xfId="34315" xr:uid="{00000000-0005-0000-0000-000055810000}"/>
    <cellStyle name="Normal 5 3 2 4 2 2" xfId="34316" xr:uid="{00000000-0005-0000-0000-000056810000}"/>
    <cellStyle name="Normal 5 3 2 4 2 2 2" xfId="34317" xr:uid="{00000000-0005-0000-0000-000057810000}"/>
    <cellStyle name="Normal 5 3 2 4 2 3" xfId="34318" xr:uid="{00000000-0005-0000-0000-000058810000}"/>
    <cellStyle name="Normal 5 3 2 4 2 4" xfId="34319" xr:uid="{00000000-0005-0000-0000-000059810000}"/>
    <cellStyle name="Normal 5 3 2 4 3" xfId="34320" xr:uid="{00000000-0005-0000-0000-00005A810000}"/>
    <cellStyle name="Normal 5 3 2 4 3 2" xfId="34321" xr:uid="{00000000-0005-0000-0000-00005B810000}"/>
    <cellStyle name="Normal 5 3 2 4 3 3" xfId="34322" xr:uid="{00000000-0005-0000-0000-00005C810000}"/>
    <cellStyle name="Normal 5 3 2 4 4" xfId="34323" xr:uid="{00000000-0005-0000-0000-00005D810000}"/>
    <cellStyle name="Normal 5 3 2 4 4 2" xfId="34324" xr:uid="{00000000-0005-0000-0000-00005E810000}"/>
    <cellStyle name="Normal 5 3 2 4 5" xfId="34325" xr:uid="{00000000-0005-0000-0000-00005F810000}"/>
    <cellStyle name="Normal 5 3 2 5" xfId="34326" xr:uid="{00000000-0005-0000-0000-000060810000}"/>
    <cellStyle name="Normal 5 3 2 5 2" xfId="34327" xr:uid="{00000000-0005-0000-0000-000061810000}"/>
    <cellStyle name="Normal 5 3 2 5 3" xfId="34328" xr:uid="{00000000-0005-0000-0000-000062810000}"/>
    <cellStyle name="Normal 5 3 2 6" xfId="34329" xr:uid="{00000000-0005-0000-0000-000063810000}"/>
    <cellStyle name="Normal 5 3 2 6 2" xfId="34330" xr:uid="{00000000-0005-0000-0000-000064810000}"/>
    <cellStyle name="Normal 5 3 2 7" xfId="2292" xr:uid="{00000000-0005-0000-0000-000065810000}"/>
    <cellStyle name="Normal 5 3 3" xfId="2391" xr:uid="{00000000-0005-0000-0000-000066810000}"/>
    <cellStyle name="Normal 5 3 3 2" xfId="34331" xr:uid="{00000000-0005-0000-0000-000067810000}"/>
    <cellStyle name="Normal 5 3 3 2 2" xfId="34332" xr:uid="{00000000-0005-0000-0000-000068810000}"/>
    <cellStyle name="Normal 5 3 3 2 2 2" xfId="34333" xr:uid="{00000000-0005-0000-0000-000069810000}"/>
    <cellStyle name="Normal 5 3 3 2 2 2 2" xfId="34334" xr:uid="{00000000-0005-0000-0000-00006A810000}"/>
    <cellStyle name="Normal 5 3 3 2 2 2 2 2" xfId="34335" xr:uid="{00000000-0005-0000-0000-00006B810000}"/>
    <cellStyle name="Normal 5 3 3 2 2 2 3" xfId="34336" xr:uid="{00000000-0005-0000-0000-00006C810000}"/>
    <cellStyle name="Normal 5 3 3 2 2 2 4" xfId="34337" xr:uid="{00000000-0005-0000-0000-00006D810000}"/>
    <cellStyle name="Normal 5 3 3 2 2 3" xfId="34338" xr:uid="{00000000-0005-0000-0000-00006E810000}"/>
    <cellStyle name="Normal 5 3 3 2 2 3 2" xfId="34339" xr:uid="{00000000-0005-0000-0000-00006F810000}"/>
    <cellStyle name="Normal 5 3 3 2 2 4" xfId="34340" xr:uid="{00000000-0005-0000-0000-000070810000}"/>
    <cellStyle name="Normal 5 3 3 2 2 5" xfId="34341" xr:uid="{00000000-0005-0000-0000-000071810000}"/>
    <cellStyle name="Normal 5 3 3 2 2 6" xfId="34342" xr:uid="{00000000-0005-0000-0000-000072810000}"/>
    <cellStyle name="Normal 5 3 3 2 2 7" xfId="51424" xr:uid="{9C04C340-E29B-4665-9EE5-DF6F15CEE6EA}"/>
    <cellStyle name="Normal 5 3 3 2 3" xfId="34343" xr:uid="{00000000-0005-0000-0000-000073810000}"/>
    <cellStyle name="Normal 5 3 3 2 3 2" xfId="34344" xr:uid="{00000000-0005-0000-0000-000074810000}"/>
    <cellStyle name="Normal 5 3 3 2 4" xfId="34345" xr:uid="{00000000-0005-0000-0000-000075810000}"/>
    <cellStyle name="Normal 5 3 3 2 5" xfId="51423" xr:uid="{5BFB1656-4B41-4F52-9504-2B929873F266}"/>
    <cellStyle name="Normal 5 3 3 3" xfId="34346" xr:uid="{00000000-0005-0000-0000-000076810000}"/>
    <cellStyle name="Normal 5 3 3 3 2" xfId="34347" xr:uid="{00000000-0005-0000-0000-000077810000}"/>
    <cellStyle name="Normal 5 3 3 3 2 2" xfId="34348" xr:uid="{00000000-0005-0000-0000-000078810000}"/>
    <cellStyle name="Normal 5 3 3 3 2 2 2" xfId="34349" xr:uid="{00000000-0005-0000-0000-000079810000}"/>
    <cellStyle name="Normal 5 3 3 3 2 3" xfId="34350" xr:uid="{00000000-0005-0000-0000-00007A810000}"/>
    <cellStyle name="Normal 5 3 3 3 2 4" xfId="34351" xr:uid="{00000000-0005-0000-0000-00007B810000}"/>
    <cellStyle name="Normal 5 3 3 3 2 5" xfId="51426" xr:uid="{453F3DAA-AC7C-4163-A8A5-8CB0A560FF06}"/>
    <cellStyle name="Normal 5 3 3 3 3" xfId="34352" xr:uid="{00000000-0005-0000-0000-00007C810000}"/>
    <cellStyle name="Normal 5 3 3 3 3 2" xfId="34353" xr:uid="{00000000-0005-0000-0000-00007D810000}"/>
    <cellStyle name="Normal 5 3 3 3 4" xfId="34354" xr:uid="{00000000-0005-0000-0000-00007E810000}"/>
    <cellStyle name="Normal 5 3 3 3 5" xfId="34355" xr:uid="{00000000-0005-0000-0000-00007F810000}"/>
    <cellStyle name="Normal 5 3 3 3 6" xfId="34356" xr:uid="{00000000-0005-0000-0000-000080810000}"/>
    <cellStyle name="Normal 5 3 3 3 7" xfId="51425" xr:uid="{BBEDC75D-EE2E-404D-A7AF-F9D876F4E8A4}"/>
    <cellStyle name="Normal 5 3 3 4" xfId="34357" xr:uid="{00000000-0005-0000-0000-000081810000}"/>
    <cellStyle name="Normal 5 3 3 4 2" xfId="34358" xr:uid="{00000000-0005-0000-0000-000082810000}"/>
    <cellStyle name="Normal 5 3 3 4 3" xfId="51427" xr:uid="{CF24D4F9-F7D7-4409-9CF6-3A7BA6B77D5C}"/>
    <cellStyle name="Normal 5 3 3 5" xfId="34359" xr:uid="{00000000-0005-0000-0000-000083810000}"/>
    <cellStyle name="Normal 5 3 3 6" xfId="51422" xr:uid="{44F8EB85-9A46-440B-8A64-F34255042F37}"/>
    <cellStyle name="Normal 5 3 4" xfId="34360" xr:uid="{00000000-0005-0000-0000-000084810000}"/>
    <cellStyle name="Normal 5 3 4 2" xfId="34361" xr:uid="{00000000-0005-0000-0000-000085810000}"/>
    <cellStyle name="Normal 5 3 4 2 2" xfId="34362" xr:uid="{00000000-0005-0000-0000-000086810000}"/>
    <cellStyle name="Normal 5 3 4 2 2 2" xfId="34363" xr:uid="{00000000-0005-0000-0000-000087810000}"/>
    <cellStyle name="Normal 5 3 4 2 2 2 2" xfId="34364" xr:uid="{00000000-0005-0000-0000-000088810000}"/>
    <cellStyle name="Normal 5 3 4 2 2 3" xfId="34365" xr:uid="{00000000-0005-0000-0000-000089810000}"/>
    <cellStyle name="Normal 5 3 4 2 2 4" xfId="34366" xr:uid="{00000000-0005-0000-0000-00008A810000}"/>
    <cellStyle name="Normal 5 3 4 2 3" xfId="34367" xr:uid="{00000000-0005-0000-0000-00008B810000}"/>
    <cellStyle name="Normal 5 3 4 2 3 2" xfId="34368" xr:uid="{00000000-0005-0000-0000-00008C810000}"/>
    <cellStyle name="Normal 5 3 4 2 4" xfId="34369" xr:uid="{00000000-0005-0000-0000-00008D810000}"/>
    <cellStyle name="Normal 5 3 4 2 5" xfId="34370" xr:uid="{00000000-0005-0000-0000-00008E810000}"/>
    <cellStyle name="Normal 5 3 4 2 6" xfId="34371" xr:uid="{00000000-0005-0000-0000-00008F810000}"/>
    <cellStyle name="Normal 5 3 4 3" xfId="34372" xr:uid="{00000000-0005-0000-0000-000090810000}"/>
    <cellStyle name="Normal 5 3 4 3 2" xfId="34373" xr:uid="{00000000-0005-0000-0000-000091810000}"/>
    <cellStyle name="Normal 5 3 4 4" xfId="34374" xr:uid="{00000000-0005-0000-0000-000092810000}"/>
    <cellStyle name="Normal 5 3 5" xfId="34375" xr:uid="{00000000-0005-0000-0000-000093810000}"/>
    <cellStyle name="Normal 5 3 5 2" xfId="34376" xr:uid="{00000000-0005-0000-0000-000094810000}"/>
    <cellStyle name="Normal 5 3 5 2 2" xfId="34377" xr:uid="{00000000-0005-0000-0000-000095810000}"/>
    <cellStyle name="Normal 5 3 5 2 2 2" xfId="34378" xr:uid="{00000000-0005-0000-0000-000096810000}"/>
    <cellStyle name="Normal 5 3 5 2 2 2 2" xfId="34379" xr:uid="{00000000-0005-0000-0000-000097810000}"/>
    <cellStyle name="Normal 5 3 5 2 2 3" xfId="34380" xr:uid="{00000000-0005-0000-0000-000098810000}"/>
    <cellStyle name="Normal 5 3 5 2 2 4" xfId="34381" xr:uid="{00000000-0005-0000-0000-000099810000}"/>
    <cellStyle name="Normal 5 3 5 2 3" xfId="34382" xr:uid="{00000000-0005-0000-0000-00009A810000}"/>
    <cellStyle name="Normal 5 3 5 2 3 2" xfId="34383" xr:uid="{00000000-0005-0000-0000-00009B810000}"/>
    <cellStyle name="Normal 5 3 5 2 4" xfId="34384" xr:uid="{00000000-0005-0000-0000-00009C810000}"/>
    <cellStyle name="Normal 5 3 5 2 5" xfId="34385" xr:uid="{00000000-0005-0000-0000-00009D810000}"/>
    <cellStyle name="Normal 5 3 5 2 6" xfId="34386" xr:uid="{00000000-0005-0000-0000-00009E810000}"/>
    <cellStyle name="Normal 5 3 6" xfId="34387" xr:uid="{00000000-0005-0000-0000-00009F810000}"/>
    <cellStyle name="Normal 5 3 6 2" xfId="34388" xr:uid="{00000000-0005-0000-0000-0000A0810000}"/>
    <cellStyle name="Normal 5 3 6 2 2" xfId="34389" xr:uid="{00000000-0005-0000-0000-0000A1810000}"/>
    <cellStyle name="Normal 5 3 6 2 2 2" xfId="34390" xr:uid="{00000000-0005-0000-0000-0000A2810000}"/>
    <cellStyle name="Normal 5 3 6 2 2 2 2" xfId="34391" xr:uid="{00000000-0005-0000-0000-0000A3810000}"/>
    <cellStyle name="Normal 5 3 6 2 2 3" xfId="34392" xr:uid="{00000000-0005-0000-0000-0000A4810000}"/>
    <cellStyle name="Normal 5 3 6 2 2 4" xfId="34393" xr:uid="{00000000-0005-0000-0000-0000A5810000}"/>
    <cellStyle name="Normal 5 3 6 2 3" xfId="34394" xr:uid="{00000000-0005-0000-0000-0000A6810000}"/>
    <cellStyle name="Normal 5 3 6 2 3 2" xfId="34395" xr:uid="{00000000-0005-0000-0000-0000A7810000}"/>
    <cellStyle name="Normal 5 3 6 2 4" xfId="34396" xr:uid="{00000000-0005-0000-0000-0000A8810000}"/>
    <cellStyle name="Normal 5 3 6 2 5" xfId="34397" xr:uid="{00000000-0005-0000-0000-0000A9810000}"/>
    <cellStyle name="Normal 5 3 6 2 6" xfId="34398" xr:uid="{00000000-0005-0000-0000-0000AA810000}"/>
    <cellStyle name="Normal 5 3 7" xfId="34399" xr:uid="{00000000-0005-0000-0000-0000AB810000}"/>
    <cellStyle name="Normal 5 3 7 2" xfId="34400" xr:uid="{00000000-0005-0000-0000-0000AC810000}"/>
    <cellStyle name="Normal 5 3 7 2 2" xfId="34401" xr:uid="{00000000-0005-0000-0000-0000AD810000}"/>
    <cellStyle name="Normal 5 3 7 2 2 2" xfId="34402" xr:uid="{00000000-0005-0000-0000-0000AE810000}"/>
    <cellStyle name="Normal 5 3 7 2 2 2 2" xfId="34403" xr:uid="{00000000-0005-0000-0000-0000AF810000}"/>
    <cellStyle name="Normal 5 3 7 2 2 3" xfId="34404" xr:uid="{00000000-0005-0000-0000-0000B0810000}"/>
    <cellStyle name="Normal 5 3 7 2 2 4" xfId="34405" xr:uid="{00000000-0005-0000-0000-0000B1810000}"/>
    <cellStyle name="Normal 5 3 7 2 3" xfId="34406" xr:uid="{00000000-0005-0000-0000-0000B2810000}"/>
    <cellStyle name="Normal 5 3 7 2 3 2" xfId="34407" xr:uid="{00000000-0005-0000-0000-0000B3810000}"/>
    <cellStyle name="Normal 5 3 7 2 4" xfId="34408" xr:uid="{00000000-0005-0000-0000-0000B4810000}"/>
    <cellStyle name="Normal 5 3 7 2 5" xfId="34409" xr:uid="{00000000-0005-0000-0000-0000B5810000}"/>
    <cellStyle name="Normal 5 3 7 2 6" xfId="34410" xr:uid="{00000000-0005-0000-0000-0000B6810000}"/>
    <cellStyle name="Normal 5 3 8" xfId="34411" xr:uid="{00000000-0005-0000-0000-0000B7810000}"/>
    <cellStyle name="Normal 5 3 8 2" xfId="34412" xr:uid="{00000000-0005-0000-0000-0000B8810000}"/>
    <cellStyle name="Normal 5 3 8 2 2" xfId="34413" xr:uid="{00000000-0005-0000-0000-0000B9810000}"/>
    <cellStyle name="Normal 5 3 8 2 2 2" xfId="34414" xr:uid="{00000000-0005-0000-0000-0000BA810000}"/>
    <cellStyle name="Normal 5 3 8 2 2 2 2" xfId="34415" xr:uid="{00000000-0005-0000-0000-0000BB810000}"/>
    <cellStyle name="Normal 5 3 8 2 2 3" xfId="34416" xr:uid="{00000000-0005-0000-0000-0000BC810000}"/>
    <cellStyle name="Normal 5 3 8 2 2 4" xfId="34417" xr:uid="{00000000-0005-0000-0000-0000BD810000}"/>
    <cellStyle name="Normal 5 3 8 2 3" xfId="34418" xr:uid="{00000000-0005-0000-0000-0000BE810000}"/>
    <cellStyle name="Normal 5 3 8 2 3 2" xfId="34419" xr:uid="{00000000-0005-0000-0000-0000BF810000}"/>
    <cellStyle name="Normal 5 3 8 2 4" xfId="34420" xr:uid="{00000000-0005-0000-0000-0000C0810000}"/>
    <cellStyle name="Normal 5 3 8 2 5" xfId="34421" xr:uid="{00000000-0005-0000-0000-0000C1810000}"/>
    <cellStyle name="Normal 5 3 8 2 6" xfId="34422" xr:uid="{00000000-0005-0000-0000-0000C2810000}"/>
    <cellStyle name="Normal 5 3 9" xfId="34423" xr:uid="{00000000-0005-0000-0000-0000C3810000}"/>
    <cellStyle name="Normal 5 3 9 2" xfId="34424" xr:uid="{00000000-0005-0000-0000-0000C4810000}"/>
    <cellStyle name="Normal 5 3 9 2 2" xfId="34425" xr:uid="{00000000-0005-0000-0000-0000C5810000}"/>
    <cellStyle name="Normal 5 3 9 2 2 2" xfId="34426" xr:uid="{00000000-0005-0000-0000-0000C6810000}"/>
    <cellStyle name="Normal 5 3 9 2 2 2 2" xfId="34427" xr:uid="{00000000-0005-0000-0000-0000C7810000}"/>
    <cellStyle name="Normal 5 3 9 2 2 3" xfId="34428" xr:uid="{00000000-0005-0000-0000-0000C8810000}"/>
    <cellStyle name="Normal 5 3 9 2 2 4" xfId="34429" xr:uid="{00000000-0005-0000-0000-0000C9810000}"/>
    <cellStyle name="Normal 5 3 9 2 3" xfId="34430" xr:uid="{00000000-0005-0000-0000-0000CA810000}"/>
    <cellStyle name="Normal 5 3 9 2 3 2" xfId="34431" xr:uid="{00000000-0005-0000-0000-0000CB810000}"/>
    <cellStyle name="Normal 5 3 9 2 4" xfId="34432" xr:uid="{00000000-0005-0000-0000-0000CC810000}"/>
    <cellStyle name="Normal 5 3 9 2 5" xfId="34433" xr:uid="{00000000-0005-0000-0000-0000CD810000}"/>
    <cellStyle name="Normal 5 3 9 2 6" xfId="34434" xr:uid="{00000000-0005-0000-0000-0000CE810000}"/>
    <cellStyle name="Normal 5 3_inv-en-1.5.0-02 trame_fiche-emissions" xfId="34435" xr:uid="{00000000-0005-0000-0000-0000CF810000}"/>
    <cellStyle name="Normal 5 30" xfId="34436" xr:uid="{00000000-0005-0000-0000-0000D0810000}"/>
    <cellStyle name="Normal 5 31" xfId="34437" xr:uid="{00000000-0005-0000-0000-0000D1810000}"/>
    <cellStyle name="Normal 5 32" xfId="34438" xr:uid="{00000000-0005-0000-0000-0000D2810000}"/>
    <cellStyle name="Normal 5 33" xfId="34439" xr:uid="{00000000-0005-0000-0000-0000D3810000}"/>
    <cellStyle name="Normal 5 34" xfId="2156" xr:uid="{00000000-0005-0000-0000-0000D4810000}"/>
    <cellStyle name="Normal 5 35" xfId="2152" xr:uid="{00000000-0005-0000-0000-0000D5810000}"/>
    <cellStyle name="Normal 5 36" xfId="50227" xr:uid="{00000000-0005-0000-0000-0000D6810000}"/>
    <cellStyle name="Normal 5 37" xfId="50348" xr:uid="{E8138BF7-4AFD-4A3B-8AAB-F19739489847}"/>
    <cellStyle name="Normal 5 38" xfId="52189" xr:uid="{3D02F858-8EC3-4371-A6EF-04A23206944D}"/>
    <cellStyle name="Normal 5 39" xfId="52168" xr:uid="{A6118BCA-DCE2-4974-A66F-7978DB866856}"/>
    <cellStyle name="Normal 5 4" xfId="438" xr:uid="{00000000-0005-0000-0000-0000D7810000}"/>
    <cellStyle name="Normal 5 4 10" xfId="34440" xr:uid="{00000000-0005-0000-0000-0000D8810000}"/>
    <cellStyle name="Normal 5 4 10 2" xfId="34441" xr:uid="{00000000-0005-0000-0000-0000D9810000}"/>
    <cellStyle name="Normal 5 4 10 2 2" xfId="34442" xr:uid="{00000000-0005-0000-0000-0000DA810000}"/>
    <cellStyle name="Normal 5 4 10 2 2 2" xfId="34443" xr:uid="{00000000-0005-0000-0000-0000DB810000}"/>
    <cellStyle name="Normal 5 4 10 2 2 2 2" xfId="34444" xr:uid="{00000000-0005-0000-0000-0000DC810000}"/>
    <cellStyle name="Normal 5 4 10 2 2 3" xfId="34445" xr:uid="{00000000-0005-0000-0000-0000DD810000}"/>
    <cellStyle name="Normal 5 4 10 2 2 4" xfId="34446" xr:uid="{00000000-0005-0000-0000-0000DE810000}"/>
    <cellStyle name="Normal 5 4 10 2 3" xfId="34447" xr:uid="{00000000-0005-0000-0000-0000DF810000}"/>
    <cellStyle name="Normal 5 4 10 2 3 2" xfId="34448" xr:uid="{00000000-0005-0000-0000-0000E0810000}"/>
    <cellStyle name="Normal 5 4 10 2 4" xfId="34449" xr:uid="{00000000-0005-0000-0000-0000E1810000}"/>
    <cellStyle name="Normal 5 4 10 2 5" xfId="34450" xr:uid="{00000000-0005-0000-0000-0000E2810000}"/>
    <cellStyle name="Normal 5 4 10 2 6" xfId="34451" xr:uid="{00000000-0005-0000-0000-0000E3810000}"/>
    <cellStyle name="Normal 5 4 11" xfId="34452" xr:uid="{00000000-0005-0000-0000-0000E4810000}"/>
    <cellStyle name="Normal 5 4 11 2" xfId="34453" xr:uid="{00000000-0005-0000-0000-0000E5810000}"/>
    <cellStyle name="Normal 5 4 11 2 2" xfId="34454" xr:uid="{00000000-0005-0000-0000-0000E6810000}"/>
    <cellStyle name="Normal 5 4 11 2 2 2" xfId="34455" xr:uid="{00000000-0005-0000-0000-0000E7810000}"/>
    <cellStyle name="Normal 5 4 11 2 2 2 2" xfId="34456" xr:uid="{00000000-0005-0000-0000-0000E8810000}"/>
    <cellStyle name="Normal 5 4 11 2 2 3" xfId="34457" xr:uid="{00000000-0005-0000-0000-0000E9810000}"/>
    <cellStyle name="Normal 5 4 11 2 2 4" xfId="34458" xr:uid="{00000000-0005-0000-0000-0000EA810000}"/>
    <cellStyle name="Normal 5 4 11 2 3" xfId="34459" xr:uid="{00000000-0005-0000-0000-0000EB810000}"/>
    <cellStyle name="Normal 5 4 11 2 3 2" xfId="34460" xr:uid="{00000000-0005-0000-0000-0000EC810000}"/>
    <cellStyle name="Normal 5 4 11 2 4" xfId="34461" xr:uid="{00000000-0005-0000-0000-0000ED810000}"/>
    <cellStyle name="Normal 5 4 11 2 5" xfId="34462" xr:uid="{00000000-0005-0000-0000-0000EE810000}"/>
    <cellStyle name="Normal 5 4 11 2 6" xfId="34463" xr:uid="{00000000-0005-0000-0000-0000EF810000}"/>
    <cellStyle name="Normal 5 4 12" xfId="34464" xr:uid="{00000000-0005-0000-0000-0000F0810000}"/>
    <cellStyle name="Normal 5 4 12 2" xfId="34465" xr:uid="{00000000-0005-0000-0000-0000F1810000}"/>
    <cellStyle name="Normal 5 4 12 2 2" xfId="34466" xr:uid="{00000000-0005-0000-0000-0000F2810000}"/>
    <cellStyle name="Normal 5 4 12 2 2 2" xfId="34467" xr:uid="{00000000-0005-0000-0000-0000F3810000}"/>
    <cellStyle name="Normal 5 4 12 2 2 2 2" xfId="34468" xr:uid="{00000000-0005-0000-0000-0000F4810000}"/>
    <cellStyle name="Normal 5 4 12 2 2 3" xfId="34469" xr:uid="{00000000-0005-0000-0000-0000F5810000}"/>
    <cellStyle name="Normal 5 4 12 2 2 4" xfId="34470" xr:uid="{00000000-0005-0000-0000-0000F6810000}"/>
    <cellStyle name="Normal 5 4 12 2 3" xfId="34471" xr:uid="{00000000-0005-0000-0000-0000F7810000}"/>
    <cellStyle name="Normal 5 4 12 2 3 2" xfId="34472" xr:uid="{00000000-0005-0000-0000-0000F8810000}"/>
    <cellStyle name="Normal 5 4 12 2 4" xfId="34473" xr:uid="{00000000-0005-0000-0000-0000F9810000}"/>
    <cellStyle name="Normal 5 4 12 2 5" xfId="34474" xr:uid="{00000000-0005-0000-0000-0000FA810000}"/>
    <cellStyle name="Normal 5 4 12 2 6" xfId="34475" xr:uid="{00000000-0005-0000-0000-0000FB810000}"/>
    <cellStyle name="Normal 5 4 13" xfId="34476" xr:uid="{00000000-0005-0000-0000-0000FC810000}"/>
    <cellStyle name="Normal 5 4 13 2" xfId="34477" xr:uid="{00000000-0005-0000-0000-0000FD810000}"/>
    <cellStyle name="Normal 5 4 13 2 2" xfId="34478" xr:uid="{00000000-0005-0000-0000-0000FE810000}"/>
    <cellStyle name="Normal 5 4 13 2 2 2" xfId="34479" xr:uid="{00000000-0005-0000-0000-0000FF810000}"/>
    <cellStyle name="Normal 5 4 13 2 2 2 2" xfId="34480" xr:uid="{00000000-0005-0000-0000-000000820000}"/>
    <cellStyle name="Normal 5 4 13 2 2 3" xfId="34481" xr:uid="{00000000-0005-0000-0000-000001820000}"/>
    <cellStyle name="Normal 5 4 13 2 2 4" xfId="34482" xr:uid="{00000000-0005-0000-0000-000002820000}"/>
    <cellStyle name="Normal 5 4 13 2 3" xfId="34483" xr:uid="{00000000-0005-0000-0000-000003820000}"/>
    <cellStyle name="Normal 5 4 13 2 3 2" xfId="34484" xr:uid="{00000000-0005-0000-0000-000004820000}"/>
    <cellStyle name="Normal 5 4 13 2 4" xfId="34485" xr:uid="{00000000-0005-0000-0000-000005820000}"/>
    <cellStyle name="Normal 5 4 13 2 5" xfId="34486" xr:uid="{00000000-0005-0000-0000-000006820000}"/>
    <cellStyle name="Normal 5 4 13 2 6" xfId="34487" xr:uid="{00000000-0005-0000-0000-000007820000}"/>
    <cellStyle name="Normal 5 4 14" xfId="34488" xr:uid="{00000000-0005-0000-0000-000008820000}"/>
    <cellStyle name="Normal 5 4 14 2" xfId="34489" xr:uid="{00000000-0005-0000-0000-000009820000}"/>
    <cellStyle name="Normal 5 4 14 2 2" xfId="34490" xr:uid="{00000000-0005-0000-0000-00000A820000}"/>
    <cellStyle name="Normal 5 4 14 2 2 2" xfId="34491" xr:uid="{00000000-0005-0000-0000-00000B820000}"/>
    <cellStyle name="Normal 5 4 14 2 3" xfId="34492" xr:uid="{00000000-0005-0000-0000-00000C820000}"/>
    <cellStyle name="Normal 5 4 14 2 4" xfId="34493" xr:uid="{00000000-0005-0000-0000-00000D820000}"/>
    <cellStyle name="Normal 5 4 14 3" xfId="34494" xr:uid="{00000000-0005-0000-0000-00000E820000}"/>
    <cellStyle name="Normal 5 4 14 3 2" xfId="34495" xr:uid="{00000000-0005-0000-0000-00000F820000}"/>
    <cellStyle name="Normal 5 4 14 4" xfId="34496" xr:uid="{00000000-0005-0000-0000-000010820000}"/>
    <cellStyle name="Normal 5 4 14 5" xfId="34497" xr:uid="{00000000-0005-0000-0000-000011820000}"/>
    <cellStyle name="Normal 5 4 14 6" xfId="34498" xr:uid="{00000000-0005-0000-0000-000012820000}"/>
    <cellStyle name="Normal 5 4 15" xfId="34499" xr:uid="{00000000-0005-0000-0000-000013820000}"/>
    <cellStyle name="Normal 5 4 15 2" xfId="34500" xr:uid="{00000000-0005-0000-0000-000014820000}"/>
    <cellStyle name="Normal 5 4 16" xfId="34501" xr:uid="{00000000-0005-0000-0000-000015820000}"/>
    <cellStyle name="Normal 5 4 17" xfId="2293" xr:uid="{00000000-0005-0000-0000-000016820000}"/>
    <cellStyle name="Normal 5 4 2" xfId="1422" xr:uid="{00000000-0005-0000-0000-000017820000}"/>
    <cellStyle name="Normal 5 4 2 2" xfId="34502" xr:uid="{00000000-0005-0000-0000-000018820000}"/>
    <cellStyle name="Normal 5 4 2 2 2" xfId="34503" xr:uid="{00000000-0005-0000-0000-000019820000}"/>
    <cellStyle name="Normal 5 4 2 2 2 2" xfId="34504" xr:uid="{00000000-0005-0000-0000-00001A820000}"/>
    <cellStyle name="Normal 5 4 2 2 2 2 2" xfId="34505" xr:uid="{00000000-0005-0000-0000-00001B820000}"/>
    <cellStyle name="Normal 5 4 2 2 2 2 2 2" xfId="34506" xr:uid="{00000000-0005-0000-0000-00001C820000}"/>
    <cellStyle name="Normal 5 4 2 2 2 2 3" xfId="34507" xr:uid="{00000000-0005-0000-0000-00001D820000}"/>
    <cellStyle name="Normal 5 4 2 2 2 2 4" xfId="34508" xr:uid="{00000000-0005-0000-0000-00001E820000}"/>
    <cellStyle name="Normal 5 4 2 2 2 3" xfId="34509" xr:uid="{00000000-0005-0000-0000-00001F820000}"/>
    <cellStyle name="Normal 5 4 2 2 2 3 2" xfId="34510" xr:uid="{00000000-0005-0000-0000-000020820000}"/>
    <cellStyle name="Normal 5 4 2 2 2 4" xfId="34511" xr:uid="{00000000-0005-0000-0000-000021820000}"/>
    <cellStyle name="Normal 5 4 2 2 2 5" xfId="34512" xr:uid="{00000000-0005-0000-0000-000022820000}"/>
    <cellStyle name="Normal 5 4 2 2 2 6" xfId="34513" xr:uid="{00000000-0005-0000-0000-000023820000}"/>
    <cellStyle name="Normal 5 4 2 2 3" xfId="34514" xr:uid="{00000000-0005-0000-0000-000024820000}"/>
    <cellStyle name="Normal 5 4 2 2 3 2" xfId="34515" xr:uid="{00000000-0005-0000-0000-000025820000}"/>
    <cellStyle name="Normal 5 4 2 2 4" xfId="34516" xr:uid="{00000000-0005-0000-0000-000026820000}"/>
    <cellStyle name="Normal 5 4 2 3" xfId="34517" xr:uid="{00000000-0005-0000-0000-000027820000}"/>
    <cellStyle name="Normal 5 4 2 3 2" xfId="34518" xr:uid="{00000000-0005-0000-0000-000028820000}"/>
    <cellStyle name="Normal 5 4 2 3 2 2" xfId="34519" xr:uid="{00000000-0005-0000-0000-000029820000}"/>
    <cellStyle name="Normal 5 4 2 3 2 2 2" xfId="34520" xr:uid="{00000000-0005-0000-0000-00002A820000}"/>
    <cellStyle name="Normal 5 4 2 3 2 3" xfId="34521" xr:uid="{00000000-0005-0000-0000-00002B820000}"/>
    <cellStyle name="Normal 5 4 2 3 2 4" xfId="34522" xr:uid="{00000000-0005-0000-0000-00002C820000}"/>
    <cellStyle name="Normal 5 4 2 3 3" xfId="34523" xr:uid="{00000000-0005-0000-0000-00002D820000}"/>
    <cellStyle name="Normal 5 4 2 3 3 2" xfId="34524" xr:uid="{00000000-0005-0000-0000-00002E820000}"/>
    <cellStyle name="Normal 5 4 2 3 4" xfId="34525" xr:uid="{00000000-0005-0000-0000-00002F820000}"/>
    <cellStyle name="Normal 5 4 2 3 5" xfId="34526" xr:uid="{00000000-0005-0000-0000-000030820000}"/>
    <cellStyle name="Normal 5 4 2 3 6" xfId="34527" xr:uid="{00000000-0005-0000-0000-000031820000}"/>
    <cellStyle name="Normal 5 4 2 4" xfId="34528" xr:uid="{00000000-0005-0000-0000-000032820000}"/>
    <cellStyle name="Normal 5 4 2 4 2" xfId="34529" xr:uid="{00000000-0005-0000-0000-000033820000}"/>
    <cellStyle name="Normal 5 4 2 5" xfId="34530" xr:uid="{00000000-0005-0000-0000-000034820000}"/>
    <cellStyle name="Normal 5 4 2 6" xfId="2392" xr:uid="{00000000-0005-0000-0000-000035820000}"/>
    <cellStyle name="Normal 5 4 3" xfId="34531" xr:uid="{00000000-0005-0000-0000-000036820000}"/>
    <cellStyle name="Normal 5 4 3 2" xfId="34532" xr:uid="{00000000-0005-0000-0000-000037820000}"/>
    <cellStyle name="Normal 5 4 3 2 2" xfId="34533" xr:uid="{00000000-0005-0000-0000-000038820000}"/>
    <cellStyle name="Normal 5 4 3 2 2 2" xfId="34534" xr:uid="{00000000-0005-0000-0000-000039820000}"/>
    <cellStyle name="Normal 5 4 3 2 2 2 2" xfId="34535" xr:uid="{00000000-0005-0000-0000-00003A820000}"/>
    <cellStyle name="Normal 5 4 3 2 2 3" xfId="34536" xr:uid="{00000000-0005-0000-0000-00003B820000}"/>
    <cellStyle name="Normal 5 4 3 2 2 4" xfId="34537" xr:uid="{00000000-0005-0000-0000-00003C820000}"/>
    <cellStyle name="Normal 5 4 3 2 3" xfId="34538" xr:uid="{00000000-0005-0000-0000-00003D820000}"/>
    <cellStyle name="Normal 5 4 3 2 3 2" xfId="34539" xr:uid="{00000000-0005-0000-0000-00003E820000}"/>
    <cellStyle name="Normal 5 4 3 2 4" xfId="34540" xr:uid="{00000000-0005-0000-0000-00003F820000}"/>
    <cellStyle name="Normal 5 4 3 2 5" xfId="34541" xr:uid="{00000000-0005-0000-0000-000040820000}"/>
    <cellStyle name="Normal 5 4 3 2 6" xfId="34542" xr:uid="{00000000-0005-0000-0000-000041820000}"/>
    <cellStyle name="Normal 5 4 3 3" xfId="34543" xr:uid="{00000000-0005-0000-0000-000042820000}"/>
    <cellStyle name="Normal 5 4 3 3 2" xfId="34544" xr:uid="{00000000-0005-0000-0000-000043820000}"/>
    <cellStyle name="Normal 5 4 3 4" xfId="34545" xr:uid="{00000000-0005-0000-0000-000044820000}"/>
    <cellStyle name="Normal 5 4 3 5" xfId="51428" xr:uid="{7A157AE5-DBF7-4916-8E32-C88AC4A654BA}"/>
    <cellStyle name="Normal 5 4 4" xfId="34546" xr:uid="{00000000-0005-0000-0000-000045820000}"/>
    <cellStyle name="Normal 5 4 4 2" xfId="34547" xr:uid="{00000000-0005-0000-0000-000046820000}"/>
    <cellStyle name="Normal 5 4 4 2 2" xfId="34548" xr:uid="{00000000-0005-0000-0000-000047820000}"/>
    <cellStyle name="Normal 5 4 4 2 2 2" xfId="34549" xr:uid="{00000000-0005-0000-0000-000048820000}"/>
    <cellStyle name="Normal 5 4 4 2 2 2 2" xfId="34550" xr:uid="{00000000-0005-0000-0000-000049820000}"/>
    <cellStyle name="Normal 5 4 4 2 2 3" xfId="34551" xr:uid="{00000000-0005-0000-0000-00004A820000}"/>
    <cellStyle name="Normal 5 4 4 2 2 4" xfId="34552" xr:uid="{00000000-0005-0000-0000-00004B820000}"/>
    <cellStyle name="Normal 5 4 4 2 3" xfId="34553" xr:uid="{00000000-0005-0000-0000-00004C820000}"/>
    <cellStyle name="Normal 5 4 4 2 3 2" xfId="34554" xr:uid="{00000000-0005-0000-0000-00004D820000}"/>
    <cellStyle name="Normal 5 4 4 2 4" xfId="34555" xr:uid="{00000000-0005-0000-0000-00004E820000}"/>
    <cellStyle name="Normal 5 4 4 2 5" xfId="34556" xr:uid="{00000000-0005-0000-0000-00004F820000}"/>
    <cellStyle name="Normal 5 4 4 2 6" xfId="34557" xr:uid="{00000000-0005-0000-0000-000050820000}"/>
    <cellStyle name="Normal 5 4 5" xfId="34558" xr:uid="{00000000-0005-0000-0000-000051820000}"/>
    <cellStyle name="Normal 5 4 5 2" xfId="34559" xr:uid="{00000000-0005-0000-0000-000052820000}"/>
    <cellStyle name="Normal 5 4 5 2 2" xfId="34560" xr:uid="{00000000-0005-0000-0000-000053820000}"/>
    <cellStyle name="Normal 5 4 5 2 2 2" xfId="34561" xr:uid="{00000000-0005-0000-0000-000054820000}"/>
    <cellStyle name="Normal 5 4 5 2 2 2 2" xfId="34562" xr:uid="{00000000-0005-0000-0000-000055820000}"/>
    <cellStyle name="Normal 5 4 5 2 2 3" xfId="34563" xr:uid="{00000000-0005-0000-0000-000056820000}"/>
    <cellStyle name="Normal 5 4 5 2 2 4" xfId="34564" xr:uid="{00000000-0005-0000-0000-000057820000}"/>
    <cellStyle name="Normal 5 4 5 2 3" xfId="34565" xr:uid="{00000000-0005-0000-0000-000058820000}"/>
    <cellStyle name="Normal 5 4 5 2 3 2" xfId="34566" xr:uid="{00000000-0005-0000-0000-000059820000}"/>
    <cellStyle name="Normal 5 4 5 2 4" xfId="34567" xr:uid="{00000000-0005-0000-0000-00005A820000}"/>
    <cellStyle name="Normal 5 4 5 2 5" xfId="34568" xr:uid="{00000000-0005-0000-0000-00005B820000}"/>
    <cellStyle name="Normal 5 4 5 2 6" xfId="34569" xr:uid="{00000000-0005-0000-0000-00005C820000}"/>
    <cellStyle name="Normal 5 4 6" xfId="34570" xr:uid="{00000000-0005-0000-0000-00005D820000}"/>
    <cellStyle name="Normal 5 4 6 2" xfId="34571" xr:uid="{00000000-0005-0000-0000-00005E820000}"/>
    <cellStyle name="Normal 5 4 6 2 2" xfId="34572" xr:uid="{00000000-0005-0000-0000-00005F820000}"/>
    <cellStyle name="Normal 5 4 6 2 2 2" xfId="34573" xr:uid="{00000000-0005-0000-0000-000060820000}"/>
    <cellStyle name="Normal 5 4 6 2 2 2 2" xfId="34574" xr:uid="{00000000-0005-0000-0000-000061820000}"/>
    <cellStyle name="Normal 5 4 6 2 2 3" xfId="34575" xr:uid="{00000000-0005-0000-0000-000062820000}"/>
    <cellStyle name="Normal 5 4 6 2 2 4" xfId="34576" xr:uid="{00000000-0005-0000-0000-000063820000}"/>
    <cellStyle name="Normal 5 4 6 2 3" xfId="34577" xr:uid="{00000000-0005-0000-0000-000064820000}"/>
    <cellStyle name="Normal 5 4 6 2 3 2" xfId="34578" xr:uid="{00000000-0005-0000-0000-000065820000}"/>
    <cellStyle name="Normal 5 4 6 2 4" xfId="34579" xr:uid="{00000000-0005-0000-0000-000066820000}"/>
    <cellStyle name="Normal 5 4 6 2 5" xfId="34580" xr:uid="{00000000-0005-0000-0000-000067820000}"/>
    <cellStyle name="Normal 5 4 6 2 6" xfId="34581" xr:uid="{00000000-0005-0000-0000-000068820000}"/>
    <cellStyle name="Normal 5 4 7" xfId="34582" xr:uid="{00000000-0005-0000-0000-000069820000}"/>
    <cellStyle name="Normal 5 4 7 2" xfId="34583" xr:uid="{00000000-0005-0000-0000-00006A820000}"/>
    <cellStyle name="Normal 5 4 7 2 2" xfId="34584" xr:uid="{00000000-0005-0000-0000-00006B820000}"/>
    <cellStyle name="Normal 5 4 7 2 2 2" xfId="34585" xr:uid="{00000000-0005-0000-0000-00006C820000}"/>
    <cellStyle name="Normal 5 4 7 2 2 2 2" xfId="34586" xr:uid="{00000000-0005-0000-0000-00006D820000}"/>
    <cellStyle name="Normal 5 4 7 2 2 3" xfId="34587" xr:uid="{00000000-0005-0000-0000-00006E820000}"/>
    <cellStyle name="Normal 5 4 7 2 2 4" xfId="34588" xr:uid="{00000000-0005-0000-0000-00006F820000}"/>
    <cellStyle name="Normal 5 4 7 2 3" xfId="34589" xr:uid="{00000000-0005-0000-0000-000070820000}"/>
    <cellStyle name="Normal 5 4 7 2 3 2" xfId="34590" xr:uid="{00000000-0005-0000-0000-000071820000}"/>
    <cellStyle name="Normal 5 4 7 2 4" xfId="34591" xr:uid="{00000000-0005-0000-0000-000072820000}"/>
    <cellStyle name="Normal 5 4 7 2 5" xfId="34592" xr:uid="{00000000-0005-0000-0000-000073820000}"/>
    <cellStyle name="Normal 5 4 7 2 6" xfId="34593" xr:uid="{00000000-0005-0000-0000-000074820000}"/>
    <cellStyle name="Normal 5 4 8" xfId="34594" xr:uid="{00000000-0005-0000-0000-000075820000}"/>
    <cellStyle name="Normal 5 4 8 2" xfId="34595" xr:uid="{00000000-0005-0000-0000-000076820000}"/>
    <cellStyle name="Normal 5 4 8 2 2" xfId="34596" xr:uid="{00000000-0005-0000-0000-000077820000}"/>
    <cellStyle name="Normal 5 4 8 2 2 2" xfId="34597" xr:uid="{00000000-0005-0000-0000-000078820000}"/>
    <cellStyle name="Normal 5 4 8 2 2 2 2" xfId="34598" xr:uid="{00000000-0005-0000-0000-000079820000}"/>
    <cellStyle name="Normal 5 4 8 2 2 3" xfId="34599" xr:uid="{00000000-0005-0000-0000-00007A820000}"/>
    <cellStyle name="Normal 5 4 8 2 2 4" xfId="34600" xr:uid="{00000000-0005-0000-0000-00007B820000}"/>
    <cellStyle name="Normal 5 4 8 2 3" xfId="34601" xr:uid="{00000000-0005-0000-0000-00007C820000}"/>
    <cellStyle name="Normal 5 4 8 2 3 2" xfId="34602" xr:uid="{00000000-0005-0000-0000-00007D820000}"/>
    <cellStyle name="Normal 5 4 8 2 4" xfId="34603" xr:uid="{00000000-0005-0000-0000-00007E820000}"/>
    <cellStyle name="Normal 5 4 8 2 5" xfId="34604" xr:uid="{00000000-0005-0000-0000-00007F820000}"/>
    <cellStyle name="Normal 5 4 8 2 6" xfId="34605" xr:uid="{00000000-0005-0000-0000-000080820000}"/>
    <cellStyle name="Normal 5 4 9" xfId="34606" xr:uid="{00000000-0005-0000-0000-000081820000}"/>
    <cellStyle name="Normal 5 4 9 2" xfId="34607" xr:uid="{00000000-0005-0000-0000-000082820000}"/>
    <cellStyle name="Normal 5 4 9 2 2" xfId="34608" xr:uid="{00000000-0005-0000-0000-000083820000}"/>
    <cellStyle name="Normal 5 4 9 2 2 2" xfId="34609" xr:uid="{00000000-0005-0000-0000-000084820000}"/>
    <cellStyle name="Normal 5 4 9 2 2 2 2" xfId="34610" xr:uid="{00000000-0005-0000-0000-000085820000}"/>
    <cellStyle name="Normal 5 4 9 2 2 3" xfId="34611" xr:uid="{00000000-0005-0000-0000-000086820000}"/>
    <cellStyle name="Normal 5 4 9 2 2 4" xfId="34612" xr:uid="{00000000-0005-0000-0000-000087820000}"/>
    <cellStyle name="Normal 5 4 9 2 3" xfId="34613" xr:uid="{00000000-0005-0000-0000-000088820000}"/>
    <cellStyle name="Normal 5 4 9 2 3 2" xfId="34614" xr:uid="{00000000-0005-0000-0000-000089820000}"/>
    <cellStyle name="Normal 5 4 9 2 4" xfId="34615" xr:uid="{00000000-0005-0000-0000-00008A820000}"/>
    <cellStyle name="Normal 5 4 9 2 5" xfId="34616" xr:uid="{00000000-0005-0000-0000-00008B820000}"/>
    <cellStyle name="Normal 5 4 9 2 6" xfId="34617" xr:uid="{00000000-0005-0000-0000-00008C820000}"/>
    <cellStyle name="Normal 5 4_inv-en-1.5.0-02 trame_fiche-emissions" xfId="34618" xr:uid="{00000000-0005-0000-0000-00008D820000}"/>
    <cellStyle name="Normal 5 40" xfId="52592" xr:uid="{A1DCFC34-705E-4015-B357-0509D8A4A1EB}"/>
    <cellStyle name="Normal 5 41" xfId="52436" xr:uid="{9D272A39-EA00-4A7A-8EB5-990038550423}"/>
    <cellStyle name="Normal 5 42" xfId="52694" xr:uid="{E1982E81-9F95-4E11-9A21-0C673D8D6188}"/>
    <cellStyle name="Normal 5 5" xfId="1419" xr:uid="{00000000-0005-0000-0000-00008E820000}"/>
    <cellStyle name="Normal 5 5 10" xfId="34619" xr:uid="{00000000-0005-0000-0000-00008F820000}"/>
    <cellStyle name="Normal 5 5 10 2" xfId="34620" xr:uid="{00000000-0005-0000-0000-000090820000}"/>
    <cellStyle name="Normal 5 5 10 2 2" xfId="34621" xr:uid="{00000000-0005-0000-0000-000091820000}"/>
    <cellStyle name="Normal 5 5 10 2 2 2" xfId="34622" xr:uid="{00000000-0005-0000-0000-000092820000}"/>
    <cellStyle name="Normal 5 5 10 2 2 2 2" xfId="34623" xr:uid="{00000000-0005-0000-0000-000093820000}"/>
    <cellStyle name="Normal 5 5 10 2 2 3" xfId="34624" xr:uid="{00000000-0005-0000-0000-000094820000}"/>
    <cellStyle name="Normal 5 5 10 2 2 4" xfId="34625" xr:uid="{00000000-0005-0000-0000-000095820000}"/>
    <cellStyle name="Normal 5 5 10 2 3" xfId="34626" xr:uid="{00000000-0005-0000-0000-000096820000}"/>
    <cellStyle name="Normal 5 5 10 2 3 2" xfId="34627" xr:uid="{00000000-0005-0000-0000-000097820000}"/>
    <cellStyle name="Normal 5 5 10 2 4" xfId="34628" xr:uid="{00000000-0005-0000-0000-000098820000}"/>
    <cellStyle name="Normal 5 5 10 2 5" xfId="34629" xr:uid="{00000000-0005-0000-0000-000099820000}"/>
    <cellStyle name="Normal 5 5 10 2 6" xfId="34630" xr:uid="{00000000-0005-0000-0000-00009A820000}"/>
    <cellStyle name="Normal 5 5 11" xfId="34631" xr:uid="{00000000-0005-0000-0000-00009B820000}"/>
    <cellStyle name="Normal 5 5 11 2" xfId="34632" xr:uid="{00000000-0005-0000-0000-00009C820000}"/>
    <cellStyle name="Normal 5 5 11 2 2" xfId="34633" xr:uid="{00000000-0005-0000-0000-00009D820000}"/>
    <cellStyle name="Normal 5 5 11 2 2 2" xfId="34634" xr:uid="{00000000-0005-0000-0000-00009E820000}"/>
    <cellStyle name="Normal 5 5 11 2 2 2 2" xfId="34635" xr:uid="{00000000-0005-0000-0000-00009F820000}"/>
    <cellStyle name="Normal 5 5 11 2 2 3" xfId="34636" xr:uid="{00000000-0005-0000-0000-0000A0820000}"/>
    <cellStyle name="Normal 5 5 11 2 2 4" xfId="34637" xr:uid="{00000000-0005-0000-0000-0000A1820000}"/>
    <cellStyle name="Normal 5 5 11 2 3" xfId="34638" xr:uid="{00000000-0005-0000-0000-0000A2820000}"/>
    <cellStyle name="Normal 5 5 11 2 3 2" xfId="34639" xr:uid="{00000000-0005-0000-0000-0000A3820000}"/>
    <cellStyle name="Normal 5 5 11 2 4" xfId="34640" xr:uid="{00000000-0005-0000-0000-0000A4820000}"/>
    <cellStyle name="Normal 5 5 11 2 5" xfId="34641" xr:uid="{00000000-0005-0000-0000-0000A5820000}"/>
    <cellStyle name="Normal 5 5 11 2 6" xfId="34642" xr:uid="{00000000-0005-0000-0000-0000A6820000}"/>
    <cellStyle name="Normal 5 5 12" xfId="34643" xr:uid="{00000000-0005-0000-0000-0000A7820000}"/>
    <cellStyle name="Normal 5 5 12 2" xfId="34644" xr:uid="{00000000-0005-0000-0000-0000A8820000}"/>
    <cellStyle name="Normal 5 5 12 2 2" xfId="34645" xr:uid="{00000000-0005-0000-0000-0000A9820000}"/>
    <cellStyle name="Normal 5 5 12 2 2 2" xfId="34646" xr:uid="{00000000-0005-0000-0000-0000AA820000}"/>
    <cellStyle name="Normal 5 5 12 2 2 2 2" xfId="34647" xr:uid="{00000000-0005-0000-0000-0000AB820000}"/>
    <cellStyle name="Normal 5 5 12 2 2 3" xfId="34648" xr:uid="{00000000-0005-0000-0000-0000AC820000}"/>
    <cellStyle name="Normal 5 5 12 2 2 4" xfId="34649" xr:uid="{00000000-0005-0000-0000-0000AD820000}"/>
    <cellStyle name="Normal 5 5 12 2 3" xfId="34650" xr:uid="{00000000-0005-0000-0000-0000AE820000}"/>
    <cellStyle name="Normal 5 5 12 2 3 2" xfId="34651" xr:uid="{00000000-0005-0000-0000-0000AF820000}"/>
    <cellStyle name="Normal 5 5 12 2 4" xfId="34652" xr:uid="{00000000-0005-0000-0000-0000B0820000}"/>
    <cellStyle name="Normal 5 5 12 2 5" xfId="34653" xr:uid="{00000000-0005-0000-0000-0000B1820000}"/>
    <cellStyle name="Normal 5 5 12 2 6" xfId="34654" xr:uid="{00000000-0005-0000-0000-0000B2820000}"/>
    <cellStyle name="Normal 5 5 13" xfId="34655" xr:uid="{00000000-0005-0000-0000-0000B3820000}"/>
    <cellStyle name="Normal 5 5 13 2" xfId="34656" xr:uid="{00000000-0005-0000-0000-0000B4820000}"/>
    <cellStyle name="Normal 5 5 13 2 2" xfId="34657" xr:uid="{00000000-0005-0000-0000-0000B5820000}"/>
    <cellStyle name="Normal 5 5 13 2 2 2" xfId="34658" xr:uid="{00000000-0005-0000-0000-0000B6820000}"/>
    <cellStyle name="Normal 5 5 13 2 2 2 2" xfId="34659" xr:uid="{00000000-0005-0000-0000-0000B7820000}"/>
    <cellStyle name="Normal 5 5 13 2 2 3" xfId="34660" xr:uid="{00000000-0005-0000-0000-0000B8820000}"/>
    <cellStyle name="Normal 5 5 13 2 2 4" xfId="34661" xr:uid="{00000000-0005-0000-0000-0000B9820000}"/>
    <cellStyle name="Normal 5 5 13 2 3" xfId="34662" xr:uid="{00000000-0005-0000-0000-0000BA820000}"/>
    <cellStyle name="Normal 5 5 13 2 3 2" xfId="34663" xr:uid="{00000000-0005-0000-0000-0000BB820000}"/>
    <cellStyle name="Normal 5 5 13 2 4" xfId="34664" xr:uid="{00000000-0005-0000-0000-0000BC820000}"/>
    <cellStyle name="Normal 5 5 13 2 5" xfId="34665" xr:uid="{00000000-0005-0000-0000-0000BD820000}"/>
    <cellStyle name="Normal 5 5 13 2 6" xfId="34666" xr:uid="{00000000-0005-0000-0000-0000BE820000}"/>
    <cellStyle name="Normal 5 5 14" xfId="34667" xr:uid="{00000000-0005-0000-0000-0000BF820000}"/>
    <cellStyle name="Normal 5 5 14 2" xfId="34668" xr:uid="{00000000-0005-0000-0000-0000C0820000}"/>
    <cellStyle name="Normal 5 5 14 2 2" xfId="34669" xr:uid="{00000000-0005-0000-0000-0000C1820000}"/>
    <cellStyle name="Normal 5 5 14 2 2 2" xfId="34670" xr:uid="{00000000-0005-0000-0000-0000C2820000}"/>
    <cellStyle name="Normal 5 5 14 2 3" xfId="34671" xr:uid="{00000000-0005-0000-0000-0000C3820000}"/>
    <cellStyle name="Normal 5 5 14 2 4" xfId="34672" xr:uid="{00000000-0005-0000-0000-0000C4820000}"/>
    <cellStyle name="Normal 5 5 14 3" xfId="34673" xr:uid="{00000000-0005-0000-0000-0000C5820000}"/>
    <cellStyle name="Normal 5 5 14 3 2" xfId="34674" xr:uid="{00000000-0005-0000-0000-0000C6820000}"/>
    <cellStyle name="Normal 5 5 14 4" xfId="34675" xr:uid="{00000000-0005-0000-0000-0000C7820000}"/>
    <cellStyle name="Normal 5 5 14 5" xfId="34676" xr:uid="{00000000-0005-0000-0000-0000C8820000}"/>
    <cellStyle name="Normal 5 5 14 6" xfId="34677" xr:uid="{00000000-0005-0000-0000-0000C9820000}"/>
    <cellStyle name="Normal 5 5 15" xfId="34678" xr:uid="{00000000-0005-0000-0000-0000CA820000}"/>
    <cellStyle name="Normal 5 5 15 2" xfId="34679" xr:uid="{00000000-0005-0000-0000-0000CB820000}"/>
    <cellStyle name="Normal 5 5 16" xfId="34680" xr:uid="{00000000-0005-0000-0000-0000CC820000}"/>
    <cellStyle name="Normal 5 5 17" xfId="2294" xr:uid="{00000000-0005-0000-0000-0000CD820000}"/>
    <cellStyle name="Normal 5 5 2" xfId="2393" xr:uid="{00000000-0005-0000-0000-0000CE820000}"/>
    <cellStyle name="Normal 5 5 2 2" xfId="34681" xr:uid="{00000000-0005-0000-0000-0000CF820000}"/>
    <cellStyle name="Normal 5 5 2 2 2" xfId="34682" xr:uid="{00000000-0005-0000-0000-0000D0820000}"/>
    <cellStyle name="Normal 5 5 2 2 2 2" xfId="34683" xr:uid="{00000000-0005-0000-0000-0000D1820000}"/>
    <cellStyle name="Normal 5 5 2 2 2 2 2" xfId="34684" xr:uid="{00000000-0005-0000-0000-0000D2820000}"/>
    <cellStyle name="Normal 5 5 2 2 2 2 2 2" xfId="34685" xr:uid="{00000000-0005-0000-0000-0000D3820000}"/>
    <cellStyle name="Normal 5 5 2 2 2 2 3" xfId="34686" xr:uid="{00000000-0005-0000-0000-0000D4820000}"/>
    <cellStyle name="Normal 5 5 2 2 2 2 4" xfId="34687" xr:uid="{00000000-0005-0000-0000-0000D5820000}"/>
    <cellStyle name="Normal 5 5 2 2 2 3" xfId="34688" xr:uid="{00000000-0005-0000-0000-0000D6820000}"/>
    <cellStyle name="Normal 5 5 2 2 2 3 2" xfId="34689" xr:uid="{00000000-0005-0000-0000-0000D7820000}"/>
    <cellStyle name="Normal 5 5 2 2 2 4" xfId="34690" xr:uid="{00000000-0005-0000-0000-0000D8820000}"/>
    <cellStyle name="Normal 5 5 2 2 2 5" xfId="34691" xr:uid="{00000000-0005-0000-0000-0000D9820000}"/>
    <cellStyle name="Normal 5 5 2 2 2 6" xfId="34692" xr:uid="{00000000-0005-0000-0000-0000DA820000}"/>
    <cellStyle name="Normal 5 5 2 3" xfId="34693" xr:uid="{00000000-0005-0000-0000-0000DB820000}"/>
    <cellStyle name="Normal 5 5 2 3 2" xfId="34694" xr:uid="{00000000-0005-0000-0000-0000DC820000}"/>
    <cellStyle name="Normal 5 5 2 3 2 2" xfId="34695" xr:uid="{00000000-0005-0000-0000-0000DD820000}"/>
    <cellStyle name="Normal 5 5 2 3 2 2 2" xfId="34696" xr:uid="{00000000-0005-0000-0000-0000DE820000}"/>
    <cellStyle name="Normal 5 5 2 3 2 3" xfId="34697" xr:uid="{00000000-0005-0000-0000-0000DF820000}"/>
    <cellStyle name="Normal 5 5 2 3 2 4" xfId="34698" xr:uid="{00000000-0005-0000-0000-0000E0820000}"/>
    <cellStyle name="Normal 5 5 2 3 3" xfId="34699" xr:uid="{00000000-0005-0000-0000-0000E1820000}"/>
    <cellStyle name="Normal 5 5 2 3 3 2" xfId="34700" xr:uid="{00000000-0005-0000-0000-0000E2820000}"/>
    <cellStyle name="Normal 5 5 2 3 4" xfId="34701" xr:uid="{00000000-0005-0000-0000-0000E3820000}"/>
    <cellStyle name="Normal 5 5 2 3 5" xfId="34702" xr:uid="{00000000-0005-0000-0000-0000E4820000}"/>
    <cellStyle name="Normal 5 5 2 3 6" xfId="34703" xr:uid="{00000000-0005-0000-0000-0000E5820000}"/>
    <cellStyle name="Normal 5 5 2 4" xfId="34704" xr:uid="{00000000-0005-0000-0000-0000E6820000}"/>
    <cellStyle name="Normal 5 5 2 4 2" xfId="34705" xr:uid="{00000000-0005-0000-0000-0000E7820000}"/>
    <cellStyle name="Normal 5 5 2 5" xfId="34706" xr:uid="{00000000-0005-0000-0000-0000E8820000}"/>
    <cellStyle name="Normal 5 5 3" xfId="34707" xr:uid="{00000000-0005-0000-0000-0000E9820000}"/>
    <cellStyle name="Normal 5 5 3 2" xfId="34708" xr:uid="{00000000-0005-0000-0000-0000EA820000}"/>
    <cellStyle name="Normal 5 5 3 2 2" xfId="34709" xr:uid="{00000000-0005-0000-0000-0000EB820000}"/>
    <cellStyle name="Normal 5 5 3 2 2 2" xfId="34710" xr:uid="{00000000-0005-0000-0000-0000EC820000}"/>
    <cellStyle name="Normal 5 5 3 2 2 2 2" xfId="34711" xr:uid="{00000000-0005-0000-0000-0000ED820000}"/>
    <cellStyle name="Normal 5 5 3 2 2 3" xfId="34712" xr:uid="{00000000-0005-0000-0000-0000EE820000}"/>
    <cellStyle name="Normal 5 5 3 2 2 4" xfId="34713" xr:uid="{00000000-0005-0000-0000-0000EF820000}"/>
    <cellStyle name="Normal 5 5 3 2 3" xfId="34714" xr:uid="{00000000-0005-0000-0000-0000F0820000}"/>
    <cellStyle name="Normal 5 5 3 2 3 2" xfId="34715" xr:uid="{00000000-0005-0000-0000-0000F1820000}"/>
    <cellStyle name="Normal 5 5 3 2 4" xfId="34716" xr:uid="{00000000-0005-0000-0000-0000F2820000}"/>
    <cellStyle name="Normal 5 5 3 2 5" xfId="34717" xr:uid="{00000000-0005-0000-0000-0000F3820000}"/>
    <cellStyle name="Normal 5 5 3 2 6" xfId="34718" xr:uid="{00000000-0005-0000-0000-0000F4820000}"/>
    <cellStyle name="Normal 5 5 4" xfId="34719" xr:uid="{00000000-0005-0000-0000-0000F5820000}"/>
    <cellStyle name="Normal 5 5 4 2" xfId="34720" xr:uid="{00000000-0005-0000-0000-0000F6820000}"/>
    <cellStyle name="Normal 5 5 4 2 2" xfId="34721" xr:uid="{00000000-0005-0000-0000-0000F7820000}"/>
    <cellStyle name="Normal 5 5 4 2 2 2" xfId="34722" xr:uid="{00000000-0005-0000-0000-0000F8820000}"/>
    <cellStyle name="Normal 5 5 4 2 2 2 2" xfId="34723" xr:uid="{00000000-0005-0000-0000-0000F9820000}"/>
    <cellStyle name="Normal 5 5 4 2 2 3" xfId="34724" xr:uid="{00000000-0005-0000-0000-0000FA820000}"/>
    <cellStyle name="Normal 5 5 4 2 2 4" xfId="34725" xr:uid="{00000000-0005-0000-0000-0000FB820000}"/>
    <cellStyle name="Normal 5 5 4 2 3" xfId="34726" xr:uid="{00000000-0005-0000-0000-0000FC820000}"/>
    <cellStyle name="Normal 5 5 4 2 3 2" xfId="34727" xr:uid="{00000000-0005-0000-0000-0000FD820000}"/>
    <cellStyle name="Normal 5 5 4 2 4" xfId="34728" xr:uid="{00000000-0005-0000-0000-0000FE820000}"/>
    <cellStyle name="Normal 5 5 4 2 5" xfId="34729" xr:uid="{00000000-0005-0000-0000-0000FF820000}"/>
    <cellStyle name="Normal 5 5 4 2 6" xfId="34730" xr:uid="{00000000-0005-0000-0000-000000830000}"/>
    <cellStyle name="Normal 5 5 5" xfId="34731" xr:uid="{00000000-0005-0000-0000-000001830000}"/>
    <cellStyle name="Normal 5 5 5 2" xfId="34732" xr:uid="{00000000-0005-0000-0000-000002830000}"/>
    <cellStyle name="Normal 5 5 5 2 2" xfId="34733" xr:uid="{00000000-0005-0000-0000-000003830000}"/>
    <cellStyle name="Normal 5 5 5 2 2 2" xfId="34734" xr:uid="{00000000-0005-0000-0000-000004830000}"/>
    <cellStyle name="Normal 5 5 5 2 2 2 2" xfId="34735" xr:uid="{00000000-0005-0000-0000-000005830000}"/>
    <cellStyle name="Normal 5 5 5 2 2 3" xfId="34736" xr:uid="{00000000-0005-0000-0000-000006830000}"/>
    <cellStyle name="Normal 5 5 5 2 2 4" xfId="34737" xr:uid="{00000000-0005-0000-0000-000007830000}"/>
    <cellStyle name="Normal 5 5 5 2 3" xfId="34738" xr:uid="{00000000-0005-0000-0000-000008830000}"/>
    <cellStyle name="Normal 5 5 5 2 3 2" xfId="34739" xr:uid="{00000000-0005-0000-0000-000009830000}"/>
    <cellStyle name="Normal 5 5 5 2 4" xfId="34740" xr:uid="{00000000-0005-0000-0000-00000A830000}"/>
    <cellStyle name="Normal 5 5 5 2 5" xfId="34741" xr:uid="{00000000-0005-0000-0000-00000B830000}"/>
    <cellStyle name="Normal 5 5 5 2 6" xfId="34742" xr:uid="{00000000-0005-0000-0000-00000C830000}"/>
    <cellStyle name="Normal 5 5 6" xfId="34743" xr:uid="{00000000-0005-0000-0000-00000D830000}"/>
    <cellStyle name="Normal 5 5 6 2" xfId="34744" xr:uid="{00000000-0005-0000-0000-00000E830000}"/>
    <cellStyle name="Normal 5 5 6 2 2" xfId="34745" xr:uid="{00000000-0005-0000-0000-00000F830000}"/>
    <cellStyle name="Normal 5 5 6 2 2 2" xfId="34746" xr:uid="{00000000-0005-0000-0000-000010830000}"/>
    <cellStyle name="Normal 5 5 6 2 2 2 2" xfId="34747" xr:uid="{00000000-0005-0000-0000-000011830000}"/>
    <cellStyle name="Normal 5 5 6 2 2 3" xfId="34748" xr:uid="{00000000-0005-0000-0000-000012830000}"/>
    <cellStyle name="Normal 5 5 6 2 2 4" xfId="34749" xr:uid="{00000000-0005-0000-0000-000013830000}"/>
    <cellStyle name="Normal 5 5 6 2 3" xfId="34750" xr:uid="{00000000-0005-0000-0000-000014830000}"/>
    <cellStyle name="Normal 5 5 6 2 3 2" xfId="34751" xr:uid="{00000000-0005-0000-0000-000015830000}"/>
    <cellStyle name="Normal 5 5 6 2 4" xfId="34752" xr:uid="{00000000-0005-0000-0000-000016830000}"/>
    <cellStyle name="Normal 5 5 6 2 5" xfId="34753" xr:uid="{00000000-0005-0000-0000-000017830000}"/>
    <cellStyle name="Normal 5 5 6 2 6" xfId="34754" xr:uid="{00000000-0005-0000-0000-000018830000}"/>
    <cellStyle name="Normal 5 5 7" xfId="34755" xr:uid="{00000000-0005-0000-0000-000019830000}"/>
    <cellStyle name="Normal 5 5 7 2" xfId="34756" xr:uid="{00000000-0005-0000-0000-00001A830000}"/>
    <cellStyle name="Normal 5 5 7 2 2" xfId="34757" xr:uid="{00000000-0005-0000-0000-00001B830000}"/>
    <cellStyle name="Normal 5 5 7 2 2 2" xfId="34758" xr:uid="{00000000-0005-0000-0000-00001C830000}"/>
    <cellStyle name="Normal 5 5 7 2 2 2 2" xfId="34759" xr:uid="{00000000-0005-0000-0000-00001D830000}"/>
    <cellStyle name="Normal 5 5 7 2 2 3" xfId="34760" xr:uid="{00000000-0005-0000-0000-00001E830000}"/>
    <cellStyle name="Normal 5 5 7 2 2 4" xfId="34761" xr:uid="{00000000-0005-0000-0000-00001F830000}"/>
    <cellStyle name="Normal 5 5 7 2 3" xfId="34762" xr:uid="{00000000-0005-0000-0000-000020830000}"/>
    <cellStyle name="Normal 5 5 7 2 3 2" xfId="34763" xr:uid="{00000000-0005-0000-0000-000021830000}"/>
    <cellStyle name="Normal 5 5 7 2 4" xfId="34764" xr:uid="{00000000-0005-0000-0000-000022830000}"/>
    <cellStyle name="Normal 5 5 7 2 5" xfId="34765" xr:uid="{00000000-0005-0000-0000-000023830000}"/>
    <cellStyle name="Normal 5 5 7 2 6" xfId="34766" xr:uid="{00000000-0005-0000-0000-000024830000}"/>
    <cellStyle name="Normal 5 5 8" xfId="34767" xr:uid="{00000000-0005-0000-0000-000025830000}"/>
    <cellStyle name="Normal 5 5 8 2" xfId="34768" xr:uid="{00000000-0005-0000-0000-000026830000}"/>
    <cellStyle name="Normal 5 5 8 2 2" xfId="34769" xr:uid="{00000000-0005-0000-0000-000027830000}"/>
    <cellStyle name="Normal 5 5 8 2 2 2" xfId="34770" xr:uid="{00000000-0005-0000-0000-000028830000}"/>
    <cellStyle name="Normal 5 5 8 2 2 2 2" xfId="34771" xr:uid="{00000000-0005-0000-0000-000029830000}"/>
    <cellStyle name="Normal 5 5 8 2 2 3" xfId="34772" xr:uid="{00000000-0005-0000-0000-00002A830000}"/>
    <cellStyle name="Normal 5 5 8 2 2 4" xfId="34773" xr:uid="{00000000-0005-0000-0000-00002B830000}"/>
    <cellStyle name="Normal 5 5 8 2 3" xfId="34774" xr:uid="{00000000-0005-0000-0000-00002C830000}"/>
    <cellStyle name="Normal 5 5 8 2 3 2" xfId="34775" xr:uid="{00000000-0005-0000-0000-00002D830000}"/>
    <cellStyle name="Normal 5 5 8 2 4" xfId="34776" xr:uid="{00000000-0005-0000-0000-00002E830000}"/>
    <cellStyle name="Normal 5 5 8 2 5" xfId="34777" xr:uid="{00000000-0005-0000-0000-00002F830000}"/>
    <cellStyle name="Normal 5 5 8 2 6" xfId="34778" xr:uid="{00000000-0005-0000-0000-000030830000}"/>
    <cellStyle name="Normal 5 5 9" xfId="34779" xr:uid="{00000000-0005-0000-0000-000031830000}"/>
    <cellStyle name="Normal 5 5 9 2" xfId="34780" xr:uid="{00000000-0005-0000-0000-000032830000}"/>
    <cellStyle name="Normal 5 5 9 2 2" xfId="34781" xr:uid="{00000000-0005-0000-0000-000033830000}"/>
    <cellStyle name="Normal 5 5 9 2 2 2" xfId="34782" xr:uid="{00000000-0005-0000-0000-000034830000}"/>
    <cellStyle name="Normal 5 5 9 2 2 2 2" xfId="34783" xr:uid="{00000000-0005-0000-0000-000035830000}"/>
    <cellStyle name="Normal 5 5 9 2 2 3" xfId="34784" xr:uid="{00000000-0005-0000-0000-000036830000}"/>
    <cellStyle name="Normal 5 5 9 2 2 4" xfId="34785" xr:uid="{00000000-0005-0000-0000-000037830000}"/>
    <cellStyle name="Normal 5 5 9 2 3" xfId="34786" xr:uid="{00000000-0005-0000-0000-000038830000}"/>
    <cellStyle name="Normal 5 5 9 2 3 2" xfId="34787" xr:uid="{00000000-0005-0000-0000-000039830000}"/>
    <cellStyle name="Normal 5 5 9 2 4" xfId="34788" xr:uid="{00000000-0005-0000-0000-00003A830000}"/>
    <cellStyle name="Normal 5 5 9 2 5" xfId="34789" xr:uid="{00000000-0005-0000-0000-00003B830000}"/>
    <cellStyle name="Normal 5 5 9 2 6" xfId="34790" xr:uid="{00000000-0005-0000-0000-00003C830000}"/>
    <cellStyle name="Normal 5 5_inv-en-1.5.0-02 trame_fiche-emissions" xfId="34791" xr:uid="{00000000-0005-0000-0000-00003D830000}"/>
    <cellStyle name="Normal 5 6" xfId="2045" xr:uid="{00000000-0005-0000-0000-00003E830000}"/>
    <cellStyle name="Normal 5 6 10" xfId="34792" xr:uid="{00000000-0005-0000-0000-00003F830000}"/>
    <cellStyle name="Normal 5 6 10 2" xfId="34793" xr:uid="{00000000-0005-0000-0000-000040830000}"/>
    <cellStyle name="Normal 5 6 10 2 2" xfId="34794" xr:uid="{00000000-0005-0000-0000-000041830000}"/>
    <cellStyle name="Normal 5 6 10 2 2 2" xfId="34795" xr:uid="{00000000-0005-0000-0000-000042830000}"/>
    <cellStyle name="Normal 5 6 10 2 2 2 2" xfId="34796" xr:uid="{00000000-0005-0000-0000-000043830000}"/>
    <cellStyle name="Normal 5 6 10 2 2 3" xfId="34797" xr:uid="{00000000-0005-0000-0000-000044830000}"/>
    <cellStyle name="Normal 5 6 10 2 2 4" xfId="34798" xr:uid="{00000000-0005-0000-0000-000045830000}"/>
    <cellStyle name="Normal 5 6 10 2 3" xfId="34799" xr:uid="{00000000-0005-0000-0000-000046830000}"/>
    <cellStyle name="Normal 5 6 10 2 3 2" xfId="34800" xr:uid="{00000000-0005-0000-0000-000047830000}"/>
    <cellStyle name="Normal 5 6 10 2 4" xfId="34801" xr:uid="{00000000-0005-0000-0000-000048830000}"/>
    <cellStyle name="Normal 5 6 10 2 5" xfId="34802" xr:uid="{00000000-0005-0000-0000-000049830000}"/>
    <cellStyle name="Normal 5 6 10 2 6" xfId="34803" xr:uid="{00000000-0005-0000-0000-00004A830000}"/>
    <cellStyle name="Normal 5 6 11" xfId="34804" xr:uid="{00000000-0005-0000-0000-00004B830000}"/>
    <cellStyle name="Normal 5 6 11 2" xfId="34805" xr:uid="{00000000-0005-0000-0000-00004C830000}"/>
    <cellStyle name="Normal 5 6 11 2 2" xfId="34806" xr:uid="{00000000-0005-0000-0000-00004D830000}"/>
    <cellStyle name="Normal 5 6 11 2 2 2" xfId="34807" xr:uid="{00000000-0005-0000-0000-00004E830000}"/>
    <cellStyle name="Normal 5 6 11 2 2 2 2" xfId="34808" xr:uid="{00000000-0005-0000-0000-00004F830000}"/>
    <cellStyle name="Normal 5 6 11 2 2 3" xfId="34809" xr:uid="{00000000-0005-0000-0000-000050830000}"/>
    <cellStyle name="Normal 5 6 11 2 2 4" xfId="34810" xr:uid="{00000000-0005-0000-0000-000051830000}"/>
    <cellStyle name="Normal 5 6 11 2 3" xfId="34811" xr:uid="{00000000-0005-0000-0000-000052830000}"/>
    <cellStyle name="Normal 5 6 11 2 3 2" xfId="34812" xr:uid="{00000000-0005-0000-0000-000053830000}"/>
    <cellStyle name="Normal 5 6 11 2 4" xfId="34813" xr:uid="{00000000-0005-0000-0000-000054830000}"/>
    <cellStyle name="Normal 5 6 11 2 5" xfId="34814" xr:uid="{00000000-0005-0000-0000-000055830000}"/>
    <cellStyle name="Normal 5 6 11 2 6" xfId="34815" xr:uid="{00000000-0005-0000-0000-000056830000}"/>
    <cellStyle name="Normal 5 6 12" xfId="34816" xr:uid="{00000000-0005-0000-0000-000057830000}"/>
    <cellStyle name="Normal 5 6 12 2" xfId="34817" xr:uid="{00000000-0005-0000-0000-000058830000}"/>
    <cellStyle name="Normal 5 6 12 2 2" xfId="34818" xr:uid="{00000000-0005-0000-0000-000059830000}"/>
    <cellStyle name="Normal 5 6 12 2 2 2" xfId="34819" xr:uid="{00000000-0005-0000-0000-00005A830000}"/>
    <cellStyle name="Normal 5 6 12 2 2 2 2" xfId="34820" xr:uid="{00000000-0005-0000-0000-00005B830000}"/>
    <cellStyle name="Normal 5 6 12 2 2 3" xfId="34821" xr:uid="{00000000-0005-0000-0000-00005C830000}"/>
    <cellStyle name="Normal 5 6 12 2 2 4" xfId="34822" xr:uid="{00000000-0005-0000-0000-00005D830000}"/>
    <cellStyle name="Normal 5 6 12 2 3" xfId="34823" xr:uid="{00000000-0005-0000-0000-00005E830000}"/>
    <cellStyle name="Normal 5 6 12 2 3 2" xfId="34824" xr:uid="{00000000-0005-0000-0000-00005F830000}"/>
    <cellStyle name="Normal 5 6 12 2 4" xfId="34825" xr:uid="{00000000-0005-0000-0000-000060830000}"/>
    <cellStyle name="Normal 5 6 12 2 5" xfId="34826" xr:uid="{00000000-0005-0000-0000-000061830000}"/>
    <cellStyle name="Normal 5 6 12 2 6" xfId="34827" xr:uid="{00000000-0005-0000-0000-000062830000}"/>
    <cellStyle name="Normal 5 6 13" xfId="34828" xr:uid="{00000000-0005-0000-0000-000063830000}"/>
    <cellStyle name="Normal 5 6 13 2" xfId="34829" xr:uid="{00000000-0005-0000-0000-000064830000}"/>
    <cellStyle name="Normal 5 6 13 2 2" xfId="34830" xr:uid="{00000000-0005-0000-0000-000065830000}"/>
    <cellStyle name="Normal 5 6 13 2 2 2" xfId="34831" xr:uid="{00000000-0005-0000-0000-000066830000}"/>
    <cellStyle name="Normal 5 6 13 2 2 2 2" xfId="34832" xr:uid="{00000000-0005-0000-0000-000067830000}"/>
    <cellStyle name="Normal 5 6 13 2 2 3" xfId="34833" xr:uid="{00000000-0005-0000-0000-000068830000}"/>
    <cellStyle name="Normal 5 6 13 2 2 4" xfId="34834" xr:uid="{00000000-0005-0000-0000-000069830000}"/>
    <cellStyle name="Normal 5 6 13 2 3" xfId="34835" xr:uid="{00000000-0005-0000-0000-00006A830000}"/>
    <cellStyle name="Normal 5 6 13 2 3 2" xfId="34836" xr:uid="{00000000-0005-0000-0000-00006B830000}"/>
    <cellStyle name="Normal 5 6 13 2 4" xfId="34837" xr:uid="{00000000-0005-0000-0000-00006C830000}"/>
    <cellStyle name="Normal 5 6 13 2 5" xfId="34838" xr:uid="{00000000-0005-0000-0000-00006D830000}"/>
    <cellStyle name="Normal 5 6 13 2 6" xfId="34839" xr:uid="{00000000-0005-0000-0000-00006E830000}"/>
    <cellStyle name="Normal 5 6 14" xfId="34840" xr:uid="{00000000-0005-0000-0000-00006F830000}"/>
    <cellStyle name="Normal 5 6 14 2" xfId="34841" xr:uid="{00000000-0005-0000-0000-000070830000}"/>
    <cellStyle name="Normal 5 6 14 2 2" xfId="34842" xr:uid="{00000000-0005-0000-0000-000071830000}"/>
    <cellStyle name="Normal 5 6 14 2 2 2" xfId="34843" xr:uid="{00000000-0005-0000-0000-000072830000}"/>
    <cellStyle name="Normal 5 6 14 2 3" xfId="34844" xr:uid="{00000000-0005-0000-0000-000073830000}"/>
    <cellStyle name="Normal 5 6 14 2 4" xfId="34845" xr:uid="{00000000-0005-0000-0000-000074830000}"/>
    <cellStyle name="Normal 5 6 14 3" xfId="34846" xr:uid="{00000000-0005-0000-0000-000075830000}"/>
    <cellStyle name="Normal 5 6 14 3 2" xfId="34847" xr:uid="{00000000-0005-0000-0000-000076830000}"/>
    <cellStyle name="Normal 5 6 14 4" xfId="34848" xr:uid="{00000000-0005-0000-0000-000077830000}"/>
    <cellStyle name="Normal 5 6 14 5" xfId="34849" xr:uid="{00000000-0005-0000-0000-000078830000}"/>
    <cellStyle name="Normal 5 6 14 6" xfId="34850" xr:uid="{00000000-0005-0000-0000-000079830000}"/>
    <cellStyle name="Normal 5 6 15" xfId="2295" xr:uid="{00000000-0005-0000-0000-00007A830000}"/>
    <cellStyle name="Normal 5 6 16" xfId="51429" xr:uid="{1FC07129-6CE4-4E4C-9654-755A3554CD6C}"/>
    <cellStyle name="Normal 5 6 2" xfId="2394" xr:uid="{00000000-0005-0000-0000-00007B830000}"/>
    <cellStyle name="Normal 5 6 2 2" xfId="34851" xr:uid="{00000000-0005-0000-0000-00007C830000}"/>
    <cellStyle name="Normal 5 6 2 2 2" xfId="34852" xr:uid="{00000000-0005-0000-0000-00007D830000}"/>
    <cellStyle name="Normal 5 6 2 2 2 2" xfId="34853" xr:uid="{00000000-0005-0000-0000-00007E830000}"/>
    <cellStyle name="Normal 5 6 2 2 2 2 2" xfId="34854" xr:uid="{00000000-0005-0000-0000-00007F830000}"/>
    <cellStyle name="Normal 5 6 2 2 2 2 2 2" xfId="34855" xr:uid="{00000000-0005-0000-0000-000080830000}"/>
    <cellStyle name="Normal 5 6 2 2 2 2 3" xfId="34856" xr:uid="{00000000-0005-0000-0000-000081830000}"/>
    <cellStyle name="Normal 5 6 2 2 2 2 4" xfId="34857" xr:uid="{00000000-0005-0000-0000-000082830000}"/>
    <cellStyle name="Normal 5 6 2 2 2 3" xfId="34858" xr:uid="{00000000-0005-0000-0000-000083830000}"/>
    <cellStyle name="Normal 5 6 2 2 2 3 2" xfId="34859" xr:uid="{00000000-0005-0000-0000-000084830000}"/>
    <cellStyle name="Normal 5 6 2 2 2 4" xfId="34860" xr:uid="{00000000-0005-0000-0000-000085830000}"/>
    <cellStyle name="Normal 5 6 2 2 2 5" xfId="34861" xr:uid="{00000000-0005-0000-0000-000086830000}"/>
    <cellStyle name="Normal 5 6 2 2 2 6" xfId="34862" xr:uid="{00000000-0005-0000-0000-000087830000}"/>
    <cellStyle name="Normal 5 6 2 3" xfId="34863" xr:uid="{00000000-0005-0000-0000-000088830000}"/>
    <cellStyle name="Normal 5 6 2 3 2" xfId="34864" xr:uid="{00000000-0005-0000-0000-000089830000}"/>
    <cellStyle name="Normal 5 6 2 3 2 2" xfId="34865" xr:uid="{00000000-0005-0000-0000-00008A830000}"/>
    <cellStyle name="Normal 5 6 2 3 2 2 2" xfId="34866" xr:uid="{00000000-0005-0000-0000-00008B830000}"/>
    <cellStyle name="Normal 5 6 2 3 2 3" xfId="34867" xr:uid="{00000000-0005-0000-0000-00008C830000}"/>
    <cellStyle name="Normal 5 6 2 3 2 4" xfId="34868" xr:uid="{00000000-0005-0000-0000-00008D830000}"/>
    <cellStyle name="Normal 5 6 2 3 3" xfId="34869" xr:uid="{00000000-0005-0000-0000-00008E830000}"/>
    <cellStyle name="Normal 5 6 2 3 3 2" xfId="34870" xr:uid="{00000000-0005-0000-0000-00008F830000}"/>
    <cellStyle name="Normal 5 6 2 3 4" xfId="34871" xr:uid="{00000000-0005-0000-0000-000090830000}"/>
    <cellStyle name="Normal 5 6 2 3 5" xfId="34872" xr:uid="{00000000-0005-0000-0000-000091830000}"/>
    <cellStyle name="Normal 5 6 2 3 6" xfId="34873" xr:uid="{00000000-0005-0000-0000-000092830000}"/>
    <cellStyle name="Normal 5 6 3" xfId="34874" xr:uid="{00000000-0005-0000-0000-000093830000}"/>
    <cellStyle name="Normal 5 6 3 2" xfId="34875" xr:uid="{00000000-0005-0000-0000-000094830000}"/>
    <cellStyle name="Normal 5 6 3 2 2" xfId="34876" xr:uid="{00000000-0005-0000-0000-000095830000}"/>
    <cellStyle name="Normal 5 6 3 2 2 2" xfId="34877" xr:uid="{00000000-0005-0000-0000-000096830000}"/>
    <cellStyle name="Normal 5 6 3 2 2 2 2" xfId="34878" xr:uid="{00000000-0005-0000-0000-000097830000}"/>
    <cellStyle name="Normal 5 6 3 2 2 3" xfId="34879" xr:uid="{00000000-0005-0000-0000-000098830000}"/>
    <cellStyle name="Normal 5 6 3 2 2 4" xfId="34880" xr:uid="{00000000-0005-0000-0000-000099830000}"/>
    <cellStyle name="Normal 5 6 3 2 3" xfId="34881" xr:uid="{00000000-0005-0000-0000-00009A830000}"/>
    <cellStyle name="Normal 5 6 3 2 3 2" xfId="34882" xr:uid="{00000000-0005-0000-0000-00009B830000}"/>
    <cellStyle name="Normal 5 6 3 2 4" xfId="34883" xr:uid="{00000000-0005-0000-0000-00009C830000}"/>
    <cellStyle name="Normal 5 6 3 2 5" xfId="34884" xr:uid="{00000000-0005-0000-0000-00009D830000}"/>
    <cellStyle name="Normal 5 6 3 2 6" xfId="34885" xr:uid="{00000000-0005-0000-0000-00009E830000}"/>
    <cellStyle name="Normal 5 6 4" xfId="34886" xr:uid="{00000000-0005-0000-0000-00009F830000}"/>
    <cellStyle name="Normal 5 6 4 2" xfId="34887" xr:uid="{00000000-0005-0000-0000-0000A0830000}"/>
    <cellStyle name="Normal 5 6 4 2 2" xfId="34888" xr:uid="{00000000-0005-0000-0000-0000A1830000}"/>
    <cellStyle name="Normal 5 6 4 2 2 2" xfId="34889" xr:uid="{00000000-0005-0000-0000-0000A2830000}"/>
    <cellStyle name="Normal 5 6 4 2 2 2 2" xfId="34890" xr:uid="{00000000-0005-0000-0000-0000A3830000}"/>
    <cellStyle name="Normal 5 6 4 2 2 3" xfId="34891" xr:uid="{00000000-0005-0000-0000-0000A4830000}"/>
    <cellStyle name="Normal 5 6 4 2 2 4" xfId="34892" xr:uid="{00000000-0005-0000-0000-0000A5830000}"/>
    <cellStyle name="Normal 5 6 4 2 3" xfId="34893" xr:uid="{00000000-0005-0000-0000-0000A6830000}"/>
    <cellStyle name="Normal 5 6 4 2 3 2" xfId="34894" xr:uid="{00000000-0005-0000-0000-0000A7830000}"/>
    <cellStyle name="Normal 5 6 4 2 4" xfId="34895" xr:uid="{00000000-0005-0000-0000-0000A8830000}"/>
    <cellStyle name="Normal 5 6 4 2 5" xfId="34896" xr:uid="{00000000-0005-0000-0000-0000A9830000}"/>
    <cellStyle name="Normal 5 6 4 2 6" xfId="34897" xr:uid="{00000000-0005-0000-0000-0000AA830000}"/>
    <cellStyle name="Normal 5 6 5" xfId="34898" xr:uid="{00000000-0005-0000-0000-0000AB830000}"/>
    <cellStyle name="Normal 5 6 5 2" xfId="34899" xr:uid="{00000000-0005-0000-0000-0000AC830000}"/>
    <cellStyle name="Normal 5 6 5 2 2" xfId="34900" xr:uid="{00000000-0005-0000-0000-0000AD830000}"/>
    <cellStyle name="Normal 5 6 5 2 2 2" xfId="34901" xr:uid="{00000000-0005-0000-0000-0000AE830000}"/>
    <cellStyle name="Normal 5 6 5 2 2 2 2" xfId="34902" xr:uid="{00000000-0005-0000-0000-0000AF830000}"/>
    <cellStyle name="Normal 5 6 5 2 2 3" xfId="34903" xr:uid="{00000000-0005-0000-0000-0000B0830000}"/>
    <cellStyle name="Normal 5 6 5 2 2 4" xfId="34904" xr:uid="{00000000-0005-0000-0000-0000B1830000}"/>
    <cellStyle name="Normal 5 6 5 2 3" xfId="34905" xr:uid="{00000000-0005-0000-0000-0000B2830000}"/>
    <cellStyle name="Normal 5 6 5 2 3 2" xfId="34906" xr:uid="{00000000-0005-0000-0000-0000B3830000}"/>
    <cellStyle name="Normal 5 6 5 2 4" xfId="34907" xr:uid="{00000000-0005-0000-0000-0000B4830000}"/>
    <cellStyle name="Normal 5 6 5 2 5" xfId="34908" xr:uid="{00000000-0005-0000-0000-0000B5830000}"/>
    <cellStyle name="Normal 5 6 5 2 6" xfId="34909" xr:uid="{00000000-0005-0000-0000-0000B6830000}"/>
    <cellStyle name="Normal 5 6 6" xfId="34910" xr:uid="{00000000-0005-0000-0000-0000B7830000}"/>
    <cellStyle name="Normal 5 6 6 2" xfId="34911" xr:uid="{00000000-0005-0000-0000-0000B8830000}"/>
    <cellStyle name="Normal 5 6 6 2 2" xfId="34912" xr:uid="{00000000-0005-0000-0000-0000B9830000}"/>
    <cellStyle name="Normal 5 6 6 2 2 2" xfId="34913" xr:uid="{00000000-0005-0000-0000-0000BA830000}"/>
    <cellStyle name="Normal 5 6 6 2 2 2 2" xfId="34914" xr:uid="{00000000-0005-0000-0000-0000BB830000}"/>
    <cellStyle name="Normal 5 6 6 2 2 3" xfId="34915" xr:uid="{00000000-0005-0000-0000-0000BC830000}"/>
    <cellStyle name="Normal 5 6 6 2 2 4" xfId="34916" xr:uid="{00000000-0005-0000-0000-0000BD830000}"/>
    <cellStyle name="Normal 5 6 6 2 3" xfId="34917" xr:uid="{00000000-0005-0000-0000-0000BE830000}"/>
    <cellStyle name="Normal 5 6 6 2 3 2" xfId="34918" xr:uid="{00000000-0005-0000-0000-0000BF830000}"/>
    <cellStyle name="Normal 5 6 6 2 4" xfId="34919" xr:uid="{00000000-0005-0000-0000-0000C0830000}"/>
    <cellStyle name="Normal 5 6 6 2 5" xfId="34920" xr:uid="{00000000-0005-0000-0000-0000C1830000}"/>
    <cellStyle name="Normal 5 6 6 2 6" xfId="34921" xr:uid="{00000000-0005-0000-0000-0000C2830000}"/>
    <cellStyle name="Normal 5 6 7" xfId="34922" xr:uid="{00000000-0005-0000-0000-0000C3830000}"/>
    <cellStyle name="Normal 5 6 7 2" xfId="34923" xr:uid="{00000000-0005-0000-0000-0000C4830000}"/>
    <cellStyle name="Normal 5 6 7 2 2" xfId="34924" xr:uid="{00000000-0005-0000-0000-0000C5830000}"/>
    <cellStyle name="Normal 5 6 7 2 2 2" xfId="34925" xr:uid="{00000000-0005-0000-0000-0000C6830000}"/>
    <cellStyle name="Normal 5 6 7 2 2 2 2" xfId="34926" xr:uid="{00000000-0005-0000-0000-0000C7830000}"/>
    <cellStyle name="Normal 5 6 7 2 2 3" xfId="34927" xr:uid="{00000000-0005-0000-0000-0000C8830000}"/>
    <cellStyle name="Normal 5 6 7 2 2 4" xfId="34928" xr:uid="{00000000-0005-0000-0000-0000C9830000}"/>
    <cellStyle name="Normal 5 6 7 2 3" xfId="34929" xr:uid="{00000000-0005-0000-0000-0000CA830000}"/>
    <cellStyle name="Normal 5 6 7 2 3 2" xfId="34930" xr:uid="{00000000-0005-0000-0000-0000CB830000}"/>
    <cellStyle name="Normal 5 6 7 2 4" xfId="34931" xr:uid="{00000000-0005-0000-0000-0000CC830000}"/>
    <cellStyle name="Normal 5 6 7 2 5" xfId="34932" xr:uid="{00000000-0005-0000-0000-0000CD830000}"/>
    <cellStyle name="Normal 5 6 7 2 6" xfId="34933" xr:uid="{00000000-0005-0000-0000-0000CE830000}"/>
    <cellStyle name="Normal 5 6 8" xfId="34934" xr:uid="{00000000-0005-0000-0000-0000CF830000}"/>
    <cellStyle name="Normal 5 6 8 2" xfId="34935" xr:uid="{00000000-0005-0000-0000-0000D0830000}"/>
    <cellStyle name="Normal 5 6 8 2 2" xfId="34936" xr:uid="{00000000-0005-0000-0000-0000D1830000}"/>
    <cellStyle name="Normal 5 6 8 2 2 2" xfId="34937" xr:uid="{00000000-0005-0000-0000-0000D2830000}"/>
    <cellStyle name="Normal 5 6 8 2 2 2 2" xfId="34938" xr:uid="{00000000-0005-0000-0000-0000D3830000}"/>
    <cellStyle name="Normal 5 6 8 2 2 3" xfId="34939" xr:uid="{00000000-0005-0000-0000-0000D4830000}"/>
    <cellStyle name="Normal 5 6 8 2 2 4" xfId="34940" xr:uid="{00000000-0005-0000-0000-0000D5830000}"/>
    <cellStyle name="Normal 5 6 8 2 3" xfId="34941" xr:uid="{00000000-0005-0000-0000-0000D6830000}"/>
    <cellStyle name="Normal 5 6 8 2 3 2" xfId="34942" xr:uid="{00000000-0005-0000-0000-0000D7830000}"/>
    <cellStyle name="Normal 5 6 8 2 4" xfId="34943" xr:uid="{00000000-0005-0000-0000-0000D8830000}"/>
    <cellStyle name="Normal 5 6 8 2 5" xfId="34944" xr:uid="{00000000-0005-0000-0000-0000D9830000}"/>
    <cellStyle name="Normal 5 6 8 2 6" xfId="34945" xr:uid="{00000000-0005-0000-0000-0000DA830000}"/>
    <cellStyle name="Normal 5 6 9" xfId="34946" xr:uid="{00000000-0005-0000-0000-0000DB830000}"/>
    <cellStyle name="Normal 5 6 9 2" xfId="34947" xr:uid="{00000000-0005-0000-0000-0000DC830000}"/>
    <cellStyle name="Normal 5 6 9 2 2" xfId="34948" xr:uid="{00000000-0005-0000-0000-0000DD830000}"/>
    <cellStyle name="Normal 5 6 9 2 2 2" xfId="34949" xr:uid="{00000000-0005-0000-0000-0000DE830000}"/>
    <cellStyle name="Normal 5 6 9 2 2 2 2" xfId="34950" xr:uid="{00000000-0005-0000-0000-0000DF830000}"/>
    <cellStyle name="Normal 5 6 9 2 2 3" xfId="34951" xr:uid="{00000000-0005-0000-0000-0000E0830000}"/>
    <cellStyle name="Normal 5 6 9 2 2 4" xfId="34952" xr:uid="{00000000-0005-0000-0000-0000E1830000}"/>
    <cellStyle name="Normal 5 6 9 2 3" xfId="34953" xr:uid="{00000000-0005-0000-0000-0000E2830000}"/>
    <cellStyle name="Normal 5 6 9 2 3 2" xfId="34954" xr:uid="{00000000-0005-0000-0000-0000E3830000}"/>
    <cellStyle name="Normal 5 6 9 2 4" xfId="34955" xr:uid="{00000000-0005-0000-0000-0000E4830000}"/>
    <cellStyle name="Normal 5 6 9 2 5" xfId="34956" xr:uid="{00000000-0005-0000-0000-0000E5830000}"/>
    <cellStyle name="Normal 5 6 9 2 6" xfId="34957" xr:uid="{00000000-0005-0000-0000-0000E6830000}"/>
    <cellStyle name="Normal 5 6_inv-en-1.5.0-02 trame_fiche-emissions" xfId="34958" xr:uid="{00000000-0005-0000-0000-0000E7830000}"/>
    <cellStyle name="Normal 5 7" xfId="2059" xr:uid="{00000000-0005-0000-0000-0000E8830000}"/>
    <cellStyle name="Normal 5 7 10" xfId="52603" xr:uid="{EA9ACCA5-A255-415B-B4E3-69DAE99633C1}"/>
    <cellStyle name="Normal 5 7 2" xfId="2066" xr:uid="{00000000-0005-0000-0000-0000E9830000}"/>
    <cellStyle name="Normal 5 7 2 2" xfId="2078" xr:uid="{00000000-0005-0000-0000-0000EA830000}"/>
    <cellStyle name="Normal 5 7 2 2 2" xfId="2111" xr:uid="{00000000-0005-0000-0000-0000EB830000}"/>
    <cellStyle name="Normal 5 7 2 2 2 2" xfId="34961" xr:uid="{00000000-0005-0000-0000-0000EC830000}"/>
    <cellStyle name="Normal 5 7 2 2 2 2 2" xfId="34962" xr:uid="{00000000-0005-0000-0000-0000ED830000}"/>
    <cellStyle name="Normal 5 7 2 2 2 2 2 2" xfId="34963" xr:uid="{00000000-0005-0000-0000-0000EE830000}"/>
    <cellStyle name="Normal 5 7 2 2 2 2 3" xfId="34964" xr:uid="{00000000-0005-0000-0000-0000EF830000}"/>
    <cellStyle name="Normal 5 7 2 2 2 2 4" xfId="34965" xr:uid="{00000000-0005-0000-0000-0000F0830000}"/>
    <cellStyle name="Normal 5 7 2 2 2 3" xfId="34966" xr:uid="{00000000-0005-0000-0000-0000F1830000}"/>
    <cellStyle name="Normal 5 7 2 2 2 3 2" xfId="34967" xr:uid="{00000000-0005-0000-0000-0000F2830000}"/>
    <cellStyle name="Normal 5 7 2 2 2 4" xfId="34968" xr:uid="{00000000-0005-0000-0000-0000F3830000}"/>
    <cellStyle name="Normal 5 7 2 2 2 5" xfId="34969" xr:uid="{00000000-0005-0000-0000-0000F4830000}"/>
    <cellStyle name="Normal 5 7 2 2 2 6" xfId="34970" xr:uid="{00000000-0005-0000-0000-0000F5830000}"/>
    <cellStyle name="Normal 5 7 2 2 2 7" xfId="34960" xr:uid="{00000000-0005-0000-0000-0000F6830000}"/>
    <cellStyle name="Normal 5 7 2 2 2 8" xfId="50278" xr:uid="{00000000-0005-0000-0000-0000F7830000}"/>
    <cellStyle name="Normal 5 7 2 2 2 9" xfId="52649" xr:uid="{E9FC5E74-6B34-469C-B74E-D9A6D37751D9}"/>
    <cellStyle name="Normal 5 7 2 2 3" xfId="34959" xr:uid="{00000000-0005-0000-0000-0000F8830000}"/>
    <cellStyle name="Normal 5 7 2 2 4" xfId="50248" xr:uid="{00000000-0005-0000-0000-0000F9830000}"/>
    <cellStyle name="Normal 5 7 2 2 5" xfId="52619" xr:uid="{DFDD5E14-9FAC-4BB5-A9F7-40BE6D099BF2}"/>
    <cellStyle name="Normal 5 7 2 3" xfId="2099" xr:uid="{00000000-0005-0000-0000-0000FA830000}"/>
    <cellStyle name="Normal 5 7 2 3 2" xfId="34972" xr:uid="{00000000-0005-0000-0000-0000FB830000}"/>
    <cellStyle name="Normal 5 7 2 3 2 2" xfId="34973" xr:uid="{00000000-0005-0000-0000-0000FC830000}"/>
    <cellStyle name="Normal 5 7 2 3 2 2 2" xfId="34974" xr:uid="{00000000-0005-0000-0000-0000FD830000}"/>
    <cellStyle name="Normal 5 7 2 3 2 3" xfId="34975" xr:uid="{00000000-0005-0000-0000-0000FE830000}"/>
    <cellStyle name="Normal 5 7 2 3 2 4" xfId="34976" xr:uid="{00000000-0005-0000-0000-0000FF830000}"/>
    <cellStyle name="Normal 5 7 2 3 3" xfId="34977" xr:uid="{00000000-0005-0000-0000-000000840000}"/>
    <cellStyle name="Normal 5 7 2 3 3 2" xfId="34978" xr:uid="{00000000-0005-0000-0000-000001840000}"/>
    <cellStyle name="Normal 5 7 2 3 4" xfId="34979" xr:uid="{00000000-0005-0000-0000-000002840000}"/>
    <cellStyle name="Normal 5 7 2 3 5" xfId="34980" xr:uid="{00000000-0005-0000-0000-000003840000}"/>
    <cellStyle name="Normal 5 7 2 3 6" xfId="34981" xr:uid="{00000000-0005-0000-0000-000004840000}"/>
    <cellStyle name="Normal 5 7 2 3 7" xfId="34971" xr:uid="{00000000-0005-0000-0000-000005840000}"/>
    <cellStyle name="Normal 5 7 2 3 8" xfId="50266" xr:uid="{00000000-0005-0000-0000-000006840000}"/>
    <cellStyle name="Normal 5 7 2 3 9" xfId="52637" xr:uid="{612C3653-09D7-482A-91A9-C24E3CD25516}"/>
    <cellStyle name="Normal 5 7 2 4" xfId="2395" xr:uid="{00000000-0005-0000-0000-000007840000}"/>
    <cellStyle name="Normal 5 7 2 5" xfId="50236" xr:uid="{00000000-0005-0000-0000-000008840000}"/>
    <cellStyle name="Normal 5 7 2 6" xfId="52607" xr:uid="{611F25B1-A7DF-4563-9FD3-0C8A55EFAE6D}"/>
    <cellStyle name="Normal 5 7 3" xfId="2070" xr:uid="{00000000-0005-0000-0000-000009840000}"/>
    <cellStyle name="Normal 5 7 3 2" xfId="2082" xr:uid="{00000000-0005-0000-0000-00000A840000}"/>
    <cellStyle name="Normal 5 7 3 2 2" xfId="2115" xr:uid="{00000000-0005-0000-0000-00000B840000}"/>
    <cellStyle name="Normal 5 7 3 2 2 2" xfId="34985" xr:uid="{00000000-0005-0000-0000-00000C840000}"/>
    <cellStyle name="Normal 5 7 3 2 2 2 2" xfId="34986" xr:uid="{00000000-0005-0000-0000-00000D840000}"/>
    <cellStyle name="Normal 5 7 3 2 2 3" xfId="34987" xr:uid="{00000000-0005-0000-0000-00000E840000}"/>
    <cellStyle name="Normal 5 7 3 2 2 4" xfId="34988" xr:uid="{00000000-0005-0000-0000-00000F840000}"/>
    <cellStyle name="Normal 5 7 3 2 2 5" xfId="34984" xr:uid="{00000000-0005-0000-0000-000010840000}"/>
    <cellStyle name="Normal 5 7 3 2 2 6" xfId="50282" xr:uid="{00000000-0005-0000-0000-000011840000}"/>
    <cellStyle name="Normal 5 7 3 2 2 7" xfId="52653" xr:uid="{C266F122-0344-41C5-813C-BB5CA078B416}"/>
    <cellStyle name="Normal 5 7 3 2 3" xfId="34989" xr:uid="{00000000-0005-0000-0000-000012840000}"/>
    <cellStyle name="Normal 5 7 3 2 3 2" xfId="34990" xr:uid="{00000000-0005-0000-0000-000013840000}"/>
    <cellStyle name="Normal 5 7 3 2 4" xfId="34991" xr:uid="{00000000-0005-0000-0000-000014840000}"/>
    <cellStyle name="Normal 5 7 3 2 5" xfId="34992" xr:uid="{00000000-0005-0000-0000-000015840000}"/>
    <cellStyle name="Normal 5 7 3 2 6" xfId="34993" xr:uid="{00000000-0005-0000-0000-000016840000}"/>
    <cellStyle name="Normal 5 7 3 2 7" xfId="34983" xr:uid="{00000000-0005-0000-0000-000017840000}"/>
    <cellStyle name="Normal 5 7 3 2 8" xfId="50252" xr:uid="{00000000-0005-0000-0000-000018840000}"/>
    <cellStyle name="Normal 5 7 3 2 9" xfId="52623" xr:uid="{25B05ABB-A4D5-4717-A85B-F0B1DFE29AA8}"/>
    <cellStyle name="Normal 5 7 3 3" xfId="2103" xr:uid="{00000000-0005-0000-0000-000019840000}"/>
    <cellStyle name="Normal 5 7 3 3 2" xfId="50270" xr:uid="{00000000-0005-0000-0000-00001A840000}"/>
    <cellStyle name="Normal 5 7 3 3 3" xfId="52641" xr:uid="{C17343AF-D8C8-4AF6-9471-F0D02E0DEE62}"/>
    <cellStyle name="Normal 5 7 3 4" xfId="34982" xr:uid="{00000000-0005-0000-0000-00001B840000}"/>
    <cellStyle name="Normal 5 7 3 5" xfId="50240" xr:uid="{00000000-0005-0000-0000-00001C840000}"/>
    <cellStyle name="Normal 5 7 3 6" xfId="52611" xr:uid="{52FC2C17-5C9F-4AE5-ACA3-80F003620690}"/>
    <cellStyle name="Normal 5 7 4" xfId="2074" xr:uid="{00000000-0005-0000-0000-00001D840000}"/>
    <cellStyle name="Normal 5 7 4 2" xfId="2107" xr:uid="{00000000-0005-0000-0000-00001E840000}"/>
    <cellStyle name="Normal 5 7 4 2 2" xfId="34996" xr:uid="{00000000-0005-0000-0000-00001F840000}"/>
    <cellStyle name="Normal 5 7 4 2 2 2" xfId="34997" xr:uid="{00000000-0005-0000-0000-000020840000}"/>
    <cellStyle name="Normal 5 7 4 2 3" xfId="34998" xr:uid="{00000000-0005-0000-0000-000021840000}"/>
    <cellStyle name="Normal 5 7 4 2 4" xfId="34999" xr:uid="{00000000-0005-0000-0000-000022840000}"/>
    <cellStyle name="Normal 5 7 4 2 5" xfId="34995" xr:uid="{00000000-0005-0000-0000-000023840000}"/>
    <cellStyle name="Normal 5 7 4 2 6" xfId="50274" xr:uid="{00000000-0005-0000-0000-000024840000}"/>
    <cellStyle name="Normal 5 7 4 2 7" xfId="52645" xr:uid="{A1F07B52-D995-4826-ADE9-417E067BBBA3}"/>
    <cellStyle name="Normal 5 7 4 3" xfId="35000" xr:uid="{00000000-0005-0000-0000-000025840000}"/>
    <cellStyle name="Normal 5 7 4 3 2" xfId="35001" xr:uid="{00000000-0005-0000-0000-000026840000}"/>
    <cellStyle name="Normal 5 7 4 3 3" xfId="35002" xr:uid="{00000000-0005-0000-0000-000027840000}"/>
    <cellStyle name="Normal 5 7 4 4" xfId="35003" xr:uid="{00000000-0005-0000-0000-000028840000}"/>
    <cellStyle name="Normal 5 7 4 4 2" xfId="35004" xr:uid="{00000000-0005-0000-0000-000029840000}"/>
    <cellStyle name="Normal 5 7 4 5" xfId="35005" xr:uid="{00000000-0005-0000-0000-00002A840000}"/>
    <cellStyle name="Normal 5 7 4 6" xfId="34994" xr:uid="{00000000-0005-0000-0000-00002B840000}"/>
    <cellStyle name="Normal 5 7 4 7" xfId="50244" xr:uid="{00000000-0005-0000-0000-00002C840000}"/>
    <cellStyle name="Normal 5 7 4 8" xfId="52615" xr:uid="{2F81E510-A9F2-4726-9B78-8FA6810CA463}"/>
    <cellStyle name="Normal 5 7 5" xfId="2095" xr:uid="{00000000-0005-0000-0000-00002D840000}"/>
    <cellStyle name="Normal 5 7 5 2" xfId="35007" xr:uid="{00000000-0005-0000-0000-00002E840000}"/>
    <cellStyle name="Normal 5 7 5 3" xfId="35008" xr:uid="{00000000-0005-0000-0000-00002F840000}"/>
    <cellStyle name="Normal 5 7 5 4" xfId="35006" xr:uid="{00000000-0005-0000-0000-000030840000}"/>
    <cellStyle name="Normal 5 7 5 5" xfId="50262" xr:uid="{00000000-0005-0000-0000-000031840000}"/>
    <cellStyle name="Normal 5 7 5 6" xfId="52633" xr:uid="{A1454446-0BF5-400B-B2F4-A93B4816E0A6}"/>
    <cellStyle name="Normal 5 7 6" xfId="2142" xr:uid="{00000000-0005-0000-0000-000032840000}"/>
    <cellStyle name="Normal 5 7 6 2" xfId="35010" xr:uid="{00000000-0005-0000-0000-000033840000}"/>
    <cellStyle name="Normal 5 7 6 3" xfId="35009" xr:uid="{00000000-0005-0000-0000-000034840000}"/>
    <cellStyle name="Normal 5 7 7" xfId="2296" xr:uid="{00000000-0005-0000-0000-000035840000}"/>
    <cellStyle name="Normal 5 7 8" xfId="50232" xr:uid="{00000000-0005-0000-0000-000036840000}"/>
    <cellStyle name="Normal 5 7 9" xfId="51419" xr:uid="{DFE9EBFA-8C95-4776-B54A-C03B61E27697}"/>
    <cellStyle name="Normal 5 8" xfId="2297" xr:uid="{00000000-0005-0000-0000-000037840000}"/>
    <cellStyle name="Normal 5 8 2" xfId="35011" xr:uid="{00000000-0005-0000-0000-000038840000}"/>
    <cellStyle name="Normal 5 8 2 2" xfId="35012" xr:uid="{00000000-0005-0000-0000-000039840000}"/>
    <cellStyle name="Normal 5 8 2 2 2" xfId="35013" xr:uid="{00000000-0005-0000-0000-00003A840000}"/>
    <cellStyle name="Normal 5 8 2 2 2 2" xfId="35014" xr:uid="{00000000-0005-0000-0000-00003B840000}"/>
    <cellStyle name="Normal 5 8 2 2 2 2 2" xfId="35015" xr:uid="{00000000-0005-0000-0000-00003C840000}"/>
    <cellStyle name="Normal 5 8 2 2 2 3" xfId="35016" xr:uid="{00000000-0005-0000-0000-00003D840000}"/>
    <cellStyle name="Normal 5 8 2 2 2 4" xfId="35017" xr:uid="{00000000-0005-0000-0000-00003E840000}"/>
    <cellStyle name="Normal 5 8 2 2 3" xfId="35018" xr:uid="{00000000-0005-0000-0000-00003F840000}"/>
    <cellStyle name="Normal 5 8 2 2 3 2" xfId="35019" xr:uid="{00000000-0005-0000-0000-000040840000}"/>
    <cellStyle name="Normal 5 8 2 2 4" xfId="35020" xr:uid="{00000000-0005-0000-0000-000041840000}"/>
    <cellStyle name="Normal 5 8 2 2 5" xfId="35021" xr:uid="{00000000-0005-0000-0000-000042840000}"/>
    <cellStyle name="Normal 5 8 2 2 6" xfId="35022" xr:uid="{00000000-0005-0000-0000-000043840000}"/>
    <cellStyle name="Normal 5 8 3" xfId="35023" xr:uid="{00000000-0005-0000-0000-000044840000}"/>
    <cellStyle name="Normal 5 8 3 2" xfId="35024" xr:uid="{00000000-0005-0000-0000-000045840000}"/>
    <cellStyle name="Normal 5 8 3 2 2" xfId="35025" xr:uid="{00000000-0005-0000-0000-000046840000}"/>
    <cellStyle name="Normal 5 8 3 2 2 2" xfId="35026" xr:uid="{00000000-0005-0000-0000-000047840000}"/>
    <cellStyle name="Normal 5 8 3 2 3" xfId="35027" xr:uid="{00000000-0005-0000-0000-000048840000}"/>
    <cellStyle name="Normal 5 8 3 2 4" xfId="35028" xr:uid="{00000000-0005-0000-0000-000049840000}"/>
    <cellStyle name="Normal 5 8 3 3" xfId="35029" xr:uid="{00000000-0005-0000-0000-00004A840000}"/>
    <cellStyle name="Normal 5 8 3 3 2" xfId="35030" xr:uid="{00000000-0005-0000-0000-00004B840000}"/>
    <cellStyle name="Normal 5 8 3 4" xfId="35031" xr:uid="{00000000-0005-0000-0000-00004C840000}"/>
    <cellStyle name="Normal 5 8 3 5" xfId="35032" xr:uid="{00000000-0005-0000-0000-00004D840000}"/>
    <cellStyle name="Normal 5 8 3 6" xfId="35033" xr:uid="{00000000-0005-0000-0000-00004E840000}"/>
    <cellStyle name="Normal 5 8 4" xfId="35034" xr:uid="{00000000-0005-0000-0000-00004F840000}"/>
    <cellStyle name="Normal 5 8 4 2" xfId="35035" xr:uid="{00000000-0005-0000-0000-000050840000}"/>
    <cellStyle name="Normal 5 8 5" xfId="35036" xr:uid="{00000000-0005-0000-0000-000051840000}"/>
    <cellStyle name="Normal 5 9" xfId="2288" xr:uid="{00000000-0005-0000-0000-000052840000}"/>
    <cellStyle name="Normal 5 9 2" xfId="35038" xr:uid="{00000000-0005-0000-0000-000053840000}"/>
    <cellStyle name="Normal 5 9 2 2" xfId="35039" xr:uid="{00000000-0005-0000-0000-000054840000}"/>
    <cellStyle name="Normal 5 9 2 2 2" xfId="35040" xr:uid="{00000000-0005-0000-0000-000055840000}"/>
    <cellStyle name="Normal 5 9 2 2 2 2" xfId="35041" xr:uid="{00000000-0005-0000-0000-000056840000}"/>
    <cellStyle name="Normal 5 9 2 2 2 2 2" xfId="35042" xr:uid="{00000000-0005-0000-0000-000057840000}"/>
    <cellStyle name="Normal 5 9 2 2 2 3" xfId="35043" xr:uid="{00000000-0005-0000-0000-000058840000}"/>
    <cellStyle name="Normal 5 9 2 2 2 4" xfId="35044" xr:uid="{00000000-0005-0000-0000-000059840000}"/>
    <cellStyle name="Normal 5 9 2 2 3" xfId="35045" xr:uid="{00000000-0005-0000-0000-00005A840000}"/>
    <cellStyle name="Normal 5 9 2 2 3 2" xfId="35046" xr:uid="{00000000-0005-0000-0000-00005B840000}"/>
    <cellStyle name="Normal 5 9 2 2 4" xfId="35047" xr:uid="{00000000-0005-0000-0000-00005C840000}"/>
    <cellStyle name="Normal 5 9 2 2 5" xfId="35048" xr:uid="{00000000-0005-0000-0000-00005D840000}"/>
    <cellStyle name="Normal 5 9 3" xfId="35049" xr:uid="{00000000-0005-0000-0000-00005E840000}"/>
    <cellStyle name="Normal 5 9 3 2" xfId="35050" xr:uid="{00000000-0005-0000-0000-00005F840000}"/>
    <cellStyle name="Normal 5 9 3 2 2" xfId="35051" xr:uid="{00000000-0005-0000-0000-000060840000}"/>
    <cellStyle name="Normal 5 9 3 2 2 2" xfId="35052" xr:uid="{00000000-0005-0000-0000-000061840000}"/>
    <cellStyle name="Normal 5 9 3 2 3" xfId="35053" xr:uid="{00000000-0005-0000-0000-000062840000}"/>
    <cellStyle name="Normal 5 9 3 2 4" xfId="35054" xr:uid="{00000000-0005-0000-0000-000063840000}"/>
    <cellStyle name="Normal 5 9 3 3" xfId="35055" xr:uid="{00000000-0005-0000-0000-000064840000}"/>
    <cellStyle name="Normal 5 9 3 3 2" xfId="35056" xr:uid="{00000000-0005-0000-0000-000065840000}"/>
    <cellStyle name="Normal 5 9 3 4" xfId="35057" xr:uid="{00000000-0005-0000-0000-000066840000}"/>
    <cellStyle name="Normal 5 9 3 5" xfId="35058" xr:uid="{00000000-0005-0000-0000-000067840000}"/>
    <cellStyle name="Normal 5 9 4" xfId="35037" xr:uid="{00000000-0005-0000-0000-000068840000}"/>
    <cellStyle name="Normal 5_ANNÉE 2015" xfId="439" xr:uid="{00000000-0005-0000-0000-000069840000}"/>
    <cellStyle name="Normal 50" xfId="35059" xr:uid="{00000000-0005-0000-0000-00006A840000}"/>
    <cellStyle name="Normal 50 2" xfId="35060" xr:uid="{00000000-0005-0000-0000-00006B840000}"/>
    <cellStyle name="Normal 50 2 2" xfId="35061" xr:uid="{00000000-0005-0000-0000-00006C840000}"/>
    <cellStyle name="Normal 50 2 2 2" xfId="35062" xr:uid="{00000000-0005-0000-0000-00006D840000}"/>
    <cellStyle name="Normal 50 2 2 2 2" xfId="35063" xr:uid="{00000000-0005-0000-0000-00006E840000}"/>
    <cellStyle name="Normal 50 2 2 2 2 2" xfId="35064" xr:uid="{00000000-0005-0000-0000-00006F840000}"/>
    <cellStyle name="Normal 50 2 2 2 3" xfId="35065" xr:uid="{00000000-0005-0000-0000-000070840000}"/>
    <cellStyle name="Normal 50 2 2 2 4" xfId="35066" xr:uid="{00000000-0005-0000-0000-000071840000}"/>
    <cellStyle name="Normal 50 2 2 3" xfId="35067" xr:uid="{00000000-0005-0000-0000-000072840000}"/>
    <cellStyle name="Normal 50 2 2 3 2" xfId="35068" xr:uid="{00000000-0005-0000-0000-000073840000}"/>
    <cellStyle name="Normal 50 2 2 4" xfId="35069" xr:uid="{00000000-0005-0000-0000-000074840000}"/>
    <cellStyle name="Normal 50 2 2 5" xfId="35070" xr:uid="{00000000-0005-0000-0000-000075840000}"/>
    <cellStyle name="Normal 50 2 2 6" xfId="35071" xr:uid="{00000000-0005-0000-0000-000076840000}"/>
    <cellStyle name="Normal 50 3" xfId="35072" xr:uid="{00000000-0005-0000-0000-000077840000}"/>
    <cellStyle name="Normal 50 3 2" xfId="35073" xr:uid="{00000000-0005-0000-0000-000078840000}"/>
    <cellStyle name="Normal 50 3 2 2" xfId="35074" xr:uid="{00000000-0005-0000-0000-000079840000}"/>
    <cellStyle name="Normal 50 3 2 2 2" xfId="35075" xr:uid="{00000000-0005-0000-0000-00007A840000}"/>
    <cellStyle name="Normal 50 3 2 3" xfId="35076" xr:uid="{00000000-0005-0000-0000-00007B840000}"/>
    <cellStyle name="Normal 50 3 2 4" xfId="35077" xr:uid="{00000000-0005-0000-0000-00007C840000}"/>
    <cellStyle name="Normal 50 3 2 5" xfId="35078" xr:uid="{00000000-0005-0000-0000-00007D840000}"/>
    <cellStyle name="Normal 50 3 3" xfId="35079" xr:uid="{00000000-0005-0000-0000-00007E840000}"/>
    <cellStyle name="Normal 50 3 3 2" xfId="35080" xr:uid="{00000000-0005-0000-0000-00007F840000}"/>
    <cellStyle name="Normal 50 3 3 2 2" xfId="35081" xr:uid="{00000000-0005-0000-0000-000080840000}"/>
    <cellStyle name="Normal 50 3 3 3" xfId="35082" xr:uid="{00000000-0005-0000-0000-000081840000}"/>
    <cellStyle name="Normal 50 3 3 4" xfId="35083" xr:uid="{00000000-0005-0000-0000-000082840000}"/>
    <cellStyle name="Normal 50 3 3 5" xfId="35084" xr:uid="{00000000-0005-0000-0000-000083840000}"/>
    <cellStyle name="Normal 50 3 4" xfId="35085" xr:uid="{00000000-0005-0000-0000-000084840000}"/>
    <cellStyle name="Normal 50 3 4 2" xfId="35086" xr:uid="{00000000-0005-0000-0000-000085840000}"/>
    <cellStyle name="Normal 50 3 4 3" xfId="35087" xr:uid="{00000000-0005-0000-0000-000086840000}"/>
    <cellStyle name="Normal 50 3 5" xfId="35088" xr:uid="{00000000-0005-0000-0000-000087840000}"/>
    <cellStyle name="Normal 50 3 5 2" xfId="35089" xr:uid="{00000000-0005-0000-0000-000088840000}"/>
    <cellStyle name="Normal 50 3 6" xfId="35090" xr:uid="{00000000-0005-0000-0000-000089840000}"/>
    <cellStyle name="Normal 50 3 7" xfId="35091" xr:uid="{00000000-0005-0000-0000-00008A840000}"/>
    <cellStyle name="Normal 50 3 8" xfId="35092" xr:uid="{00000000-0005-0000-0000-00008B840000}"/>
    <cellStyle name="Normal 50 4" xfId="35093" xr:uid="{00000000-0005-0000-0000-00008C840000}"/>
    <cellStyle name="Normal 50 4 2" xfId="35094" xr:uid="{00000000-0005-0000-0000-00008D840000}"/>
    <cellStyle name="Normal 50 4 2 2" xfId="35095" xr:uid="{00000000-0005-0000-0000-00008E840000}"/>
    <cellStyle name="Normal 50 4 2 2 2" xfId="35096" xr:uid="{00000000-0005-0000-0000-00008F840000}"/>
    <cellStyle name="Normal 50 4 2 3" xfId="35097" xr:uid="{00000000-0005-0000-0000-000090840000}"/>
    <cellStyle name="Normal 50 4 2 4" xfId="35098" xr:uid="{00000000-0005-0000-0000-000091840000}"/>
    <cellStyle name="Normal 50 4 2 5" xfId="35099" xr:uid="{00000000-0005-0000-0000-000092840000}"/>
    <cellStyle name="Normal 50 4 3" xfId="35100" xr:uid="{00000000-0005-0000-0000-000093840000}"/>
    <cellStyle name="Normal 50 4 3 2" xfId="35101" xr:uid="{00000000-0005-0000-0000-000094840000}"/>
    <cellStyle name="Normal 50 4 3 2 2" xfId="35102" xr:uid="{00000000-0005-0000-0000-000095840000}"/>
    <cellStyle name="Normal 50 4 3 3" xfId="35103" xr:uid="{00000000-0005-0000-0000-000096840000}"/>
    <cellStyle name="Normal 50 4 3 4" xfId="35104" xr:uid="{00000000-0005-0000-0000-000097840000}"/>
    <cellStyle name="Normal 50 4 3 5" xfId="35105" xr:uid="{00000000-0005-0000-0000-000098840000}"/>
    <cellStyle name="Normal 50 4 4" xfId="35106" xr:uid="{00000000-0005-0000-0000-000099840000}"/>
    <cellStyle name="Normal 50 4 4 2" xfId="35107" xr:uid="{00000000-0005-0000-0000-00009A840000}"/>
    <cellStyle name="Normal 50 4 4 3" xfId="35108" xr:uid="{00000000-0005-0000-0000-00009B840000}"/>
    <cellStyle name="Normal 50 4 5" xfId="35109" xr:uid="{00000000-0005-0000-0000-00009C840000}"/>
    <cellStyle name="Normal 50 4 6" xfId="35110" xr:uid="{00000000-0005-0000-0000-00009D840000}"/>
    <cellStyle name="Normal 50 4 7" xfId="35111" xr:uid="{00000000-0005-0000-0000-00009E840000}"/>
    <cellStyle name="Normal 50 5" xfId="35112" xr:uid="{00000000-0005-0000-0000-00009F840000}"/>
    <cellStyle name="Normal 50 5 2" xfId="35113" xr:uid="{00000000-0005-0000-0000-0000A0840000}"/>
    <cellStyle name="Normal 51" xfId="35114" xr:uid="{00000000-0005-0000-0000-0000A1840000}"/>
    <cellStyle name="Normal 51 2" xfId="35115" xr:uid="{00000000-0005-0000-0000-0000A2840000}"/>
    <cellStyle name="Normal 51 2 2" xfId="35116" xr:uid="{00000000-0005-0000-0000-0000A3840000}"/>
    <cellStyle name="Normal 51 2 2 2" xfId="35117" xr:uid="{00000000-0005-0000-0000-0000A4840000}"/>
    <cellStyle name="Normal 51 2 2 2 2" xfId="35118" xr:uid="{00000000-0005-0000-0000-0000A5840000}"/>
    <cellStyle name="Normal 51 2 2 2 2 2" xfId="35119" xr:uid="{00000000-0005-0000-0000-0000A6840000}"/>
    <cellStyle name="Normal 51 2 2 2 3" xfId="35120" xr:uid="{00000000-0005-0000-0000-0000A7840000}"/>
    <cellStyle name="Normal 51 2 2 2 4" xfId="35121" xr:uid="{00000000-0005-0000-0000-0000A8840000}"/>
    <cellStyle name="Normal 51 2 2 2 5" xfId="35122" xr:uid="{00000000-0005-0000-0000-0000A9840000}"/>
    <cellStyle name="Normal 51 2 2 3" xfId="35123" xr:uid="{00000000-0005-0000-0000-0000AA840000}"/>
    <cellStyle name="Normal 51 2 2 3 2" xfId="35124" xr:uid="{00000000-0005-0000-0000-0000AB840000}"/>
    <cellStyle name="Normal 51 2 2 3 3" xfId="35125" xr:uid="{00000000-0005-0000-0000-0000AC840000}"/>
    <cellStyle name="Normal 51 2 2 4" xfId="35126" xr:uid="{00000000-0005-0000-0000-0000AD840000}"/>
    <cellStyle name="Normal 51 2 2 4 2" xfId="35127" xr:uid="{00000000-0005-0000-0000-0000AE840000}"/>
    <cellStyle name="Normal 51 2 2 5" xfId="35128" xr:uid="{00000000-0005-0000-0000-0000AF840000}"/>
    <cellStyle name="Normal 51 2 2 6" xfId="35129" xr:uid="{00000000-0005-0000-0000-0000B0840000}"/>
    <cellStyle name="Normal 51 2 3" xfId="35130" xr:uid="{00000000-0005-0000-0000-0000B1840000}"/>
    <cellStyle name="Normal 51 3" xfId="35131" xr:uid="{00000000-0005-0000-0000-0000B2840000}"/>
    <cellStyle name="Normal 51 3 2" xfId="35132" xr:uid="{00000000-0005-0000-0000-0000B3840000}"/>
    <cellStyle name="Normal 51 3 2 2" xfId="35133" xr:uid="{00000000-0005-0000-0000-0000B4840000}"/>
    <cellStyle name="Normal 51 3 2 2 2" xfId="35134" xr:uid="{00000000-0005-0000-0000-0000B5840000}"/>
    <cellStyle name="Normal 51 3 2 3" xfId="35135" xr:uid="{00000000-0005-0000-0000-0000B6840000}"/>
    <cellStyle name="Normal 51 3 2 4" xfId="35136" xr:uid="{00000000-0005-0000-0000-0000B7840000}"/>
    <cellStyle name="Normal 51 3 2 5" xfId="35137" xr:uid="{00000000-0005-0000-0000-0000B8840000}"/>
    <cellStyle name="Normal 51 3 3" xfId="35138" xr:uid="{00000000-0005-0000-0000-0000B9840000}"/>
    <cellStyle name="Normal 51 3 3 2" xfId="35139" xr:uid="{00000000-0005-0000-0000-0000BA840000}"/>
    <cellStyle name="Normal 51 3 3 2 2" xfId="35140" xr:uid="{00000000-0005-0000-0000-0000BB840000}"/>
    <cellStyle name="Normal 51 3 3 3" xfId="35141" xr:uid="{00000000-0005-0000-0000-0000BC840000}"/>
    <cellStyle name="Normal 51 3 3 4" xfId="35142" xr:uid="{00000000-0005-0000-0000-0000BD840000}"/>
    <cellStyle name="Normal 51 3 3 5" xfId="35143" xr:uid="{00000000-0005-0000-0000-0000BE840000}"/>
    <cellStyle name="Normal 51 3 4" xfId="35144" xr:uid="{00000000-0005-0000-0000-0000BF840000}"/>
    <cellStyle name="Normal 51 3 4 2" xfId="35145" xr:uid="{00000000-0005-0000-0000-0000C0840000}"/>
    <cellStyle name="Normal 51 3 4 3" xfId="35146" xr:uid="{00000000-0005-0000-0000-0000C1840000}"/>
    <cellStyle name="Normal 51 3 5" xfId="35147" xr:uid="{00000000-0005-0000-0000-0000C2840000}"/>
    <cellStyle name="Normal 51 3 5 2" xfId="35148" xr:uid="{00000000-0005-0000-0000-0000C3840000}"/>
    <cellStyle name="Normal 51 3 6" xfId="35149" xr:uid="{00000000-0005-0000-0000-0000C4840000}"/>
    <cellStyle name="Normal 51 3 7" xfId="35150" xr:uid="{00000000-0005-0000-0000-0000C5840000}"/>
    <cellStyle name="Normal 51 3 8" xfId="35151" xr:uid="{00000000-0005-0000-0000-0000C6840000}"/>
    <cellStyle name="Normal 51 4" xfId="35152" xr:uid="{00000000-0005-0000-0000-0000C7840000}"/>
    <cellStyle name="Normal 51 4 2" xfId="35153" xr:uid="{00000000-0005-0000-0000-0000C8840000}"/>
    <cellStyle name="Normal 51 4 2 2" xfId="35154" xr:uid="{00000000-0005-0000-0000-0000C9840000}"/>
    <cellStyle name="Normal 51 4 2 2 2" xfId="35155" xr:uid="{00000000-0005-0000-0000-0000CA840000}"/>
    <cellStyle name="Normal 51 4 2 3" xfId="35156" xr:uid="{00000000-0005-0000-0000-0000CB840000}"/>
    <cellStyle name="Normal 51 4 2 4" xfId="35157" xr:uid="{00000000-0005-0000-0000-0000CC840000}"/>
    <cellStyle name="Normal 51 4 2 5" xfId="35158" xr:uid="{00000000-0005-0000-0000-0000CD840000}"/>
    <cellStyle name="Normal 51 4 3" xfId="35159" xr:uid="{00000000-0005-0000-0000-0000CE840000}"/>
    <cellStyle name="Normal 51 4 3 2" xfId="35160" xr:uid="{00000000-0005-0000-0000-0000CF840000}"/>
    <cellStyle name="Normal 51 4 3 2 2" xfId="35161" xr:uid="{00000000-0005-0000-0000-0000D0840000}"/>
    <cellStyle name="Normal 51 4 3 3" xfId="35162" xr:uid="{00000000-0005-0000-0000-0000D1840000}"/>
    <cellStyle name="Normal 51 4 3 4" xfId="35163" xr:uid="{00000000-0005-0000-0000-0000D2840000}"/>
    <cellStyle name="Normal 51 4 3 5" xfId="35164" xr:uid="{00000000-0005-0000-0000-0000D3840000}"/>
    <cellStyle name="Normal 51 4 4" xfId="35165" xr:uid="{00000000-0005-0000-0000-0000D4840000}"/>
    <cellStyle name="Normal 51 4 4 2" xfId="35166" xr:uid="{00000000-0005-0000-0000-0000D5840000}"/>
    <cellStyle name="Normal 51 4 4 3" xfId="35167" xr:uid="{00000000-0005-0000-0000-0000D6840000}"/>
    <cellStyle name="Normal 51 4 5" xfId="35168" xr:uid="{00000000-0005-0000-0000-0000D7840000}"/>
    <cellStyle name="Normal 51 4 5 2" xfId="35169" xr:uid="{00000000-0005-0000-0000-0000D8840000}"/>
    <cellStyle name="Normal 51 4 6" xfId="35170" xr:uid="{00000000-0005-0000-0000-0000D9840000}"/>
    <cellStyle name="Normal 51 4 7" xfId="35171" xr:uid="{00000000-0005-0000-0000-0000DA840000}"/>
    <cellStyle name="Normal 51 4 8" xfId="35172" xr:uid="{00000000-0005-0000-0000-0000DB840000}"/>
    <cellStyle name="Normal 51 5" xfId="35173" xr:uid="{00000000-0005-0000-0000-0000DC840000}"/>
    <cellStyle name="Normal 51 5 2" xfId="35174" xr:uid="{00000000-0005-0000-0000-0000DD840000}"/>
    <cellStyle name="Normal 52" xfId="35175" xr:uid="{00000000-0005-0000-0000-0000DE840000}"/>
    <cellStyle name="Normal 52 10" xfId="35176" xr:uid="{00000000-0005-0000-0000-0000DF840000}"/>
    <cellStyle name="Normal 52 11" xfId="35177" xr:uid="{00000000-0005-0000-0000-0000E0840000}"/>
    <cellStyle name="Normal 52 12" xfId="35178" xr:uid="{00000000-0005-0000-0000-0000E1840000}"/>
    <cellStyle name="Normal 52 2" xfId="35179" xr:uid="{00000000-0005-0000-0000-0000E2840000}"/>
    <cellStyle name="Normal 52 2 2" xfId="35180" xr:uid="{00000000-0005-0000-0000-0000E3840000}"/>
    <cellStyle name="Normal 52 2 2 2" xfId="35181" xr:uid="{00000000-0005-0000-0000-0000E4840000}"/>
    <cellStyle name="Normal 52 2 2 2 2" xfId="35182" xr:uid="{00000000-0005-0000-0000-0000E5840000}"/>
    <cellStyle name="Normal 52 2 2 2 2 2" xfId="35183" xr:uid="{00000000-0005-0000-0000-0000E6840000}"/>
    <cellStyle name="Normal 52 2 2 2 3" xfId="35184" xr:uid="{00000000-0005-0000-0000-0000E7840000}"/>
    <cellStyle name="Normal 52 2 2 2 4" xfId="35185" xr:uid="{00000000-0005-0000-0000-0000E8840000}"/>
    <cellStyle name="Normal 52 2 2 3" xfId="35186" xr:uid="{00000000-0005-0000-0000-0000E9840000}"/>
    <cellStyle name="Normal 52 2 2 3 2" xfId="35187" xr:uid="{00000000-0005-0000-0000-0000EA840000}"/>
    <cellStyle name="Normal 52 2 2 4" xfId="35188" xr:uid="{00000000-0005-0000-0000-0000EB840000}"/>
    <cellStyle name="Normal 52 2 2 5" xfId="35189" xr:uid="{00000000-0005-0000-0000-0000EC840000}"/>
    <cellStyle name="Normal 52 2 2 6" xfId="35190" xr:uid="{00000000-0005-0000-0000-0000ED840000}"/>
    <cellStyle name="Normal 52 2 3" xfId="35191" xr:uid="{00000000-0005-0000-0000-0000EE840000}"/>
    <cellStyle name="Normal 52 2 4" xfId="35192" xr:uid="{00000000-0005-0000-0000-0000EF840000}"/>
    <cellStyle name="Normal 52 2 5" xfId="35193" xr:uid="{00000000-0005-0000-0000-0000F0840000}"/>
    <cellStyle name="Normal 52 2 6" xfId="35194" xr:uid="{00000000-0005-0000-0000-0000F1840000}"/>
    <cellStyle name="Normal 52 3" xfId="35195" xr:uid="{00000000-0005-0000-0000-0000F2840000}"/>
    <cellStyle name="Normal 52 3 2" xfId="35196" xr:uid="{00000000-0005-0000-0000-0000F3840000}"/>
    <cellStyle name="Normal 52 3 2 2" xfId="35197" xr:uid="{00000000-0005-0000-0000-0000F4840000}"/>
    <cellStyle name="Normal 52 3 2 2 2" xfId="35198" xr:uid="{00000000-0005-0000-0000-0000F5840000}"/>
    <cellStyle name="Normal 52 3 2 3" xfId="35199" xr:uid="{00000000-0005-0000-0000-0000F6840000}"/>
    <cellStyle name="Normal 52 3 2 4" xfId="35200" xr:uid="{00000000-0005-0000-0000-0000F7840000}"/>
    <cellStyle name="Normal 52 3 2 5" xfId="35201" xr:uid="{00000000-0005-0000-0000-0000F8840000}"/>
    <cellStyle name="Normal 52 3 3" xfId="35202" xr:uid="{00000000-0005-0000-0000-0000F9840000}"/>
    <cellStyle name="Normal 52 3 3 2" xfId="35203" xr:uid="{00000000-0005-0000-0000-0000FA840000}"/>
    <cellStyle name="Normal 52 3 3 2 2" xfId="35204" xr:uid="{00000000-0005-0000-0000-0000FB840000}"/>
    <cellStyle name="Normal 52 3 3 3" xfId="35205" xr:uid="{00000000-0005-0000-0000-0000FC840000}"/>
    <cellStyle name="Normal 52 3 3 4" xfId="35206" xr:uid="{00000000-0005-0000-0000-0000FD840000}"/>
    <cellStyle name="Normal 52 3 3 5" xfId="35207" xr:uid="{00000000-0005-0000-0000-0000FE840000}"/>
    <cellStyle name="Normal 52 3 4" xfId="35208" xr:uid="{00000000-0005-0000-0000-0000FF840000}"/>
    <cellStyle name="Normal 52 3 4 2" xfId="35209" xr:uid="{00000000-0005-0000-0000-000000850000}"/>
    <cellStyle name="Normal 52 3 4 3" xfId="35210" xr:uid="{00000000-0005-0000-0000-000001850000}"/>
    <cellStyle name="Normal 52 3 5" xfId="35211" xr:uid="{00000000-0005-0000-0000-000002850000}"/>
    <cellStyle name="Normal 52 3 5 2" xfId="35212" xr:uid="{00000000-0005-0000-0000-000003850000}"/>
    <cellStyle name="Normal 52 3 6" xfId="35213" xr:uid="{00000000-0005-0000-0000-000004850000}"/>
    <cellStyle name="Normal 52 3 7" xfId="35214" xr:uid="{00000000-0005-0000-0000-000005850000}"/>
    <cellStyle name="Normal 52 3 8" xfId="35215" xr:uid="{00000000-0005-0000-0000-000006850000}"/>
    <cellStyle name="Normal 52 4" xfId="35216" xr:uid="{00000000-0005-0000-0000-000007850000}"/>
    <cellStyle name="Normal 52 4 2" xfId="35217" xr:uid="{00000000-0005-0000-0000-000008850000}"/>
    <cellStyle name="Normal 52 4 2 2" xfId="35218" xr:uid="{00000000-0005-0000-0000-000009850000}"/>
    <cellStyle name="Normal 52 4 2 3" xfId="35219" xr:uid="{00000000-0005-0000-0000-00000A850000}"/>
    <cellStyle name="Normal 52 4 2 4" xfId="35220" xr:uid="{00000000-0005-0000-0000-00000B850000}"/>
    <cellStyle name="Normal 52 4 3" xfId="35221" xr:uid="{00000000-0005-0000-0000-00000C850000}"/>
    <cellStyle name="Normal 52 4 3 2" xfId="35222" xr:uid="{00000000-0005-0000-0000-00000D850000}"/>
    <cellStyle name="Normal 52 4 4" xfId="35223" xr:uid="{00000000-0005-0000-0000-00000E850000}"/>
    <cellStyle name="Normal 52 4 5" xfId="35224" xr:uid="{00000000-0005-0000-0000-00000F850000}"/>
    <cellStyle name="Normal 52 4 6" xfId="35225" xr:uid="{00000000-0005-0000-0000-000010850000}"/>
    <cellStyle name="Normal 52 5" xfId="35226" xr:uid="{00000000-0005-0000-0000-000011850000}"/>
    <cellStyle name="Normal 52 5 2" xfId="35227" xr:uid="{00000000-0005-0000-0000-000012850000}"/>
    <cellStyle name="Normal 52 5 2 2" xfId="35228" xr:uid="{00000000-0005-0000-0000-000013850000}"/>
    <cellStyle name="Normal 52 5 3" xfId="35229" xr:uid="{00000000-0005-0000-0000-000014850000}"/>
    <cellStyle name="Normal 52 5 4" xfId="35230" xr:uid="{00000000-0005-0000-0000-000015850000}"/>
    <cellStyle name="Normal 52 6" xfId="35231" xr:uid="{00000000-0005-0000-0000-000016850000}"/>
    <cellStyle name="Normal 52 6 2" xfId="35232" xr:uid="{00000000-0005-0000-0000-000017850000}"/>
    <cellStyle name="Normal 52 6 3" xfId="35233" xr:uid="{00000000-0005-0000-0000-000018850000}"/>
    <cellStyle name="Normal 52 6 4" xfId="35234" xr:uid="{00000000-0005-0000-0000-000019850000}"/>
    <cellStyle name="Normal 52 7" xfId="35235" xr:uid="{00000000-0005-0000-0000-00001A850000}"/>
    <cellStyle name="Normal 52 7 2" xfId="35236" xr:uid="{00000000-0005-0000-0000-00001B850000}"/>
    <cellStyle name="Normal 52 7 3" xfId="35237" xr:uid="{00000000-0005-0000-0000-00001C850000}"/>
    <cellStyle name="Normal 52 8" xfId="35238" xr:uid="{00000000-0005-0000-0000-00001D850000}"/>
    <cellStyle name="Normal 52 8 2" xfId="35239" xr:uid="{00000000-0005-0000-0000-00001E850000}"/>
    <cellStyle name="Normal 52 9" xfId="35240" xr:uid="{00000000-0005-0000-0000-00001F850000}"/>
    <cellStyle name="Normal 53" xfId="35241" xr:uid="{00000000-0005-0000-0000-000020850000}"/>
    <cellStyle name="Normal 53 2" xfId="35242" xr:uid="{00000000-0005-0000-0000-000021850000}"/>
    <cellStyle name="Normal 53 2 2" xfId="35243" xr:uid="{00000000-0005-0000-0000-000022850000}"/>
    <cellStyle name="Normal 53 2 2 2" xfId="35244" xr:uid="{00000000-0005-0000-0000-000023850000}"/>
    <cellStyle name="Normal 53 2 2 2 2" xfId="35245" xr:uid="{00000000-0005-0000-0000-000024850000}"/>
    <cellStyle name="Normal 53 2 2 2 2 2" xfId="35246" xr:uid="{00000000-0005-0000-0000-000025850000}"/>
    <cellStyle name="Normal 53 2 2 2 3" xfId="35247" xr:uid="{00000000-0005-0000-0000-000026850000}"/>
    <cellStyle name="Normal 53 2 2 2 4" xfId="35248" xr:uid="{00000000-0005-0000-0000-000027850000}"/>
    <cellStyle name="Normal 53 2 2 2 5" xfId="35249" xr:uid="{00000000-0005-0000-0000-000028850000}"/>
    <cellStyle name="Normal 53 2 2 3" xfId="35250" xr:uid="{00000000-0005-0000-0000-000029850000}"/>
    <cellStyle name="Normal 53 2 2 3 2" xfId="35251" xr:uid="{00000000-0005-0000-0000-00002A850000}"/>
    <cellStyle name="Normal 53 2 2 3 3" xfId="35252" xr:uid="{00000000-0005-0000-0000-00002B850000}"/>
    <cellStyle name="Normal 53 2 2 4" xfId="35253" xr:uid="{00000000-0005-0000-0000-00002C850000}"/>
    <cellStyle name="Normal 53 2 2 4 2" xfId="35254" xr:uid="{00000000-0005-0000-0000-00002D850000}"/>
    <cellStyle name="Normal 53 2 2 5" xfId="35255" xr:uid="{00000000-0005-0000-0000-00002E850000}"/>
    <cellStyle name="Normal 53 2 2 6" xfId="35256" xr:uid="{00000000-0005-0000-0000-00002F850000}"/>
    <cellStyle name="Normal 53 2 3" xfId="35257" xr:uid="{00000000-0005-0000-0000-000030850000}"/>
    <cellStyle name="Normal 53 3" xfId="35258" xr:uid="{00000000-0005-0000-0000-000031850000}"/>
    <cellStyle name="Normal 53 3 2" xfId="35259" xr:uid="{00000000-0005-0000-0000-000032850000}"/>
    <cellStyle name="Normal 53 3 2 2" xfId="35260" xr:uid="{00000000-0005-0000-0000-000033850000}"/>
    <cellStyle name="Normal 53 3 2 2 2" xfId="35261" xr:uid="{00000000-0005-0000-0000-000034850000}"/>
    <cellStyle name="Normal 53 3 2 3" xfId="35262" xr:uid="{00000000-0005-0000-0000-000035850000}"/>
    <cellStyle name="Normal 53 3 2 4" xfId="35263" xr:uid="{00000000-0005-0000-0000-000036850000}"/>
    <cellStyle name="Normal 53 3 2 5" xfId="35264" xr:uid="{00000000-0005-0000-0000-000037850000}"/>
    <cellStyle name="Normal 53 3 3" xfId="35265" xr:uid="{00000000-0005-0000-0000-000038850000}"/>
    <cellStyle name="Normal 53 3 3 2" xfId="35266" xr:uid="{00000000-0005-0000-0000-000039850000}"/>
    <cellStyle name="Normal 53 3 3 2 2" xfId="35267" xr:uid="{00000000-0005-0000-0000-00003A850000}"/>
    <cellStyle name="Normal 53 3 3 3" xfId="35268" xr:uid="{00000000-0005-0000-0000-00003B850000}"/>
    <cellStyle name="Normal 53 3 3 4" xfId="35269" xr:uid="{00000000-0005-0000-0000-00003C850000}"/>
    <cellStyle name="Normal 53 3 3 5" xfId="35270" xr:uid="{00000000-0005-0000-0000-00003D850000}"/>
    <cellStyle name="Normal 53 3 4" xfId="35271" xr:uid="{00000000-0005-0000-0000-00003E850000}"/>
    <cellStyle name="Normal 53 3 4 2" xfId="35272" xr:uid="{00000000-0005-0000-0000-00003F850000}"/>
    <cellStyle name="Normal 53 3 4 3" xfId="35273" xr:uid="{00000000-0005-0000-0000-000040850000}"/>
    <cellStyle name="Normal 53 3 5" xfId="35274" xr:uid="{00000000-0005-0000-0000-000041850000}"/>
    <cellStyle name="Normal 53 3 5 2" xfId="35275" xr:uid="{00000000-0005-0000-0000-000042850000}"/>
    <cellStyle name="Normal 53 3 6" xfId="35276" xr:uid="{00000000-0005-0000-0000-000043850000}"/>
    <cellStyle name="Normal 53 3 7" xfId="35277" xr:uid="{00000000-0005-0000-0000-000044850000}"/>
    <cellStyle name="Normal 53 3 8" xfId="35278" xr:uid="{00000000-0005-0000-0000-000045850000}"/>
    <cellStyle name="Normal 53 4" xfId="35279" xr:uid="{00000000-0005-0000-0000-000046850000}"/>
    <cellStyle name="Normal 53 4 2" xfId="35280" xr:uid="{00000000-0005-0000-0000-000047850000}"/>
    <cellStyle name="Normal 53 4 2 2" xfId="35281" xr:uid="{00000000-0005-0000-0000-000048850000}"/>
    <cellStyle name="Normal 53 4 2 3" xfId="35282" xr:uid="{00000000-0005-0000-0000-000049850000}"/>
    <cellStyle name="Normal 53 4 2 4" xfId="35283" xr:uid="{00000000-0005-0000-0000-00004A850000}"/>
    <cellStyle name="Normal 53 4 3" xfId="35284" xr:uid="{00000000-0005-0000-0000-00004B850000}"/>
    <cellStyle name="Normal 53 4 3 2" xfId="35285" xr:uid="{00000000-0005-0000-0000-00004C850000}"/>
    <cellStyle name="Normal 53 4 4" xfId="35286" xr:uid="{00000000-0005-0000-0000-00004D850000}"/>
    <cellStyle name="Normal 53 4 5" xfId="35287" xr:uid="{00000000-0005-0000-0000-00004E850000}"/>
    <cellStyle name="Normal 53 4 6" xfId="35288" xr:uid="{00000000-0005-0000-0000-00004F850000}"/>
    <cellStyle name="Normal 53 5" xfId="35289" xr:uid="{00000000-0005-0000-0000-000050850000}"/>
    <cellStyle name="Normal 53 5 2" xfId="35290" xr:uid="{00000000-0005-0000-0000-000051850000}"/>
    <cellStyle name="Normal 53 5 2 2" xfId="35291" xr:uid="{00000000-0005-0000-0000-000052850000}"/>
    <cellStyle name="Normal 53 5 3" xfId="35292" xr:uid="{00000000-0005-0000-0000-000053850000}"/>
    <cellStyle name="Normal 53 5 4" xfId="35293" xr:uid="{00000000-0005-0000-0000-000054850000}"/>
    <cellStyle name="Normal 53 5 5" xfId="35294" xr:uid="{00000000-0005-0000-0000-000055850000}"/>
    <cellStyle name="Normal 53 6" xfId="35295" xr:uid="{00000000-0005-0000-0000-000056850000}"/>
    <cellStyle name="Normal 53 6 2" xfId="35296" xr:uid="{00000000-0005-0000-0000-000057850000}"/>
    <cellStyle name="Normal 53 6 3" xfId="35297" xr:uid="{00000000-0005-0000-0000-000058850000}"/>
    <cellStyle name="Normal 53 6 4" xfId="35298" xr:uid="{00000000-0005-0000-0000-000059850000}"/>
    <cellStyle name="Normal 53 7" xfId="35299" xr:uid="{00000000-0005-0000-0000-00005A850000}"/>
    <cellStyle name="Normal 53 7 2" xfId="35300" xr:uid="{00000000-0005-0000-0000-00005B850000}"/>
    <cellStyle name="Normal 53 8" xfId="35301" xr:uid="{00000000-0005-0000-0000-00005C850000}"/>
    <cellStyle name="Normal 53 9" xfId="35302" xr:uid="{00000000-0005-0000-0000-00005D850000}"/>
    <cellStyle name="Normal 54" xfId="35303" xr:uid="{00000000-0005-0000-0000-00005E850000}"/>
    <cellStyle name="Normal 54 2" xfId="35304" xr:uid="{00000000-0005-0000-0000-00005F850000}"/>
    <cellStyle name="Normal 54 2 2" xfId="35305" xr:uid="{00000000-0005-0000-0000-000060850000}"/>
    <cellStyle name="Normal 54 2 2 2" xfId="35306" xr:uid="{00000000-0005-0000-0000-000061850000}"/>
    <cellStyle name="Normal 54 2 2 2 2" xfId="35307" xr:uid="{00000000-0005-0000-0000-000062850000}"/>
    <cellStyle name="Normal 54 2 2 2 2 2" xfId="35308" xr:uid="{00000000-0005-0000-0000-000063850000}"/>
    <cellStyle name="Normal 54 2 2 2 3" xfId="35309" xr:uid="{00000000-0005-0000-0000-000064850000}"/>
    <cellStyle name="Normal 54 2 2 2 4" xfId="35310" xr:uid="{00000000-0005-0000-0000-000065850000}"/>
    <cellStyle name="Normal 54 2 2 3" xfId="35311" xr:uid="{00000000-0005-0000-0000-000066850000}"/>
    <cellStyle name="Normal 54 2 2 3 2" xfId="35312" xr:uid="{00000000-0005-0000-0000-000067850000}"/>
    <cellStyle name="Normal 54 2 2 4" xfId="35313" xr:uid="{00000000-0005-0000-0000-000068850000}"/>
    <cellStyle name="Normal 54 2 2 5" xfId="35314" xr:uid="{00000000-0005-0000-0000-000069850000}"/>
    <cellStyle name="Normal 54 3" xfId="35315" xr:uid="{00000000-0005-0000-0000-00006A850000}"/>
    <cellStyle name="Normal 54 3 2" xfId="35316" xr:uid="{00000000-0005-0000-0000-00006B850000}"/>
    <cellStyle name="Normal 54 3 2 2" xfId="35317" xr:uid="{00000000-0005-0000-0000-00006C850000}"/>
    <cellStyle name="Normal 54 3 2 2 2" xfId="35318" xr:uid="{00000000-0005-0000-0000-00006D850000}"/>
    <cellStyle name="Normal 54 3 2 2 2 2" xfId="35319" xr:uid="{00000000-0005-0000-0000-00006E850000}"/>
    <cellStyle name="Normal 54 3 2 2 3" xfId="35320" xr:uid="{00000000-0005-0000-0000-00006F850000}"/>
    <cellStyle name="Normal 54 3 2 2 4" xfId="35321" xr:uid="{00000000-0005-0000-0000-000070850000}"/>
    <cellStyle name="Normal 54 3 2 3" xfId="35322" xr:uid="{00000000-0005-0000-0000-000071850000}"/>
    <cellStyle name="Normal 54 3 2 3 2" xfId="35323" xr:uid="{00000000-0005-0000-0000-000072850000}"/>
    <cellStyle name="Normal 54 3 2 4" xfId="35324" xr:uid="{00000000-0005-0000-0000-000073850000}"/>
    <cellStyle name="Normal 54 3 2 5" xfId="35325" xr:uid="{00000000-0005-0000-0000-000074850000}"/>
    <cellStyle name="Normal 54 4" xfId="35326" xr:uid="{00000000-0005-0000-0000-000075850000}"/>
    <cellStyle name="Normal 54 4 2" xfId="35327" xr:uid="{00000000-0005-0000-0000-000076850000}"/>
    <cellStyle name="Normal 54 4 2 2" xfId="35328" xr:uid="{00000000-0005-0000-0000-000077850000}"/>
    <cellStyle name="Normal 54 4 2 2 2" xfId="35329" xr:uid="{00000000-0005-0000-0000-000078850000}"/>
    <cellStyle name="Normal 54 4 2 3" xfId="35330" xr:uid="{00000000-0005-0000-0000-000079850000}"/>
    <cellStyle name="Normal 54 4 2 4" xfId="35331" xr:uid="{00000000-0005-0000-0000-00007A850000}"/>
    <cellStyle name="Normal 54 4 3" xfId="35332" xr:uid="{00000000-0005-0000-0000-00007B850000}"/>
    <cellStyle name="Normal 54 4 3 2" xfId="35333" xr:uid="{00000000-0005-0000-0000-00007C850000}"/>
    <cellStyle name="Normal 54 4 4" xfId="35334" xr:uid="{00000000-0005-0000-0000-00007D850000}"/>
    <cellStyle name="Normal 54 4 5" xfId="35335" xr:uid="{00000000-0005-0000-0000-00007E850000}"/>
    <cellStyle name="Normal 54 5" xfId="35336" xr:uid="{00000000-0005-0000-0000-00007F850000}"/>
    <cellStyle name="Normal 54 5 2" xfId="35337" xr:uid="{00000000-0005-0000-0000-000080850000}"/>
    <cellStyle name="Normal 54 6" xfId="35338" xr:uid="{00000000-0005-0000-0000-000081850000}"/>
    <cellStyle name="Normal 54 6 2" xfId="35339" xr:uid="{00000000-0005-0000-0000-000082850000}"/>
    <cellStyle name="Normal 55" xfId="35340" xr:uid="{00000000-0005-0000-0000-000083850000}"/>
    <cellStyle name="Normal 55 2" xfId="35341" xr:uid="{00000000-0005-0000-0000-000084850000}"/>
    <cellStyle name="Normal 55 2 2" xfId="35342" xr:uid="{00000000-0005-0000-0000-000085850000}"/>
    <cellStyle name="Normal 55 2 2 2" xfId="35343" xr:uid="{00000000-0005-0000-0000-000086850000}"/>
    <cellStyle name="Normal 55 2 2 2 2" xfId="35344" xr:uid="{00000000-0005-0000-0000-000087850000}"/>
    <cellStyle name="Normal 55 2 2 2 2 2" xfId="35345" xr:uid="{00000000-0005-0000-0000-000088850000}"/>
    <cellStyle name="Normal 55 2 2 2 3" xfId="35346" xr:uid="{00000000-0005-0000-0000-000089850000}"/>
    <cellStyle name="Normal 55 2 2 2 4" xfId="35347" xr:uid="{00000000-0005-0000-0000-00008A850000}"/>
    <cellStyle name="Normal 55 2 2 3" xfId="35348" xr:uid="{00000000-0005-0000-0000-00008B850000}"/>
    <cellStyle name="Normal 55 2 2 3 2" xfId="35349" xr:uid="{00000000-0005-0000-0000-00008C850000}"/>
    <cellStyle name="Normal 55 2 2 3 3" xfId="35350" xr:uid="{00000000-0005-0000-0000-00008D850000}"/>
    <cellStyle name="Normal 55 2 2 4" xfId="35351" xr:uid="{00000000-0005-0000-0000-00008E850000}"/>
    <cellStyle name="Normal 55 2 2 4 2" xfId="35352" xr:uid="{00000000-0005-0000-0000-00008F850000}"/>
    <cellStyle name="Normal 55 2 2 5" xfId="35353" xr:uid="{00000000-0005-0000-0000-000090850000}"/>
    <cellStyle name="Normal 55 3" xfId="35354" xr:uid="{00000000-0005-0000-0000-000091850000}"/>
    <cellStyle name="Normal 55 3 2" xfId="35355" xr:uid="{00000000-0005-0000-0000-000092850000}"/>
    <cellStyle name="Normal 55 3 2 2" xfId="35356" xr:uid="{00000000-0005-0000-0000-000093850000}"/>
    <cellStyle name="Normal 55 3 2 2 2" xfId="35357" xr:uid="{00000000-0005-0000-0000-000094850000}"/>
    <cellStyle name="Normal 55 3 2 2 2 2" xfId="35358" xr:uid="{00000000-0005-0000-0000-000095850000}"/>
    <cellStyle name="Normal 55 3 2 2 3" xfId="35359" xr:uid="{00000000-0005-0000-0000-000096850000}"/>
    <cellStyle name="Normal 55 3 2 2 4" xfId="35360" xr:uid="{00000000-0005-0000-0000-000097850000}"/>
    <cellStyle name="Normal 55 3 2 3" xfId="35361" xr:uid="{00000000-0005-0000-0000-000098850000}"/>
    <cellStyle name="Normal 55 3 2 3 2" xfId="35362" xr:uid="{00000000-0005-0000-0000-000099850000}"/>
    <cellStyle name="Normal 55 3 2 4" xfId="35363" xr:uid="{00000000-0005-0000-0000-00009A850000}"/>
    <cellStyle name="Normal 55 3 2 5" xfId="35364" xr:uid="{00000000-0005-0000-0000-00009B850000}"/>
    <cellStyle name="Normal 55 4" xfId="35365" xr:uid="{00000000-0005-0000-0000-00009C850000}"/>
    <cellStyle name="Normal 55 4 2" xfId="35366" xr:uid="{00000000-0005-0000-0000-00009D850000}"/>
    <cellStyle name="Normal 55 4 2 2" xfId="35367" xr:uid="{00000000-0005-0000-0000-00009E850000}"/>
    <cellStyle name="Normal 55 4 2 2 2" xfId="35368" xr:uid="{00000000-0005-0000-0000-00009F850000}"/>
    <cellStyle name="Normal 55 4 2 3" xfId="35369" xr:uid="{00000000-0005-0000-0000-0000A0850000}"/>
    <cellStyle name="Normal 55 4 2 4" xfId="35370" xr:uid="{00000000-0005-0000-0000-0000A1850000}"/>
    <cellStyle name="Normal 55 4 3" xfId="35371" xr:uid="{00000000-0005-0000-0000-0000A2850000}"/>
    <cellStyle name="Normal 55 4 3 2" xfId="35372" xr:uid="{00000000-0005-0000-0000-0000A3850000}"/>
    <cellStyle name="Normal 55 4 3 3" xfId="35373" xr:uid="{00000000-0005-0000-0000-0000A4850000}"/>
    <cellStyle name="Normal 55 4 4" xfId="35374" xr:uid="{00000000-0005-0000-0000-0000A5850000}"/>
    <cellStyle name="Normal 55 4 4 2" xfId="35375" xr:uid="{00000000-0005-0000-0000-0000A6850000}"/>
    <cellStyle name="Normal 55 4 5" xfId="35376" xr:uid="{00000000-0005-0000-0000-0000A7850000}"/>
    <cellStyle name="Normal 55 5" xfId="35377" xr:uid="{00000000-0005-0000-0000-0000A8850000}"/>
    <cellStyle name="Normal 55 5 2" xfId="35378" xr:uid="{00000000-0005-0000-0000-0000A9850000}"/>
    <cellStyle name="Normal 55 6" xfId="35379" xr:uid="{00000000-0005-0000-0000-0000AA850000}"/>
    <cellStyle name="Normal 55 6 2" xfId="35380" xr:uid="{00000000-0005-0000-0000-0000AB850000}"/>
    <cellStyle name="Normal 56" xfId="35381" xr:uid="{00000000-0005-0000-0000-0000AC850000}"/>
    <cellStyle name="Normal 56 2" xfId="35382" xr:uid="{00000000-0005-0000-0000-0000AD850000}"/>
    <cellStyle name="Normal 56 2 2" xfId="35383" xr:uid="{00000000-0005-0000-0000-0000AE850000}"/>
    <cellStyle name="Normal 56 2 2 2" xfId="35384" xr:uid="{00000000-0005-0000-0000-0000AF850000}"/>
    <cellStyle name="Normal 56 2 2 2 2" xfId="35385" xr:uid="{00000000-0005-0000-0000-0000B0850000}"/>
    <cellStyle name="Normal 56 2 2 2 2 2" xfId="35386" xr:uid="{00000000-0005-0000-0000-0000B1850000}"/>
    <cellStyle name="Normal 56 2 2 2 3" xfId="35387" xr:uid="{00000000-0005-0000-0000-0000B2850000}"/>
    <cellStyle name="Normal 56 2 2 2 4" xfId="35388" xr:uid="{00000000-0005-0000-0000-0000B3850000}"/>
    <cellStyle name="Normal 56 2 2 3" xfId="35389" xr:uid="{00000000-0005-0000-0000-0000B4850000}"/>
    <cellStyle name="Normal 56 2 2 3 2" xfId="35390" xr:uid="{00000000-0005-0000-0000-0000B5850000}"/>
    <cellStyle name="Normal 56 2 2 4" xfId="35391" xr:uid="{00000000-0005-0000-0000-0000B6850000}"/>
    <cellStyle name="Normal 56 2 2 5" xfId="35392" xr:uid="{00000000-0005-0000-0000-0000B7850000}"/>
    <cellStyle name="Normal 56 3" xfId="35393" xr:uid="{00000000-0005-0000-0000-0000B8850000}"/>
    <cellStyle name="Normal 56 3 2" xfId="35394" xr:uid="{00000000-0005-0000-0000-0000B9850000}"/>
    <cellStyle name="Normal 56 3 2 2" xfId="35395" xr:uid="{00000000-0005-0000-0000-0000BA850000}"/>
    <cellStyle name="Normal 56 3 2 2 2" xfId="35396" xr:uid="{00000000-0005-0000-0000-0000BB850000}"/>
    <cellStyle name="Normal 56 3 2 2 2 2" xfId="35397" xr:uid="{00000000-0005-0000-0000-0000BC850000}"/>
    <cellStyle name="Normal 56 3 2 2 3" xfId="35398" xr:uid="{00000000-0005-0000-0000-0000BD850000}"/>
    <cellStyle name="Normal 56 3 2 2 4" xfId="35399" xr:uid="{00000000-0005-0000-0000-0000BE850000}"/>
    <cellStyle name="Normal 56 3 2 3" xfId="35400" xr:uid="{00000000-0005-0000-0000-0000BF850000}"/>
    <cellStyle name="Normal 56 3 2 3 2" xfId="35401" xr:uid="{00000000-0005-0000-0000-0000C0850000}"/>
    <cellStyle name="Normal 56 3 2 4" xfId="35402" xr:uid="{00000000-0005-0000-0000-0000C1850000}"/>
    <cellStyle name="Normal 56 3 2 5" xfId="35403" xr:uid="{00000000-0005-0000-0000-0000C2850000}"/>
    <cellStyle name="Normal 56 4" xfId="35404" xr:uid="{00000000-0005-0000-0000-0000C3850000}"/>
    <cellStyle name="Normal 56 4 2" xfId="35405" xr:uid="{00000000-0005-0000-0000-0000C4850000}"/>
    <cellStyle name="Normal 56 4 2 2" xfId="35406" xr:uid="{00000000-0005-0000-0000-0000C5850000}"/>
    <cellStyle name="Normal 56 4 2 2 2" xfId="35407" xr:uid="{00000000-0005-0000-0000-0000C6850000}"/>
    <cellStyle name="Normal 56 4 2 3" xfId="35408" xr:uid="{00000000-0005-0000-0000-0000C7850000}"/>
    <cellStyle name="Normal 56 4 2 4" xfId="35409" xr:uid="{00000000-0005-0000-0000-0000C8850000}"/>
    <cellStyle name="Normal 56 4 3" xfId="35410" xr:uid="{00000000-0005-0000-0000-0000C9850000}"/>
    <cellStyle name="Normal 56 4 3 2" xfId="35411" xr:uid="{00000000-0005-0000-0000-0000CA850000}"/>
    <cellStyle name="Normal 56 4 4" xfId="35412" xr:uid="{00000000-0005-0000-0000-0000CB850000}"/>
    <cellStyle name="Normal 56 4 5" xfId="35413" xr:uid="{00000000-0005-0000-0000-0000CC850000}"/>
    <cellStyle name="Normal 57" xfId="35414" xr:uid="{00000000-0005-0000-0000-0000CD850000}"/>
    <cellStyle name="Normal 57 2" xfId="35415" xr:uid="{00000000-0005-0000-0000-0000CE850000}"/>
    <cellStyle name="Normal 57 2 2" xfId="35416" xr:uid="{00000000-0005-0000-0000-0000CF850000}"/>
    <cellStyle name="Normal 57 2 2 2" xfId="35417" xr:uid="{00000000-0005-0000-0000-0000D0850000}"/>
    <cellStyle name="Normal 57 2 2 2 2" xfId="35418" xr:uid="{00000000-0005-0000-0000-0000D1850000}"/>
    <cellStyle name="Normal 57 2 2 2 2 2" xfId="35419" xr:uid="{00000000-0005-0000-0000-0000D2850000}"/>
    <cellStyle name="Normal 57 2 2 2 3" xfId="35420" xr:uid="{00000000-0005-0000-0000-0000D3850000}"/>
    <cellStyle name="Normal 57 2 2 2 4" xfId="35421" xr:uid="{00000000-0005-0000-0000-0000D4850000}"/>
    <cellStyle name="Normal 57 2 2 3" xfId="35422" xr:uid="{00000000-0005-0000-0000-0000D5850000}"/>
    <cellStyle name="Normal 57 2 2 3 2" xfId="35423" xr:uid="{00000000-0005-0000-0000-0000D6850000}"/>
    <cellStyle name="Normal 57 2 2 3 3" xfId="35424" xr:uid="{00000000-0005-0000-0000-0000D7850000}"/>
    <cellStyle name="Normal 57 2 2 4" xfId="35425" xr:uid="{00000000-0005-0000-0000-0000D8850000}"/>
    <cellStyle name="Normal 57 2 2 4 2" xfId="35426" xr:uid="{00000000-0005-0000-0000-0000D9850000}"/>
    <cellStyle name="Normal 57 2 2 5" xfId="35427" xr:uid="{00000000-0005-0000-0000-0000DA850000}"/>
    <cellStyle name="Normal 57 3" xfId="35428" xr:uid="{00000000-0005-0000-0000-0000DB850000}"/>
    <cellStyle name="Normal 57 3 2" xfId="35429" xr:uid="{00000000-0005-0000-0000-0000DC850000}"/>
    <cellStyle name="Normal 57 3 2 2" xfId="35430" xr:uid="{00000000-0005-0000-0000-0000DD850000}"/>
    <cellStyle name="Normal 57 3 2 2 2" xfId="35431" xr:uid="{00000000-0005-0000-0000-0000DE850000}"/>
    <cellStyle name="Normal 57 3 2 2 2 2" xfId="35432" xr:uid="{00000000-0005-0000-0000-0000DF850000}"/>
    <cellStyle name="Normal 57 3 2 2 3" xfId="35433" xr:uid="{00000000-0005-0000-0000-0000E0850000}"/>
    <cellStyle name="Normal 57 3 2 2 4" xfId="35434" xr:uid="{00000000-0005-0000-0000-0000E1850000}"/>
    <cellStyle name="Normal 57 3 2 3" xfId="35435" xr:uid="{00000000-0005-0000-0000-0000E2850000}"/>
    <cellStyle name="Normal 57 3 2 3 2" xfId="35436" xr:uid="{00000000-0005-0000-0000-0000E3850000}"/>
    <cellStyle name="Normal 57 3 2 4" xfId="35437" xr:uid="{00000000-0005-0000-0000-0000E4850000}"/>
    <cellStyle name="Normal 57 3 2 5" xfId="35438" xr:uid="{00000000-0005-0000-0000-0000E5850000}"/>
    <cellStyle name="Normal 57 4" xfId="35439" xr:uid="{00000000-0005-0000-0000-0000E6850000}"/>
    <cellStyle name="Normal 57 4 2" xfId="35440" xr:uid="{00000000-0005-0000-0000-0000E7850000}"/>
    <cellStyle name="Normal 57 4 2 2" xfId="35441" xr:uid="{00000000-0005-0000-0000-0000E8850000}"/>
    <cellStyle name="Normal 57 4 2 2 2" xfId="35442" xr:uid="{00000000-0005-0000-0000-0000E9850000}"/>
    <cellStyle name="Normal 57 4 2 3" xfId="35443" xr:uid="{00000000-0005-0000-0000-0000EA850000}"/>
    <cellStyle name="Normal 57 4 2 4" xfId="35444" xr:uid="{00000000-0005-0000-0000-0000EB850000}"/>
    <cellStyle name="Normal 57 4 3" xfId="35445" xr:uid="{00000000-0005-0000-0000-0000EC850000}"/>
    <cellStyle name="Normal 57 4 3 2" xfId="35446" xr:uid="{00000000-0005-0000-0000-0000ED850000}"/>
    <cellStyle name="Normal 57 4 3 3" xfId="35447" xr:uid="{00000000-0005-0000-0000-0000EE850000}"/>
    <cellStyle name="Normal 57 4 4" xfId="35448" xr:uid="{00000000-0005-0000-0000-0000EF850000}"/>
    <cellStyle name="Normal 57 4 4 2" xfId="35449" xr:uid="{00000000-0005-0000-0000-0000F0850000}"/>
    <cellStyle name="Normal 57 4 5" xfId="35450" xr:uid="{00000000-0005-0000-0000-0000F1850000}"/>
    <cellStyle name="Normal 58" xfId="35451" xr:uid="{00000000-0005-0000-0000-0000F2850000}"/>
    <cellStyle name="Normal 58 2" xfId="35452" xr:uid="{00000000-0005-0000-0000-0000F3850000}"/>
    <cellStyle name="Normal 58 2 2" xfId="35453" xr:uid="{00000000-0005-0000-0000-0000F4850000}"/>
    <cellStyle name="Normal 58 2 2 2" xfId="35454" xr:uid="{00000000-0005-0000-0000-0000F5850000}"/>
    <cellStyle name="Normal 58 2 2 2 2" xfId="35455" xr:uid="{00000000-0005-0000-0000-0000F6850000}"/>
    <cellStyle name="Normal 58 2 2 2 2 2" xfId="35456" xr:uid="{00000000-0005-0000-0000-0000F7850000}"/>
    <cellStyle name="Normal 58 2 2 2 3" xfId="35457" xr:uid="{00000000-0005-0000-0000-0000F8850000}"/>
    <cellStyle name="Normal 58 2 2 2 4" xfId="35458" xr:uid="{00000000-0005-0000-0000-0000F9850000}"/>
    <cellStyle name="Normal 58 2 2 3" xfId="35459" xr:uid="{00000000-0005-0000-0000-0000FA850000}"/>
    <cellStyle name="Normal 58 2 2 3 2" xfId="35460" xr:uid="{00000000-0005-0000-0000-0000FB850000}"/>
    <cellStyle name="Normal 58 2 2 4" xfId="35461" xr:uid="{00000000-0005-0000-0000-0000FC850000}"/>
    <cellStyle name="Normal 58 2 2 5" xfId="35462" xr:uid="{00000000-0005-0000-0000-0000FD850000}"/>
    <cellStyle name="Normal 58 3" xfId="35463" xr:uid="{00000000-0005-0000-0000-0000FE850000}"/>
    <cellStyle name="Normal 58 3 2" xfId="35464" xr:uid="{00000000-0005-0000-0000-0000FF850000}"/>
    <cellStyle name="Normal 58 3 2 2" xfId="35465" xr:uid="{00000000-0005-0000-0000-000000860000}"/>
    <cellStyle name="Normal 58 3 2 2 2" xfId="35466" xr:uid="{00000000-0005-0000-0000-000001860000}"/>
    <cellStyle name="Normal 58 3 2 2 2 2" xfId="35467" xr:uid="{00000000-0005-0000-0000-000002860000}"/>
    <cellStyle name="Normal 58 3 2 2 3" xfId="35468" xr:uid="{00000000-0005-0000-0000-000003860000}"/>
    <cellStyle name="Normal 58 3 2 2 4" xfId="35469" xr:uid="{00000000-0005-0000-0000-000004860000}"/>
    <cellStyle name="Normal 58 3 2 3" xfId="35470" xr:uid="{00000000-0005-0000-0000-000005860000}"/>
    <cellStyle name="Normal 58 3 2 3 2" xfId="35471" xr:uid="{00000000-0005-0000-0000-000006860000}"/>
    <cellStyle name="Normal 58 3 2 4" xfId="35472" xr:uid="{00000000-0005-0000-0000-000007860000}"/>
    <cellStyle name="Normal 58 3 2 5" xfId="35473" xr:uid="{00000000-0005-0000-0000-000008860000}"/>
    <cellStyle name="Normal 58 4" xfId="35474" xr:uid="{00000000-0005-0000-0000-000009860000}"/>
    <cellStyle name="Normal 58 4 2" xfId="35475" xr:uid="{00000000-0005-0000-0000-00000A860000}"/>
    <cellStyle name="Normal 58 4 2 2" xfId="35476" xr:uid="{00000000-0005-0000-0000-00000B860000}"/>
    <cellStyle name="Normal 58 4 2 2 2" xfId="35477" xr:uid="{00000000-0005-0000-0000-00000C860000}"/>
    <cellStyle name="Normal 58 4 2 3" xfId="35478" xr:uid="{00000000-0005-0000-0000-00000D860000}"/>
    <cellStyle name="Normal 58 4 2 4" xfId="35479" xr:uid="{00000000-0005-0000-0000-00000E860000}"/>
    <cellStyle name="Normal 58 4 3" xfId="35480" xr:uid="{00000000-0005-0000-0000-00000F860000}"/>
    <cellStyle name="Normal 58 4 3 2" xfId="35481" xr:uid="{00000000-0005-0000-0000-000010860000}"/>
    <cellStyle name="Normal 58 4 4" xfId="35482" xr:uid="{00000000-0005-0000-0000-000011860000}"/>
    <cellStyle name="Normal 58 4 5" xfId="35483" xr:uid="{00000000-0005-0000-0000-000012860000}"/>
    <cellStyle name="Normal 59" xfId="35484" xr:uid="{00000000-0005-0000-0000-000013860000}"/>
    <cellStyle name="Normal 59 2" xfId="35485" xr:uid="{00000000-0005-0000-0000-000014860000}"/>
    <cellStyle name="Normal 59 2 2" xfId="35486" xr:uid="{00000000-0005-0000-0000-000015860000}"/>
    <cellStyle name="Normal 59 2 2 2" xfId="35487" xr:uid="{00000000-0005-0000-0000-000016860000}"/>
    <cellStyle name="Normal 59 2 2 2 2" xfId="35488" xr:uid="{00000000-0005-0000-0000-000017860000}"/>
    <cellStyle name="Normal 59 2 2 2 2 2" xfId="35489" xr:uid="{00000000-0005-0000-0000-000018860000}"/>
    <cellStyle name="Normal 59 2 2 2 3" xfId="35490" xr:uid="{00000000-0005-0000-0000-000019860000}"/>
    <cellStyle name="Normal 59 2 2 2 4" xfId="35491" xr:uid="{00000000-0005-0000-0000-00001A860000}"/>
    <cellStyle name="Normal 59 2 2 3" xfId="35492" xr:uid="{00000000-0005-0000-0000-00001B860000}"/>
    <cellStyle name="Normal 59 2 2 3 2" xfId="35493" xr:uid="{00000000-0005-0000-0000-00001C860000}"/>
    <cellStyle name="Normal 59 2 2 4" xfId="35494" xr:uid="{00000000-0005-0000-0000-00001D860000}"/>
    <cellStyle name="Normal 59 2 2 5" xfId="35495" xr:uid="{00000000-0005-0000-0000-00001E860000}"/>
    <cellStyle name="Normal 59 2 2 6" xfId="35496" xr:uid="{00000000-0005-0000-0000-00001F860000}"/>
    <cellStyle name="Normal 59 3" xfId="35497" xr:uid="{00000000-0005-0000-0000-000020860000}"/>
    <cellStyle name="Normal 59 3 2" xfId="35498" xr:uid="{00000000-0005-0000-0000-000021860000}"/>
    <cellStyle name="Normal 59 3 2 2" xfId="35499" xr:uid="{00000000-0005-0000-0000-000022860000}"/>
    <cellStyle name="Normal 59 3 2 2 2" xfId="35500" xr:uid="{00000000-0005-0000-0000-000023860000}"/>
    <cellStyle name="Normal 59 3 2 2 2 2" xfId="35501" xr:uid="{00000000-0005-0000-0000-000024860000}"/>
    <cellStyle name="Normal 59 3 2 2 3" xfId="35502" xr:uid="{00000000-0005-0000-0000-000025860000}"/>
    <cellStyle name="Normal 59 3 2 2 4" xfId="35503" xr:uid="{00000000-0005-0000-0000-000026860000}"/>
    <cellStyle name="Normal 59 3 2 3" xfId="35504" xr:uid="{00000000-0005-0000-0000-000027860000}"/>
    <cellStyle name="Normal 59 3 2 3 2" xfId="35505" xr:uid="{00000000-0005-0000-0000-000028860000}"/>
    <cellStyle name="Normal 59 3 2 4" xfId="35506" xr:uid="{00000000-0005-0000-0000-000029860000}"/>
    <cellStyle name="Normal 59 3 2 5" xfId="35507" xr:uid="{00000000-0005-0000-0000-00002A860000}"/>
    <cellStyle name="Normal 59 4" xfId="35508" xr:uid="{00000000-0005-0000-0000-00002B860000}"/>
    <cellStyle name="Normal 59 4 2" xfId="35509" xr:uid="{00000000-0005-0000-0000-00002C860000}"/>
    <cellStyle name="Normal 59 4 2 2" xfId="35510" xr:uid="{00000000-0005-0000-0000-00002D860000}"/>
    <cellStyle name="Normal 59 4 2 2 2" xfId="35511" xr:uid="{00000000-0005-0000-0000-00002E860000}"/>
    <cellStyle name="Normal 59 4 2 3" xfId="35512" xr:uid="{00000000-0005-0000-0000-00002F860000}"/>
    <cellStyle name="Normal 59 4 2 4" xfId="35513" xr:uid="{00000000-0005-0000-0000-000030860000}"/>
    <cellStyle name="Normal 59 4 3" xfId="35514" xr:uid="{00000000-0005-0000-0000-000031860000}"/>
    <cellStyle name="Normal 59 4 3 2" xfId="35515" xr:uid="{00000000-0005-0000-0000-000032860000}"/>
    <cellStyle name="Normal 59 4 4" xfId="35516" xr:uid="{00000000-0005-0000-0000-000033860000}"/>
    <cellStyle name="Normal 59 4 5" xfId="35517" xr:uid="{00000000-0005-0000-0000-000034860000}"/>
    <cellStyle name="Normal 6" xfId="440" xr:uid="{00000000-0005-0000-0000-000035860000}"/>
    <cellStyle name="Normal 6 10" xfId="35518" xr:uid="{00000000-0005-0000-0000-000036860000}"/>
    <cellStyle name="Normal 6 10 2" xfId="35519" xr:uid="{00000000-0005-0000-0000-000037860000}"/>
    <cellStyle name="Normal 6 10 2 2" xfId="35520" xr:uid="{00000000-0005-0000-0000-000038860000}"/>
    <cellStyle name="Normal 6 10 2 2 2" xfId="35521" xr:uid="{00000000-0005-0000-0000-000039860000}"/>
    <cellStyle name="Normal 6 10 2 2 2 2" xfId="35522" xr:uid="{00000000-0005-0000-0000-00003A860000}"/>
    <cellStyle name="Normal 6 10 2 2 3" xfId="35523" xr:uid="{00000000-0005-0000-0000-00003B860000}"/>
    <cellStyle name="Normal 6 10 2 2 4" xfId="35524" xr:uid="{00000000-0005-0000-0000-00003C860000}"/>
    <cellStyle name="Normal 6 10 2 3" xfId="35525" xr:uid="{00000000-0005-0000-0000-00003D860000}"/>
    <cellStyle name="Normal 6 10 2 3 2" xfId="35526" xr:uid="{00000000-0005-0000-0000-00003E860000}"/>
    <cellStyle name="Normal 6 10 2 4" xfId="35527" xr:uid="{00000000-0005-0000-0000-00003F860000}"/>
    <cellStyle name="Normal 6 10 2 4 2" xfId="35528" xr:uid="{00000000-0005-0000-0000-000040860000}"/>
    <cellStyle name="Normal 6 10 2 5" xfId="35529" xr:uid="{00000000-0005-0000-0000-000041860000}"/>
    <cellStyle name="Normal 6 10 2 6" xfId="35530" xr:uid="{00000000-0005-0000-0000-000042860000}"/>
    <cellStyle name="Normal 6 10 2 7" xfId="35531" xr:uid="{00000000-0005-0000-0000-000043860000}"/>
    <cellStyle name="Normal 6 10 2 8" xfId="35532" xr:uid="{00000000-0005-0000-0000-000044860000}"/>
    <cellStyle name="Normal 6 10 3" xfId="35533" xr:uid="{00000000-0005-0000-0000-000045860000}"/>
    <cellStyle name="Normal 6 10 3 2" xfId="35534" xr:uid="{00000000-0005-0000-0000-000046860000}"/>
    <cellStyle name="Normal 6 10 4" xfId="35535" xr:uid="{00000000-0005-0000-0000-000047860000}"/>
    <cellStyle name="Normal 6 11" xfId="35536" xr:uid="{00000000-0005-0000-0000-000048860000}"/>
    <cellStyle name="Normal 6 11 2" xfId="35537" xr:uid="{00000000-0005-0000-0000-000049860000}"/>
    <cellStyle name="Normal 6 11 2 2" xfId="35538" xr:uid="{00000000-0005-0000-0000-00004A860000}"/>
    <cellStyle name="Normal 6 11 2 2 2" xfId="35539" xr:uid="{00000000-0005-0000-0000-00004B860000}"/>
    <cellStyle name="Normal 6 11 2 2 2 2" xfId="35540" xr:uid="{00000000-0005-0000-0000-00004C860000}"/>
    <cellStyle name="Normal 6 11 2 2 3" xfId="35541" xr:uid="{00000000-0005-0000-0000-00004D860000}"/>
    <cellStyle name="Normal 6 11 2 2 4" xfId="35542" xr:uid="{00000000-0005-0000-0000-00004E860000}"/>
    <cellStyle name="Normal 6 11 2 3" xfId="35543" xr:uid="{00000000-0005-0000-0000-00004F860000}"/>
    <cellStyle name="Normal 6 11 2 3 2" xfId="35544" xr:uid="{00000000-0005-0000-0000-000050860000}"/>
    <cellStyle name="Normal 6 11 2 4" xfId="35545" xr:uid="{00000000-0005-0000-0000-000051860000}"/>
    <cellStyle name="Normal 6 11 2 5" xfId="35546" xr:uid="{00000000-0005-0000-0000-000052860000}"/>
    <cellStyle name="Normal 6 11 2 6" xfId="35547" xr:uid="{00000000-0005-0000-0000-000053860000}"/>
    <cellStyle name="Normal 6 11 3" xfId="35548" xr:uid="{00000000-0005-0000-0000-000054860000}"/>
    <cellStyle name="Normal 6 11 3 2" xfId="35549" xr:uid="{00000000-0005-0000-0000-000055860000}"/>
    <cellStyle name="Normal 6 11 4" xfId="35550" xr:uid="{00000000-0005-0000-0000-000056860000}"/>
    <cellStyle name="Normal 6 12" xfId="35551" xr:uid="{00000000-0005-0000-0000-000057860000}"/>
    <cellStyle name="Normal 6 12 2" xfId="35552" xr:uid="{00000000-0005-0000-0000-000058860000}"/>
    <cellStyle name="Normal 6 12 2 2" xfId="35553" xr:uid="{00000000-0005-0000-0000-000059860000}"/>
    <cellStyle name="Normal 6 12 2 2 2" xfId="35554" xr:uid="{00000000-0005-0000-0000-00005A860000}"/>
    <cellStyle name="Normal 6 12 2 2 2 2" xfId="35555" xr:uid="{00000000-0005-0000-0000-00005B860000}"/>
    <cellStyle name="Normal 6 12 2 2 3" xfId="35556" xr:uid="{00000000-0005-0000-0000-00005C860000}"/>
    <cellStyle name="Normal 6 12 2 2 4" xfId="35557" xr:uid="{00000000-0005-0000-0000-00005D860000}"/>
    <cellStyle name="Normal 6 12 2 3" xfId="35558" xr:uid="{00000000-0005-0000-0000-00005E860000}"/>
    <cellStyle name="Normal 6 12 2 3 2" xfId="35559" xr:uid="{00000000-0005-0000-0000-00005F860000}"/>
    <cellStyle name="Normal 6 12 2 4" xfId="35560" xr:uid="{00000000-0005-0000-0000-000060860000}"/>
    <cellStyle name="Normal 6 12 2 5" xfId="35561" xr:uid="{00000000-0005-0000-0000-000061860000}"/>
    <cellStyle name="Normal 6 12 2 6" xfId="35562" xr:uid="{00000000-0005-0000-0000-000062860000}"/>
    <cellStyle name="Normal 6 12 3" xfId="35563" xr:uid="{00000000-0005-0000-0000-000063860000}"/>
    <cellStyle name="Normal 6 12 3 2" xfId="35564" xr:uid="{00000000-0005-0000-0000-000064860000}"/>
    <cellStyle name="Normal 6 12 4" xfId="35565" xr:uid="{00000000-0005-0000-0000-000065860000}"/>
    <cellStyle name="Normal 6 13" xfId="35566" xr:uid="{00000000-0005-0000-0000-000066860000}"/>
    <cellStyle name="Normal 6 13 2" xfId="35567" xr:uid="{00000000-0005-0000-0000-000067860000}"/>
    <cellStyle name="Normal 6 13 2 2" xfId="35568" xr:uid="{00000000-0005-0000-0000-000068860000}"/>
    <cellStyle name="Normal 6 13 2 2 2" xfId="35569" xr:uid="{00000000-0005-0000-0000-000069860000}"/>
    <cellStyle name="Normal 6 13 2 2 2 2" xfId="35570" xr:uid="{00000000-0005-0000-0000-00006A860000}"/>
    <cellStyle name="Normal 6 13 2 2 3" xfId="35571" xr:uid="{00000000-0005-0000-0000-00006B860000}"/>
    <cellStyle name="Normal 6 13 2 2 4" xfId="35572" xr:uid="{00000000-0005-0000-0000-00006C860000}"/>
    <cellStyle name="Normal 6 13 2 3" xfId="35573" xr:uid="{00000000-0005-0000-0000-00006D860000}"/>
    <cellStyle name="Normal 6 13 2 3 2" xfId="35574" xr:uid="{00000000-0005-0000-0000-00006E860000}"/>
    <cellStyle name="Normal 6 13 2 4" xfId="35575" xr:uid="{00000000-0005-0000-0000-00006F860000}"/>
    <cellStyle name="Normal 6 13 2 5" xfId="35576" xr:uid="{00000000-0005-0000-0000-000070860000}"/>
    <cellStyle name="Normal 6 13 2 6" xfId="35577" xr:uid="{00000000-0005-0000-0000-000071860000}"/>
    <cellStyle name="Normal 6 14" xfId="35578" xr:uid="{00000000-0005-0000-0000-000072860000}"/>
    <cellStyle name="Normal 6 14 2" xfId="35579" xr:uid="{00000000-0005-0000-0000-000073860000}"/>
    <cellStyle name="Normal 6 14 2 2" xfId="35580" xr:uid="{00000000-0005-0000-0000-000074860000}"/>
    <cellStyle name="Normal 6 14 2 2 2" xfId="35581" xr:uid="{00000000-0005-0000-0000-000075860000}"/>
    <cellStyle name="Normal 6 14 2 2 2 2" xfId="35582" xr:uid="{00000000-0005-0000-0000-000076860000}"/>
    <cellStyle name="Normal 6 14 2 2 3" xfId="35583" xr:uid="{00000000-0005-0000-0000-000077860000}"/>
    <cellStyle name="Normal 6 14 2 2 4" xfId="35584" xr:uid="{00000000-0005-0000-0000-000078860000}"/>
    <cellStyle name="Normal 6 14 2 3" xfId="35585" xr:uid="{00000000-0005-0000-0000-000079860000}"/>
    <cellStyle name="Normal 6 14 2 3 2" xfId="35586" xr:uid="{00000000-0005-0000-0000-00007A860000}"/>
    <cellStyle name="Normal 6 14 2 4" xfId="35587" xr:uid="{00000000-0005-0000-0000-00007B860000}"/>
    <cellStyle name="Normal 6 14 2 5" xfId="35588" xr:uid="{00000000-0005-0000-0000-00007C860000}"/>
    <cellStyle name="Normal 6 14 2 6" xfId="35589" xr:uid="{00000000-0005-0000-0000-00007D860000}"/>
    <cellStyle name="Normal 6 15" xfId="35590" xr:uid="{00000000-0005-0000-0000-00007E860000}"/>
    <cellStyle name="Normal 6 15 2" xfId="35591" xr:uid="{00000000-0005-0000-0000-00007F860000}"/>
    <cellStyle name="Normal 6 15 2 2" xfId="35592" xr:uid="{00000000-0005-0000-0000-000080860000}"/>
    <cellStyle name="Normal 6 15 2 2 2" xfId="35593" xr:uid="{00000000-0005-0000-0000-000081860000}"/>
    <cellStyle name="Normal 6 15 2 3" xfId="35594" xr:uid="{00000000-0005-0000-0000-000082860000}"/>
    <cellStyle name="Normal 6 15 2 4" xfId="35595" xr:uid="{00000000-0005-0000-0000-000083860000}"/>
    <cellStyle name="Normal 6 15 3" xfId="35596" xr:uid="{00000000-0005-0000-0000-000084860000}"/>
    <cellStyle name="Normal 6 15 3 2" xfId="35597" xr:uid="{00000000-0005-0000-0000-000085860000}"/>
    <cellStyle name="Normal 6 15 4" xfId="35598" xr:uid="{00000000-0005-0000-0000-000086860000}"/>
    <cellStyle name="Normal 6 15 5" xfId="35599" xr:uid="{00000000-0005-0000-0000-000087860000}"/>
    <cellStyle name="Normal 6 15 6" xfId="35600" xr:uid="{00000000-0005-0000-0000-000088860000}"/>
    <cellStyle name="Normal 6 16" xfId="35601" xr:uid="{00000000-0005-0000-0000-000089860000}"/>
    <cellStyle name="Normal 6 17" xfId="2298" xr:uid="{00000000-0005-0000-0000-00008A860000}"/>
    <cellStyle name="Normal 6 18" xfId="50347" xr:uid="{6E884433-3540-4413-85C3-CB9ABC759D47}"/>
    <cellStyle name="Normal 6 19" xfId="52188" xr:uid="{F48EAAB2-9CE2-426B-AB29-16064624146A}"/>
    <cellStyle name="Normal 6 2" xfId="441" xr:uid="{00000000-0005-0000-0000-00008B860000}"/>
    <cellStyle name="Normal 6 2 10" xfId="50366" xr:uid="{678C9C2E-F405-4751-9399-3887616B3B44}"/>
    <cellStyle name="Normal 6 2 11" xfId="52196" xr:uid="{80466241-DB59-4B03-B490-F1D387090AF0}"/>
    <cellStyle name="Normal 6 2 12" xfId="52706" xr:uid="{11BA5570-45D0-4E61-AC64-E258329EA6C3}"/>
    <cellStyle name="Normal 6 2 2" xfId="1424" xr:uid="{00000000-0005-0000-0000-00008C860000}"/>
    <cellStyle name="Normal 6 2 2 10" xfId="52733" xr:uid="{7C9A420F-F2E6-4158-8933-C836F9104984}"/>
    <cellStyle name="Normal 6 2 2 2" xfId="35602" xr:uid="{00000000-0005-0000-0000-00008D860000}"/>
    <cellStyle name="Normal 6 2 2 2 2" xfId="35603" xr:uid="{00000000-0005-0000-0000-00008E860000}"/>
    <cellStyle name="Normal 6 2 2 2 2 2" xfId="35604" xr:uid="{00000000-0005-0000-0000-00008F860000}"/>
    <cellStyle name="Normal 6 2 2 2 2 2 2" xfId="35605" xr:uid="{00000000-0005-0000-0000-000090860000}"/>
    <cellStyle name="Normal 6 2 2 2 2 2 2 2" xfId="35606" xr:uid="{00000000-0005-0000-0000-000091860000}"/>
    <cellStyle name="Normal 6 2 2 2 2 2 3" xfId="35607" xr:uid="{00000000-0005-0000-0000-000092860000}"/>
    <cellStyle name="Normal 6 2 2 2 2 2 3 2" xfId="35608" xr:uid="{00000000-0005-0000-0000-000093860000}"/>
    <cellStyle name="Normal 6 2 2 2 2 2 4" xfId="35609" xr:uid="{00000000-0005-0000-0000-000094860000}"/>
    <cellStyle name="Normal 6 2 2 2 2 2 5" xfId="35610" xr:uid="{00000000-0005-0000-0000-000095860000}"/>
    <cellStyle name="Normal 6 2 2 2 2 2 6" xfId="35611" xr:uid="{00000000-0005-0000-0000-000096860000}"/>
    <cellStyle name="Normal 6 2 2 2 2 3" xfId="35612" xr:uid="{00000000-0005-0000-0000-000097860000}"/>
    <cellStyle name="Normal 6 2 2 2 2 3 2" xfId="35613" xr:uid="{00000000-0005-0000-0000-000098860000}"/>
    <cellStyle name="Normal 6 2 2 2 2 4" xfId="35614" xr:uid="{00000000-0005-0000-0000-000099860000}"/>
    <cellStyle name="Normal 6 2 2 2 2 4 2" xfId="35615" xr:uid="{00000000-0005-0000-0000-00009A860000}"/>
    <cellStyle name="Normal 6 2 2 2 2 5" xfId="35616" xr:uid="{00000000-0005-0000-0000-00009B860000}"/>
    <cellStyle name="Normal 6 2 2 2 2 6" xfId="35617" xr:uid="{00000000-0005-0000-0000-00009C860000}"/>
    <cellStyle name="Normal 6 2 2 2 2 7" xfId="35618" xr:uid="{00000000-0005-0000-0000-00009D860000}"/>
    <cellStyle name="Normal 6 2 2 2 2 8" xfId="35619" xr:uid="{00000000-0005-0000-0000-00009E860000}"/>
    <cellStyle name="Normal 6 2 2 2 3" xfId="35620" xr:uid="{00000000-0005-0000-0000-00009F860000}"/>
    <cellStyle name="Normal 6 2 2 2 3 2" xfId="35621" xr:uid="{00000000-0005-0000-0000-0000A0860000}"/>
    <cellStyle name="Normal 6 2 2 2 3 3" xfId="35622" xr:uid="{00000000-0005-0000-0000-0000A1860000}"/>
    <cellStyle name="Normal 6 2 2 2 4" xfId="35623" xr:uid="{00000000-0005-0000-0000-0000A2860000}"/>
    <cellStyle name="Normal 6 2 2 2 4 2" xfId="35624" xr:uid="{00000000-0005-0000-0000-0000A3860000}"/>
    <cellStyle name="Normal 6 2 2 2 5" xfId="35625" xr:uid="{00000000-0005-0000-0000-0000A4860000}"/>
    <cellStyle name="Normal 6 2 2 2 6" xfId="50441" xr:uid="{70925D9D-E5ED-446A-8B00-6C28832A31BE}"/>
    <cellStyle name="Normal 6 2 2 2 7" xfId="52264" xr:uid="{1CC55F03-61CA-4E1E-BC0C-A736081CA7B5}"/>
    <cellStyle name="Normal 6 2 2 2 8" xfId="52781" xr:uid="{EAE1A4DC-6FE6-437C-8DC8-81C4719F719C}"/>
    <cellStyle name="Normal 6 2 2 3" xfId="35626" xr:uid="{00000000-0005-0000-0000-0000A5860000}"/>
    <cellStyle name="Normal 6 2 2 3 2" xfId="35627" xr:uid="{00000000-0005-0000-0000-0000A6860000}"/>
    <cellStyle name="Normal 6 2 2 3 2 2" xfId="35628" xr:uid="{00000000-0005-0000-0000-0000A7860000}"/>
    <cellStyle name="Normal 6 2 2 3 2 2 2" xfId="35629" xr:uid="{00000000-0005-0000-0000-0000A8860000}"/>
    <cellStyle name="Normal 6 2 2 3 2 3" xfId="35630" xr:uid="{00000000-0005-0000-0000-0000A9860000}"/>
    <cellStyle name="Normal 6 2 2 3 2 3 2" xfId="35631" xr:uid="{00000000-0005-0000-0000-0000AA860000}"/>
    <cellStyle name="Normal 6 2 2 3 2 4" xfId="35632" xr:uid="{00000000-0005-0000-0000-0000AB860000}"/>
    <cellStyle name="Normal 6 2 2 3 2 5" xfId="35633" xr:uid="{00000000-0005-0000-0000-0000AC860000}"/>
    <cellStyle name="Normal 6 2 2 3 2 6" xfId="35634" xr:uid="{00000000-0005-0000-0000-0000AD860000}"/>
    <cellStyle name="Normal 6 2 2 3 3" xfId="35635" xr:uid="{00000000-0005-0000-0000-0000AE860000}"/>
    <cellStyle name="Normal 6 2 2 3 3 2" xfId="35636" xr:uid="{00000000-0005-0000-0000-0000AF860000}"/>
    <cellStyle name="Normal 6 2 2 3 4" xfId="35637" xr:uid="{00000000-0005-0000-0000-0000B0860000}"/>
    <cellStyle name="Normal 6 2 2 3 4 2" xfId="35638" xr:uid="{00000000-0005-0000-0000-0000B1860000}"/>
    <cellStyle name="Normal 6 2 2 3 5" xfId="35639" xr:uid="{00000000-0005-0000-0000-0000B2860000}"/>
    <cellStyle name="Normal 6 2 2 3 6" xfId="35640" xr:uid="{00000000-0005-0000-0000-0000B3860000}"/>
    <cellStyle name="Normal 6 2 2 3 7" xfId="35641" xr:uid="{00000000-0005-0000-0000-0000B4860000}"/>
    <cellStyle name="Normal 6 2 2 3 8" xfId="35642" xr:uid="{00000000-0005-0000-0000-0000B5860000}"/>
    <cellStyle name="Normal 6 2 2 3 9" xfId="51432" xr:uid="{CAF269F9-3288-4478-BC0B-375FE9125FE8}"/>
    <cellStyle name="Normal 6 2 2 4" xfId="35643" xr:uid="{00000000-0005-0000-0000-0000B6860000}"/>
    <cellStyle name="Normal 6 2 2 4 2" xfId="35644" xr:uid="{00000000-0005-0000-0000-0000B7860000}"/>
    <cellStyle name="Normal 6 2 2 4 3" xfId="35645" xr:uid="{00000000-0005-0000-0000-0000B8860000}"/>
    <cellStyle name="Normal 6 2 2 5" xfId="35646" xr:uid="{00000000-0005-0000-0000-0000B9860000}"/>
    <cellStyle name="Normal 6 2 2 5 2" xfId="35647" xr:uid="{00000000-0005-0000-0000-0000BA860000}"/>
    <cellStyle name="Normal 6 2 2 6" xfId="35648" xr:uid="{00000000-0005-0000-0000-0000BB860000}"/>
    <cellStyle name="Normal 6 2 2 7" xfId="2396" xr:uid="{00000000-0005-0000-0000-0000BC860000}"/>
    <cellStyle name="Normal 6 2 2 8" xfId="50393" xr:uid="{03999CAA-2927-4F2A-ABFD-A1292A3A97A5}"/>
    <cellStyle name="Normal 6 2 2 9" xfId="52220" xr:uid="{45F42944-7712-4290-BBEF-32C384AED6B4}"/>
    <cellStyle name="Normal 6 2 3" xfId="35649" xr:uid="{00000000-0005-0000-0000-0000BD860000}"/>
    <cellStyle name="Normal 6 2 3 2" xfId="35650" xr:uid="{00000000-0005-0000-0000-0000BE860000}"/>
    <cellStyle name="Normal 6 2 3 2 2" xfId="35651" xr:uid="{00000000-0005-0000-0000-0000BF860000}"/>
    <cellStyle name="Normal 6 2 3 2 2 2" xfId="35652" xr:uid="{00000000-0005-0000-0000-0000C0860000}"/>
    <cellStyle name="Normal 6 2 3 2 2 2 2" xfId="35653" xr:uid="{00000000-0005-0000-0000-0000C1860000}"/>
    <cellStyle name="Normal 6 2 3 2 2 3" xfId="35654" xr:uid="{00000000-0005-0000-0000-0000C2860000}"/>
    <cellStyle name="Normal 6 2 3 2 2 3 2" xfId="35655" xr:uid="{00000000-0005-0000-0000-0000C3860000}"/>
    <cellStyle name="Normal 6 2 3 2 2 4" xfId="35656" xr:uid="{00000000-0005-0000-0000-0000C4860000}"/>
    <cellStyle name="Normal 6 2 3 2 2 5" xfId="35657" xr:uid="{00000000-0005-0000-0000-0000C5860000}"/>
    <cellStyle name="Normal 6 2 3 2 2 6" xfId="35658" xr:uid="{00000000-0005-0000-0000-0000C6860000}"/>
    <cellStyle name="Normal 6 2 3 2 3" xfId="35659" xr:uid="{00000000-0005-0000-0000-0000C7860000}"/>
    <cellStyle name="Normal 6 2 3 2 3 2" xfId="35660" xr:uid="{00000000-0005-0000-0000-0000C8860000}"/>
    <cellStyle name="Normal 6 2 3 2 4" xfId="35661" xr:uid="{00000000-0005-0000-0000-0000C9860000}"/>
    <cellStyle name="Normal 6 2 3 2 4 2" xfId="35662" xr:uid="{00000000-0005-0000-0000-0000CA860000}"/>
    <cellStyle name="Normal 6 2 3 2 5" xfId="35663" xr:uid="{00000000-0005-0000-0000-0000CB860000}"/>
    <cellStyle name="Normal 6 2 3 2 6" xfId="35664" xr:uid="{00000000-0005-0000-0000-0000CC860000}"/>
    <cellStyle name="Normal 6 2 3 2 7" xfId="35665" xr:uid="{00000000-0005-0000-0000-0000CD860000}"/>
    <cellStyle name="Normal 6 2 3 2 8" xfId="35666" xr:uid="{00000000-0005-0000-0000-0000CE860000}"/>
    <cellStyle name="Normal 6 2 3 2 9" xfId="51433" xr:uid="{633B225D-CE4D-4D96-853B-7F8C9133DA07}"/>
    <cellStyle name="Normal 6 2 3 3" xfId="35667" xr:uid="{00000000-0005-0000-0000-0000CF860000}"/>
    <cellStyle name="Normal 6 2 3 3 2" xfId="35668" xr:uid="{00000000-0005-0000-0000-0000D0860000}"/>
    <cellStyle name="Normal 6 2 3 3 3" xfId="35669" xr:uid="{00000000-0005-0000-0000-0000D1860000}"/>
    <cellStyle name="Normal 6 2 3 4" xfId="35670" xr:uid="{00000000-0005-0000-0000-0000D2860000}"/>
    <cellStyle name="Normal 6 2 3 4 2" xfId="35671" xr:uid="{00000000-0005-0000-0000-0000D3860000}"/>
    <cellStyle name="Normal 6 2 3 5" xfId="35672" xr:uid="{00000000-0005-0000-0000-0000D4860000}"/>
    <cellStyle name="Normal 6 2 3 6" xfId="50420" xr:uid="{3250C81D-F0A3-4C1D-A9DF-9DB433336CD1}"/>
    <cellStyle name="Normal 6 2 3 7" xfId="52243" xr:uid="{FA926BE6-8D9B-43CC-9657-785991432745}"/>
    <cellStyle name="Normal 6 2 3 8" xfId="52760" xr:uid="{0FDAA2B0-794C-4342-BF54-C32BB8F4DF35}"/>
    <cellStyle name="Normal 6 2 4" xfId="35673" xr:uid="{00000000-0005-0000-0000-0000D5860000}"/>
    <cellStyle name="Normal 6 2 4 2" xfId="35674" xr:uid="{00000000-0005-0000-0000-0000D6860000}"/>
    <cellStyle name="Normal 6 2 4 2 2" xfId="35675" xr:uid="{00000000-0005-0000-0000-0000D7860000}"/>
    <cellStyle name="Normal 6 2 4 2 2 2" xfId="35676" xr:uid="{00000000-0005-0000-0000-0000D8860000}"/>
    <cellStyle name="Normal 6 2 4 2 3" xfId="35677" xr:uid="{00000000-0005-0000-0000-0000D9860000}"/>
    <cellStyle name="Normal 6 2 4 2 3 2" xfId="35678" xr:uid="{00000000-0005-0000-0000-0000DA860000}"/>
    <cellStyle name="Normal 6 2 4 2 4" xfId="35679" xr:uid="{00000000-0005-0000-0000-0000DB860000}"/>
    <cellStyle name="Normal 6 2 4 2 5" xfId="35680" xr:uid="{00000000-0005-0000-0000-0000DC860000}"/>
    <cellStyle name="Normal 6 2 4 2 6" xfId="35681" xr:uid="{00000000-0005-0000-0000-0000DD860000}"/>
    <cellStyle name="Normal 6 2 4 3" xfId="35682" xr:uid="{00000000-0005-0000-0000-0000DE860000}"/>
    <cellStyle name="Normal 6 2 4 3 2" xfId="35683" xr:uid="{00000000-0005-0000-0000-0000DF860000}"/>
    <cellStyle name="Normal 6 2 4 3 3" xfId="35684" xr:uid="{00000000-0005-0000-0000-0000E0860000}"/>
    <cellStyle name="Normal 6 2 4 4" xfId="35685" xr:uid="{00000000-0005-0000-0000-0000E1860000}"/>
    <cellStyle name="Normal 6 2 4 4 2" xfId="35686" xr:uid="{00000000-0005-0000-0000-0000E2860000}"/>
    <cellStyle name="Normal 6 2 4 4 3" xfId="35687" xr:uid="{00000000-0005-0000-0000-0000E3860000}"/>
    <cellStyle name="Normal 6 2 4 5" xfId="35688" xr:uid="{00000000-0005-0000-0000-0000E4860000}"/>
    <cellStyle name="Normal 6 2 4 6" xfId="35689" xr:uid="{00000000-0005-0000-0000-0000E5860000}"/>
    <cellStyle name="Normal 6 2 4 7" xfId="35690" xr:uid="{00000000-0005-0000-0000-0000E6860000}"/>
    <cellStyle name="Normal 6 2 4 8" xfId="51431" xr:uid="{8EB45923-C350-4D83-B4A8-D6CAE6DF9969}"/>
    <cellStyle name="Normal 6 2 5" xfId="35691" xr:uid="{00000000-0005-0000-0000-0000E7860000}"/>
    <cellStyle name="Normal 6 2 5 2" xfId="35692" xr:uid="{00000000-0005-0000-0000-0000E8860000}"/>
    <cellStyle name="Normal 6 2 5 2 2" xfId="35693" xr:uid="{00000000-0005-0000-0000-0000E9860000}"/>
    <cellStyle name="Normal 6 2 5 2 3" xfId="35694" xr:uid="{00000000-0005-0000-0000-0000EA860000}"/>
    <cellStyle name="Normal 6 2 5 3" xfId="35695" xr:uid="{00000000-0005-0000-0000-0000EB860000}"/>
    <cellStyle name="Normal 6 2 5 4" xfId="35696" xr:uid="{00000000-0005-0000-0000-0000EC860000}"/>
    <cellStyle name="Normal 6 2 5 5" xfId="35697" xr:uid="{00000000-0005-0000-0000-0000ED860000}"/>
    <cellStyle name="Normal 6 2 6" xfId="35698" xr:uid="{00000000-0005-0000-0000-0000EE860000}"/>
    <cellStyle name="Normal 6 2 6 2" xfId="35699" xr:uid="{00000000-0005-0000-0000-0000EF860000}"/>
    <cellStyle name="Normal 6 2 6 3" xfId="35700" xr:uid="{00000000-0005-0000-0000-0000F0860000}"/>
    <cellStyle name="Normal 6 2 6 4" xfId="35701" xr:uid="{00000000-0005-0000-0000-0000F1860000}"/>
    <cellStyle name="Normal 6 2 7" xfId="35702" xr:uid="{00000000-0005-0000-0000-0000F2860000}"/>
    <cellStyle name="Normal 6 2 7 2" xfId="35703" xr:uid="{00000000-0005-0000-0000-0000F3860000}"/>
    <cellStyle name="Normal 6 2 8" xfId="35704" xr:uid="{00000000-0005-0000-0000-0000F4860000}"/>
    <cellStyle name="Normal 6 2 9" xfId="2299" xr:uid="{00000000-0005-0000-0000-0000F5860000}"/>
    <cellStyle name="Normal 6 20" xfId="52693" xr:uid="{BB2B0A18-960F-4CCE-9FC7-530CB08810D4}"/>
    <cellStyle name="Normal 6 3" xfId="442" xr:uid="{00000000-0005-0000-0000-0000F6860000}"/>
    <cellStyle name="Normal 6 3 10" xfId="52202" xr:uid="{872B98A7-8235-4AC3-9C7F-820F1913491B}"/>
    <cellStyle name="Normal 6 3 11" xfId="52715" xr:uid="{6979B06B-2EFA-4720-BD20-0271382770FD}"/>
    <cellStyle name="Normal 6 3 2" xfId="1425" xr:uid="{00000000-0005-0000-0000-0000F7860000}"/>
    <cellStyle name="Normal 6 3 2 10" xfId="52763" xr:uid="{8B9A82F5-66F5-4DBE-BD39-6386B863C94B}"/>
    <cellStyle name="Normal 6 3 2 2" xfId="35706" xr:uid="{00000000-0005-0000-0000-0000F8860000}"/>
    <cellStyle name="Normal 6 3 2 2 2" xfId="35707" xr:uid="{00000000-0005-0000-0000-0000F9860000}"/>
    <cellStyle name="Normal 6 3 2 2 2 2" xfId="35708" xr:uid="{00000000-0005-0000-0000-0000FA860000}"/>
    <cellStyle name="Normal 6 3 2 2 2 2 2" xfId="35709" xr:uid="{00000000-0005-0000-0000-0000FB860000}"/>
    <cellStyle name="Normal 6 3 2 2 2 2 2 2" xfId="35710" xr:uid="{00000000-0005-0000-0000-0000FC860000}"/>
    <cellStyle name="Normal 6 3 2 2 2 2 3" xfId="35711" xr:uid="{00000000-0005-0000-0000-0000FD860000}"/>
    <cellStyle name="Normal 6 3 2 2 2 2 4" xfId="35712" xr:uid="{00000000-0005-0000-0000-0000FE860000}"/>
    <cellStyle name="Normal 6 3 2 2 2 3" xfId="35713" xr:uid="{00000000-0005-0000-0000-0000FF860000}"/>
    <cellStyle name="Normal 6 3 2 2 2 3 2" xfId="35714" xr:uid="{00000000-0005-0000-0000-000000870000}"/>
    <cellStyle name="Normal 6 3 2 2 2 4" xfId="35715" xr:uid="{00000000-0005-0000-0000-000001870000}"/>
    <cellStyle name="Normal 6 3 2 2 2 5" xfId="35716" xr:uid="{00000000-0005-0000-0000-000002870000}"/>
    <cellStyle name="Normal 6 3 2 2 2 6" xfId="35717" xr:uid="{00000000-0005-0000-0000-000003870000}"/>
    <cellStyle name="Normal 6 3 2 2 3" xfId="35718" xr:uid="{00000000-0005-0000-0000-000004870000}"/>
    <cellStyle name="Normal 6 3 2 2 3 2" xfId="35719" xr:uid="{00000000-0005-0000-0000-000005870000}"/>
    <cellStyle name="Normal 6 3 2 2 3 2 2" xfId="35720" xr:uid="{00000000-0005-0000-0000-000006870000}"/>
    <cellStyle name="Normal 6 3 2 2 3 3" xfId="35721" xr:uid="{00000000-0005-0000-0000-000007870000}"/>
    <cellStyle name="Normal 6 3 2 2 3 4" xfId="35722" xr:uid="{00000000-0005-0000-0000-000008870000}"/>
    <cellStyle name="Normal 6 3 2 2 4" xfId="35723" xr:uid="{00000000-0005-0000-0000-000009870000}"/>
    <cellStyle name="Normal 6 3 2 2 4 2" xfId="35724" xr:uid="{00000000-0005-0000-0000-00000A870000}"/>
    <cellStyle name="Normal 6 3 2 2 5" xfId="35725" xr:uid="{00000000-0005-0000-0000-00000B870000}"/>
    <cellStyle name="Normal 6 3 2 2 6" xfId="35726" xr:uid="{00000000-0005-0000-0000-00000C870000}"/>
    <cellStyle name="Normal 6 3 2 2 7" xfId="35727" xr:uid="{00000000-0005-0000-0000-00000D870000}"/>
    <cellStyle name="Normal 6 3 2 2 8" xfId="35728" xr:uid="{00000000-0005-0000-0000-00000E870000}"/>
    <cellStyle name="Normal 6 3 2 2 9" xfId="51435" xr:uid="{2CB4A879-14EE-48E6-A978-EDD1F775DEB7}"/>
    <cellStyle name="Normal 6 3 2 3" xfId="35729" xr:uid="{00000000-0005-0000-0000-00000F870000}"/>
    <cellStyle name="Normal 6 3 2 3 2" xfId="35730" xr:uid="{00000000-0005-0000-0000-000010870000}"/>
    <cellStyle name="Normal 6 3 2 3 2 2" xfId="35731" xr:uid="{00000000-0005-0000-0000-000011870000}"/>
    <cellStyle name="Normal 6 3 2 3 2 3" xfId="35732" xr:uid="{00000000-0005-0000-0000-000012870000}"/>
    <cellStyle name="Normal 6 3 2 3 3" xfId="35733" xr:uid="{00000000-0005-0000-0000-000013870000}"/>
    <cellStyle name="Normal 6 3 2 3 4" xfId="35734" xr:uid="{00000000-0005-0000-0000-000014870000}"/>
    <cellStyle name="Normal 6 3 2 4" xfId="35735" xr:uid="{00000000-0005-0000-0000-000015870000}"/>
    <cellStyle name="Normal 6 3 2 4 2" xfId="35736" xr:uid="{00000000-0005-0000-0000-000016870000}"/>
    <cellStyle name="Normal 6 3 2 4 3" xfId="35737" xr:uid="{00000000-0005-0000-0000-000017870000}"/>
    <cellStyle name="Normal 6 3 2 5" xfId="35738" xr:uid="{00000000-0005-0000-0000-000018870000}"/>
    <cellStyle name="Normal 6 3 2 5 2" xfId="35739" xr:uid="{00000000-0005-0000-0000-000019870000}"/>
    <cellStyle name="Normal 6 3 2 6" xfId="35740" xr:uid="{00000000-0005-0000-0000-00001A870000}"/>
    <cellStyle name="Normal 6 3 2 7" xfId="35705" xr:uid="{00000000-0005-0000-0000-00001B870000}"/>
    <cellStyle name="Normal 6 3 2 8" xfId="50423" xr:uid="{C75DC3BF-FFFF-4FD3-86A5-0345C12A89FE}"/>
    <cellStyle name="Normal 6 3 2 9" xfId="52246" xr:uid="{501D83C5-BF20-4F06-9DB6-59D2FCFFD536}"/>
    <cellStyle name="Normal 6 3 3" xfId="35741" xr:uid="{00000000-0005-0000-0000-00001C870000}"/>
    <cellStyle name="Normal 6 3 3 2" xfId="35742" xr:uid="{00000000-0005-0000-0000-00001D870000}"/>
    <cellStyle name="Normal 6 3 3 2 2" xfId="35743" xr:uid="{00000000-0005-0000-0000-00001E870000}"/>
    <cellStyle name="Normal 6 3 3 2 2 2" xfId="35744" xr:uid="{00000000-0005-0000-0000-00001F870000}"/>
    <cellStyle name="Normal 6 3 3 2 2 2 2" xfId="35745" xr:uid="{00000000-0005-0000-0000-000020870000}"/>
    <cellStyle name="Normal 6 3 3 2 2 3" xfId="35746" xr:uid="{00000000-0005-0000-0000-000021870000}"/>
    <cellStyle name="Normal 6 3 3 2 2 4" xfId="35747" xr:uid="{00000000-0005-0000-0000-000022870000}"/>
    <cellStyle name="Normal 6 3 3 2 2 5" xfId="51438" xr:uid="{1014D0BF-C112-47FF-828A-0B933DC7F378}"/>
    <cellStyle name="Normal 6 3 3 2 3" xfId="35748" xr:uid="{00000000-0005-0000-0000-000023870000}"/>
    <cellStyle name="Normal 6 3 3 2 3 2" xfId="35749" xr:uid="{00000000-0005-0000-0000-000024870000}"/>
    <cellStyle name="Normal 6 3 3 2 4" xfId="35750" xr:uid="{00000000-0005-0000-0000-000025870000}"/>
    <cellStyle name="Normal 6 3 3 2 5" xfId="35751" xr:uid="{00000000-0005-0000-0000-000026870000}"/>
    <cellStyle name="Normal 6 3 3 2 6" xfId="35752" xr:uid="{00000000-0005-0000-0000-000027870000}"/>
    <cellStyle name="Normal 6 3 3 2 7" xfId="51437" xr:uid="{C83FA19C-C058-4EAE-BDCB-E5FEE36C42E5}"/>
    <cellStyle name="Normal 6 3 3 3" xfId="35753" xr:uid="{00000000-0005-0000-0000-000028870000}"/>
    <cellStyle name="Normal 6 3 3 3 2" xfId="35754" xr:uid="{00000000-0005-0000-0000-000029870000}"/>
    <cellStyle name="Normal 6 3 3 3 2 2" xfId="35755" xr:uid="{00000000-0005-0000-0000-00002A870000}"/>
    <cellStyle name="Normal 6 3 3 3 2 3" xfId="51440" xr:uid="{DD8F6086-2F05-422D-AB2F-B41EDB644E24}"/>
    <cellStyle name="Normal 6 3 3 3 3" xfId="35756" xr:uid="{00000000-0005-0000-0000-00002B870000}"/>
    <cellStyle name="Normal 6 3 3 3 4" xfId="35757" xr:uid="{00000000-0005-0000-0000-00002C870000}"/>
    <cellStyle name="Normal 6 3 3 3 5" xfId="51439" xr:uid="{E514947D-A199-4DF2-ABAC-2C986D44293F}"/>
    <cellStyle name="Normal 6 3 3 4" xfId="35758" xr:uid="{00000000-0005-0000-0000-00002D870000}"/>
    <cellStyle name="Normal 6 3 3 4 2" xfId="35759" xr:uid="{00000000-0005-0000-0000-00002E870000}"/>
    <cellStyle name="Normal 6 3 3 4 3" xfId="51441" xr:uid="{7B3FB17E-A1FA-4397-9188-897C14531149}"/>
    <cellStyle name="Normal 6 3 3 5" xfId="35760" xr:uid="{00000000-0005-0000-0000-00002F870000}"/>
    <cellStyle name="Normal 6 3 3 6" xfId="35761" xr:uid="{00000000-0005-0000-0000-000030870000}"/>
    <cellStyle name="Normal 6 3 3 7" xfId="35762" xr:uid="{00000000-0005-0000-0000-000031870000}"/>
    <cellStyle name="Normal 6 3 3 8" xfId="35763" xr:uid="{00000000-0005-0000-0000-000032870000}"/>
    <cellStyle name="Normal 6 3 3 9" xfId="51436" xr:uid="{B659D038-AE2F-4B78-A807-C3B1572B6485}"/>
    <cellStyle name="Normal 6 3 4" xfId="35764" xr:uid="{00000000-0005-0000-0000-000033870000}"/>
    <cellStyle name="Normal 6 3 4 2" xfId="35765" xr:uid="{00000000-0005-0000-0000-000034870000}"/>
    <cellStyle name="Normal 6 3 4 2 2" xfId="35766" xr:uid="{00000000-0005-0000-0000-000035870000}"/>
    <cellStyle name="Normal 6 3 4 2 3" xfId="35767" xr:uid="{00000000-0005-0000-0000-000036870000}"/>
    <cellStyle name="Normal 6 3 4 3" xfId="35768" xr:uid="{00000000-0005-0000-0000-000037870000}"/>
    <cellStyle name="Normal 6 3 4 4" xfId="35769" xr:uid="{00000000-0005-0000-0000-000038870000}"/>
    <cellStyle name="Normal 6 3 4 5" xfId="51434" xr:uid="{19D4EAEC-1219-4600-92FC-CE95E82B6746}"/>
    <cellStyle name="Normal 6 3 5" xfId="35770" xr:uid="{00000000-0005-0000-0000-000039870000}"/>
    <cellStyle name="Normal 6 3 5 2" xfId="35771" xr:uid="{00000000-0005-0000-0000-00003A870000}"/>
    <cellStyle name="Normal 6 3 5 3" xfId="35772" xr:uid="{00000000-0005-0000-0000-00003B870000}"/>
    <cellStyle name="Normal 6 3 6" xfId="35773" xr:uid="{00000000-0005-0000-0000-00003C870000}"/>
    <cellStyle name="Normal 6 3 6 2" xfId="35774" xr:uid="{00000000-0005-0000-0000-00003D870000}"/>
    <cellStyle name="Normal 6 3 7" xfId="35775" xr:uid="{00000000-0005-0000-0000-00003E870000}"/>
    <cellStyle name="Normal 6 3 8" xfId="2397" xr:uid="{00000000-0005-0000-0000-00003F870000}"/>
    <cellStyle name="Normal 6 3 9" xfId="50375" xr:uid="{B2E5FED7-F7EE-4D2D-843F-3738AF9F5532}"/>
    <cellStyle name="Normal 6 4" xfId="443" xr:uid="{00000000-0005-0000-0000-000040870000}"/>
    <cellStyle name="Normal 6 4 10" xfId="52742" xr:uid="{132E63D4-DB8F-42BC-A345-2A57B979F517}"/>
    <cellStyle name="Normal 6 4 2" xfId="1426" xr:uid="{00000000-0005-0000-0000-000041870000}"/>
    <cellStyle name="Normal 6 4 2 2" xfId="35778" xr:uid="{00000000-0005-0000-0000-000042870000}"/>
    <cellStyle name="Normal 6 4 2 2 2" xfId="35779" xr:uid="{00000000-0005-0000-0000-000043870000}"/>
    <cellStyle name="Normal 6 4 2 2 2 2" xfId="35780" xr:uid="{00000000-0005-0000-0000-000044870000}"/>
    <cellStyle name="Normal 6 4 2 2 2 2 2" xfId="35781" xr:uid="{00000000-0005-0000-0000-000045870000}"/>
    <cellStyle name="Normal 6 4 2 2 2 3" xfId="35782" xr:uid="{00000000-0005-0000-0000-000046870000}"/>
    <cellStyle name="Normal 6 4 2 2 2 4" xfId="35783" xr:uid="{00000000-0005-0000-0000-000047870000}"/>
    <cellStyle name="Normal 6 4 2 2 3" xfId="35784" xr:uid="{00000000-0005-0000-0000-000048870000}"/>
    <cellStyle name="Normal 6 4 2 2 3 2" xfId="35785" xr:uid="{00000000-0005-0000-0000-000049870000}"/>
    <cellStyle name="Normal 6 4 2 2 4" xfId="35786" xr:uid="{00000000-0005-0000-0000-00004A870000}"/>
    <cellStyle name="Normal 6 4 2 2 5" xfId="35787" xr:uid="{00000000-0005-0000-0000-00004B870000}"/>
    <cellStyle name="Normal 6 4 2 2 6" xfId="35788" xr:uid="{00000000-0005-0000-0000-00004C870000}"/>
    <cellStyle name="Normal 6 4 2 3" xfId="35789" xr:uid="{00000000-0005-0000-0000-00004D870000}"/>
    <cellStyle name="Normal 6 4 2 3 2" xfId="35790" xr:uid="{00000000-0005-0000-0000-00004E870000}"/>
    <cellStyle name="Normal 6 4 2 3 2 2" xfId="35791" xr:uid="{00000000-0005-0000-0000-00004F870000}"/>
    <cellStyle name="Normal 6 4 2 3 3" xfId="35792" xr:uid="{00000000-0005-0000-0000-000050870000}"/>
    <cellStyle name="Normal 6 4 2 3 4" xfId="35793" xr:uid="{00000000-0005-0000-0000-000051870000}"/>
    <cellStyle name="Normal 6 4 2 4" xfId="35794" xr:uid="{00000000-0005-0000-0000-000052870000}"/>
    <cellStyle name="Normal 6 4 2 4 2" xfId="35795" xr:uid="{00000000-0005-0000-0000-000053870000}"/>
    <cellStyle name="Normal 6 4 2 5" xfId="35796" xr:uid="{00000000-0005-0000-0000-000054870000}"/>
    <cellStyle name="Normal 6 4 2 6" xfId="35797" xr:uid="{00000000-0005-0000-0000-000055870000}"/>
    <cellStyle name="Normal 6 4 2 7" xfId="35798" xr:uid="{00000000-0005-0000-0000-000056870000}"/>
    <cellStyle name="Normal 6 4 2 8" xfId="35799" xr:uid="{00000000-0005-0000-0000-000057870000}"/>
    <cellStyle name="Normal 6 4 2 9" xfId="35777" xr:uid="{00000000-0005-0000-0000-000058870000}"/>
    <cellStyle name="Normal 6 4 3" xfId="35800" xr:uid="{00000000-0005-0000-0000-000059870000}"/>
    <cellStyle name="Normal 6 4 3 2" xfId="35801" xr:uid="{00000000-0005-0000-0000-00005A870000}"/>
    <cellStyle name="Normal 6 4 3 2 2" xfId="35802" xr:uid="{00000000-0005-0000-0000-00005B870000}"/>
    <cellStyle name="Normal 6 4 3 2 2 2" xfId="51445" xr:uid="{D0A3A5D4-284E-49B8-8A85-7B19394861BD}"/>
    <cellStyle name="Normal 6 4 3 2 3" xfId="35803" xr:uid="{00000000-0005-0000-0000-00005C870000}"/>
    <cellStyle name="Normal 6 4 3 2 4" xfId="51444" xr:uid="{B3F30CC5-1A6C-47CA-B473-E29F6C989974}"/>
    <cellStyle name="Normal 6 4 3 3" xfId="35804" xr:uid="{00000000-0005-0000-0000-00005D870000}"/>
    <cellStyle name="Normal 6 4 3 3 2" xfId="51447" xr:uid="{6A67DC28-9C73-418E-9DA1-A01D1DF3AF30}"/>
    <cellStyle name="Normal 6 4 3 3 3" xfId="51446" xr:uid="{AB2E442E-FB03-41CD-A53D-2317095A474E}"/>
    <cellStyle name="Normal 6 4 3 4" xfId="35805" xr:uid="{00000000-0005-0000-0000-00005E870000}"/>
    <cellStyle name="Normal 6 4 3 4 2" xfId="51448" xr:uid="{B1088A01-8390-4C47-AC7D-C67690B9CBA0}"/>
    <cellStyle name="Normal 6 4 3 5" xfId="51443" xr:uid="{D8750687-ACE9-4ED2-A456-CD5FF0974418}"/>
    <cellStyle name="Normal 6 4 4" xfId="35806" xr:uid="{00000000-0005-0000-0000-00005F870000}"/>
    <cellStyle name="Normal 6 4 4 2" xfId="35807" xr:uid="{00000000-0005-0000-0000-000060870000}"/>
    <cellStyle name="Normal 6 4 4 3" xfId="35808" xr:uid="{00000000-0005-0000-0000-000061870000}"/>
    <cellStyle name="Normal 6 4 4 4" xfId="51442" xr:uid="{BE6256A0-CA96-4D80-A562-C6D38A739671}"/>
    <cellStyle name="Normal 6 4 5" xfId="35809" xr:uid="{00000000-0005-0000-0000-000062870000}"/>
    <cellStyle name="Normal 6 4 5 2" xfId="35810" xr:uid="{00000000-0005-0000-0000-000063870000}"/>
    <cellStyle name="Normal 6 4 6" xfId="35811" xr:uid="{00000000-0005-0000-0000-000064870000}"/>
    <cellStyle name="Normal 6 4 7" xfId="35776" xr:uid="{00000000-0005-0000-0000-000065870000}"/>
    <cellStyle name="Normal 6 4 8" xfId="50402" xr:uid="{5F77F42E-5A43-449C-881D-51C69AC2BEA2}"/>
    <cellStyle name="Normal 6 4 9" xfId="52225" xr:uid="{0AD8B708-3A94-4495-B98A-736F2A3AE3C3}"/>
    <cellStyle name="Normal 6 5" xfId="1423" xr:uid="{00000000-0005-0000-0000-000066870000}"/>
    <cellStyle name="Normal 6 5 2" xfId="35813" xr:uid="{00000000-0005-0000-0000-000067870000}"/>
    <cellStyle name="Normal 6 5 2 2" xfId="35814" xr:uid="{00000000-0005-0000-0000-000068870000}"/>
    <cellStyle name="Normal 6 5 2 2 2" xfId="35815" xr:uid="{00000000-0005-0000-0000-000069870000}"/>
    <cellStyle name="Normal 6 5 2 2 2 2" xfId="35816" xr:uid="{00000000-0005-0000-0000-00006A870000}"/>
    <cellStyle name="Normal 6 5 2 2 3" xfId="35817" xr:uid="{00000000-0005-0000-0000-00006B870000}"/>
    <cellStyle name="Normal 6 5 2 2 3 2" xfId="35818" xr:uid="{00000000-0005-0000-0000-00006C870000}"/>
    <cellStyle name="Normal 6 5 2 2 4" xfId="35819" xr:uid="{00000000-0005-0000-0000-00006D870000}"/>
    <cellStyle name="Normal 6 5 2 2 5" xfId="35820" xr:uid="{00000000-0005-0000-0000-00006E870000}"/>
    <cellStyle name="Normal 6 5 2 2 6" xfId="35821" xr:uid="{00000000-0005-0000-0000-00006F870000}"/>
    <cellStyle name="Normal 6 5 2 3" xfId="35822" xr:uid="{00000000-0005-0000-0000-000070870000}"/>
    <cellStyle name="Normal 6 5 2 3 2" xfId="35823" xr:uid="{00000000-0005-0000-0000-000071870000}"/>
    <cellStyle name="Normal 6 5 2 4" xfId="35824" xr:uid="{00000000-0005-0000-0000-000072870000}"/>
    <cellStyle name="Normal 6 5 2 4 2" xfId="35825" xr:uid="{00000000-0005-0000-0000-000073870000}"/>
    <cellStyle name="Normal 6 5 2 5" xfId="35826" xr:uid="{00000000-0005-0000-0000-000074870000}"/>
    <cellStyle name="Normal 6 5 2 6" xfId="35827" xr:uid="{00000000-0005-0000-0000-000075870000}"/>
    <cellStyle name="Normal 6 5 2 7" xfId="35828" xr:uid="{00000000-0005-0000-0000-000076870000}"/>
    <cellStyle name="Normal 6 5 2 8" xfId="35829" xr:uid="{00000000-0005-0000-0000-000077870000}"/>
    <cellStyle name="Normal 6 5 3" xfId="35830" xr:uid="{00000000-0005-0000-0000-000078870000}"/>
    <cellStyle name="Normal 6 5 3 2" xfId="35831" xr:uid="{00000000-0005-0000-0000-000079870000}"/>
    <cellStyle name="Normal 6 5 3 3" xfId="35832" xr:uid="{00000000-0005-0000-0000-00007A870000}"/>
    <cellStyle name="Normal 6 5 4" xfId="35833" xr:uid="{00000000-0005-0000-0000-00007B870000}"/>
    <cellStyle name="Normal 6 5 4 2" xfId="35834" xr:uid="{00000000-0005-0000-0000-00007C870000}"/>
    <cellStyle name="Normal 6 5 5" xfId="35835" xr:uid="{00000000-0005-0000-0000-00007D870000}"/>
    <cellStyle name="Normal 6 5 6" xfId="35812" xr:uid="{00000000-0005-0000-0000-00007E870000}"/>
    <cellStyle name="Normal 6 6" xfId="2054" xr:uid="{00000000-0005-0000-0000-00007F870000}"/>
    <cellStyle name="Normal 6 6 2" xfId="35837" xr:uid="{00000000-0005-0000-0000-000080870000}"/>
    <cellStyle name="Normal 6 6 2 2" xfId="35838" xr:uid="{00000000-0005-0000-0000-000081870000}"/>
    <cellStyle name="Normal 6 6 2 2 2" xfId="35839" xr:uid="{00000000-0005-0000-0000-000082870000}"/>
    <cellStyle name="Normal 6 6 2 2 2 2" xfId="35840" xr:uid="{00000000-0005-0000-0000-000083870000}"/>
    <cellStyle name="Normal 6 6 2 2 3" xfId="35841" xr:uid="{00000000-0005-0000-0000-000084870000}"/>
    <cellStyle name="Normal 6 6 2 2 4" xfId="35842" xr:uid="{00000000-0005-0000-0000-000085870000}"/>
    <cellStyle name="Normal 6 6 2 2 5" xfId="51451" xr:uid="{7778167B-89F6-4314-9E05-A887C8F1E02A}"/>
    <cellStyle name="Normal 6 6 2 3" xfId="35843" xr:uid="{00000000-0005-0000-0000-000086870000}"/>
    <cellStyle name="Normal 6 6 2 3 2" xfId="35844" xr:uid="{00000000-0005-0000-0000-000087870000}"/>
    <cellStyle name="Normal 6 6 2 4" xfId="35845" xr:uid="{00000000-0005-0000-0000-000088870000}"/>
    <cellStyle name="Normal 6 6 2 4 2" xfId="35846" xr:uid="{00000000-0005-0000-0000-000089870000}"/>
    <cellStyle name="Normal 6 6 2 5" xfId="35847" xr:uid="{00000000-0005-0000-0000-00008A870000}"/>
    <cellStyle name="Normal 6 6 2 6" xfId="35848" xr:uid="{00000000-0005-0000-0000-00008B870000}"/>
    <cellStyle name="Normal 6 6 2 7" xfId="35849" xr:uid="{00000000-0005-0000-0000-00008C870000}"/>
    <cellStyle name="Normal 6 6 2 8" xfId="35850" xr:uid="{00000000-0005-0000-0000-00008D870000}"/>
    <cellStyle name="Normal 6 6 2 9" xfId="51450" xr:uid="{5C19D510-6A59-4BEC-9630-7F0ACA30AB88}"/>
    <cellStyle name="Normal 6 6 3" xfId="35851" xr:uid="{00000000-0005-0000-0000-00008E870000}"/>
    <cellStyle name="Normal 6 6 3 2" xfId="35852" xr:uid="{00000000-0005-0000-0000-00008F870000}"/>
    <cellStyle name="Normal 6 6 3 2 2" xfId="51453" xr:uid="{7FBBFDE2-A712-4851-8EB9-8F0A7AF23FCF}"/>
    <cellStyle name="Normal 6 6 3 3" xfId="51452" xr:uid="{863CE24E-D2CD-4290-9DC0-9129EAC123FC}"/>
    <cellStyle name="Normal 6 6 4" xfId="35853" xr:uid="{00000000-0005-0000-0000-000090870000}"/>
    <cellStyle name="Normal 6 6 4 2" xfId="51454" xr:uid="{03FCE53B-D71D-4C8F-AE20-D9A07AA2BB0E}"/>
    <cellStyle name="Normal 6 6 5" xfId="35836" xr:uid="{00000000-0005-0000-0000-000091870000}"/>
    <cellStyle name="Normal 6 6 6" xfId="51449" xr:uid="{ED767960-C12A-4EE5-8FBD-3655F38BDF3B}"/>
    <cellStyle name="Normal 6 7" xfId="35854" xr:uid="{00000000-0005-0000-0000-000092870000}"/>
    <cellStyle name="Normal 6 7 2" xfId="35855" xr:uid="{00000000-0005-0000-0000-000093870000}"/>
    <cellStyle name="Normal 6 7 2 2" xfId="35856" xr:uid="{00000000-0005-0000-0000-000094870000}"/>
    <cellStyle name="Normal 6 7 2 2 2" xfId="35857" xr:uid="{00000000-0005-0000-0000-000095870000}"/>
    <cellStyle name="Normal 6 7 2 2 2 2" xfId="35858" xr:uid="{00000000-0005-0000-0000-000096870000}"/>
    <cellStyle name="Normal 6 7 2 2 3" xfId="35859" xr:uid="{00000000-0005-0000-0000-000097870000}"/>
    <cellStyle name="Normal 6 7 2 2 4" xfId="35860" xr:uid="{00000000-0005-0000-0000-000098870000}"/>
    <cellStyle name="Normal 6 7 2 3" xfId="35861" xr:uid="{00000000-0005-0000-0000-000099870000}"/>
    <cellStyle name="Normal 6 7 2 3 2" xfId="35862" xr:uid="{00000000-0005-0000-0000-00009A870000}"/>
    <cellStyle name="Normal 6 7 2 4" xfId="35863" xr:uid="{00000000-0005-0000-0000-00009B870000}"/>
    <cellStyle name="Normal 6 7 2 4 2" xfId="35864" xr:uid="{00000000-0005-0000-0000-00009C870000}"/>
    <cellStyle name="Normal 6 7 2 5" xfId="35865" xr:uid="{00000000-0005-0000-0000-00009D870000}"/>
    <cellStyle name="Normal 6 7 2 6" xfId="35866" xr:uid="{00000000-0005-0000-0000-00009E870000}"/>
    <cellStyle name="Normal 6 7 2 7" xfId="35867" xr:uid="{00000000-0005-0000-0000-00009F870000}"/>
    <cellStyle name="Normal 6 7 2 8" xfId="35868" xr:uid="{00000000-0005-0000-0000-0000A0870000}"/>
    <cellStyle name="Normal 6 7 3" xfId="35869" xr:uid="{00000000-0005-0000-0000-0000A1870000}"/>
    <cellStyle name="Normal 6 7 3 2" xfId="35870" xr:uid="{00000000-0005-0000-0000-0000A2870000}"/>
    <cellStyle name="Normal 6 7 4" xfId="35871" xr:uid="{00000000-0005-0000-0000-0000A3870000}"/>
    <cellStyle name="Normal 6 7 5" xfId="51430" xr:uid="{6CCF7900-08A4-45DB-B81B-5573095619D1}"/>
    <cellStyle name="Normal 6 8" xfId="35872" xr:uid="{00000000-0005-0000-0000-0000A4870000}"/>
    <cellStyle name="Normal 6 8 2" xfId="35873" xr:uid="{00000000-0005-0000-0000-0000A5870000}"/>
    <cellStyle name="Normal 6 8 2 2" xfId="35874" xr:uid="{00000000-0005-0000-0000-0000A6870000}"/>
    <cellStyle name="Normal 6 8 2 2 2" xfId="35875" xr:uid="{00000000-0005-0000-0000-0000A7870000}"/>
    <cellStyle name="Normal 6 8 2 2 2 2" xfId="35876" xr:uid="{00000000-0005-0000-0000-0000A8870000}"/>
    <cellStyle name="Normal 6 8 2 2 3" xfId="35877" xr:uid="{00000000-0005-0000-0000-0000A9870000}"/>
    <cellStyle name="Normal 6 8 2 2 4" xfId="35878" xr:uid="{00000000-0005-0000-0000-0000AA870000}"/>
    <cellStyle name="Normal 6 8 2 3" xfId="35879" xr:uid="{00000000-0005-0000-0000-0000AB870000}"/>
    <cellStyle name="Normal 6 8 2 3 2" xfId="35880" xr:uid="{00000000-0005-0000-0000-0000AC870000}"/>
    <cellStyle name="Normal 6 8 2 4" xfId="35881" xr:uid="{00000000-0005-0000-0000-0000AD870000}"/>
    <cellStyle name="Normal 6 8 2 4 2" xfId="35882" xr:uid="{00000000-0005-0000-0000-0000AE870000}"/>
    <cellStyle name="Normal 6 8 2 5" xfId="35883" xr:uid="{00000000-0005-0000-0000-0000AF870000}"/>
    <cellStyle name="Normal 6 8 2 6" xfId="35884" xr:uid="{00000000-0005-0000-0000-0000B0870000}"/>
    <cellStyle name="Normal 6 8 2 7" xfId="35885" xr:uid="{00000000-0005-0000-0000-0000B1870000}"/>
    <cellStyle name="Normal 6 8 2 8" xfId="35886" xr:uid="{00000000-0005-0000-0000-0000B2870000}"/>
    <cellStyle name="Normal 6 8 3" xfId="35887" xr:uid="{00000000-0005-0000-0000-0000B3870000}"/>
    <cellStyle name="Normal 6 8 3 2" xfId="35888" xr:uid="{00000000-0005-0000-0000-0000B4870000}"/>
    <cellStyle name="Normal 6 8 4" xfId="35889" xr:uid="{00000000-0005-0000-0000-0000B5870000}"/>
    <cellStyle name="Normal 6 9" xfId="35890" xr:uid="{00000000-0005-0000-0000-0000B6870000}"/>
    <cellStyle name="Normal 6 9 2" xfId="35891" xr:uid="{00000000-0005-0000-0000-0000B7870000}"/>
    <cellStyle name="Normal 6 9 2 2" xfId="35892" xr:uid="{00000000-0005-0000-0000-0000B8870000}"/>
    <cellStyle name="Normal 6 9 2 2 2" xfId="35893" xr:uid="{00000000-0005-0000-0000-0000B9870000}"/>
    <cellStyle name="Normal 6 9 2 2 2 2" xfId="35894" xr:uid="{00000000-0005-0000-0000-0000BA870000}"/>
    <cellStyle name="Normal 6 9 2 2 3" xfId="35895" xr:uid="{00000000-0005-0000-0000-0000BB870000}"/>
    <cellStyle name="Normal 6 9 2 2 4" xfId="35896" xr:uid="{00000000-0005-0000-0000-0000BC870000}"/>
    <cellStyle name="Normal 6 9 2 3" xfId="35897" xr:uid="{00000000-0005-0000-0000-0000BD870000}"/>
    <cellStyle name="Normal 6 9 2 3 2" xfId="35898" xr:uid="{00000000-0005-0000-0000-0000BE870000}"/>
    <cellStyle name="Normal 6 9 2 4" xfId="35899" xr:uid="{00000000-0005-0000-0000-0000BF870000}"/>
    <cellStyle name="Normal 6 9 2 4 2" xfId="35900" xr:uid="{00000000-0005-0000-0000-0000C0870000}"/>
    <cellStyle name="Normal 6 9 2 5" xfId="35901" xr:uid="{00000000-0005-0000-0000-0000C1870000}"/>
    <cellStyle name="Normal 6 9 2 6" xfId="35902" xr:uid="{00000000-0005-0000-0000-0000C2870000}"/>
    <cellStyle name="Normal 6 9 2 7" xfId="35903" xr:uid="{00000000-0005-0000-0000-0000C3870000}"/>
    <cellStyle name="Normal 6 9 2 8" xfId="35904" xr:uid="{00000000-0005-0000-0000-0000C4870000}"/>
    <cellStyle name="Normal 6 9 3" xfId="35905" xr:uid="{00000000-0005-0000-0000-0000C5870000}"/>
    <cellStyle name="Normal 6 9 3 2" xfId="35906" xr:uid="{00000000-0005-0000-0000-0000C6870000}"/>
    <cellStyle name="Normal 6 9 4" xfId="35907" xr:uid="{00000000-0005-0000-0000-0000C7870000}"/>
    <cellStyle name="Normal 6_ANNÉE 2015" xfId="444" xr:uid="{00000000-0005-0000-0000-0000C8870000}"/>
    <cellStyle name="Normal 60" xfId="35908" xr:uid="{00000000-0005-0000-0000-0000C9870000}"/>
    <cellStyle name="Normal 60 2" xfId="35909" xr:uid="{00000000-0005-0000-0000-0000CA870000}"/>
    <cellStyle name="Normal 60 2 2" xfId="35910" xr:uid="{00000000-0005-0000-0000-0000CB870000}"/>
    <cellStyle name="Normal 60 2 2 2" xfId="35911" xr:uid="{00000000-0005-0000-0000-0000CC870000}"/>
    <cellStyle name="Normal 60 2 2 2 2" xfId="35912" xr:uid="{00000000-0005-0000-0000-0000CD870000}"/>
    <cellStyle name="Normal 60 2 2 2 2 2" xfId="35913" xr:uid="{00000000-0005-0000-0000-0000CE870000}"/>
    <cellStyle name="Normal 60 2 2 2 3" xfId="35914" xr:uid="{00000000-0005-0000-0000-0000CF870000}"/>
    <cellStyle name="Normal 60 2 2 2 4" xfId="35915" xr:uid="{00000000-0005-0000-0000-0000D0870000}"/>
    <cellStyle name="Normal 60 2 2 3" xfId="35916" xr:uid="{00000000-0005-0000-0000-0000D1870000}"/>
    <cellStyle name="Normal 60 2 2 3 2" xfId="35917" xr:uid="{00000000-0005-0000-0000-0000D2870000}"/>
    <cellStyle name="Normal 60 2 2 4" xfId="35918" xr:uid="{00000000-0005-0000-0000-0000D3870000}"/>
    <cellStyle name="Normal 60 2 2 5" xfId="35919" xr:uid="{00000000-0005-0000-0000-0000D4870000}"/>
    <cellStyle name="Normal 60 2 2 6" xfId="35920" xr:uid="{00000000-0005-0000-0000-0000D5870000}"/>
    <cellStyle name="Normal 60 3" xfId="35921" xr:uid="{00000000-0005-0000-0000-0000D6870000}"/>
    <cellStyle name="Normal 60 3 2" xfId="35922" xr:uid="{00000000-0005-0000-0000-0000D7870000}"/>
    <cellStyle name="Normal 60 3 2 2" xfId="35923" xr:uid="{00000000-0005-0000-0000-0000D8870000}"/>
    <cellStyle name="Normal 60 3 2 2 2" xfId="35924" xr:uid="{00000000-0005-0000-0000-0000D9870000}"/>
    <cellStyle name="Normal 60 3 2 2 2 2" xfId="35925" xr:uid="{00000000-0005-0000-0000-0000DA870000}"/>
    <cellStyle name="Normal 60 3 2 2 3" xfId="35926" xr:uid="{00000000-0005-0000-0000-0000DB870000}"/>
    <cellStyle name="Normal 60 3 2 2 4" xfId="35927" xr:uid="{00000000-0005-0000-0000-0000DC870000}"/>
    <cellStyle name="Normal 60 3 2 3" xfId="35928" xr:uid="{00000000-0005-0000-0000-0000DD870000}"/>
    <cellStyle name="Normal 60 3 2 3 2" xfId="35929" xr:uid="{00000000-0005-0000-0000-0000DE870000}"/>
    <cellStyle name="Normal 60 3 2 4" xfId="35930" xr:uid="{00000000-0005-0000-0000-0000DF870000}"/>
    <cellStyle name="Normal 60 3 2 5" xfId="35931" xr:uid="{00000000-0005-0000-0000-0000E0870000}"/>
    <cellStyle name="Normal 60 4" xfId="35932" xr:uid="{00000000-0005-0000-0000-0000E1870000}"/>
    <cellStyle name="Normal 60 4 2" xfId="35933" xr:uid="{00000000-0005-0000-0000-0000E2870000}"/>
    <cellStyle name="Normal 60 4 2 2" xfId="35934" xr:uid="{00000000-0005-0000-0000-0000E3870000}"/>
    <cellStyle name="Normal 60 4 2 2 2" xfId="35935" xr:uid="{00000000-0005-0000-0000-0000E4870000}"/>
    <cellStyle name="Normal 60 4 2 3" xfId="35936" xr:uid="{00000000-0005-0000-0000-0000E5870000}"/>
    <cellStyle name="Normal 60 4 2 4" xfId="35937" xr:uid="{00000000-0005-0000-0000-0000E6870000}"/>
    <cellStyle name="Normal 60 4 3" xfId="35938" xr:uid="{00000000-0005-0000-0000-0000E7870000}"/>
    <cellStyle name="Normal 60 4 3 2" xfId="35939" xr:uid="{00000000-0005-0000-0000-0000E8870000}"/>
    <cellStyle name="Normal 60 4 4" xfId="35940" xr:uid="{00000000-0005-0000-0000-0000E9870000}"/>
    <cellStyle name="Normal 60 4 5" xfId="35941" xr:uid="{00000000-0005-0000-0000-0000EA870000}"/>
    <cellStyle name="Normal 61" xfId="35942" xr:uid="{00000000-0005-0000-0000-0000EB870000}"/>
    <cellStyle name="Normal 61 2" xfId="35943" xr:uid="{00000000-0005-0000-0000-0000EC870000}"/>
    <cellStyle name="Normal 61 2 2" xfId="35944" xr:uid="{00000000-0005-0000-0000-0000ED870000}"/>
    <cellStyle name="Normal 61 2 2 2" xfId="35945" xr:uid="{00000000-0005-0000-0000-0000EE870000}"/>
    <cellStyle name="Normal 61 2 2 2 2" xfId="35946" xr:uid="{00000000-0005-0000-0000-0000EF870000}"/>
    <cellStyle name="Normal 61 2 2 2 2 2" xfId="35947" xr:uid="{00000000-0005-0000-0000-0000F0870000}"/>
    <cellStyle name="Normal 61 2 2 2 3" xfId="35948" xr:uid="{00000000-0005-0000-0000-0000F1870000}"/>
    <cellStyle name="Normal 61 2 2 2 4" xfId="35949" xr:uid="{00000000-0005-0000-0000-0000F2870000}"/>
    <cellStyle name="Normal 61 2 2 2 5" xfId="35950" xr:uid="{00000000-0005-0000-0000-0000F3870000}"/>
    <cellStyle name="Normal 61 2 2 3" xfId="35951" xr:uid="{00000000-0005-0000-0000-0000F4870000}"/>
    <cellStyle name="Normal 61 2 2 3 2" xfId="35952" xr:uid="{00000000-0005-0000-0000-0000F5870000}"/>
    <cellStyle name="Normal 61 2 2 3 3" xfId="35953" xr:uid="{00000000-0005-0000-0000-0000F6870000}"/>
    <cellStyle name="Normal 61 2 2 4" xfId="35954" xr:uid="{00000000-0005-0000-0000-0000F7870000}"/>
    <cellStyle name="Normal 61 2 2 4 2" xfId="35955" xr:uid="{00000000-0005-0000-0000-0000F8870000}"/>
    <cellStyle name="Normal 61 2 2 5" xfId="35956" xr:uid="{00000000-0005-0000-0000-0000F9870000}"/>
    <cellStyle name="Normal 61 2 2 6" xfId="35957" xr:uid="{00000000-0005-0000-0000-0000FA870000}"/>
    <cellStyle name="Normal 61 2 3" xfId="35958" xr:uid="{00000000-0005-0000-0000-0000FB870000}"/>
    <cellStyle name="Normal 61 3" xfId="35959" xr:uid="{00000000-0005-0000-0000-0000FC870000}"/>
    <cellStyle name="Normal 61 3 2" xfId="35960" xr:uid="{00000000-0005-0000-0000-0000FD870000}"/>
    <cellStyle name="Normal 61 3 2 2" xfId="35961" xr:uid="{00000000-0005-0000-0000-0000FE870000}"/>
    <cellStyle name="Normal 61 3 2 2 2" xfId="35962" xr:uid="{00000000-0005-0000-0000-0000FF870000}"/>
    <cellStyle name="Normal 61 3 2 2 2 2" xfId="35963" xr:uid="{00000000-0005-0000-0000-000000880000}"/>
    <cellStyle name="Normal 61 3 2 2 3" xfId="35964" xr:uid="{00000000-0005-0000-0000-000001880000}"/>
    <cellStyle name="Normal 61 3 2 2 4" xfId="35965" xr:uid="{00000000-0005-0000-0000-000002880000}"/>
    <cellStyle name="Normal 61 3 2 3" xfId="35966" xr:uid="{00000000-0005-0000-0000-000003880000}"/>
    <cellStyle name="Normal 61 3 2 3 2" xfId="35967" xr:uid="{00000000-0005-0000-0000-000004880000}"/>
    <cellStyle name="Normal 61 3 2 4" xfId="35968" xr:uid="{00000000-0005-0000-0000-000005880000}"/>
    <cellStyle name="Normal 61 3 2 5" xfId="35969" xr:uid="{00000000-0005-0000-0000-000006880000}"/>
    <cellStyle name="Normal 61 4" xfId="35970" xr:uid="{00000000-0005-0000-0000-000007880000}"/>
    <cellStyle name="Normal 61 4 2" xfId="35971" xr:uid="{00000000-0005-0000-0000-000008880000}"/>
    <cellStyle name="Normal 61 4 2 2" xfId="35972" xr:uid="{00000000-0005-0000-0000-000009880000}"/>
    <cellStyle name="Normal 61 4 2 2 2" xfId="35973" xr:uid="{00000000-0005-0000-0000-00000A880000}"/>
    <cellStyle name="Normal 61 4 2 3" xfId="35974" xr:uid="{00000000-0005-0000-0000-00000B880000}"/>
    <cellStyle name="Normal 61 4 2 4" xfId="35975" xr:uid="{00000000-0005-0000-0000-00000C880000}"/>
    <cellStyle name="Normal 61 4 3" xfId="35976" xr:uid="{00000000-0005-0000-0000-00000D880000}"/>
    <cellStyle name="Normal 61 4 3 2" xfId="35977" xr:uid="{00000000-0005-0000-0000-00000E880000}"/>
    <cellStyle name="Normal 61 4 3 3" xfId="35978" xr:uid="{00000000-0005-0000-0000-00000F880000}"/>
    <cellStyle name="Normal 61 4 4" xfId="35979" xr:uid="{00000000-0005-0000-0000-000010880000}"/>
    <cellStyle name="Normal 61 4 4 2" xfId="35980" xr:uid="{00000000-0005-0000-0000-000011880000}"/>
    <cellStyle name="Normal 61 4 5" xfId="35981" xr:uid="{00000000-0005-0000-0000-000012880000}"/>
    <cellStyle name="Normal 62" xfId="35982" xr:uid="{00000000-0005-0000-0000-000013880000}"/>
    <cellStyle name="Normal 62 2" xfId="35983" xr:uid="{00000000-0005-0000-0000-000014880000}"/>
    <cellStyle name="Normal 62 2 2" xfId="35984" xr:uid="{00000000-0005-0000-0000-000015880000}"/>
    <cellStyle name="Normal 62 2 2 2" xfId="35985" xr:uid="{00000000-0005-0000-0000-000016880000}"/>
    <cellStyle name="Normal 62 2 2 2 2" xfId="35986" xr:uid="{00000000-0005-0000-0000-000017880000}"/>
    <cellStyle name="Normal 62 2 2 2 2 2" xfId="35987" xr:uid="{00000000-0005-0000-0000-000018880000}"/>
    <cellStyle name="Normal 62 2 2 2 3" xfId="35988" xr:uid="{00000000-0005-0000-0000-000019880000}"/>
    <cellStyle name="Normal 62 2 2 2 4" xfId="35989" xr:uid="{00000000-0005-0000-0000-00001A880000}"/>
    <cellStyle name="Normal 62 2 2 3" xfId="35990" xr:uid="{00000000-0005-0000-0000-00001B880000}"/>
    <cellStyle name="Normal 62 2 2 3 2" xfId="35991" xr:uid="{00000000-0005-0000-0000-00001C880000}"/>
    <cellStyle name="Normal 62 2 2 4" xfId="35992" xr:uid="{00000000-0005-0000-0000-00001D880000}"/>
    <cellStyle name="Normal 62 2 2 5" xfId="35993" xr:uid="{00000000-0005-0000-0000-00001E880000}"/>
    <cellStyle name="Normal 62 3" xfId="35994" xr:uid="{00000000-0005-0000-0000-00001F880000}"/>
    <cellStyle name="Normal 62 3 2" xfId="35995" xr:uid="{00000000-0005-0000-0000-000020880000}"/>
    <cellStyle name="Normal 62 3 2 2" xfId="35996" xr:uid="{00000000-0005-0000-0000-000021880000}"/>
    <cellStyle name="Normal 62 3 2 2 2" xfId="35997" xr:uid="{00000000-0005-0000-0000-000022880000}"/>
    <cellStyle name="Normal 62 3 2 2 2 2" xfId="35998" xr:uid="{00000000-0005-0000-0000-000023880000}"/>
    <cellStyle name="Normal 62 3 2 2 3" xfId="35999" xr:uid="{00000000-0005-0000-0000-000024880000}"/>
    <cellStyle name="Normal 62 3 2 2 4" xfId="36000" xr:uid="{00000000-0005-0000-0000-000025880000}"/>
    <cellStyle name="Normal 62 3 2 3" xfId="36001" xr:uid="{00000000-0005-0000-0000-000026880000}"/>
    <cellStyle name="Normal 62 3 2 3 2" xfId="36002" xr:uid="{00000000-0005-0000-0000-000027880000}"/>
    <cellStyle name="Normal 62 3 2 4" xfId="36003" xr:uid="{00000000-0005-0000-0000-000028880000}"/>
    <cellStyle name="Normal 62 3 2 5" xfId="36004" xr:uid="{00000000-0005-0000-0000-000029880000}"/>
    <cellStyle name="Normal 62 4" xfId="36005" xr:uid="{00000000-0005-0000-0000-00002A880000}"/>
    <cellStyle name="Normal 62 4 2" xfId="36006" xr:uid="{00000000-0005-0000-0000-00002B880000}"/>
    <cellStyle name="Normal 62 4 2 2" xfId="36007" xr:uid="{00000000-0005-0000-0000-00002C880000}"/>
    <cellStyle name="Normal 62 4 2 2 2" xfId="36008" xr:uid="{00000000-0005-0000-0000-00002D880000}"/>
    <cellStyle name="Normal 62 4 2 3" xfId="36009" xr:uid="{00000000-0005-0000-0000-00002E880000}"/>
    <cellStyle name="Normal 62 4 2 4" xfId="36010" xr:uid="{00000000-0005-0000-0000-00002F880000}"/>
    <cellStyle name="Normal 62 4 3" xfId="36011" xr:uid="{00000000-0005-0000-0000-000030880000}"/>
    <cellStyle name="Normal 62 4 3 2" xfId="36012" xr:uid="{00000000-0005-0000-0000-000031880000}"/>
    <cellStyle name="Normal 62 4 4" xfId="36013" xr:uid="{00000000-0005-0000-0000-000032880000}"/>
    <cellStyle name="Normal 62 4 5" xfId="36014" xr:uid="{00000000-0005-0000-0000-000033880000}"/>
    <cellStyle name="Normal 63" xfId="36015" xr:uid="{00000000-0005-0000-0000-000034880000}"/>
    <cellStyle name="Normal 63 2" xfId="36016" xr:uid="{00000000-0005-0000-0000-000035880000}"/>
    <cellStyle name="Normal 63 2 2" xfId="36017" xr:uid="{00000000-0005-0000-0000-000036880000}"/>
    <cellStyle name="Normal 63 2 2 2" xfId="36018" xr:uid="{00000000-0005-0000-0000-000037880000}"/>
    <cellStyle name="Normal 63 2 2 2 2" xfId="36019" xr:uid="{00000000-0005-0000-0000-000038880000}"/>
    <cellStyle name="Normal 63 2 2 2 2 2" xfId="36020" xr:uid="{00000000-0005-0000-0000-000039880000}"/>
    <cellStyle name="Normal 63 2 2 2 3" xfId="36021" xr:uid="{00000000-0005-0000-0000-00003A880000}"/>
    <cellStyle name="Normal 63 2 2 2 4" xfId="36022" xr:uid="{00000000-0005-0000-0000-00003B880000}"/>
    <cellStyle name="Normal 63 2 2 3" xfId="36023" xr:uid="{00000000-0005-0000-0000-00003C880000}"/>
    <cellStyle name="Normal 63 2 2 3 2" xfId="36024" xr:uid="{00000000-0005-0000-0000-00003D880000}"/>
    <cellStyle name="Normal 63 2 2 4" xfId="36025" xr:uid="{00000000-0005-0000-0000-00003E880000}"/>
    <cellStyle name="Normal 63 2 2 5" xfId="36026" xr:uid="{00000000-0005-0000-0000-00003F880000}"/>
    <cellStyle name="Normal 63 3" xfId="36027" xr:uid="{00000000-0005-0000-0000-000040880000}"/>
    <cellStyle name="Normal 63 3 2" xfId="36028" xr:uid="{00000000-0005-0000-0000-000041880000}"/>
    <cellStyle name="Normal 63 3 2 2" xfId="36029" xr:uid="{00000000-0005-0000-0000-000042880000}"/>
    <cellStyle name="Normal 63 3 2 2 2" xfId="36030" xr:uid="{00000000-0005-0000-0000-000043880000}"/>
    <cellStyle name="Normal 63 3 2 2 2 2" xfId="36031" xr:uid="{00000000-0005-0000-0000-000044880000}"/>
    <cellStyle name="Normal 63 3 2 2 3" xfId="36032" xr:uid="{00000000-0005-0000-0000-000045880000}"/>
    <cellStyle name="Normal 63 3 2 2 4" xfId="36033" xr:uid="{00000000-0005-0000-0000-000046880000}"/>
    <cellStyle name="Normal 63 3 2 3" xfId="36034" xr:uid="{00000000-0005-0000-0000-000047880000}"/>
    <cellStyle name="Normal 63 3 2 3 2" xfId="36035" xr:uid="{00000000-0005-0000-0000-000048880000}"/>
    <cellStyle name="Normal 63 3 2 4" xfId="36036" xr:uid="{00000000-0005-0000-0000-000049880000}"/>
    <cellStyle name="Normal 63 3 2 5" xfId="36037" xr:uid="{00000000-0005-0000-0000-00004A880000}"/>
    <cellStyle name="Normal 63 4" xfId="36038" xr:uid="{00000000-0005-0000-0000-00004B880000}"/>
    <cellStyle name="Normal 63 4 2" xfId="36039" xr:uid="{00000000-0005-0000-0000-00004C880000}"/>
    <cellStyle name="Normal 63 4 2 2" xfId="36040" xr:uid="{00000000-0005-0000-0000-00004D880000}"/>
    <cellStyle name="Normal 63 4 2 2 2" xfId="36041" xr:uid="{00000000-0005-0000-0000-00004E880000}"/>
    <cellStyle name="Normal 63 4 2 3" xfId="36042" xr:uid="{00000000-0005-0000-0000-00004F880000}"/>
    <cellStyle name="Normal 63 4 2 4" xfId="36043" xr:uid="{00000000-0005-0000-0000-000050880000}"/>
    <cellStyle name="Normal 63 4 3" xfId="36044" xr:uid="{00000000-0005-0000-0000-000051880000}"/>
    <cellStyle name="Normal 63 4 3 2" xfId="36045" xr:uid="{00000000-0005-0000-0000-000052880000}"/>
    <cellStyle name="Normal 63 4 4" xfId="36046" xr:uid="{00000000-0005-0000-0000-000053880000}"/>
    <cellStyle name="Normal 63 4 5" xfId="36047" xr:uid="{00000000-0005-0000-0000-000054880000}"/>
    <cellStyle name="Normal 64" xfId="36048" xr:uid="{00000000-0005-0000-0000-000055880000}"/>
    <cellStyle name="Normal 64 2" xfId="36049" xr:uid="{00000000-0005-0000-0000-000056880000}"/>
    <cellStyle name="Normal 64 2 2" xfId="36050" xr:uid="{00000000-0005-0000-0000-000057880000}"/>
    <cellStyle name="Normal 64 2 2 2" xfId="36051" xr:uid="{00000000-0005-0000-0000-000058880000}"/>
    <cellStyle name="Normal 64 2 2 2 2" xfId="36052" xr:uid="{00000000-0005-0000-0000-000059880000}"/>
    <cellStyle name="Normal 64 2 2 2 2 2" xfId="36053" xr:uid="{00000000-0005-0000-0000-00005A880000}"/>
    <cellStyle name="Normal 64 2 2 2 3" xfId="36054" xr:uid="{00000000-0005-0000-0000-00005B880000}"/>
    <cellStyle name="Normal 64 2 2 2 4" xfId="36055" xr:uid="{00000000-0005-0000-0000-00005C880000}"/>
    <cellStyle name="Normal 64 2 2 3" xfId="36056" xr:uid="{00000000-0005-0000-0000-00005D880000}"/>
    <cellStyle name="Normal 64 2 2 3 2" xfId="36057" xr:uid="{00000000-0005-0000-0000-00005E880000}"/>
    <cellStyle name="Normal 64 2 2 3 3" xfId="36058" xr:uid="{00000000-0005-0000-0000-00005F880000}"/>
    <cellStyle name="Normal 64 2 2 4" xfId="36059" xr:uid="{00000000-0005-0000-0000-000060880000}"/>
    <cellStyle name="Normal 64 2 2 4 2" xfId="36060" xr:uid="{00000000-0005-0000-0000-000061880000}"/>
    <cellStyle name="Normal 64 2 2 5" xfId="36061" xr:uid="{00000000-0005-0000-0000-000062880000}"/>
    <cellStyle name="Normal 64 3" xfId="36062" xr:uid="{00000000-0005-0000-0000-000063880000}"/>
    <cellStyle name="Normal 64 3 2" xfId="36063" xr:uid="{00000000-0005-0000-0000-000064880000}"/>
    <cellStyle name="Normal 64 3 2 2" xfId="36064" xr:uid="{00000000-0005-0000-0000-000065880000}"/>
    <cellStyle name="Normal 64 3 2 2 2" xfId="36065" xr:uid="{00000000-0005-0000-0000-000066880000}"/>
    <cellStyle name="Normal 64 3 2 2 2 2" xfId="36066" xr:uid="{00000000-0005-0000-0000-000067880000}"/>
    <cellStyle name="Normal 64 3 2 2 3" xfId="36067" xr:uid="{00000000-0005-0000-0000-000068880000}"/>
    <cellStyle name="Normal 64 3 2 2 4" xfId="36068" xr:uid="{00000000-0005-0000-0000-000069880000}"/>
    <cellStyle name="Normal 64 3 2 3" xfId="36069" xr:uid="{00000000-0005-0000-0000-00006A880000}"/>
    <cellStyle name="Normal 64 3 2 3 2" xfId="36070" xr:uid="{00000000-0005-0000-0000-00006B880000}"/>
    <cellStyle name="Normal 64 3 2 4" xfId="36071" xr:uid="{00000000-0005-0000-0000-00006C880000}"/>
    <cellStyle name="Normal 64 3 2 5" xfId="36072" xr:uid="{00000000-0005-0000-0000-00006D880000}"/>
    <cellStyle name="Normal 64 4" xfId="36073" xr:uid="{00000000-0005-0000-0000-00006E880000}"/>
    <cellStyle name="Normal 64 4 2" xfId="36074" xr:uid="{00000000-0005-0000-0000-00006F880000}"/>
    <cellStyle name="Normal 64 4 2 2" xfId="36075" xr:uid="{00000000-0005-0000-0000-000070880000}"/>
    <cellStyle name="Normal 64 4 2 2 2" xfId="36076" xr:uid="{00000000-0005-0000-0000-000071880000}"/>
    <cellStyle name="Normal 64 4 2 3" xfId="36077" xr:uid="{00000000-0005-0000-0000-000072880000}"/>
    <cellStyle name="Normal 64 4 2 4" xfId="36078" xr:uid="{00000000-0005-0000-0000-000073880000}"/>
    <cellStyle name="Normal 64 4 3" xfId="36079" xr:uid="{00000000-0005-0000-0000-000074880000}"/>
    <cellStyle name="Normal 64 4 3 2" xfId="36080" xr:uid="{00000000-0005-0000-0000-000075880000}"/>
    <cellStyle name="Normal 64 4 3 3" xfId="36081" xr:uid="{00000000-0005-0000-0000-000076880000}"/>
    <cellStyle name="Normal 64 4 4" xfId="36082" xr:uid="{00000000-0005-0000-0000-000077880000}"/>
    <cellStyle name="Normal 64 4 4 2" xfId="36083" xr:uid="{00000000-0005-0000-0000-000078880000}"/>
    <cellStyle name="Normal 64 4 5" xfId="36084" xr:uid="{00000000-0005-0000-0000-000079880000}"/>
    <cellStyle name="Normal 65" xfId="36085" xr:uid="{00000000-0005-0000-0000-00007A880000}"/>
    <cellStyle name="Normal 65 2" xfId="36086" xr:uid="{00000000-0005-0000-0000-00007B880000}"/>
    <cellStyle name="Normal 65 2 2" xfId="36087" xr:uid="{00000000-0005-0000-0000-00007C880000}"/>
    <cellStyle name="Normal 65 2 2 2" xfId="36088" xr:uid="{00000000-0005-0000-0000-00007D880000}"/>
    <cellStyle name="Normal 65 2 2 2 2" xfId="36089" xr:uid="{00000000-0005-0000-0000-00007E880000}"/>
    <cellStyle name="Normal 65 2 2 2 2 2" xfId="36090" xr:uid="{00000000-0005-0000-0000-00007F880000}"/>
    <cellStyle name="Normal 65 2 2 2 3" xfId="36091" xr:uid="{00000000-0005-0000-0000-000080880000}"/>
    <cellStyle name="Normal 65 2 2 2 4" xfId="36092" xr:uid="{00000000-0005-0000-0000-000081880000}"/>
    <cellStyle name="Normal 65 2 2 3" xfId="36093" xr:uid="{00000000-0005-0000-0000-000082880000}"/>
    <cellStyle name="Normal 65 2 2 3 2" xfId="36094" xr:uid="{00000000-0005-0000-0000-000083880000}"/>
    <cellStyle name="Normal 65 2 2 4" xfId="36095" xr:uid="{00000000-0005-0000-0000-000084880000}"/>
    <cellStyle name="Normal 65 2 2 5" xfId="36096" xr:uid="{00000000-0005-0000-0000-000085880000}"/>
    <cellStyle name="Normal 65 3" xfId="36097" xr:uid="{00000000-0005-0000-0000-000086880000}"/>
    <cellStyle name="Normal 65 3 2" xfId="36098" xr:uid="{00000000-0005-0000-0000-000087880000}"/>
    <cellStyle name="Normal 65 3 2 2" xfId="36099" xr:uid="{00000000-0005-0000-0000-000088880000}"/>
    <cellStyle name="Normal 65 3 2 2 2" xfId="36100" xr:uid="{00000000-0005-0000-0000-000089880000}"/>
    <cellStyle name="Normal 65 3 2 2 2 2" xfId="36101" xr:uid="{00000000-0005-0000-0000-00008A880000}"/>
    <cellStyle name="Normal 65 3 2 2 3" xfId="36102" xr:uid="{00000000-0005-0000-0000-00008B880000}"/>
    <cellStyle name="Normal 65 3 2 2 4" xfId="36103" xr:uid="{00000000-0005-0000-0000-00008C880000}"/>
    <cellStyle name="Normal 65 3 2 3" xfId="36104" xr:uid="{00000000-0005-0000-0000-00008D880000}"/>
    <cellStyle name="Normal 65 3 2 3 2" xfId="36105" xr:uid="{00000000-0005-0000-0000-00008E880000}"/>
    <cellStyle name="Normal 65 3 2 4" xfId="36106" xr:uid="{00000000-0005-0000-0000-00008F880000}"/>
    <cellStyle name="Normal 65 3 2 5" xfId="36107" xr:uid="{00000000-0005-0000-0000-000090880000}"/>
    <cellStyle name="Normal 65 4" xfId="36108" xr:uid="{00000000-0005-0000-0000-000091880000}"/>
    <cellStyle name="Normal 65 4 2" xfId="36109" xr:uid="{00000000-0005-0000-0000-000092880000}"/>
    <cellStyle name="Normal 65 4 2 2" xfId="36110" xr:uid="{00000000-0005-0000-0000-000093880000}"/>
    <cellStyle name="Normal 65 4 2 2 2" xfId="36111" xr:uid="{00000000-0005-0000-0000-000094880000}"/>
    <cellStyle name="Normal 65 4 2 3" xfId="36112" xr:uid="{00000000-0005-0000-0000-000095880000}"/>
    <cellStyle name="Normal 65 4 2 4" xfId="36113" xr:uid="{00000000-0005-0000-0000-000096880000}"/>
    <cellStyle name="Normal 65 4 3" xfId="36114" xr:uid="{00000000-0005-0000-0000-000097880000}"/>
    <cellStyle name="Normal 65 4 3 2" xfId="36115" xr:uid="{00000000-0005-0000-0000-000098880000}"/>
    <cellStyle name="Normal 65 4 4" xfId="36116" xr:uid="{00000000-0005-0000-0000-000099880000}"/>
    <cellStyle name="Normal 65 4 5" xfId="36117" xr:uid="{00000000-0005-0000-0000-00009A880000}"/>
    <cellStyle name="Normal 66" xfId="36118" xr:uid="{00000000-0005-0000-0000-00009B880000}"/>
    <cellStyle name="Normal 66 2" xfId="36119" xr:uid="{00000000-0005-0000-0000-00009C880000}"/>
    <cellStyle name="Normal 66 2 2" xfId="36120" xr:uid="{00000000-0005-0000-0000-00009D880000}"/>
    <cellStyle name="Normal 66 2 2 2" xfId="36121" xr:uid="{00000000-0005-0000-0000-00009E880000}"/>
    <cellStyle name="Normal 66 2 2 2 2" xfId="36122" xr:uid="{00000000-0005-0000-0000-00009F880000}"/>
    <cellStyle name="Normal 66 2 2 2 2 2" xfId="36123" xr:uid="{00000000-0005-0000-0000-0000A0880000}"/>
    <cellStyle name="Normal 66 2 2 2 3" xfId="36124" xr:uid="{00000000-0005-0000-0000-0000A1880000}"/>
    <cellStyle name="Normal 66 2 2 2 4" xfId="36125" xr:uid="{00000000-0005-0000-0000-0000A2880000}"/>
    <cellStyle name="Normal 66 2 2 3" xfId="36126" xr:uid="{00000000-0005-0000-0000-0000A3880000}"/>
    <cellStyle name="Normal 66 2 2 3 2" xfId="36127" xr:uid="{00000000-0005-0000-0000-0000A4880000}"/>
    <cellStyle name="Normal 66 2 2 4" xfId="36128" xr:uid="{00000000-0005-0000-0000-0000A5880000}"/>
    <cellStyle name="Normal 66 2 2 5" xfId="36129" xr:uid="{00000000-0005-0000-0000-0000A6880000}"/>
    <cellStyle name="Normal 66 3" xfId="36130" xr:uid="{00000000-0005-0000-0000-0000A7880000}"/>
    <cellStyle name="Normal 66 3 2" xfId="36131" xr:uid="{00000000-0005-0000-0000-0000A8880000}"/>
    <cellStyle name="Normal 66 3 2 2" xfId="36132" xr:uid="{00000000-0005-0000-0000-0000A9880000}"/>
    <cellStyle name="Normal 66 3 2 2 2" xfId="36133" xr:uid="{00000000-0005-0000-0000-0000AA880000}"/>
    <cellStyle name="Normal 66 3 2 2 2 2" xfId="36134" xr:uid="{00000000-0005-0000-0000-0000AB880000}"/>
    <cellStyle name="Normal 66 3 2 2 3" xfId="36135" xr:uid="{00000000-0005-0000-0000-0000AC880000}"/>
    <cellStyle name="Normal 66 3 2 2 4" xfId="36136" xr:uid="{00000000-0005-0000-0000-0000AD880000}"/>
    <cellStyle name="Normal 66 3 2 3" xfId="36137" xr:uid="{00000000-0005-0000-0000-0000AE880000}"/>
    <cellStyle name="Normal 66 3 2 3 2" xfId="36138" xr:uid="{00000000-0005-0000-0000-0000AF880000}"/>
    <cellStyle name="Normal 66 3 2 4" xfId="36139" xr:uid="{00000000-0005-0000-0000-0000B0880000}"/>
    <cellStyle name="Normal 66 3 2 5" xfId="36140" xr:uid="{00000000-0005-0000-0000-0000B1880000}"/>
    <cellStyle name="Normal 66 4" xfId="36141" xr:uid="{00000000-0005-0000-0000-0000B2880000}"/>
    <cellStyle name="Normal 66 4 2" xfId="36142" xr:uid="{00000000-0005-0000-0000-0000B3880000}"/>
    <cellStyle name="Normal 66 4 2 2" xfId="36143" xr:uid="{00000000-0005-0000-0000-0000B4880000}"/>
    <cellStyle name="Normal 66 4 2 2 2" xfId="36144" xr:uid="{00000000-0005-0000-0000-0000B5880000}"/>
    <cellStyle name="Normal 66 4 2 3" xfId="36145" xr:uid="{00000000-0005-0000-0000-0000B6880000}"/>
    <cellStyle name="Normal 66 4 2 4" xfId="36146" xr:uid="{00000000-0005-0000-0000-0000B7880000}"/>
    <cellStyle name="Normal 66 4 3" xfId="36147" xr:uid="{00000000-0005-0000-0000-0000B8880000}"/>
    <cellStyle name="Normal 66 4 3 2" xfId="36148" xr:uid="{00000000-0005-0000-0000-0000B9880000}"/>
    <cellStyle name="Normal 66 4 4" xfId="36149" xr:uid="{00000000-0005-0000-0000-0000BA880000}"/>
    <cellStyle name="Normal 66 4 5" xfId="36150" xr:uid="{00000000-0005-0000-0000-0000BB880000}"/>
    <cellStyle name="Normal 67" xfId="36151" xr:uid="{00000000-0005-0000-0000-0000BC880000}"/>
    <cellStyle name="Normal 67 2" xfId="36152" xr:uid="{00000000-0005-0000-0000-0000BD880000}"/>
    <cellStyle name="Normal 67 2 2" xfId="36153" xr:uid="{00000000-0005-0000-0000-0000BE880000}"/>
    <cellStyle name="Normal 67 2 2 2" xfId="36154" xr:uid="{00000000-0005-0000-0000-0000BF880000}"/>
    <cellStyle name="Normal 67 2 2 2 2" xfId="36155" xr:uid="{00000000-0005-0000-0000-0000C0880000}"/>
    <cellStyle name="Normal 67 2 2 2 2 2" xfId="36156" xr:uid="{00000000-0005-0000-0000-0000C1880000}"/>
    <cellStyle name="Normal 67 2 2 2 3" xfId="36157" xr:uid="{00000000-0005-0000-0000-0000C2880000}"/>
    <cellStyle name="Normal 67 2 2 2 4" xfId="36158" xr:uid="{00000000-0005-0000-0000-0000C3880000}"/>
    <cellStyle name="Normal 67 2 2 3" xfId="36159" xr:uid="{00000000-0005-0000-0000-0000C4880000}"/>
    <cellStyle name="Normal 67 2 2 3 2" xfId="36160" xr:uid="{00000000-0005-0000-0000-0000C5880000}"/>
    <cellStyle name="Normal 67 2 2 4" xfId="36161" xr:uid="{00000000-0005-0000-0000-0000C6880000}"/>
    <cellStyle name="Normal 67 2 2 5" xfId="36162" xr:uid="{00000000-0005-0000-0000-0000C7880000}"/>
    <cellStyle name="Normal 67 3" xfId="36163" xr:uid="{00000000-0005-0000-0000-0000C8880000}"/>
    <cellStyle name="Normal 67 3 2" xfId="36164" xr:uid="{00000000-0005-0000-0000-0000C9880000}"/>
    <cellStyle name="Normal 67 3 2 2" xfId="36165" xr:uid="{00000000-0005-0000-0000-0000CA880000}"/>
    <cellStyle name="Normal 67 3 2 2 2" xfId="36166" xr:uid="{00000000-0005-0000-0000-0000CB880000}"/>
    <cellStyle name="Normal 67 3 2 2 2 2" xfId="36167" xr:uid="{00000000-0005-0000-0000-0000CC880000}"/>
    <cellStyle name="Normal 67 3 2 2 3" xfId="36168" xr:uid="{00000000-0005-0000-0000-0000CD880000}"/>
    <cellStyle name="Normal 67 3 2 2 4" xfId="36169" xr:uid="{00000000-0005-0000-0000-0000CE880000}"/>
    <cellStyle name="Normal 67 3 2 3" xfId="36170" xr:uid="{00000000-0005-0000-0000-0000CF880000}"/>
    <cellStyle name="Normal 67 3 2 3 2" xfId="36171" xr:uid="{00000000-0005-0000-0000-0000D0880000}"/>
    <cellStyle name="Normal 67 3 2 4" xfId="36172" xr:uid="{00000000-0005-0000-0000-0000D1880000}"/>
    <cellStyle name="Normal 67 3 2 5" xfId="36173" xr:uid="{00000000-0005-0000-0000-0000D2880000}"/>
    <cellStyle name="Normal 67 4" xfId="36174" xr:uid="{00000000-0005-0000-0000-0000D3880000}"/>
    <cellStyle name="Normal 67 4 2" xfId="36175" xr:uid="{00000000-0005-0000-0000-0000D4880000}"/>
    <cellStyle name="Normal 67 4 2 2" xfId="36176" xr:uid="{00000000-0005-0000-0000-0000D5880000}"/>
    <cellStyle name="Normal 67 4 2 2 2" xfId="36177" xr:uid="{00000000-0005-0000-0000-0000D6880000}"/>
    <cellStyle name="Normal 67 4 2 3" xfId="36178" xr:uid="{00000000-0005-0000-0000-0000D7880000}"/>
    <cellStyle name="Normal 67 4 2 4" xfId="36179" xr:uid="{00000000-0005-0000-0000-0000D8880000}"/>
    <cellStyle name="Normal 67 4 3" xfId="36180" xr:uid="{00000000-0005-0000-0000-0000D9880000}"/>
    <cellStyle name="Normal 67 4 3 2" xfId="36181" xr:uid="{00000000-0005-0000-0000-0000DA880000}"/>
    <cellStyle name="Normal 67 4 4" xfId="36182" xr:uid="{00000000-0005-0000-0000-0000DB880000}"/>
    <cellStyle name="Normal 67 4 5" xfId="36183" xr:uid="{00000000-0005-0000-0000-0000DC880000}"/>
    <cellStyle name="Normal 68" xfId="36184" xr:uid="{00000000-0005-0000-0000-0000DD880000}"/>
    <cellStyle name="Normal 68 2" xfId="36185" xr:uid="{00000000-0005-0000-0000-0000DE880000}"/>
    <cellStyle name="Normal 68 2 2" xfId="36186" xr:uid="{00000000-0005-0000-0000-0000DF880000}"/>
    <cellStyle name="Normal 68 2 2 2" xfId="36187" xr:uid="{00000000-0005-0000-0000-0000E0880000}"/>
    <cellStyle name="Normal 68 2 2 2 2" xfId="36188" xr:uid="{00000000-0005-0000-0000-0000E1880000}"/>
    <cellStyle name="Normal 68 2 2 2 2 2" xfId="36189" xr:uid="{00000000-0005-0000-0000-0000E2880000}"/>
    <cellStyle name="Normal 68 2 2 2 3" xfId="36190" xr:uid="{00000000-0005-0000-0000-0000E3880000}"/>
    <cellStyle name="Normal 68 2 2 2 4" xfId="36191" xr:uid="{00000000-0005-0000-0000-0000E4880000}"/>
    <cellStyle name="Normal 68 2 2 3" xfId="36192" xr:uid="{00000000-0005-0000-0000-0000E5880000}"/>
    <cellStyle name="Normal 68 2 2 3 2" xfId="36193" xr:uid="{00000000-0005-0000-0000-0000E6880000}"/>
    <cellStyle name="Normal 68 2 2 3 3" xfId="36194" xr:uid="{00000000-0005-0000-0000-0000E7880000}"/>
    <cellStyle name="Normal 68 2 2 4" xfId="36195" xr:uid="{00000000-0005-0000-0000-0000E8880000}"/>
    <cellStyle name="Normal 68 2 2 4 2" xfId="36196" xr:uid="{00000000-0005-0000-0000-0000E9880000}"/>
    <cellStyle name="Normal 68 2 2 5" xfId="36197" xr:uid="{00000000-0005-0000-0000-0000EA880000}"/>
    <cellStyle name="Normal 68 3" xfId="36198" xr:uid="{00000000-0005-0000-0000-0000EB880000}"/>
    <cellStyle name="Normal 68 3 2" xfId="36199" xr:uid="{00000000-0005-0000-0000-0000EC880000}"/>
    <cellStyle name="Normal 68 3 2 2" xfId="36200" xr:uid="{00000000-0005-0000-0000-0000ED880000}"/>
    <cellStyle name="Normal 68 3 2 2 2" xfId="36201" xr:uid="{00000000-0005-0000-0000-0000EE880000}"/>
    <cellStyle name="Normal 68 3 2 2 2 2" xfId="36202" xr:uid="{00000000-0005-0000-0000-0000EF880000}"/>
    <cellStyle name="Normal 68 3 2 2 3" xfId="36203" xr:uid="{00000000-0005-0000-0000-0000F0880000}"/>
    <cellStyle name="Normal 68 3 2 2 4" xfId="36204" xr:uid="{00000000-0005-0000-0000-0000F1880000}"/>
    <cellStyle name="Normal 68 3 2 3" xfId="36205" xr:uid="{00000000-0005-0000-0000-0000F2880000}"/>
    <cellStyle name="Normal 68 3 2 3 2" xfId="36206" xr:uid="{00000000-0005-0000-0000-0000F3880000}"/>
    <cellStyle name="Normal 68 3 2 4" xfId="36207" xr:uid="{00000000-0005-0000-0000-0000F4880000}"/>
    <cellStyle name="Normal 68 3 2 5" xfId="36208" xr:uid="{00000000-0005-0000-0000-0000F5880000}"/>
    <cellStyle name="Normal 68 4" xfId="36209" xr:uid="{00000000-0005-0000-0000-0000F6880000}"/>
    <cellStyle name="Normal 68 4 2" xfId="36210" xr:uid="{00000000-0005-0000-0000-0000F7880000}"/>
    <cellStyle name="Normal 68 4 2 2" xfId="36211" xr:uid="{00000000-0005-0000-0000-0000F8880000}"/>
    <cellStyle name="Normal 68 4 2 2 2" xfId="36212" xr:uid="{00000000-0005-0000-0000-0000F9880000}"/>
    <cellStyle name="Normal 68 4 2 3" xfId="36213" xr:uid="{00000000-0005-0000-0000-0000FA880000}"/>
    <cellStyle name="Normal 68 4 2 4" xfId="36214" xr:uid="{00000000-0005-0000-0000-0000FB880000}"/>
    <cellStyle name="Normal 68 4 3" xfId="36215" xr:uid="{00000000-0005-0000-0000-0000FC880000}"/>
    <cellStyle name="Normal 68 4 3 2" xfId="36216" xr:uid="{00000000-0005-0000-0000-0000FD880000}"/>
    <cellStyle name="Normal 68 4 3 3" xfId="36217" xr:uid="{00000000-0005-0000-0000-0000FE880000}"/>
    <cellStyle name="Normal 68 4 4" xfId="36218" xr:uid="{00000000-0005-0000-0000-0000FF880000}"/>
    <cellStyle name="Normal 68 4 4 2" xfId="36219" xr:uid="{00000000-0005-0000-0000-000000890000}"/>
    <cellStyle name="Normal 68 4 5" xfId="36220" xr:uid="{00000000-0005-0000-0000-000001890000}"/>
    <cellStyle name="Normal 69" xfId="36221" xr:uid="{00000000-0005-0000-0000-000002890000}"/>
    <cellStyle name="Normal 69 2" xfId="36222" xr:uid="{00000000-0005-0000-0000-000003890000}"/>
    <cellStyle name="Normal 69 2 2" xfId="36223" xr:uid="{00000000-0005-0000-0000-000004890000}"/>
    <cellStyle name="Normal 69 2 2 2" xfId="36224" xr:uid="{00000000-0005-0000-0000-000005890000}"/>
    <cellStyle name="Normal 69 2 2 2 2" xfId="36225" xr:uid="{00000000-0005-0000-0000-000006890000}"/>
    <cellStyle name="Normal 69 2 2 2 2 2" xfId="36226" xr:uid="{00000000-0005-0000-0000-000007890000}"/>
    <cellStyle name="Normal 69 2 2 2 3" xfId="36227" xr:uid="{00000000-0005-0000-0000-000008890000}"/>
    <cellStyle name="Normal 69 2 2 2 4" xfId="36228" xr:uid="{00000000-0005-0000-0000-000009890000}"/>
    <cellStyle name="Normal 69 2 2 3" xfId="36229" xr:uid="{00000000-0005-0000-0000-00000A890000}"/>
    <cellStyle name="Normal 69 2 2 3 2" xfId="36230" xr:uid="{00000000-0005-0000-0000-00000B890000}"/>
    <cellStyle name="Normal 69 2 2 4" xfId="36231" xr:uid="{00000000-0005-0000-0000-00000C890000}"/>
    <cellStyle name="Normal 69 2 2 5" xfId="36232" xr:uid="{00000000-0005-0000-0000-00000D890000}"/>
    <cellStyle name="Normal 69 3" xfId="36233" xr:uid="{00000000-0005-0000-0000-00000E890000}"/>
    <cellStyle name="Normal 69 3 2" xfId="36234" xr:uid="{00000000-0005-0000-0000-00000F890000}"/>
    <cellStyle name="Normal 69 3 2 2" xfId="36235" xr:uid="{00000000-0005-0000-0000-000010890000}"/>
    <cellStyle name="Normal 69 3 2 2 2" xfId="36236" xr:uid="{00000000-0005-0000-0000-000011890000}"/>
    <cellStyle name="Normal 69 3 2 2 2 2" xfId="36237" xr:uid="{00000000-0005-0000-0000-000012890000}"/>
    <cellStyle name="Normal 69 3 2 2 3" xfId="36238" xr:uid="{00000000-0005-0000-0000-000013890000}"/>
    <cellStyle name="Normal 69 3 2 2 4" xfId="36239" xr:uid="{00000000-0005-0000-0000-000014890000}"/>
    <cellStyle name="Normal 69 3 2 3" xfId="36240" xr:uid="{00000000-0005-0000-0000-000015890000}"/>
    <cellStyle name="Normal 69 3 2 3 2" xfId="36241" xr:uid="{00000000-0005-0000-0000-000016890000}"/>
    <cellStyle name="Normal 69 3 2 4" xfId="36242" xr:uid="{00000000-0005-0000-0000-000017890000}"/>
    <cellStyle name="Normal 69 3 2 5" xfId="36243" xr:uid="{00000000-0005-0000-0000-000018890000}"/>
    <cellStyle name="Normal 69 4" xfId="36244" xr:uid="{00000000-0005-0000-0000-000019890000}"/>
    <cellStyle name="Normal 69 4 2" xfId="36245" xr:uid="{00000000-0005-0000-0000-00001A890000}"/>
    <cellStyle name="Normal 69 4 2 2" xfId="36246" xr:uid="{00000000-0005-0000-0000-00001B890000}"/>
    <cellStyle name="Normal 69 4 2 2 2" xfId="36247" xr:uid="{00000000-0005-0000-0000-00001C890000}"/>
    <cellStyle name="Normal 69 4 2 3" xfId="36248" xr:uid="{00000000-0005-0000-0000-00001D890000}"/>
    <cellStyle name="Normal 69 4 2 4" xfId="36249" xr:uid="{00000000-0005-0000-0000-00001E890000}"/>
    <cellStyle name="Normal 69 4 3" xfId="36250" xr:uid="{00000000-0005-0000-0000-00001F890000}"/>
    <cellStyle name="Normal 69 4 3 2" xfId="36251" xr:uid="{00000000-0005-0000-0000-000020890000}"/>
    <cellStyle name="Normal 69 4 4" xfId="36252" xr:uid="{00000000-0005-0000-0000-000021890000}"/>
    <cellStyle name="Normal 69 4 5" xfId="36253" xr:uid="{00000000-0005-0000-0000-000022890000}"/>
    <cellStyle name="Normal 7" xfId="445" xr:uid="{00000000-0005-0000-0000-000023890000}"/>
    <cellStyle name="Normal 7 10" xfId="36254" xr:uid="{00000000-0005-0000-0000-000024890000}"/>
    <cellStyle name="Normal 7 10 2" xfId="36255" xr:uid="{00000000-0005-0000-0000-000025890000}"/>
    <cellStyle name="Normal 7 10 2 2" xfId="36256" xr:uid="{00000000-0005-0000-0000-000026890000}"/>
    <cellStyle name="Normal 7 10 2 2 2" xfId="36257" xr:uid="{00000000-0005-0000-0000-000027890000}"/>
    <cellStyle name="Normal 7 10 2 2 2 2" xfId="36258" xr:uid="{00000000-0005-0000-0000-000028890000}"/>
    <cellStyle name="Normal 7 10 2 2 3" xfId="36259" xr:uid="{00000000-0005-0000-0000-000029890000}"/>
    <cellStyle name="Normal 7 10 2 2 4" xfId="36260" xr:uid="{00000000-0005-0000-0000-00002A890000}"/>
    <cellStyle name="Normal 7 10 2 3" xfId="36261" xr:uid="{00000000-0005-0000-0000-00002B890000}"/>
    <cellStyle name="Normal 7 10 2 3 2" xfId="36262" xr:uid="{00000000-0005-0000-0000-00002C890000}"/>
    <cellStyle name="Normal 7 10 2 4" xfId="36263" xr:uid="{00000000-0005-0000-0000-00002D890000}"/>
    <cellStyle name="Normal 7 10 2 5" xfId="36264" xr:uid="{00000000-0005-0000-0000-00002E890000}"/>
    <cellStyle name="Normal 7 10 2 6" xfId="36265" xr:uid="{00000000-0005-0000-0000-00002F890000}"/>
    <cellStyle name="Normal 7 11" xfId="36266" xr:uid="{00000000-0005-0000-0000-000030890000}"/>
    <cellStyle name="Normal 7 11 2" xfId="36267" xr:uid="{00000000-0005-0000-0000-000031890000}"/>
    <cellStyle name="Normal 7 11 2 2" xfId="36268" xr:uid="{00000000-0005-0000-0000-000032890000}"/>
    <cellStyle name="Normal 7 11 2 2 2" xfId="36269" xr:uid="{00000000-0005-0000-0000-000033890000}"/>
    <cellStyle name="Normal 7 11 2 2 2 2" xfId="36270" xr:uid="{00000000-0005-0000-0000-000034890000}"/>
    <cellStyle name="Normal 7 11 2 2 3" xfId="36271" xr:uid="{00000000-0005-0000-0000-000035890000}"/>
    <cellStyle name="Normal 7 11 2 2 4" xfId="36272" xr:uid="{00000000-0005-0000-0000-000036890000}"/>
    <cellStyle name="Normal 7 11 2 3" xfId="36273" xr:uid="{00000000-0005-0000-0000-000037890000}"/>
    <cellStyle name="Normal 7 11 2 3 2" xfId="36274" xr:uid="{00000000-0005-0000-0000-000038890000}"/>
    <cellStyle name="Normal 7 11 2 4" xfId="36275" xr:uid="{00000000-0005-0000-0000-000039890000}"/>
    <cellStyle name="Normal 7 11 2 5" xfId="36276" xr:uid="{00000000-0005-0000-0000-00003A890000}"/>
    <cellStyle name="Normal 7 11 2 6" xfId="36277" xr:uid="{00000000-0005-0000-0000-00003B890000}"/>
    <cellStyle name="Normal 7 12" xfId="36278" xr:uid="{00000000-0005-0000-0000-00003C890000}"/>
    <cellStyle name="Normal 7 12 2" xfId="36279" xr:uid="{00000000-0005-0000-0000-00003D890000}"/>
    <cellStyle name="Normal 7 12 2 2" xfId="36280" xr:uid="{00000000-0005-0000-0000-00003E890000}"/>
    <cellStyle name="Normal 7 12 2 2 2" xfId="36281" xr:uid="{00000000-0005-0000-0000-00003F890000}"/>
    <cellStyle name="Normal 7 12 2 2 2 2" xfId="36282" xr:uid="{00000000-0005-0000-0000-000040890000}"/>
    <cellStyle name="Normal 7 12 2 2 3" xfId="36283" xr:uid="{00000000-0005-0000-0000-000041890000}"/>
    <cellStyle name="Normal 7 12 2 2 4" xfId="36284" xr:uid="{00000000-0005-0000-0000-000042890000}"/>
    <cellStyle name="Normal 7 12 2 3" xfId="36285" xr:uid="{00000000-0005-0000-0000-000043890000}"/>
    <cellStyle name="Normal 7 12 2 3 2" xfId="36286" xr:uid="{00000000-0005-0000-0000-000044890000}"/>
    <cellStyle name="Normal 7 12 2 4" xfId="36287" xr:uid="{00000000-0005-0000-0000-000045890000}"/>
    <cellStyle name="Normal 7 12 2 5" xfId="36288" xr:uid="{00000000-0005-0000-0000-000046890000}"/>
    <cellStyle name="Normal 7 12 2 6" xfId="36289" xr:uid="{00000000-0005-0000-0000-000047890000}"/>
    <cellStyle name="Normal 7 13" xfId="36290" xr:uid="{00000000-0005-0000-0000-000048890000}"/>
    <cellStyle name="Normal 7 13 2" xfId="36291" xr:uid="{00000000-0005-0000-0000-000049890000}"/>
    <cellStyle name="Normal 7 13 2 2" xfId="36292" xr:uid="{00000000-0005-0000-0000-00004A890000}"/>
    <cellStyle name="Normal 7 13 2 2 2" xfId="36293" xr:uid="{00000000-0005-0000-0000-00004B890000}"/>
    <cellStyle name="Normal 7 13 2 2 2 2" xfId="36294" xr:uid="{00000000-0005-0000-0000-00004C890000}"/>
    <cellStyle name="Normal 7 13 2 2 3" xfId="36295" xr:uid="{00000000-0005-0000-0000-00004D890000}"/>
    <cellStyle name="Normal 7 13 2 2 4" xfId="36296" xr:uid="{00000000-0005-0000-0000-00004E890000}"/>
    <cellStyle name="Normal 7 13 2 3" xfId="36297" xr:uid="{00000000-0005-0000-0000-00004F890000}"/>
    <cellStyle name="Normal 7 13 2 3 2" xfId="36298" xr:uid="{00000000-0005-0000-0000-000050890000}"/>
    <cellStyle name="Normal 7 13 2 4" xfId="36299" xr:uid="{00000000-0005-0000-0000-000051890000}"/>
    <cellStyle name="Normal 7 13 2 5" xfId="36300" xr:uid="{00000000-0005-0000-0000-000052890000}"/>
    <cellStyle name="Normal 7 13 2 6" xfId="36301" xr:uid="{00000000-0005-0000-0000-000053890000}"/>
    <cellStyle name="Normal 7 14" xfId="36302" xr:uid="{00000000-0005-0000-0000-000054890000}"/>
    <cellStyle name="Normal 7 14 2" xfId="36303" xr:uid="{00000000-0005-0000-0000-000055890000}"/>
    <cellStyle name="Normal 7 14 2 2" xfId="36304" xr:uid="{00000000-0005-0000-0000-000056890000}"/>
    <cellStyle name="Normal 7 14 2 2 2" xfId="36305" xr:uid="{00000000-0005-0000-0000-000057890000}"/>
    <cellStyle name="Normal 7 14 2 2 2 2" xfId="36306" xr:uid="{00000000-0005-0000-0000-000058890000}"/>
    <cellStyle name="Normal 7 14 2 2 3" xfId="36307" xr:uid="{00000000-0005-0000-0000-000059890000}"/>
    <cellStyle name="Normal 7 14 2 2 4" xfId="36308" xr:uid="{00000000-0005-0000-0000-00005A890000}"/>
    <cellStyle name="Normal 7 14 2 3" xfId="36309" xr:uid="{00000000-0005-0000-0000-00005B890000}"/>
    <cellStyle name="Normal 7 14 2 3 2" xfId="36310" xr:uid="{00000000-0005-0000-0000-00005C890000}"/>
    <cellStyle name="Normal 7 14 2 4" xfId="36311" xr:uid="{00000000-0005-0000-0000-00005D890000}"/>
    <cellStyle name="Normal 7 14 2 5" xfId="36312" xr:uid="{00000000-0005-0000-0000-00005E890000}"/>
    <cellStyle name="Normal 7 14 2 6" xfId="36313" xr:uid="{00000000-0005-0000-0000-00005F890000}"/>
    <cellStyle name="Normal 7 15" xfId="36314" xr:uid="{00000000-0005-0000-0000-000060890000}"/>
    <cellStyle name="Normal 7 15 2" xfId="36315" xr:uid="{00000000-0005-0000-0000-000061890000}"/>
    <cellStyle name="Normal 7 15 2 2" xfId="36316" xr:uid="{00000000-0005-0000-0000-000062890000}"/>
    <cellStyle name="Normal 7 15 2 2 2" xfId="36317" xr:uid="{00000000-0005-0000-0000-000063890000}"/>
    <cellStyle name="Normal 7 15 2 3" xfId="36318" xr:uid="{00000000-0005-0000-0000-000064890000}"/>
    <cellStyle name="Normal 7 15 2 4" xfId="36319" xr:uid="{00000000-0005-0000-0000-000065890000}"/>
    <cellStyle name="Normal 7 15 3" xfId="36320" xr:uid="{00000000-0005-0000-0000-000066890000}"/>
    <cellStyle name="Normal 7 15 3 2" xfId="36321" xr:uid="{00000000-0005-0000-0000-000067890000}"/>
    <cellStyle name="Normal 7 15 4" xfId="36322" xr:uid="{00000000-0005-0000-0000-000068890000}"/>
    <cellStyle name="Normal 7 15 5" xfId="36323" xr:uid="{00000000-0005-0000-0000-000069890000}"/>
    <cellStyle name="Normal 7 15 6" xfId="36324" xr:uid="{00000000-0005-0000-0000-00006A890000}"/>
    <cellStyle name="Normal 7 16" xfId="36325" xr:uid="{00000000-0005-0000-0000-00006B890000}"/>
    <cellStyle name="Normal 7 17" xfId="2300" xr:uid="{00000000-0005-0000-0000-00006C890000}"/>
    <cellStyle name="Normal 7 18" xfId="50364" xr:uid="{15BBFA65-465F-4859-92A8-1D21629C35FE}"/>
    <cellStyle name="Normal 7 2" xfId="1427" xr:uid="{00000000-0005-0000-0000-00006D890000}"/>
    <cellStyle name="Normal 7 2 2" xfId="2398" xr:uid="{00000000-0005-0000-0000-00006E890000}"/>
    <cellStyle name="Normal 7 2 2 2" xfId="36326" xr:uid="{00000000-0005-0000-0000-00006F890000}"/>
    <cellStyle name="Normal 7 2 2 2 2" xfId="36327" xr:uid="{00000000-0005-0000-0000-000070890000}"/>
    <cellStyle name="Normal 7 2 2 2 2 2" xfId="36328" xr:uid="{00000000-0005-0000-0000-000071890000}"/>
    <cellStyle name="Normal 7 2 2 2 2 2 2" xfId="36329" xr:uid="{00000000-0005-0000-0000-000072890000}"/>
    <cellStyle name="Normal 7 2 2 2 2 2 2 2" xfId="36330" xr:uid="{00000000-0005-0000-0000-000073890000}"/>
    <cellStyle name="Normal 7 2 2 2 2 2 3" xfId="36331" xr:uid="{00000000-0005-0000-0000-000074890000}"/>
    <cellStyle name="Normal 7 2 2 2 2 2 3 2" xfId="36332" xr:uid="{00000000-0005-0000-0000-000075890000}"/>
    <cellStyle name="Normal 7 2 2 2 2 2 4" xfId="36333" xr:uid="{00000000-0005-0000-0000-000076890000}"/>
    <cellStyle name="Normal 7 2 2 2 2 2 5" xfId="36334" xr:uid="{00000000-0005-0000-0000-000077890000}"/>
    <cellStyle name="Normal 7 2 2 2 2 2 6" xfId="36335" xr:uid="{00000000-0005-0000-0000-000078890000}"/>
    <cellStyle name="Normal 7 2 2 2 2 3" xfId="36336" xr:uid="{00000000-0005-0000-0000-000079890000}"/>
    <cellStyle name="Normal 7 2 2 2 2 3 2" xfId="36337" xr:uid="{00000000-0005-0000-0000-00007A890000}"/>
    <cellStyle name="Normal 7 2 2 2 2 4" xfId="36338" xr:uid="{00000000-0005-0000-0000-00007B890000}"/>
    <cellStyle name="Normal 7 2 2 2 2 4 2" xfId="36339" xr:uid="{00000000-0005-0000-0000-00007C890000}"/>
    <cellStyle name="Normal 7 2 2 2 2 5" xfId="36340" xr:uid="{00000000-0005-0000-0000-00007D890000}"/>
    <cellStyle name="Normal 7 2 2 2 2 6" xfId="36341" xr:uid="{00000000-0005-0000-0000-00007E890000}"/>
    <cellStyle name="Normal 7 2 2 2 2 7" xfId="36342" xr:uid="{00000000-0005-0000-0000-00007F890000}"/>
    <cellStyle name="Normal 7 2 2 2 2 8" xfId="36343" xr:uid="{00000000-0005-0000-0000-000080890000}"/>
    <cellStyle name="Normal 7 2 2 2 3" xfId="36344" xr:uid="{00000000-0005-0000-0000-000081890000}"/>
    <cellStyle name="Normal 7 2 2 2 3 2" xfId="36345" xr:uid="{00000000-0005-0000-0000-000082890000}"/>
    <cellStyle name="Normal 7 2 2 2 3 3" xfId="36346" xr:uid="{00000000-0005-0000-0000-000083890000}"/>
    <cellStyle name="Normal 7 2 2 2 4" xfId="36347" xr:uid="{00000000-0005-0000-0000-000084890000}"/>
    <cellStyle name="Normal 7 2 2 2 4 2" xfId="36348" xr:uid="{00000000-0005-0000-0000-000085890000}"/>
    <cellStyle name="Normal 7 2 2 2 5" xfId="36349" xr:uid="{00000000-0005-0000-0000-000086890000}"/>
    <cellStyle name="Normal 7 2 2 3" xfId="36350" xr:uid="{00000000-0005-0000-0000-000087890000}"/>
    <cellStyle name="Normal 7 2 2 3 2" xfId="36351" xr:uid="{00000000-0005-0000-0000-000088890000}"/>
    <cellStyle name="Normal 7 2 2 3 2 2" xfId="36352" xr:uid="{00000000-0005-0000-0000-000089890000}"/>
    <cellStyle name="Normal 7 2 2 3 2 2 2" xfId="36353" xr:uid="{00000000-0005-0000-0000-00008A890000}"/>
    <cellStyle name="Normal 7 2 2 3 2 3" xfId="36354" xr:uid="{00000000-0005-0000-0000-00008B890000}"/>
    <cellStyle name="Normal 7 2 2 3 2 3 2" xfId="36355" xr:uid="{00000000-0005-0000-0000-00008C890000}"/>
    <cellStyle name="Normal 7 2 2 3 2 4" xfId="36356" xr:uid="{00000000-0005-0000-0000-00008D890000}"/>
    <cellStyle name="Normal 7 2 2 3 2 5" xfId="36357" xr:uid="{00000000-0005-0000-0000-00008E890000}"/>
    <cellStyle name="Normal 7 2 2 3 2 6" xfId="36358" xr:uid="{00000000-0005-0000-0000-00008F890000}"/>
    <cellStyle name="Normal 7 2 2 3 3" xfId="36359" xr:uid="{00000000-0005-0000-0000-000090890000}"/>
    <cellStyle name="Normal 7 2 2 3 3 2" xfId="36360" xr:uid="{00000000-0005-0000-0000-000091890000}"/>
    <cellStyle name="Normal 7 2 2 3 4" xfId="36361" xr:uid="{00000000-0005-0000-0000-000092890000}"/>
    <cellStyle name="Normal 7 2 2 3 4 2" xfId="36362" xr:uid="{00000000-0005-0000-0000-000093890000}"/>
    <cellStyle name="Normal 7 2 2 3 5" xfId="36363" xr:uid="{00000000-0005-0000-0000-000094890000}"/>
    <cellStyle name="Normal 7 2 2 3 6" xfId="36364" xr:uid="{00000000-0005-0000-0000-000095890000}"/>
    <cellStyle name="Normal 7 2 2 3 7" xfId="36365" xr:uid="{00000000-0005-0000-0000-000096890000}"/>
    <cellStyle name="Normal 7 2 2 3 8" xfId="36366" xr:uid="{00000000-0005-0000-0000-000097890000}"/>
    <cellStyle name="Normal 7 2 2 4" xfId="36367" xr:uid="{00000000-0005-0000-0000-000098890000}"/>
    <cellStyle name="Normal 7 2 2 4 2" xfId="36368" xr:uid="{00000000-0005-0000-0000-000099890000}"/>
    <cellStyle name="Normal 7 2 2 4 3" xfId="36369" xr:uid="{00000000-0005-0000-0000-00009A890000}"/>
    <cellStyle name="Normal 7 2 2 5" xfId="36370" xr:uid="{00000000-0005-0000-0000-00009B890000}"/>
    <cellStyle name="Normal 7 2 2 5 2" xfId="36371" xr:uid="{00000000-0005-0000-0000-00009C890000}"/>
    <cellStyle name="Normal 7 2 2 6" xfId="36372" xr:uid="{00000000-0005-0000-0000-00009D890000}"/>
    <cellStyle name="Normal 7 2 3" xfId="36373" xr:uid="{00000000-0005-0000-0000-00009E890000}"/>
    <cellStyle name="Normal 7 2 3 2" xfId="36374" xr:uid="{00000000-0005-0000-0000-00009F890000}"/>
    <cellStyle name="Normal 7 2 3 2 2" xfId="36375" xr:uid="{00000000-0005-0000-0000-0000A0890000}"/>
    <cellStyle name="Normal 7 2 3 2 2 2" xfId="36376" xr:uid="{00000000-0005-0000-0000-0000A1890000}"/>
    <cellStyle name="Normal 7 2 3 2 2 2 2" xfId="36377" xr:uid="{00000000-0005-0000-0000-0000A2890000}"/>
    <cellStyle name="Normal 7 2 3 2 2 3" xfId="36378" xr:uid="{00000000-0005-0000-0000-0000A3890000}"/>
    <cellStyle name="Normal 7 2 3 2 2 3 2" xfId="36379" xr:uid="{00000000-0005-0000-0000-0000A4890000}"/>
    <cellStyle name="Normal 7 2 3 2 2 4" xfId="36380" xr:uid="{00000000-0005-0000-0000-0000A5890000}"/>
    <cellStyle name="Normal 7 2 3 2 2 5" xfId="36381" xr:uid="{00000000-0005-0000-0000-0000A6890000}"/>
    <cellStyle name="Normal 7 2 3 2 2 6" xfId="36382" xr:uid="{00000000-0005-0000-0000-0000A7890000}"/>
    <cellStyle name="Normal 7 2 3 2 3" xfId="36383" xr:uid="{00000000-0005-0000-0000-0000A8890000}"/>
    <cellStyle name="Normal 7 2 3 2 3 2" xfId="36384" xr:uid="{00000000-0005-0000-0000-0000A9890000}"/>
    <cellStyle name="Normal 7 2 3 2 4" xfId="36385" xr:uid="{00000000-0005-0000-0000-0000AA890000}"/>
    <cellStyle name="Normal 7 2 3 2 4 2" xfId="36386" xr:uid="{00000000-0005-0000-0000-0000AB890000}"/>
    <cellStyle name="Normal 7 2 3 2 5" xfId="36387" xr:uid="{00000000-0005-0000-0000-0000AC890000}"/>
    <cellStyle name="Normal 7 2 3 2 6" xfId="36388" xr:uid="{00000000-0005-0000-0000-0000AD890000}"/>
    <cellStyle name="Normal 7 2 3 2 7" xfId="36389" xr:uid="{00000000-0005-0000-0000-0000AE890000}"/>
    <cellStyle name="Normal 7 2 3 2 8" xfId="36390" xr:uid="{00000000-0005-0000-0000-0000AF890000}"/>
    <cellStyle name="Normal 7 2 3 3" xfId="36391" xr:uid="{00000000-0005-0000-0000-0000B0890000}"/>
    <cellStyle name="Normal 7 2 3 3 2" xfId="36392" xr:uid="{00000000-0005-0000-0000-0000B1890000}"/>
    <cellStyle name="Normal 7 2 3 3 3" xfId="36393" xr:uid="{00000000-0005-0000-0000-0000B2890000}"/>
    <cellStyle name="Normal 7 2 3 4" xfId="36394" xr:uid="{00000000-0005-0000-0000-0000B3890000}"/>
    <cellStyle name="Normal 7 2 3 4 2" xfId="36395" xr:uid="{00000000-0005-0000-0000-0000B4890000}"/>
    <cellStyle name="Normal 7 2 3 5" xfId="36396" xr:uid="{00000000-0005-0000-0000-0000B5890000}"/>
    <cellStyle name="Normal 7 2 4" xfId="36397" xr:uid="{00000000-0005-0000-0000-0000B6890000}"/>
    <cellStyle name="Normal 7 2 4 2" xfId="36398" xr:uid="{00000000-0005-0000-0000-0000B7890000}"/>
    <cellStyle name="Normal 7 2 4 2 2" xfId="36399" xr:uid="{00000000-0005-0000-0000-0000B8890000}"/>
    <cellStyle name="Normal 7 2 4 2 2 2" xfId="36400" xr:uid="{00000000-0005-0000-0000-0000B9890000}"/>
    <cellStyle name="Normal 7 2 4 2 3" xfId="36401" xr:uid="{00000000-0005-0000-0000-0000BA890000}"/>
    <cellStyle name="Normal 7 2 4 2 3 2" xfId="36402" xr:uid="{00000000-0005-0000-0000-0000BB890000}"/>
    <cellStyle name="Normal 7 2 4 2 4" xfId="36403" xr:uid="{00000000-0005-0000-0000-0000BC890000}"/>
    <cellStyle name="Normal 7 2 4 2 5" xfId="36404" xr:uid="{00000000-0005-0000-0000-0000BD890000}"/>
    <cellStyle name="Normal 7 2 4 2 6" xfId="36405" xr:uid="{00000000-0005-0000-0000-0000BE890000}"/>
    <cellStyle name="Normal 7 2 4 3" xfId="36406" xr:uid="{00000000-0005-0000-0000-0000BF890000}"/>
    <cellStyle name="Normal 7 2 4 3 2" xfId="36407" xr:uid="{00000000-0005-0000-0000-0000C0890000}"/>
    <cellStyle name="Normal 7 2 4 3 3" xfId="36408" xr:uid="{00000000-0005-0000-0000-0000C1890000}"/>
    <cellStyle name="Normal 7 2 4 4" xfId="36409" xr:uid="{00000000-0005-0000-0000-0000C2890000}"/>
    <cellStyle name="Normal 7 2 4 4 2" xfId="36410" xr:uid="{00000000-0005-0000-0000-0000C3890000}"/>
    <cellStyle name="Normal 7 2 4 4 3" xfId="36411" xr:uid="{00000000-0005-0000-0000-0000C4890000}"/>
    <cellStyle name="Normal 7 2 4 5" xfId="36412" xr:uid="{00000000-0005-0000-0000-0000C5890000}"/>
    <cellStyle name="Normal 7 2 4 6" xfId="36413" xr:uid="{00000000-0005-0000-0000-0000C6890000}"/>
    <cellStyle name="Normal 7 2 4 7" xfId="36414" xr:uid="{00000000-0005-0000-0000-0000C7890000}"/>
    <cellStyle name="Normal 7 2 5" xfId="36415" xr:uid="{00000000-0005-0000-0000-0000C8890000}"/>
    <cellStyle name="Normal 7 2 5 2" xfId="36416" xr:uid="{00000000-0005-0000-0000-0000C9890000}"/>
    <cellStyle name="Normal 7 2 5 2 2" xfId="36417" xr:uid="{00000000-0005-0000-0000-0000CA890000}"/>
    <cellStyle name="Normal 7 2 5 2 3" xfId="36418" xr:uid="{00000000-0005-0000-0000-0000CB890000}"/>
    <cellStyle name="Normal 7 2 5 3" xfId="36419" xr:uid="{00000000-0005-0000-0000-0000CC890000}"/>
    <cellStyle name="Normal 7 2 5 4" xfId="36420" xr:uid="{00000000-0005-0000-0000-0000CD890000}"/>
    <cellStyle name="Normal 7 2 5 5" xfId="36421" xr:uid="{00000000-0005-0000-0000-0000CE890000}"/>
    <cellStyle name="Normal 7 2 6" xfId="36422" xr:uid="{00000000-0005-0000-0000-0000CF890000}"/>
    <cellStyle name="Normal 7 2 6 2" xfId="36423" xr:uid="{00000000-0005-0000-0000-0000D0890000}"/>
    <cellStyle name="Normal 7 2 6 3" xfId="36424" xr:uid="{00000000-0005-0000-0000-0000D1890000}"/>
    <cellStyle name="Normal 7 2 6 4" xfId="36425" xr:uid="{00000000-0005-0000-0000-0000D2890000}"/>
    <cellStyle name="Normal 7 2 7" xfId="36426" xr:uid="{00000000-0005-0000-0000-0000D3890000}"/>
    <cellStyle name="Normal 7 2 7 2" xfId="36427" xr:uid="{00000000-0005-0000-0000-0000D4890000}"/>
    <cellStyle name="Normal 7 2 8" xfId="36428" xr:uid="{00000000-0005-0000-0000-0000D5890000}"/>
    <cellStyle name="Normal 7 2 9" xfId="2301" xr:uid="{00000000-0005-0000-0000-0000D6890000}"/>
    <cellStyle name="Normal 7 3" xfId="2055" xr:uid="{00000000-0005-0000-0000-0000D7890000}"/>
    <cellStyle name="Normal 7 3 2" xfId="36429" xr:uid="{00000000-0005-0000-0000-0000D8890000}"/>
    <cellStyle name="Normal 7 3 2 2" xfId="36430" xr:uid="{00000000-0005-0000-0000-0000D9890000}"/>
    <cellStyle name="Normal 7 3 2 2 2" xfId="36431" xr:uid="{00000000-0005-0000-0000-0000DA890000}"/>
    <cellStyle name="Normal 7 3 2 2 2 2" xfId="36432" xr:uid="{00000000-0005-0000-0000-0000DB890000}"/>
    <cellStyle name="Normal 7 3 2 2 2 2 2" xfId="36433" xr:uid="{00000000-0005-0000-0000-0000DC890000}"/>
    <cellStyle name="Normal 7 3 2 2 2 3" xfId="36434" xr:uid="{00000000-0005-0000-0000-0000DD890000}"/>
    <cellStyle name="Normal 7 3 2 2 2 3 2" xfId="36435" xr:uid="{00000000-0005-0000-0000-0000DE890000}"/>
    <cellStyle name="Normal 7 3 2 2 2 4" xfId="36436" xr:uid="{00000000-0005-0000-0000-0000DF890000}"/>
    <cellStyle name="Normal 7 3 2 2 2 5" xfId="36437" xr:uid="{00000000-0005-0000-0000-0000E0890000}"/>
    <cellStyle name="Normal 7 3 2 2 2 6" xfId="36438" xr:uid="{00000000-0005-0000-0000-0000E1890000}"/>
    <cellStyle name="Normal 7 3 2 2 3" xfId="36439" xr:uid="{00000000-0005-0000-0000-0000E2890000}"/>
    <cellStyle name="Normal 7 3 2 2 3 2" xfId="36440" xr:uid="{00000000-0005-0000-0000-0000E3890000}"/>
    <cellStyle name="Normal 7 3 2 2 4" xfId="36441" xr:uid="{00000000-0005-0000-0000-0000E4890000}"/>
    <cellStyle name="Normal 7 3 2 2 4 2" xfId="36442" xr:uid="{00000000-0005-0000-0000-0000E5890000}"/>
    <cellStyle name="Normal 7 3 2 2 5" xfId="36443" xr:uid="{00000000-0005-0000-0000-0000E6890000}"/>
    <cellStyle name="Normal 7 3 2 2 6" xfId="36444" xr:uid="{00000000-0005-0000-0000-0000E7890000}"/>
    <cellStyle name="Normal 7 3 2 2 7" xfId="36445" xr:uid="{00000000-0005-0000-0000-0000E8890000}"/>
    <cellStyle name="Normal 7 3 2 2 8" xfId="36446" xr:uid="{00000000-0005-0000-0000-0000E9890000}"/>
    <cellStyle name="Normal 7 3 2 3" xfId="36447" xr:uid="{00000000-0005-0000-0000-0000EA890000}"/>
    <cellStyle name="Normal 7 3 2 3 2" xfId="36448" xr:uid="{00000000-0005-0000-0000-0000EB890000}"/>
    <cellStyle name="Normal 7 3 2 3 3" xfId="36449" xr:uid="{00000000-0005-0000-0000-0000EC890000}"/>
    <cellStyle name="Normal 7 3 2 4" xfId="36450" xr:uid="{00000000-0005-0000-0000-0000ED890000}"/>
    <cellStyle name="Normal 7 3 2 4 2" xfId="36451" xr:uid="{00000000-0005-0000-0000-0000EE890000}"/>
    <cellStyle name="Normal 7 3 2 5" xfId="36452" xr:uid="{00000000-0005-0000-0000-0000EF890000}"/>
    <cellStyle name="Normal 7 3 3" xfId="36453" xr:uid="{00000000-0005-0000-0000-0000F0890000}"/>
    <cellStyle name="Normal 7 3 3 2" xfId="36454" xr:uid="{00000000-0005-0000-0000-0000F1890000}"/>
    <cellStyle name="Normal 7 3 3 2 2" xfId="36455" xr:uid="{00000000-0005-0000-0000-0000F2890000}"/>
    <cellStyle name="Normal 7 3 3 2 2 2" xfId="36456" xr:uid="{00000000-0005-0000-0000-0000F3890000}"/>
    <cellStyle name="Normal 7 3 3 2 3" xfId="36457" xr:uid="{00000000-0005-0000-0000-0000F4890000}"/>
    <cellStyle name="Normal 7 3 3 2 3 2" xfId="36458" xr:uid="{00000000-0005-0000-0000-0000F5890000}"/>
    <cellStyle name="Normal 7 3 3 2 4" xfId="36459" xr:uid="{00000000-0005-0000-0000-0000F6890000}"/>
    <cellStyle name="Normal 7 3 3 2 5" xfId="36460" xr:uid="{00000000-0005-0000-0000-0000F7890000}"/>
    <cellStyle name="Normal 7 3 3 2 6" xfId="36461" xr:uid="{00000000-0005-0000-0000-0000F8890000}"/>
    <cellStyle name="Normal 7 3 3 3" xfId="36462" xr:uid="{00000000-0005-0000-0000-0000F9890000}"/>
    <cellStyle name="Normal 7 3 3 3 2" xfId="36463" xr:uid="{00000000-0005-0000-0000-0000FA890000}"/>
    <cellStyle name="Normal 7 3 3 4" xfId="36464" xr:uid="{00000000-0005-0000-0000-0000FB890000}"/>
    <cellStyle name="Normal 7 3 3 4 2" xfId="36465" xr:uid="{00000000-0005-0000-0000-0000FC890000}"/>
    <cellStyle name="Normal 7 3 3 5" xfId="36466" xr:uid="{00000000-0005-0000-0000-0000FD890000}"/>
    <cellStyle name="Normal 7 3 3 6" xfId="36467" xr:uid="{00000000-0005-0000-0000-0000FE890000}"/>
    <cellStyle name="Normal 7 3 3 7" xfId="36468" xr:uid="{00000000-0005-0000-0000-0000FF890000}"/>
    <cellStyle name="Normal 7 3 3 8" xfId="36469" xr:uid="{00000000-0005-0000-0000-0000008A0000}"/>
    <cellStyle name="Normal 7 3 4" xfId="36470" xr:uid="{00000000-0005-0000-0000-0000018A0000}"/>
    <cellStyle name="Normal 7 3 4 2" xfId="36471" xr:uid="{00000000-0005-0000-0000-0000028A0000}"/>
    <cellStyle name="Normal 7 3 4 3" xfId="36472" xr:uid="{00000000-0005-0000-0000-0000038A0000}"/>
    <cellStyle name="Normal 7 3 5" xfId="36473" xr:uid="{00000000-0005-0000-0000-0000048A0000}"/>
    <cellStyle name="Normal 7 3 5 2" xfId="36474" xr:uid="{00000000-0005-0000-0000-0000058A0000}"/>
    <cellStyle name="Normal 7 3 6" xfId="36475" xr:uid="{00000000-0005-0000-0000-0000068A0000}"/>
    <cellStyle name="Normal 7 3 7" xfId="2399" xr:uid="{00000000-0005-0000-0000-0000078A0000}"/>
    <cellStyle name="Normal 7 3 8" xfId="51456" xr:uid="{D561C2BB-AFBB-4A54-B483-B94F50220BE7}"/>
    <cellStyle name="Normal 7 4" xfId="36476" xr:uid="{00000000-0005-0000-0000-0000088A0000}"/>
    <cellStyle name="Normal 7 4 2" xfId="36477" xr:uid="{00000000-0005-0000-0000-0000098A0000}"/>
    <cellStyle name="Normal 7 4 2 2" xfId="36478" xr:uid="{00000000-0005-0000-0000-00000A8A0000}"/>
    <cellStyle name="Normal 7 4 2 2 2" xfId="36479" xr:uid="{00000000-0005-0000-0000-00000B8A0000}"/>
    <cellStyle name="Normal 7 4 2 2 2 2" xfId="36480" xr:uid="{00000000-0005-0000-0000-00000C8A0000}"/>
    <cellStyle name="Normal 7 4 2 2 3" xfId="36481" xr:uid="{00000000-0005-0000-0000-00000D8A0000}"/>
    <cellStyle name="Normal 7 4 2 2 3 2" xfId="36482" xr:uid="{00000000-0005-0000-0000-00000E8A0000}"/>
    <cellStyle name="Normal 7 4 2 2 4" xfId="36483" xr:uid="{00000000-0005-0000-0000-00000F8A0000}"/>
    <cellStyle name="Normal 7 4 2 2 5" xfId="36484" xr:uid="{00000000-0005-0000-0000-0000108A0000}"/>
    <cellStyle name="Normal 7 4 2 2 6" xfId="36485" xr:uid="{00000000-0005-0000-0000-0000118A0000}"/>
    <cellStyle name="Normal 7 4 2 3" xfId="36486" xr:uid="{00000000-0005-0000-0000-0000128A0000}"/>
    <cellStyle name="Normal 7 4 2 3 2" xfId="36487" xr:uid="{00000000-0005-0000-0000-0000138A0000}"/>
    <cellStyle name="Normal 7 4 2 4" xfId="36488" xr:uid="{00000000-0005-0000-0000-0000148A0000}"/>
    <cellStyle name="Normal 7 4 2 4 2" xfId="36489" xr:uid="{00000000-0005-0000-0000-0000158A0000}"/>
    <cellStyle name="Normal 7 4 2 5" xfId="36490" xr:uid="{00000000-0005-0000-0000-0000168A0000}"/>
    <cellStyle name="Normal 7 4 2 6" xfId="36491" xr:uid="{00000000-0005-0000-0000-0000178A0000}"/>
    <cellStyle name="Normal 7 4 2 7" xfId="36492" xr:uid="{00000000-0005-0000-0000-0000188A0000}"/>
    <cellStyle name="Normal 7 4 2 8" xfId="36493" xr:uid="{00000000-0005-0000-0000-0000198A0000}"/>
    <cellStyle name="Normal 7 4 3" xfId="36494" xr:uid="{00000000-0005-0000-0000-00001A8A0000}"/>
    <cellStyle name="Normal 7 4 3 2" xfId="36495" xr:uid="{00000000-0005-0000-0000-00001B8A0000}"/>
    <cellStyle name="Normal 7 4 3 3" xfId="36496" xr:uid="{00000000-0005-0000-0000-00001C8A0000}"/>
    <cellStyle name="Normal 7 4 4" xfId="36497" xr:uid="{00000000-0005-0000-0000-00001D8A0000}"/>
    <cellStyle name="Normal 7 4 4 2" xfId="36498" xr:uid="{00000000-0005-0000-0000-00001E8A0000}"/>
    <cellStyle name="Normal 7 4 5" xfId="36499" xr:uid="{00000000-0005-0000-0000-00001F8A0000}"/>
    <cellStyle name="Normal 7 4 6" xfId="51455" xr:uid="{32B53C62-4F14-4838-84C4-A862038440FE}"/>
    <cellStyle name="Normal 7 5" xfId="36500" xr:uid="{00000000-0005-0000-0000-0000208A0000}"/>
    <cellStyle name="Normal 7 5 2" xfId="36501" xr:uid="{00000000-0005-0000-0000-0000218A0000}"/>
    <cellStyle name="Normal 7 5 2 2" xfId="36502" xr:uid="{00000000-0005-0000-0000-0000228A0000}"/>
    <cellStyle name="Normal 7 5 2 2 2" xfId="36503" xr:uid="{00000000-0005-0000-0000-0000238A0000}"/>
    <cellStyle name="Normal 7 5 2 2 2 2" xfId="36504" xr:uid="{00000000-0005-0000-0000-0000248A0000}"/>
    <cellStyle name="Normal 7 5 2 2 3" xfId="36505" xr:uid="{00000000-0005-0000-0000-0000258A0000}"/>
    <cellStyle name="Normal 7 5 2 2 4" xfId="36506" xr:uid="{00000000-0005-0000-0000-0000268A0000}"/>
    <cellStyle name="Normal 7 5 2 3" xfId="36507" xr:uid="{00000000-0005-0000-0000-0000278A0000}"/>
    <cellStyle name="Normal 7 5 2 3 2" xfId="36508" xr:uid="{00000000-0005-0000-0000-0000288A0000}"/>
    <cellStyle name="Normal 7 5 2 4" xfId="36509" xr:uid="{00000000-0005-0000-0000-0000298A0000}"/>
    <cellStyle name="Normal 7 5 2 4 2" xfId="36510" xr:uid="{00000000-0005-0000-0000-00002A8A0000}"/>
    <cellStyle name="Normal 7 5 2 5" xfId="36511" xr:uid="{00000000-0005-0000-0000-00002B8A0000}"/>
    <cellStyle name="Normal 7 5 2 6" xfId="36512" xr:uid="{00000000-0005-0000-0000-00002C8A0000}"/>
    <cellStyle name="Normal 7 5 2 7" xfId="36513" xr:uid="{00000000-0005-0000-0000-00002D8A0000}"/>
    <cellStyle name="Normal 7 5 2 8" xfId="36514" xr:uid="{00000000-0005-0000-0000-00002E8A0000}"/>
    <cellStyle name="Normal 7 5 3" xfId="36515" xr:uid="{00000000-0005-0000-0000-00002F8A0000}"/>
    <cellStyle name="Normal 7 5 3 2" xfId="36516" xr:uid="{00000000-0005-0000-0000-0000308A0000}"/>
    <cellStyle name="Normal 7 5 4" xfId="36517" xr:uid="{00000000-0005-0000-0000-0000318A0000}"/>
    <cellStyle name="Normal 7 6" xfId="36518" xr:uid="{00000000-0005-0000-0000-0000328A0000}"/>
    <cellStyle name="Normal 7 6 2" xfId="36519" xr:uid="{00000000-0005-0000-0000-0000338A0000}"/>
    <cellStyle name="Normal 7 6 2 2" xfId="36520" xr:uid="{00000000-0005-0000-0000-0000348A0000}"/>
    <cellStyle name="Normal 7 6 2 2 2" xfId="36521" xr:uid="{00000000-0005-0000-0000-0000358A0000}"/>
    <cellStyle name="Normal 7 6 2 2 2 2" xfId="36522" xr:uid="{00000000-0005-0000-0000-0000368A0000}"/>
    <cellStyle name="Normal 7 6 2 2 3" xfId="36523" xr:uid="{00000000-0005-0000-0000-0000378A0000}"/>
    <cellStyle name="Normal 7 6 2 2 4" xfId="36524" xr:uid="{00000000-0005-0000-0000-0000388A0000}"/>
    <cellStyle name="Normal 7 6 2 3" xfId="36525" xr:uid="{00000000-0005-0000-0000-0000398A0000}"/>
    <cellStyle name="Normal 7 6 2 3 2" xfId="36526" xr:uid="{00000000-0005-0000-0000-00003A8A0000}"/>
    <cellStyle name="Normal 7 6 2 4" xfId="36527" xr:uid="{00000000-0005-0000-0000-00003B8A0000}"/>
    <cellStyle name="Normal 7 6 2 5" xfId="36528" xr:uid="{00000000-0005-0000-0000-00003C8A0000}"/>
    <cellStyle name="Normal 7 6 2 6" xfId="36529" xr:uid="{00000000-0005-0000-0000-00003D8A0000}"/>
    <cellStyle name="Normal 7 7" xfId="36530" xr:uid="{00000000-0005-0000-0000-00003E8A0000}"/>
    <cellStyle name="Normal 7 7 2" xfId="36531" xr:uid="{00000000-0005-0000-0000-00003F8A0000}"/>
    <cellStyle name="Normal 7 7 2 2" xfId="36532" xr:uid="{00000000-0005-0000-0000-0000408A0000}"/>
    <cellStyle name="Normal 7 7 2 2 2" xfId="36533" xr:uid="{00000000-0005-0000-0000-0000418A0000}"/>
    <cellStyle name="Normal 7 7 2 2 2 2" xfId="36534" xr:uid="{00000000-0005-0000-0000-0000428A0000}"/>
    <cellStyle name="Normal 7 7 2 2 3" xfId="36535" xr:uid="{00000000-0005-0000-0000-0000438A0000}"/>
    <cellStyle name="Normal 7 7 2 2 4" xfId="36536" xr:uid="{00000000-0005-0000-0000-0000448A0000}"/>
    <cellStyle name="Normal 7 7 2 3" xfId="36537" xr:uid="{00000000-0005-0000-0000-0000458A0000}"/>
    <cellStyle name="Normal 7 7 2 3 2" xfId="36538" xr:uid="{00000000-0005-0000-0000-0000468A0000}"/>
    <cellStyle name="Normal 7 7 2 4" xfId="36539" xr:uid="{00000000-0005-0000-0000-0000478A0000}"/>
    <cellStyle name="Normal 7 7 2 5" xfId="36540" xr:uid="{00000000-0005-0000-0000-0000488A0000}"/>
    <cellStyle name="Normal 7 7 2 6" xfId="36541" xr:uid="{00000000-0005-0000-0000-0000498A0000}"/>
    <cellStyle name="Normal 7 7 3" xfId="36542" xr:uid="{00000000-0005-0000-0000-00004A8A0000}"/>
    <cellStyle name="Normal 7 7 3 2" xfId="36543" xr:uid="{00000000-0005-0000-0000-00004B8A0000}"/>
    <cellStyle name="Normal 7 7 4" xfId="36544" xr:uid="{00000000-0005-0000-0000-00004C8A0000}"/>
    <cellStyle name="Normal 7 8" xfId="36545" xr:uid="{00000000-0005-0000-0000-00004D8A0000}"/>
    <cellStyle name="Normal 7 8 2" xfId="36546" xr:uid="{00000000-0005-0000-0000-00004E8A0000}"/>
    <cellStyle name="Normal 7 8 2 2" xfId="36547" xr:uid="{00000000-0005-0000-0000-00004F8A0000}"/>
    <cellStyle name="Normal 7 8 2 2 2" xfId="36548" xr:uid="{00000000-0005-0000-0000-0000508A0000}"/>
    <cellStyle name="Normal 7 8 2 2 2 2" xfId="36549" xr:uid="{00000000-0005-0000-0000-0000518A0000}"/>
    <cellStyle name="Normal 7 8 2 2 3" xfId="36550" xr:uid="{00000000-0005-0000-0000-0000528A0000}"/>
    <cellStyle name="Normal 7 8 2 2 4" xfId="36551" xr:uid="{00000000-0005-0000-0000-0000538A0000}"/>
    <cellStyle name="Normal 7 8 2 3" xfId="36552" xr:uid="{00000000-0005-0000-0000-0000548A0000}"/>
    <cellStyle name="Normal 7 8 2 3 2" xfId="36553" xr:uid="{00000000-0005-0000-0000-0000558A0000}"/>
    <cellStyle name="Normal 7 8 2 4" xfId="36554" xr:uid="{00000000-0005-0000-0000-0000568A0000}"/>
    <cellStyle name="Normal 7 8 2 5" xfId="36555" xr:uid="{00000000-0005-0000-0000-0000578A0000}"/>
    <cellStyle name="Normal 7 8 2 6" xfId="36556" xr:uid="{00000000-0005-0000-0000-0000588A0000}"/>
    <cellStyle name="Normal 7 8 3" xfId="36557" xr:uid="{00000000-0005-0000-0000-0000598A0000}"/>
    <cellStyle name="Normal 7 8 3 2" xfId="36558" xr:uid="{00000000-0005-0000-0000-00005A8A0000}"/>
    <cellStyle name="Normal 7 8 4" xfId="36559" xr:uid="{00000000-0005-0000-0000-00005B8A0000}"/>
    <cellStyle name="Normal 7 9" xfId="36560" xr:uid="{00000000-0005-0000-0000-00005C8A0000}"/>
    <cellStyle name="Normal 7 9 2" xfId="36561" xr:uid="{00000000-0005-0000-0000-00005D8A0000}"/>
    <cellStyle name="Normal 7 9 2 2" xfId="36562" xr:uid="{00000000-0005-0000-0000-00005E8A0000}"/>
    <cellStyle name="Normal 7 9 2 2 2" xfId="36563" xr:uid="{00000000-0005-0000-0000-00005F8A0000}"/>
    <cellStyle name="Normal 7 9 2 2 2 2" xfId="36564" xr:uid="{00000000-0005-0000-0000-0000608A0000}"/>
    <cellStyle name="Normal 7 9 2 2 3" xfId="36565" xr:uid="{00000000-0005-0000-0000-0000618A0000}"/>
    <cellStyle name="Normal 7 9 2 2 4" xfId="36566" xr:uid="{00000000-0005-0000-0000-0000628A0000}"/>
    <cellStyle name="Normal 7 9 2 3" xfId="36567" xr:uid="{00000000-0005-0000-0000-0000638A0000}"/>
    <cellStyle name="Normal 7 9 2 3 2" xfId="36568" xr:uid="{00000000-0005-0000-0000-0000648A0000}"/>
    <cellStyle name="Normal 7 9 2 4" xfId="36569" xr:uid="{00000000-0005-0000-0000-0000658A0000}"/>
    <cellStyle name="Normal 7 9 2 5" xfId="36570" xr:uid="{00000000-0005-0000-0000-0000668A0000}"/>
    <cellStyle name="Normal 7 9 2 6" xfId="36571" xr:uid="{00000000-0005-0000-0000-0000678A0000}"/>
    <cellStyle name="Normal 7_inv-en-1.5.0-02 trame_fiche-emissions" xfId="36572" xr:uid="{00000000-0005-0000-0000-0000688A0000}"/>
    <cellStyle name="Normal 70" xfId="36573" xr:uid="{00000000-0005-0000-0000-0000698A0000}"/>
    <cellStyle name="Normal 70 2" xfId="36574" xr:uid="{00000000-0005-0000-0000-00006A8A0000}"/>
    <cellStyle name="Normal 70 2 2" xfId="36575" xr:uid="{00000000-0005-0000-0000-00006B8A0000}"/>
    <cellStyle name="Normal 70 2 2 2" xfId="36576" xr:uid="{00000000-0005-0000-0000-00006C8A0000}"/>
    <cellStyle name="Normal 70 2 2 2 2" xfId="36577" xr:uid="{00000000-0005-0000-0000-00006D8A0000}"/>
    <cellStyle name="Normal 70 2 2 2 2 2" xfId="36578" xr:uid="{00000000-0005-0000-0000-00006E8A0000}"/>
    <cellStyle name="Normal 70 2 2 2 3" xfId="36579" xr:uid="{00000000-0005-0000-0000-00006F8A0000}"/>
    <cellStyle name="Normal 70 2 2 2 4" xfId="36580" xr:uid="{00000000-0005-0000-0000-0000708A0000}"/>
    <cellStyle name="Normal 70 2 2 3" xfId="36581" xr:uid="{00000000-0005-0000-0000-0000718A0000}"/>
    <cellStyle name="Normal 70 2 2 3 2" xfId="36582" xr:uid="{00000000-0005-0000-0000-0000728A0000}"/>
    <cellStyle name="Normal 70 2 2 3 3" xfId="36583" xr:uid="{00000000-0005-0000-0000-0000738A0000}"/>
    <cellStyle name="Normal 70 2 2 4" xfId="36584" xr:uid="{00000000-0005-0000-0000-0000748A0000}"/>
    <cellStyle name="Normal 70 2 2 4 2" xfId="36585" xr:uid="{00000000-0005-0000-0000-0000758A0000}"/>
    <cellStyle name="Normal 70 2 2 5" xfId="36586" xr:uid="{00000000-0005-0000-0000-0000768A0000}"/>
    <cellStyle name="Normal 70 3" xfId="36587" xr:uid="{00000000-0005-0000-0000-0000778A0000}"/>
    <cellStyle name="Normal 70 3 2" xfId="36588" xr:uid="{00000000-0005-0000-0000-0000788A0000}"/>
    <cellStyle name="Normal 70 3 2 2" xfId="36589" xr:uid="{00000000-0005-0000-0000-0000798A0000}"/>
    <cellStyle name="Normal 70 3 2 2 2" xfId="36590" xr:uid="{00000000-0005-0000-0000-00007A8A0000}"/>
    <cellStyle name="Normal 70 3 2 2 2 2" xfId="36591" xr:uid="{00000000-0005-0000-0000-00007B8A0000}"/>
    <cellStyle name="Normal 70 3 2 2 3" xfId="36592" xr:uid="{00000000-0005-0000-0000-00007C8A0000}"/>
    <cellStyle name="Normal 70 3 2 2 4" xfId="36593" xr:uid="{00000000-0005-0000-0000-00007D8A0000}"/>
    <cellStyle name="Normal 70 3 2 3" xfId="36594" xr:uid="{00000000-0005-0000-0000-00007E8A0000}"/>
    <cellStyle name="Normal 70 3 2 3 2" xfId="36595" xr:uid="{00000000-0005-0000-0000-00007F8A0000}"/>
    <cellStyle name="Normal 70 3 2 4" xfId="36596" xr:uid="{00000000-0005-0000-0000-0000808A0000}"/>
    <cellStyle name="Normal 70 3 2 5" xfId="36597" xr:uid="{00000000-0005-0000-0000-0000818A0000}"/>
    <cellStyle name="Normal 70 4" xfId="36598" xr:uid="{00000000-0005-0000-0000-0000828A0000}"/>
    <cellStyle name="Normal 70 4 2" xfId="36599" xr:uid="{00000000-0005-0000-0000-0000838A0000}"/>
    <cellStyle name="Normal 70 4 2 2" xfId="36600" xr:uid="{00000000-0005-0000-0000-0000848A0000}"/>
    <cellStyle name="Normal 70 4 2 2 2" xfId="36601" xr:uid="{00000000-0005-0000-0000-0000858A0000}"/>
    <cellStyle name="Normal 70 4 2 3" xfId="36602" xr:uid="{00000000-0005-0000-0000-0000868A0000}"/>
    <cellStyle name="Normal 70 4 2 4" xfId="36603" xr:uid="{00000000-0005-0000-0000-0000878A0000}"/>
    <cellStyle name="Normal 70 4 3" xfId="36604" xr:uid="{00000000-0005-0000-0000-0000888A0000}"/>
    <cellStyle name="Normal 70 4 3 2" xfId="36605" xr:uid="{00000000-0005-0000-0000-0000898A0000}"/>
    <cellStyle name="Normal 70 4 3 3" xfId="36606" xr:uid="{00000000-0005-0000-0000-00008A8A0000}"/>
    <cellStyle name="Normal 70 4 4" xfId="36607" xr:uid="{00000000-0005-0000-0000-00008B8A0000}"/>
    <cellStyle name="Normal 70 4 4 2" xfId="36608" xr:uid="{00000000-0005-0000-0000-00008C8A0000}"/>
    <cellStyle name="Normal 70 4 5" xfId="36609" xr:uid="{00000000-0005-0000-0000-00008D8A0000}"/>
    <cellStyle name="Normal 71" xfId="36610" xr:uid="{00000000-0005-0000-0000-00008E8A0000}"/>
    <cellStyle name="Normal 71 2" xfId="36611" xr:uid="{00000000-0005-0000-0000-00008F8A0000}"/>
    <cellStyle name="Normal 71 2 2" xfId="36612" xr:uid="{00000000-0005-0000-0000-0000908A0000}"/>
    <cellStyle name="Normal 71 2 2 2" xfId="36613" xr:uid="{00000000-0005-0000-0000-0000918A0000}"/>
    <cellStyle name="Normal 71 2 2 2 2" xfId="36614" xr:uid="{00000000-0005-0000-0000-0000928A0000}"/>
    <cellStyle name="Normal 71 2 2 2 2 2" xfId="36615" xr:uid="{00000000-0005-0000-0000-0000938A0000}"/>
    <cellStyle name="Normal 71 2 2 2 3" xfId="36616" xr:uid="{00000000-0005-0000-0000-0000948A0000}"/>
    <cellStyle name="Normal 71 2 2 2 4" xfId="36617" xr:uid="{00000000-0005-0000-0000-0000958A0000}"/>
    <cellStyle name="Normal 71 2 2 3" xfId="36618" xr:uid="{00000000-0005-0000-0000-0000968A0000}"/>
    <cellStyle name="Normal 71 2 2 3 2" xfId="36619" xr:uid="{00000000-0005-0000-0000-0000978A0000}"/>
    <cellStyle name="Normal 71 2 2 3 3" xfId="36620" xr:uid="{00000000-0005-0000-0000-0000988A0000}"/>
    <cellStyle name="Normal 71 2 2 4" xfId="36621" xr:uid="{00000000-0005-0000-0000-0000998A0000}"/>
    <cellStyle name="Normal 71 2 2 4 2" xfId="36622" xr:uid="{00000000-0005-0000-0000-00009A8A0000}"/>
    <cellStyle name="Normal 71 2 2 5" xfId="36623" xr:uid="{00000000-0005-0000-0000-00009B8A0000}"/>
    <cellStyle name="Normal 71 3" xfId="36624" xr:uid="{00000000-0005-0000-0000-00009C8A0000}"/>
    <cellStyle name="Normal 71 3 2" xfId="36625" xr:uid="{00000000-0005-0000-0000-00009D8A0000}"/>
    <cellStyle name="Normal 71 3 2 2" xfId="36626" xr:uid="{00000000-0005-0000-0000-00009E8A0000}"/>
    <cellStyle name="Normal 71 3 2 2 2" xfId="36627" xr:uid="{00000000-0005-0000-0000-00009F8A0000}"/>
    <cellStyle name="Normal 71 3 2 2 2 2" xfId="36628" xr:uid="{00000000-0005-0000-0000-0000A08A0000}"/>
    <cellStyle name="Normal 71 3 2 2 3" xfId="36629" xr:uid="{00000000-0005-0000-0000-0000A18A0000}"/>
    <cellStyle name="Normal 71 3 2 2 4" xfId="36630" xr:uid="{00000000-0005-0000-0000-0000A28A0000}"/>
    <cellStyle name="Normal 71 3 2 3" xfId="36631" xr:uid="{00000000-0005-0000-0000-0000A38A0000}"/>
    <cellStyle name="Normal 71 3 2 3 2" xfId="36632" xr:uid="{00000000-0005-0000-0000-0000A48A0000}"/>
    <cellStyle name="Normal 71 3 2 4" xfId="36633" xr:uid="{00000000-0005-0000-0000-0000A58A0000}"/>
    <cellStyle name="Normal 71 3 2 5" xfId="36634" xr:uid="{00000000-0005-0000-0000-0000A68A0000}"/>
    <cellStyle name="Normal 71 3 2 6" xfId="36635" xr:uid="{00000000-0005-0000-0000-0000A78A0000}"/>
    <cellStyle name="Normal 71 3 3" xfId="36636" xr:uid="{00000000-0005-0000-0000-0000A88A0000}"/>
    <cellStyle name="Normal 71 3 4" xfId="36637" xr:uid="{00000000-0005-0000-0000-0000A98A0000}"/>
    <cellStyle name="Normal 71 4" xfId="36638" xr:uid="{00000000-0005-0000-0000-0000AA8A0000}"/>
    <cellStyle name="Normal 71 4 2" xfId="36639" xr:uid="{00000000-0005-0000-0000-0000AB8A0000}"/>
    <cellStyle name="Normal 71 4 2 2" xfId="36640" xr:uid="{00000000-0005-0000-0000-0000AC8A0000}"/>
    <cellStyle name="Normal 71 4 2 3" xfId="36641" xr:uid="{00000000-0005-0000-0000-0000AD8A0000}"/>
    <cellStyle name="Normal 71 4 3" xfId="36642" xr:uid="{00000000-0005-0000-0000-0000AE8A0000}"/>
    <cellStyle name="Normal 71 4 3 2" xfId="36643" xr:uid="{00000000-0005-0000-0000-0000AF8A0000}"/>
    <cellStyle name="Normal 71 4 4" xfId="36644" xr:uid="{00000000-0005-0000-0000-0000B08A0000}"/>
    <cellStyle name="Normal 71 4 5" xfId="36645" xr:uid="{00000000-0005-0000-0000-0000B18A0000}"/>
    <cellStyle name="Normal 71 5" xfId="36646" xr:uid="{00000000-0005-0000-0000-0000B28A0000}"/>
    <cellStyle name="Normal 71 5 2" xfId="36647" xr:uid="{00000000-0005-0000-0000-0000B38A0000}"/>
    <cellStyle name="Normal 71 5 2 2" xfId="36648" xr:uid="{00000000-0005-0000-0000-0000B48A0000}"/>
    <cellStyle name="Normal 71 5 3" xfId="36649" xr:uid="{00000000-0005-0000-0000-0000B58A0000}"/>
    <cellStyle name="Normal 71 5 4" xfId="36650" xr:uid="{00000000-0005-0000-0000-0000B68A0000}"/>
    <cellStyle name="Normal 71 6" xfId="36651" xr:uid="{00000000-0005-0000-0000-0000B78A0000}"/>
    <cellStyle name="Normal 71 6 2" xfId="36652" xr:uid="{00000000-0005-0000-0000-0000B88A0000}"/>
    <cellStyle name="Normal 71 6 3" xfId="36653" xr:uid="{00000000-0005-0000-0000-0000B98A0000}"/>
    <cellStyle name="Normal 71 7" xfId="36654" xr:uid="{00000000-0005-0000-0000-0000BA8A0000}"/>
    <cellStyle name="Normal 71 8" xfId="36655" xr:uid="{00000000-0005-0000-0000-0000BB8A0000}"/>
    <cellStyle name="Normal 72" xfId="36656" xr:uid="{00000000-0005-0000-0000-0000BC8A0000}"/>
    <cellStyle name="Normal 72 2" xfId="36657" xr:uid="{00000000-0005-0000-0000-0000BD8A0000}"/>
    <cellStyle name="Normal 72 2 2" xfId="36658" xr:uid="{00000000-0005-0000-0000-0000BE8A0000}"/>
    <cellStyle name="Normal 72 2 2 2" xfId="36659" xr:uid="{00000000-0005-0000-0000-0000BF8A0000}"/>
    <cellStyle name="Normal 72 2 2 2 2" xfId="36660" xr:uid="{00000000-0005-0000-0000-0000C08A0000}"/>
    <cellStyle name="Normal 72 2 2 2 2 2" xfId="36661" xr:uid="{00000000-0005-0000-0000-0000C18A0000}"/>
    <cellStyle name="Normal 72 2 2 2 3" xfId="36662" xr:uid="{00000000-0005-0000-0000-0000C28A0000}"/>
    <cellStyle name="Normal 72 2 2 2 4" xfId="36663" xr:uid="{00000000-0005-0000-0000-0000C38A0000}"/>
    <cellStyle name="Normal 72 2 2 3" xfId="36664" xr:uid="{00000000-0005-0000-0000-0000C48A0000}"/>
    <cellStyle name="Normal 72 2 2 3 2" xfId="36665" xr:uid="{00000000-0005-0000-0000-0000C58A0000}"/>
    <cellStyle name="Normal 72 2 2 4" xfId="36666" xr:uid="{00000000-0005-0000-0000-0000C68A0000}"/>
    <cellStyle name="Normal 72 2 2 5" xfId="36667" xr:uid="{00000000-0005-0000-0000-0000C78A0000}"/>
    <cellStyle name="Normal 72 2 2 6" xfId="36668" xr:uid="{00000000-0005-0000-0000-0000C88A0000}"/>
    <cellStyle name="Normal 72 2 3" xfId="36669" xr:uid="{00000000-0005-0000-0000-0000C98A0000}"/>
    <cellStyle name="Normal 72 2 4" xfId="36670" xr:uid="{00000000-0005-0000-0000-0000CA8A0000}"/>
    <cellStyle name="Normal 72 3" xfId="36671" xr:uid="{00000000-0005-0000-0000-0000CB8A0000}"/>
    <cellStyle name="Normal 72 3 2" xfId="36672" xr:uid="{00000000-0005-0000-0000-0000CC8A0000}"/>
    <cellStyle name="Normal 72 3 2 2" xfId="36673" xr:uid="{00000000-0005-0000-0000-0000CD8A0000}"/>
    <cellStyle name="Normal 72 3 2 2 2" xfId="36674" xr:uid="{00000000-0005-0000-0000-0000CE8A0000}"/>
    <cellStyle name="Normal 72 3 2 2 2 2" xfId="36675" xr:uid="{00000000-0005-0000-0000-0000CF8A0000}"/>
    <cellStyle name="Normal 72 3 2 2 3" xfId="36676" xr:uid="{00000000-0005-0000-0000-0000D08A0000}"/>
    <cellStyle name="Normal 72 3 2 2 4" xfId="36677" xr:uid="{00000000-0005-0000-0000-0000D18A0000}"/>
    <cellStyle name="Normal 72 3 2 3" xfId="36678" xr:uid="{00000000-0005-0000-0000-0000D28A0000}"/>
    <cellStyle name="Normal 72 3 2 3 2" xfId="36679" xr:uid="{00000000-0005-0000-0000-0000D38A0000}"/>
    <cellStyle name="Normal 72 3 2 4" xfId="36680" xr:uid="{00000000-0005-0000-0000-0000D48A0000}"/>
    <cellStyle name="Normal 72 3 2 5" xfId="36681" xr:uid="{00000000-0005-0000-0000-0000D58A0000}"/>
    <cellStyle name="Normal 72 4" xfId="36682" xr:uid="{00000000-0005-0000-0000-0000D68A0000}"/>
    <cellStyle name="Normal 72 4 2" xfId="36683" xr:uid="{00000000-0005-0000-0000-0000D78A0000}"/>
    <cellStyle name="Normal 72 4 2 2" xfId="36684" xr:uid="{00000000-0005-0000-0000-0000D88A0000}"/>
    <cellStyle name="Normal 72 4 3" xfId="36685" xr:uid="{00000000-0005-0000-0000-0000D98A0000}"/>
    <cellStyle name="Normal 72 4 4" xfId="36686" xr:uid="{00000000-0005-0000-0000-0000DA8A0000}"/>
    <cellStyle name="Normal 72 5" xfId="36687" xr:uid="{00000000-0005-0000-0000-0000DB8A0000}"/>
    <cellStyle name="Normal 72 5 2" xfId="36688" xr:uid="{00000000-0005-0000-0000-0000DC8A0000}"/>
    <cellStyle name="Normal 72 5 2 2" xfId="36689" xr:uid="{00000000-0005-0000-0000-0000DD8A0000}"/>
    <cellStyle name="Normal 72 5 3" xfId="36690" xr:uid="{00000000-0005-0000-0000-0000DE8A0000}"/>
    <cellStyle name="Normal 72 5 4" xfId="36691" xr:uid="{00000000-0005-0000-0000-0000DF8A0000}"/>
    <cellStyle name="Normal 72 6" xfId="36692" xr:uid="{00000000-0005-0000-0000-0000E08A0000}"/>
    <cellStyle name="Normal 72 6 2" xfId="36693" xr:uid="{00000000-0005-0000-0000-0000E18A0000}"/>
    <cellStyle name="Normal 72 6 3" xfId="36694" xr:uid="{00000000-0005-0000-0000-0000E28A0000}"/>
    <cellStyle name="Normal 72 7" xfId="36695" xr:uid="{00000000-0005-0000-0000-0000E38A0000}"/>
    <cellStyle name="Normal 72 8" xfId="36696" xr:uid="{00000000-0005-0000-0000-0000E48A0000}"/>
    <cellStyle name="Normal 72 9" xfId="36697" xr:uid="{00000000-0005-0000-0000-0000E58A0000}"/>
    <cellStyle name="Normal 73" xfId="36698" xr:uid="{00000000-0005-0000-0000-0000E68A0000}"/>
    <cellStyle name="Normal 73 2" xfId="36699" xr:uid="{00000000-0005-0000-0000-0000E78A0000}"/>
    <cellStyle name="Normal 73 2 2" xfId="36700" xr:uid="{00000000-0005-0000-0000-0000E88A0000}"/>
    <cellStyle name="Normal 73 2 2 2" xfId="36701" xr:uid="{00000000-0005-0000-0000-0000E98A0000}"/>
    <cellStyle name="Normal 73 2 2 2 2" xfId="36702" xr:uid="{00000000-0005-0000-0000-0000EA8A0000}"/>
    <cellStyle name="Normal 73 2 2 2 2 2" xfId="36703" xr:uid="{00000000-0005-0000-0000-0000EB8A0000}"/>
    <cellStyle name="Normal 73 2 2 2 3" xfId="36704" xr:uid="{00000000-0005-0000-0000-0000EC8A0000}"/>
    <cellStyle name="Normal 73 2 2 2 4" xfId="36705" xr:uid="{00000000-0005-0000-0000-0000ED8A0000}"/>
    <cellStyle name="Normal 73 2 2 3" xfId="36706" xr:uid="{00000000-0005-0000-0000-0000EE8A0000}"/>
    <cellStyle name="Normal 73 2 2 3 2" xfId="36707" xr:uid="{00000000-0005-0000-0000-0000EF8A0000}"/>
    <cellStyle name="Normal 73 2 2 4" xfId="36708" xr:uid="{00000000-0005-0000-0000-0000F08A0000}"/>
    <cellStyle name="Normal 73 2 2 5" xfId="36709" xr:uid="{00000000-0005-0000-0000-0000F18A0000}"/>
    <cellStyle name="Normal 73 2 2 6" xfId="36710" xr:uid="{00000000-0005-0000-0000-0000F28A0000}"/>
    <cellStyle name="Normal 73 2 3" xfId="36711" xr:uid="{00000000-0005-0000-0000-0000F38A0000}"/>
    <cellStyle name="Normal 73 2 4" xfId="36712" xr:uid="{00000000-0005-0000-0000-0000F48A0000}"/>
    <cellStyle name="Normal 73 3" xfId="36713" xr:uid="{00000000-0005-0000-0000-0000F58A0000}"/>
    <cellStyle name="Normal 73 3 2" xfId="36714" xr:uid="{00000000-0005-0000-0000-0000F68A0000}"/>
    <cellStyle name="Normal 73 3 2 2" xfId="36715" xr:uid="{00000000-0005-0000-0000-0000F78A0000}"/>
    <cellStyle name="Normal 73 3 2 2 2" xfId="36716" xr:uid="{00000000-0005-0000-0000-0000F88A0000}"/>
    <cellStyle name="Normal 73 3 2 2 2 2" xfId="36717" xr:uid="{00000000-0005-0000-0000-0000F98A0000}"/>
    <cellStyle name="Normal 73 3 2 2 3" xfId="36718" xr:uid="{00000000-0005-0000-0000-0000FA8A0000}"/>
    <cellStyle name="Normal 73 3 2 2 4" xfId="36719" xr:uid="{00000000-0005-0000-0000-0000FB8A0000}"/>
    <cellStyle name="Normal 73 3 2 3" xfId="36720" xr:uid="{00000000-0005-0000-0000-0000FC8A0000}"/>
    <cellStyle name="Normal 73 3 2 3 2" xfId="36721" xr:uid="{00000000-0005-0000-0000-0000FD8A0000}"/>
    <cellStyle name="Normal 73 3 2 4" xfId="36722" xr:uid="{00000000-0005-0000-0000-0000FE8A0000}"/>
    <cellStyle name="Normal 73 3 2 5" xfId="36723" xr:uid="{00000000-0005-0000-0000-0000FF8A0000}"/>
    <cellStyle name="Normal 73 4" xfId="36724" xr:uid="{00000000-0005-0000-0000-0000008B0000}"/>
    <cellStyle name="Normal 73 4 2" xfId="36725" xr:uid="{00000000-0005-0000-0000-0000018B0000}"/>
    <cellStyle name="Normal 73 4 2 2" xfId="36726" xr:uid="{00000000-0005-0000-0000-0000028B0000}"/>
    <cellStyle name="Normal 73 4 3" xfId="36727" xr:uid="{00000000-0005-0000-0000-0000038B0000}"/>
    <cellStyle name="Normal 73 4 4" xfId="36728" xr:uid="{00000000-0005-0000-0000-0000048B0000}"/>
    <cellStyle name="Normal 73 5" xfId="36729" xr:uid="{00000000-0005-0000-0000-0000058B0000}"/>
    <cellStyle name="Normal 73 5 2" xfId="36730" xr:uid="{00000000-0005-0000-0000-0000068B0000}"/>
    <cellStyle name="Normal 73 5 2 2" xfId="36731" xr:uid="{00000000-0005-0000-0000-0000078B0000}"/>
    <cellStyle name="Normal 73 5 3" xfId="36732" xr:uid="{00000000-0005-0000-0000-0000088B0000}"/>
    <cellStyle name="Normal 73 5 4" xfId="36733" xr:uid="{00000000-0005-0000-0000-0000098B0000}"/>
    <cellStyle name="Normal 73 6" xfId="36734" xr:uid="{00000000-0005-0000-0000-00000A8B0000}"/>
    <cellStyle name="Normal 73 6 2" xfId="36735" xr:uid="{00000000-0005-0000-0000-00000B8B0000}"/>
    <cellStyle name="Normal 73 6 3" xfId="36736" xr:uid="{00000000-0005-0000-0000-00000C8B0000}"/>
    <cellStyle name="Normal 73 7" xfId="36737" xr:uid="{00000000-0005-0000-0000-00000D8B0000}"/>
    <cellStyle name="Normal 73 8" xfId="36738" xr:uid="{00000000-0005-0000-0000-00000E8B0000}"/>
    <cellStyle name="Normal 73 9" xfId="36739" xr:uid="{00000000-0005-0000-0000-00000F8B0000}"/>
    <cellStyle name="Normal 74" xfId="36740" xr:uid="{00000000-0005-0000-0000-0000108B0000}"/>
    <cellStyle name="Normal 74 2" xfId="36741" xr:uid="{00000000-0005-0000-0000-0000118B0000}"/>
    <cellStyle name="Normal 74 2 2" xfId="36742" xr:uid="{00000000-0005-0000-0000-0000128B0000}"/>
    <cellStyle name="Normal 74 2 2 2" xfId="36743" xr:uid="{00000000-0005-0000-0000-0000138B0000}"/>
    <cellStyle name="Normal 74 2 2 2 2" xfId="36744" xr:uid="{00000000-0005-0000-0000-0000148B0000}"/>
    <cellStyle name="Normal 74 2 2 2 2 2" xfId="36745" xr:uid="{00000000-0005-0000-0000-0000158B0000}"/>
    <cellStyle name="Normal 74 2 2 2 3" xfId="36746" xr:uid="{00000000-0005-0000-0000-0000168B0000}"/>
    <cellStyle name="Normal 74 2 2 2 4" xfId="36747" xr:uid="{00000000-0005-0000-0000-0000178B0000}"/>
    <cellStyle name="Normal 74 2 2 3" xfId="36748" xr:uid="{00000000-0005-0000-0000-0000188B0000}"/>
    <cellStyle name="Normal 74 2 2 3 2" xfId="36749" xr:uid="{00000000-0005-0000-0000-0000198B0000}"/>
    <cellStyle name="Normal 74 2 2 4" xfId="36750" xr:uid="{00000000-0005-0000-0000-00001A8B0000}"/>
    <cellStyle name="Normal 74 2 2 5" xfId="36751" xr:uid="{00000000-0005-0000-0000-00001B8B0000}"/>
    <cellStyle name="Normal 74 2 2 6" xfId="36752" xr:uid="{00000000-0005-0000-0000-00001C8B0000}"/>
    <cellStyle name="Normal 74 3" xfId="36753" xr:uid="{00000000-0005-0000-0000-00001D8B0000}"/>
    <cellStyle name="Normal 74 3 2" xfId="36754" xr:uid="{00000000-0005-0000-0000-00001E8B0000}"/>
    <cellStyle name="Normal 74 3 2 2" xfId="36755" xr:uid="{00000000-0005-0000-0000-00001F8B0000}"/>
    <cellStyle name="Normal 74 3 2 2 2" xfId="36756" xr:uid="{00000000-0005-0000-0000-0000208B0000}"/>
    <cellStyle name="Normal 74 3 2 2 2 2" xfId="36757" xr:uid="{00000000-0005-0000-0000-0000218B0000}"/>
    <cellStyle name="Normal 74 3 2 2 3" xfId="36758" xr:uid="{00000000-0005-0000-0000-0000228B0000}"/>
    <cellStyle name="Normal 74 3 2 2 4" xfId="36759" xr:uid="{00000000-0005-0000-0000-0000238B0000}"/>
    <cellStyle name="Normal 74 3 2 3" xfId="36760" xr:uid="{00000000-0005-0000-0000-0000248B0000}"/>
    <cellStyle name="Normal 74 3 2 3 2" xfId="36761" xr:uid="{00000000-0005-0000-0000-0000258B0000}"/>
    <cellStyle name="Normal 74 3 2 4" xfId="36762" xr:uid="{00000000-0005-0000-0000-0000268B0000}"/>
    <cellStyle name="Normal 74 3 2 5" xfId="36763" xr:uid="{00000000-0005-0000-0000-0000278B0000}"/>
    <cellStyle name="Normal 74 4" xfId="36764" xr:uid="{00000000-0005-0000-0000-0000288B0000}"/>
    <cellStyle name="Normal 74 4 2" xfId="36765" xr:uid="{00000000-0005-0000-0000-0000298B0000}"/>
    <cellStyle name="Normal 74 4 2 2" xfId="36766" xr:uid="{00000000-0005-0000-0000-00002A8B0000}"/>
    <cellStyle name="Normal 74 4 2 2 2" xfId="36767" xr:uid="{00000000-0005-0000-0000-00002B8B0000}"/>
    <cellStyle name="Normal 74 4 2 3" xfId="36768" xr:uid="{00000000-0005-0000-0000-00002C8B0000}"/>
    <cellStyle name="Normal 74 4 2 4" xfId="36769" xr:uid="{00000000-0005-0000-0000-00002D8B0000}"/>
    <cellStyle name="Normal 74 4 3" xfId="36770" xr:uid="{00000000-0005-0000-0000-00002E8B0000}"/>
    <cellStyle name="Normal 74 4 3 2" xfId="36771" xr:uid="{00000000-0005-0000-0000-00002F8B0000}"/>
    <cellStyle name="Normal 74 4 4" xfId="36772" xr:uid="{00000000-0005-0000-0000-0000308B0000}"/>
    <cellStyle name="Normal 74 4 5" xfId="36773" xr:uid="{00000000-0005-0000-0000-0000318B0000}"/>
    <cellStyle name="Normal 75" xfId="36774" xr:uid="{00000000-0005-0000-0000-0000328B0000}"/>
    <cellStyle name="Normal 75 2" xfId="36775" xr:uid="{00000000-0005-0000-0000-0000338B0000}"/>
    <cellStyle name="Normal 75 2 2" xfId="36776" xr:uid="{00000000-0005-0000-0000-0000348B0000}"/>
    <cellStyle name="Normal 75 2 2 2" xfId="36777" xr:uid="{00000000-0005-0000-0000-0000358B0000}"/>
    <cellStyle name="Normal 75 2 2 2 2" xfId="36778" xr:uid="{00000000-0005-0000-0000-0000368B0000}"/>
    <cellStyle name="Normal 75 2 2 2 2 2" xfId="36779" xr:uid="{00000000-0005-0000-0000-0000378B0000}"/>
    <cellStyle name="Normal 75 2 2 2 3" xfId="36780" xr:uid="{00000000-0005-0000-0000-0000388B0000}"/>
    <cellStyle name="Normal 75 2 2 2 4" xfId="36781" xr:uid="{00000000-0005-0000-0000-0000398B0000}"/>
    <cellStyle name="Normal 75 2 2 3" xfId="36782" xr:uid="{00000000-0005-0000-0000-00003A8B0000}"/>
    <cellStyle name="Normal 75 2 2 3 2" xfId="36783" xr:uid="{00000000-0005-0000-0000-00003B8B0000}"/>
    <cellStyle name="Normal 75 2 2 4" xfId="36784" xr:uid="{00000000-0005-0000-0000-00003C8B0000}"/>
    <cellStyle name="Normal 75 2 2 5" xfId="36785" xr:uid="{00000000-0005-0000-0000-00003D8B0000}"/>
    <cellStyle name="Normal 75 2 2 6" xfId="36786" xr:uid="{00000000-0005-0000-0000-00003E8B0000}"/>
    <cellStyle name="Normal 75 3" xfId="36787" xr:uid="{00000000-0005-0000-0000-00003F8B0000}"/>
    <cellStyle name="Normal 75 3 2" xfId="36788" xr:uid="{00000000-0005-0000-0000-0000408B0000}"/>
    <cellStyle name="Normal 75 3 2 2" xfId="36789" xr:uid="{00000000-0005-0000-0000-0000418B0000}"/>
    <cellStyle name="Normal 75 3 2 2 2" xfId="36790" xr:uid="{00000000-0005-0000-0000-0000428B0000}"/>
    <cellStyle name="Normal 75 3 2 2 2 2" xfId="36791" xr:uid="{00000000-0005-0000-0000-0000438B0000}"/>
    <cellStyle name="Normal 75 3 2 2 3" xfId="36792" xr:uid="{00000000-0005-0000-0000-0000448B0000}"/>
    <cellStyle name="Normal 75 3 2 2 4" xfId="36793" xr:uid="{00000000-0005-0000-0000-0000458B0000}"/>
    <cellStyle name="Normal 75 3 2 3" xfId="36794" xr:uid="{00000000-0005-0000-0000-0000468B0000}"/>
    <cellStyle name="Normal 75 3 2 3 2" xfId="36795" xr:uid="{00000000-0005-0000-0000-0000478B0000}"/>
    <cellStyle name="Normal 75 3 2 4" xfId="36796" xr:uid="{00000000-0005-0000-0000-0000488B0000}"/>
    <cellStyle name="Normal 75 3 2 5" xfId="36797" xr:uid="{00000000-0005-0000-0000-0000498B0000}"/>
    <cellStyle name="Normal 75 4" xfId="36798" xr:uid="{00000000-0005-0000-0000-00004A8B0000}"/>
    <cellStyle name="Normal 75 4 2" xfId="36799" xr:uid="{00000000-0005-0000-0000-00004B8B0000}"/>
    <cellStyle name="Normal 75 4 2 2" xfId="36800" xr:uid="{00000000-0005-0000-0000-00004C8B0000}"/>
    <cellStyle name="Normal 75 4 2 2 2" xfId="36801" xr:uid="{00000000-0005-0000-0000-00004D8B0000}"/>
    <cellStyle name="Normal 75 4 2 3" xfId="36802" xr:uid="{00000000-0005-0000-0000-00004E8B0000}"/>
    <cellStyle name="Normal 75 4 2 4" xfId="36803" xr:uid="{00000000-0005-0000-0000-00004F8B0000}"/>
    <cellStyle name="Normal 75 4 3" xfId="36804" xr:uid="{00000000-0005-0000-0000-0000508B0000}"/>
    <cellStyle name="Normal 75 4 3 2" xfId="36805" xr:uid="{00000000-0005-0000-0000-0000518B0000}"/>
    <cellStyle name="Normal 75 4 4" xfId="36806" xr:uid="{00000000-0005-0000-0000-0000528B0000}"/>
    <cellStyle name="Normal 75 4 5" xfId="36807" xr:uid="{00000000-0005-0000-0000-0000538B0000}"/>
    <cellStyle name="Normal 76" xfId="36808" xr:uid="{00000000-0005-0000-0000-0000548B0000}"/>
    <cellStyle name="Normal 76 2" xfId="36809" xr:uid="{00000000-0005-0000-0000-0000558B0000}"/>
    <cellStyle name="Normal 76 2 2" xfId="36810" xr:uid="{00000000-0005-0000-0000-0000568B0000}"/>
    <cellStyle name="Normal 76 2 2 2" xfId="36811" xr:uid="{00000000-0005-0000-0000-0000578B0000}"/>
    <cellStyle name="Normal 76 2 2 2 2" xfId="36812" xr:uid="{00000000-0005-0000-0000-0000588B0000}"/>
    <cellStyle name="Normal 76 2 2 2 2 2" xfId="36813" xr:uid="{00000000-0005-0000-0000-0000598B0000}"/>
    <cellStyle name="Normal 76 2 2 2 3" xfId="36814" xr:uid="{00000000-0005-0000-0000-00005A8B0000}"/>
    <cellStyle name="Normal 76 2 2 2 4" xfId="36815" xr:uid="{00000000-0005-0000-0000-00005B8B0000}"/>
    <cellStyle name="Normal 76 2 2 3" xfId="36816" xr:uid="{00000000-0005-0000-0000-00005C8B0000}"/>
    <cellStyle name="Normal 76 2 2 3 2" xfId="36817" xr:uid="{00000000-0005-0000-0000-00005D8B0000}"/>
    <cellStyle name="Normal 76 2 2 4" xfId="36818" xr:uid="{00000000-0005-0000-0000-00005E8B0000}"/>
    <cellStyle name="Normal 76 2 2 5" xfId="36819" xr:uid="{00000000-0005-0000-0000-00005F8B0000}"/>
    <cellStyle name="Normal 76 2 2 6" xfId="36820" xr:uid="{00000000-0005-0000-0000-0000608B0000}"/>
    <cellStyle name="Normal 76 3" xfId="36821" xr:uid="{00000000-0005-0000-0000-0000618B0000}"/>
    <cellStyle name="Normal 76 3 2" xfId="36822" xr:uid="{00000000-0005-0000-0000-0000628B0000}"/>
    <cellStyle name="Normal 76 3 2 2" xfId="36823" xr:uid="{00000000-0005-0000-0000-0000638B0000}"/>
    <cellStyle name="Normal 76 3 2 2 2" xfId="36824" xr:uid="{00000000-0005-0000-0000-0000648B0000}"/>
    <cellStyle name="Normal 76 3 2 2 2 2" xfId="36825" xr:uid="{00000000-0005-0000-0000-0000658B0000}"/>
    <cellStyle name="Normal 76 3 2 2 3" xfId="36826" xr:uid="{00000000-0005-0000-0000-0000668B0000}"/>
    <cellStyle name="Normal 76 3 2 2 4" xfId="36827" xr:uid="{00000000-0005-0000-0000-0000678B0000}"/>
    <cellStyle name="Normal 76 3 2 3" xfId="36828" xr:uid="{00000000-0005-0000-0000-0000688B0000}"/>
    <cellStyle name="Normal 76 3 2 3 2" xfId="36829" xr:uid="{00000000-0005-0000-0000-0000698B0000}"/>
    <cellStyle name="Normal 76 3 2 4" xfId="36830" xr:uid="{00000000-0005-0000-0000-00006A8B0000}"/>
    <cellStyle name="Normal 76 3 2 5" xfId="36831" xr:uid="{00000000-0005-0000-0000-00006B8B0000}"/>
    <cellStyle name="Normal 76 4" xfId="36832" xr:uid="{00000000-0005-0000-0000-00006C8B0000}"/>
    <cellStyle name="Normal 76 4 2" xfId="36833" xr:uid="{00000000-0005-0000-0000-00006D8B0000}"/>
    <cellStyle name="Normal 76 4 2 2" xfId="36834" xr:uid="{00000000-0005-0000-0000-00006E8B0000}"/>
    <cellStyle name="Normal 76 4 2 2 2" xfId="36835" xr:uid="{00000000-0005-0000-0000-00006F8B0000}"/>
    <cellStyle name="Normal 76 4 2 3" xfId="36836" xr:uid="{00000000-0005-0000-0000-0000708B0000}"/>
    <cellStyle name="Normal 76 4 2 4" xfId="36837" xr:uid="{00000000-0005-0000-0000-0000718B0000}"/>
    <cellStyle name="Normal 76 4 3" xfId="36838" xr:uid="{00000000-0005-0000-0000-0000728B0000}"/>
    <cellStyle name="Normal 76 4 3 2" xfId="36839" xr:uid="{00000000-0005-0000-0000-0000738B0000}"/>
    <cellStyle name="Normal 76 4 4" xfId="36840" xr:uid="{00000000-0005-0000-0000-0000748B0000}"/>
    <cellStyle name="Normal 76 4 5" xfId="36841" xr:uid="{00000000-0005-0000-0000-0000758B0000}"/>
    <cellStyle name="Normal 77" xfId="36842" xr:uid="{00000000-0005-0000-0000-0000768B0000}"/>
    <cellStyle name="Normal 77 2" xfId="36843" xr:uid="{00000000-0005-0000-0000-0000778B0000}"/>
    <cellStyle name="Normal 77 2 2" xfId="36844" xr:uid="{00000000-0005-0000-0000-0000788B0000}"/>
    <cellStyle name="Normal 77 2 2 2" xfId="36845" xr:uid="{00000000-0005-0000-0000-0000798B0000}"/>
    <cellStyle name="Normal 77 2 2 2 2" xfId="36846" xr:uid="{00000000-0005-0000-0000-00007A8B0000}"/>
    <cellStyle name="Normal 77 2 2 2 2 2" xfId="36847" xr:uid="{00000000-0005-0000-0000-00007B8B0000}"/>
    <cellStyle name="Normal 77 2 2 2 3" xfId="36848" xr:uid="{00000000-0005-0000-0000-00007C8B0000}"/>
    <cellStyle name="Normal 77 2 2 2 4" xfId="36849" xr:uid="{00000000-0005-0000-0000-00007D8B0000}"/>
    <cellStyle name="Normal 77 2 2 3" xfId="36850" xr:uid="{00000000-0005-0000-0000-00007E8B0000}"/>
    <cellStyle name="Normal 77 2 2 3 2" xfId="36851" xr:uid="{00000000-0005-0000-0000-00007F8B0000}"/>
    <cellStyle name="Normal 77 2 2 4" xfId="36852" xr:uid="{00000000-0005-0000-0000-0000808B0000}"/>
    <cellStyle name="Normal 77 2 2 5" xfId="36853" xr:uid="{00000000-0005-0000-0000-0000818B0000}"/>
    <cellStyle name="Normal 77 2 2 6" xfId="36854" xr:uid="{00000000-0005-0000-0000-0000828B0000}"/>
    <cellStyle name="Normal 77 3" xfId="36855" xr:uid="{00000000-0005-0000-0000-0000838B0000}"/>
    <cellStyle name="Normal 77 3 2" xfId="36856" xr:uid="{00000000-0005-0000-0000-0000848B0000}"/>
    <cellStyle name="Normal 77 3 2 2" xfId="36857" xr:uid="{00000000-0005-0000-0000-0000858B0000}"/>
    <cellStyle name="Normal 77 3 2 2 2" xfId="36858" xr:uid="{00000000-0005-0000-0000-0000868B0000}"/>
    <cellStyle name="Normal 77 3 2 2 2 2" xfId="36859" xr:uid="{00000000-0005-0000-0000-0000878B0000}"/>
    <cellStyle name="Normal 77 3 2 2 3" xfId="36860" xr:uid="{00000000-0005-0000-0000-0000888B0000}"/>
    <cellStyle name="Normal 77 3 2 2 4" xfId="36861" xr:uid="{00000000-0005-0000-0000-0000898B0000}"/>
    <cellStyle name="Normal 77 3 2 3" xfId="36862" xr:uid="{00000000-0005-0000-0000-00008A8B0000}"/>
    <cellStyle name="Normal 77 3 2 3 2" xfId="36863" xr:uid="{00000000-0005-0000-0000-00008B8B0000}"/>
    <cellStyle name="Normal 77 3 2 4" xfId="36864" xr:uid="{00000000-0005-0000-0000-00008C8B0000}"/>
    <cellStyle name="Normal 77 3 2 5" xfId="36865" xr:uid="{00000000-0005-0000-0000-00008D8B0000}"/>
    <cellStyle name="Normal 77 4" xfId="36866" xr:uid="{00000000-0005-0000-0000-00008E8B0000}"/>
    <cellStyle name="Normal 77 4 2" xfId="36867" xr:uid="{00000000-0005-0000-0000-00008F8B0000}"/>
    <cellStyle name="Normal 77 4 2 2" xfId="36868" xr:uid="{00000000-0005-0000-0000-0000908B0000}"/>
    <cellStyle name="Normal 77 4 2 2 2" xfId="36869" xr:uid="{00000000-0005-0000-0000-0000918B0000}"/>
    <cellStyle name="Normal 77 4 2 3" xfId="36870" xr:uid="{00000000-0005-0000-0000-0000928B0000}"/>
    <cellStyle name="Normal 77 4 2 4" xfId="36871" xr:uid="{00000000-0005-0000-0000-0000938B0000}"/>
    <cellStyle name="Normal 77 4 3" xfId="36872" xr:uid="{00000000-0005-0000-0000-0000948B0000}"/>
    <cellStyle name="Normal 77 4 3 2" xfId="36873" xr:uid="{00000000-0005-0000-0000-0000958B0000}"/>
    <cellStyle name="Normal 77 4 4" xfId="36874" xr:uid="{00000000-0005-0000-0000-0000968B0000}"/>
    <cellStyle name="Normal 77 4 5" xfId="36875" xr:uid="{00000000-0005-0000-0000-0000978B0000}"/>
    <cellStyle name="Normal 78" xfId="36876" xr:uid="{00000000-0005-0000-0000-0000988B0000}"/>
    <cellStyle name="Normal 78 2" xfId="36877" xr:uid="{00000000-0005-0000-0000-0000998B0000}"/>
    <cellStyle name="Normal 78 2 2" xfId="36878" xr:uid="{00000000-0005-0000-0000-00009A8B0000}"/>
    <cellStyle name="Normal 78 2 2 2" xfId="36879" xr:uid="{00000000-0005-0000-0000-00009B8B0000}"/>
    <cellStyle name="Normal 78 2 2 2 2" xfId="36880" xr:uid="{00000000-0005-0000-0000-00009C8B0000}"/>
    <cellStyle name="Normal 78 2 2 2 2 2" xfId="36881" xr:uid="{00000000-0005-0000-0000-00009D8B0000}"/>
    <cellStyle name="Normal 78 2 2 2 3" xfId="36882" xr:uid="{00000000-0005-0000-0000-00009E8B0000}"/>
    <cellStyle name="Normal 78 2 2 2 4" xfId="36883" xr:uid="{00000000-0005-0000-0000-00009F8B0000}"/>
    <cellStyle name="Normal 78 2 2 3" xfId="36884" xr:uid="{00000000-0005-0000-0000-0000A08B0000}"/>
    <cellStyle name="Normal 78 2 2 3 2" xfId="36885" xr:uid="{00000000-0005-0000-0000-0000A18B0000}"/>
    <cellStyle name="Normal 78 2 2 4" xfId="36886" xr:uid="{00000000-0005-0000-0000-0000A28B0000}"/>
    <cellStyle name="Normal 78 2 2 5" xfId="36887" xr:uid="{00000000-0005-0000-0000-0000A38B0000}"/>
    <cellStyle name="Normal 78 2 2 6" xfId="36888" xr:uid="{00000000-0005-0000-0000-0000A48B0000}"/>
    <cellStyle name="Normal 78 3" xfId="36889" xr:uid="{00000000-0005-0000-0000-0000A58B0000}"/>
    <cellStyle name="Normal 78 3 2" xfId="36890" xr:uid="{00000000-0005-0000-0000-0000A68B0000}"/>
    <cellStyle name="Normal 78 3 2 2" xfId="36891" xr:uid="{00000000-0005-0000-0000-0000A78B0000}"/>
    <cellStyle name="Normal 78 3 2 2 2" xfId="36892" xr:uid="{00000000-0005-0000-0000-0000A88B0000}"/>
    <cellStyle name="Normal 78 3 2 2 2 2" xfId="36893" xr:uid="{00000000-0005-0000-0000-0000A98B0000}"/>
    <cellStyle name="Normal 78 3 2 2 3" xfId="36894" xr:uid="{00000000-0005-0000-0000-0000AA8B0000}"/>
    <cellStyle name="Normal 78 3 2 2 4" xfId="36895" xr:uid="{00000000-0005-0000-0000-0000AB8B0000}"/>
    <cellStyle name="Normal 78 3 2 3" xfId="36896" xr:uid="{00000000-0005-0000-0000-0000AC8B0000}"/>
    <cellStyle name="Normal 78 3 2 3 2" xfId="36897" xr:uid="{00000000-0005-0000-0000-0000AD8B0000}"/>
    <cellStyle name="Normal 78 3 2 4" xfId="36898" xr:uid="{00000000-0005-0000-0000-0000AE8B0000}"/>
    <cellStyle name="Normal 78 3 2 5" xfId="36899" xr:uid="{00000000-0005-0000-0000-0000AF8B0000}"/>
    <cellStyle name="Normal 78 4" xfId="36900" xr:uid="{00000000-0005-0000-0000-0000B08B0000}"/>
    <cellStyle name="Normal 78 4 2" xfId="36901" xr:uid="{00000000-0005-0000-0000-0000B18B0000}"/>
    <cellStyle name="Normal 78 4 2 2" xfId="36902" xr:uid="{00000000-0005-0000-0000-0000B28B0000}"/>
    <cellStyle name="Normal 78 4 2 2 2" xfId="36903" xr:uid="{00000000-0005-0000-0000-0000B38B0000}"/>
    <cellStyle name="Normal 78 4 2 3" xfId="36904" xr:uid="{00000000-0005-0000-0000-0000B48B0000}"/>
    <cellStyle name="Normal 78 4 2 4" xfId="36905" xr:uid="{00000000-0005-0000-0000-0000B58B0000}"/>
    <cellStyle name="Normal 78 4 3" xfId="36906" xr:uid="{00000000-0005-0000-0000-0000B68B0000}"/>
    <cellStyle name="Normal 78 4 3 2" xfId="36907" xr:uid="{00000000-0005-0000-0000-0000B78B0000}"/>
    <cellStyle name="Normal 78 4 4" xfId="36908" xr:uid="{00000000-0005-0000-0000-0000B88B0000}"/>
    <cellStyle name="Normal 78 4 5" xfId="36909" xr:uid="{00000000-0005-0000-0000-0000B98B0000}"/>
    <cellStyle name="Normal 79" xfId="36910" xr:uid="{00000000-0005-0000-0000-0000BA8B0000}"/>
    <cellStyle name="Normal 79 2" xfId="36911" xr:uid="{00000000-0005-0000-0000-0000BB8B0000}"/>
    <cellStyle name="Normal 79 2 2" xfId="36912" xr:uid="{00000000-0005-0000-0000-0000BC8B0000}"/>
    <cellStyle name="Normal 79 2 2 2" xfId="36913" xr:uid="{00000000-0005-0000-0000-0000BD8B0000}"/>
    <cellStyle name="Normal 79 2 2 2 2" xfId="36914" xr:uid="{00000000-0005-0000-0000-0000BE8B0000}"/>
    <cellStyle name="Normal 79 2 2 2 2 2" xfId="36915" xr:uid="{00000000-0005-0000-0000-0000BF8B0000}"/>
    <cellStyle name="Normal 79 2 2 2 3" xfId="36916" xr:uid="{00000000-0005-0000-0000-0000C08B0000}"/>
    <cellStyle name="Normal 79 2 2 2 4" xfId="36917" xr:uid="{00000000-0005-0000-0000-0000C18B0000}"/>
    <cellStyle name="Normal 79 2 2 3" xfId="36918" xr:uid="{00000000-0005-0000-0000-0000C28B0000}"/>
    <cellStyle name="Normal 79 2 2 3 2" xfId="36919" xr:uid="{00000000-0005-0000-0000-0000C38B0000}"/>
    <cellStyle name="Normal 79 2 2 4" xfId="36920" xr:uid="{00000000-0005-0000-0000-0000C48B0000}"/>
    <cellStyle name="Normal 79 2 2 5" xfId="36921" xr:uid="{00000000-0005-0000-0000-0000C58B0000}"/>
    <cellStyle name="Normal 79 2 2 6" xfId="36922" xr:uid="{00000000-0005-0000-0000-0000C68B0000}"/>
    <cellStyle name="Normal 79 3" xfId="36923" xr:uid="{00000000-0005-0000-0000-0000C78B0000}"/>
    <cellStyle name="Normal 79 3 2" xfId="36924" xr:uid="{00000000-0005-0000-0000-0000C88B0000}"/>
    <cellStyle name="Normal 79 3 2 2" xfId="36925" xr:uid="{00000000-0005-0000-0000-0000C98B0000}"/>
    <cellStyle name="Normal 79 3 2 2 2" xfId="36926" xr:uid="{00000000-0005-0000-0000-0000CA8B0000}"/>
    <cellStyle name="Normal 79 3 2 2 2 2" xfId="36927" xr:uid="{00000000-0005-0000-0000-0000CB8B0000}"/>
    <cellStyle name="Normal 79 3 2 2 3" xfId="36928" xr:uid="{00000000-0005-0000-0000-0000CC8B0000}"/>
    <cellStyle name="Normal 79 3 2 2 4" xfId="36929" xr:uid="{00000000-0005-0000-0000-0000CD8B0000}"/>
    <cellStyle name="Normal 79 3 2 3" xfId="36930" xr:uid="{00000000-0005-0000-0000-0000CE8B0000}"/>
    <cellStyle name="Normal 79 3 2 3 2" xfId="36931" xr:uid="{00000000-0005-0000-0000-0000CF8B0000}"/>
    <cellStyle name="Normal 79 3 2 4" xfId="36932" xr:uid="{00000000-0005-0000-0000-0000D08B0000}"/>
    <cellStyle name="Normal 79 3 2 5" xfId="36933" xr:uid="{00000000-0005-0000-0000-0000D18B0000}"/>
    <cellStyle name="Normal 79 4" xfId="36934" xr:uid="{00000000-0005-0000-0000-0000D28B0000}"/>
    <cellStyle name="Normal 79 4 2" xfId="36935" xr:uid="{00000000-0005-0000-0000-0000D38B0000}"/>
    <cellStyle name="Normal 79 4 2 2" xfId="36936" xr:uid="{00000000-0005-0000-0000-0000D48B0000}"/>
    <cellStyle name="Normal 79 4 2 2 2" xfId="36937" xr:uid="{00000000-0005-0000-0000-0000D58B0000}"/>
    <cellStyle name="Normal 79 4 2 3" xfId="36938" xr:uid="{00000000-0005-0000-0000-0000D68B0000}"/>
    <cellStyle name="Normal 79 4 2 4" xfId="36939" xr:uid="{00000000-0005-0000-0000-0000D78B0000}"/>
    <cellStyle name="Normal 79 4 3" xfId="36940" xr:uid="{00000000-0005-0000-0000-0000D88B0000}"/>
    <cellStyle name="Normal 79 4 3 2" xfId="36941" xr:uid="{00000000-0005-0000-0000-0000D98B0000}"/>
    <cellStyle name="Normal 79 4 4" xfId="36942" xr:uid="{00000000-0005-0000-0000-0000DA8B0000}"/>
    <cellStyle name="Normal 79 4 5" xfId="36943" xr:uid="{00000000-0005-0000-0000-0000DB8B0000}"/>
    <cellStyle name="Normal 8" xfId="446" xr:uid="{00000000-0005-0000-0000-0000DC8B0000}"/>
    <cellStyle name="Normal 8 10" xfId="36944" xr:uid="{00000000-0005-0000-0000-0000DD8B0000}"/>
    <cellStyle name="Normal 8 10 2" xfId="36945" xr:uid="{00000000-0005-0000-0000-0000DE8B0000}"/>
    <cellStyle name="Normal 8 10 2 2" xfId="36946" xr:uid="{00000000-0005-0000-0000-0000DF8B0000}"/>
    <cellStyle name="Normal 8 10 2 2 2" xfId="36947" xr:uid="{00000000-0005-0000-0000-0000E08B0000}"/>
    <cellStyle name="Normal 8 10 2 2 2 2" xfId="36948" xr:uid="{00000000-0005-0000-0000-0000E18B0000}"/>
    <cellStyle name="Normal 8 10 2 2 3" xfId="36949" xr:uid="{00000000-0005-0000-0000-0000E28B0000}"/>
    <cellStyle name="Normal 8 10 2 2 4" xfId="36950" xr:uid="{00000000-0005-0000-0000-0000E38B0000}"/>
    <cellStyle name="Normal 8 10 2 3" xfId="36951" xr:uid="{00000000-0005-0000-0000-0000E48B0000}"/>
    <cellStyle name="Normal 8 10 2 3 2" xfId="36952" xr:uid="{00000000-0005-0000-0000-0000E58B0000}"/>
    <cellStyle name="Normal 8 10 2 4" xfId="36953" xr:uid="{00000000-0005-0000-0000-0000E68B0000}"/>
    <cellStyle name="Normal 8 10 2 5" xfId="36954" xr:uid="{00000000-0005-0000-0000-0000E78B0000}"/>
    <cellStyle name="Normal 8 10 2 6" xfId="36955" xr:uid="{00000000-0005-0000-0000-0000E88B0000}"/>
    <cellStyle name="Normal 8 11" xfId="36956" xr:uid="{00000000-0005-0000-0000-0000E98B0000}"/>
    <cellStyle name="Normal 8 11 2" xfId="36957" xr:uid="{00000000-0005-0000-0000-0000EA8B0000}"/>
    <cellStyle name="Normal 8 11 2 2" xfId="36958" xr:uid="{00000000-0005-0000-0000-0000EB8B0000}"/>
    <cellStyle name="Normal 8 11 2 2 2" xfId="36959" xr:uid="{00000000-0005-0000-0000-0000EC8B0000}"/>
    <cellStyle name="Normal 8 11 2 2 2 2" xfId="36960" xr:uid="{00000000-0005-0000-0000-0000ED8B0000}"/>
    <cellStyle name="Normal 8 11 2 2 3" xfId="36961" xr:uid="{00000000-0005-0000-0000-0000EE8B0000}"/>
    <cellStyle name="Normal 8 11 2 2 4" xfId="36962" xr:uid="{00000000-0005-0000-0000-0000EF8B0000}"/>
    <cellStyle name="Normal 8 11 2 3" xfId="36963" xr:uid="{00000000-0005-0000-0000-0000F08B0000}"/>
    <cellStyle name="Normal 8 11 2 3 2" xfId="36964" xr:uid="{00000000-0005-0000-0000-0000F18B0000}"/>
    <cellStyle name="Normal 8 11 2 4" xfId="36965" xr:uid="{00000000-0005-0000-0000-0000F28B0000}"/>
    <cellStyle name="Normal 8 11 2 5" xfId="36966" xr:uid="{00000000-0005-0000-0000-0000F38B0000}"/>
    <cellStyle name="Normal 8 11 2 6" xfId="36967" xr:uid="{00000000-0005-0000-0000-0000F48B0000}"/>
    <cellStyle name="Normal 8 12" xfId="36968" xr:uid="{00000000-0005-0000-0000-0000F58B0000}"/>
    <cellStyle name="Normal 8 12 2" xfId="36969" xr:uid="{00000000-0005-0000-0000-0000F68B0000}"/>
    <cellStyle name="Normal 8 12 2 2" xfId="36970" xr:uid="{00000000-0005-0000-0000-0000F78B0000}"/>
    <cellStyle name="Normal 8 12 2 2 2" xfId="36971" xr:uid="{00000000-0005-0000-0000-0000F88B0000}"/>
    <cellStyle name="Normal 8 12 2 2 2 2" xfId="36972" xr:uid="{00000000-0005-0000-0000-0000F98B0000}"/>
    <cellStyle name="Normal 8 12 2 2 3" xfId="36973" xr:uid="{00000000-0005-0000-0000-0000FA8B0000}"/>
    <cellStyle name="Normal 8 12 2 2 4" xfId="36974" xr:uid="{00000000-0005-0000-0000-0000FB8B0000}"/>
    <cellStyle name="Normal 8 12 2 3" xfId="36975" xr:uid="{00000000-0005-0000-0000-0000FC8B0000}"/>
    <cellStyle name="Normal 8 12 2 3 2" xfId="36976" xr:uid="{00000000-0005-0000-0000-0000FD8B0000}"/>
    <cellStyle name="Normal 8 12 2 4" xfId="36977" xr:uid="{00000000-0005-0000-0000-0000FE8B0000}"/>
    <cellStyle name="Normal 8 12 2 5" xfId="36978" xr:uid="{00000000-0005-0000-0000-0000FF8B0000}"/>
    <cellStyle name="Normal 8 12 2 6" xfId="36979" xr:uid="{00000000-0005-0000-0000-0000008C0000}"/>
    <cellStyle name="Normal 8 13" xfId="36980" xr:uid="{00000000-0005-0000-0000-0000018C0000}"/>
    <cellStyle name="Normal 8 13 2" xfId="36981" xr:uid="{00000000-0005-0000-0000-0000028C0000}"/>
    <cellStyle name="Normal 8 13 2 2" xfId="36982" xr:uid="{00000000-0005-0000-0000-0000038C0000}"/>
    <cellStyle name="Normal 8 13 2 2 2" xfId="36983" xr:uid="{00000000-0005-0000-0000-0000048C0000}"/>
    <cellStyle name="Normal 8 13 2 2 2 2" xfId="36984" xr:uid="{00000000-0005-0000-0000-0000058C0000}"/>
    <cellStyle name="Normal 8 13 2 2 3" xfId="36985" xr:uid="{00000000-0005-0000-0000-0000068C0000}"/>
    <cellStyle name="Normal 8 13 2 2 4" xfId="36986" xr:uid="{00000000-0005-0000-0000-0000078C0000}"/>
    <cellStyle name="Normal 8 13 2 3" xfId="36987" xr:uid="{00000000-0005-0000-0000-0000088C0000}"/>
    <cellStyle name="Normal 8 13 2 3 2" xfId="36988" xr:uid="{00000000-0005-0000-0000-0000098C0000}"/>
    <cellStyle name="Normal 8 13 2 4" xfId="36989" xr:uid="{00000000-0005-0000-0000-00000A8C0000}"/>
    <cellStyle name="Normal 8 13 2 5" xfId="36990" xr:uid="{00000000-0005-0000-0000-00000B8C0000}"/>
    <cellStyle name="Normal 8 13 2 6" xfId="36991" xr:uid="{00000000-0005-0000-0000-00000C8C0000}"/>
    <cellStyle name="Normal 8 14" xfId="36992" xr:uid="{00000000-0005-0000-0000-00000D8C0000}"/>
    <cellStyle name="Normal 8 14 2" xfId="36993" xr:uid="{00000000-0005-0000-0000-00000E8C0000}"/>
    <cellStyle name="Normal 8 14 2 2" xfId="36994" xr:uid="{00000000-0005-0000-0000-00000F8C0000}"/>
    <cellStyle name="Normal 8 14 2 2 2" xfId="36995" xr:uid="{00000000-0005-0000-0000-0000108C0000}"/>
    <cellStyle name="Normal 8 14 2 2 2 2" xfId="36996" xr:uid="{00000000-0005-0000-0000-0000118C0000}"/>
    <cellStyle name="Normal 8 14 2 2 3" xfId="36997" xr:uid="{00000000-0005-0000-0000-0000128C0000}"/>
    <cellStyle name="Normal 8 14 2 2 4" xfId="36998" xr:uid="{00000000-0005-0000-0000-0000138C0000}"/>
    <cellStyle name="Normal 8 14 2 3" xfId="36999" xr:uid="{00000000-0005-0000-0000-0000148C0000}"/>
    <cellStyle name="Normal 8 14 2 3 2" xfId="37000" xr:uid="{00000000-0005-0000-0000-0000158C0000}"/>
    <cellStyle name="Normal 8 14 2 4" xfId="37001" xr:uid="{00000000-0005-0000-0000-0000168C0000}"/>
    <cellStyle name="Normal 8 14 2 5" xfId="37002" xr:uid="{00000000-0005-0000-0000-0000178C0000}"/>
    <cellStyle name="Normal 8 14 2 6" xfId="37003" xr:uid="{00000000-0005-0000-0000-0000188C0000}"/>
    <cellStyle name="Normal 8 15" xfId="37004" xr:uid="{00000000-0005-0000-0000-0000198C0000}"/>
    <cellStyle name="Normal 8 15 2" xfId="37005" xr:uid="{00000000-0005-0000-0000-00001A8C0000}"/>
    <cellStyle name="Normal 8 15 2 2" xfId="37006" xr:uid="{00000000-0005-0000-0000-00001B8C0000}"/>
    <cellStyle name="Normal 8 15 2 2 2" xfId="37007" xr:uid="{00000000-0005-0000-0000-00001C8C0000}"/>
    <cellStyle name="Normal 8 15 2 3" xfId="37008" xr:uid="{00000000-0005-0000-0000-00001D8C0000}"/>
    <cellStyle name="Normal 8 15 2 4" xfId="37009" xr:uid="{00000000-0005-0000-0000-00001E8C0000}"/>
    <cellStyle name="Normal 8 15 3" xfId="37010" xr:uid="{00000000-0005-0000-0000-00001F8C0000}"/>
    <cellStyle name="Normal 8 15 3 2" xfId="37011" xr:uid="{00000000-0005-0000-0000-0000208C0000}"/>
    <cellStyle name="Normal 8 15 4" xfId="37012" xr:uid="{00000000-0005-0000-0000-0000218C0000}"/>
    <cellStyle name="Normal 8 15 5" xfId="37013" xr:uid="{00000000-0005-0000-0000-0000228C0000}"/>
    <cellStyle name="Normal 8 15 6" xfId="37014" xr:uid="{00000000-0005-0000-0000-0000238C0000}"/>
    <cellStyle name="Normal 8 16" xfId="37015" xr:uid="{00000000-0005-0000-0000-0000248C0000}"/>
    <cellStyle name="Normal 8 17" xfId="2302" xr:uid="{00000000-0005-0000-0000-0000258C0000}"/>
    <cellStyle name="Normal 8 18" xfId="50359" xr:uid="{8D67C6DE-2CDC-469B-95B5-DFBBD3B81EC4}"/>
    <cellStyle name="Normal 8 19" xfId="52192" xr:uid="{DECB2CCB-8C63-4AB9-BEF6-7930DB56BF69}"/>
    <cellStyle name="Normal 8 2" xfId="1428" xr:uid="{00000000-0005-0000-0000-0000268C0000}"/>
    <cellStyle name="Normal 8 2 10" xfId="52729" xr:uid="{5C033E95-7A19-482D-8058-34CF07CAE501}"/>
    <cellStyle name="Normal 8 2 2" xfId="2400" xr:uid="{00000000-0005-0000-0000-0000278C0000}"/>
    <cellStyle name="Normal 8 2 2 2" xfId="37016" xr:uid="{00000000-0005-0000-0000-0000288C0000}"/>
    <cellStyle name="Normal 8 2 2 2 2" xfId="37017" xr:uid="{00000000-0005-0000-0000-0000298C0000}"/>
    <cellStyle name="Normal 8 2 2 2 2 2" xfId="37018" xr:uid="{00000000-0005-0000-0000-00002A8C0000}"/>
    <cellStyle name="Normal 8 2 2 2 2 2 2" xfId="37019" xr:uid="{00000000-0005-0000-0000-00002B8C0000}"/>
    <cellStyle name="Normal 8 2 2 2 2 2 2 2" xfId="37020" xr:uid="{00000000-0005-0000-0000-00002C8C0000}"/>
    <cellStyle name="Normal 8 2 2 2 2 2 3" xfId="37021" xr:uid="{00000000-0005-0000-0000-00002D8C0000}"/>
    <cellStyle name="Normal 8 2 2 2 2 2 4" xfId="37022" xr:uid="{00000000-0005-0000-0000-00002E8C0000}"/>
    <cellStyle name="Normal 8 2 2 2 2 3" xfId="37023" xr:uid="{00000000-0005-0000-0000-00002F8C0000}"/>
    <cellStyle name="Normal 8 2 2 2 2 3 2" xfId="37024" xr:uid="{00000000-0005-0000-0000-0000308C0000}"/>
    <cellStyle name="Normal 8 2 2 2 2 4" xfId="37025" xr:uid="{00000000-0005-0000-0000-0000318C0000}"/>
    <cellStyle name="Normal 8 2 2 2 2 5" xfId="37026" xr:uid="{00000000-0005-0000-0000-0000328C0000}"/>
    <cellStyle name="Normal 8 2 2 2 2 6" xfId="37027" xr:uid="{00000000-0005-0000-0000-0000338C0000}"/>
    <cellStyle name="Normal 8 2 2 3" xfId="37028" xr:uid="{00000000-0005-0000-0000-0000348C0000}"/>
    <cellStyle name="Normal 8 2 2 3 2" xfId="37029" xr:uid="{00000000-0005-0000-0000-0000358C0000}"/>
    <cellStyle name="Normal 8 2 2 3 2 2" xfId="37030" xr:uid="{00000000-0005-0000-0000-0000368C0000}"/>
    <cellStyle name="Normal 8 2 2 3 2 2 2" xfId="37031" xr:uid="{00000000-0005-0000-0000-0000378C0000}"/>
    <cellStyle name="Normal 8 2 2 3 2 3" xfId="37032" xr:uid="{00000000-0005-0000-0000-0000388C0000}"/>
    <cellStyle name="Normal 8 2 2 3 2 4" xfId="37033" xr:uid="{00000000-0005-0000-0000-0000398C0000}"/>
    <cellStyle name="Normal 8 2 2 3 3" xfId="37034" xr:uid="{00000000-0005-0000-0000-00003A8C0000}"/>
    <cellStyle name="Normal 8 2 2 3 3 2" xfId="37035" xr:uid="{00000000-0005-0000-0000-00003B8C0000}"/>
    <cellStyle name="Normal 8 2 2 3 4" xfId="37036" xr:uid="{00000000-0005-0000-0000-00003C8C0000}"/>
    <cellStyle name="Normal 8 2 2 3 5" xfId="37037" xr:uid="{00000000-0005-0000-0000-00003D8C0000}"/>
    <cellStyle name="Normal 8 2 2 3 6" xfId="37038" xr:uid="{00000000-0005-0000-0000-00003E8C0000}"/>
    <cellStyle name="Normal 8 2 2 4" xfId="50437" xr:uid="{282ABC74-B2D1-4D49-B008-A6B63177C9B1}"/>
    <cellStyle name="Normal 8 2 2 5" xfId="52260" xr:uid="{F852CE9A-5933-4ED3-A5F5-3DBC0158FB04}"/>
    <cellStyle name="Normal 8 2 2 6" xfId="52777" xr:uid="{1C267C41-F2C4-4BCC-9EA0-4058F58F5488}"/>
    <cellStyle name="Normal 8 2 3" xfId="37039" xr:uid="{00000000-0005-0000-0000-00003F8C0000}"/>
    <cellStyle name="Normal 8 2 3 2" xfId="37040" xr:uid="{00000000-0005-0000-0000-0000408C0000}"/>
    <cellStyle name="Normal 8 2 3 2 2" xfId="37041" xr:uid="{00000000-0005-0000-0000-0000418C0000}"/>
    <cellStyle name="Normal 8 2 3 2 2 2" xfId="37042" xr:uid="{00000000-0005-0000-0000-0000428C0000}"/>
    <cellStyle name="Normal 8 2 3 2 2 2 2" xfId="37043" xr:uid="{00000000-0005-0000-0000-0000438C0000}"/>
    <cellStyle name="Normal 8 2 3 2 2 3" xfId="37044" xr:uid="{00000000-0005-0000-0000-0000448C0000}"/>
    <cellStyle name="Normal 8 2 3 2 2 4" xfId="37045" xr:uid="{00000000-0005-0000-0000-0000458C0000}"/>
    <cellStyle name="Normal 8 2 3 2 3" xfId="37046" xr:uid="{00000000-0005-0000-0000-0000468C0000}"/>
    <cellStyle name="Normal 8 2 3 2 3 2" xfId="37047" xr:uid="{00000000-0005-0000-0000-0000478C0000}"/>
    <cellStyle name="Normal 8 2 3 2 4" xfId="37048" xr:uid="{00000000-0005-0000-0000-0000488C0000}"/>
    <cellStyle name="Normal 8 2 3 2 5" xfId="37049" xr:uid="{00000000-0005-0000-0000-0000498C0000}"/>
    <cellStyle name="Normal 8 2 3 2 6" xfId="37050" xr:uid="{00000000-0005-0000-0000-00004A8C0000}"/>
    <cellStyle name="Normal 8 2 3 3" xfId="51458" xr:uid="{3F85DD79-24DF-4BB7-A728-58F60694E3DE}"/>
    <cellStyle name="Normal 8 2 4" xfId="37051" xr:uid="{00000000-0005-0000-0000-00004B8C0000}"/>
    <cellStyle name="Normal 8 2 4 2" xfId="37052" xr:uid="{00000000-0005-0000-0000-00004C8C0000}"/>
    <cellStyle name="Normal 8 2 4 2 2" xfId="37053" xr:uid="{00000000-0005-0000-0000-00004D8C0000}"/>
    <cellStyle name="Normal 8 2 4 2 2 2" xfId="37054" xr:uid="{00000000-0005-0000-0000-00004E8C0000}"/>
    <cellStyle name="Normal 8 2 4 2 3" xfId="37055" xr:uid="{00000000-0005-0000-0000-00004F8C0000}"/>
    <cellStyle name="Normal 8 2 4 2 4" xfId="37056" xr:uid="{00000000-0005-0000-0000-0000508C0000}"/>
    <cellStyle name="Normal 8 2 4 3" xfId="37057" xr:uid="{00000000-0005-0000-0000-0000518C0000}"/>
    <cellStyle name="Normal 8 2 4 3 2" xfId="37058" xr:uid="{00000000-0005-0000-0000-0000528C0000}"/>
    <cellStyle name="Normal 8 2 4 3 3" xfId="37059" xr:uid="{00000000-0005-0000-0000-0000538C0000}"/>
    <cellStyle name="Normal 8 2 4 4" xfId="37060" xr:uid="{00000000-0005-0000-0000-0000548C0000}"/>
    <cellStyle name="Normal 8 2 4 4 2" xfId="37061" xr:uid="{00000000-0005-0000-0000-0000558C0000}"/>
    <cellStyle name="Normal 8 2 4 5" xfId="37062" xr:uid="{00000000-0005-0000-0000-0000568C0000}"/>
    <cellStyle name="Normal 8 2 5" xfId="37063" xr:uid="{00000000-0005-0000-0000-0000578C0000}"/>
    <cellStyle name="Normal 8 2 6" xfId="37064" xr:uid="{00000000-0005-0000-0000-0000588C0000}"/>
    <cellStyle name="Normal 8 2 7" xfId="2303" xr:uid="{00000000-0005-0000-0000-0000598C0000}"/>
    <cellStyle name="Normal 8 2 8" xfId="50389" xr:uid="{CB06ED3E-A4E6-45F2-9CC0-5BB5B15D74EA}"/>
    <cellStyle name="Normal 8 2 9" xfId="52216" xr:uid="{D1740104-BF73-418F-AD07-B840E35D200D}"/>
    <cellStyle name="Normal 8 20" xfId="52702" xr:uid="{10CE31DF-9097-433D-971C-204AA2D6E317}"/>
    <cellStyle name="Normal 8 3" xfId="2056" xr:uid="{00000000-0005-0000-0000-00005A8C0000}"/>
    <cellStyle name="Normal 8 3 2" xfId="37065" xr:uid="{00000000-0005-0000-0000-00005B8C0000}"/>
    <cellStyle name="Normal 8 3 2 2" xfId="37066" xr:uid="{00000000-0005-0000-0000-00005C8C0000}"/>
    <cellStyle name="Normal 8 3 2 2 2" xfId="37067" xr:uid="{00000000-0005-0000-0000-00005D8C0000}"/>
    <cellStyle name="Normal 8 3 2 2 2 2" xfId="37068" xr:uid="{00000000-0005-0000-0000-00005E8C0000}"/>
    <cellStyle name="Normal 8 3 2 2 2 2 2" xfId="37069" xr:uid="{00000000-0005-0000-0000-00005F8C0000}"/>
    <cellStyle name="Normal 8 3 2 2 2 3" xfId="37070" xr:uid="{00000000-0005-0000-0000-0000608C0000}"/>
    <cellStyle name="Normal 8 3 2 2 2 4" xfId="37071" xr:uid="{00000000-0005-0000-0000-0000618C0000}"/>
    <cellStyle name="Normal 8 3 2 2 3" xfId="37072" xr:uid="{00000000-0005-0000-0000-0000628C0000}"/>
    <cellStyle name="Normal 8 3 2 2 3 2" xfId="37073" xr:uid="{00000000-0005-0000-0000-0000638C0000}"/>
    <cellStyle name="Normal 8 3 2 2 4" xfId="37074" xr:uid="{00000000-0005-0000-0000-0000648C0000}"/>
    <cellStyle name="Normal 8 3 2 2 5" xfId="37075" xr:uid="{00000000-0005-0000-0000-0000658C0000}"/>
    <cellStyle name="Normal 8 3 2 2 6" xfId="37076" xr:uid="{00000000-0005-0000-0000-0000668C0000}"/>
    <cellStyle name="Normal 8 3 2 3" xfId="51459" xr:uid="{E0DC782C-5E90-46C7-AE71-288F75010564}"/>
    <cellStyle name="Normal 8 3 3" xfId="37077" xr:uid="{00000000-0005-0000-0000-0000678C0000}"/>
    <cellStyle name="Normal 8 3 3 2" xfId="37078" xr:uid="{00000000-0005-0000-0000-0000688C0000}"/>
    <cellStyle name="Normal 8 3 3 2 2" xfId="37079" xr:uid="{00000000-0005-0000-0000-0000698C0000}"/>
    <cellStyle name="Normal 8 3 3 2 2 2" xfId="37080" xr:uid="{00000000-0005-0000-0000-00006A8C0000}"/>
    <cellStyle name="Normal 8 3 3 2 3" xfId="37081" xr:uid="{00000000-0005-0000-0000-00006B8C0000}"/>
    <cellStyle name="Normal 8 3 3 2 4" xfId="37082" xr:uid="{00000000-0005-0000-0000-00006C8C0000}"/>
    <cellStyle name="Normal 8 3 3 3" xfId="37083" xr:uid="{00000000-0005-0000-0000-00006D8C0000}"/>
    <cellStyle name="Normal 8 3 3 3 2" xfId="37084" xr:uid="{00000000-0005-0000-0000-00006E8C0000}"/>
    <cellStyle name="Normal 8 3 3 4" xfId="37085" xr:uid="{00000000-0005-0000-0000-00006F8C0000}"/>
    <cellStyle name="Normal 8 3 3 5" xfId="37086" xr:uid="{00000000-0005-0000-0000-0000708C0000}"/>
    <cellStyle name="Normal 8 3 3 6" xfId="37087" xr:uid="{00000000-0005-0000-0000-0000718C0000}"/>
    <cellStyle name="Normal 8 3 4" xfId="37088" xr:uid="{00000000-0005-0000-0000-0000728C0000}"/>
    <cellStyle name="Normal 8 3 5" xfId="2401" xr:uid="{00000000-0005-0000-0000-0000738C0000}"/>
    <cellStyle name="Normal 8 3 6" xfId="50416" xr:uid="{54889E3F-0742-489E-8DA9-6A831A164287}"/>
    <cellStyle name="Normal 8 3 7" xfId="52239" xr:uid="{B0A43B31-11D0-45DA-BFD6-C28F14B9DB11}"/>
    <cellStyle name="Normal 8 3 8" xfId="52756" xr:uid="{A08CD5E0-3D5B-4161-8068-C1193E0CFEF8}"/>
    <cellStyle name="Normal 8 4" xfId="37089" xr:uid="{00000000-0005-0000-0000-0000748C0000}"/>
    <cellStyle name="Normal 8 4 2" xfId="37090" xr:uid="{00000000-0005-0000-0000-0000758C0000}"/>
    <cellStyle name="Normal 8 4 2 2" xfId="37091" xr:uid="{00000000-0005-0000-0000-0000768C0000}"/>
    <cellStyle name="Normal 8 4 2 2 2" xfId="37092" xr:uid="{00000000-0005-0000-0000-0000778C0000}"/>
    <cellStyle name="Normal 8 4 2 2 2 2" xfId="37093" xr:uid="{00000000-0005-0000-0000-0000788C0000}"/>
    <cellStyle name="Normal 8 4 2 2 3" xfId="37094" xr:uid="{00000000-0005-0000-0000-0000798C0000}"/>
    <cellStyle name="Normal 8 4 2 2 4" xfId="37095" xr:uid="{00000000-0005-0000-0000-00007A8C0000}"/>
    <cellStyle name="Normal 8 4 2 3" xfId="37096" xr:uid="{00000000-0005-0000-0000-00007B8C0000}"/>
    <cellStyle name="Normal 8 4 2 3 2" xfId="37097" xr:uid="{00000000-0005-0000-0000-00007C8C0000}"/>
    <cellStyle name="Normal 8 4 2 4" xfId="37098" xr:uid="{00000000-0005-0000-0000-00007D8C0000}"/>
    <cellStyle name="Normal 8 4 2 5" xfId="37099" xr:uid="{00000000-0005-0000-0000-00007E8C0000}"/>
    <cellStyle name="Normal 8 4 2 6" xfId="37100" xr:uid="{00000000-0005-0000-0000-00007F8C0000}"/>
    <cellStyle name="Normal 8 4 3" xfId="51457" xr:uid="{9BA2345E-3C31-4804-806A-43E8D209C2E3}"/>
    <cellStyle name="Normal 8 5" xfId="37101" xr:uid="{00000000-0005-0000-0000-0000808C0000}"/>
    <cellStyle name="Normal 8 5 2" xfId="37102" xr:uid="{00000000-0005-0000-0000-0000818C0000}"/>
    <cellStyle name="Normal 8 5 2 2" xfId="37103" xr:uid="{00000000-0005-0000-0000-0000828C0000}"/>
    <cellStyle name="Normal 8 5 2 2 2" xfId="37104" xr:uid="{00000000-0005-0000-0000-0000838C0000}"/>
    <cellStyle name="Normal 8 5 2 2 2 2" xfId="37105" xr:uid="{00000000-0005-0000-0000-0000848C0000}"/>
    <cellStyle name="Normal 8 5 2 2 3" xfId="37106" xr:uid="{00000000-0005-0000-0000-0000858C0000}"/>
    <cellStyle name="Normal 8 5 2 2 4" xfId="37107" xr:uid="{00000000-0005-0000-0000-0000868C0000}"/>
    <cellStyle name="Normal 8 5 2 3" xfId="37108" xr:uid="{00000000-0005-0000-0000-0000878C0000}"/>
    <cellStyle name="Normal 8 5 2 3 2" xfId="37109" xr:uid="{00000000-0005-0000-0000-0000888C0000}"/>
    <cellStyle name="Normal 8 5 2 4" xfId="37110" xr:uid="{00000000-0005-0000-0000-0000898C0000}"/>
    <cellStyle name="Normal 8 5 2 5" xfId="37111" xr:uid="{00000000-0005-0000-0000-00008A8C0000}"/>
    <cellStyle name="Normal 8 5 2 6" xfId="37112" xr:uid="{00000000-0005-0000-0000-00008B8C0000}"/>
    <cellStyle name="Normal 8 6" xfId="37113" xr:uid="{00000000-0005-0000-0000-00008C8C0000}"/>
    <cellStyle name="Normal 8 6 2" xfId="37114" xr:uid="{00000000-0005-0000-0000-00008D8C0000}"/>
    <cellStyle name="Normal 8 6 2 2" xfId="37115" xr:uid="{00000000-0005-0000-0000-00008E8C0000}"/>
    <cellStyle name="Normal 8 6 2 2 2" xfId="37116" xr:uid="{00000000-0005-0000-0000-00008F8C0000}"/>
    <cellStyle name="Normal 8 6 2 2 2 2" xfId="37117" xr:uid="{00000000-0005-0000-0000-0000908C0000}"/>
    <cellStyle name="Normal 8 6 2 2 3" xfId="37118" xr:uid="{00000000-0005-0000-0000-0000918C0000}"/>
    <cellStyle name="Normal 8 6 2 2 4" xfId="37119" xr:uid="{00000000-0005-0000-0000-0000928C0000}"/>
    <cellStyle name="Normal 8 6 2 3" xfId="37120" xr:uid="{00000000-0005-0000-0000-0000938C0000}"/>
    <cellStyle name="Normal 8 6 2 3 2" xfId="37121" xr:uid="{00000000-0005-0000-0000-0000948C0000}"/>
    <cellStyle name="Normal 8 6 2 4" xfId="37122" xr:uid="{00000000-0005-0000-0000-0000958C0000}"/>
    <cellStyle name="Normal 8 6 2 5" xfId="37123" xr:uid="{00000000-0005-0000-0000-0000968C0000}"/>
    <cellStyle name="Normal 8 6 2 6" xfId="37124" xr:uid="{00000000-0005-0000-0000-0000978C0000}"/>
    <cellStyle name="Normal 8 7" xfId="37125" xr:uid="{00000000-0005-0000-0000-0000988C0000}"/>
    <cellStyle name="Normal 8 7 2" xfId="37126" xr:uid="{00000000-0005-0000-0000-0000998C0000}"/>
    <cellStyle name="Normal 8 7 2 2" xfId="37127" xr:uid="{00000000-0005-0000-0000-00009A8C0000}"/>
    <cellStyle name="Normal 8 7 2 2 2" xfId="37128" xr:uid="{00000000-0005-0000-0000-00009B8C0000}"/>
    <cellStyle name="Normal 8 7 2 2 2 2" xfId="37129" xr:uid="{00000000-0005-0000-0000-00009C8C0000}"/>
    <cellStyle name="Normal 8 7 2 2 3" xfId="37130" xr:uid="{00000000-0005-0000-0000-00009D8C0000}"/>
    <cellStyle name="Normal 8 7 2 2 4" xfId="37131" xr:uid="{00000000-0005-0000-0000-00009E8C0000}"/>
    <cellStyle name="Normal 8 7 2 3" xfId="37132" xr:uid="{00000000-0005-0000-0000-00009F8C0000}"/>
    <cellStyle name="Normal 8 7 2 3 2" xfId="37133" xr:uid="{00000000-0005-0000-0000-0000A08C0000}"/>
    <cellStyle name="Normal 8 7 2 4" xfId="37134" xr:uid="{00000000-0005-0000-0000-0000A18C0000}"/>
    <cellStyle name="Normal 8 7 2 5" xfId="37135" xr:uid="{00000000-0005-0000-0000-0000A28C0000}"/>
    <cellStyle name="Normal 8 7 2 6" xfId="37136" xr:uid="{00000000-0005-0000-0000-0000A38C0000}"/>
    <cellStyle name="Normal 8 8" xfId="37137" xr:uid="{00000000-0005-0000-0000-0000A48C0000}"/>
    <cellStyle name="Normal 8 8 2" xfId="37138" xr:uid="{00000000-0005-0000-0000-0000A58C0000}"/>
    <cellStyle name="Normal 8 8 2 2" xfId="37139" xr:uid="{00000000-0005-0000-0000-0000A68C0000}"/>
    <cellStyle name="Normal 8 8 2 2 2" xfId="37140" xr:uid="{00000000-0005-0000-0000-0000A78C0000}"/>
    <cellStyle name="Normal 8 8 2 2 2 2" xfId="37141" xr:uid="{00000000-0005-0000-0000-0000A88C0000}"/>
    <cellStyle name="Normal 8 8 2 2 3" xfId="37142" xr:uid="{00000000-0005-0000-0000-0000A98C0000}"/>
    <cellStyle name="Normal 8 8 2 2 4" xfId="37143" xr:uid="{00000000-0005-0000-0000-0000AA8C0000}"/>
    <cellStyle name="Normal 8 8 2 3" xfId="37144" xr:uid="{00000000-0005-0000-0000-0000AB8C0000}"/>
    <cellStyle name="Normal 8 8 2 3 2" xfId="37145" xr:uid="{00000000-0005-0000-0000-0000AC8C0000}"/>
    <cellStyle name="Normal 8 8 2 4" xfId="37146" xr:uid="{00000000-0005-0000-0000-0000AD8C0000}"/>
    <cellStyle name="Normal 8 8 2 5" xfId="37147" xr:uid="{00000000-0005-0000-0000-0000AE8C0000}"/>
    <cellStyle name="Normal 8 8 2 6" xfId="37148" xr:uid="{00000000-0005-0000-0000-0000AF8C0000}"/>
    <cellStyle name="Normal 8 9" xfId="37149" xr:uid="{00000000-0005-0000-0000-0000B08C0000}"/>
    <cellStyle name="Normal 8 9 2" xfId="37150" xr:uid="{00000000-0005-0000-0000-0000B18C0000}"/>
    <cellStyle name="Normal 8 9 2 2" xfId="37151" xr:uid="{00000000-0005-0000-0000-0000B28C0000}"/>
    <cellStyle name="Normal 8 9 2 2 2" xfId="37152" xr:uid="{00000000-0005-0000-0000-0000B38C0000}"/>
    <cellStyle name="Normal 8 9 2 2 2 2" xfId="37153" xr:uid="{00000000-0005-0000-0000-0000B48C0000}"/>
    <cellStyle name="Normal 8 9 2 2 3" xfId="37154" xr:uid="{00000000-0005-0000-0000-0000B58C0000}"/>
    <cellStyle name="Normal 8 9 2 2 4" xfId="37155" xr:uid="{00000000-0005-0000-0000-0000B68C0000}"/>
    <cellStyle name="Normal 8 9 2 3" xfId="37156" xr:uid="{00000000-0005-0000-0000-0000B78C0000}"/>
    <cellStyle name="Normal 8 9 2 3 2" xfId="37157" xr:uid="{00000000-0005-0000-0000-0000B88C0000}"/>
    <cellStyle name="Normal 8 9 2 4" xfId="37158" xr:uid="{00000000-0005-0000-0000-0000B98C0000}"/>
    <cellStyle name="Normal 8 9 2 5" xfId="37159" xr:uid="{00000000-0005-0000-0000-0000BA8C0000}"/>
    <cellStyle name="Normal 8 9 2 6" xfId="37160" xr:uid="{00000000-0005-0000-0000-0000BB8C0000}"/>
    <cellStyle name="Normal 8_inv-en-1.5.0-02 trame_fiche-emissions" xfId="37161" xr:uid="{00000000-0005-0000-0000-0000BC8C0000}"/>
    <cellStyle name="Normal 80" xfId="37162" xr:uid="{00000000-0005-0000-0000-0000BD8C0000}"/>
    <cellStyle name="Normal 80 2" xfId="37163" xr:uid="{00000000-0005-0000-0000-0000BE8C0000}"/>
    <cellStyle name="Normal 80 2 2" xfId="37164" xr:uid="{00000000-0005-0000-0000-0000BF8C0000}"/>
    <cellStyle name="Normal 80 2 2 2" xfId="37165" xr:uid="{00000000-0005-0000-0000-0000C08C0000}"/>
    <cellStyle name="Normal 80 2 2 2 2" xfId="37166" xr:uid="{00000000-0005-0000-0000-0000C18C0000}"/>
    <cellStyle name="Normal 80 2 2 2 2 2" xfId="37167" xr:uid="{00000000-0005-0000-0000-0000C28C0000}"/>
    <cellStyle name="Normal 80 2 2 2 3" xfId="37168" xr:uid="{00000000-0005-0000-0000-0000C38C0000}"/>
    <cellStyle name="Normal 80 2 2 2 4" xfId="37169" xr:uid="{00000000-0005-0000-0000-0000C48C0000}"/>
    <cellStyle name="Normal 80 2 2 3" xfId="37170" xr:uid="{00000000-0005-0000-0000-0000C58C0000}"/>
    <cellStyle name="Normal 80 2 2 3 2" xfId="37171" xr:uid="{00000000-0005-0000-0000-0000C68C0000}"/>
    <cellStyle name="Normal 80 2 2 4" xfId="37172" xr:uid="{00000000-0005-0000-0000-0000C78C0000}"/>
    <cellStyle name="Normal 80 2 2 5" xfId="37173" xr:uid="{00000000-0005-0000-0000-0000C88C0000}"/>
    <cellStyle name="Normal 80 2 2 6" xfId="37174" xr:uid="{00000000-0005-0000-0000-0000C98C0000}"/>
    <cellStyle name="Normal 80 3" xfId="37175" xr:uid="{00000000-0005-0000-0000-0000CA8C0000}"/>
    <cellStyle name="Normal 80 3 2" xfId="37176" xr:uid="{00000000-0005-0000-0000-0000CB8C0000}"/>
    <cellStyle name="Normal 80 3 2 2" xfId="37177" xr:uid="{00000000-0005-0000-0000-0000CC8C0000}"/>
    <cellStyle name="Normal 80 3 2 2 2" xfId="37178" xr:uid="{00000000-0005-0000-0000-0000CD8C0000}"/>
    <cellStyle name="Normal 80 3 2 2 2 2" xfId="37179" xr:uid="{00000000-0005-0000-0000-0000CE8C0000}"/>
    <cellStyle name="Normal 80 3 2 2 3" xfId="37180" xr:uid="{00000000-0005-0000-0000-0000CF8C0000}"/>
    <cellStyle name="Normal 80 3 2 2 4" xfId="37181" xr:uid="{00000000-0005-0000-0000-0000D08C0000}"/>
    <cellStyle name="Normal 80 3 2 3" xfId="37182" xr:uid="{00000000-0005-0000-0000-0000D18C0000}"/>
    <cellStyle name="Normal 80 3 2 3 2" xfId="37183" xr:uid="{00000000-0005-0000-0000-0000D28C0000}"/>
    <cellStyle name="Normal 80 3 2 4" xfId="37184" xr:uid="{00000000-0005-0000-0000-0000D38C0000}"/>
    <cellStyle name="Normal 80 3 2 5" xfId="37185" xr:uid="{00000000-0005-0000-0000-0000D48C0000}"/>
    <cellStyle name="Normal 80 4" xfId="37186" xr:uid="{00000000-0005-0000-0000-0000D58C0000}"/>
    <cellStyle name="Normal 80 4 2" xfId="37187" xr:uid="{00000000-0005-0000-0000-0000D68C0000}"/>
    <cellStyle name="Normal 80 4 2 2" xfId="37188" xr:uid="{00000000-0005-0000-0000-0000D78C0000}"/>
    <cellStyle name="Normal 80 4 2 2 2" xfId="37189" xr:uid="{00000000-0005-0000-0000-0000D88C0000}"/>
    <cellStyle name="Normal 80 4 2 3" xfId="37190" xr:uid="{00000000-0005-0000-0000-0000D98C0000}"/>
    <cellStyle name="Normal 80 4 2 4" xfId="37191" xr:uid="{00000000-0005-0000-0000-0000DA8C0000}"/>
    <cellStyle name="Normal 80 4 3" xfId="37192" xr:uid="{00000000-0005-0000-0000-0000DB8C0000}"/>
    <cellStyle name="Normal 80 4 3 2" xfId="37193" xr:uid="{00000000-0005-0000-0000-0000DC8C0000}"/>
    <cellStyle name="Normal 80 4 4" xfId="37194" xr:uid="{00000000-0005-0000-0000-0000DD8C0000}"/>
    <cellStyle name="Normal 80 4 5" xfId="37195" xr:uid="{00000000-0005-0000-0000-0000DE8C0000}"/>
    <cellStyle name="Normal 81" xfId="37196" xr:uid="{00000000-0005-0000-0000-0000DF8C0000}"/>
    <cellStyle name="Normal 81 2" xfId="37197" xr:uid="{00000000-0005-0000-0000-0000E08C0000}"/>
    <cellStyle name="Normal 81 2 2" xfId="37198" xr:uid="{00000000-0005-0000-0000-0000E18C0000}"/>
    <cellStyle name="Normal 81 2 2 2" xfId="37199" xr:uid="{00000000-0005-0000-0000-0000E28C0000}"/>
    <cellStyle name="Normal 81 2 2 2 2" xfId="37200" xr:uid="{00000000-0005-0000-0000-0000E38C0000}"/>
    <cellStyle name="Normal 81 2 2 2 2 2" xfId="37201" xr:uid="{00000000-0005-0000-0000-0000E48C0000}"/>
    <cellStyle name="Normal 81 2 2 2 3" xfId="37202" xr:uid="{00000000-0005-0000-0000-0000E58C0000}"/>
    <cellStyle name="Normal 81 2 2 2 4" xfId="37203" xr:uid="{00000000-0005-0000-0000-0000E68C0000}"/>
    <cellStyle name="Normal 81 2 2 3" xfId="37204" xr:uid="{00000000-0005-0000-0000-0000E78C0000}"/>
    <cellStyle name="Normal 81 2 2 3 2" xfId="37205" xr:uid="{00000000-0005-0000-0000-0000E88C0000}"/>
    <cellStyle name="Normal 81 2 2 4" xfId="37206" xr:uid="{00000000-0005-0000-0000-0000E98C0000}"/>
    <cellStyle name="Normal 81 2 2 5" xfId="37207" xr:uid="{00000000-0005-0000-0000-0000EA8C0000}"/>
    <cellStyle name="Normal 81 2 2 6" xfId="37208" xr:uid="{00000000-0005-0000-0000-0000EB8C0000}"/>
    <cellStyle name="Normal 81 3" xfId="37209" xr:uid="{00000000-0005-0000-0000-0000EC8C0000}"/>
    <cellStyle name="Normal 81 3 2" xfId="37210" xr:uid="{00000000-0005-0000-0000-0000ED8C0000}"/>
    <cellStyle name="Normal 81 3 2 2" xfId="37211" xr:uid="{00000000-0005-0000-0000-0000EE8C0000}"/>
    <cellStyle name="Normal 81 3 2 2 2" xfId="37212" xr:uid="{00000000-0005-0000-0000-0000EF8C0000}"/>
    <cellStyle name="Normal 81 3 2 2 2 2" xfId="37213" xr:uid="{00000000-0005-0000-0000-0000F08C0000}"/>
    <cellStyle name="Normal 81 3 2 2 3" xfId="37214" xr:uid="{00000000-0005-0000-0000-0000F18C0000}"/>
    <cellStyle name="Normal 81 3 2 2 4" xfId="37215" xr:uid="{00000000-0005-0000-0000-0000F28C0000}"/>
    <cellStyle name="Normal 81 3 2 3" xfId="37216" xr:uid="{00000000-0005-0000-0000-0000F38C0000}"/>
    <cellStyle name="Normal 81 3 2 3 2" xfId="37217" xr:uid="{00000000-0005-0000-0000-0000F48C0000}"/>
    <cellStyle name="Normal 81 3 2 4" xfId="37218" xr:uid="{00000000-0005-0000-0000-0000F58C0000}"/>
    <cellStyle name="Normal 81 3 2 5" xfId="37219" xr:uid="{00000000-0005-0000-0000-0000F68C0000}"/>
    <cellStyle name="Normal 81 4" xfId="37220" xr:uid="{00000000-0005-0000-0000-0000F78C0000}"/>
    <cellStyle name="Normal 81 4 2" xfId="37221" xr:uid="{00000000-0005-0000-0000-0000F88C0000}"/>
    <cellStyle name="Normal 81 4 2 2" xfId="37222" xr:uid="{00000000-0005-0000-0000-0000F98C0000}"/>
    <cellStyle name="Normal 81 4 2 2 2" xfId="37223" xr:uid="{00000000-0005-0000-0000-0000FA8C0000}"/>
    <cellStyle name="Normal 81 4 2 3" xfId="37224" xr:uid="{00000000-0005-0000-0000-0000FB8C0000}"/>
    <cellStyle name="Normal 81 4 2 4" xfId="37225" xr:uid="{00000000-0005-0000-0000-0000FC8C0000}"/>
    <cellStyle name="Normal 81 4 3" xfId="37226" xr:uid="{00000000-0005-0000-0000-0000FD8C0000}"/>
    <cellStyle name="Normal 81 4 3 2" xfId="37227" xr:uid="{00000000-0005-0000-0000-0000FE8C0000}"/>
    <cellStyle name="Normal 81 4 4" xfId="37228" xr:uid="{00000000-0005-0000-0000-0000FF8C0000}"/>
    <cellStyle name="Normal 81 4 5" xfId="37229" xr:uid="{00000000-0005-0000-0000-0000008D0000}"/>
    <cellStyle name="Normal 82" xfId="37230" xr:uid="{00000000-0005-0000-0000-0000018D0000}"/>
    <cellStyle name="Normal 82 2" xfId="37231" xr:uid="{00000000-0005-0000-0000-0000028D0000}"/>
    <cellStyle name="Normal 82 2 2" xfId="37232" xr:uid="{00000000-0005-0000-0000-0000038D0000}"/>
    <cellStyle name="Normal 82 2 2 2" xfId="37233" xr:uid="{00000000-0005-0000-0000-0000048D0000}"/>
    <cellStyle name="Normal 82 2 2 2 2" xfId="37234" xr:uid="{00000000-0005-0000-0000-0000058D0000}"/>
    <cellStyle name="Normal 82 2 2 2 2 2" xfId="37235" xr:uid="{00000000-0005-0000-0000-0000068D0000}"/>
    <cellStyle name="Normal 82 2 2 2 3" xfId="37236" xr:uid="{00000000-0005-0000-0000-0000078D0000}"/>
    <cellStyle name="Normal 82 2 2 2 4" xfId="37237" xr:uid="{00000000-0005-0000-0000-0000088D0000}"/>
    <cellStyle name="Normal 82 2 2 3" xfId="37238" xr:uid="{00000000-0005-0000-0000-0000098D0000}"/>
    <cellStyle name="Normal 82 2 2 3 2" xfId="37239" xr:uid="{00000000-0005-0000-0000-00000A8D0000}"/>
    <cellStyle name="Normal 82 2 2 4" xfId="37240" xr:uid="{00000000-0005-0000-0000-00000B8D0000}"/>
    <cellStyle name="Normal 82 2 2 5" xfId="37241" xr:uid="{00000000-0005-0000-0000-00000C8D0000}"/>
    <cellStyle name="Normal 82 2 2 6" xfId="37242" xr:uid="{00000000-0005-0000-0000-00000D8D0000}"/>
    <cellStyle name="Normal 82 3" xfId="37243" xr:uid="{00000000-0005-0000-0000-00000E8D0000}"/>
    <cellStyle name="Normal 82 3 2" xfId="37244" xr:uid="{00000000-0005-0000-0000-00000F8D0000}"/>
    <cellStyle name="Normal 82 3 2 2" xfId="37245" xr:uid="{00000000-0005-0000-0000-0000108D0000}"/>
    <cellStyle name="Normal 82 3 2 2 2" xfId="37246" xr:uid="{00000000-0005-0000-0000-0000118D0000}"/>
    <cellStyle name="Normal 82 3 2 2 2 2" xfId="37247" xr:uid="{00000000-0005-0000-0000-0000128D0000}"/>
    <cellStyle name="Normal 82 3 2 2 3" xfId="37248" xr:uid="{00000000-0005-0000-0000-0000138D0000}"/>
    <cellStyle name="Normal 82 3 2 2 4" xfId="37249" xr:uid="{00000000-0005-0000-0000-0000148D0000}"/>
    <cellStyle name="Normal 82 3 2 3" xfId="37250" xr:uid="{00000000-0005-0000-0000-0000158D0000}"/>
    <cellStyle name="Normal 82 3 2 3 2" xfId="37251" xr:uid="{00000000-0005-0000-0000-0000168D0000}"/>
    <cellStyle name="Normal 82 3 2 4" xfId="37252" xr:uid="{00000000-0005-0000-0000-0000178D0000}"/>
    <cellStyle name="Normal 82 3 2 5" xfId="37253" xr:uid="{00000000-0005-0000-0000-0000188D0000}"/>
    <cellStyle name="Normal 82 4" xfId="37254" xr:uid="{00000000-0005-0000-0000-0000198D0000}"/>
    <cellStyle name="Normal 82 4 2" xfId="37255" xr:uid="{00000000-0005-0000-0000-00001A8D0000}"/>
    <cellStyle name="Normal 82 4 2 2" xfId="37256" xr:uid="{00000000-0005-0000-0000-00001B8D0000}"/>
    <cellStyle name="Normal 82 4 2 2 2" xfId="37257" xr:uid="{00000000-0005-0000-0000-00001C8D0000}"/>
    <cellStyle name="Normal 82 4 2 3" xfId="37258" xr:uid="{00000000-0005-0000-0000-00001D8D0000}"/>
    <cellStyle name="Normal 82 4 2 4" xfId="37259" xr:uid="{00000000-0005-0000-0000-00001E8D0000}"/>
    <cellStyle name="Normal 82 4 3" xfId="37260" xr:uid="{00000000-0005-0000-0000-00001F8D0000}"/>
    <cellStyle name="Normal 82 4 3 2" xfId="37261" xr:uid="{00000000-0005-0000-0000-0000208D0000}"/>
    <cellStyle name="Normal 82 4 4" xfId="37262" xr:uid="{00000000-0005-0000-0000-0000218D0000}"/>
    <cellStyle name="Normal 82 4 5" xfId="37263" xr:uid="{00000000-0005-0000-0000-0000228D0000}"/>
    <cellStyle name="Normal 83" xfId="37264" xr:uid="{00000000-0005-0000-0000-0000238D0000}"/>
    <cellStyle name="Normal 83 2" xfId="37265" xr:uid="{00000000-0005-0000-0000-0000248D0000}"/>
    <cellStyle name="Normal 83 2 2" xfId="37266" xr:uid="{00000000-0005-0000-0000-0000258D0000}"/>
    <cellStyle name="Normal 83 2 2 2" xfId="37267" xr:uid="{00000000-0005-0000-0000-0000268D0000}"/>
    <cellStyle name="Normal 83 2 2 2 2" xfId="37268" xr:uid="{00000000-0005-0000-0000-0000278D0000}"/>
    <cellStyle name="Normal 83 2 2 2 2 2" xfId="37269" xr:uid="{00000000-0005-0000-0000-0000288D0000}"/>
    <cellStyle name="Normal 83 2 2 2 3" xfId="37270" xr:uid="{00000000-0005-0000-0000-0000298D0000}"/>
    <cellStyle name="Normal 83 2 2 2 4" xfId="37271" xr:uid="{00000000-0005-0000-0000-00002A8D0000}"/>
    <cellStyle name="Normal 83 2 2 3" xfId="37272" xr:uid="{00000000-0005-0000-0000-00002B8D0000}"/>
    <cellStyle name="Normal 83 2 2 3 2" xfId="37273" xr:uid="{00000000-0005-0000-0000-00002C8D0000}"/>
    <cellStyle name="Normal 83 2 2 4" xfId="37274" xr:uid="{00000000-0005-0000-0000-00002D8D0000}"/>
    <cellStyle name="Normal 83 2 2 5" xfId="37275" xr:uid="{00000000-0005-0000-0000-00002E8D0000}"/>
    <cellStyle name="Normal 83 2 2 6" xfId="37276" xr:uid="{00000000-0005-0000-0000-00002F8D0000}"/>
    <cellStyle name="Normal 83 3" xfId="37277" xr:uid="{00000000-0005-0000-0000-0000308D0000}"/>
    <cellStyle name="Normal 83 3 2" xfId="37278" xr:uid="{00000000-0005-0000-0000-0000318D0000}"/>
    <cellStyle name="Normal 83 3 2 2" xfId="37279" xr:uid="{00000000-0005-0000-0000-0000328D0000}"/>
    <cellStyle name="Normal 83 3 2 2 2" xfId="37280" xr:uid="{00000000-0005-0000-0000-0000338D0000}"/>
    <cellStyle name="Normal 83 3 2 2 2 2" xfId="37281" xr:uid="{00000000-0005-0000-0000-0000348D0000}"/>
    <cellStyle name="Normal 83 3 2 2 3" xfId="37282" xr:uid="{00000000-0005-0000-0000-0000358D0000}"/>
    <cellStyle name="Normal 83 3 2 2 4" xfId="37283" xr:uid="{00000000-0005-0000-0000-0000368D0000}"/>
    <cellStyle name="Normal 83 3 2 3" xfId="37284" xr:uid="{00000000-0005-0000-0000-0000378D0000}"/>
    <cellStyle name="Normal 83 3 2 3 2" xfId="37285" xr:uid="{00000000-0005-0000-0000-0000388D0000}"/>
    <cellStyle name="Normal 83 3 2 4" xfId="37286" xr:uid="{00000000-0005-0000-0000-0000398D0000}"/>
    <cellStyle name="Normal 83 3 2 5" xfId="37287" xr:uid="{00000000-0005-0000-0000-00003A8D0000}"/>
    <cellStyle name="Normal 83 4" xfId="37288" xr:uid="{00000000-0005-0000-0000-00003B8D0000}"/>
    <cellStyle name="Normal 83 4 2" xfId="37289" xr:uid="{00000000-0005-0000-0000-00003C8D0000}"/>
    <cellStyle name="Normal 83 4 2 2" xfId="37290" xr:uid="{00000000-0005-0000-0000-00003D8D0000}"/>
    <cellStyle name="Normal 83 4 2 2 2" xfId="37291" xr:uid="{00000000-0005-0000-0000-00003E8D0000}"/>
    <cellStyle name="Normal 83 4 2 3" xfId="37292" xr:uid="{00000000-0005-0000-0000-00003F8D0000}"/>
    <cellStyle name="Normal 83 4 2 4" xfId="37293" xr:uid="{00000000-0005-0000-0000-0000408D0000}"/>
    <cellStyle name="Normal 83 4 3" xfId="37294" xr:uid="{00000000-0005-0000-0000-0000418D0000}"/>
    <cellStyle name="Normal 83 4 3 2" xfId="37295" xr:uid="{00000000-0005-0000-0000-0000428D0000}"/>
    <cellStyle name="Normal 83 4 4" xfId="37296" xr:uid="{00000000-0005-0000-0000-0000438D0000}"/>
    <cellStyle name="Normal 83 4 5" xfId="37297" xr:uid="{00000000-0005-0000-0000-0000448D0000}"/>
    <cellStyle name="Normal 84" xfId="37298" xr:uid="{00000000-0005-0000-0000-0000458D0000}"/>
    <cellStyle name="Normal 84 2" xfId="37299" xr:uid="{00000000-0005-0000-0000-0000468D0000}"/>
    <cellStyle name="Normal 84 2 2" xfId="37300" xr:uid="{00000000-0005-0000-0000-0000478D0000}"/>
    <cellStyle name="Normal 84 2 2 2" xfId="37301" xr:uid="{00000000-0005-0000-0000-0000488D0000}"/>
    <cellStyle name="Normal 84 2 2 2 2" xfId="37302" xr:uid="{00000000-0005-0000-0000-0000498D0000}"/>
    <cellStyle name="Normal 84 2 2 2 2 2" xfId="37303" xr:uid="{00000000-0005-0000-0000-00004A8D0000}"/>
    <cellStyle name="Normal 84 2 2 2 3" xfId="37304" xr:uid="{00000000-0005-0000-0000-00004B8D0000}"/>
    <cellStyle name="Normal 84 2 2 2 4" xfId="37305" xr:uid="{00000000-0005-0000-0000-00004C8D0000}"/>
    <cellStyle name="Normal 84 2 2 3" xfId="37306" xr:uid="{00000000-0005-0000-0000-00004D8D0000}"/>
    <cellStyle name="Normal 84 2 2 3 2" xfId="37307" xr:uid="{00000000-0005-0000-0000-00004E8D0000}"/>
    <cellStyle name="Normal 84 2 2 4" xfId="37308" xr:uid="{00000000-0005-0000-0000-00004F8D0000}"/>
    <cellStyle name="Normal 84 2 2 5" xfId="37309" xr:uid="{00000000-0005-0000-0000-0000508D0000}"/>
    <cellStyle name="Normal 84 2 2 6" xfId="37310" xr:uid="{00000000-0005-0000-0000-0000518D0000}"/>
    <cellStyle name="Normal 84 3" xfId="37311" xr:uid="{00000000-0005-0000-0000-0000528D0000}"/>
    <cellStyle name="Normal 84 3 2" xfId="37312" xr:uid="{00000000-0005-0000-0000-0000538D0000}"/>
    <cellStyle name="Normal 84 3 2 2" xfId="37313" xr:uid="{00000000-0005-0000-0000-0000548D0000}"/>
    <cellStyle name="Normal 84 3 2 2 2" xfId="37314" xr:uid="{00000000-0005-0000-0000-0000558D0000}"/>
    <cellStyle name="Normal 84 3 2 2 2 2" xfId="37315" xr:uid="{00000000-0005-0000-0000-0000568D0000}"/>
    <cellStyle name="Normal 84 3 2 2 3" xfId="37316" xr:uid="{00000000-0005-0000-0000-0000578D0000}"/>
    <cellStyle name="Normal 84 3 2 2 4" xfId="37317" xr:uid="{00000000-0005-0000-0000-0000588D0000}"/>
    <cellStyle name="Normal 84 3 2 3" xfId="37318" xr:uid="{00000000-0005-0000-0000-0000598D0000}"/>
    <cellStyle name="Normal 84 3 2 3 2" xfId="37319" xr:uid="{00000000-0005-0000-0000-00005A8D0000}"/>
    <cellStyle name="Normal 84 3 2 4" xfId="37320" xr:uid="{00000000-0005-0000-0000-00005B8D0000}"/>
    <cellStyle name="Normal 84 3 2 5" xfId="37321" xr:uid="{00000000-0005-0000-0000-00005C8D0000}"/>
    <cellStyle name="Normal 84 4" xfId="37322" xr:uid="{00000000-0005-0000-0000-00005D8D0000}"/>
    <cellStyle name="Normal 84 4 2" xfId="37323" xr:uid="{00000000-0005-0000-0000-00005E8D0000}"/>
    <cellStyle name="Normal 84 4 2 2" xfId="37324" xr:uid="{00000000-0005-0000-0000-00005F8D0000}"/>
    <cellStyle name="Normal 84 4 2 2 2" xfId="37325" xr:uid="{00000000-0005-0000-0000-0000608D0000}"/>
    <cellStyle name="Normal 84 4 2 3" xfId="37326" xr:uid="{00000000-0005-0000-0000-0000618D0000}"/>
    <cellStyle name="Normal 84 4 2 4" xfId="37327" xr:uid="{00000000-0005-0000-0000-0000628D0000}"/>
    <cellStyle name="Normal 84 4 3" xfId="37328" xr:uid="{00000000-0005-0000-0000-0000638D0000}"/>
    <cellStyle name="Normal 84 4 3 2" xfId="37329" xr:uid="{00000000-0005-0000-0000-0000648D0000}"/>
    <cellStyle name="Normal 84 4 4" xfId="37330" xr:uid="{00000000-0005-0000-0000-0000658D0000}"/>
    <cellStyle name="Normal 84 4 5" xfId="37331" xr:uid="{00000000-0005-0000-0000-0000668D0000}"/>
    <cellStyle name="Normal 85" xfId="37332" xr:uid="{00000000-0005-0000-0000-0000678D0000}"/>
    <cellStyle name="Normal 85 2" xfId="37333" xr:uid="{00000000-0005-0000-0000-0000688D0000}"/>
    <cellStyle name="Normal 85 2 2" xfId="37334" xr:uid="{00000000-0005-0000-0000-0000698D0000}"/>
    <cellStyle name="Normal 85 2 2 2" xfId="37335" xr:uid="{00000000-0005-0000-0000-00006A8D0000}"/>
    <cellStyle name="Normal 85 2 2 2 2" xfId="37336" xr:uid="{00000000-0005-0000-0000-00006B8D0000}"/>
    <cellStyle name="Normal 85 2 2 2 2 2" xfId="37337" xr:uid="{00000000-0005-0000-0000-00006C8D0000}"/>
    <cellStyle name="Normal 85 2 2 2 3" xfId="37338" xr:uid="{00000000-0005-0000-0000-00006D8D0000}"/>
    <cellStyle name="Normal 85 2 2 2 4" xfId="37339" xr:uid="{00000000-0005-0000-0000-00006E8D0000}"/>
    <cellStyle name="Normal 85 2 2 3" xfId="37340" xr:uid="{00000000-0005-0000-0000-00006F8D0000}"/>
    <cellStyle name="Normal 85 2 2 3 2" xfId="37341" xr:uid="{00000000-0005-0000-0000-0000708D0000}"/>
    <cellStyle name="Normal 85 2 2 4" xfId="37342" xr:uid="{00000000-0005-0000-0000-0000718D0000}"/>
    <cellStyle name="Normal 85 2 2 5" xfId="37343" xr:uid="{00000000-0005-0000-0000-0000728D0000}"/>
    <cellStyle name="Normal 85 2 2 6" xfId="37344" xr:uid="{00000000-0005-0000-0000-0000738D0000}"/>
    <cellStyle name="Normal 85 3" xfId="37345" xr:uid="{00000000-0005-0000-0000-0000748D0000}"/>
    <cellStyle name="Normal 85 3 2" xfId="37346" xr:uid="{00000000-0005-0000-0000-0000758D0000}"/>
    <cellStyle name="Normal 85 3 2 2" xfId="37347" xr:uid="{00000000-0005-0000-0000-0000768D0000}"/>
    <cellStyle name="Normal 85 3 2 2 2" xfId="37348" xr:uid="{00000000-0005-0000-0000-0000778D0000}"/>
    <cellStyle name="Normal 85 3 2 3" xfId="37349" xr:uid="{00000000-0005-0000-0000-0000788D0000}"/>
    <cellStyle name="Normal 85 3 2 4" xfId="37350" xr:uid="{00000000-0005-0000-0000-0000798D0000}"/>
    <cellStyle name="Normal 85 3 3" xfId="37351" xr:uid="{00000000-0005-0000-0000-00007A8D0000}"/>
    <cellStyle name="Normal 85 3 3 2" xfId="37352" xr:uid="{00000000-0005-0000-0000-00007B8D0000}"/>
    <cellStyle name="Normal 85 3 3 3" xfId="37353" xr:uid="{00000000-0005-0000-0000-00007C8D0000}"/>
    <cellStyle name="Normal 85 3 4" xfId="37354" xr:uid="{00000000-0005-0000-0000-00007D8D0000}"/>
    <cellStyle name="Normal 85 3 5" xfId="37355" xr:uid="{00000000-0005-0000-0000-00007E8D0000}"/>
    <cellStyle name="Normal 86" xfId="37356" xr:uid="{00000000-0005-0000-0000-00007F8D0000}"/>
    <cellStyle name="Normal 86 2" xfId="37357" xr:uid="{00000000-0005-0000-0000-0000808D0000}"/>
    <cellStyle name="Normal 86 2 2" xfId="37358" xr:uid="{00000000-0005-0000-0000-0000818D0000}"/>
    <cellStyle name="Normal 86 2 2 2" xfId="37359" xr:uid="{00000000-0005-0000-0000-0000828D0000}"/>
    <cellStyle name="Normal 86 2 2 2 2" xfId="37360" xr:uid="{00000000-0005-0000-0000-0000838D0000}"/>
    <cellStyle name="Normal 86 2 2 2 2 2" xfId="37361" xr:uid="{00000000-0005-0000-0000-0000848D0000}"/>
    <cellStyle name="Normal 86 2 2 2 3" xfId="37362" xr:uid="{00000000-0005-0000-0000-0000858D0000}"/>
    <cellStyle name="Normal 86 2 2 2 4" xfId="37363" xr:uid="{00000000-0005-0000-0000-0000868D0000}"/>
    <cellStyle name="Normal 86 2 2 3" xfId="37364" xr:uid="{00000000-0005-0000-0000-0000878D0000}"/>
    <cellStyle name="Normal 86 2 2 3 2" xfId="37365" xr:uid="{00000000-0005-0000-0000-0000888D0000}"/>
    <cellStyle name="Normal 86 2 2 4" xfId="37366" xr:uid="{00000000-0005-0000-0000-0000898D0000}"/>
    <cellStyle name="Normal 86 2 2 5" xfId="37367" xr:uid="{00000000-0005-0000-0000-00008A8D0000}"/>
    <cellStyle name="Normal 86 2 2 6" xfId="37368" xr:uid="{00000000-0005-0000-0000-00008B8D0000}"/>
    <cellStyle name="Normal 86 3" xfId="37369" xr:uid="{00000000-0005-0000-0000-00008C8D0000}"/>
    <cellStyle name="Normal 86 3 2" xfId="37370" xr:uid="{00000000-0005-0000-0000-00008D8D0000}"/>
    <cellStyle name="Normal 86 3 2 2" xfId="37371" xr:uid="{00000000-0005-0000-0000-00008E8D0000}"/>
    <cellStyle name="Normal 86 3 2 2 2" xfId="37372" xr:uid="{00000000-0005-0000-0000-00008F8D0000}"/>
    <cellStyle name="Normal 86 3 2 3" xfId="37373" xr:uid="{00000000-0005-0000-0000-0000908D0000}"/>
    <cellStyle name="Normal 86 3 2 4" xfId="37374" xr:uid="{00000000-0005-0000-0000-0000918D0000}"/>
    <cellStyle name="Normal 86 3 3" xfId="37375" xr:uid="{00000000-0005-0000-0000-0000928D0000}"/>
    <cellStyle name="Normal 86 3 3 2" xfId="37376" xr:uid="{00000000-0005-0000-0000-0000938D0000}"/>
    <cellStyle name="Normal 86 3 3 3" xfId="37377" xr:uid="{00000000-0005-0000-0000-0000948D0000}"/>
    <cellStyle name="Normal 86 3 4" xfId="37378" xr:uid="{00000000-0005-0000-0000-0000958D0000}"/>
    <cellStyle name="Normal 86 3 5" xfId="37379" xr:uid="{00000000-0005-0000-0000-0000968D0000}"/>
    <cellStyle name="Normal 87" xfId="37380" xr:uid="{00000000-0005-0000-0000-0000978D0000}"/>
    <cellStyle name="Normal 87 2" xfId="37381" xr:uid="{00000000-0005-0000-0000-0000988D0000}"/>
    <cellStyle name="Normal 87 2 2" xfId="37382" xr:uid="{00000000-0005-0000-0000-0000998D0000}"/>
    <cellStyle name="Normal 87 2 2 2" xfId="37383" xr:uid="{00000000-0005-0000-0000-00009A8D0000}"/>
    <cellStyle name="Normal 87 2 2 2 2" xfId="37384" xr:uid="{00000000-0005-0000-0000-00009B8D0000}"/>
    <cellStyle name="Normal 87 2 2 2 2 2" xfId="37385" xr:uid="{00000000-0005-0000-0000-00009C8D0000}"/>
    <cellStyle name="Normal 87 2 2 2 3" xfId="37386" xr:uid="{00000000-0005-0000-0000-00009D8D0000}"/>
    <cellStyle name="Normal 87 2 2 2 4" xfId="37387" xr:uid="{00000000-0005-0000-0000-00009E8D0000}"/>
    <cellStyle name="Normal 87 2 2 3" xfId="37388" xr:uid="{00000000-0005-0000-0000-00009F8D0000}"/>
    <cellStyle name="Normal 87 2 2 3 2" xfId="37389" xr:uid="{00000000-0005-0000-0000-0000A08D0000}"/>
    <cellStyle name="Normal 87 2 2 4" xfId="37390" xr:uid="{00000000-0005-0000-0000-0000A18D0000}"/>
    <cellStyle name="Normal 87 2 2 5" xfId="37391" xr:uid="{00000000-0005-0000-0000-0000A28D0000}"/>
    <cellStyle name="Normal 87 2 2 6" xfId="37392" xr:uid="{00000000-0005-0000-0000-0000A38D0000}"/>
    <cellStyle name="Normal 87 2 3" xfId="37393" xr:uid="{00000000-0005-0000-0000-0000A48D0000}"/>
    <cellStyle name="Normal 87 2 4" xfId="37394" xr:uid="{00000000-0005-0000-0000-0000A58D0000}"/>
    <cellStyle name="Normal 87 2 5" xfId="37395" xr:uid="{00000000-0005-0000-0000-0000A68D0000}"/>
    <cellStyle name="Normal 87 2 6" xfId="37396" xr:uid="{00000000-0005-0000-0000-0000A78D0000}"/>
    <cellStyle name="Normal 87 3" xfId="37397" xr:uid="{00000000-0005-0000-0000-0000A88D0000}"/>
    <cellStyle name="Normal 87 3 2" xfId="37398" xr:uid="{00000000-0005-0000-0000-0000A98D0000}"/>
    <cellStyle name="Normal 87 3 2 2" xfId="37399" xr:uid="{00000000-0005-0000-0000-0000AA8D0000}"/>
    <cellStyle name="Normal 87 3 2 2 2" xfId="37400" xr:uid="{00000000-0005-0000-0000-0000AB8D0000}"/>
    <cellStyle name="Normal 87 3 2 3" xfId="37401" xr:uid="{00000000-0005-0000-0000-0000AC8D0000}"/>
    <cellStyle name="Normal 87 3 2 4" xfId="37402" xr:uid="{00000000-0005-0000-0000-0000AD8D0000}"/>
    <cellStyle name="Normal 87 3 3" xfId="37403" xr:uid="{00000000-0005-0000-0000-0000AE8D0000}"/>
    <cellStyle name="Normal 87 3 3 2" xfId="37404" xr:uid="{00000000-0005-0000-0000-0000AF8D0000}"/>
    <cellStyle name="Normal 87 3 3 3" xfId="37405" xr:uid="{00000000-0005-0000-0000-0000B08D0000}"/>
    <cellStyle name="Normal 87 3 4" xfId="37406" xr:uid="{00000000-0005-0000-0000-0000B18D0000}"/>
    <cellStyle name="Normal 87 3 4 2" xfId="37407" xr:uid="{00000000-0005-0000-0000-0000B28D0000}"/>
    <cellStyle name="Normal 87 3 5" xfId="37408" xr:uid="{00000000-0005-0000-0000-0000B38D0000}"/>
    <cellStyle name="Normal 87 4" xfId="37409" xr:uid="{00000000-0005-0000-0000-0000B48D0000}"/>
    <cellStyle name="Normal 87 5" xfId="37410" xr:uid="{00000000-0005-0000-0000-0000B58D0000}"/>
    <cellStyle name="Normal 87 6" xfId="37411" xr:uid="{00000000-0005-0000-0000-0000B68D0000}"/>
    <cellStyle name="Normal 87 7" xfId="37412" xr:uid="{00000000-0005-0000-0000-0000B78D0000}"/>
    <cellStyle name="Normal 87 8" xfId="37413" xr:uid="{00000000-0005-0000-0000-0000B88D0000}"/>
    <cellStyle name="Normal 87 9" xfId="37414" xr:uid="{00000000-0005-0000-0000-0000B98D0000}"/>
    <cellStyle name="Normal 88" xfId="37415" xr:uid="{00000000-0005-0000-0000-0000BA8D0000}"/>
    <cellStyle name="Normal 88 10" xfId="37416" xr:uid="{00000000-0005-0000-0000-0000BB8D0000}"/>
    <cellStyle name="Normal 88 2" xfId="37417" xr:uid="{00000000-0005-0000-0000-0000BC8D0000}"/>
    <cellStyle name="Normal 88 2 2" xfId="37418" xr:uid="{00000000-0005-0000-0000-0000BD8D0000}"/>
    <cellStyle name="Normal 88 2 2 2" xfId="37419" xr:uid="{00000000-0005-0000-0000-0000BE8D0000}"/>
    <cellStyle name="Normal 88 2 2 2 2" xfId="37420" xr:uid="{00000000-0005-0000-0000-0000BF8D0000}"/>
    <cellStyle name="Normal 88 2 2 2 2 2" xfId="37421" xr:uid="{00000000-0005-0000-0000-0000C08D0000}"/>
    <cellStyle name="Normal 88 2 2 2 3" xfId="37422" xr:uid="{00000000-0005-0000-0000-0000C18D0000}"/>
    <cellStyle name="Normal 88 2 2 2 4" xfId="37423" xr:uid="{00000000-0005-0000-0000-0000C28D0000}"/>
    <cellStyle name="Normal 88 2 2 3" xfId="37424" xr:uid="{00000000-0005-0000-0000-0000C38D0000}"/>
    <cellStyle name="Normal 88 2 2 3 2" xfId="37425" xr:uid="{00000000-0005-0000-0000-0000C48D0000}"/>
    <cellStyle name="Normal 88 2 2 4" xfId="37426" xr:uid="{00000000-0005-0000-0000-0000C58D0000}"/>
    <cellStyle name="Normal 88 2 2 5" xfId="37427" xr:uid="{00000000-0005-0000-0000-0000C68D0000}"/>
    <cellStyle name="Normal 88 2 2 6" xfId="37428" xr:uid="{00000000-0005-0000-0000-0000C78D0000}"/>
    <cellStyle name="Normal 88 2 3" xfId="37429" xr:uid="{00000000-0005-0000-0000-0000C88D0000}"/>
    <cellStyle name="Normal 88 3" xfId="37430" xr:uid="{00000000-0005-0000-0000-0000C98D0000}"/>
    <cellStyle name="Normal 88 3 2" xfId="37431" xr:uid="{00000000-0005-0000-0000-0000CA8D0000}"/>
    <cellStyle name="Normal 88 3 2 2" xfId="37432" xr:uid="{00000000-0005-0000-0000-0000CB8D0000}"/>
    <cellStyle name="Normal 88 3 2 2 2" xfId="37433" xr:uid="{00000000-0005-0000-0000-0000CC8D0000}"/>
    <cellStyle name="Normal 88 3 2 3" xfId="37434" xr:uid="{00000000-0005-0000-0000-0000CD8D0000}"/>
    <cellStyle name="Normal 88 3 2 4" xfId="37435" xr:uid="{00000000-0005-0000-0000-0000CE8D0000}"/>
    <cellStyle name="Normal 88 3 2 5" xfId="37436" xr:uid="{00000000-0005-0000-0000-0000CF8D0000}"/>
    <cellStyle name="Normal 88 3 3" xfId="37437" xr:uid="{00000000-0005-0000-0000-0000D08D0000}"/>
    <cellStyle name="Normal 88 3 3 2" xfId="37438" xr:uid="{00000000-0005-0000-0000-0000D18D0000}"/>
    <cellStyle name="Normal 88 3 3 3" xfId="37439" xr:uid="{00000000-0005-0000-0000-0000D28D0000}"/>
    <cellStyle name="Normal 88 3 4" xfId="37440" xr:uid="{00000000-0005-0000-0000-0000D38D0000}"/>
    <cellStyle name="Normal 88 3 5" xfId="37441" xr:uid="{00000000-0005-0000-0000-0000D48D0000}"/>
    <cellStyle name="Normal 88 4" xfId="37442" xr:uid="{00000000-0005-0000-0000-0000D58D0000}"/>
    <cellStyle name="Normal 88 5" xfId="37443" xr:uid="{00000000-0005-0000-0000-0000D68D0000}"/>
    <cellStyle name="Normal 88 6" xfId="37444" xr:uid="{00000000-0005-0000-0000-0000D78D0000}"/>
    <cellStyle name="Normal 88 7" xfId="37445" xr:uid="{00000000-0005-0000-0000-0000D88D0000}"/>
    <cellStyle name="Normal 88 8" xfId="37446" xr:uid="{00000000-0005-0000-0000-0000D98D0000}"/>
    <cellStyle name="Normal 88 9" xfId="37447" xr:uid="{00000000-0005-0000-0000-0000DA8D0000}"/>
    <cellStyle name="Normal 89" xfId="37448" xr:uid="{00000000-0005-0000-0000-0000DB8D0000}"/>
    <cellStyle name="Normal 89 2" xfId="37449" xr:uid="{00000000-0005-0000-0000-0000DC8D0000}"/>
    <cellStyle name="Normal 89 2 2" xfId="37450" xr:uid="{00000000-0005-0000-0000-0000DD8D0000}"/>
    <cellStyle name="Normal 89 2 2 2" xfId="37451" xr:uid="{00000000-0005-0000-0000-0000DE8D0000}"/>
    <cellStyle name="Normal 89 2 2 2 2" xfId="37452" xr:uid="{00000000-0005-0000-0000-0000DF8D0000}"/>
    <cellStyle name="Normal 89 2 2 2 2 2" xfId="37453" xr:uid="{00000000-0005-0000-0000-0000E08D0000}"/>
    <cellStyle name="Normal 89 2 2 2 3" xfId="37454" xr:uid="{00000000-0005-0000-0000-0000E18D0000}"/>
    <cellStyle name="Normal 89 2 2 2 4" xfId="37455" xr:uid="{00000000-0005-0000-0000-0000E28D0000}"/>
    <cellStyle name="Normal 89 2 2 3" xfId="37456" xr:uid="{00000000-0005-0000-0000-0000E38D0000}"/>
    <cellStyle name="Normal 89 2 2 3 2" xfId="37457" xr:uid="{00000000-0005-0000-0000-0000E48D0000}"/>
    <cellStyle name="Normal 89 2 2 4" xfId="37458" xr:uid="{00000000-0005-0000-0000-0000E58D0000}"/>
    <cellStyle name="Normal 89 2 2 5" xfId="37459" xr:uid="{00000000-0005-0000-0000-0000E68D0000}"/>
    <cellStyle name="Normal 89 2 2 6" xfId="37460" xr:uid="{00000000-0005-0000-0000-0000E78D0000}"/>
    <cellStyle name="Normal 89 2 3" xfId="37461" xr:uid="{00000000-0005-0000-0000-0000E88D0000}"/>
    <cellStyle name="Normal 89 2 3 2" xfId="37462" xr:uid="{00000000-0005-0000-0000-0000E98D0000}"/>
    <cellStyle name="Normal 89 2 4" xfId="37463" xr:uid="{00000000-0005-0000-0000-0000EA8D0000}"/>
    <cellStyle name="Normal 89 2 5" xfId="37464" xr:uid="{00000000-0005-0000-0000-0000EB8D0000}"/>
    <cellStyle name="Normal 89 2 6" xfId="37465" xr:uid="{00000000-0005-0000-0000-0000EC8D0000}"/>
    <cellStyle name="Normal 89 3" xfId="37466" xr:uid="{00000000-0005-0000-0000-0000ED8D0000}"/>
    <cellStyle name="Normal 89 3 2" xfId="37467" xr:uid="{00000000-0005-0000-0000-0000EE8D0000}"/>
    <cellStyle name="Normal 89 3 2 2" xfId="37468" xr:uid="{00000000-0005-0000-0000-0000EF8D0000}"/>
    <cellStyle name="Normal 89 3 2 2 2" xfId="37469" xr:uid="{00000000-0005-0000-0000-0000F08D0000}"/>
    <cellStyle name="Normal 89 3 2 3" xfId="37470" xr:uid="{00000000-0005-0000-0000-0000F18D0000}"/>
    <cellStyle name="Normal 89 3 2 4" xfId="37471" xr:uid="{00000000-0005-0000-0000-0000F28D0000}"/>
    <cellStyle name="Normal 89 3 2 5" xfId="37472" xr:uid="{00000000-0005-0000-0000-0000F38D0000}"/>
    <cellStyle name="Normal 89 3 3" xfId="37473" xr:uid="{00000000-0005-0000-0000-0000F48D0000}"/>
    <cellStyle name="Normal 89 3 3 2" xfId="37474" xr:uid="{00000000-0005-0000-0000-0000F58D0000}"/>
    <cellStyle name="Normal 89 3 3 3" xfId="37475" xr:uid="{00000000-0005-0000-0000-0000F68D0000}"/>
    <cellStyle name="Normal 89 3 4" xfId="37476" xr:uid="{00000000-0005-0000-0000-0000F78D0000}"/>
    <cellStyle name="Normal 89 3 5" xfId="37477" xr:uid="{00000000-0005-0000-0000-0000F88D0000}"/>
    <cellStyle name="Normal 89 4" xfId="37478" xr:uid="{00000000-0005-0000-0000-0000F98D0000}"/>
    <cellStyle name="Normal 89 5" xfId="37479" xr:uid="{00000000-0005-0000-0000-0000FA8D0000}"/>
    <cellStyle name="Normal 9" xfId="447" xr:uid="{00000000-0005-0000-0000-0000FB8D0000}"/>
    <cellStyle name="Normal 9 10" xfId="37480" xr:uid="{00000000-0005-0000-0000-0000FC8D0000}"/>
    <cellStyle name="Normal 9 10 2" xfId="37481" xr:uid="{00000000-0005-0000-0000-0000FD8D0000}"/>
    <cellStyle name="Normal 9 10 2 2" xfId="37482" xr:uid="{00000000-0005-0000-0000-0000FE8D0000}"/>
    <cellStyle name="Normal 9 10 2 2 2" xfId="37483" xr:uid="{00000000-0005-0000-0000-0000FF8D0000}"/>
    <cellStyle name="Normal 9 10 2 2 2 2" xfId="37484" xr:uid="{00000000-0005-0000-0000-0000008E0000}"/>
    <cellStyle name="Normal 9 10 2 2 3" xfId="37485" xr:uid="{00000000-0005-0000-0000-0000018E0000}"/>
    <cellStyle name="Normal 9 10 2 2 4" xfId="37486" xr:uid="{00000000-0005-0000-0000-0000028E0000}"/>
    <cellStyle name="Normal 9 10 2 3" xfId="37487" xr:uid="{00000000-0005-0000-0000-0000038E0000}"/>
    <cellStyle name="Normal 9 10 2 3 2" xfId="37488" xr:uid="{00000000-0005-0000-0000-0000048E0000}"/>
    <cellStyle name="Normal 9 10 2 4" xfId="37489" xr:uid="{00000000-0005-0000-0000-0000058E0000}"/>
    <cellStyle name="Normal 9 10 2 5" xfId="37490" xr:uid="{00000000-0005-0000-0000-0000068E0000}"/>
    <cellStyle name="Normal 9 10 2 6" xfId="37491" xr:uid="{00000000-0005-0000-0000-0000078E0000}"/>
    <cellStyle name="Normal 9 10 3" xfId="37492" xr:uid="{00000000-0005-0000-0000-0000088E0000}"/>
    <cellStyle name="Normal 9 10 3 2" xfId="37493" xr:uid="{00000000-0005-0000-0000-0000098E0000}"/>
    <cellStyle name="Normal 9 11" xfId="37494" xr:uid="{00000000-0005-0000-0000-00000A8E0000}"/>
    <cellStyle name="Normal 9 11 2" xfId="37495" xr:uid="{00000000-0005-0000-0000-00000B8E0000}"/>
    <cellStyle name="Normal 9 11 2 2" xfId="37496" xr:uid="{00000000-0005-0000-0000-00000C8E0000}"/>
    <cellStyle name="Normal 9 11 2 2 2" xfId="37497" xr:uid="{00000000-0005-0000-0000-00000D8E0000}"/>
    <cellStyle name="Normal 9 11 2 2 2 2" xfId="37498" xr:uid="{00000000-0005-0000-0000-00000E8E0000}"/>
    <cellStyle name="Normal 9 11 2 2 3" xfId="37499" xr:uid="{00000000-0005-0000-0000-00000F8E0000}"/>
    <cellStyle name="Normal 9 11 2 2 4" xfId="37500" xr:uid="{00000000-0005-0000-0000-0000108E0000}"/>
    <cellStyle name="Normal 9 11 2 3" xfId="37501" xr:uid="{00000000-0005-0000-0000-0000118E0000}"/>
    <cellStyle name="Normal 9 11 2 3 2" xfId="37502" xr:uid="{00000000-0005-0000-0000-0000128E0000}"/>
    <cellStyle name="Normal 9 11 2 4" xfId="37503" xr:uid="{00000000-0005-0000-0000-0000138E0000}"/>
    <cellStyle name="Normal 9 11 2 5" xfId="37504" xr:uid="{00000000-0005-0000-0000-0000148E0000}"/>
    <cellStyle name="Normal 9 11 2 6" xfId="37505" xr:uid="{00000000-0005-0000-0000-0000158E0000}"/>
    <cellStyle name="Normal 9 11 3" xfId="37506" xr:uid="{00000000-0005-0000-0000-0000168E0000}"/>
    <cellStyle name="Normal 9 11 3 2" xfId="37507" xr:uid="{00000000-0005-0000-0000-0000178E0000}"/>
    <cellStyle name="Normal 9 12" xfId="37508" xr:uid="{00000000-0005-0000-0000-0000188E0000}"/>
    <cellStyle name="Normal 9 12 2" xfId="37509" xr:uid="{00000000-0005-0000-0000-0000198E0000}"/>
    <cellStyle name="Normal 9 12 2 2" xfId="37510" xr:uid="{00000000-0005-0000-0000-00001A8E0000}"/>
    <cellStyle name="Normal 9 12 2 2 2" xfId="37511" xr:uid="{00000000-0005-0000-0000-00001B8E0000}"/>
    <cellStyle name="Normal 9 12 2 2 2 2" xfId="37512" xr:uid="{00000000-0005-0000-0000-00001C8E0000}"/>
    <cellStyle name="Normal 9 12 2 2 3" xfId="37513" xr:uid="{00000000-0005-0000-0000-00001D8E0000}"/>
    <cellStyle name="Normal 9 12 2 2 4" xfId="37514" xr:uid="{00000000-0005-0000-0000-00001E8E0000}"/>
    <cellStyle name="Normal 9 12 2 3" xfId="37515" xr:uid="{00000000-0005-0000-0000-00001F8E0000}"/>
    <cellStyle name="Normal 9 12 2 3 2" xfId="37516" xr:uid="{00000000-0005-0000-0000-0000208E0000}"/>
    <cellStyle name="Normal 9 12 2 4" xfId="37517" xr:uid="{00000000-0005-0000-0000-0000218E0000}"/>
    <cellStyle name="Normal 9 12 2 5" xfId="37518" xr:uid="{00000000-0005-0000-0000-0000228E0000}"/>
    <cellStyle name="Normal 9 12 2 6" xfId="37519" xr:uid="{00000000-0005-0000-0000-0000238E0000}"/>
    <cellStyle name="Normal 9 12 3" xfId="37520" xr:uid="{00000000-0005-0000-0000-0000248E0000}"/>
    <cellStyle name="Normal 9 12 3 2" xfId="37521" xr:uid="{00000000-0005-0000-0000-0000258E0000}"/>
    <cellStyle name="Normal 9 13" xfId="37522" xr:uid="{00000000-0005-0000-0000-0000268E0000}"/>
    <cellStyle name="Normal 9 13 2" xfId="37523" xr:uid="{00000000-0005-0000-0000-0000278E0000}"/>
    <cellStyle name="Normal 9 13 2 2" xfId="37524" xr:uid="{00000000-0005-0000-0000-0000288E0000}"/>
    <cellStyle name="Normal 9 13 2 2 2" xfId="37525" xr:uid="{00000000-0005-0000-0000-0000298E0000}"/>
    <cellStyle name="Normal 9 13 2 2 2 2" xfId="37526" xr:uid="{00000000-0005-0000-0000-00002A8E0000}"/>
    <cellStyle name="Normal 9 13 2 2 3" xfId="37527" xr:uid="{00000000-0005-0000-0000-00002B8E0000}"/>
    <cellStyle name="Normal 9 13 2 2 4" xfId="37528" xr:uid="{00000000-0005-0000-0000-00002C8E0000}"/>
    <cellStyle name="Normal 9 13 2 3" xfId="37529" xr:uid="{00000000-0005-0000-0000-00002D8E0000}"/>
    <cellStyle name="Normal 9 13 2 3 2" xfId="37530" xr:uid="{00000000-0005-0000-0000-00002E8E0000}"/>
    <cellStyle name="Normal 9 13 2 4" xfId="37531" xr:uid="{00000000-0005-0000-0000-00002F8E0000}"/>
    <cellStyle name="Normal 9 13 2 5" xfId="37532" xr:uid="{00000000-0005-0000-0000-0000308E0000}"/>
    <cellStyle name="Normal 9 13 2 6" xfId="37533" xr:uid="{00000000-0005-0000-0000-0000318E0000}"/>
    <cellStyle name="Normal 9 13 3" xfId="37534" xr:uid="{00000000-0005-0000-0000-0000328E0000}"/>
    <cellStyle name="Normal 9 14" xfId="37535" xr:uid="{00000000-0005-0000-0000-0000338E0000}"/>
    <cellStyle name="Normal 9 14 2" xfId="37536" xr:uid="{00000000-0005-0000-0000-0000348E0000}"/>
    <cellStyle name="Normal 9 14 2 2" xfId="37537" xr:uid="{00000000-0005-0000-0000-0000358E0000}"/>
    <cellStyle name="Normal 9 14 2 2 2" xfId="37538" xr:uid="{00000000-0005-0000-0000-0000368E0000}"/>
    <cellStyle name="Normal 9 14 2 3" xfId="37539" xr:uid="{00000000-0005-0000-0000-0000378E0000}"/>
    <cellStyle name="Normal 9 14 2 4" xfId="37540" xr:uid="{00000000-0005-0000-0000-0000388E0000}"/>
    <cellStyle name="Normal 9 14 3" xfId="37541" xr:uid="{00000000-0005-0000-0000-0000398E0000}"/>
    <cellStyle name="Normal 9 14 3 2" xfId="37542" xr:uid="{00000000-0005-0000-0000-00003A8E0000}"/>
    <cellStyle name="Normal 9 14 3 3" xfId="37543" xr:uid="{00000000-0005-0000-0000-00003B8E0000}"/>
    <cellStyle name="Normal 9 14 4" xfId="37544" xr:uid="{00000000-0005-0000-0000-00003C8E0000}"/>
    <cellStyle name="Normal 9 14 5" xfId="37545" xr:uid="{00000000-0005-0000-0000-00003D8E0000}"/>
    <cellStyle name="Normal 9 14 6" xfId="37546" xr:uid="{00000000-0005-0000-0000-00003E8E0000}"/>
    <cellStyle name="Normal 9 15" xfId="37547" xr:uid="{00000000-0005-0000-0000-00003F8E0000}"/>
    <cellStyle name="Normal 9 16" xfId="2304" xr:uid="{00000000-0005-0000-0000-0000408E0000}"/>
    <cellStyle name="Normal 9 17" xfId="50443" xr:uid="{AF9404A9-0BCE-49E9-BCF5-588AF55F962D}"/>
    <cellStyle name="Normal 9 18" xfId="52266" xr:uid="{508D4C06-3422-4498-BAE7-1EABA0C0F731}"/>
    <cellStyle name="Normal 9 19" xfId="52783" xr:uid="{DA9F4E5E-6BB7-4FD4-BC9A-4B3E234E5DCD}"/>
    <cellStyle name="Normal 9 2" xfId="1429" xr:uid="{00000000-0005-0000-0000-0000418E0000}"/>
    <cellStyle name="Normal 9 2 2" xfId="37548" xr:uid="{00000000-0005-0000-0000-0000428E0000}"/>
    <cellStyle name="Normal 9 2 2 2" xfId="37549" xr:uid="{00000000-0005-0000-0000-0000438E0000}"/>
    <cellStyle name="Normal 9 2 2 2 2" xfId="37550" xr:uid="{00000000-0005-0000-0000-0000448E0000}"/>
    <cellStyle name="Normal 9 2 2 2 2 2" xfId="37551" xr:uid="{00000000-0005-0000-0000-0000458E0000}"/>
    <cellStyle name="Normal 9 2 2 2 2 2 2" xfId="37552" xr:uid="{00000000-0005-0000-0000-0000468E0000}"/>
    <cellStyle name="Normal 9 2 2 2 2 3" xfId="37553" xr:uid="{00000000-0005-0000-0000-0000478E0000}"/>
    <cellStyle name="Normal 9 2 2 2 2 4" xfId="37554" xr:uid="{00000000-0005-0000-0000-0000488E0000}"/>
    <cellStyle name="Normal 9 2 2 2 2 5" xfId="37555" xr:uid="{00000000-0005-0000-0000-0000498E0000}"/>
    <cellStyle name="Normal 9 2 2 2 3" xfId="37556" xr:uid="{00000000-0005-0000-0000-00004A8E0000}"/>
    <cellStyle name="Normal 9 2 2 2 3 2" xfId="37557" xr:uid="{00000000-0005-0000-0000-00004B8E0000}"/>
    <cellStyle name="Normal 9 2 2 2 3 3" xfId="37558" xr:uid="{00000000-0005-0000-0000-00004C8E0000}"/>
    <cellStyle name="Normal 9 2 2 2 4" xfId="37559" xr:uid="{00000000-0005-0000-0000-00004D8E0000}"/>
    <cellStyle name="Normal 9 2 2 2 5" xfId="37560" xr:uid="{00000000-0005-0000-0000-00004E8E0000}"/>
    <cellStyle name="Normal 9 2 2 3" xfId="37561" xr:uid="{00000000-0005-0000-0000-00004F8E0000}"/>
    <cellStyle name="Normal 9 2 2 3 2" xfId="37562" xr:uid="{00000000-0005-0000-0000-0000508E0000}"/>
    <cellStyle name="Normal 9 2 2 3 3" xfId="37563" xr:uid="{00000000-0005-0000-0000-0000518E0000}"/>
    <cellStyle name="Normal 9 2 2 4" xfId="37564" xr:uid="{00000000-0005-0000-0000-0000528E0000}"/>
    <cellStyle name="Normal 9 2 2 5" xfId="37565" xr:uid="{00000000-0005-0000-0000-0000538E0000}"/>
    <cellStyle name="Normal 9 2 3" xfId="37566" xr:uid="{00000000-0005-0000-0000-0000548E0000}"/>
    <cellStyle name="Normal 9 2 3 2" xfId="37567" xr:uid="{00000000-0005-0000-0000-0000558E0000}"/>
    <cellStyle name="Normal 9 2 3 2 2" xfId="37568" xr:uid="{00000000-0005-0000-0000-0000568E0000}"/>
    <cellStyle name="Normal 9 2 3 2 2 2" xfId="37569" xr:uid="{00000000-0005-0000-0000-0000578E0000}"/>
    <cellStyle name="Normal 9 2 3 2 2 2 2" xfId="37570" xr:uid="{00000000-0005-0000-0000-0000588E0000}"/>
    <cellStyle name="Normal 9 2 3 2 2 3" xfId="37571" xr:uid="{00000000-0005-0000-0000-0000598E0000}"/>
    <cellStyle name="Normal 9 2 3 2 2 4" xfId="37572" xr:uid="{00000000-0005-0000-0000-00005A8E0000}"/>
    <cellStyle name="Normal 9 2 3 2 3" xfId="37573" xr:uid="{00000000-0005-0000-0000-00005B8E0000}"/>
    <cellStyle name="Normal 9 2 3 2 3 2" xfId="37574" xr:uid="{00000000-0005-0000-0000-00005C8E0000}"/>
    <cellStyle name="Normal 9 2 3 2 4" xfId="37575" xr:uid="{00000000-0005-0000-0000-00005D8E0000}"/>
    <cellStyle name="Normal 9 2 3 2 5" xfId="37576" xr:uid="{00000000-0005-0000-0000-00005E8E0000}"/>
    <cellStyle name="Normal 9 2 3 2 6" xfId="37577" xr:uid="{00000000-0005-0000-0000-00005F8E0000}"/>
    <cellStyle name="Normal 9 2 3 3" xfId="37578" xr:uid="{00000000-0005-0000-0000-0000608E0000}"/>
    <cellStyle name="Normal 9 2 3 4" xfId="37579" xr:uid="{00000000-0005-0000-0000-0000618E0000}"/>
    <cellStyle name="Normal 9 2 4" xfId="37580" xr:uid="{00000000-0005-0000-0000-0000628E0000}"/>
    <cellStyle name="Normal 9 2 4 2" xfId="37581" xr:uid="{00000000-0005-0000-0000-0000638E0000}"/>
    <cellStyle name="Normal 9 2 4 2 2" xfId="37582" xr:uid="{00000000-0005-0000-0000-0000648E0000}"/>
    <cellStyle name="Normal 9 2 4 2 2 2" xfId="37583" xr:uid="{00000000-0005-0000-0000-0000658E0000}"/>
    <cellStyle name="Normal 9 2 4 2 3" xfId="37584" xr:uid="{00000000-0005-0000-0000-0000668E0000}"/>
    <cellStyle name="Normal 9 2 4 2 4" xfId="37585" xr:uid="{00000000-0005-0000-0000-0000678E0000}"/>
    <cellStyle name="Normal 9 2 4 2 5" xfId="37586" xr:uid="{00000000-0005-0000-0000-0000688E0000}"/>
    <cellStyle name="Normal 9 2 4 3" xfId="37587" xr:uid="{00000000-0005-0000-0000-0000698E0000}"/>
    <cellStyle name="Normal 9 2 4 3 2" xfId="37588" xr:uid="{00000000-0005-0000-0000-00006A8E0000}"/>
    <cellStyle name="Normal 9 2 4 3 3" xfId="37589" xr:uid="{00000000-0005-0000-0000-00006B8E0000}"/>
    <cellStyle name="Normal 9 2 4 4" xfId="37590" xr:uid="{00000000-0005-0000-0000-00006C8E0000}"/>
    <cellStyle name="Normal 9 2 4 5" xfId="37591" xr:uid="{00000000-0005-0000-0000-00006D8E0000}"/>
    <cellStyle name="Normal 9 2 5" xfId="37592" xr:uid="{00000000-0005-0000-0000-00006E8E0000}"/>
    <cellStyle name="Normal 9 2 5 2" xfId="37593" xr:uid="{00000000-0005-0000-0000-00006F8E0000}"/>
    <cellStyle name="Normal 9 2 5 3" xfId="37594" xr:uid="{00000000-0005-0000-0000-0000708E0000}"/>
    <cellStyle name="Normal 9 2 6" xfId="37595" xr:uid="{00000000-0005-0000-0000-0000718E0000}"/>
    <cellStyle name="Normal 9 2 6 2" xfId="37596" xr:uid="{00000000-0005-0000-0000-0000728E0000}"/>
    <cellStyle name="Normal 9 2 7" xfId="2305" xr:uid="{00000000-0005-0000-0000-0000738E0000}"/>
    <cellStyle name="Normal 9 3" xfId="2057" xr:uid="{00000000-0005-0000-0000-0000748E0000}"/>
    <cellStyle name="Normal 9 3 2" xfId="37598" xr:uid="{00000000-0005-0000-0000-0000758E0000}"/>
    <cellStyle name="Normal 9 3 2 2" xfId="37599" xr:uid="{00000000-0005-0000-0000-0000768E0000}"/>
    <cellStyle name="Normal 9 3 2 2 2" xfId="37600" xr:uid="{00000000-0005-0000-0000-0000778E0000}"/>
    <cellStyle name="Normal 9 3 2 2 2 2" xfId="37601" xr:uid="{00000000-0005-0000-0000-0000788E0000}"/>
    <cellStyle name="Normal 9 3 2 2 2 2 2" xfId="37602" xr:uid="{00000000-0005-0000-0000-0000798E0000}"/>
    <cellStyle name="Normal 9 3 2 2 2 3" xfId="37603" xr:uid="{00000000-0005-0000-0000-00007A8E0000}"/>
    <cellStyle name="Normal 9 3 2 2 2 4" xfId="37604" xr:uid="{00000000-0005-0000-0000-00007B8E0000}"/>
    <cellStyle name="Normal 9 3 2 2 3" xfId="37605" xr:uid="{00000000-0005-0000-0000-00007C8E0000}"/>
    <cellStyle name="Normal 9 3 2 2 3 2" xfId="37606" xr:uid="{00000000-0005-0000-0000-00007D8E0000}"/>
    <cellStyle name="Normal 9 3 2 2 4" xfId="37607" xr:uid="{00000000-0005-0000-0000-00007E8E0000}"/>
    <cellStyle name="Normal 9 3 2 2 5" xfId="37608" xr:uid="{00000000-0005-0000-0000-00007F8E0000}"/>
    <cellStyle name="Normal 9 3 2 2 6" xfId="51463" xr:uid="{AD4C5A5A-6E27-475A-A163-AF47DD0EB0A7}"/>
    <cellStyle name="Normal 9 3 2 3" xfId="37609" xr:uid="{00000000-0005-0000-0000-0000808E0000}"/>
    <cellStyle name="Normal 9 3 2 4" xfId="51462" xr:uid="{A0C3ED27-A8B8-4DA6-98A2-5324CDB3B73D}"/>
    <cellStyle name="Normal 9 3 3" xfId="37610" xr:uid="{00000000-0005-0000-0000-0000818E0000}"/>
    <cellStyle name="Normal 9 3 3 2" xfId="37611" xr:uid="{00000000-0005-0000-0000-0000828E0000}"/>
    <cellStyle name="Normal 9 3 3 2 2" xfId="37612" xr:uid="{00000000-0005-0000-0000-0000838E0000}"/>
    <cellStyle name="Normal 9 3 3 2 2 2" xfId="37613" xr:uid="{00000000-0005-0000-0000-0000848E0000}"/>
    <cellStyle name="Normal 9 3 3 2 3" xfId="37614" xr:uid="{00000000-0005-0000-0000-0000858E0000}"/>
    <cellStyle name="Normal 9 3 3 2 4" xfId="37615" xr:uid="{00000000-0005-0000-0000-0000868E0000}"/>
    <cellStyle name="Normal 9 3 3 2 5" xfId="51465" xr:uid="{E556070E-CAA1-41AF-842B-7F9BCB9B54C5}"/>
    <cellStyle name="Normal 9 3 3 3" xfId="37616" xr:uid="{00000000-0005-0000-0000-0000878E0000}"/>
    <cellStyle name="Normal 9 3 3 3 2" xfId="37617" xr:uid="{00000000-0005-0000-0000-0000888E0000}"/>
    <cellStyle name="Normal 9 3 3 4" xfId="37618" xr:uid="{00000000-0005-0000-0000-0000898E0000}"/>
    <cellStyle name="Normal 9 3 3 5" xfId="37619" xr:uid="{00000000-0005-0000-0000-00008A8E0000}"/>
    <cellStyle name="Normal 9 3 3 6" xfId="37620" xr:uid="{00000000-0005-0000-0000-00008B8E0000}"/>
    <cellStyle name="Normal 9 3 3 7" xfId="51464" xr:uid="{6FF0AAF2-C2E6-4A40-99E4-530E6DB1E5FD}"/>
    <cellStyle name="Normal 9 3 4" xfId="37621" xr:uid="{00000000-0005-0000-0000-00008C8E0000}"/>
    <cellStyle name="Normal 9 3 4 2" xfId="37622" xr:uid="{00000000-0005-0000-0000-00008D8E0000}"/>
    <cellStyle name="Normal 9 3 4 3" xfId="37623" xr:uid="{00000000-0005-0000-0000-00008E8E0000}"/>
    <cellStyle name="Normal 9 3 4 4" xfId="51466" xr:uid="{02414AE5-49F7-446E-B01D-B5D3BA35BB23}"/>
    <cellStyle name="Normal 9 3 5" xfId="37624" xr:uid="{00000000-0005-0000-0000-00008F8E0000}"/>
    <cellStyle name="Normal 9 3 6" xfId="37597" xr:uid="{00000000-0005-0000-0000-0000908E0000}"/>
    <cellStyle name="Normal 9 3 7" xfId="51461" xr:uid="{82E7AB99-2C53-4BD7-BACB-83B3DE74FD62}"/>
    <cellStyle name="Normal 9 4" xfId="37625" xr:uid="{00000000-0005-0000-0000-0000918E0000}"/>
    <cellStyle name="Normal 9 4 2" xfId="37626" xr:uid="{00000000-0005-0000-0000-0000928E0000}"/>
    <cellStyle name="Normal 9 4 2 2" xfId="37627" xr:uid="{00000000-0005-0000-0000-0000938E0000}"/>
    <cellStyle name="Normal 9 4 2 2 2" xfId="37628" xr:uid="{00000000-0005-0000-0000-0000948E0000}"/>
    <cellStyle name="Normal 9 4 2 2 2 2" xfId="37629" xr:uid="{00000000-0005-0000-0000-0000958E0000}"/>
    <cellStyle name="Normal 9 4 2 2 2 2 2" xfId="37630" xr:uid="{00000000-0005-0000-0000-0000968E0000}"/>
    <cellStyle name="Normal 9 4 2 2 2 3" xfId="37631" xr:uid="{00000000-0005-0000-0000-0000978E0000}"/>
    <cellStyle name="Normal 9 4 2 2 2 4" xfId="37632" xr:uid="{00000000-0005-0000-0000-0000988E0000}"/>
    <cellStyle name="Normal 9 4 2 2 3" xfId="37633" xr:uid="{00000000-0005-0000-0000-0000998E0000}"/>
    <cellStyle name="Normal 9 4 2 2 3 2" xfId="37634" xr:uid="{00000000-0005-0000-0000-00009A8E0000}"/>
    <cellStyle name="Normal 9 4 2 2 4" xfId="37635" xr:uid="{00000000-0005-0000-0000-00009B8E0000}"/>
    <cellStyle name="Normal 9 4 2 2 5" xfId="37636" xr:uid="{00000000-0005-0000-0000-00009C8E0000}"/>
    <cellStyle name="Normal 9 4 2 3" xfId="37637" xr:uid="{00000000-0005-0000-0000-00009D8E0000}"/>
    <cellStyle name="Normal 9 4 3" xfId="37638" xr:uid="{00000000-0005-0000-0000-00009E8E0000}"/>
    <cellStyle name="Normal 9 4 3 2" xfId="37639" xr:uid="{00000000-0005-0000-0000-00009F8E0000}"/>
    <cellStyle name="Normal 9 4 3 2 2" xfId="37640" xr:uid="{00000000-0005-0000-0000-0000A08E0000}"/>
    <cellStyle name="Normal 9 4 3 2 2 2" xfId="37641" xr:uid="{00000000-0005-0000-0000-0000A18E0000}"/>
    <cellStyle name="Normal 9 4 3 2 3" xfId="37642" xr:uid="{00000000-0005-0000-0000-0000A28E0000}"/>
    <cellStyle name="Normal 9 4 3 2 4" xfId="37643" xr:uid="{00000000-0005-0000-0000-0000A38E0000}"/>
    <cellStyle name="Normal 9 4 3 3" xfId="37644" xr:uid="{00000000-0005-0000-0000-0000A48E0000}"/>
    <cellStyle name="Normal 9 4 3 3 2" xfId="37645" xr:uid="{00000000-0005-0000-0000-0000A58E0000}"/>
    <cellStyle name="Normal 9 4 3 4" xfId="37646" xr:uid="{00000000-0005-0000-0000-0000A68E0000}"/>
    <cellStyle name="Normal 9 4 3 5" xfId="37647" xr:uid="{00000000-0005-0000-0000-0000A78E0000}"/>
    <cellStyle name="Normal 9 4 3 6" xfId="37648" xr:uid="{00000000-0005-0000-0000-0000A88E0000}"/>
    <cellStyle name="Normal 9 4 4" xfId="37649" xr:uid="{00000000-0005-0000-0000-0000A98E0000}"/>
    <cellStyle name="Normal 9 4 5" xfId="51460" xr:uid="{E7FC174A-AD2C-4C1F-B3BC-8FF57EF051D9}"/>
    <cellStyle name="Normal 9 5" xfId="37650" xr:uid="{00000000-0005-0000-0000-0000AA8E0000}"/>
    <cellStyle name="Normal 9 5 2" xfId="37651" xr:uid="{00000000-0005-0000-0000-0000AB8E0000}"/>
    <cellStyle name="Normal 9 5 2 2" xfId="37652" xr:uid="{00000000-0005-0000-0000-0000AC8E0000}"/>
    <cellStyle name="Normal 9 5 2 2 2" xfId="37653" xr:uid="{00000000-0005-0000-0000-0000AD8E0000}"/>
    <cellStyle name="Normal 9 5 2 2 2 2" xfId="37654" xr:uid="{00000000-0005-0000-0000-0000AE8E0000}"/>
    <cellStyle name="Normal 9 5 2 2 3" xfId="37655" xr:uid="{00000000-0005-0000-0000-0000AF8E0000}"/>
    <cellStyle name="Normal 9 5 2 2 4" xfId="37656" xr:uid="{00000000-0005-0000-0000-0000B08E0000}"/>
    <cellStyle name="Normal 9 5 2 3" xfId="37657" xr:uid="{00000000-0005-0000-0000-0000B18E0000}"/>
    <cellStyle name="Normal 9 5 2 3 2" xfId="37658" xr:uid="{00000000-0005-0000-0000-0000B28E0000}"/>
    <cellStyle name="Normal 9 5 2 4" xfId="37659" xr:uid="{00000000-0005-0000-0000-0000B38E0000}"/>
    <cellStyle name="Normal 9 5 2 5" xfId="37660" xr:uid="{00000000-0005-0000-0000-0000B48E0000}"/>
    <cellStyle name="Normal 9 5 2 6" xfId="37661" xr:uid="{00000000-0005-0000-0000-0000B58E0000}"/>
    <cellStyle name="Normal 9 5 3" xfId="37662" xr:uid="{00000000-0005-0000-0000-0000B68E0000}"/>
    <cellStyle name="Normal 9 5 3 2" xfId="37663" xr:uid="{00000000-0005-0000-0000-0000B78E0000}"/>
    <cellStyle name="Normal 9 5 4" xfId="37664" xr:uid="{00000000-0005-0000-0000-0000B88E0000}"/>
    <cellStyle name="Normal 9 6" xfId="37665" xr:uid="{00000000-0005-0000-0000-0000B98E0000}"/>
    <cellStyle name="Normal 9 6 2" xfId="37666" xr:uid="{00000000-0005-0000-0000-0000BA8E0000}"/>
    <cellStyle name="Normal 9 6 2 2" xfId="37667" xr:uid="{00000000-0005-0000-0000-0000BB8E0000}"/>
    <cellStyle name="Normal 9 6 2 2 2" xfId="37668" xr:uid="{00000000-0005-0000-0000-0000BC8E0000}"/>
    <cellStyle name="Normal 9 6 2 2 2 2" xfId="37669" xr:uid="{00000000-0005-0000-0000-0000BD8E0000}"/>
    <cellStyle name="Normal 9 6 2 2 3" xfId="37670" xr:uid="{00000000-0005-0000-0000-0000BE8E0000}"/>
    <cellStyle name="Normal 9 6 2 2 4" xfId="37671" xr:uid="{00000000-0005-0000-0000-0000BF8E0000}"/>
    <cellStyle name="Normal 9 6 2 3" xfId="37672" xr:uid="{00000000-0005-0000-0000-0000C08E0000}"/>
    <cellStyle name="Normal 9 6 2 3 2" xfId="37673" xr:uid="{00000000-0005-0000-0000-0000C18E0000}"/>
    <cellStyle name="Normal 9 6 2 4" xfId="37674" xr:uid="{00000000-0005-0000-0000-0000C28E0000}"/>
    <cellStyle name="Normal 9 6 2 5" xfId="37675" xr:uid="{00000000-0005-0000-0000-0000C38E0000}"/>
    <cellStyle name="Normal 9 6 2 6" xfId="37676" xr:uid="{00000000-0005-0000-0000-0000C48E0000}"/>
    <cellStyle name="Normal 9 6 3" xfId="37677" xr:uid="{00000000-0005-0000-0000-0000C58E0000}"/>
    <cellStyle name="Normal 9 6 3 2" xfId="37678" xr:uid="{00000000-0005-0000-0000-0000C68E0000}"/>
    <cellStyle name="Normal 9 6 4" xfId="37679" xr:uid="{00000000-0005-0000-0000-0000C78E0000}"/>
    <cellStyle name="Normal 9 7" xfId="37680" xr:uid="{00000000-0005-0000-0000-0000C88E0000}"/>
    <cellStyle name="Normal 9 7 2" xfId="37681" xr:uid="{00000000-0005-0000-0000-0000C98E0000}"/>
    <cellStyle name="Normal 9 7 2 2" xfId="37682" xr:uid="{00000000-0005-0000-0000-0000CA8E0000}"/>
    <cellStyle name="Normal 9 7 2 2 2" xfId="37683" xr:uid="{00000000-0005-0000-0000-0000CB8E0000}"/>
    <cellStyle name="Normal 9 7 2 2 2 2" xfId="37684" xr:uid="{00000000-0005-0000-0000-0000CC8E0000}"/>
    <cellStyle name="Normal 9 7 2 2 3" xfId="37685" xr:uid="{00000000-0005-0000-0000-0000CD8E0000}"/>
    <cellStyle name="Normal 9 7 2 2 4" xfId="37686" xr:uid="{00000000-0005-0000-0000-0000CE8E0000}"/>
    <cellStyle name="Normal 9 7 2 3" xfId="37687" xr:uid="{00000000-0005-0000-0000-0000CF8E0000}"/>
    <cellStyle name="Normal 9 7 2 3 2" xfId="37688" xr:uid="{00000000-0005-0000-0000-0000D08E0000}"/>
    <cellStyle name="Normal 9 7 2 4" xfId="37689" xr:uid="{00000000-0005-0000-0000-0000D18E0000}"/>
    <cellStyle name="Normal 9 7 2 5" xfId="37690" xr:uid="{00000000-0005-0000-0000-0000D28E0000}"/>
    <cellStyle name="Normal 9 7 2 6" xfId="37691" xr:uid="{00000000-0005-0000-0000-0000D38E0000}"/>
    <cellStyle name="Normal 9 7 3" xfId="37692" xr:uid="{00000000-0005-0000-0000-0000D48E0000}"/>
    <cellStyle name="Normal 9 7 3 2" xfId="37693" xr:uid="{00000000-0005-0000-0000-0000D58E0000}"/>
    <cellStyle name="Normal 9 8" xfId="37694" xr:uid="{00000000-0005-0000-0000-0000D68E0000}"/>
    <cellStyle name="Normal 9 8 2" xfId="37695" xr:uid="{00000000-0005-0000-0000-0000D78E0000}"/>
    <cellStyle name="Normal 9 8 2 2" xfId="37696" xr:uid="{00000000-0005-0000-0000-0000D88E0000}"/>
    <cellStyle name="Normal 9 8 2 2 2" xfId="37697" xr:uid="{00000000-0005-0000-0000-0000D98E0000}"/>
    <cellStyle name="Normal 9 8 2 2 2 2" xfId="37698" xr:uid="{00000000-0005-0000-0000-0000DA8E0000}"/>
    <cellStyle name="Normal 9 8 2 2 3" xfId="37699" xr:uid="{00000000-0005-0000-0000-0000DB8E0000}"/>
    <cellStyle name="Normal 9 8 2 2 4" xfId="37700" xr:uid="{00000000-0005-0000-0000-0000DC8E0000}"/>
    <cellStyle name="Normal 9 8 2 3" xfId="37701" xr:uid="{00000000-0005-0000-0000-0000DD8E0000}"/>
    <cellStyle name="Normal 9 8 2 3 2" xfId="37702" xr:uid="{00000000-0005-0000-0000-0000DE8E0000}"/>
    <cellStyle name="Normal 9 8 2 4" xfId="37703" xr:uid="{00000000-0005-0000-0000-0000DF8E0000}"/>
    <cellStyle name="Normal 9 8 2 5" xfId="37704" xr:uid="{00000000-0005-0000-0000-0000E08E0000}"/>
    <cellStyle name="Normal 9 8 2 6" xfId="37705" xr:uid="{00000000-0005-0000-0000-0000E18E0000}"/>
    <cellStyle name="Normal 9 8 3" xfId="37706" xr:uid="{00000000-0005-0000-0000-0000E28E0000}"/>
    <cellStyle name="Normal 9 8 3 2" xfId="37707" xr:uid="{00000000-0005-0000-0000-0000E38E0000}"/>
    <cellStyle name="Normal 9 9" xfId="37708" xr:uid="{00000000-0005-0000-0000-0000E48E0000}"/>
    <cellStyle name="Normal 9 9 2" xfId="37709" xr:uid="{00000000-0005-0000-0000-0000E58E0000}"/>
    <cellStyle name="Normal 9 9 2 2" xfId="37710" xr:uid="{00000000-0005-0000-0000-0000E68E0000}"/>
    <cellStyle name="Normal 9 9 2 2 2" xfId="37711" xr:uid="{00000000-0005-0000-0000-0000E78E0000}"/>
    <cellStyle name="Normal 9 9 2 2 2 2" xfId="37712" xr:uid="{00000000-0005-0000-0000-0000E88E0000}"/>
    <cellStyle name="Normal 9 9 2 2 3" xfId="37713" xr:uid="{00000000-0005-0000-0000-0000E98E0000}"/>
    <cellStyle name="Normal 9 9 2 2 4" xfId="37714" xr:uid="{00000000-0005-0000-0000-0000EA8E0000}"/>
    <cellStyle name="Normal 9 9 2 3" xfId="37715" xr:uid="{00000000-0005-0000-0000-0000EB8E0000}"/>
    <cellStyle name="Normal 9 9 2 3 2" xfId="37716" xr:uid="{00000000-0005-0000-0000-0000EC8E0000}"/>
    <cellStyle name="Normal 9 9 2 4" xfId="37717" xr:uid="{00000000-0005-0000-0000-0000ED8E0000}"/>
    <cellStyle name="Normal 9 9 2 5" xfId="37718" xr:uid="{00000000-0005-0000-0000-0000EE8E0000}"/>
    <cellStyle name="Normal 9 9 2 6" xfId="37719" xr:uid="{00000000-0005-0000-0000-0000EF8E0000}"/>
    <cellStyle name="Normal 9 9 3" xfId="37720" xr:uid="{00000000-0005-0000-0000-0000F08E0000}"/>
    <cellStyle name="Normal 9 9 3 2" xfId="37721" xr:uid="{00000000-0005-0000-0000-0000F18E0000}"/>
    <cellStyle name="Normal 9_inv-en-1.5.0-02 trame_fiche-emissions" xfId="37722" xr:uid="{00000000-0005-0000-0000-0000F28E0000}"/>
    <cellStyle name="Normal 90" xfId="37723" xr:uid="{00000000-0005-0000-0000-0000F38E0000}"/>
    <cellStyle name="Normal 90 2" xfId="37724" xr:uid="{00000000-0005-0000-0000-0000F48E0000}"/>
    <cellStyle name="Normal 90 2 2" xfId="37725" xr:uid="{00000000-0005-0000-0000-0000F58E0000}"/>
    <cellStyle name="Normal 90 2 2 2" xfId="37726" xr:uid="{00000000-0005-0000-0000-0000F68E0000}"/>
    <cellStyle name="Normal 90 2 2 2 2" xfId="37727" xr:uid="{00000000-0005-0000-0000-0000F78E0000}"/>
    <cellStyle name="Normal 90 2 2 2 2 2" xfId="37728" xr:uid="{00000000-0005-0000-0000-0000F88E0000}"/>
    <cellStyle name="Normal 90 2 2 2 3" xfId="37729" xr:uid="{00000000-0005-0000-0000-0000F98E0000}"/>
    <cellStyle name="Normal 90 2 2 2 4" xfId="37730" xr:uid="{00000000-0005-0000-0000-0000FA8E0000}"/>
    <cellStyle name="Normal 90 2 2 3" xfId="37731" xr:uid="{00000000-0005-0000-0000-0000FB8E0000}"/>
    <cellStyle name="Normal 90 2 2 3 2" xfId="37732" xr:uid="{00000000-0005-0000-0000-0000FC8E0000}"/>
    <cellStyle name="Normal 90 2 2 4" xfId="37733" xr:uid="{00000000-0005-0000-0000-0000FD8E0000}"/>
    <cellStyle name="Normal 90 2 2 5" xfId="37734" xr:uid="{00000000-0005-0000-0000-0000FE8E0000}"/>
    <cellStyle name="Normal 90 2 2 6" xfId="37735" xr:uid="{00000000-0005-0000-0000-0000FF8E0000}"/>
    <cellStyle name="Normal 90 2 3" xfId="37736" xr:uid="{00000000-0005-0000-0000-0000008F0000}"/>
    <cellStyle name="Normal 90 2 3 2" xfId="37737" xr:uid="{00000000-0005-0000-0000-0000018F0000}"/>
    <cellStyle name="Normal 90 2 4" xfId="37738" xr:uid="{00000000-0005-0000-0000-0000028F0000}"/>
    <cellStyle name="Normal 90 3" xfId="37739" xr:uid="{00000000-0005-0000-0000-0000038F0000}"/>
    <cellStyle name="Normal 90 3 2" xfId="37740" xr:uid="{00000000-0005-0000-0000-0000048F0000}"/>
    <cellStyle name="Normal 90 3 2 2" xfId="37741" xr:uid="{00000000-0005-0000-0000-0000058F0000}"/>
    <cellStyle name="Normal 90 3 2 2 2" xfId="37742" xr:uid="{00000000-0005-0000-0000-0000068F0000}"/>
    <cellStyle name="Normal 90 3 2 3" xfId="37743" xr:uid="{00000000-0005-0000-0000-0000078F0000}"/>
    <cellStyle name="Normal 90 3 2 4" xfId="37744" xr:uid="{00000000-0005-0000-0000-0000088F0000}"/>
    <cellStyle name="Normal 90 3 2 5" xfId="37745" xr:uid="{00000000-0005-0000-0000-0000098F0000}"/>
    <cellStyle name="Normal 90 3 3" xfId="37746" xr:uid="{00000000-0005-0000-0000-00000A8F0000}"/>
    <cellStyle name="Normal 90 3 3 2" xfId="37747" xr:uid="{00000000-0005-0000-0000-00000B8F0000}"/>
    <cellStyle name="Normal 90 3 3 3" xfId="37748" xr:uid="{00000000-0005-0000-0000-00000C8F0000}"/>
    <cellStyle name="Normal 90 3 3 4" xfId="37749" xr:uid="{00000000-0005-0000-0000-00000D8F0000}"/>
    <cellStyle name="Normal 90 3 4" xfId="37750" xr:uid="{00000000-0005-0000-0000-00000E8F0000}"/>
    <cellStyle name="Normal 90 3 4 2" xfId="37751" xr:uid="{00000000-0005-0000-0000-00000F8F0000}"/>
    <cellStyle name="Normal 90 3 5" xfId="37752" xr:uid="{00000000-0005-0000-0000-0000108F0000}"/>
    <cellStyle name="Normal 90 4" xfId="37753" xr:uid="{00000000-0005-0000-0000-0000118F0000}"/>
    <cellStyle name="Normal 90 4 2" xfId="37754" xr:uid="{00000000-0005-0000-0000-0000128F0000}"/>
    <cellStyle name="Normal 90 5" xfId="37755" xr:uid="{00000000-0005-0000-0000-0000138F0000}"/>
    <cellStyle name="Normal 90 5 2" xfId="37756" xr:uid="{00000000-0005-0000-0000-0000148F0000}"/>
    <cellStyle name="Normal 90 5 2 2" xfId="37757" xr:uid="{00000000-0005-0000-0000-0000158F0000}"/>
    <cellStyle name="Normal 91" xfId="37758" xr:uid="{00000000-0005-0000-0000-0000168F0000}"/>
    <cellStyle name="Normal 91 2" xfId="37759" xr:uid="{00000000-0005-0000-0000-0000178F0000}"/>
    <cellStyle name="Normal 91 2 2" xfId="37760" xr:uid="{00000000-0005-0000-0000-0000188F0000}"/>
    <cellStyle name="Normal 91 2 2 2" xfId="37761" xr:uid="{00000000-0005-0000-0000-0000198F0000}"/>
    <cellStyle name="Normal 91 2 2 3" xfId="37762" xr:uid="{00000000-0005-0000-0000-00001A8F0000}"/>
    <cellStyle name="Normal 91 2 3" xfId="37763" xr:uid="{00000000-0005-0000-0000-00001B8F0000}"/>
    <cellStyle name="Normal 91 2 3 2" xfId="37764" xr:uid="{00000000-0005-0000-0000-00001C8F0000}"/>
    <cellStyle name="Normal 91 2 4" xfId="37765" xr:uid="{00000000-0005-0000-0000-00001D8F0000}"/>
    <cellStyle name="Normal 91 3" xfId="37766" xr:uid="{00000000-0005-0000-0000-00001E8F0000}"/>
    <cellStyle name="Normal 91 3 2" xfId="37767" xr:uid="{00000000-0005-0000-0000-00001F8F0000}"/>
    <cellStyle name="Normal 91 3 2 2" xfId="37768" xr:uid="{00000000-0005-0000-0000-0000208F0000}"/>
    <cellStyle name="Normal 91 3 2 3" xfId="37769" xr:uid="{00000000-0005-0000-0000-0000218F0000}"/>
    <cellStyle name="Normal 91 3 2 4" xfId="37770" xr:uid="{00000000-0005-0000-0000-0000228F0000}"/>
    <cellStyle name="Normal 91 3 3" xfId="37771" xr:uid="{00000000-0005-0000-0000-0000238F0000}"/>
    <cellStyle name="Normal 91 3 4" xfId="37772" xr:uid="{00000000-0005-0000-0000-0000248F0000}"/>
    <cellStyle name="Normal 91 4" xfId="37773" xr:uid="{00000000-0005-0000-0000-0000258F0000}"/>
    <cellStyle name="Normal 91 4 2" xfId="37774" xr:uid="{00000000-0005-0000-0000-0000268F0000}"/>
    <cellStyle name="Normal 91 4 3" xfId="37775" xr:uid="{00000000-0005-0000-0000-0000278F0000}"/>
    <cellStyle name="Normal 91 5" xfId="37776" xr:uid="{00000000-0005-0000-0000-0000288F0000}"/>
    <cellStyle name="Normal 91 5 2" xfId="37777" xr:uid="{00000000-0005-0000-0000-0000298F0000}"/>
    <cellStyle name="Normal 91 6" xfId="37778" xr:uid="{00000000-0005-0000-0000-00002A8F0000}"/>
    <cellStyle name="Normal 91 7" xfId="37779" xr:uid="{00000000-0005-0000-0000-00002B8F0000}"/>
    <cellStyle name="Normal 92" xfId="37780" xr:uid="{00000000-0005-0000-0000-00002C8F0000}"/>
    <cellStyle name="Normal 92 2" xfId="37781" xr:uid="{00000000-0005-0000-0000-00002D8F0000}"/>
    <cellStyle name="Normal 92 2 2" xfId="37782" xr:uid="{00000000-0005-0000-0000-00002E8F0000}"/>
    <cellStyle name="Normal 92 2 2 2" xfId="37783" xr:uid="{00000000-0005-0000-0000-00002F8F0000}"/>
    <cellStyle name="Normal 92 2 2 2 2" xfId="37784" xr:uid="{00000000-0005-0000-0000-0000308F0000}"/>
    <cellStyle name="Normal 92 2 2 2 2 2" xfId="37785" xr:uid="{00000000-0005-0000-0000-0000318F0000}"/>
    <cellStyle name="Normal 92 2 2 2 3" xfId="37786" xr:uid="{00000000-0005-0000-0000-0000328F0000}"/>
    <cellStyle name="Normal 92 2 2 2 4" xfId="37787" xr:uid="{00000000-0005-0000-0000-0000338F0000}"/>
    <cellStyle name="Normal 92 2 2 3" xfId="37788" xr:uid="{00000000-0005-0000-0000-0000348F0000}"/>
    <cellStyle name="Normal 92 2 2 3 2" xfId="37789" xr:uid="{00000000-0005-0000-0000-0000358F0000}"/>
    <cellStyle name="Normal 92 2 2 4" xfId="37790" xr:uid="{00000000-0005-0000-0000-0000368F0000}"/>
    <cellStyle name="Normal 92 2 2 5" xfId="37791" xr:uid="{00000000-0005-0000-0000-0000378F0000}"/>
    <cellStyle name="Normal 92 2 2 6" xfId="37792" xr:uid="{00000000-0005-0000-0000-0000388F0000}"/>
    <cellStyle name="Normal 92 2 3" xfId="37793" xr:uid="{00000000-0005-0000-0000-0000398F0000}"/>
    <cellStyle name="Normal 92 3" xfId="37794" xr:uid="{00000000-0005-0000-0000-00003A8F0000}"/>
    <cellStyle name="Normal 92 3 2" xfId="37795" xr:uid="{00000000-0005-0000-0000-00003B8F0000}"/>
    <cellStyle name="Normal 92 3 2 2" xfId="37796" xr:uid="{00000000-0005-0000-0000-00003C8F0000}"/>
    <cellStyle name="Normal 92 3 2 2 2" xfId="37797" xr:uid="{00000000-0005-0000-0000-00003D8F0000}"/>
    <cellStyle name="Normal 92 3 2 3" xfId="37798" xr:uid="{00000000-0005-0000-0000-00003E8F0000}"/>
    <cellStyle name="Normal 92 3 2 4" xfId="37799" xr:uid="{00000000-0005-0000-0000-00003F8F0000}"/>
    <cellStyle name="Normal 92 3 2 5" xfId="37800" xr:uid="{00000000-0005-0000-0000-0000408F0000}"/>
    <cellStyle name="Normal 92 3 3" xfId="37801" xr:uid="{00000000-0005-0000-0000-0000418F0000}"/>
    <cellStyle name="Normal 92 3 3 2" xfId="37802" xr:uid="{00000000-0005-0000-0000-0000428F0000}"/>
    <cellStyle name="Normal 92 3 3 3" xfId="37803" xr:uid="{00000000-0005-0000-0000-0000438F0000}"/>
    <cellStyle name="Normal 92 3 3 4" xfId="37804" xr:uid="{00000000-0005-0000-0000-0000448F0000}"/>
    <cellStyle name="Normal 92 3 4" xfId="37805" xr:uid="{00000000-0005-0000-0000-0000458F0000}"/>
    <cellStyle name="Normal 92 3 5" xfId="37806" xr:uid="{00000000-0005-0000-0000-0000468F0000}"/>
    <cellStyle name="Normal 92 4" xfId="37807" xr:uid="{00000000-0005-0000-0000-0000478F0000}"/>
    <cellStyle name="Normal 92 4 2" xfId="37808" xr:uid="{00000000-0005-0000-0000-0000488F0000}"/>
    <cellStyle name="Normal 92 5" xfId="37809" xr:uid="{00000000-0005-0000-0000-0000498F0000}"/>
    <cellStyle name="Normal 92 5 2" xfId="37810" xr:uid="{00000000-0005-0000-0000-00004A8F0000}"/>
    <cellStyle name="Normal 92 5 2 2" xfId="37811" xr:uid="{00000000-0005-0000-0000-00004B8F0000}"/>
    <cellStyle name="Normal 92 6" xfId="37812" xr:uid="{00000000-0005-0000-0000-00004C8F0000}"/>
    <cellStyle name="Normal 93" xfId="37813" xr:uid="{00000000-0005-0000-0000-00004D8F0000}"/>
    <cellStyle name="Normal 93 2" xfId="37814" xr:uid="{00000000-0005-0000-0000-00004E8F0000}"/>
    <cellStyle name="Normal 93 2 2" xfId="37815" xr:uid="{00000000-0005-0000-0000-00004F8F0000}"/>
    <cellStyle name="Normal 93 2 2 2" xfId="37816" xr:uid="{00000000-0005-0000-0000-0000508F0000}"/>
    <cellStyle name="Normal 93 2 2 2 2" xfId="37817" xr:uid="{00000000-0005-0000-0000-0000518F0000}"/>
    <cellStyle name="Normal 93 2 2 2 2 2" xfId="37818" xr:uid="{00000000-0005-0000-0000-0000528F0000}"/>
    <cellStyle name="Normal 93 2 2 2 3" xfId="37819" xr:uid="{00000000-0005-0000-0000-0000538F0000}"/>
    <cellStyle name="Normal 93 2 2 2 4" xfId="37820" xr:uid="{00000000-0005-0000-0000-0000548F0000}"/>
    <cellStyle name="Normal 93 2 2 3" xfId="37821" xr:uid="{00000000-0005-0000-0000-0000558F0000}"/>
    <cellStyle name="Normal 93 2 2 3 2" xfId="37822" xr:uid="{00000000-0005-0000-0000-0000568F0000}"/>
    <cellStyle name="Normal 93 2 2 4" xfId="37823" xr:uid="{00000000-0005-0000-0000-0000578F0000}"/>
    <cellStyle name="Normal 93 2 2 5" xfId="37824" xr:uid="{00000000-0005-0000-0000-0000588F0000}"/>
    <cellStyle name="Normal 93 2 2 6" xfId="37825" xr:uid="{00000000-0005-0000-0000-0000598F0000}"/>
    <cellStyle name="Normal 93 2 3" xfId="37826" xr:uid="{00000000-0005-0000-0000-00005A8F0000}"/>
    <cellStyle name="Normal 93 3" xfId="37827" xr:uid="{00000000-0005-0000-0000-00005B8F0000}"/>
    <cellStyle name="Normal 93 3 2" xfId="37828" xr:uid="{00000000-0005-0000-0000-00005C8F0000}"/>
    <cellStyle name="Normal 93 3 2 2" xfId="37829" xr:uid="{00000000-0005-0000-0000-00005D8F0000}"/>
    <cellStyle name="Normal 93 3 2 2 2" xfId="37830" xr:uid="{00000000-0005-0000-0000-00005E8F0000}"/>
    <cellStyle name="Normal 93 3 2 3" xfId="37831" xr:uid="{00000000-0005-0000-0000-00005F8F0000}"/>
    <cellStyle name="Normal 93 3 2 4" xfId="37832" xr:uid="{00000000-0005-0000-0000-0000608F0000}"/>
    <cellStyle name="Normal 93 3 2 5" xfId="37833" xr:uid="{00000000-0005-0000-0000-0000618F0000}"/>
    <cellStyle name="Normal 93 3 3" xfId="37834" xr:uid="{00000000-0005-0000-0000-0000628F0000}"/>
    <cellStyle name="Normal 93 3 3 2" xfId="37835" xr:uid="{00000000-0005-0000-0000-0000638F0000}"/>
    <cellStyle name="Normal 93 3 3 3" xfId="37836" xr:uid="{00000000-0005-0000-0000-0000648F0000}"/>
    <cellStyle name="Normal 93 3 3 4" xfId="37837" xr:uid="{00000000-0005-0000-0000-0000658F0000}"/>
    <cellStyle name="Normal 93 3 4" xfId="37838" xr:uid="{00000000-0005-0000-0000-0000668F0000}"/>
    <cellStyle name="Normal 93 3 5" xfId="37839" xr:uid="{00000000-0005-0000-0000-0000678F0000}"/>
    <cellStyle name="Normal 93 4" xfId="37840" xr:uid="{00000000-0005-0000-0000-0000688F0000}"/>
    <cellStyle name="Normal 93 4 2" xfId="37841" xr:uid="{00000000-0005-0000-0000-0000698F0000}"/>
    <cellStyle name="Normal 93 5" xfId="37842" xr:uid="{00000000-0005-0000-0000-00006A8F0000}"/>
    <cellStyle name="Normal 93 5 2" xfId="37843" xr:uid="{00000000-0005-0000-0000-00006B8F0000}"/>
    <cellStyle name="Normal 93 5 2 2" xfId="37844" xr:uid="{00000000-0005-0000-0000-00006C8F0000}"/>
    <cellStyle name="Normal 93 6" xfId="37845" xr:uid="{00000000-0005-0000-0000-00006D8F0000}"/>
    <cellStyle name="Normal 94" xfId="37846" xr:uid="{00000000-0005-0000-0000-00006E8F0000}"/>
    <cellStyle name="Normal 94 10" xfId="37847" xr:uid="{00000000-0005-0000-0000-00006F8F0000}"/>
    <cellStyle name="Normal 94 11" xfId="37848" xr:uid="{00000000-0005-0000-0000-0000708F0000}"/>
    <cellStyle name="Normal 94 12" xfId="37849" xr:uid="{00000000-0005-0000-0000-0000718F0000}"/>
    <cellStyle name="Normal 94 2" xfId="37850" xr:uid="{00000000-0005-0000-0000-0000728F0000}"/>
    <cellStyle name="Normal 94 2 10" xfId="37851" xr:uid="{00000000-0005-0000-0000-0000738F0000}"/>
    <cellStyle name="Normal 94 2 11" xfId="37852" xr:uid="{00000000-0005-0000-0000-0000748F0000}"/>
    <cellStyle name="Normal 94 2 2" xfId="37853" xr:uid="{00000000-0005-0000-0000-0000758F0000}"/>
    <cellStyle name="Normal 94 2 2 10" xfId="37854" xr:uid="{00000000-0005-0000-0000-0000768F0000}"/>
    <cellStyle name="Normal 94 2 2 2" xfId="37855" xr:uid="{00000000-0005-0000-0000-0000778F0000}"/>
    <cellStyle name="Normal 94 2 2 2 2" xfId="37856" xr:uid="{00000000-0005-0000-0000-0000788F0000}"/>
    <cellStyle name="Normal 94 2 2 2 2 2" xfId="37857" xr:uid="{00000000-0005-0000-0000-0000798F0000}"/>
    <cellStyle name="Normal 94 2 2 2 2 3" xfId="37858" xr:uid="{00000000-0005-0000-0000-00007A8F0000}"/>
    <cellStyle name="Normal 94 2 2 2 2 4" xfId="37859" xr:uid="{00000000-0005-0000-0000-00007B8F0000}"/>
    <cellStyle name="Normal 94 2 2 2 3" xfId="37860" xr:uid="{00000000-0005-0000-0000-00007C8F0000}"/>
    <cellStyle name="Normal 94 2 2 2 3 2" xfId="37861" xr:uid="{00000000-0005-0000-0000-00007D8F0000}"/>
    <cellStyle name="Normal 94 2 2 2 4" xfId="37862" xr:uid="{00000000-0005-0000-0000-00007E8F0000}"/>
    <cellStyle name="Normal 94 2 2 2 5" xfId="37863" xr:uid="{00000000-0005-0000-0000-00007F8F0000}"/>
    <cellStyle name="Normal 94 2 2 2 6" xfId="37864" xr:uid="{00000000-0005-0000-0000-0000808F0000}"/>
    <cellStyle name="Normal 94 2 2 2 7" xfId="37865" xr:uid="{00000000-0005-0000-0000-0000818F0000}"/>
    <cellStyle name="Normal 94 2 2 2 8" xfId="37866" xr:uid="{00000000-0005-0000-0000-0000828F0000}"/>
    <cellStyle name="Normal 94 2 2 2 9" xfId="37867" xr:uid="{00000000-0005-0000-0000-0000838F0000}"/>
    <cellStyle name="Normal 94 2 2 3" xfId="37868" xr:uid="{00000000-0005-0000-0000-0000848F0000}"/>
    <cellStyle name="Normal 94 2 2 3 2" xfId="37869" xr:uid="{00000000-0005-0000-0000-0000858F0000}"/>
    <cellStyle name="Normal 94 2 2 3 3" xfId="37870" xr:uid="{00000000-0005-0000-0000-0000868F0000}"/>
    <cellStyle name="Normal 94 2 2 3 4" xfId="37871" xr:uid="{00000000-0005-0000-0000-0000878F0000}"/>
    <cellStyle name="Normal 94 2 2 4" xfId="37872" xr:uid="{00000000-0005-0000-0000-0000888F0000}"/>
    <cellStyle name="Normal 94 2 2 4 2" xfId="37873" xr:uid="{00000000-0005-0000-0000-0000898F0000}"/>
    <cellStyle name="Normal 94 2 2 4 3" xfId="37874" xr:uid="{00000000-0005-0000-0000-00008A8F0000}"/>
    <cellStyle name="Normal 94 2 2 5" xfId="37875" xr:uid="{00000000-0005-0000-0000-00008B8F0000}"/>
    <cellStyle name="Normal 94 2 2 5 2" xfId="37876" xr:uid="{00000000-0005-0000-0000-00008C8F0000}"/>
    <cellStyle name="Normal 94 2 2 6" xfId="37877" xr:uid="{00000000-0005-0000-0000-00008D8F0000}"/>
    <cellStyle name="Normal 94 2 2 7" xfId="37878" xr:uid="{00000000-0005-0000-0000-00008E8F0000}"/>
    <cellStyle name="Normal 94 2 2 8" xfId="37879" xr:uid="{00000000-0005-0000-0000-00008F8F0000}"/>
    <cellStyle name="Normal 94 2 2 9" xfId="37880" xr:uid="{00000000-0005-0000-0000-0000908F0000}"/>
    <cellStyle name="Normal 94 2 3" xfId="37881" xr:uid="{00000000-0005-0000-0000-0000918F0000}"/>
    <cellStyle name="Normal 94 2 3 2" xfId="37882" xr:uid="{00000000-0005-0000-0000-0000928F0000}"/>
    <cellStyle name="Normal 94 2 3 2 2" xfId="37883" xr:uid="{00000000-0005-0000-0000-0000938F0000}"/>
    <cellStyle name="Normal 94 2 3 3" xfId="37884" xr:uid="{00000000-0005-0000-0000-0000948F0000}"/>
    <cellStyle name="Normal 94 2 3 3 2" xfId="37885" xr:uid="{00000000-0005-0000-0000-0000958F0000}"/>
    <cellStyle name="Normal 94 2 3 4" xfId="37886" xr:uid="{00000000-0005-0000-0000-0000968F0000}"/>
    <cellStyle name="Normal 94 2 3 4 2" xfId="37887" xr:uid="{00000000-0005-0000-0000-0000978F0000}"/>
    <cellStyle name="Normal 94 2 3 5" xfId="37888" xr:uid="{00000000-0005-0000-0000-0000988F0000}"/>
    <cellStyle name="Normal 94 2 3 6" xfId="37889" xr:uid="{00000000-0005-0000-0000-0000998F0000}"/>
    <cellStyle name="Normal 94 2 3 7" xfId="37890" xr:uid="{00000000-0005-0000-0000-00009A8F0000}"/>
    <cellStyle name="Normal 94 2 3 8" xfId="37891" xr:uid="{00000000-0005-0000-0000-00009B8F0000}"/>
    <cellStyle name="Normal 94 2 3 9" xfId="37892" xr:uid="{00000000-0005-0000-0000-00009C8F0000}"/>
    <cellStyle name="Normal 94 2 4" xfId="37893" xr:uid="{00000000-0005-0000-0000-00009D8F0000}"/>
    <cellStyle name="Normal 94 2 4 2" xfId="37894" xr:uid="{00000000-0005-0000-0000-00009E8F0000}"/>
    <cellStyle name="Normal 94 2 4 3" xfId="37895" xr:uid="{00000000-0005-0000-0000-00009F8F0000}"/>
    <cellStyle name="Normal 94 2 5" xfId="37896" xr:uid="{00000000-0005-0000-0000-0000A08F0000}"/>
    <cellStyle name="Normal 94 2 5 2" xfId="37897" xr:uid="{00000000-0005-0000-0000-0000A18F0000}"/>
    <cellStyle name="Normal 94 2 6" xfId="37898" xr:uid="{00000000-0005-0000-0000-0000A28F0000}"/>
    <cellStyle name="Normal 94 2 7" xfId="37899" xr:uid="{00000000-0005-0000-0000-0000A38F0000}"/>
    <cellStyle name="Normal 94 2 8" xfId="37900" xr:uid="{00000000-0005-0000-0000-0000A48F0000}"/>
    <cellStyle name="Normal 94 2 9" xfId="37901" xr:uid="{00000000-0005-0000-0000-0000A58F0000}"/>
    <cellStyle name="Normal 94 3" xfId="37902" xr:uid="{00000000-0005-0000-0000-0000A68F0000}"/>
    <cellStyle name="Normal 94 3 10" xfId="37903" xr:uid="{00000000-0005-0000-0000-0000A78F0000}"/>
    <cellStyle name="Normal 94 3 2" xfId="37904" xr:uid="{00000000-0005-0000-0000-0000A88F0000}"/>
    <cellStyle name="Normal 94 3 2 2" xfId="37905" xr:uid="{00000000-0005-0000-0000-0000A98F0000}"/>
    <cellStyle name="Normal 94 3 2 2 2" xfId="37906" xr:uid="{00000000-0005-0000-0000-0000AA8F0000}"/>
    <cellStyle name="Normal 94 3 2 2 3" xfId="37907" xr:uid="{00000000-0005-0000-0000-0000AB8F0000}"/>
    <cellStyle name="Normal 94 3 2 2 4" xfId="37908" xr:uid="{00000000-0005-0000-0000-0000AC8F0000}"/>
    <cellStyle name="Normal 94 3 2 3" xfId="37909" xr:uid="{00000000-0005-0000-0000-0000AD8F0000}"/>
    <cellStyle name="Normal 94 3 2 3 2" xfId="37910" xr:uid="{00000000-0005-0000-0000-0000AE8F0000}"/>
    <cellStyle name="Normal 94 3 2 4" xfId="37911" xr:uid="{00000000-0005-0000-0000-0000AF8F0000}"/>
    <cellStyle name="Normal 94 3 2 5" xfId="37912" xr:uid="{00000000-0005-0000-0000-0000B08F0000}"/>
    <cellStyle name="Normal 94 3 2 6" xfId="37913" xr:uid="{00000000-0005-0000-0000-0000B18F0000}"/>
    <cellStyle name="Normal 94 3 2 7" xfId="37914" xr:uid="{00000000-0005-0000-0000-0000B28F0000}"/>
    <cellStyle name="Normal 94 3 2 8" xfId="37915" xr:uid="{00000000-0005-0000-0000-0000B38F0000}"/>
    <cellStyle name="Normal 94 3 2 9" xfId="37916" xr:uid="{00000000-0005-0000-0000-0000B48F0000}"/>
    <cellStyle name="Normal 94 3 3" xfId="37917" xr:uid="{00000000-0005-0000-0000-0000B58F0000}"/>
    <cellStyle name="Normal 94 3 3 2" xfId="37918" xr:uid="{00000000-0005-0000-0000-0000B68F0000}"/>
    <cellStyle name="Normal 94 3 3 3" xfId="37919" xr:uid="{00000000-0005-0000-0000-0000B78F0000}"/>
    <cellStyle name="Normal 94 3 3 4" xfId="37920" xr:uid="{00000000-0005-0000-0000-0000B88F0000}"/>
    <cellStyle name="Normal 94 3 4" xfId="37921" xr:uid="{00000000-0005-0000-0000-0000B98F0000}"/>
    <cellStyle name="Normal 94 3 4 2" xfId="37922" xr:uid="{00000000-0005-0000-0000-0000BA8F0000}"/>
    <cellStyle name="Normal 94 3 4 3" xfId="37923" xr:uid="{00000000-0005-0000-0000-0000BB8F0000}"/>
    <cellStyle name="Normal 94 3 5" xfId="37924" xr:uid="{00000000-0005-0000-0000-0000BC8F0000}"/>
    <cellStyle name="Normal 94 3 5 2" xfId="37925" xr:uid="{00000000-0005-0000-0000-0000BD8F0000}"/>
    <cellStyle name="Normal 94 3 6" xfId="37926" xr:uid="{00000000-0005-0000-0000-0000BE8F0000}"/>
    <cellStyle name="Normal 94 3 7" xfId="37927" xr:uid="{00000000-0005-0000-0000-0000BF8F0000}"/>
    <cellStyle name="Normal 94 3 8" xfId="37928" xr:uid="{00000000-0005-0000-0000-0000C08F0000}"/>
    <cellStyle name="Normal 94 3 9" xfId="37929" xr:uid="{00000000-0005-0000-0000-0000C18F0000}"/>
    <cellStyle name="Normal 94 4" xfId="37930" xr:uid="{00000000-0005-0000-0000-0000C28F0000}"/>
    <cellStyle name="Normal 94 4 2" xfId="37931" xr:uid="{00000000-0005-0000-0000-0000C38F0000}"/>
    <cellStyle name="Normal 94 4 2 2" xfId="37932" xr:uid="{00000000-0005-0000-0000-0000C48F0000}"/>
    <cellStyle name="Normal 94 4 3" xfId="37933" xr:uid="{00000000-0005-0000-0000-0000C58F0000}"/>
    <cellStyle name="Normal 94 4 3 2" xfId="37934" xr:uid="{00000000-0005-0000-0000-0000C68F0000}"/>
    <cellStyle name="Normal 94 4 4" xfId="37935" xr:uid="{00000000-0005-0000-0000-0000C78F0000}"/>
    <cellStyle name="Normal 94 4 4 2" xfId="37936" xr:uid="{00000000-0005-0000-0000-0000C88F0000}"/>
    <cellStyle name="Normal 94 4 5" xfId="37937" xr:uid="{00000000-0005-0000-0000-0000C98F0000}"/>
    <cellStyle name="Normal 94 4 6" xfId="37938" xr:uid="{00000000-0005-0000-0000-0000CA8F0000}"/>
    <cellStyle name="Normal 94 4 7" xfId="37939" xr:uid="{00000000-0005-0000-0000-0000CB8F0000}"/>
    <cellStyle name="Normal 94 4 8" xfId="37940" xr:uid="{00000000-0005-0000-0000-0000CC8F0000}"/>
    <cellStyle name="Normal 94 4 9" xfId="37941" xr:uid="{00000000-0005-0000-0000-0000CD8F0000}"/>
    <cellStyle name="Normal 94 5" xfId="37942" xr:uid="{00000000-0005-0000-0000-0000CE8F0000}"/>
    <cellStyle name="Normal 94 5 2" xfId="37943" xr:uid="{00000000-0005-0000-0000-0000CF8F0000}"/>
    <cellStyle name="Normal 94 5 2 2" xfId="37944" xr:uid="{00000000-0005-0000-0000-0000D08F0000}"/>
    <cellStyle name="Normal 94 5 3" xfId="37945" xr:uid="{00000000-0005-0000-0000-0000D18F0000}"/>
    <cellStyle name="Normal 94 6" xfId="37946" xr:uid="{00000000-0005-0000-0000-0000D28F0000}"/>
    <cellStyle name="Normal 94 6 2" xfId="37947" xr:uid="{00000000-0005-0000-0000-0000D38F0000}"/>
    <cellStyle name="Normal 94 6 2 2" xfId="37948" xr:uid="{00000000-0005-0000-0000-0000D48F0000}"/>
    <cellStyle name="Normal 94 6 3" xfId="37949" xr:uid="{00000000-0005-0000-0000-0000D58F0000}"/>
    <cellStyle name="Normal 94 7" xfId="37950" xr:uid="{00000000-0005-0000-0000-0000D68F0000}"/>
    <cellStyle name="Normal 94 7 2" xfId="37951" xr:uid="{00000000-0005-0000-0000-0000D78F0000}"/>
    <cellStyle name="Normal 94 8" xfId="37952" xr:uid="{00000000-0005-0000-0000-0000D88F0000}"/>
    <cellStyle name="Normal 94 9" xfId="37953" xr:uid="{00000000-0005-0000-0000-0000D98F0000}"/>
    <cellStyle name="Normal 95" xfId="37954" xr:uid="{00000000-0005-0000-0000-0000DA8F0000}"/>
    <cellStyle name="Normal 95 2" xfId="37955" xr:uid="{00000000-0005-0000-0000-0000DB8F0000}"/>
    <cellStyle name="Normal 95 2 2" xfId="37956" xr:uid="{00000000-0005-0000-0000-0000DC8F0000}"/>
    <cellStyle name="Normal 95 2 2 2" xfId="37957" xr:uid="{00000000-0005-0000-0000-0000DD8F0000}"/>
    <cellStyle name="Normal 95 2 2 2 2" xfId="37958" xr:uid="{00000000-0005-0000-0000-0000DE8F0000}"/>
    <cellStyle name="Normal 95 2 2 2 2 2" xfId="37959" xr:uid="{00000000-0005-0000-0000-0000DF8F0000}"/>
    <cellStyle name="Normal 95 2 2 2 3" xfId="37960" xr:uid="{00000000-0005-0000-0000-0000E08F0000}"/>
    <cellStyle name="Normal 95 2 2 2 4" xfId="37961" xr:uid="{00000000-0005-0000-0000-0000E18F0000}"/>
    <cellStyle name="Normal 95 2 2 3" xfId="37962" xr:uid="{00000000-0005-0000-0000-0000E28F0000}"/>
    <cellStyle name="Normal 95 2 2 3 2" xfId="37963" xr:uid="{00000000-0005-0000-0000-0000E38F0000}"/>
    <cellStyle name="Normal 95 2 2 4" xfId="37964" xr:uid="{00000000-0005-0000-0000-0000E48F0000}"/>
    <cellStyle name="Normal 95 2 2 5" xfId="37965" xr:uid="{00000000-0005-0000-0000-0000E58F0000}"/>
    <cellStyle name="Normal 95 2 2 6" xfId="37966" xr:uid="{00000000-0005-0000-0000-0000E68F0000}"/>
    <cellStyle name="Normal 95 2 3" xfId="37967" xr:uid="{00000000-0005-0000-0000-0000E78F0000}"/>
    <cellStyle name="Normal 95 3" xfId="37968" xr:uid="{00000000-0005-0000-0000-0000E88F0000}"/>
    <cellStyle name="Normal 95 3 2" xfId="37969" xr:uid="{00000000-0005-0000-0000-0000E98F0000}"/>
    <cellStyle name="Normal 95 3 2 2" xfId="37970" xr:uid="{00000000-0005-0000-0000-0000EA8F0000}"/>
    <cellStyle name="Normal 95 3 2 2 2" xfId="37971" xr:uid="{00000000-0005-0000-0000-0000EB8F0000}"/>
    <cellStyle name="Normal 95 3 2 3" xfId="37972" xr:uid="{00000000-0005-0000-0000-0000EC8F0000}"/>
    <cellStyle name="Normal 95 3 2 4" xfId="37973" xr:uid="{00000000-0005-0000-0000-0000ED8F0000}"/>
    <cellStyle name="Normal 95 3 2 5" xfId="37974" xr:uid="{00000000-0005-0000-0000-0000EE8F0000}"/>
    <cellStyle name="Normal 95 3 3" xfId="37975" xr:uid="{00000000-0005-0000-0000-0000EF8F0000}"/>
    <cellStyle name="Normal 95 3 3 2" xfId="37976" xr:uid="{00000000-0005-0000-0000-0000F08F0000}"/>
    <cellStyle name="Normal 95 3 3 3" xfId="37977" xr:uid="{00000000-0005-0000-0000-0000F18F0000}"/>
    <cellStyle name="Normal 95 3 4" xfId="37978" xr:uid="{00000000-0005-0000-0000-0000F28F0000}"/>
    <cellStyle name="Normal 95 3 5" xfId="37979" xr:uid="{00000000-0005-0000-0000-0000F38F0000}"/>
    <cellStyle name="Normal 95 4" xfId="37980" xr:uid="{00000000-0005-0000-0000-0000F48F0000}"/>
    <cellStyle name="Normal 95 4 2" xfId="37981" xr:uid="{00000000-0005-0000-0000-0000F58F0000}"/>
    <cellStyle name="Normal 95 5" xfId="37982" xr:uid="{00000000-0005-0000-0000-0000F68F0000}"/>
    <cellStyle name="Normal 96" xfId="37983" xr:uid="{00000000-0005-0000-0000-0000F78F0000}"/>
    <cellStyle name="Normal 96 10" xfId="37984" xr:uid="{00000000-0005-0000-0000-0000F88F0000}"/>
    <cellStyle name="Normal 96 2" xfId="37985" xr:uid="{00000000-0005-0000-0000-0000F98F0000}"/>
    <cellStyle name="Normal 96 2 2" xfId="37986" xr:uid="{00000000-0005-0000-0000-0000FA8F0000}"/>
    <cellStyle name="Normal 96 2 2 2" xfId="37987" xr:uid="{00000000-0005-0000-0000-0000FB8F0000}"/>
    <cellStyle name="Normal 96 2 2 2 2" xfId="37988" xr:uid="{00000000-0005-0000-0000-0000FC8F0000}"/>
    <cellStyle name="Normal 96 2 2 2 2 2" xfId="37989" xr:uid="{00000000-0005-0000-0000-0000FD8F0000}"/>
    <cellStyle name="Normal 96 2 2 2 3" xfId="37990" xr:uid="{00000000-0005-0000-0000-0000FE8F0000}"/>
    <cellStyle name="Normal 96 2 2 2 4" xfId="37991" xr:uid="{00000000-0005-0000-0000-0000FF8F0000}"/>
    <cellStyle name="Normal 96 2 2 3" xfId="37992" xr:uid="{00000000-0005-0000-0000-000000900000}"/>
    <cellStyle name="Normal 96 2 2 3 2" xfId="37993" xr:uid="{00000000-0005-0000-0000-000001900000}"/>
    <cellStyle name="Normal 96 2 2 4" xfId="37994" xr:uid="{00000000-0005-0000-0000-000002900000}"/>
    <cellStyle name="Normal 96 2 2 5" xfId="37995" xr:uid="{00000000-0005-0000-0000-000003900000}"/>
    <cellStyle name="Normal 96 2 2 6" xfId="37996" xr:uid="{00000000-0005-0000-0000-000004900000}"/>
    <cellStyle name="Normal 96 2 3" xfId="37997" xr:uid="{00000000-0005-0000-0000-000005900000}"/>
    <cellStyle name="Normal 96 3" xfId="37998" xr:uid="{00000000-0005-0000-0000-000006900000}"/>
    <cellStyle name="Normal 96 3 2" xfId="37999" xr:uid="{00000000-0005-0000-0000-000007900000}"/>
    <cellStyle name="Normal 96 3 2 2" xfId="38000" xr:uid="{00000000-0005-0000-0000-000008900000}"/>
    <cellStyle name="Normal 96 3 2 2 2" xfId="38001" xr:uid="{00000000-0005-0000-0000-000009900000}"/>
    <cellStyle name="Normal 96 3 2 3" xfId="38002" xr:uid="{00000000-0005-0000-0000-00000A900000}"/>
    <cellStyle name="Normal 96 3 2 4" xfId="38003" xr:uid="{00000000-0005-0000-0000-00000B900000}"/>
    <cellStyle name="Normal 96 3 3" xfId="38004" xr:uid="{00000000-0005-0000-0000-00000C900000}"/>
    <cellStyle name="Normal 96 3 3 2" xfId="38005" xr:uid="{00000000-0005-0000-0000-00000D900000}"/>
    <cellStyle name="Normal 96 3 4" xfId="38006" xr:uid="{00000000-0005-0000-0000-00000E900000}"/>
    <cellStyle name="Normal 96 3 5" xfId="38007" xr:uid="{00000000-0005-0000-0000-00000F900000}"/>
    <cellStyle name="Normal 96 3 6" xfId="38008" xr:uid="{00000000-0005-0000-0000-000010900000}"/>
    <cellStyle name="Normal 96 4" xfId="38009" xr:uid="{00000000-0005-0000-0000-000011900000}"/>
    <cellStyle name="Normal 96 4 2" xfId="38010" xr:uid="{00000000-0005-0000-0000-000012900000}"/>
    <cellStyle name="Normal 96 5" xfId="38011" xr:uid="{00000000-0005-0000-0000-000013900000}"/>
    <cellStyle name="Normal 96 6" xfId="38012" xr:uid="{00000000-0005-0000-0000-000014900000}"/>
    <cellStyle name="Normal 96 7" xfId="38013" xr:uid="{00000000-0005-0000-0000-000015900000}"/>
    <cellStyle name="Normal 96 8" xfId="38014" xr:uid="{00000000-0005-0000-0000-000016900000}"/>
    <cellStyle name="Normal 96 9" xfId="38015" xr:uid="{00000000-0005-0000-0000-000017900000}"/>
    <cellStyle name="Normal 97" xfId="38016" xr:uid="{00000000-0005-0000-0000-000018900000}"/>
    <cellStyle name="Normal 97 2" xfId="38017" xr:uid="{00000000-0005-0000-0000-000019900000}"/>
    <cellStyle name="Normal 97 2 2" xfId="38018" xr:uid="{00000000-0005-0000-0000-00001A900000}"/>
    <cellStyle name="Normal 97 2 2 2" xfId="38019" xr:uid="{00000000-0005-0000-0000-00001B900000}"/>
    <cellStyle name="Normal 97 2 2 2 2" xfId="38020" xr:uid="{00000000-0005-0000-0000-00001C900000}"/>
    <cellStyle name="Normal 97 2 2 2 2 2" xfId="38021" xr:uid="{00000000-0005-0000-0000-00001D900000}"/>
    <cellStyle name="Normal 97 2 2 2 3" xfId="38022" xr:uid="{00000000-0005-0000-0000-00001E900000}"/>
    <cellStyle name="Normal 97 2 2 2 4" xfId="38023" xr:uid="{00000000-0005-0000-0000-00001F900000}"/>
    <cellStyle name="Normal 97 2 2 3" xfId="38024" xr:uid="{00000000-0005-0000-0000-000020900000}"/>
    <cellStyle name="Normal 97 2 2 3 2" xfId="38025" xr:uid="{00000000-0005-0000-0000-000021900000}"/>
    <cellStyle name="Normal 97 2 2 4" xfId="38026" xr:uid="{00000000-0005-0000-0000-000022900000}"/>
    <cellStyle name="Normal 97 2 2 5" xfId="38027" xr:uid="{00000000-0005-0000-0000-000023900000}"/>
    <cellStyle name="Normal 97 2 2 6" xfId="38028" xr:uid="{00000000-0005-0000-0000-000024900000}"/>
    <cellStyle name="Normal 97 2 3" xfId="38029" xr:uid="{00000000-0005-0000-0000-000025900000}"/>
    <cellStyle name="Normal 97 3" xfId="38030" xr:uid="{00000000-0005-0000-0000-000026900000}"/>
    <cellStyle name="Normal 97 3 2" xfId="38031" xr:uid="{00000000-0005-0000-0000-000027900000}"/>
    <cellStyle name="Normal 97 3 2 2" xfId="38032" xr:uid="{00000000-0005-0000-0000-000028900000}"/>
    <cellStyle name="Normal 97 3 2 2 2" xfId="38033" xr:uid="{00000000-0005-0000-0000-000029900000}"/>
    <cellStyle name="Normal 97 3 2 3" xfId="38034" xr:uid="{00000000-0005-0000-0000-00002A900000}"/>
    <cellStyle name="Normal 97 3 2 4" xfId="38035" xr:uid="{00000000-0005-0000-0000-00002B900000}"/>
    <cellStyle name="Normal 97 3 3" xfId="38036" xr:uid="{00000000-0005-0000-0000-00002C900000}"/>
    <cellStyle name="Normal 97 3 3 2" xfId="38037" xr:uid="{00000000-0005-0000-0000-00002D900000}"/>
    <cellStyle name="Normal 97 3 4" xfId="38038" xr:uid="{00000000-0005-0000-0000-00002E900000}"/>
    <cellStyle name="Normal 97 3 5" xfId="38039" xr:uid="{00000000-0005-0000-0000-00002F900000}"/>
    <cellStyle name="Normal 97 3 6" xfId="38040" xr:uid="{00000000-0005-0000-0000-000030900000}"/>
    <cellStyle name="Normal 97 4" xfId="38041" xr:uid="{00000000-0005-0000-0000-000031900000}"/>
    <cellStyle name="Normal 98" xfId="38042" xr:uid="{00000000-0005-0000-0000-000032900000}"/>
    <cellStyle name="Normal 98 2" xfId="38043" xr:uid="{00000000-0005-0000-0000-000033900000}"/>
    <cellStyle name="Normal 98 2 2" xfId="38044" xr:uid="{00000000-0005-0000-0000-000034900000}"/>
    <cellStyle name="Normal 98 2 2 2" xfId="38045" xr:uid="{00000000-0005-0000-0000-000035900000}"/>
    <cellStyle name="Normal 98 2 2 2 2" xfId="38046" xr:uid="{00000000-0005-0000-0000-000036900000}"/>
    <cellStyle name="Normal 98 2 2 2 2 2" xfId="38047" xr:uid="{00000000-0005-0000-0000-000037900000}"/>
    <cellStyle name="Normal 98 2 2 2 3" xfId="38048" xr:uid="{00000000-0005-0000-0000-000038900000}"/>
    <cellStyle name="Normal 98 2 2 2 4" xfId="38049" xr:uid="{00000000-0005-0000-0000-000039900000}"/>
    <cellStyle name="Normal 98 2 2 3" xfId="38050" xr:uid="{00000000-0005-0000-0000-00003A900000}"/>
    <cellStyle name="Normal 98 2 2 3 2" xfId="38051" xr:uid="{00000000-0005-0000-0000-00003B900000}"/>
    <cellStyle name="Normal 98 2 2 4" xfId="38052" xr:uid="{00000000-0005-0000-0000-00003C900000}"/>
    <cellStyle name="Normal 98 2 2 5" xfId="38053" xr:uid="{00000000-0005-0000-0000-00003D900000}"/>
    <cellStyle name="Normal 98 2 2 6" xfId="38054" xr:uid="{00000000-0005-0000-0000-00003E900000}"/>
    <cellStyle name="Normal 98 2 3" xfId="38055" xr:uid="{00000000-0005-0000-0000-00003F900000}"/>
    <cellStyle name="Normal 98 3" xfId="38056" xr:uid="{00000000-0005-0000-0000-000040900000}"/>
    <cellStyle name="Normal 98 3 2" xfId="38057" xr:uid="{00000000-0005-0000-0000-000041900000}"/>
    <cellStyle name="Normal 98 3 2 2" xfId="38058" xr:uid="{00000000-0005-0000-0000-000042900000}"/>
    <cellStyle name="Normal 98 3 2 2 2" xfId="38059" xr:uid="{00000000-0005-0000-0000-000043900000}"/>
    <cellStyle name="Normal 98 3 2 3" xfId="38060" xr:uid="{00000000-0005-0000-0000-000044900000}"/>
    <cellStyle name="Normal 98 3 2 4" xfId="38061" xr:uid="{00000000-0005-0000-0000-000045900000}"/>
    <cellStyle name="Normal 98 3 3" xfId="38062" xr:uid="{00000000-0005-0000-0000-000046900000}"/>
    <cellStyle name="Normal 98 3 3 2" xfId="38063" xr:uid="{00000000-0005-0000-0000-000047900000}"/>
    <cellStyle name="Normal 98 3 4" xfId="38064" xr:uid="{00000000-0005-0000-0000-000048900000}"/>
    <cellStyle name="Normal 98 3 5" xfId="38065" xr:uid="{00000000-0005-0000-0000-000049900000}"/>
    <cellStyle name="Normal 98 3 6" xfId="38066" xr:uid="{00000000-0005-0000-0000-00004A900000}"/>
    <cellStyle name="Normal 98 4" xfId="38067" xr:uid="{00000000-0005-0000-0000-00004B900000}"/>
    <cellStyle name="Normal 99" xfId="38068" xr:uid="{00000000-0005-0000-0000-00004C900000}"/>
    <cellStyle name="Normal 99 2" xfId="38069" xr:uid="{00000000-0005-0000-0000-00004D900000}"/>
    <cellStyle name="Normal 99 2 2" xfId="38070" xr:uid="{00000000-0005-0000-0000-00004E900000}"/>
    <cellStyle name="Normal 99 2 2 2" xfId="38071" xr:uid="{00000000-0005-0000-0000-00004F900000}"/>
    <cellStyle name="Normal 99 2 2 2 2" xfId="38072" xr:uid="{00000000-0005-0000-0000-000050900000}"/>
    <cellStyle name="Normal 99 2 2 2 2 2" xfId="38073" xr:uid="{00000000-0005-0000-0000-000051900000}"/>
    <cellStyle name="Normal 99 2 2 2 3" xfId="38074" xr:uid="{00000000-0005-0000-0000-000052900000}"/>
    <cellStyle name="Normal 99 2 2 2 4" xfId="38075" xr:uid="{00000000-0005-0000-0000-000053900000}"/>
    <cellStyle name="Normal 99 2 2 3" xfId="38076" xr:uid="{00000000-0005-0000-0000-000054900000}"/>
    <cellStyle name="Normal 99 2 2 3 2" xfId="38077" xr:uid="{00000000-0005-0000-0000-000055900000}"/>
    <cellStyle name="Normal 99 2 2 4" xfId="38078" xr:uid="{00000000-0005-0000-0000-000056900000}"/>
    <cellStyle name="Normal 99 2 2 5" xfId="38079" xr:uid="{00000000-0005-0000-0000-000057900000}"/>
    <cellStyle name="Normal 99 2 2 6" xfId="38080" xr:uid="{00000000-0005-0000-0000-000058900000}"/>
    <cellStyle name="Normal 99 2 3" xfId="38081" xr:uid="{00000000-0005-0000-0000-000059900000}"/>
    <cellStyle name="Normal 99 3" xfId="38082" xr:uid="{00000000-0005-0000-0000-00005A900000}"/>
    <cellStyle name="Normal 99 3 2" xfId="38083" xr:uid="{00000000-0005-0000-0000-00005B900000}"/>
    <cellStyle name="Normal 99 3 2 2" xfId="38084" xr:uid="{00000000-0005-0000-0000-00005C900000}"/>
    <cellStyle name="Normal 99 3 2 2 2" xfId="38085" xr:uid="{00000000-0005-0000-0000-00005D900000}"/>
    <cellStyle name="Normal 99 3 2 3" xfId="38086" xr:uid="{00000000-0005-0000-0000-00005E900000}"/>
    <cellStyle name="Normal 99 3 2 4" xfId="38087" xr:uid="{00000000-0005-0000-0000-00005F900000}"/>
    <cellStyle name="Normal 99 3 3" xfId="38088" xr:uid="{00000000-0005-0000-0000-000060900000}"/>
    <cellStyle name="Normal 99 3 3 2" xfId="38089" xr:uid="{00000000-0005-0000-0000-000061900000}"/>
    <cellStyle name="Normal 99 3 4" xfId="38090" xr:uid="{00000000-0005-0000-0000-000062900000}"/>
    <cellStyle name="Normal 99 3 5" xfId="38091" xr:uid="{00000000-0005-0000-0000-000063900000}"/>
    <cellStyle name="Normal 99 3 6" xfId="38092" xr:uid="{00000000-0005-0000-0000-000064900000}"/>
    <cellStyle name="Normal 99 4" xfId="38093" xr:uid="{00000000-0005-0000-0000-000065900000}"/>
    <cellStyle name="Normal GHG Numbers (0.00)" xfId="448" xr:uid="{00000000-0005-0000-0000-000066900000}"/>
    <cellStyle name="Normal GHG Numbers (0.00) 2" xfId="1430" xr:uid="{00000000-0005-0000-0000-000067900000}"/>
    <cellStyle name="Normal GHG Numbers (0.00) 2 2" xfId="38095" xr:uid="{00000000-0005-0000-0000-000068900000}"/>
    <cellStyle name="Normal GHG Numbers (0.00) 2 2 2" xfId="38096" xr:uid="{00000000-0005-0000-0000-000069900000}"/>
    <cellStyle name="Normal GHG Numbers (0.00) 2 2 2 2" xfId="38097" xr:uid="{00000000-0005-0000-0000-00006A900000}"/>
    <cellStyle name="Normal GHG Numbers (0.00) 2 2 2 2 2" xfId="38098" xr:uid="{00000000-0005-0000-0000-00006B900000}"/>
    <cellStyle name="Normal GHG Numbers (0.00) 2 2 2 3" xfId="38099" xr:uid="{00000000-0005-0000-0000-00006C900000}"/>
    <cellStyle name="Normal GHG Numbers (0.00) 2 2 2 4" xfId="38100" xr:uid="{00000000-0005-0000-0000-00006D900000}"/>
    <cellStyle name="Normal GHG Numbers (0.00) 2 2 3" xfId="38101" xr:uid="{00000000-0005-0000-0000-00006E900000}"/>
    <cellStyle name="Normal GHG Numbers (0.00) 2 2 3 2" xfId="38102" xr:uid="{00000000-0005-0000-0000-00006F900000}"/>
    <cellStyle name="Normal GHG Numbers (0.00) 2 2 4" xfId="38103" xr:uid="{00000000-0005-0000-0000-000070900000}"/>
    <cellStyle name="Normal GHG Numbers (0.00) 2 2 5" xfId="38104" xr:uid="{00000000-0005-0000-0000-000071900000}"/>
    <cellStyle name="Normal GHG Numbers (0.00) 2 2 6" xfId="38105" xr:uid="{00000000-0005-0000-0000-000072900000}"/>
    <cellStyle name="Normal GHG Numbers (0.00) 2 2 7" xfId="38106" xr:uid="{00000000-0005-0000-0000-000073900000}"/>
    <cellStyle name="Normal GHG Numbers (0.00) 2 3" xfId="38107" xr:uid="{00000000-0005-0000-0000-000074900000}"/>
    <cellStyle name="Normal GHG Numbers (0.00) 2 4" xfId="38094" xr:uid="{00000000-0005-0000-0000-000075900000}"/>
    <cellStyle name="Normal GHG Numbers (0.00) 3" xfId="38108" xr:uid="{00000000-0005-0000-0000-000076900000}"/>
    <cellStyle name="Normal GHG Numbers (0.00) 3 2" xfId="38109" xr:uid="{00000000-0005-0000-0000-000077900000}"/>
    <cellStyle name="Normal GHG Numbers (0.00) 3 2 2" xfId="38110" xr:uid="{00000000-0005-0000-0000-000078900000}"/>
    <cellStyle name="Normal GHG Numbers (0.00) 3 2 2 2" xfId="38111" xr:uid="{00000000-0005-0000-0000-000079900000}"/>
    <cellStyle name="Normal GHG Numbers (0.00) 3 2 2 2 2" xfId="38112" xr:uid="{00000000-0005-0000-0000-00007A900000}"/>
    <cellStyle name="Normal GHG Numbers (0.00) 3 2 2 2 3" xfId="38113" xr:uid="{00000000-0005-0000-0000-00007B900000}"/>
    <cellStyle name="Normal GHG Numbers (0.00) 3 2 2 3" xfId="38114" xr:uid="{00000000-0005-0000-0000-00007C900000}"/>
    <cellStyle name="Normal GHG Numbers (0.00) 3 2 2 4" xfId="38115" xr:uid="{00000000-0005-0000-0000-00007D900000}"/>
    <cellStyle name="Normal GHG Numbers (0.00) 3 2 2 5" xfId="38116" xr:uid="{00000000-0005-0000-0000-00007E900000}"/>
    <cellStyle name="Normal GHG Numbers (0.00) 3 2 3" xfId="38117" xr:uid="{00000000-0005-0000-0000-00007F900000}"/>
    <cellStyle name="Normal GHG Numbers (0.00) 3 2 3 2" xfId="38118" xr:uid="{00000000-0005-0000-0000-000080900000}"/>
    <cellStyle name="Normal GHG Numbers (0.00) 3 2 4" xfId="38119" xr:uid="{00000000-0005-0000-0000-000081900000}"/>
    <cellStyle name="Normal GHG Numbers (0.00) 3 2 5" xfId="38120" xr:uid="{00000000-0005-0000-0000-000082900000}"/>
    <cellStyle name="Normal GHG Numbers (0.00) 3 2 6" xfId="38121" xr:uid="{00000000-0005-0000-0000-000083900000}"/>
    <cellStyle name="Normal GHG Numbers (0.00) 3 3" xfId="38122" xr:uid="{00000000-0005-0000-0000-000084900000}"/>
    <cellStyle name="Normal GHG Numbers (0.00) 3 3 2" xfId="38123" xr:uid="{00000000-0005-0000-0000-000085900000}"/>
    <cellStyle name="Normal GHG Numbers (0.00) 3 3 2 2" xfId="38124" xr:uid="{00000000-0005-0000-0000-000086900000}"/>
    <cellStyle name="Normal GHG Numbers (0.00) 3 3 3" xfId="38125" xr:uid="{00000000-0005-0000-0000-000087900000}"/>
    <cellStyle name="Normal GHG Numbers (0.00) 3 3 3 2" xfId="38126" xr:uid="{00000000-0005-0000-0000-000088900000}"/>
    <cellStyle name="Normal GHG Numbers (0.00) 3 3 4" xfId="38127" xr:uid="{00000000-0005-0000-0000-000089900000}"/>
    <cellStyle name="Normal GHG Numbers (0.00) 3 3 4 2" xfId="38128" xr:uid="{00000000-0005-0000-0000-00008A900000}"/>
    <cellStyle name="Normal GHG Numbers (0.00) 3 3 5" xfId="38129" xr:uid="{00000000-0005-0000-0000-00008B900000}"/>
    <cellStyle name="Normal GHG Numbers (0.00) 3 4" xfId="38130" xr:uid="{00000000-0005-0000-0000-00008C900000}"/>
    <cellStyle name="Normal GHG Numbers (0.00) 3 5" xfId="51468" xr:uid="{3DCFD99F-F958-4024-81B1-B3115EF2BA94}"/>
    <cellStyle name="Normal GHG Numbers (0.00) 4" xfId="38131" xr:uid="{00000000-0005-0000-0000-00008D900000}"/>
    <cellStyle name="Normal GHG Numbers (0.00) 4 2" xfId="38132" xr:uid="{00000000-0005-0000-0000-00008E900000}"/>
    <cellStyle name="Normal GHG Numbers (0.00) 4 2 2" xfId="38133" xr:uid="{00000000-0005-0000-0000-00008F900000}"/>
    <cellStyle name="Normal GHG Numbers (0.00) 4 2 2 2" xfId="38134" xr:uid="{00000000-0005-0000-0000-000090900000}"/>
    <cellStyle name="Normal GHG Numbers (0.00) 4 2 3" xfId="38135" xr:uid="{00000000-0005-0000-0000-000091900000}"/>
    <cellStyle name="Normal GHG Numbers (0.00) 4 2 4" xfId="38136" xr:uid="{00000000-0005-0000-0000-000092900000}"/>
    <cellStyle name="Normal GHG Numbers (0.00) 4 3" xfId="38137" xr:uid="{00000000-0005-0000-0000-000093900000}"/>
    <cellStyle name="Normal GHG Numbers (0.00) 4 3 2" xfId="38138" xr:uid="{00000000-0005-0000-0000-000094900000}"/>
    <cellStyle name="Normal GHG Numbers (0.00) 4 4" xfId="38139" xr:uid="{00000000-0005-0000-0000-000095900000}"/>
    <cellStyle name="Normal GHG Numbers (0.00) 4 5" xfId="38140" xr:uid="{00000000-0005-0000-0000-000096900000}"/>
    <cellStyle name="Normal GHG Numbers (0.00) 5" xfId="38141" xr:uid="{00000000-0005-0000-0000-000097900000}"/>
    <cellStyle name="Normal GHG Numbers (0.00) 6" xfId="2306" xr:uid="{00000000-0005-0000-0000-000098900000}"/>
    <cellStyle name="Normal GHG Numbers (0.00) 7" xfId="51467" xr:uid="{30148B54-87EF-4B33-A537-2D03B82FD836}"/>
    <cellStyle name="Normal GHG Textfiels Bold" xfId="2307" xr:uid="{00000000-0005-0000-0000-000099900000}"/>
    <cellStyle name="Normal GHG Textfiels Bold 2" xfId="38142" xr:uid="{00000000-0005-0000-0000-00009A900000}"/>
    <cellStyle name="Normal GHG Textfiels Bold 2 2" xfId="38143" xr:uid="{00000000-0005-0000-0000-00009B900000}"/>
    <cellStyle name="Normal GHG Textfiels Bold 2 2 2" xfId="38144" xr:uid="{00000000-0005-0000-0000-00009C900000}"/>
    <cellStyle name="Normal GHG Textfiels Bold 2 2 2 2" xfId="38145" xr:uid="{00000000-0005-0000-0000-00009D900000}"/>
    <cellStyle name="Normal GHG Textfiels Bold 2 2 2 2 2" xfId="38146" xr:uid="{00000000-0005-0000-0000-00009E900000}"/>
    <cellStyle name="Normal GHG Textfiels Bold 2 2 2 3" xfId="38147" xr:uid="{00000000-0005-0000-0000-00009F900000}"/>
    <cellStyle name="Normal GHG Textfiels Bold 2 2 2 4" xfId="38148" xr:uid="{00000000-0005-0000-0000-0000A0900000}"/>
    <cellStyle name="Normal GHG Textfiels Bold 2 2 3" xfId="38149" xr:uid="{00000000-0005-0000-0000-0000A1900000}"/>
    <cellStyle name="Normal GHG Textfiels Bold 2 2 3 2" xfId="38150" xr:uid="{00000000-0005-0000-0000-0000A2900000}"/>
    <cellStyle name="Normal GHG Textfiels Bold 2 2 4" xfId="38151" xr:uid="{00000000-0005-0000-0000-0000A3900000}"/>
    <cellStyle name="Normal GHG Textfiels Bold 2 2 5" xfId="38152" xr:uid="{00000000-0005-0000-0000-0000A4900000}"/>
    <cellStyle name="Normal GHG Textfiels Bold 2 2 6" xfId="38153" xr:uid="{00000000-0005-0000-0000-0000A5900000}"/>
    <cellStyle name="Normal GHG Textfiels Bold 2 2 7" xfId="38154" xr:uid="{00000000-0005-0000-0000-0000A6900000}"/>
    <cellStyle name="Normal GHG Textfiels Bold 3" xfId="38155" xr:uid="{00000000-0005-0000-0000-0000A7900000}"/>
    <cellStyle name="Normal GHG Textfiels Bold 3 2" xfId="38156" xr:uid="{00000000-0005-0000-0000-0000A8900000}"/>
    <cellStyle name="Normal GHG Textfiels Bold 3 2 2" xfId="38157" xr:uid="{00000000-0005-0000-0000-0000A9900000}"/>
    <cellStyle name="Normal GHG Textfiels Bold 3 2 2 2" xfId="38158" xr:uid="{00000000-0005-0000-0000-0000AA900000}"/>
    <cellStyle name="Normal GHG Textfiels Bold 3 2 2 3" xfId="38159" xr:uid="{00000000-0005-0000-0000-0000AB900000}"/>
    <cellStyle name="Normal GHG Textfiels Bold 3 2 2 4" xfId="38160" xr:uid="{00000000-0005-0000-0000-0000AC900000}"/>
    <cellStyle name="Normal GHG Textfiels Bold 3 2 3" xfId="38161" xr:uid="{00000000-0005-0000-0000-0000AD900000}"/>
    <cellStyle name="Normal GHG Textfiels Bold 3 2 4" xfId="38162" xr:uid="{00000000-0005-0000-0000-0000AE900000}"/>
    <cellStyle name="Normal GHG Textfiels Bold 3 2 5" xfId="38163" xr:uid="{00000000-0005-0000-0000-0000AF900000}"/>
    <cellStyle name="Normal GHG Textfiels Bold 3 3" xfId="38164" xr:uid="{00000000-0005-0000-0000-0000B0900000}"/>
    <cellStyle name="Normal GHG Textfiels Bold 3 3 2" xfId="38165" xr:uid="{00000000-0005-0000-0000-0000B1900000}"/>
    <cellStyle name="Normal GHG Textfiels Bold 3 3 2 2" xfId="38166" xr:uid="{00000000-0005-0000-0000-0000B2900000}"/>
    <cellStyle name="Normal GHG Textfiels Bold 3 3 3" xfId="38167" xr:uid="{00000000-0005-0000-0000-0000B3900000}"/>
    <cellStyle name="Normal GHG Textfiels Bold 3 3 3 2" xfId="38168" xr:uid="{00000000-0005-0000-0000-0000B4900000}"/>
    <cellStyle name="Normal GHG Textfiels Bold 3 3 4" xfId="38169" xr:uid="{00000000-0005-0000-0000-0000B5900000}"/>
    <cellStyle name="Normal GHG Textfiels Bold 3 3 4 2" xfId="38170" xr:uid="{00000000-0005-0000-0000-0000B6900000}"/>
    <cellStyle name="Normal GHG Textfiels Bold 3 3 5" xfId="38171" xr:uid="{00000000-0005-0000-0000-0000B7900000}"/>
    <cellStyle name="Normal GHG Textfiels Bold 3 3 6" xfId="38172" xr:uid="{00000000-0005-0000-0000-0000B8900000}"/>
    <cellStyle name="Normal GHG Textfiels Bold 3 3 7" xfId="38173" xr:uid="{00000000-0005-0000-0000-0000B9900000}"/>
    <cellStyle name="Normal GHG Textfiels Bold 3 4" xfId="38174" xr:uid="{00000000-0005-0000-0000-0000BA900000}"/>
    <cellStyle name="Normal GHG Textfiels Bold 3 5" xfId="38175" xr:uid="{00000000-0005-0000-0000-0000BB900000}"/>
    <cellStyle name="Normal GHG Textfiels Bold 3 6" xfId="38176" xr:uid="{00000000-0005-0000-0000-0000BC900000}"/>
    <cellStyle name="Normal GHG Textfiels Bold 4" xfId="38177" xr:uid="{00000000-0005-0000-0000-0000BD900000}"/>
    <cellStyle name="Normal GHG Textfiels Bold 5" xfId="38178" xr:uid="{00000000-0005-0000-0000-0000BE900000}"/>
    <cellStyle name="Normal GHG whole table" xfId="2308" xr:uid="{00000000-0005-0000-0000-0000BF900000}"/>
    <cellStyle name="Normal GHG whole table 2" xfId="38179" xr:uid="{00000000-0005-0000-0000-0000C0900000}"/>
    <cellStyle name="Normal GHG whole table 2 2" xfId="38180" xr:uid="{00000000-0005-0000-0000-0000C1900000}"/>
    <cellStyle name="Normal GHG whole table 2 2 2" xfId="38181" xr:uid="{00000000-0005-0000-0000-0000C2900000}"/>
    <cellStyle name="Normal GHG whole table 2 2 2 2" xfId="38182" xr:uid="{00000000-0005-0000-0000-0000C3900000}"/>
    <cellStyle name="Normal GHG whole table 2 2 2 3" xfId="38183" xr:uid="{00000000-0005-0000-0000-0000C4900000}"/>
    <cellStyle name="Normal GHG whole table 2 2 3" xfId="38184" xr:uid="{00000000-0005-0000-0000-0000C5900000}"/>
    <cellStyle name="Normal GHG whole table 2 2 4" xfId="38185" xr:uid="{00000000-0005-0000-0000-0000C6900000}"/>
    <cellStyle name="Normal GHG whole table 2 2 5" xfId="38186" xr:uid="{00000000-0005-0000-0000-0000C7900000}"/>
    <cellStyle name="Normal GHG whole table 2 2 6" xfId="38187" xr:uid="{00000000-0005-0000-0000-0000C8900000}"/>
    <cellStyle name="Normal GHG whole table 2 3" xfId="38188" xr:uid="{00000000-0005-0000-0000-0000C9900000}"/>
    <cellStyle name="Normal GHG whole table 2 3 2" xfId="38189" xr:uid="{00000000-0005-0000-0000-0000CA900000}"/>
    <cellStyle name="Normal GHG whole table 2 3 3" xfId="38190" xr:uid="{00000000-0005-0000-0000-0000CB900000}"/>
    <cellStyle name="Normal GHG whole table 2 4" xfId="38191" xr:uid="{00000000-0005-0000-0000-0000CC900000}"/>
    <cellStyle name="Normal GHG whole table 2 5" xfId="38192" xr:uid="{00000000-0005-0000-0000-0000CD900000}"/>
    <cellStyle name="Normal GHG whole table 2 6" xfId="38193" xr:uid="{00000000-0005-0000-0000-0000CE900000}"/>
    <cellStyle name="Normal GHG whole table 3" xfId="38194" xr:uid="{00000000-0005-0000-0000-0000CF900000}"/>
    <cellStyle name="Normal GHG whole table 3 2" xfId="38195" xr:uid="{00000000-0005-0000-0000-0000D0900000}"/>
    <cellStyle name="Normal GHG whole table 3 2 2" xfId="38196" xr:uid="{00000000-0005-0000-0000-0000D1900000}"/>
    <cellStyle name="Normal GHG whole table 3 3" xfId="38197" xr:uid="{00000000-0005-0000-0000-0000D2900000}"/>
    <cellStyle name="Normal GHG whole table 3 3 2" xfId="38198" xr:uid="{00000000-0005-0000-0000-0000D3900000}"/>
    <cellStyle name="Normal GHG whole table 3 4" xfId="38199" xr:uid="{00000000-0005-0000-0000-0000D4900000}"/>
    <cellStyle name="Normal GHG whole table 3 4 2" xfId="38200" xr:uid="{00000000-0005-0000-0000-0000D5900000}"/>
    <cellStyle name="Normal GHG whole table 3 5" xfId="38201" xr:uid="{00000000-0005-0000-0000-0000D6900000}"/>
    <cellStyle name="Normal GHG whole table 3 6" xfId="38202" xr:uid="{00000000-0005-0000-0000-0000D7900000}"/>
    <cellStyle name="Normal GHG-Shade" xfId="2309" xr:uid="{00000000-0005-0000-0000-0000D8900000}"/>
    <cellStyle name="Normal GHG-Shade 10" xfId="38203" xr:uid="{00000000-0005-0000-0000-0000D9900000}"/>
    <cellStyle name="Normal GHG-Shade 10 2" xfId="38204" xr:uid="{00000000-0005-0000-0000-0000DA900000}"/>
    <cellStyle name="Normal GHG-Shade 10 2 2" xfId="38205" xr:uid="{00000000-0005-0000-0000-0000DB900000}"/>
    <cellStyle name="Normal GHG-Shade 10 2 2 2" xfId="38206" xr:uid="{00000000-0005-0000-0000-0000DC900000}"/>
    <cellStyle name="Normal GHG-Shade 10 2 2 2 2" xfId="38207" xr:uid="{00000000-0005-0000-0000-0000DD900000}"/>
    <cellStyle name="Normal GHG-Shade 10 2 2 3" xfId="38208" xr:uid="{00000000-0005-0000-0000-0000DE900000}"/>
    <cellStyle name="Normal GHG-Shade 10 2 2 4" xfId="38209" xr:uid="{00000000-0005-0000-0000-0000DF900000}"/>
    <cellStyle name="Normal GHG-Shade 10 2 3" xfId="38210" xr:uid="{00000000-0005-0000-0000-0000E0900000}"/>
    <cellStyle name="Normal GHG-Shade 10 2 3 2" xfId="38211" xr:uid="{00000000-0005-0000-0000-0000E1900000}"/>
    <cellStyle name="Normal GHG-Shade 10 2 4" xfId="38212" xr:uid="{00000000-0005-0000-0000-0000E2900000}"/>
    <cellStyle name="Normal GHG-Shade 10 2 5" xfId="38213" xr:uid="{00000000-0005-0000-0000-0000E3900000}"/>
    <cellStyle name="Normal GHG-Shade 10 2 6" xfId="38214" xr:uid="{00000000-0005-0000-0000-0000E4900000}"/>
    <cellStyle name="Normal GHG-Shade 10 3" xfId="38215" xr:uid="{00000000-0005-0000-0000-0000E5900000}"/>
    <cellStyle name="Normal GHG-Shade 10 3 2" xfId="38216" xr:uid="{00000000-0005-0000-0000-0000E6900000}"/>
    <cellStyle name="Normal GHG-Shade 11" xfId="38217" xr:uid="{00000000-0005-0000-0000-0000E7900000}"/>
    <cellStyle name="Normal GHG-Shade 11 2" xfId="38218" xr:uid="{00000000-0005-0000-0000-0000E8900000}"/>
    <cellStyle name="Normal GHG-Shade 11 2 2" xfId="38219" xr:uid="{00000000-0005-0000-0000-0000E9900000}"/>
    <cellStyle name="Normal GHG-Shade 11 2 2 2" xfId="38220" xr:uid="{00000000-0005-0000-0000-0000EA900000}"/>
    <cellStyle name="Normal GHG-Shade 11 2 2 2 2" xfId="38221" xr:uid="{00000000-0005-0000-0000-0000EB900000}"/>
    <cellStyle name="Normal GHG-Shade 11 2 2 3" xfId="38222" xr:uid="{00000000-0005-0000-0000-0000EC900000}"/>
    <cellStyle name="Normal GHG-Shade 11 2 2 4" xfId="38223" xr:uid="{00000000-0005-0000-0000-0000ED900000}"/>
    <cellStyle name="Normal GHG-Shade 11 2 3" xfId="38224" xr:uid="{00000000-0005-0000-0000-0000EE900000}"/>
    <cellStyle name="Normal GHG-Shade 11 2 3 2" xfId="38225" xr:uid="{00000000-0005-0000-0000-0000EF900000}"/>
    <cellStyle name="Normal GHG-Shade 11 2 4" xfId="38226" xr:uid="{00000000-0005-0000-0000-0000F0900000}"/>
    <cellStyle name="Normal GHG-Shade 11 2 5" xfId="38227" xr:uid="{00000000-0005-0000-0000-0000F1900000}"/>
    <cellStyle name="Normal GHG-Shade 11 2 6" xfId="38228" xr:uid="{00000000-0005-0000-0000-0000F2900000}"/>
    <cellStyle name="Normal GHG-Shade 11 3" xfId="38229" xr:uid="{00000000-0005-0000-0000-0000F3900000}"/>
    <cellStyle name="Normal GHG-Shade 11 3 2" xfId="38230" xr:uid="{00000000-0005-0000-0000-0000F4900000}"/>
    <cellStyle name="Normal GHG-Shade 12" xfId="38231" xr:uid="{00000000-0005-0000-0000-0000F5900000}"/>
    <cellStyle name="Normal GHG-Shade 12 2" xfId="38232" xr:uid="{00000000-0005-0000-0000-0000F6900000}"/>
    <cellStyle name="Normal GHG-Shade 12 2 2" xfId="38233" xr:uid="{00000000-0005-0000-0000-0000F7900000}"/>
    <cellStyle name="Normal GHG-Shade 12 2 2 2" xfId="38234" xr:uid="{00000000-0005-0000-0000-0000F8900000}"/>
    <cellStyle name="Normal GHG-Shade 12 2 2 2 2" xfId="38235" xr:uid="{00000000-0005-0000-0000-0000F9900000}"/>
    <cellStyle name="Normal GHG-Shade 12 2 2 3" xfId="38236" xr:uid="{00000000-0005-0000-0000-0000FA900000}"/>
    <cellStyle name="Normal GHG-Shade 12 2 2 4" xfId="38237" xr:uid="{00000000-0005-0000-0000-0000FB900000}"/>
    <cellStyle name="Normal GHG-Shade 12 2 3" xfId="38238" xr:uid="{00000000-0005-0000-0000-0000FC900000}"/>
    <cellStyle name="Normal GHG-Shade 12 2 3 2" xfId="38239" xr:uid="{00000000-0005-0000-0000-0000FD900000}"/>
    <cellStyle name="Normal GHG-Shade 12 2 4" xfId="38240" xr:uid="{00000000-0005-0000-0000-0000FE900000}"/>
    <cellStyle name="Normal GHG-Shade 12 2 5" xfId="38241" xr:uid="{00000000-0005-0000-0000-0000FF900000}"/>
    <cellStyle name="Normal GHG-Shade 12 2 6" xfId="38242" xr:uid="{00000000-0005-0000-0000-000000910000}"/>
    <cellStyle name="Normal GHG-Shade 12 3" xfId="38243" xr:uid="{00000000-0005-0000-0000-000001910000}"/>
    <cellStyle name="Normal GHG-Shade 12 3 2" xfId="38244" xr:uid="{00000000-0005-0000-0000-000002910000}"/>
    <cellStyle name="Normal GHG-Shade 13" xfId="38245" xr:uid="{00000000-0005-0000-0000-000003910000}"/>
    <cellStyle name="Normal GHG-Shade 13 2" xfId="38246" xr:uid="{00000000-0005-0000-0000-000004910000}"/>
    <cellStyle name="Normal GHG-Shade 13 2 2" xfId="38247" xr:uid="{00000000-0005-0000-0000-000005910000}"/>
    <cellStyle name="Normal GHG-Shade 13 2 2 2" xfId="38248" xr:uid="{00000000-0005-0000-0000-000006910000}"/>
    <cellStyle name="Normal GHG-Shade 13 2 2 2 2" xfId="38249" xr:uid="{00000000-0005-0000-0000-000007910000}"/>
    <cellStyle name="Normal GHG-Shade 13 2 2 3" xfId="38250" xr:uid="{00000000-0005-0000-0000-000008910000}"/>
    <cellStyle name="Normal GHG-Shade 13 2 2 4" xfId="38251" xr:uid="{00000000-0005-0000-0000-000009910000}"/>
    <cellStyle name="Normal GHG-Shade 13 2 3" xfId="38252" xr:uid="{00000000-0005-0000-0000-00000A910000}"/>
    <cellStyle name="Normal GHG-Shade 13 2 3 2" xfId="38253" xr:uid="{00000000-0005-0000-0000-00000B910000}"/>
    <cellStyle name="Normal GHG-Shade 13 2 4" xfId="38254" xr:uid="{00000000-0005-0000-0000-00000C910000}"/>
    <cellStyle name="Normal GHG-Shade 13 2 5" xfId="38255" xr:uid="{00000000-0005-0000-0000-00000D910000}"/>
    <cellStyle name="Normal GHG-Shade 13 2 6" xfId="38256" xr:uid="{00000000-0005-0000-0000-00000E910000}"/>
    <cellStyle name="Normal GHG-Shade 13 3" xfId="38257" xr:uid="{00000000-0005-0000-0000-00000F910000}"/>
    <cellStyle name="Normal GHG-Shade 13 3 2" xfId="38258" xr:uid="{00000000-0005-0000-0000-000010910000}"/>
    <cellStyle name="Normal GHG-Shade 14" xfId="38259" xr:uid="{00000000-0005-0000-0000-000011910000}"/>
    <cellStyle name="Normal GHG-Shade 14 2" xfId="38260" xr:uid="{00000000-0005-0000-0000-000012910000}"/>
    <cellStyle name="Normal GHG-Shade 14 2 2" xfId="38261" xr:uid="{00000000-0005-0000-0000-000013910000}"/>
    <cellStyle name="Normal GHG-Shade 14 2 2 2" xfId="38262" xr:uid="{00000000-0005-0000-0000-000014910000}"/>
    <cellStyle name="Normal GHG-Shade 14 2 2 2 2" xfId="38263" xr:uid="{00000000-0005-0000-0000-000015910000}"/>
    <cellStyle name="Normal GHG-Shade 14 2 2 3" xfId="38264" xr:uid="{00000000-0005-0000-0000-000016910000}"/>
    <cellStyle name="Normal GHG-Shade 14 2 2 4" xfId="38265" xr:uid="{00000000-0005-0000-0000-000017910000}"/>
    <cellStyle name="Normal GHG-Shade 14 2 3" xfId="38266" xr:uid="{00000000-0005-0000-0000-000018910000}"/>
    <cellStyle name="Normal GHG-Shade 14 2 3 2" xfId="38267" xr:uid="{00000000-0005-0000-0000-000019910000}"/>
    <cellStyle name="Normal GHG-Shade 14 2 4" xfId="38268" xr:uid="{00000000-0005-0000-0000-00001A910000}"/>
    <cellStyle name="Normal GHG-Shade 14 2 5" xfId="38269" xr:uid="{00000000-0005-0000-0000-00001B910000}"/>
    <cellStyle name="Normal GHG-Shade 14 2 6" xfId="38270" xr:uid="{00000000-0005-0000-0000-00001C910000}"/>
    <cellStyle name="Normal GHG-Shade 14 3" xfId="38271" xr:uid="{00000000-0005-0000-0000-00001D910000}"/>
    <cellStyle name="Normal GHG-Shade 14 3 2" xfId="38272" xr:uid="{00000000-0005-0000-0000-00001E910000}"/>
    <cellStyle name="Normal GHG-Shade 15" xfId="38273" xr:uid="{00000000-0005-0000-0000-00001F910000}"/>
    <cellStyle name="Normal GHG-Shade 15 2" xfId="38274" xr:uid="{00000000-0005-0000-0000-000020910000}"/>
    <cellStyle name="Normal GHG-Shade 15 2 2" xfId="38275" xr:uid="{00000000-0005-0000-0000-000021910000}"/>
    <cellStyle name="Normal GHG-Shade 15 2 2 2" xfId="38276" xr:uid="{00000000-0005-0000-0000-000022910000}"/>
    <cellStyle name="Normal GHG-Shade 15 2 2 2 2" xfId="38277" xr:uid="{00000000-0005-0000-0000-000023910000}"/>
    <cellStyle name="Normal GHG-Shade 15 2 2 3" xfId="38278" xr:uid="{00000000-0005-0000-0000-000024910000}"/>
    <cellStyle name="Normal GHG-Shade 15 2 2 4" xfId="38279" xr:uid="{00000000-0005-0000-0000-000025910000}"/>
    <cellStyle name="Normal GHG-Shade 15 2 3" xfId="38280" xr:uid="{00000000-0005-0000-0000-000026910000}"/>
    <cellStyle name="Normal GHG-Shade 15 2 3 2" xfId="38281" xr:uid="{00000000-0005-0000-0000-000027910000}"/>
    <cellStyle name="Normal GHG-Shade 15 2 4" xfId="38282" xr:uid="{00000000-0005-0000-0000-000028910000}"/>
    <cellStyle name="Normal GHG-Shade 15 2 5" xfId="38283" xr:uid="{00000000-0005-0000-0000-000029910000}"/>
    <cellStyle name="Normal GHG-Shade 15 2 6" xfId="38284" xr:uid="{00000000-0005-0000-0000-00002A910000}"/>
    <cellStyle name="Normal GHG-Shade 15 3" xfId="38285" xr:uid="{00000000-0005-0000-0000-00002B910000}"/>
    <cellStyle name="Normal GHG-Shade 15 3 2" xfId="38286" xr:uid="{00000000-0005-0000-0000-00002C910000}"/>
    <cellStyle name="Normal GHG-Shade 16" xfId="38287" xr:uid="{00000000-0005-0000-0000-00002D910000}"/>
    <cellStyle name="Normal GHG-Shade 16 2" xfId="38288" xr:uid="{00000000-0005-0000-0000-00002E910000}"/>
    <cellStyle name="Normal GHG-Shade 16 2 2" xfId="38289" xr:uid="{00000000-0005-0000-0000-00002F910000}"/>
    <cellStyle name="Normal GHG-Shade 16 2 2 2" xfId="38290" xr:uid="{00000000-0005-0000-0000-000030910000}"/>
    <cellStyle name="Normal GHG-Shade 16 2 3" xfId="38291" xr:uid="{00000000-0005-0000-0000-000031910000}"/>
    <cellStyle name="Normal GHG-Shade 16 2 4" xfId="38292" xr:uid="{00000000-0005-0000-0000-000032910000}"/>
    <cellStyle name="Normal GHG-Shade 16 2 5" xfId="38293" xr:uid="{00000000-0005-0000-0000-000033910000}"/>
    <cellStyle name="Normal GHG-Shade 16 3" xfId="38294" xr:uid="{00000000-0005-0000-0000-000034910000}"/>
    <cellStyle name="Normal GHG-Shade 16 3 2" xfId="38295" xr:uid="{00000000-0005-0000-0000-000035910000}"/>
    <cellStyle name="Normal GHG-Shade 16 3 3" xfId="38296" xr:uid="{00000000-0005-0000-0000-000036910000}"/>
    <cellStyle name="Normal GHG-Shade 16 3 4" xfId="38297" xr:uid="{00000000-0005-0000-0000-000037910000}"/>
    <cellStyle name="Normal GHG-Shade 16 4" xfId="38298" xr:uid="{00000000-0005-0000-0000-000038910000}"/>
    <cellStyle name="Normal GHG-Shade 16 5" xfId="38299" xr:uid="{00000000-0005-0000-0000-000039910000}"/>
    <cellStyle name="Normal GHG-Shade 17" xfId="38300" xr:uid="{00000000-0005-0000-0000-00003A910000}"/>
    <cellStyle name="Normal GHG-Shade 17 2" xfId="38301" xr:uid="{00000000-0005-0000-0000-00003B910000}"/>
    <cellStyle name="Normal GHG-Shade 18" xfId="38302" xr:uid="{00000000-0005-0000-0000-00003C910000}"/>
    <cellStyle name="Normal GHG-Shade 18 2" xfId="38303" xr:uid="{00000000-0005-0000-0000-00003D910000}"/>
    <cellStyle name="Normal GHG-Shade 19" xfId="2402" xr:uid="{00000000-0005-0000-0000-00003E910000}"/>
    <cellStyle name="Normal GHG-Shade 2" xfId="38304" xr:uid="{00000000-0005-0000-0000-00003F910000}"/>
    <cellStyle name="Normal GHG-Shade 2 2" xfId="38305" xr:uid="{00000000-0005-0000-0000-000040910000}"/>
    <cellStyle name="Normal GHG-Shade 2 2 2" xfId="38306" xr:uid="{00000000-0005-0000-0000-000041910000}"/>
    <cellStyle name="Normal GHG-Shade 2 2 2 2" xfId="38307" xr:uid="{00000000-0005-0000-0000-000042910000}"/>
    <cellStyle name="Normal GHG-Shade 2 2 2 2 2" xfId="38308" xr:uid="{00000000-0005-0000-0000-000043910000}"/>
    <cellStyle name="Normal GHG-Shade 2 2 2 2 2 2" xfId="38309" xr:uid="{00000000-0005-0000-0000-000044910000}"/>
    <cellStyle name="Normal GHG-Shade 2 2 2 2 3" xfId="38310" xr:uid="{00000000-0005-0000-0000-000045910000}"/>
    <cellStyle name="Normal GHG-Shade 2 2 2 2 4" xfId="38311" xr:uid="{00000000-0005-0000-0000-000046910000}"/>
    <cellStyle name="Normal GHG-Shade 2 2 2 3" xfId="38312" xr:uid="{00000000-0005-0000-0000-000047910000}"/>
    <cellStyle name="Normal GHG-Shade 2 2 2 3 2" xfId="38313" xr:uid="{00000000-0005-0000-0000-000048910000}"/>
    <cellStyle name="Normal GHG-Shade 2 2 2 3 3" xfId="38314" xr:uid="{00000000-0005-0000-0000-000049910000}"/>
    <cellStyle name="Normal GHG-Shade 2 2 2 4" xfId="38315" xr:uid="{00000000-0005-0000-0000-00004A910000}"/>
    <cellStyle name="Normal GHG-Shade 2 2 2 5" xfId="38316" xr:uid="{00000000-0005-0000-0000-00004B910000}"/>
    <cellStyle name="Normal GHG-Shade 2 2 2 6" xfId="38317" xr:uid="{00000000-0005-0000-0000-00004C910000}"/>
    <cellStyle name="Normal GHG-Shade 2 2 3" xfId="38318" xr:uid="{00000000-0005-0000-0000-00004D910000}"/>
    <cellStyle name="Normal GHG-Shade 2 2 4" xfId="38319" xr:uid="{00000000-0005-0000-0000-00004E910000}"/>
    <cellStyle name="Normal GHG-Shade 2 2 5" xfId="38320" xr:uid="{00000000-0005-0000-0000-00004F910000}"/>
    <cellStyle name="Normal GHG-Shade 2 3" xfId="38321" xr:uid="{00000000-0005-0000-0000-000050910000}"/>
    <cellStyle name="Normal GHG-Shade 2 3 2" xfId="38322" xr:uid="{00000000-0005-0000-0000-000051910000}"/>
    <cellStyle name="Normal GHG-Shade 2 3 2 2" xfId="38323" xr:uid="{00000000-0005-0000-0000-000052910000}"/>
    <cellStyle name="Normal GHG-Shade 2 3 2 2 2" xfId="38324" xr:uid="{00000000-0005-0000-0000-000053910000}"/>
    <cellStyle name="Normal GHG-Shade 2 3 2 2 2 2" xfId="38325" xr:uid="{00000000-0005-0000-0000-000054910000}"/>
    <cellStyle name="Normal GHG-Shade 2 3 2 2 3" xfId="38326" xr:uid="{00000000-0005-0000-0000-000055910000}"/>
    <cellStyle name="Normal GHG-Shade 2 3 2 2 4" xfId="38327" xr:uid="{00000000-0005-0000-0000-000056910000}"/>
    <cellStyle name="Normal GHG-Shade 2 3 2 3" xfId="38328" xr:uid="{00000000-0005-0000-0000-000057910000}"/>
    <cellStyle name="Normal GHG-Shade 2 3 2 3 2" xfId="38329" xr:uid="{00000000-0005-0000-0000-000058910000}"/>
    <cellStyle name="Normal GHG-Shade 2 3 2 4" xfId="38330" xr:uid="{00000000-0005-0000-0000-000059910000}"/>
    <cellStyle name="Normal GHG-Shade 2 3 2 5" xfId="38331" xr:uid="{00000000-0005-0000-0000-00005A910000}"/>
    <cellStyle name="Normal GHG-Shade 2 3 2 6" xfId="38332" xr:uid="{00000000-0005-0000-0000-00005B910000}"/>
    <cellStyle name="Normal GHG-Shade 2 3 3" xfId="38333" xr:uid="{00000000-0005-0000-0000-00005C910000}"/>
    <cellStyle name="Normal GHG-Shade 2 3 3 2" xfId="38334" xr:uid="{00000000-0005-0000-0000-00005D910000}"/>
    <cellStyle name="Normal GHG-Shade 2 4" xfId="38335" xr:uid="{00000000-0005-0000-0000-00005E910000}"/>
    <cellStyle name="Normal GHG-Shade 2 4 2" xfId="38336" xr:uid="{00000000-0005-0000-0000-00005F910000}"/>
    <cellStyle name="Normal GHG-Shade 2 4 2 2" xfId="38337" xr:uid="{00000000-0005-0000-0000-000060910000}"/>
    <cellStyle name="Normal GHG-Shade 2 4 2 2 2" xfId="38338" xr:uid="{00000000-0005-0000-0000-000061910000}"/>
    <cellStyle name="Normal GHG-Shade 2 4 2 3" xfId="38339" xr:uid="{00000000-0005-0000-0000-000062910000}"/>
    <cellStyle name="Normal GHG-Shade 2 4 2 4" xfId="38340" xr:uid="{00000000-0005-0000-0000-000063910000}"/>
    <cellStyle name="Normal GHG-Shade 2 4 3" xfId="38341" xr:uid="{00000000-0005-0000-0000-000064910000}"/>
    <cellStyle name="Normal GHG-Shade 2 4 3 2" xfId="38342" xr:uid="{00000000-0005-0000-0000-000065910000}"/>
    <cellStyle name="Normal GHG-Shade 2 4 4" xfId="38343" xr:uid="{00000000-0005-0000-0000-000066910000}"/>
    <cellStyle name="Normal GHG-Shade 2 4 5" xfId="38344" xr:uid="{00000000-0005-0000-0000-000067910000}"/>
    <cellStyle name="Normal GHG-Shade 2 4 6" xfId="38345" xr:uid="{00000000-0005-0000-0000-000068910000}"/>
    <cellStyle name="Normal GHG-Shade 2 5" xfId="38346" xr:uid="{00000000-0005-0000-0000-000069910000}"/>
    <cellStyle name="Normal GHG-Shade 2 6" xfId="38347" xr:uid="{00000000-0005-0000-0000-00006A910000}"/>
    <cellStyle name="Normal GHG-Shade 2 6 2" xfId="38348" xr:uid="{00000000-0005-0000-0000-00006B910000}"/>
    <cellStyle name="Normal GHG-Shade 2 7" xfId="38349" xr:uid="{00000000-0005-0000-0000-00006C910000}"/>
    <cellStyle name="Normal GHG-Shade 3" xfId="38350" xr:uid="{00000000-0005-0000-0000-00006D910000}"/>
    <cellStyle name="Normal GHG-Shade 3 2" xfId="38351" xr:uid="{00000000-0005-0000-0000-00006E910000}"/>
    <cellStyle name="Normal GHG-Shade 3 2 2" xfId="38352" xr:uid="{00000000-0005-0000-0000-00006F910000}"/>
    <cellStyle name="Normal GHG-Shade 3 2 2 2" xfId="38353" xr:uid="{00000000-0005-0000-0000-000070910000}"/>
    <cellStyle name="Normal GHG-Shade 3 2 2 2 2" xfId="38354" xr:uid="{00000000-0005-0000-0000-000071910000}"/>
    <cellStyle name="Normal GHG-Shade 3 2 2 2 2 2" xfId="38355" xr:uid="{00000000-0005-0000-0000-000072910000}"/>
    <cellStyle name="Normal GHG-Shade 3 2 2 2 3" xfId="38356" xr:uid="{00000000-0005-0000-0000-000073910000}"/>
    <cellStyle name="Normal GHG-Shade 3 2 2 2 4" xfId="38357" xr:uid="{00000000-0005-0000-0000-000074910000}"/>
    <cellStyle name="Normal GHG-Shade 3 2 2 3" xfId="38358" xr:uid="{00000000-0005-0000-0000-000075910000}"/>
    <cellStyle name="Normal GHG-Shade 3 2 2 3 2" xfId="38359" xr:uid="{00000000-0005-0000-0000-000076910000}"/>
    <cellStyle name="Normal GHG-Shade 3 2 2 4" xfId="38360" xr:uid="{00000000-0005-0000-0000-000077910000}"/>
    <cellStyle name="Normal GHG-Shade 3 2 2 5" xfId="38361" xr:uid="{00000000-0005-0000-0000-000078910000}"/>
    <cellStyle name="Normal GHG-Shade 3 2 3" xfId="38362" xr:uid="{00000000-0005-0000-0000-000079910000}"/>
    <cellStyle name="Normal GHG-Shade 3 2 4" xfId="38363" xr:uid="{00000000-0005-0000-0000-00007A910000}"/>
    <cellStyle name="Normal GHG-Shade 3 3" xfId="38364" xr:uid="{00000000-0005-0000-0000-00007B910000}"/>
    <cellStyle name="Normal GHG-Shade 3 3 2" xfId="38365" xr:uid="{00000000-0005-0000-0000-00007C910000}"/>
    <cellStyle name="Normal GHG-Shade 3 3 2 2" xfId="38366" xr:uid="{00000000-0005-0000-0000-00007D910000}"/>
    <cellStyle name="Normal GHG-Shade 3 3 2 2 2" xfId="38367" xr:uid="{00000000-0005-0000-0000-00007E910000}"/>
    <cellStyle name="Normal GHG-Shade 3 3 2 3" xfId="38368" xr:uid="{00000000-0005-0000-0000-00007F910000}"/>
    <cellStyle name="Normal GHG-Shade 3 3 2 4" xfId="38369" xr:uid="{00000000-0005-0000-0000-000080910000}"/>
    <cellStyle name="Normal GHG-Shade 3 3 3" xfId="38370" xr:uid="{00000000-0005-0000-0000-000081910000}"/>
    <cellStyle name="Normal GHG-Shade 3 3 3 2" xfId="38371" xr:uid="{00000000-0005-0000-0000-000082910000}"/>
    <cellStyle name="Normal GHG-Shade 3 3 4" xfId="38372" xr:uid="{00000000-0005-0000-0000-000083910000}"/>
    <cellStyle name="Normal GHG-Shade 3 3 5" xfId="38373" xr:uid="{00000000-0005-0000-0000-000084910000}"/>
    <cellStyle name="Normal GHG-Shade 3 3 6" xfId="38374" xr:uid="{00000000-0005-0000-0000-000085910000}"/>
    <cellStyle name="Normal GHG-Shade 3 4" xfId="38375" xr:uid="{00000000-0005-0000-0000-000086910000}"/>
    <cellStyle name="Normal GHG-Shade 3 5" xfId="38376" xr:uid="{00000000-0005-0000-0000-000087910000}"/>
    <cellStyle name="Normal GHG-Shade 4" xfId="38377" xr:uid="{00000000-0005-0000-0000-000088910000}"/>
    <cellStyle name="Normal GHG-Shade 4 2" xfId="38378" xr:uid="{00000000-0005-0000-0000-000089910000}"/>
    <cellStyle name="Normal GHG-Shade 4 2 2" xfId="38379" xr:uid="{00000000-0005-0000-0000-00008A910000}"/>
    <cellStyle name="Normal GHG-Shade 4 2 2 2" xfId="38380" xr:uid="{00000000-0005-0000-0000-00008B910000}"/>
    <cellStyle name="Normal GHG-Shade 4 2 2 2 2" xfId="38381" xr:uid="{00000000-0005-0000-0000-00008C910000}"/>
    <cellStyle name="Normal GHG-Shade 4 2 2 3" xfId="38382" xr:uid="{00000000-0005-0000-0000-00008D910000}"/>
    <cellStyle name="Normal GHG-Shade 4 2 2 4" xfId="38383" xr:uid="{00000000-0005-0000-0000-00008E910000}"/>
    <cellStyle name="Normal GHG-Shade 4 2 3" xfId="38384" xr:uid="{00000000-0005-0000-0000-00008F910000}"/>
    <cellStyle name="Normal GHG-Shade 4 2 3 2" xfId="38385" xr:uid="{00000000-0005-0000-0000-000090910000}"/>
    <cellStyle name="Normal GHG-Shade 4 2 4" xfId="38386" xr:uid="{00000000-0005-0000-0000-000091910000}"/>
    <cellStyle name="Normal GHG-Shade 4 2 5" xfId="38387" xr:uid="{00000000-0005-0000-0000-000092910000}"/>
    <cellStyle name="Normal GHG-Shade 4 2 6" xfId="38388" xr:uid="{00000000-0005-0000-0000-000093910000}"/>
    <cellStyle name="Normal GHG-Shade 4 2 7" xfId="38389" xr:uid="{00000000-0005-0000-0000-000094910000}"/>
    <cellStyle name="Normal GHG-Shade 4 3" xfId="38390" xr:uid="{00000000-0005-0000-0000-000095910000}"/>
    <cellStyle name="Normal GHG-Shade 4 3 2" xfId="38391" xr:uid="{00000000-0005-0000-0000-000096910000}"/>
    <cellStyle name="Normal GHG-Shade 4 3 3" xfId="38392" xr:uid="{00000000-0005-0000-0000-000097910000}"/>
    <cellStyle name="Normal GHG-Shade 5" xfId="38393" xr:uid="{00000000-0005-0000-0000-000098910000}"/>
    <cellStyle name="Normal GHG-Shade 5 2" xfId="38394" xr:uid="{00000000-0005-0000-0000-000099910000}"/>
    <cellStyle name="Normal GHG-Shade 5 2 2" xfId="38395" xr:uid="{00000000-0005-0000-0000-00009A910000}"/>
    <cellStyle name="Normal GHG-Shade 5 2 2 2" xfId="38396" xr:uid="{00000000-0005-0000-0000-00009B910000}"/>
    <cellStyle name="Normal GHG-Shade 5 2 2 2 2" xfId="38397" xr:uid="{00000000-0005-0000-0000-00009C910000}"/>
    <cellStyle name="Normal GHG-Shade 5 2 2 2 2 2" xfId="38398" xr:uid="{00000000-0005-0000-0000-00009D910000}"/>
    <cellStyle name="Normal GHG-Shade 5 2 2 2 3" xfId="38399" xr:uid="{00000000-0005-0000-0000-00009E910000}"/>
    <cellStyle name="Normal GHG-Shade 5 2 2 2 4" xfId="38400" xr:uid="{00000000-0005-0000-0000-00009F910000}"/>
    <cellStyle name="Normal GHG-Shade 5 2 2 3" xfId="38401" xr:uid="{00000000-0005-0000-0000-0000A0910000}"/>
    <cellStyle name="Normal GHG-Shade 5 2 2 3 2" xfId="38402" xr:uid="{00000000-0005-0000-0000-0000A1910000}"/>
    <cellStyle name="Normal GHG-Shade 5 2 2 4" xfId="38403" xr:uid="{00000000-0005-0000-0000-0000A2910000}"/>
    <cellStyle name="Normal GHG-Shade 5 2 2 5" xfId="38404" xr:uid="{00000000-0005-0000-0000-0000A3910000}"/>
    <cellStyle name="Normal GHG-Shade 5 2 3" xfId="38405" xr:uid="{00000000-0005-0000-0000-0000A4910000}"/>
    <cellStyle name="Normal GHG-Shade 5 3" xfId="38406" xr:uid="{00000000-0005-0000-0000-0000A5910000}"/>
    <cellStyle name="Normal GHG-Shade 5 3 2" xfId="38407" xr:uid="{00000000-0005-0000-0000-0000A6910000}"/>
    <cellStyle name="Normal GHG-Shade 5 3 2 2" xfId="38408" xr:uid="{00000000-0005-0000-0000-0000A7910000}"/>
    <cellStyle name="Normal GHG-Shade 5 3 2 2 2" xfId="38409" xr:uid="{00000000-0005-0000-0000-0000A8910000}"/>
    <cellStyle name="Normal GHG-Shade 5 3 2 3" xfId="38410" xr:uid="{00000000-0005-0000-0000-0000A9910000}"/>
    <cellStyle name="Normal GHG-Shade 5 3 2 4" xfId="38411" xr:uid="{00000000-0005-0000-0000-0000AA910000}"/>
    <cellStyle name="Normal GHG-Shade 5 3 3" xfId="38412" xr:uid="{00000000-0005-0000-0000-0000AB910000}"/>
    <cellStyle name="Normal GHG-Shade 5 3 3 2" xfId="38413" xr:uid="{00000000-0005-0000-0000-0000AC910000}"/>
    <cellStyle name="Normal GHG-Shade 5 3 4" xfId="38414" xr:uid="{00000000-0005-0000-0000-0000AD910000}"/>
    <cellStyle name="Normal GHG-Shade 5 3 5" xfId="38415" xr:uid="{00000000-0005-0000-0000-0000AE910000}"/>
    <cellStyle name="Normal GHG-Shade 5 3 6" xfId="38416" xr:uid="{00000000-0005-0000-0000-0000AF910000}"/>
    <cellStyle name="Normal GHG-Shade 5 4" xfId="38417" xr:uid="{00000000-0005-0000-0000-0000B0910000}"/>
    <cellStyle name="Normal GHG-Shade 6" xfId="38418" xr:uid="{00000000-0005-0000-0000-0000B1910000}"/>
    <cellStyle name="Normal GHG-Shade 6 2" xfId="38419" xr:uid="{00000000-0005-0000-0000-0000B2910000}"/>
    <cellStyle name="Normal GHG-Shade 6 2 2" xfId="38420" xr:uid="{00000000-0005-0000-0000-0000B3910000}"/>
    <cellStyle name="Normal GHG-Shade 6 2 2 2" xfId="38421" xr:uid="{00000000-0005-0000-0000-0000B4910000}"/>
    <cellStyle name="Normal GHG-Shade 6 2 2 2 2" xfId="38422" xr:uid="{00000000-0005-0000-0000-0000B5910000}"/>
    <cellStyle name="Normal GHG-Shade 6 2 2 3" xfId="38423" xr:uid="{00000000-0005-0000-0000-0000B6910000}"/>
    <cellStyle name="Normal GHG-Shade 6 2 2 4" xfId="38424" xr:uid="{00000000-0005-0000-0000-0000B7910000}"/>
    <cellStyle name="Normal GHG-Shade 6 2 3" xfId="38425" xr:uid="{00000000-0005-0000-0000-0000B8910000}"/>
    <cellStyle name="Normal GHG-Shade 6 2 3 2" xfId="38426" xr:uid="{00000000-0005-0000-0000-0000B9910000}"/>
    <cellStyle name="Normal GHG-Shade 6 2 4" xfId="38427" xr:uid="{00000000-0005-0000-0000-0000BA910000}"/>
    <cellStyle name="Normal GHG-Shade 6 2 5" xfId="38428" xr:uid="{00000000-0005-0000-0000-0000BB910000}"/>
    <cellStyle name="Normal GHG-Shade 6 2 6" xfId="38429" xr:uid="{00000000-0005-0000-0000-0000BC910000}"/>
    <cellStyle name="Normal GHG-Shade 6 3" xfId="38430" xr:uid="{00000000-0005-0000-0000-0000BD910000}"/>
    <cellStyle name="Normal GHG-Shade 6 3 2" xfId="38431" xr:uid="{00000000-0005-0000-0000-0000BE910000}"/>
    <cellStyle name="Normal GHG-Shade 7" xfId="38432" xr:uid="{00000000-0005-0000-0000-0000BF910000}"/>
    <cellStyle name="Normal GHG-Shade 7 2" xfId="38433" xr:uid="{00000000-0005-0000-0000-0000C0910000}"/>
    <cellStyle name="Normal GHG-Shade 7 2 2" xfId="38434" xr:uid="{00000000-0005-0000-0000-0000C1910000}"/>
    <cellStyle name="Normal GHG-Shade 7 2 2 2" xfId="38435" xr:uid="{00000000-0005-0000-0000-0000C2910000}"/>
    <cellStyle name="Normal GHG-Shade 7 2 2 2 2" xfId="38436" xr:uid="{00000000-0005-0000-0000-0000C3910000}"/>
    <cellStyle name="Normal GHG-Shade 7 2 2 3" xfId="38437" xr:uid="{00000000-0005-0000-0000-0000C4910000}"/>
    <cellStyle name="Normal GHG-Shade 7 2 2 4" xfId="38438" xr:uid="{00000000-0005-0000-0000-0000C5910000}"/>
    <cellStyle name="Normal GHG-Shade 7 2 3" xfId="38439" xr:uid="{00000000-0005-0000-0000-0000C6910000}"/>
    <cellStyle name="Normal GHG-Shade 7 2 3 2" xfId="38440" xr:uid="{00000000-0005-0000-0000-0000C7910000}"/>
    <cellStyle name="Normal GHG-Shade 7 2 4" xfId="38441" xr:uid="{00000000-0005-0000-0000-0000C8910000}"/>
    <cellStyle name="Normal GHG-Shade 7 2 5" xfId="38442" xr:uid="{00000000-0005-0000-0000-0000C9910000}"/>
    <cellStyle name="Normal GHG-Shade 7 2 6" xfId="38443" xr:uid="{00000000-0005-0000-0000-0000CA910000}"/>
    <cellStyle name="Normal GHG-Shade 7 3" xfId="38444" xr:uid="{00000000-0005-0000-0000-0000CB910000}"/>
    <cellStyle name="Normal GHG-Shade 7 3 2" xfId="38445" xr:uid="{00000000-0005-0000-0000-0000CC910000}"/>
    <cellStyle name="Normal GHG-Shade 8" xfId="38446" xr:uid="{00000000-0005-0000-0000-0000CD910000}"/>
    <cellStyle name="Normal GHG-Shade 8 2" xfId="38447" xr:uid="{00000000-0005-0000-0000-0000CE910000}"/>
    <cellStyle name="Normal GHG-Shade 8 2 2" xfId="38448" xr:uid="{00000000-0005-0000-0000-0000CF910000}"/>
    <cellStyle name="Normal GHG-Shade 8 2 2 2" xfId="38449" xr:uid="{00000000-0005-0000-0000-0000D0910000}"/>
    <cellStyle name="Normal GHG-Shade 8 2 2 2 2" xfId="38450" xr:uid="{00000000-0005-0000-0000-0000D1910000}"/>
    <cellStyle name="Normal GHG-Shade 8 2 2 3" xfId="38451" xr:uid="{00000000-0005-0000-0000-0000D2910000}"/>
    <cellStyle name="Normal GHG-Shade 8 2 2 4" xfId="38452" xr:uid="{00000000-0005-0000-0000-0000D3910000}"/>
    <cellStyle name="Normal GHG-Shade 8 2 3" xfId="38453" xr:uid="{00000000-0005-0000-0000-0000D4910000}"/>
    <cellStyle name="Normal GHG-Shade 8 2 3 2" xfId="38454" xr:uid="{00000000-0005-0000-0000-0000D5910000}"/>
    <cellStyle name="Normal GHG-Shade 8 2 4" xfId="38455" xr:uid="{00000000-0005-0000-0000-0000D6910000}"/>
    <cellStyle name="Normal GHG-Shade 8 2 5" xfId="38456" xr:uid="{00000000-0005-0000-0000-0000D7910000}"/>
    <cellStyle name="Normal GHG-Shade 8 2 6" xfId="38457" xr:uid="{00000000-0005-0000-0000-0000D8910000}"/>
    <cellStyle name="Normal GHG-Shade 8 3" xfId="38458" xr:uid="{00000000-0005-0000-0000-0000D9910000}"/>
    <cellStyle name="Normal GHG-Shade 8 3 2" xfId="38459" xr:uid="{00000000-0005-0000-0000-0000DA910000}"/>
    <cellStyle name="Normal GHG-Shade 9" xfId="38460" xr:uid="{00000000-0005-0000-0000-0000DB910000}"/>
    <cellStyle name="Normal GHG-Shade 9 2" xfId="38461" xr:uid="{00000000-0005-0000-0000-0000DC910000}"/>
    <cellStyle name="Normal GHG-Shade 9 2 2" xfId="38462" xr:uid="{00000000-0005-0000-0000-0000DD910000}"/>
    <cellStyle name="Normal GHG-Shade 9 2 2 2" xfId="38463" xr:uid="{00000000-0005-0000-0000-0000DE910000}"/>
    <cellStyle name="Normal GHG-Shade 9 2 2 2 2" xfId="38464" xr:uid="{00000000-0005-0000-0000-0000DF910000}"/>
    <cellStyle name="Normal GHG-Shade 9 2 2 3" xfId="38465" xr:uid="{00000000-0005-0000-0000-0000E0910000}"/>
    <cellStyle name="Normal GHG-Shade 9 2 2 4" xfId="38466" xr:uid="{00000000-0005-0000-0000-0000E1910000}"/>
    <cellStyle name="Normal GHG-Shade 9 2 3" xfId="38467" xr:uid="{00000000-0005-0000-0000-0000E2910000}"/>
    <cellStyle name="Normal GHG-Shade 9 2 3 2" xfId="38468" xr:uid="{00000000-0005-0000-0000-0000E3910000}"/>
    <cellStyle name="Normal GHG-Shade 9 2 4" xfId="38469" xr:uid="{00000000-0005-0000-0000-0000E4910000}"/>
    <cellStyle name="Normal GHG-Shade 9 2 5" xfId="38470" xr:uid="{00000000-0005-0000-0000-0000E5910000}"/>
    <cellStyle name="Normal GHG-Shade 9 2 6" xfId="38471" xr:uid="{00000000-0005-0000-0000-0000E6910000}"/>
    <cellStyle name="Normal GHG-Shade 9 3" xfId="38472" xr:uid="{00000000-0005-0000-0000-0000E7910000}"/>
    <cellStyle name="Normal GHG-Shade 9 3 2" xfId="38473" xr:uid="{00000000-0005-0000-0000-0000E8910000}"/>
    <cellStyle name="Normal GHG-Shade_AT CO2 (2)" xfId="38474" xr:uid="{00000000-0005-0000-0000-0000E9910000}"/>
    <cellStyle name="Normal_Annexes A6" xfId="1990" xr:uid="{00000000-0005-0000-0000-0000EA910000}"/>
    <cellStyle name="Normal_Annexes C_exII_2_v0" xfId="1989" xr:uid="{00000000-0005-0000-0000-0000EB910000}"/>
    <cellStyle name="Normal_Annexes G - Bilan de la circulation 2015" xfId="2138" xr:uid="{00000000-0005-0000-0000-0000EC910000}"/>
    <cellStyle name="Normal_BL2017_Fiche G1_G2_G3 Donnees" xfId="2018" xr:uid="{00000000-0005-0000-0000-0000ED910000}"/>
    <cellStyle name="Normal_BL2017_Fiche G1_G2_G3 Donnees 2" xfId="2137" xr:uid="{00000000-0005-0000-0000-0000EE910000}"/>
    <cellStyle name="Normál_CRFReport-template" xfId="38475" xr:uid="{00000000-0005-0000-0000-0000EF910000}"/>
    <cellStyle name="Normale" xfId="449" xr:uid="{00000000-0005-0000-0000-0000F0910000}"/>
    <cellStyle name="Normale 2" xfId="1431" xr:uid="{00000000-0005-0000-0000-0000F1910000}"/>
    <cellStyle name="Normale 2 2" xfId="38477" xr:uid="{00000000-0005-0000-0000-0000F2910000}"/>
    <cellStyle name="Normale 2 2 2" xfId="38478" xr:uid="{00000000-0005-0000-0000-0000F3910000}"/>
    <cellStyle name="Normale 2 2 2 2" xfId="38479" xr:uid="{00000000-0005-0000-0000-0000F4910000}"/>
    <cellStyle name="Normale 2 2 2 2 2" xfId="38480" xr:uid="{00000000-0005-0000-0000-0000F5910000}"/>
    <cellStyle name="Normale 2 2 2 3" xfId="38481" xr:uid="{00000000-0005-0000-0000-0000F6910000}"/>
    <cellStyle name="Normale 2 2 2 4" xfId="38482" xr:uid="{00000000-0005-0000-0000-0000F7910000}"/>
    <cellStyle name="Normale 2 2 3" xfId="38483" xr:uid="{00000000-0005-0000-0000-0000F8910000}"/>
    <cellStyle name="Normale 2 2 3 2" xfId="38484" xr:uid="{00000000-0005-0000-0000-0000F9910000}"/>
    <cellStyle name="Normale 2 2 4" xfId="38485" xr:uid="{00000000-0005-0000-0000-0000FA910000}"/>
    <cellStyle name="Normale 2 2 5" xfId="38486" xr:uid="{00000000-0005-0000-0000-0000FB910000}"/>
    <cellStyle name="Normale 2 2 6" xfId="51470" xr:uid="{49DCEE39-E055-46FA-975D-48A25FA616B3}"/>
    <cellStyle name="Normale 2 3" xfId="38487" xr:uid="{00000000-0005-0000-0000-0000FC910000}"/>
    <cellStyle name="Normale 2 4" xfId="2403" xr:uid="{00000000-0005-0000-0000-0000FD910000}"/>
    <cellStyle name="Normale 2 5" xfId="51469" xr:uid="{FD523DF3-B525-4205-AA0B-4180B1482518}"/>
    <cellStyle name="Normale 3" xfId="38488" xr:uid="{00000000-0005-0000-0000-0000FE910000}"/>
    <cellStyle name="Normale 3 2" xfId="38489" xr:uid="{00000000-0005-0000-0000-0000FF910000}"/>
    <cellStyle name="Normale 3 2 2" xfId="38490" xr:uid="{00000000-0005-0000-0000-000000920000}"/>
    <cellStyle name="Normale 3 2 2 2" xfId="38491" xr:uid="{00000000-0005-0000-0000-000001920000}"/>
    <cellStyle name="Normale 3 2 3" xfId="38492" xr:uid="{00000000-0005-0000-0000-000002920000}"/>
    <cellStyle name="Normale 3 2 4" xfId="38493" xr:uid="{00000000-0005-0000-0000-000003920000}"/>
    <cellStyle name="Normale 3 3" xfId="38494" xr:uid="{00000000-0005-0000-0000-000004920000}"/>
    <cellStyle name="Normale 3 3 2" xfId="38495" xr:uid="{00000000-0005-0000-0000-000005920000}"/>
    <cellStyle name="Normale 3 4" xfId="38496" xr:uid="{00000000-0005-0000-0000-000006920000}"/>
    <cellStyle name="Normale 3 5" xfId="38497" xr:uid="{00000000-0005-0000-0000-000007920000}"/>
    <cellStyle name="Normale 3 6" xfId="38498" xr:uid="{00000000-0005-0000-0000-000008920000}"/>
    <cellStyle name="Normale 3 7" xfId="51471" xr:uid="{BCF9D728-B6BE-4CD3-97B0-8A36EE969928}"/>
    <cellStyle name="Normale 4" xfId="38499" xr:uid="{00000000-0005-0000-0000-000009920000}"/>
    <cellStyle name="Normale 4 2" xfId="51472" xr:uid="{F18133DF-C81D-42B4-88F1-6E497153E7D3}"/>
    <cellStyle name="Normale 5" xfId="38476" xr:uid="{00000000-0005-0000-0000-00000A920000}"/>
    <cellStyle name="Normale_CRFReport-template" xfId="38500" xr:uid="{00000000-0005-0000-0000-00000B920000}"/>
    <cellStyle name="normálne_CRFReport-template" xfId="38501" xr:uid="{00000000-0005-0000-0000-00000C920000}"/>
    <cellStyle name="normální_CRFReport-template" xfId="38502" xr:uid="{00000000-0005-0000-0000-00000D920000}"/>
    <cellStyle name="Normalny 2" xfId="38503" xr:uid="{00000000-0005-0000-0000-00000E920000}"/>
    <cellStyle name="Normalny 2 2" xfId="38504" xr:uid="{00000000-0005-0000-0000-00000F920000}"/>
    <cellStyle name="Normalny 2 2 2" xfId="38505" xr:uid="{00000000-0005-0000-0000-000010920000}"/>
    <cellStyle name="Normalny 2 2 2 2" xfId="38506" xr:uid="{00000000-0005-0000-0000-000011920000}"/>
    <cellStyle name="Normalny 2 2 2 2 2" xfId="38507" xr:uid="{00000000-0005-0000-0000-000012920000}"/>
    <cellStyle name="Normalny 2 2 2 3" xfId="38508" xr:uid="{00000000-0005-0000-0000-000013920000}"/>
    <cellStyle name="Normalny 2 2 2 4" xfId="38509" xr:uid="{00000000-0005-0000-0000-000014920000}"/>
    <cellStyle name="Normalny 2 2 3" xfId="38510" xr:uid="{00000000-0005-0000-0000-000015920000}"/>
    <cellStyle name="Normalny 2 2 3 2" xfId="38511" xr:uid="{00000000-0005-0000-0000-000016920000}"/>
    <cellStyle name="Normalny 2 2 4" xfId="38512" xr:uid="{00000000-0005-0000-0000-000017920000}"/>
    <cellStyle name="Normalny 2 2 5" xfId="38513" xr:uid="{00000000-0005-0000-0000-000018920000}"/>
    <cellStyle name="Normalny 3" xfId="38514" xr:uid="{00000000-0005-0000-0000-000019920000}"/>
    <cellStyle name="Normalny 3 2" xfId="38515" xr:uid="{00000000-0005-0000-0000-00001A920000}"/>
    <cellStyle name="Normalny 3 2 2" xfId="38516" xr:uid="{00000000-0005-0000-0000-00001B920000}"/>
    <cellStyle name="Normalny 3 2 2 2" xfId="38517" xr:uid="{00000000-0005-0000-0000-00001C920000}"/>
    <cellStyle name="Normalny 3 2 2 2 2" xfId="38518" xr:uid="{00000000-0005-0000-0000-00001D920000}"/>
    <cellStyle name="Normalny 3 2 2 3" xfId="38519" xr:uid="{00000000-0005-0000-0000-00001E920000}"/>
    <cellStyle name="Normalny 3 2 2 4" xfId="38520" xr:uid="{00000000-0005-0000-0000-00001F920000}"/>
    <cellStyle name="Normalny 3 2 3" xfId="38521" xr:uid="{00000000-0005-0000-0000-000020920000}"/>
    <cellStyle name="Normalny 3 2 3 2" xfId="38522" xr:uid="{00000000-0005-0000-0000-000021920000}"/>
    <cellStyle name="Normalny 3 2 4" xfId="38523" xr:uid="{00000000-0005-0000-0000-000022920000}"/>
    <cellStyle name="Normalny 3 2 5" xfId="38524" xr:uid="{00000000-0005-0000-0000-000023920000}"/>
    <cellStyle name="Normalny_CRFReport-template" xfId="38525" xr:uid="{00000000-0005-0000-0000-000024920000}"/>
    <cellStyle name="Nota" xfId="450" xr:uid="{00000000-0005-0000-0000-000025920000}"/>
    <cellStyle name="Nota 2" xfId="1432" xr:uid="{00000000-0005-0000-0000-000026920000}"/>
    <cellStyle name="Nota 2 2" xfId="38528" xr:uid="{00000000-0005-0000-0000-000027920000}"/>
    <cellStyle name="Nota 2 2 2" xfId="38529" xr:uid="{00000000-0005-0000-0000-000028920000}"/>
    <cellStyle name="Nota 2 2 2 2" xfId="38530" xr:uid="{00000000-0005-0000-0000-000029920000}"/>
    <cellStyle name="Nota 2 2 2 2 2" xfId="38531" xr:uid="{00000000-0005-0000-0000-00002A920000}"/>
    <cellStyle name="Nota 2 2 2 3" xfId="38532" xr:uid="{00000000-0005-0000-0000-00002B920000}"/>
    <cellStyle name="Nota 2 2 2 4" xfId="38533" xr:uid="{00000000-0005-0000-0000-00002C920000}"/>
    <cellStyle name="Nota 2 2 3" xfId="38534" xr:uid="{00000000-0005-0000-0000-00002D920000}"/>
    <cellStyle name="Nota 2 2 3 2" xfId="38535" xr:uid="{00000000-0005-0000-0000-00002E920000}"/>
    <cellStyle name="Nota 2 2 4" xfId="38536" xr:uid="{00000000-0005-0000-0000-00002F920000}"/>
    <cellStyle name="Nota 2 2 5" xfId="38537" xr:uid="{00000000-0005-0000-0000-000030920000}"/>
    <cellStyle name="Nota 2 3" xfId="38538" xr:uid="{00000000-0005-0000-0000-000031920000}"/>
    <cellStyle name="Nota 2 4" xfId="38527" xr:uid="{00000000-0005-0000-0000-000032920000}"/>
    <cellStyle name="Nota 3" xfId="38539" xr:uid="{00000000-0005-0000-0000-000033920000}"/>
    <cellStyle name="Nota 3 2" xfId="38540" xr:uid="{00000000-0005-0000-0000-000034920000}"/>
    <cellStyle name="Nota 3 2 2" xfId="38541" xr:uid="{00000000-0005-0000-0000-000035920000}"/>
    <cellStyle name="Nota 3 2 2 2" xfId="38542" xr:uid="{00000000-0005-0000-0000-000036920000}"/>
    <cellStyle name="Nota 3 2 3" xfId="38543" xr:uid="{00000000-0005-0000-0000-000037920000}"/>
    <cellStyle name="Nota 3 2 4" xfId="38544" xr:uid="{00000000-0005-0000-0000-000038920000}"/>
    <cellStyle name="Nota 3 3" xfId="38545" xr:uid="{00000000-0005-0000-0000-000039920000}"/>
    <cellStyle name="Nota 3 3 2" xfId="38546" xr:uid="{00000000-0005-0000-0000-00003A920000}"/>
    <cellStyle name="Nota 3 4" xfId="38547" xr:uid="{00000000-0005-0000-0000-00003B920000}"/>
    <cellStyle name="Nota 3 5" xfId="38548" xr:uid="{00000000-0005-0000-0000-00003C920000}"/>
    <cellStyle name="Nota 3 6" xfId="51473" xr:uid="{C94132B4-34E0-4C39-B3FD-8215DE25C4BF}"/>
    <cellStyle name="Nota 4" xfId="38549" xr:uid="{00000000-0005-0000-0000-00003D920000}"/>
    <cellStyle name="Nota 5" xfId="38526" xr:uid="{00000000-0005-0000-0000-00003E920000}"/>
    <cellStyle name="Notas" xfId="451" xr:uid="{00000000-0005-0000-0000-00003F920000}"/>
    <cellStyle name="Notas 2" xfId="1433" xr:uid="{00000000-0005-0000-0000-000040920000}"/>
    <cellStyle name="Notas 3" xfId="51474" xr:uid="{FB2F10CA-6BC6-4CDF-8EAE-629B29CAB20A}"/>
    <cellStyle name="note 1" xfId="452" xr:uid="{00000000-0005-0000-0000-000041920000}"/>
    <cellStyle name="Note 1 10" xfId="52789" xr:uid="{626BDC2C-4068-48C6-AAEF-A60D5FAF1526}"/>
    <cellStyle name="note 1 2" xfId="1434" xr:uid="{00000000-0005-0000-0000-000042920000}"/>
    <cellStyle name="note 1 3" xfId="51476" xr:uid="{91D5D72E-420E-4814-949D-CAFD83688736}"/>
    <cellStyle name="note 1 4" xfId="51475" xr:uid="{C0AF2DFF-4D9B-4FD2-A7D1-3E474F44D44A}"/>
    <cellStyle name="Note 1 5" xfId="50451" xr:uid="{697D2DF2-221F-43A8-843C-B0A3516786B7}"/>
    <cellStyle name="Note 1 6" xfId="52272" xr:uid="{F78201C5-8572-4548-865C-8ACCF99037DC}"/>
    <cellStyle name="Note 1 7" xfId="52442" xr:uid="{7FCE1A98-1C85-4B3A-9604-23E16B1CE87E}"/>
    <cellStyle name="Note 1 8" xfId="52586" xr:uid="{79253576-8E6A-4D23-B69A-C724C1C68832}"/>
    <cellStyle name="Note 1 9" xfId="52433" xr:uid="{F8953A20-8865-494C-9BBF-4B77C658DB61}"/>
    <cellStyle name="Note 2" xfId="453" xr:uid="{00000000-0005-0000-0000-000043920000}"/>
    <cellStyle name="Note 2 10" xfId="38551" xr:uid="{00000000-0005-0000-0000-000044920000}"/>
    <cellStyle name="Note 2 2" xfId="1435" xr:uid="{00000000-0005-0000-0000-000045920000}"/>
    <cellStyle name="Note 2 2 2" xfId="38553" xr:uid="{00000000-0005-0000-0000-000046920000}"/>
    <cellStyle name="Note 2 2 2 2" xfId="38554" xr:uid="{00000000-0005-0000-0000-000047920000}"/>
    <cellStyle name="Note 2 2 2 3" xfId="38555" xr:uid="{00000000-0005-0000-0000-000048920000}"/>
    <cellStyle name="Note 2 2 2 4" xfId="50454" xr:uid="{3995B8DA-04EB-48C5-9DEE-142F026AAF6B}"/>
    <cellStyle name="Note 2 2 3" xfId="38556" xr:uid="{00000000-0005-0000-0000-000049920000}"/>
    <cellStyle name="Note 2 2 4" xfId="38557" xr:uid="{00000000-0005-0000-0000-00004A920000}"/>
    <cellStyle name="Note 2 2 5" xfId="38558" xr:uid="{00000000-0005-0000-0000-00004B920000}"/>
    <cellStyle name="Note 2 2 6" xfId="38559" xr:uid="{00000000-0005-0000-0000-00004C920000}"/>
    <cellStyle name="Note 2 2 7" xfId="38552" xr:uid="{00000000-0005-0000-0000-00004D920000}"/>
    <cellStyle name="Note 2 3" xfId="38560" xr:uid="{00000000-0005-0000-0000-00004E920000}"/>
    <cellStyle name="Note 2 3 2" xfId="38561" xr:uid="{00000000-0005-0000-0000-00004F920000}"/>
    <cellStyle name="Note 2 3 3" xfId="38562" xr:uid="{00000000-0005-0000-0000-000050920000}"/>
    <cellStyle name="Note 2 3 4" xfId="38563" xr:uid="{00000000-0005-0000-0000-000051920000}"/>
    <cellStyle name="Note 2 3 5" xfId="38564" xr:uid="{00000000-0005-0000-0000-000052920000}"/>
    <cellStyle name="Note 2 3 6" xfId="51477" xr:uid="{D91FFB39-ECD6-41C3-A5D8-5561C9A28DC2}"/>
    <cellStyle name="Note 2 4" xfId="38565" xr:uid="{00000000-0005-0000-0000-000053920000}"/>
    <cellStyle name="Note 2 4 2" xfId="38566" xr:uid="{00000000-0005-0000-0000-000054920000}"/>
    <cellStyle name="Note 2 4 3" xfId="38567" xr:uid="{00000000-0005-0000-0000-000055920000}"/>
    <cellStyle name="Note 2 5" xfId="38568" xr:uid="{00000000-0005-0000-0000-000056920000}"/>
    <cellStyle name="Note 2 6" xfId="38569" xr:uid="{00000000-0005-0000-0000-000057920000}"/>
    <cellStyle name="Note 2 7" xfId="38570" xr:uid="{00000000-0005-0000-0000-000058920000}"/>
    <cellStyle name="Note 2 8" xfId="38571" xr:uid="{00000000-0005-0000-0000-000059920000}"/>
    <cellStyle name="Note 2 9" xfId="38572" xr:uid="{00000000-0005-0000-0000-00005A920000}"/>
    <cellStyle name="note 3" xfId="454" xr:uid="{00000000-0005-0000-0000-00005B920000}"/>
    <cellStyle name="note 3 2" xfId="1436" xr:uid="{00000000-0005-0000-0000-00005C920000}"/>
    <cellStyle name="Note 3 2 2" xfId="38575" xr:uid="{00000000-0005-0000-0000-00005D920000}"/>
    <cellStyle name="Note 3 2 3" xfId="38576" xr:uid="{00000000-0005-0000-0000-00005E920000}"/>
    <cellStyle name="Note 3 2 4" xfId="38574" xr:uid="{00000000-0005-0000-0000-00005F920000}"/>
    <cellStyle name="Note 3 3" xfId="38577" xr:uid="{00000000-0005-0000-0000-000060920000}"/>
    <cellStyle name="Note 3 3 2" xfId="38578" xr:uid="{00000000-0005-0000-0000-000061920000}"/>
    <cellStyle name="Note 3 3 3" xfId="38579" xr:uid="{00000000-0005-0000-0000-000062920000}"/>
    <cellStyle name="note 3 3 4" xfId="51478" xr:uid="{0DBF6E20-07B7-4682-9C57-B72DCA464BAD}"/>
    <cellStyle name="note 3 3 5" xfId="52398" xr:uid="{08A81F51-FF26-43EF-ACA4-9AA4DC540E66}"/>
    <cellStyle name="note 3 3 6" xfId="52364" xr:uid="{C5EA5E09-9F74-4C3B-9F04-813270DD8E61}"/>
    <cellStyle name="note 3 3 7" xfId="52387" xr:uid="{1120B607-F20A-4255-8087-04A571FCFDB9}"/>
    <cellStyle name="note 3 3 8" xfId="52383" xr:uid="{37181FB1-0D1A-45F9-9B67-B7201707D304}"/>
    <cellStyle name="note 3 3 9" xfId="52868" xr:uid="{9B1D06B1-AA82-4977-80FD-15A457ABF6FA}"/>
    <cellStyle name="Note 3 4" xfId="38580" xr:uid="{00000000-0005-0000-0000-000063920000}"/>
    <cellStyle name="Note 3 4 2" xfId="38581" xr:uid="{00000000-0005-0000-0000-000064920000}"/>
    <cellStyle name="Note 3 4 3" xfId="38582" xr:uid="{00000000-0005-0000-0000-000065920000}"/>
    <cellStyle name="Note 3 5" xfId="38583" xr:uid="{00000000-0005-0000-0000-000066920000}"/>
    <cellStyle name="Note 3 6" xfId="38584" xr:uid="{00000000-0005-0000-0000-000067920000}"/>
    <cellStyle name="Note 3 7" xfId="38585" xr:uid="{00000000-0005-0000-0000-000068920000}"/>
    <cellStyle name="Note 3 8" xfId="38573" xr:uid="{00000000-0005-0000-0000-000069920000}"/>
    <cellStyle name="Note 4" xfId="2019" xr:uid="{00000000-0005-0000-0000-00006A920000}"/>
    <cellStyle name="Note 4 2" xfId="38586" xr:uid="{00000000-0005-0000-0000-00006B920000}"/>
    <cellStyle name="Note 5" xfId="38550" xr:uid="{00000000-0005-0000-0000-00006C920000}"/>
    <cellStyle name="Note 6" xfId="52879" xr:uid="{7B52E053-C06F-40BC-807E-25F096939C40}"/>
    <cellStyle name="Notiz" xfId="38587" xr:uid="{00000000-0005-0000-0000-00006D920000}"/>
    <cellStyle name="Notiz 2" xfId="38588" xr:uid="{00000000-0005-0000-0000-00006E920000}"/>
    <cellStyle name="Notiz 2 2" xfId="38589" xr:uid="{00000000-0005-0000-0000-00006F920000}"/>
    <cellStyle name="Notiz 2 2 2" xfId="38590" xr:uid="{00000000-0005-0000-0000-000070920000}"/>
    <cellStyle name="Notiz 2 2 2 2" xfId="38591" xr:uid="{00000000-0005-0000-0000-000071920000}"/>
    <cellStyle name="Notiz 2 2 2 2 2" xfId="38592" xr:uid="{00000000-0005-0000-0000-000072920000}"/>
    <cellStyle name="Notiz 2 2 2 2 2 2" xfId="38593" xr:uid="{00000000-0005-0000-0000-000073920000}"/>
    <cellStyle name="Notiz 2 2 2 2 3" xfId="38594" xr:uid="{00000000-0005-0000-0000-000074920000}"/>
    <cellStyle name="Notiz 2 2 2 2 4" xfId="38595" xr:uid="{00000000-0005-0000-0000-000075920000}"/>
    <cellStyle name="Notiz 2 2 2 3" xfId="38596" xr:uid="{00000000-0005-0000-0000-000076920000}"/>
    <cellStyle name="Notiz 2 2 2 3 2" xfId="38597" xr:uid="{00000000-0005-0000-0000-000077920000}"/>
    <cellStyle name="Notiz 2 2 2 4" xfId="38598" xr:uid="{00000000-0005-0000-0000-000078920000}"/>
    <cellStyle name="Notiz 2 2 2 5" xfId="38599" xr:uid="{00000000-0005-0000-0000-000079920000}"/>
    <cellStyle name="Notiz 2 3" xfId="38600" xr:uid="{00000000-0005-0000-0000-00007A920000}"/>
    <cellStyle name="Notiz 2 3 2" xfId="38601" xr:uid="{00000000-0005-0000-0000-00007B920000}"/>
    <cellStyle name="Notiz 2 3 2 2" xfId="38602" xr:uid="{00000000-0005-0000-0000-00007C920000}"/>
    <cellStyle name="Notiz 2 3 2 2 2" xfId="38603" xr:uid="{00000000-0005-0000-0000-00007D920000}"/>
    <cellStyle name="Notiz 2 3 2 3" xfId="38604" xr:uid="{00000000-0005-0000-0000-00007E920000}"/>
    <cellStyle name="Notiz 2 3 2 4" xfId="38605" xr:uid="{00000000-0005-0000-0000-00007F920000}"/>
    <cellStyle name="Notiz 2 3 3" xfId="38606" xr:uid="{00000000-0005-0000-0000-000080920000}"/>
    <cellStyle name="Notiz 2 3 3 2" xfId="38607" xr:uid="{00000000-0005-0000-0000-000081920000}"/>
    <cellStyle name="Notiz 2 3 4" xfId="38608" xr:uid="{00000000-0005-0000-0000-000082920000}"/>
    <cellStyle name="Notiz 2 3 5" xfId="38609" xr:uid="{00000000-0005-0000-0000-000083920000}"/>
    <cellStyle name="Notiz 2 3 6" xfId="38610" xr:uid="{00000000-0005-0000-0000-000084920000}"/>
    <cellStyle name="Notiz 2 4" xfId="38611" xr:uid="{00000000-0005-0000-0000-000085920000}"/>
    <cellStyle name="Notiz 3" xfId="38612" xr:uid="{00000000-0005-0000-0000-000086920000}"/>
    <cellStyle name="Notiz 3 2" xfId="38613" xr:uid="{00000000-0005-0000-0000-000087920000}"/>
    <cellStyle name="Notiz 3 2 2" xfId="38614" xr:uid="{00000000-0005-0000-0000-000088920000}"/>
    <cellStyle name="Notiz 3 2 2 2" xfId="38615" xr:uid="{00000000-0005-0000-0000-000089920000}"/>
    <cellStyle name="Notiz 3 2 2 2 2" xfId="38616" xr:uid="{00000000-0005-0000-0000-00008A920000}"/>
    <cellStyle name="Notiz 3 2 2 2 2 2" xfId="38617" xr:uid="{00000000-0005-0000-0000-00008B920000}"/>
    <cellStyle name="Notiz 3 2 2 2 3" xfId="38618" xr:uid="{00000000-0005-0000-0000-00008C920000}"/>
    <cellStyle name="Notiz 3 2 2 2 4" xfId="38619" xr:uid="{00000000-0005-0000-0000-00008D920000}"/>
    <cellStyle name="Notiz 3 2 2 3" xfId="38620" xr:uid="{00000000-0005-0000-0000-00008E920000}"/>
    <cellStyle name="Notiz 3 2 2 3 2" xfId="38621" xr:uid="{00000000-0005-0000-0000-00008F920000}"/>
    <cellStyle name="Notiz 3 2 2 4" xfId="38622" xr:uid="{00000000-0005-0000-0000-000090920000}"/>
    <cellStyle name="Notiz 3 2 2 5" xfId="38623" xr:uid="{00000000-0005-0000-0000-000091920000}"/>
    <cellStyle name="Notiz 3 3" xfId="38624" xr:uid="{00000000-0005-0000-0000-000092920000}"/>
    <cellStyle name="Notiz 3 3 2" xfId="38625" xr:uid="{00000000-0005-0000-0000-000093920000}"/>
    <cellStyle name="Notiz 3 3 2 2" xfId="38626" xr:uid="{00000000-0005-0000-0000-000094920000}"/>
    <cellStyle name="Notiz 3 3 2 2 2" xfId="38627" xr:uid="{00000000-0005-0000-0000-000095920000}"/>
    <cellStyle name="Notiz 3 3 2 3" xfId="38628" xr:uid="{00000000-0005-0000-0000-000096920000}"/>
    <cellStyle name="Notiz 3 3 2 4" xfId="38629" xr:uid="{00000000-0005-0000-0000-000097920000}"/>
    <cellStyle name="Notiz 3 3 3" xfId="38630" xr:uid="{00000000-0005-0000-0000-000098920000}"/>
    <cellStyle name="Notiz 3 3 3 2" xfId="38631" xr:uid="{00000000-0005-0000-0000-000099920000}"/>
    <cellStyle name="Notiz 3 3 4" xfId="38632" xr:uid="{00000000-0005-0000-0000-00009A920000}"/>
    <cellStyle name="Notiz 3 3 5" xfId="38633" xr:uid="{00000000-0005-0000-0000-00009B920000}"/>
    <cellStyle name="Notiz 3 3 6" xfId="38634" xr:uid="{00000000-0005-0000-0000-00009C920000}"/>
    <cellStyle name="Notiz 3 4" xfId="38635" xr:uid="{00000000-0005-0000-0000-00009D920000}"/>
    <cellStyle name="Notiz 4" xfId="38636" xr:uid="{00000000-0005-0000-0000-00009E920000}"/>
    <cellStyle name="Notiz 4 2" xfId="38637" xr:uid="{00000000-0005-0000-0000-00009F920000}"/>
    <cellStyle name="Notiz 4 2 2" xfId="38638" xr:uid="{00000000-0005-0000-0000-0000A0920000}"/>
    <cellStyle name="Notiz 4 2 2 2" xfId="38639" xr:uid="{00000000-0005-0000-0000-0000A1920000}"/>
    <cellStyle name="Notiz 4 2 2 2 2" xfId="38640" xr:uid="{00000000-0005-0000-0000-0000A2920000}"/>
    <cellStyle name="Notiz 4 2 2 2 2 2" xfId="38641" xr:uid="{00000000-0005-0000-0000-0000A3920000}"/>
    <cellStyle name="Notiz 4 2 2 2 3" xfId="38642" xr:uid="{00000000-0005-0000-0000-0000A4920000}"/>
    <cellStyle name="Notiz 4 2 2 2 4" xfId="38643" xr:uid="{00000000-0005-0000-0000-0000A5920000}"/>
    <cellStyle name="Notiz 4 2 2 3" xfId="38644" xr:uid="{00000000-0005-0000-0000-0000A6920000}"/>
    <cellStyle name="Notiz 4 2 2 3 2" xfId="38645" xr:uid="{00000000-0005-0000-0000-0000A7920000}"/>
    <cellStyle name="Notiz 4 2 2 4" xfId="38646" xr:uid="{00000000-0005-0000-0000-0000A8920000}"/>
    <cellStyle name="Notiz 4 2 2 5" xfId="38647" xr:uid="{00000000-0005-0000-0000-0000A9920000}"/>
    <cellStyle name="Notiz 4 3" xfId="38648" xr:uid="{00000000-0005-0000-0000-0000AA920000}"/>
    <cellStyle name="Notiz 4 3 2" xfId="38649" xr:uid="{00000000-0005-0000-0000-0000AB920000}"/>
    <cellStyle name="Notiz 4 3 2 2" xfId="38650" xr:uid="{00000000-0005-0000-0000-0000AC920000}"/>
    <cellStyle name="Notiz 4 3 2 2 2" xfId="38651" xr:uid="{00000000-0005-0000-0000-0000AD920000}"/>
    <cellStyle name="Notiz 4 3 2 3" xfId="38652" xr:uid="{00000000-0005-0000-0000-0000AE920000}"/>
    <cellStyle name="Notiz 4 3 2 4" xfId="38653" xr:uid="{00000000-0005-0000-0000-0000AF920000}"/>
    <cellStyle name="Notiz 4 3 3" xfId="38654" xr:uid="{00000000-0005-0000-0000-0000B0920000}"/>
    <cellStyle name="Notiz 4 3 3 2" xfId="38655" xr:uid="{00000000-0005-0000-0000-0000B1920000}"/>
    <cellStyle name="Notiz 4 3 4" xfId="38656" xr:uid="{00000000-0005-0000-0000-0000B2920000}"/>
    <cellStyle name="Notiz 4 3 5" xfId="38657" xr:uid="{00000000-0005-0000-0000-0000B3920000}"/>
    <cellStyle name="Notiz 4 3 6" xfId="38658" xr:uid="{00000000-0005-0000-0000-0000B4920000}"/>
    <cellStyle name="Notiz 4 4" xfId="38659" xr:uid="{00000000-0005-0000-0000-0000B5920000}"/>
    <cellStyle name="Notiz 5" xfId="38660" xr:uid="{00000000-0005-0000-0000-0000B6920000}"/>
    <cellStyle name="Notiz 5 2" xfId="38661" xr:uid="{00000000-0005-0000-0000-0000B7920000}"/>
    <cellStyle name="Notiz 5 2 2" xfId="38662" xr:uid="{00000000-0005-0000-0000-0000B8920000}"/>
    <cellStyle name="Notiz 5 2 2 2" xfId="38663" xr:uid="{00000000-0005-0000-0000-0000B9920000}"/>
    <cellStyle name="Notiz 5 2 2 2 2" xfId="38664" xr:uid="{00000000-0005-0000-0000-0000BA920000}"/>
    <cellStyle name="Notiz 5 2 2 2 2 2" xfId="38665" xr:uid="{00000000-0005-0000-0000-0000BB920000}"/>
    <cellStyle name="Notiz 5 2 2 2 3" xfId="38666" xr:uid="{00000000-0005-0000-0000-0000BC920000}"/>
    <cellStyle name="Notiz 5 2 2 2 4" xfId="38667" xr:uid="{00000000-0005-0000-0000-0000BD920000}"/>
    <cellStyle name="Notiz 5 2 2 3" xfId="38668" xr:uid="{00000000-0005-0000-0000-0000BE920000}"/>
    <cellStyle name="Notiz 5 2 2 3 2" xfId="38669" xr:uid="{00000000-0005-0000-0000-0000BF920000}"/>
    <cellStyle name="Notiz 5 2 2 4" xfId="38670" xr:uid="{00000000-0005-0000-0000-0000C0920000}"/>
    <cellStyle name="Notiz 5 2 2 5" xfId="38671" xr:uid="{00000000-0005-0000-0000-0000C1920000}"/>
    <cellStyle name="Notiz 5 3" xfId="38672" xr:uid="{00000000-0005-0000-0000-0000C2920000}"/>
    <cellStyle name="Notiz 5 3 2" xfId="38673" xr:uid="{00000000-0005-0000-0000-0000C3920000}"/>
    <cellStyle name="Notiz 5 3 2 2" xfId="38674" xr:uid="{00000000-0005-0000-0000-0000C4920000}"/>
    <cellStyle name="Notiz 5 3 2 2 2" xfId="38675" xr:uid="{00000000-0005-0000-0000-0000C5920000}"/>
    <cellStyle name="Notiz 5 3 2 3" xfId="38676" xr:uid="{00000000-0005-0000-0000-0000C6920000}"/>
    <cellStyle name="Notiz 5 3 2 4" xfId="38677" xr:uid="{00000000-0005-0000-0000-0000C7920000}"/>
    <cellStyle name="Notiz 5 3 3" xfId="38678" xr:uid="{00000000-0005-0000-0000-0000C8920000}"/>
    <cellStyle name="Notiz 5 3 3 2" xfId="38679" xr:uid="{00000000-0005-0000-0000-0000C9920000}"/>
    <cellStyle name="Notiz 5 3 4" xfId="38680" xr:uid="{00000000-0005-0000-0000-0000CA920000}"/>
    <cellStyle name="Notiz 5 3 5" xfId="38681" xr:uid="{00000000-0005-0000-0000-0000CB920000}"/>
    <cellStyle name="Notiz 6" xfId="38682" xr:uid="{00000000-0005-0000-0000-0000CC920000}"/>
    <cellStyle name="Notiz 6 2" xfId="38683" xr:uid="{00000000-0005-0000-0000-0000CD920000}"/>
    <cellStyle name="Notiz 6 2 2" xfId="38684" xr:uid="{00000000-0005-0000-0000-0000CE920000}"/>
    <cellStyle name="Notiz 6 2 2 2" xfId="38685" xr:uid="{00000000-0005-0000-0000-0000CF920000}"/>
    <cellStyle name="Notiz 6 2 2 2 2" xfId="38686" xr:uid="{00000000-0005-0000-0000-0000D0920000}"/>
    <cellStyle name="Notiz 6 2 2 2 2 2" xfId="38687" xr:uid="{00000000-0005-0000-0000-0000D1920000}"/>
    <cellStyle name="Notiz 6 2 2 2 3" xfId="38688" xr:uid="{00000000-0005-0000-0000-0000D2920000}"/>
    <cellStyle name="Notiz 6 2 2 2 4" xfId="38689" xr:uid="{00000000-0005-0000-0000-0000D3920000}"/>
    <cellStyle name="Notiz 6 2 2 3" xfId="38690" xr:uid="{00000000-0005-0000-0000-0000D4920000}"/>
    <cellStyle name="Notiz 6 2 2 3 2" xfId="38691" xr:uid="{00000000-0005-0000-0000-0000D5920000}"/>
    <cellStyle name="Notiz 6 2 2 4" xfId="38692" xr:uid="{00000000-0005-0000-0000-0000D6920000}"/>
    <cellStyle name="Notiz 6 2 2 5" xfId="38693" xr:uid="{00000000-0005-0000-0000-0000D7920000}"/>
    <cellStyle name="Notiz 6 3" xfId="38694" xr:uid="{00000000-0005-0000-0000-0000D8920000}"/>
    <cellStyle name="Notiz 6 3 2" xfId="38695" xr:uid="{00000000-0005-0000-0000-0000D9920000}"/>
    <cellStyle name="Notiz 6 3 2 2" xfId="38696" xr:uid="{00000000-0005-0000-0000-0000DA920000}"/>
    <cellStyle name="Notiz 6 3 2 2 2" xfId="38697" xr:uid="{00000000-0005-0000-0000-0000DB920000}"/>
    <cellStyle name="Notiz 6 3 2 3" xfId="38698" xr:uid="{00000000-0005-0000-0000-0000DC920000}"/>
    <cellStyle name="Notiz 6 3 2 4" xfId="38699" xr:uid="{00000000-0005-0000-0000-0000DD920000}"/>
    <cellStyle name="Notiz 6 3 3" xfId="38700" xr:uid="{00000000-0005-0000-0000-0000DE920000}"/>
    <cellStyle name="Notiz 6 3 3 2" xfId="38701" xr:uid="{00000000-0005-0000-0000-0000DF920000}"/>
    <cellStyle name="Notiz 6 3 4" xfId="38702" xr:uid="{00000000-0005-0000-0000-0000E0920000}"/>
    <cellStyle name="Notiz 6 3 5" xfId="38703" xr:uid="{00000000-0005-0000-0000-0000E1920000}"/>
    <cellStyle name="Notiz 7" xfId="38704" xr:uid="{00000000-0005-0000-0000-0000E2920000}"/>
    <cellStyle name="Notiz 7 2" xfId="38705" xr:uid="{00000000-0005-0000-0000-0000E3920000}"/>
    <cellStyle name="Notiz 7 2 2" xfId="38706" xr:uid="{00000000-0005-0000-0000-0000E4920000}"/>
    <cellStyle name="Notiz 7 2 2 2" xfId="38707" xr:uid="{00000000-0005-0000-0000-0000E5920000}"/>
    <cellStyle name="Notiz 7 2 2 2 2" xfId="38708" xr:uid="{00000000-0005-0000-0000-0000E6920000}"/>
    <cellStyle name="Notiz 7 2 2 3" xfId="38709" xr:uid="{00000000-0005-0000-0000-0000E7920000}"/>
    <cellStyle name="Notiz 7 2 2 4" xfId="38710" xr:uid="{00000000-0005-0000-0000-0000E8920000}"/>
    <cellStyle name="Notiz 7 2 3" xfId="38711" xr:uid="{00000000-0005-0000-0000-0000E9920000}"/>
    <cellStyle name="Notiz 7 2 3 2" xfId="38712" xr:uid="{00000000-0005-0000-0000-0000EA920000}"/>
    <cellStyle name="Notiz 7 2 4" xfId="38713" xr:uid="{00000000-0005-0000-0000-0000EB920000}"/>
    <cellStyle name="Notiz 7 2 5" xfId="38714" xr:uid="{00000000-0005-0000-0000-0000EC920000}"/>
    <cellStyle name="Notiz 8" xfId="38715" xr:uid="{00000000-0005-0000-0000-0000ED920000}"/>
    <cellStyle name="Notiz 8 2" xfId="38716" xr:uid="{00000000-0005-0000-0000-0000EE920000}"/>
    <cellStyle name="Notiz 8 2 2" xfId="38717" xr:uid="{00000000-0005-0000-0000-0000EF920000}"/>
    <cellStyle name="Notiz 8 2 2 2" xfId="38718" xr:uid="{00000000-0005-0000-0000-0000F0920000}"/>
    <cellStyle name="Notiz 8 2 2 2 2" xfId="38719" xr:uid="{00000000-0005-0000-0000-0000F1920000}"/>
    <cellStyle name="Notiz 8 2 2 3" xfId="38720" xr:uid="{00000000-0005-0000-0000-0000F2920000}"/>
    <cellStyle name="Notiz 8 2 2 4" xfId="38721" xr:uid="{00000000-0005-0000-0000-0000F3920000}"/>
    <cellStyle name="Notiz 8 2 3" xfId="38722" xr:uid="{00000000-0005-0000-0000-0000F4920000}"/>
    <cellStyle name="Notiz 8 2 3 2" xfId="38723" xr:uid="{00000000-0005-0000-0000-0000F5920000}"/>
    <cellStyle name="Notiz 8 2 4" xfId="38724" xr:uid="{00000000-0005-0000-0000-0000F6920000}"/>
    <cellStyle name="Notiz 8 2 5" xfId="38725" xr:uid="{00000000-0005-0000-0000-0000F7920000}"/>
    <cellStyle name="Notiz 9" xfId="38726" xr:uid="{00000000-0005-0000-0000-0000F8920000}"/>
    <cellStyle name="Notiz 9 2" xfId="38727" xr:uid="{00000000-0005-0000-0000-0000F9920000}"/>
    <cellStyle name="Notiz 9 2 2" xfId="38728" xr:uid="{00000000-0005-0000-0000-0000FA920000}"/>
    <cellStyle name="Notiz 9 2 2 2" xfId="38729" xr:uid="{00000000-0005-0000-0000-0000FB920000}"/>
    <cellStyle name="Notiz 9 2 3" xfId="38730" xr:uid="{00000000-0005-0000-0000-0000FC920000}"/>
    <cellStyle name="Notiz 9 2 4" xfId="38731" xr:uid="{00000000-0005-0000-0000-0000FD920000}"/>
    <cellStyle name="Notiz 9 3" xfId="38732" xr:uid="{00000000-0005-0000-0000-0000FE920000}"/>
    <cellStyle name="Notiz 9 3 2" xfId="38733" xr:uid="{00000000-0005-0000-0000-0000FF920000}"/>
    <cellStyle name="Notiz 9 4" xfId="38734" xr:uid="{00000000-0005-0000-0000-000000930000}"/>
    <cellStyle name="Notiz 9 5" xfId="38735" xr:uid="{00000000-0005-0000-0000-000001930000}"/>
    <cellStyle name="Notiz 9 6" xfId="38736" xr:uid="{00000000-0005-0000-0000-000002930000}"/>
    <cellStyle name="num_note" xfId="455" xr:uid="{00000000-0005-0000-0000-000003930000}"/>
    <cellStyle name="N䃯rmal_la䇲oux_larou᷸" xfId="386" xr:uid="{00000000-0005-0000-0000-000004930000}"/>
    <cellStyle name="Obliczenia" xfId="38737" xr:uid="{00000000-0005-0000-0000-000005930000}"/>
    <cellStyle name="Obliczenia 2" xfId="38738" xr:uid="{00000000-0005-0000-0000-000006930000}"/>
    <cellStyle name="Obliczenia 2 2" xfId="38739" xr:uid="{00000000-0005-0000-0000-000007930000}"/>
    <cellStyle name="Obliczenia 2 2 2" xfId="38740" xr:uid="{00000000-0005-0000-0000-000008930000}"/>
    <cellStyle name="Obliczenia 2 2 2 2" xfId="38741" xr:uid="{00000000-0005-0000-0000-000009930000}"/>
    <cellStyle name="Obliczenia 2 2 3" xfId="38742" xr:uid="{00000000-0005-0000-0000-00000A930000}"/>
    <cellStyle name="Obliczenia 2 2 4" xfId="38743" xr:uid="{00000000-0005-0000-0000-00000B930000}"/>
    <cellStyle name="Obliczenia 2 3" xfId="38744" xr:uid="{00000000-0005-0000-0000-00000C930000}"/>
    <cellStyle name="Obliczenia 2 3 2" xfId="38745" xr:uid="{00000000-0005-0000-0000-00000D930000}"/>
    <cellStyle name="Obliczenia 2 4" xfId="38746" xr:uid="{00000000-0005-0000-0000-00000E930000}"/>
    <cellStyle name="Obliczenia 2 5" xfId="38747" xr:uid="{00000000-0005-0000-0000-00000F930000}"/>
    <cellStyle name="ohneP" xfId="38748" xr:uid="{00000000-0005-0000-0000-000010930000}"/>
    <cellStyle name="ohneP 2" xfId="38749" xr:uid="{00000000-0005-0000-0000-000011930000}"/>
    <cellStyle name="ohneP 2 2" xfId="38750" xr:uid="{00000000-0005-0000-0000-000012930000}"/>
    <cellStyle name="ohneP 2 2 2" xfId="38751" xr:uid="{00000000-0005-0000-0000-000013930000}"/>
    <cellStyle name="ohneP 2 2 2 2" xfId="38752" xr:uid="{00000000-0005-0000-0000-000014930000}"/>
    <cellStyle name="ohneP 2 2 3" xfId="38753" xr:uid="{00000000-0005-0000-0000-000015930000}"/>
    <cellStyle name="ohneP 2 2 4" xfId="38754" xr:uid="{00000000-0005-0000-0000-000016930000}"/>
    <cellStyle name="ohneP 2 3" xfId="38755" xr:uid="{00000000-0005-0000-0000-000017930000}"/>
    <cellStyle name="ohneP 2 3 2" xfId="38756" xr:uid="{00000000-0005-0000-0000-000018930000}"/>
    <cellStyle name="ohneP 2 4" xfId="38757" xr:uid="{00000000-0005-0000-0000-000019930000}"/>
    <cellStyle name="ohneP 2 5" xfId="38758" xr:uid="{00000000-0005-0000-0000-00001A930000}"/>
    <cellStyle name="Onglet" xfId="50336" xr:uid="{24A02192-2E96-4D22-97D5-CF952093DC1F}"/>
    <cellStyle name="Onglet 2" xfId="50351" xr:uid="{683A8A3E-38A1-4E8F-B87B-01F3337786D5}"/>
    <cellStyle name="Onglet 2 2" xfId="50367" xr:uid="{67AC0CD2-06F9-476C-A069-52691B523CA4}"/>
    <cellStyle name="Onglet 2 2 2" xfId="50394" xr:uid="{8B7E9788-5BDE-45A1-B597-460880B4217A}"/>
    <cellStyle name="Onglet 2 2 2 2" xfId="52451" xr:uid="{E01AF35E-501F-43E1-A39D-CF9761C056B4}"/>
    <cellStyle name="Onglet 2 2 2 3" xfId="52734" xr:uid="{BB73AE5D-49D3-46D5-B823-EFA99AEA613A}"/>
    <cellStyle name="Onglet 2 2 3" xfId="52459" xr:uid="{72A5A631-45A7-4620-9513-F50776F555B8}"/>
    <cellStyle name="Onglet 2 2 4" xfId="52707" xr:uid="{55DAA510-EB1C-451A-90C2-2EF6DF53AEC7}"/>
    <cellStyle name="Onglet 2 3" xfId="52463" xr:uid="{B3BFA10B-6920-4F75-AAB3-6ABA7B484DEC}"/>
    <cellStyle name="Onglet 2 4" xfId="52695" xr:uid="{E601DB5D-4353-407F-8012-CA45C1030EDE}"/>
    <cellStyle name="Onglet 3" xfId="52470" xr:uid="{F958AD47-5004-4328-ADD8-5CD1C5A51DE8}"/>
    <cellStyle name="Onglet 4" xfId="52684" xr:uid="{EFCA56B4-CC97-4104-B1A3-BC90D02C2920}"/>
    <cellStyle name="OS0023" xfId="38759" xr:uid="{00000000-0005-0000-0000-00001B930000}"/>
    <cellStyle name="OS0023 2" xfId="38760" xr:uid="{00000000-0005-0000-0000-00001C930000}"/>
    <cellStyle name="OS0023 2 2" xfId="38761" xr:uid="{00000000-0005-0000-0000-00001D930000}"/>
    <cellStyle name="OS0023 2 2 2" xfId="38762" xr:uid="{00000000-0005-0000-0000-00001E930000}"/>
    <cellStyle name="OS0023 2 2 2 2" xfId="38763" xr:uid="{00000000-0005-0000-0000-00001F930000}"/>
    <cellStyle name="OS0023 2 2 3" xfId="38764" xr:uid="{00000000-0005-0000-0000-000020930000}"/>
    <cellStyle name="OS0023 2 2 4" xfId="38765" xr:uid="{00000000-0005-0000-0000-000021930000}"/>
    <cellStyle name="OS0023 2 3" xfId="38766" xr:uid="{00000000-0005-0000-0000-000022930000}"/>
    <cellStyle name="OS0023 2 3 2" xfId="38767" xr:uid="{00000000-0005-0000-0000-000023930000}"/>
    <cellStyle name="OS0023 2 4" xfId="38768" xr:uid="{00000000-0005-0000-0000-000024930000}"/>
    <cellStyle name="OS0023 2 5" xfId="38769" xr:uid="{00000000-0005-0000-0000-000025930000}"/>
    <cellStyle name="OS0023 2 6" xfId="38770" xr:uid="{00000000-0005-0000-0000-000026930000}"/>
    <cellStyle name="OS0023 3" xfId="38771" xr:uid="{00000000-0005-0000-0000-000027930000}"/>
    <cellStyle name="OS0023 3 2" xfId="38772" xr:uid="{00000000-0005-0000-0000-000028930000}"/>
    <cellStyle name="Összesen" xfId="38773" xr:uid="{00000000-0005-0000-0000-000029930000}"/>
    <cellStyle name="Összesen 2" xfId="38774" xr:uid="{00000000-0005-0000-0000-00002A930000}"/>
    <cellStyle name="Összesen 2 2" xfId="38775" xr:uid="{00000000-0005-0000-0000-00002B930000}"/>
    <cellStyle name="Összesen 2 2 2" xfId="38776" xr:uid="{00000000-0005-0000-0000-00002C930000}"/>
    <cellStyle name="Összesen 2 2 2 2" xfId="38777" xr:uid="{00000000-0005-0000-0000-00002D930000}"/>
    <cellStyle name="Összesen 2 2 3" xfId="38778" xr:uid="{00000000-0005-0000-0000-00002E930000}"/>
    <cellStyle name="Összesen 2 2 4" xfId="38779" xr:uid="{00000000-0005-0000-0000-00002F930000}"/>
    <cellStyle name="Összesen 2 3" xfId="38780" xr:uid="{00000000-0005-0000-0000-000030930000}"/>
    <cellStyle name="Összesen 2 3 2" xfId="38781" xr:uid="{00000000-0005-0000-0000-000031930000}"/>
    <cellStyle name="Összesen 2 4" xfId="38782" xr:uid="{00000000-0005-0000-0000-000032930000}"/>
    <cellStyle name="Összesen 2 5" xfId="38783" xr:uid="{00000000-0005-0000-0000-000033930000}"/>
    <cellStyle name="Output" xfId="456" xr:uid="{00000000-0005-0000-0000-000034930000}"/>
    <cellStyle name="Output 2" xfId="1437" xr:uid="{00000000-0005-0000-0000-000035930000}"/>
    <cellStyle name="Output 2 10" xfId="38785" xr:uid="{00000000-0005-0000-0000-000036930000}"/>
    <cellStyle name="Output 2 2" xfId="38786" xr:uid="{00000000-0005-0000-0000-000037930000}"/>
    <cellStyle name="Output 2 2 2" xfId="38787" xr:uid="{00000000-0005-0000-0000-000038930000}"/>
    <cellStyle name="Output 2 2 2 2" xfId="38788" xr:uid="{00000000-0005-0000-0000-000039930000}"/>
    <cellStyle name="Output 2 2 2 3" xfId="38789" xr:uid="{00000000-0005-0000-0000-00003A930000}"/>
    <cellStyle name="Output 2 2 3" xfId="38790" xr:uid="{00000000-0005-0000-0000-00003B930000}"/>
    <cellStyle name="Output 2 2 4" xfId="38791" xr:uid="{00000000-0005-0000-0000-00003C930000}"/>
    <cellStyle name="Output 2 2 5" xfId="38792" xr:uid="{00000000-0005-0000-0000-00003D930000}"/>
    <cellStyle name="Output 2 2 6" xfId="38793" xr:uid="{00000000-0005-0000-0000-00003E930000}"/>
    <cellStyle name="Output 2 3" xfId="38794" xr:uid="{00000000-0005-0000-0000-00003F930000}"/>
    <cellStyle name="Output 2 3 2" xfId="38795" xr:uid="{00000000-0005-0000-0000-000040930000}"/>
    <cellStyle name="Output 2 3 3" xfId="38796" xr:uid="{00000000-0005-0000-0000-000041930000}"/>
    <cellStyle name="Output 2 3 4" xfId="38797" xr:uid="{00000000-0005-0000-0000-000042930000}"/>
    <cellStyle name="Output 2 3 5" xfId="38798" xr:uid="{00000000-0005-0000-0000-000043930000}"/>
    <cellStyle name="Output 2 4" xfId="38799" xr:uid="{00000000-0005-0000-0000-000044930000}"/>
    <cellStyle name="Output 2 5" xfId="38800" xr:uid="{00000000-0005-0000-0000-000045930000}"/>
    <cellStyle name="Output 2 6" xfId="38801" xr:uid="{00000000-0005-0000-0000-000046930000}"/>
    <cellStyle name="Output 2 7" xfId="38802" xr:uid="{00000000-0005-0000-0000-000047930000}"/>
    <cellStyle name="Output 2 8" xfId="38803" xr:uid="{00000000-0005-0000-0000-000048930000}"/>
    <cellStyle name="Output 2 9" xfId="38804" xr:uid="{00000000-0005-0000-0000-000049930000}"/>
    <cellStyle name="Output 3" xfId="38805" xr:uid="{00000000-0005-0000-0000-00004A930000}"/>
    <cellStyle name="Output 3 2" xfId="38806" xr:uid="{00000000-0005-0000-0000-00004B930000}"/>
    <cellStyle name="Output 3 2 2" xfId="38807" xr:uid="{00000000-0005-0000-0000-00004C930000}"/>
    <cellStyle name="Output 3 2 3" xfId="38808" xr:uid="{00000000-0005-0000-0000-00004D930000}"/>
    <cellStyle name="Output 3 3" xfId="38809" xr:uid="{00000000-0005-0000-0000-00004E930000}"/>
    <cellStyle name="Output 3 3 2" xfId="38810" xr:uid="{00000000-0005-0000-0000-00004F930000}"/>
    <cellStyle name="Output 3 3 3" xfId="38811" xr:uid="{00000000-0005-0000-0000-000050930000}"/>
    <cellStyle name="Output 3 4" xfId="38812" xr:uid="{00000000-0005-0000-0000-000051930000}"/>
    <cellStyle name="Output 3 5" xfId="38813" xr:uid="{00000000-0005-0000-0000-000052930000}"/>
    <cellStyle name="Output 3 6" xfId="38814" xr:uid="{00000000-0005-0000-0000-000053930000}"/>
    <cellStyle name="Output 3 7" xfId="38815" xr:uid="{00000000-0005-0000-0000-000054930000}"/>
    <cellStyle name="Output 3 8" xfId="51480" xr:uid="{28A41098-31A6-4670-A525-CC33F1F1A961}"/>
    <cellStyle name="Output 4" xfId="38784" xr:uid="{00000000-0005-0000-0000-000055930000}"/>
    <cellStyle name="Output 5" xfId="51479" xr:uid="{3BDFE118-8B34-445F-9AC8-09B6975B73F3}"/>
    <cellStyle name="Parameterfeld" xfId="38816" xr:uid="{00000000-0005-0000-0000-000056930000}"/>
    <cellStyle name="Parameterfeld 2" xfId="38817" xr:uid="{00000000-0005-0000-0000-000057930000}"/>
    <cellStyle name="Parameterfeld 2 2" xfId="38818" xr:uid="{00000000-0005-0000-0000-000058930000}"/>
    <cellStyle name="Parameterfeld 2 2 2" xfId="38819" xr:uid="{00000000-0005-0000-0000-000059930000}"/>
    <cellStyle name="Parameterfeld 2 2 2 2" xfId="38820" xr:uid="{00000000-0005-0000-0000-00005A930000}"/>
    <cellStyle name="Parameterfeld 2 2 3" xfId="38821" xr:uid="{00000000-0005-0000-0000-00005B930000}"/>
    <cellStyle name="Parameterfeld 2 2 4" xfId="38822" xr:uid="{00000000-0005-0000-0000-00005C930000}"/>
    <cellStyle name="Parameterfeld 2 3" xfId="38823" xr:uid="{00000000-0005-0000-0000-00005D930000}"/>
    <cellStyle name="Parameterfeld 2 3 2" xfId="38824" xr:uid="{00000000-0005-0000-0000-00005E930000}"/>
    <cellStyle name="Parameterfeld 2 4" xfId="38825" xr:uid="{00000000-0005-0000-0000-00005F930000}"/>
    <cellStyle name="Parameterfeld 2 5" xfId="38826" xr:uid="{00000000-0005-0000-0000-000060930000}"/>
    <cellStyle name="Pattern" xfId="2310" xr:uid="{00000000-0005-0000-0000-000061930000}"/>
    <cellStyle name="Pattern 2" xfId="38827" xr:uid="{00000000-0005-0000-0000-000062930000}"/>
    <cellStyle name="Pattern 2 2" xfId="38828" xr:uid="{00000000-0005-0000-0000-000063930000}"/>
    <cellStyle name="Pattern 2 2 2" xfId="38829" xr:uid="{00000000-0005-0000-0000-000064930000}"/>
    <cellStyle name="Pattern 2 2 2 2" xfId="38830" xr:uid="{00000000-0005-0000-0000-000065930000}"/>
    <cellStyle name="Pattern 2 2 2 3" xfId="38831" xr:uid="{00000000-0005-0000-0000-000066930000}"/>
    <cellStyle name="Pattern 2 2 3" xfId="38832" xr:uid="{00000000-0005-0000-0000-000067930000}"/>
    <cellStyle name="Pattern 2 2 4" xfId="38833" xr:uid="{00000000-0005-0000-0000-000068930000}"/>
    <cellStyle name="Pattern 2 2 5" xfId="38834" xr:uid="{00000000-0005-0000-0000-000069930000}"/>
    <cellStyle name="Pattern 2 2 6" xfId="38835" xr:uid="{00000000-0005-0000-0000-00006A930000}"/>
    <cellStyle name="Pattern 2 3" xfId="38836" xr:uid="{00000000-0005-0000-0000-00006B930000}"/>
    <cellStyle name="Pattern 2 3 2" xfId="38837" xr:uid="{00000000-0005-0000-0000-00006C930000}"/>
    <cellStyle name="Pattern 2 3 3" xfId="38838" xr:uid="{00000000-0005-0000-0000-00006D930000}"/>
    <cellStyle name="Pattern 2 4" xfId="38839" xr:uid="{00000000-0005-0000-0000-00006E930000}"/>
    <cellStyle name="Pattern 2 5" xfId="38840" xr:uid="{00000000-0005-0000-0000-00006F930000}"/>
    <cellStyle name="Pattern 2 6" xfId="38841" xr:uid="{00000000-0005-0000-0000-000070930000}"/>
    <cellStyle name="Pattern 3" xfId="38842" xr:uid="{00000000-0005-0000-0000-000071930000}"/>
    <cellStyle name="Pattern 3 2" xfId="38843" xr:uid="{00000000-0005-0000-0000-000072930000}"/>
    <cellStyle name="Pattern 3 2 2" xfId="38844" xr:uid="{00000000-0005-0000-0000-000073930000}"/>
    <cellStyle name="Pattern 3 3" xfId="38845" xr:uid="{00000000-0005-0000-0000-000074930000}"/>
    <cellStyle name="Pattern 3 3 2" xfId="38846" xr:uid="{00000000-0005-0000-0000-000075930000}"/>
    <cellStyle name="Pattern 3 4" xfId="38847" xr:uid="{00000000-0005-0000-0000-000076930000}"/>
    <cellStyle name="Pattern 3 4 2" xfId="38848" xr:uid="{00000000-0005-0000-0000-000077930000}"/>
    <cellStyle name="Pattern 3 5" xfId="38849" xr:uid="{00000000-0005-0000-0000-000078930000}"/>
    <cellStyle name="Pattern 3 6" xfId="38850" xr:uid="{00000000-0005-0000-0000-000079930000}"/>
    <cellStyle name="Percent 2" xfId="38851" xr:uid="{00000000-0005-0000-0000-00007A930000}"/>
    <cellStyle name="Percent 2 2" xfId="38852" xr:uid="{00000000-0005-0000-0000-00007B930000}"/>
    <cellStyle name="Percent 2 2 2" xfId="38853" xr:uid="{00000000-0005-0000-0000-00007C930000}"/>
    <cellStyle name="Percent 2 2 2 2" xfId="38854" xr:uid="{00000000-0005-0000-0000-00007D930000}"/>
    <cellStyle name="Percent 2 2 2 2 2" xfId="38855" xr:uid="{00000000-0005-0000-0000-00007E930000}"/>
    <cellStyle name="Percent 2 2 2 3" xfId="38856" xr:uid="{00000000-0005-0000-0000-00007F930000}"/>
    <cellStyle name="Percent 2 2 2 4" xfId="38857" xr:uid="{00000000-0005-0000-0000-000080930000}"/>
    <cellStyle name="Percent 2 2 3" xfId="38858" xr:uid="{00000000-0005-0000-0000-000081930000}"/>
    <cellStyle name="Percent 2 2 3 2" xfId="38859" xr:uid="{00000000-0005-0000-0000-000082930000}"/>
    <cellStyle name="Percent 2 2 4" xfId="38860" xr:uid="{00000000-0005-0000-0000-000083930000}"/>
    <cellStyle name="Percent 2 2 5" xfId="38861" xr:uid="{00000000-0005-0000-0000-000084930000}"/>
    <cellStyle name="Percent 2 2 6" xfId="38862" xr:uid="{00000000-0005-0000-0000-000085930000}"/>
    <cellStyle name="Percent 2 3" xfId="38863" xr:uid="{00000000-0005-0000-0000-000086930000}"/>
    <cellStyle name="Percent 2 4" xfId="51481" xr:uid="{87E965E5-7B3A-4A7E-9905-4E308D3BD2A7}"/>
    <cellStyle name="Percent 3" xfId="38864" xr:uid="{00000000-0005-0000-0000-000087930000}"/>
    <cellStyle name="Percent 3 2" xfId="38865" xr:uid="{00000000-0005-0000-0000-000088930000}"/>
    <cellStyle name="Percent 3 2 2" xfId="38866" xr:uid="{00000000-0005-0000-0000-000089930000}"/>
    <cellStyle name="Percent 3 2 2 2" xfId="38867" xr:uid="{00000000-0005-0000-0000-00008A930000}"/>
    <cellStyle name="Percent 3 2 2 2 2" xfId="38868" xr:uid="{00000000-0005-0000-0000-00008B930000}"/>
    <cellStyle name="Percent 3 2 2 2 2 2" xfId="38869" xr:uid="{00000000-0005-0000-0000-00008C930000}"/>
    <cellStyle name="Percent 3 2 2 2 3" xfId="38870" xr:uid="{00000000-0005-0000-0000-00008D930000}"/>
    <cellStyle name="Percent 3 2 2 2 4" xfId="38871" xr:uid="{00000000-0005-0000-0000-00008E930000}"/>
    <cellStyle name="Percent 3 2 2 3" xfId="38872" xr:uid="{00000000-0005-0000-0000-00008F930000}"/>
    <cellStyle name="Percent 3 2 2 3 2" xfId="38873" xr:uid="{00000000-0005-0000-0000-000090930000}"/>
    <cellStyle name="Percent 3 2 2 4" xfId="38874" xr:uid="{00000000-0005-0000-0000-000091930000}"/>
    <cellStyle name="Percent 3 2 2 5" xfId="38875" xr:uid="{00000000-0005-0000-0000-000092930000}"/>
    <cellStyle name="Percent 3 2 3" xfId="38876" xr:uid="{00000000-0005-0000-0000-000093930000}"/>
    <cellStyle name="Percent 3 3" xfId="38877" xr:uid="{00000000-0005-0000-0000-000094930000}"/>
    <cellStyle name="Percent 3 3 2" xfId="38878" xr:uid="{00000000-0005-0000-0000-000095930000}"/>
    <cellStyle name="Percent 3 3 2 2" xfId="38879" xr:uid="{00000000-0005-0000-0000-000096930000}"/>
    <cellStyle name="Percent 3 3 2 2 2" xfId="38880" xr:uid="{00000000-0005-0000-0000-000097930000}"/>
    <cellStyle name="Percent 3 3 2 3" xfId="38881" xr:uid="{00000000-0005-0000-0000-000098930000}"/>
    <cellStyle name="Percent 3 3 2 4" xfId="38882" xr:uid="{00000000-0005-0000-0000-000099930000}"/>
    <cellStyle name="Percent 3 3 3" xfId="38883" xr:uid="{00000000-0005-0000-0000-00009A930000}"/>
    <cellStyle name="Percent 3 3 3 2" xfId="38884" xr:uid="{00000000-0005-0000-0000-00009B930000}"/>
    <cellStyle name="Percent 3 3 4" xfId="38885" xr:uid="{00000000-0005-0000-0000-00009C930000}"/>
    <cellStyle name="Percent 3 3 5" xfId="38886" xr:uid="{00000000-0005-0000-0000-00009D930000}"/>
    <cellStyle name="Percent 3 4" xfId="38887" xr:uid="{00000000-0005-0000-0000-00009E930000}"/>
    <cellStyle name="Pilkku_CRFReport-template" xfId="38888" xr:uid="{00000000-0005-0000-0000-00009F930000}"/>
    <cellStyle name="Poste" xfId="50341" xr:uid="{D75CAB0D-9126-4CD5-891E-C614C89FC4E8}"/>
    <cellStyle name="Poste 2" xfId="50356" xr:uid="{ABF92E73-C071-4B47-99B6-A8CFAF910CD5}"/>
    <cellStyle name="Poste 2 2" xfId="50372" xr:uid="{1B81DCD7-3D29-4C45-B226-0A6EAE76C3F4}"/>
    <cellStyle name="Poste 2 2 2" xfId="50399" xr:uid="{0044EC4D-3009-4D53-888C-A18E49022131}"/>
    <cellStyle name="Poste 2 2 2 2" xfId="52446" xr:uid="{1A72AECA-65D4-4CCA-8991-8EB3427F62EC}"/>
    <cellStyle name="Poste 2 2 2 3" xfId="52739" xr:uid="{801F3524-9376-4AE9-ADE3-48EDB53FC646}"/>
    <cellStyle name="Poste 2 2 3" xfId="52454" xr:uid="{A780D298-01C4-4851-B75B-DD59E4D21EF1}"/>
    <cellStyle name="Poste 2 2 4" xfId="52712" xr:uid="{F606C740-BF5F-4365-ADC0-6DBF61A3AA70}"/>
    <cellStyle name="Poste 2 3" xfId="52166" xr:uid="{4823A765-2CFB-48A7-A62F-C10CC65258DC}"/>
    <cellStyle name="Poste 2 4" xfId="52700" xr:uid="{149D7922-7126-4AD9-8B5C-89CC85E2CBFA}"/>
    <cellStyle name="Poste 3" xfId="52466" xr:uid="{752C8626-17A5-49AA-928A-8E0B33106242}"/>
    <cellStyle name="Poste 4" xfId="52689" xr:uid="{5A4F5A66-1D1C-4A6B-AC61-4AB43B35A91A}"/>
    <cellStyle name="Poste Ce" xfId="50340" xr:uid="{373FF784-8B7A-4955-8FCA-220ABB9D65CF}"/>
    <cellStyle name="Poste Ce 2" xfId="50355" xr:uid="{82013011-829E-4624-994D-E9D65B210A46}"/>
    <cellStyle name="Poste Ce 2 2" xfId="50371" xr:uid="{15E25A4D-832B-4A09-BEA9-3DE63B1AC1C3}"/>
    <cellStyle name="Poste Ce 2 2 2" xfId="50398" xr:uid="{90D171C9-B2AE-4EC4-AF81-DB465B6D60C1}"/>
    <cellStyle name="Poste Ce 2 2 2 2" xfId="52447" xr:uid="{7E219796-6344-4C12-9694-5CFB281A0AAF}"/>
    <cellStyle name="Poste Ce 2 2 2 3" xfId="52738" xr:uid="{AAD5DA27-0689-405C-BD36-B2A5FAA03620}"/>
    <cellStyle name="Poste Ce 2 2 3" xfId="52455" xr:uid="{93953348-1325-4BA7-BE35-4EECEF1A4FA4}"/>
    <cellStyle name="Poste Ce 2 2 4" xfId="52711" xr:uid="{1C43C776-B231-495F-B23F-6B3FEDABAB42}"/>
    <cellStyle name="Poste Ce 2 3" xfId="52460" xr:uid="{6903E84D-145D-436F-AA99-F897F9431A9E}"/>
    <cellStyle name="Poste Ce 2 4" xfId="52699" xr:uid="{C0632AE0-FC08-4673-91B5-1E718A56EDBC}"/>
    <cellStyle name="Poste Ce 3" xfId="52478" xr:uid="{151BC85E-1897-4B4E-BD4E-CBF8BF456203}"/>
    <cellStyle name="Poste Ce 4" xfId="52688" xr:uid="{1DF1A2A8-B3B6-49C2-8655-9BD3A8134C6E}"/>
    <cellStyle name="Poste CO2e" xfId="50337" xr:uid="{D577CCB3-645D-427B-9EF5-83A21CE734B7}"/>
    <cellStyle name="Poste CO2e 2" xfId="50352" xr:uid="{582CEED2-BC79-4322-A518-DF26F4783BC2}"/>
    <cellStyle name="Poste CO2e 2 2" xfId="50368" xr:uid="{818AA095-D8FF-4EDF-8E9E-A6ECAC12F2F3}"/>
    <cellStyle name="Poste CO2e 2 2 2" xfId="50395" xr:uid="{CE636B4B-5C87-4B46-A544-C025CABDF21B}"/>
    <cellStyle name="Poste CO2e 2 2 2 2" xfId="52450" xr:uid="{7A3E1DAB-529B-458C-A337-720AE541D9E9}"/>
    <cellStyle name="Poste CO2e 2 2 2 3" xfId="52735" xr:uid="{CA7A7D98-71D5-43B6-B965-FB3CFC1F4D08}"/>
    <cellStyle name="Poste CO2e 2 2 3" xfId="52458" xr:uid="{8B99845C-7090-4020-B2CC-AD1334A956BB}"/>
    <cellStyle name="Poste CO2e 2 2 4" xfId="52708" xr:uid="{073B12FC-F4F0-4DDB-9669-D79569D2154E}"/>
    <cellStyle name="Poste CO2e 2 3" xfId="52167" xr:uid="{4E60B817-14C3-4FEC-897D-54231772DEAE}"/>
    <cellStyle name="Poste CO2e 2 4" xfId="52696" xr:uid="{1D50701E-5BDF-4D06-8B13-45148F1FD4D9}"/>
    <cellStyle name="Poste CO2e 3" xfId="52469" xr:uid="{420E71D4-F1FE-4F9D-8460-A8DB27605CC5}"/>
    <cellStyle name="Poste CO2e 4" xfId="52685" xr:uid="{36799BC6-BB9A-4406-87C3-C7D8D62CA1AD}"/>
    <cellStyle name="Pourcentage" xfId="2" builtinId="5" customBuiltin="1"/>
    <cellStyle name="Pourcentage 10" xfId="457" xr:uid="{00000000-0005-0000-0000-0000A1930000}"/>
    <cellStyle name="Pourcentage 10 10" xfId="38890" xr:uid="{00000000-0005-0000-0000-0000A2930000}"/>
    <cellStyle name="Pourcentage 10 11" xfId="38889" xr:uid="{00000000-0005-0000-0000-0000A3930000}"/>
    <cellStyle name="Pourcentage 10 12" xfId="51483" xr:uid="{62C595FE-58E3-4E62-B400-9984789AC42F}"/>
    <cellStyle name="Pourcentage 10 2" xfId="1438" xr:uid="{00000000-0005-0000-0000-0000A4930000}"/>
    <cellStyle name="Pourcentage 10 2 2" xfId="38892" xr:uid="{00000000-0005-0000-0000-0000A5930000}"/>
    <cellStyle name="Pourcentage 10 2 2 2" xfId="38893" xr:uid="{00000000-0005-0000-0000-0000A6930000}"/>
    <cellStyle name="Pourcentage 10 2 2 2 2" xfId="38894" xr:uid="{00000000-0005-0000-0000-0000A7930000}"/>
    <cellStyle name="Pourcentage 10 2 2 2 2 2" xfId="38895" xr:uid="{00000000-0005-0000-0000-0000A8930000}"/>
    <cellStyle name="Pourcentage 10 2 2 2 3" xfId="38896" xr:uid="{00000000-0005-0000-0000-0000A9930000}"/>
    <cellStyle name="Pourcentage 10 2 2 2 4" xfId="38897" xr:uid="{00000000-0005-0000-0000-0000AA930000}"/>
    <cellStyle name="Pourcentage 10 2 2 3" xfId="38898" xr:uid="{00000000-0005-0000-0000-0000AB930000}"/>
    <cellStyle name="Pourcentage 10 2 2 3 2" xfId="38899" xr:uid="{00000000-0005-0000-0000-0000AC930000}"/>
    <cellStyle name="Pourcentage 10 2 2 3 3" xfId="38900" xr:uid="{00000000-0005-0000-0000-0000AD930000}"/>
    <cellStyle name="Pourcentage 10 2 2 4" xfId="38901" xr:uid="{00000000-0005-0000-0000-0000AE930000}"/>
    <cellStyle name="Pourcentage 10 2 2 4 2" xfId="38902" xr:uid="{00000000-0005-0000-0000-0000AF930000}"/>
    <cellStyle name="Pourcentage 10 2 2 5" xfId="38903" xr:uid="{00000000-0005-0000-0000-0000B0930000}"/>
    <cellStyle name="Pourcentage 10 2 2 6" xfId="38904" xr:uid="{00000000-0005-0000-0000-0000B1930000}"/>
    <cellStyle name="Pourcentage 10 2 2 7" xfId="38905" xr:uid="{00000000-0005-0000-0000-0000B2930000}"/>
    <cellStyle name="Pourcentage 10 2 2 8" xfId="38906" xr:uid="{00000000-0005-0000-0000-0000B3930000}"/>
    <cellStyle name="Pourcentage 10 2 3" xfId="38907" xr:uid="{00000000-0005-0000-0000-0000B4930000}"/>
    <cellStyle name="Pourcentage 10 2 3 2" xfId="38908" xr:uid="{00000000-0005-0000-0000-0000B5930000}"/>
    <cellStyle name="Pourcentage 10 2 4" xfId="38909" xr:uid="{00000000-0005-0000-0000-0000B6930000}"/>
    <cellStyle name="Pourcentage 10 2 5" xfId="38910" xr:uid="{00000000-0005-0000-0000-0000B7930000}"/>
    <cellStyle name="Pourcentage 10 2 6" xfId="38891" xr:uid="{00000000-0005-0000-0000-0000B8930000}"/>
    <cellStyle name="Pourcentage 10 3" xfId="38911" xr:uid="{00000000-0005-0000-0000-0000B9930000}"/>
    <cellStyle name="Pourcentage 10 3 2" xfId="38912" xr:uid="{00000000-0005-0000-0000-0000BA930000}"/>
    <cellStyle name="Pourcentage 10 3 2 2" xfId="38913" xr:uid="{00000000-0005-0000-0000-0000BB930000}"/>
    <cellStyle name="Pourcentage 10 3 2 2 2" xfId="38914" xr:uid="{00000000-0005-0000-0000-0000BC930000}"/>
    <cellStyle name="Pourcentage 10 3 2 3" xfId="38915" xr:uid="{00000000-0005-0000-0000-0000BD930000}"/>
    <cellStyle name="Pourcentage 10 3 2 4" xfId="38916" xr:uid="{00000000-0005-0000-0000-0000BE930000}"/>
    <cellStyle name="Pourcentage 10 3 2 5" xfId="38917" xr:uid="{00000000-0005-0000-0000-0000BF930000}"/>
    <cellStyle name="Pourcentage 10 3 3" xfId="38918" xr:uid="{00000000-0005-0000-0000-0000C0930000}"/>
    <cellStyle name="Pourcentage 10 3 3 2" xfId="38919" xr:uid="{00000000-0005-0000-0000-0000C1930000}"/>
    <cellStyle name="Pourcentage 10 3 3 3" xfId="38920" xr:uid="{00000000-0005-0000-0000-0000C2930000}"/>
    <cellStyle name="Pourcentage 10 3 3 4" xfId="38921" xr:uid="{00000000-0005-0000-0000-0000C3930000}"/>
    <cellStyle name="Pourcentage 10 3 4" xfId="38922" xr:uid="{00000000-0005-0000-0000-0000C4930000}"/>
    <cellStyle name="Pourcentage 10 3 4 2" xfId="38923" xr:uid="{00000000-0005-0000-0000-0000C5930000}"/>
    <cellStyle name="Pourcentage 10 3 5" xfId="38924" xr:uid="{00000000-0005-0000-0000-0000C6930000}"/>
    <cellStyle name="Pourcentage 10 3 6" xfId="38925" xr:uid="{00000000-0005-0000-0000-0000C7930000}"/>
    <cellStyle name="Pourcentage 10 3 7" xfId="38926" xr:uid="{00000000-0005-0000-0000-0000C8930000}"/>
    <cellStyle name="Pourcentage 10 3 8" xfId="38927" xr:uid="{00000000-0005-0000-0000-0000C9930000}"/>
    <cellStyle name="Pourcentage 10 3 9" xfId="51484" xr:uid="{BF0B332B-C5C6-4EE1-9137-1ED8E5CFD9CE}"/>
    <cellStyle name="Pourcentage 10 4" xfId="38928" xr:uid="{00000000-0005-0000-0000-0000CA930000}"/>
    <cellStyle name="Pourcentage 10 4 2" xfId="38929" xr:uid="{00000000-0005-0000-0000-0000CB930000}"/>
    <cellStyle name="Pourcentage 10 4 3" xfId="38930" xr:uid="{00000000-0005-0000-0000-0000CC930000}"/>
    <cellStyle name="Pourcentage 10 5" xfId="38931" xr:uid="{00000000-0005-0000-0000-0000CD930000}"/>
    <cellStyle name="Pourcentage 10 6" xfId="38932" xr:uid="{00000000-0005-0000-0000-0000CE930000}"/>
    <cellStyle name="Pourcentage 10 7" xfId="38933" xr:uid="{00000000-0005-0000-0000-0000CF930000}"/>
    <cellStyle name="Pourcentage 10 8" xfId="38934" xr:uid="{00000000-0005-0000-0000-0000D0930000}"/>
    <cellStyle name="Pourcentage 10 9" xfId="38935" xr:uid="{00000000-0005-0000-0000-0000D1930000}"/>
    <cellStyle name="Pourcentage 11" xfId="2043" xr:uid="{00000000-0005-0000-0000-0000D2930000}"/>
    <cellStyle name="Pourcentage 11 10" xfId="38937" xr:uid="{00000000-0005-0000-0000-0000D3930000}"/>
    <cellStyle name="Pourcentage 11 11" xfId="38938" xr:uid="{00000000-0005-0000-0000-0000D4930000}"/>
    <cellStyle name="Pourcentage 11 12" xfId="38939" xr:uid="{00000000-0005-0000-0000-0000D5930000}"/>
    <cellStyle name="Pourcentage 11 13" xfId="38940" xr:uid="{00000000-0005-0000-0000-0000D6930000}"/>
    <cellStyle name="Pourcentage 11 14" xfId="38936" xr:uid="{00000000-0005-0000-0000-0000D7930000}"/>
    <cellStyle name="Pourcentage 11 15" xfId="50230" xr:uid="{00000000-0005-0000-0000-0000D8930000}"/>
    <cellStyle name="Pourcentage 11 16" xfId="52601" xr:uid="{05D2F4F8-3C72-4BC4-AB1C-891C809F9A5D}"/>
    <cellStyle name="Pourcentage 11 2" xfId="2064" xr:uid="{00000000-0005-0000-0000-0000D9930000}"/>
    <cellStyle name="Pourcentage 11 2 10" xfId="38942" xr:uid="{00000000-0005-0000-0000-0000DA930000}"/>
    <cellStyle name="Pourcentage 11 2 11" xfId="38943" xr:uid="{00000000-0005-0000-0000-0000DB930000}"/>
    <cellStyle name="Pourcentage 11 2 12" xfId="38944" xr:uid="{00000000-0005-0000-0000-0000DC930000}"/>
    <cellStyle name="Pourcentage 11 2 13" xfId="38941" xr:uid="{00000000-0005-0000-0000-0000DD930000}"/>
    <cellStyle name="Pourcentage 11 2 14" xfId="50234" xr:uid="{00000000-0005-0000-0000-0000DE930000}"/>
    <cellStyle name="Pourcentage 11 2 15" xfId="52605" xr:uid="{89B73BAB-776F-4D17-BA7B-D6FE8828DBE3}"/>
    <cellStyle name="Pourcentage 11 2 2" xfId="2076" xr:uid="{00000000-0005-0000-0000-0000DF930000}"/>
    <cellStyle name="Pourcentage 11 2 2 10" xfId="38946" xr:uid="{00000000-0005-0000-0000-0000E0930000}"/>
    <cellStyle name="Pourcentage 11 2 2 11" xfId="38945" xr:uid="{00000000-0005-0000-0000-0000E1930000}"/>
    <cellStyle name="Pourcentage 11 2 2 12" xfId="50246" xr:uid="{00000000-0005-0000-0000-0000E2930000}"/>
    <cellStyle name="Pourcentage 11 2 2 13" xfId="51485" xr:uid="{1ECB0454-368D-4DCB-A499-81E59F7ACD01}"/>
    <cellStyle name="Pourcentage 11 2 2 14" xfId="52617" xr:uid="{5CA2EC2F-0645-4E1A-A0FC-0A9B904E5650}"/>
    <cellStyle name="Pourcentage 11 2 2 2" xfId="2109" xr:uid="{00000000-0005-0000-0000-0000E3930000}"/>
    <cellStyle name="Pourcentage 11 2 2 2 10" xfId="52647" xr:uid="{6F67EAD9-5621-4F72-B6B0-ECF52334E00A}"/>
    <cellStyle name="Pourcentage 11 2 2 2 2" xfId="38948" xr:uid="{00000000-0005-0000-0000-0000E4930000}"/>
    <cellStyle name="Pourcentage 11 2 2 2 2 2" xfId="38949" xr:uid="{00000000-0005-0000-0000-0000E5930000}"/>
    <cellStyle name="Pourcentage 11 2 2 2 2 2 2" xfId="38950" xr:uid="{00000000-0005-0000-0000-0000E6930000}"/>
    <cellStyle name="Pourcentage 11 2 2 2 2 3" xfId="38951" xr:uid="{00000000-0005-0000-0000-0000E7930000}"/>
    <cellStyle name="Pourcentage 11 2 2 2 2 4" xfId="38952" xr:uid="{00000000-0005-0000-0000-0000E8930000}"/>
    <cellStyle name="Pourcentage 11 2 2 2 3" xfId="38953" xr:uid="{00000000-0005-0000-0000-0000E9930000}"/>
    <cellStyle name="Pourcentage 11 2 2 2 3 2" xfId="38954" xr:uid="{00000000-0005-0000-0000-0000EA930000}"/>
    <cellStyle name="Pourcentage 11 2 2 2 3 2 2" xfId="38955" xr:uid="{00000000-0005-0000-0000-0000EB930000}"/>
    <cellStyle name="Pourcentage 11 2 2 2 3 3" xfId="38956" xr:uid="{00000000-0005-0000-0000-0000EC930000}"/>
    <cellStyle name="Pourcentage 11 2 2 2 3 4" xfId="38957" xr:uid="{00000000-0005-0000-0000-0000ED930000}"/>
    <cellStyle name="Pourcentage 11 2 2 2 4" xfId="38958" xr:uid="{00000000-0005-0000-0000-0000EE930000}"/>
    <cellStyle name="Pourcentage 11 2 2 2 4 2" xfId="38959" xr:uid="{00000000-0005-0000-0000-0000EF930000}"/>
    <cellStyle name="Pourcentage 11 2 2 2 4 3" xfId="38960" xr:uid="{00000000-0005-0000-0000-0000F0930000}"/>
    <cellStyle name="Pourcentage 11 2 2 2 5" xfId="38961" xr:uid="{00000000-0005-0000-0000-0000F1930000}"/>
    <cellStyle name="Pourcentage 11 2 2 2 6" xfId="38962" xr:uid="{00000000-0005-0000-0000-0000F2930000}"/>
    <cellStyle name="Pourcentage 11 2 2 2 7" xfId="38963" xr:uid="{00000000-0005-0000-0000-0000F3930000}"/>
    <cellStyle name="Pourcentage 11 2 2 2 8" xfId="38947" xr:uid="{00000000-0005-0000-0000-0000F4930000}"/>
    <cellStyle name="Pourcentage 11 2 2 2 9" xfId="50276" xr:uid="{00000000-0005-0000-0000-0000F5930000}"/>
    <cellStyle name="Pourcentage 11 2 2 3" xfId="38964" xr:uid="{00000000-0005-0000-0000-0000F6930000}"/>
    <cellStyle name="Pourcentage 11 2 2 3 2" xfId="38965" xr:uid="{00000000-0005-0000-0000-0000F7930000}"/>
    <cellStyle name="Pourcentage 11 2 2 3 2 2" xfId="38966" xr:uid="{00000000-0005-0000-0000-0000F8930000}"/>
    <cellStyle name="Pourcentage 11 2 2 3 2 3" xfId="38967" xr:uid="{00000000-0005-0000-0000-0000F9930000}"/>
    <cellStyle name="Pourcentage 11 2 2 3 3" xfId="38968" xr:uid="{00000000-0005-0000-0000-0000FA930000}"/>
    <cellStyle name="Pourcentage 11 2 2 3 4" xfId="38969" xr:uid="{00000000-0005-0000-0000-0000FB930000}"/>
    <cellStyle name="Pourcentage 11 2 2 4" xfId="38970" xr:uid="{00000000-0005-0000-0000-0000FC930000}"/>
    <cellStyle name="Pourcentage 11 2 2 4 2" xfId="38971" xr:uid="{00000000-0005-0000-0000-0000FD930000}"/>
    <cellStyle name="Pourcentage 11 2 2 4 3" xfId="38972" xr:uid="{00000000-0005-0000-0000-0000FE930000}"/>
    <cellStyle name="Pourcentage 11 2 2 5" xfId="38973" xr:uid="{00000000-0005-0000-0000-0000FF930000}"/>
    <cellStyle name="Pourcentage 11 2 2 5 2" xfId="38974" xr:uid="{00000000-0005-0000-0000-000000940000}"/>
    <cellStyle name="Pourcentage 11 2 2 6" xfId="38975" xr:uid="{00000000-0005-0000-0000-000001940000}"/>
    <cellStyle name="Pourcentage 11 2 2 7" xfId="38976" xr:uid="{00000000-0005-0000-0000-000002940000}"/>
    <cellStyle name="Pourcentage 11 2 2 8" xfId="38977" xr:uid="{00000000-0005-0000-0000-000003940000}"/>
    <cellStyle name="Pourcentage 11 2 2 9" xfId="38978" xr:uid="{00000000-0005-0000-0000-000004940000}"/>
    <cellStyle name="Pourcentage 11 2 3" xfId="2097" xr:uid="{00000000-0005-0000-0000-000005940000}"/>
    <cellStyle name="Pourcentage 11 2 3 10" xfId="50264" xr:uid="{00000000-0005-0000-0000-000006940000}"/>
    <cellStyle name="Pourcentage 11 2 3 11" xfId="52635" xr:uid="{5915BFE2-1281-48DF-8FF0-7496748BAFFA}"/>
    <cellStyle name="Pourcentage 11 2 3 2" xfId="38980" xr:uid="{00000000-0005-0000-0000-000007940000}"/>
    <cellStyle name="Pourcentage 11 2 3 2 2" xfId="38981" xr:uid="{00000000-0005-0000-0000-000008940000}"/>
    <cellStyle name="Pourcentage 11 2 3 2 2 2" xfId="38982" xr:uid="{00000000-0005-0000-0000-000009940000}"/>
    <cellStyle name="Pourcentage 11 2 3 2 3" xfId="38983" xr:uid="{00000000-0005-0000-0000-00000A940000}"/>
    <cellStyle name="Pourcentage 11 2 3 2 4" xfId="38984" xr:uid="{00000000-0005-0000-0000-00000B940000}"/>
    <cellStyle name="Pourcentage 11 2 3 3" xfId="38985" xr:uid="{00000000-0005-0000-0000-00000C940000}"/>
    <cellStyle name="Pourcentage 11 2 3 3 2" xfId="38986" xr:uid="{00000000-0005-0000-0000-00000D940000}"/>
    <cellStyle name="Pourcentage 11 2 3 3 2 2" xfId="38987" xr:uid="{00000000-0005-0000-0000-00000E940000}"/>
    <cellStyle name="Pourcentage 11 2 3 3 3" xfId="38988" xr:uid="{00000000-0005-0000-0000-00000F940000}"/>
    <cellStyle name="Pourcentage 11 2 3 3 4" xfId="38989" xr:uid="{00000000-0005-0000-0000-000010940000}"/>
    <cellStyle name="Pourcentage 11 2 3 4" xfId="38990" xr:uid="{00000000-0005-0000-0000-000011940000}"/>
    <cellStyle name="Pourcentage 11 2 3 4 2" xfId="38991" xr:uid="{00000000-0005-0000-0000-000012940000}"/>
    <cellStyle name="Pourcentage 11 2 3 4 3" xfId="38992" xr:uid="{00000000-0005-0000-0000-000013940000}"/>
    <cellStyle name="Pourcentage 11 2 3 5" xfId="38993" xr:uid="{00000000-0005-0000-0000-000014940000}"/>
    <cellStyle name="Pourcentage 11 2 3 6" xfId="38994" xr:uid="{00000000-0005-0000-0000-000015940000}"/>
    <cellStyle name="Pourcentage 11 2 3 7" xfId="38995" xr:uid="{00000000-0005-0000-0000-000016940000}"/>
    <cellStyle name="Pourcentage 11 2 3 8" xfId="38996" xr:uid="{00000000-0005-0000-0000-000017940000}"/>
    <cellStyle name="Pourcentage 11 2 3 9" xfId="38979" xr:uid="{00000000-0005-0000-0000-000018940000}"/>
    <cellStyle name="Pourcentage 11 2 4" xfId="2123" xr:uid="{00000000-0005-0000-0000-000019940000}"/>
    <cellStyle name="Pourcentage 11 2 4 2" xfId="38998" xr:uid="{00000000-0005-0000-0000-00001A940000}"/>
    <cellStyle name="Pourcentage 11 2 4 2 2" xfId="38999" xr:uid="{00000000-0005-0000-0000-00001B940000}"/>
    <cellStyle name="Pourcentage 11 2 4 2 3" xfId="39000" xr:uid="{00000000-0005-0000-0000-00001C940000}"/>
    <cellStyle name="Pourcentage 11 2 4 3" xfId="39001" xr:uid="{00000000-0005-0000-0000-00001D940000}"/>
    <cellStyle name="Pourcentage 11 2 4 4" xfId="39002" xr:uid="{00000000-0005-0000-0000-00001E940000}"/>
    <cellStyle name="Pourcentage 11 2 4 5" xfId="38997" xr:uid="{00000000-0005-0000-0000-00001F940000}"/>
    <cellStyle name="Pourcentage 11 2 5" xfId="2143" xr:uid="{00000000-0005-0000-0000-000020940000}"/>
    <cellStyle name="Pourcentage 11 2 5 2" xfId="39004" xr:uid="{00000000-0005-0000-0000-000021940000}"/>
    <cellStyle name="Pourcentage 11 2 5 3" xfId="39005" xr:uid="{00000000-0005-0000-0000-000022940000}"/>
    <cellStyle name="Pourcentage 11 2 5 4" xfId="39003" xr:uid="{00000000-0005-0000-0000-000023940000}"/>
    <cellStyle name="Pourcentage 11 2 6" xfId="39006" xr:uid="{00000000-0005-0000-0000-000024940000}"/>
    <cellStyle name="Pourcentage 11 2 6 2" xfId="39007" xr:uid="{00000000-0005-0000-0000-000025940000}"/>
    <cellStyle name="Pourcentage 11 2 7" xfId="39008" xr:uid="{00000000-0005-0000-0000-000026940000}"/>
    <cellStyle name="Pourcentage 11 2 8" xfId="39009" xr:uid="{00000000-0005-0000-0000-000027940000}"/>
    <cellStyle name="Pourcentage 11 2 9" xfId="39010" xr:uid="{00000000-0005-0000-0000-000028940000}"/>
    <cellStyle name="Pourcentage 11 3" xfId="2068" xr:uid="{00000000-0005-0000-0000-000029940000}"/>
    <cellStyle name="Pourcentage 11 3 10" xfId="39012" xr:uid="{00000000-0005-0000-0000-00002A940000}"/>
    <cellStyle name="Pourcentage 11 3 11" xfId="39011" xr:uid="{00000000-0005-0000-0000-00002B940000}"/>
    <cellStyle name="Pourcentage 11 3 12" xfId="50238" xr:uid="{00000000-0005-0000-0000-00002C940000}"/>
    <cellStyle name="Pourcentage 11 3 13" xfId="51486" xr:uid="{0E49917A-17C2-448C-BB8D-35AC37F9EFB8}"/>
    <cellStyle name="Pourcentage 11 3 14" xfId="52609" xr:uid="{7226DFE2-67A2-462F-9D7A-EE0352A5136C}"/>
    <cellStyle name="Pourcentage 11 3 2" xfId="2080" xr:uid="{00000000-0005-0000-0000-00002D940000}"/>
    <cellStyle name="Pourcentage 11 3 2 10" xfId="50250" xr:uid="{00000000-0005-0000-0000-00002E940000}"/>
    <cellStyle name="Pourcentage 11 3 2 11" xfId="51487" xr:uid="{E2368811-DB19-44C0-B0B3-3C73D25B85EF}"/>
    <cellStyle name="Pourcentage 11 3 2 12" xfId="52621" xr:uid="{9DF89E8B-A3DB-42BB-B44B-6B7B5B9460B5}"/>
    <cellStyle name="Pourcentage 11 3 2 2" xfId="2113" xr:uid="{00000000-0005-0000-0000-00002F940000}"/>
    <cellStyle name="Pourcentage 11 3 2 2 2" xfId="39015" xr:uid="{00000000-0005-0000-0000-000030940000}"/>
    <cellStyle name="Pourcentage 11 3 2 2 2 2" xfId="39016" xr:uid="{00000000-0005-0000-0000-000031940000}"/>
    <cellStyle name="Pourcentage 11 3 2 2 3" xfId="39017" xr:uid="{00000000-0005-0000-0000-000032940000}"/>
    <cellStyle name="Pourcentage 11 3 2 2 4" xfId="39018" xr:uid="{00000000-0005-0000-0000-000033940000}"/>
    <cellStyle name="Pourcentage 11 3 2 2 5" xfId="39014" xr:uid="{00000000-0005-0000-0000-000034940000}"/>
    <cellStyle name="Pourcentage 11 3 2 2 6" xfId="50280" xr:uid="{00000000-0005-0000-0000-000035940000}"/>
    <cellStyle name="Pourcentage 11 3 2 2 7" xfId="52651" xr:uid="{C23240CA-5830-4157-8C3A-2CECD50E674B}"/>
    <cellStyle name="Pourcentage 11 3 2 3" xfId="39019" xr:uid="{00000000-0005-0000-0000-000036940000}"/>
    <cellStyle name="Pourcentage 11 3 2 3 2" xfId="39020" xr:uid="{00000000-0005-0000-0000-000037940000}"/>
    <cellStyle name="Pourcentage 11 3 2 3 2 2" xfId="39021" xr:uid="{00000000-0005-0000-0000-000038940000}"/>
    <cellStyle name="Pourcentage 11 3 2 3 3" xfId="39022" xr:uid="{00000000-0005-0000-0000-000039940000}"/>
    <cellStyle name="Pourcentage 11 3 2 3 4" xfId="39023" xr:uid="{00000000-0005-0000-0000-00003A940000}"/>
    <cellStyle name="Pourcentage 11 3 2 4" xfId="39024" xr:uid="{00000000-0005-0000-0000-00003B940000}"/>
    <cellStyle name="Pourcentage 11 3 2 4 2" xfId="39025" xr:uid="{00000000-0005-0000-0000-00003C940000}"/>
    <cellStyle name="Pourcentage 11 3 2 4 3" xfId="39026" xr:uid="{00000000-0005-0000-0000-00003D940000}"/>
    <cellStyle name="Pourcentage 11 3 2 5" xfId="39027" xr:uid="{00000000-0005-0000-0000-00003E940000}"/>
    <cellStyle name="Pourcentage 11 3 2 6" xfId="39028" xr:uid="{00000000-0005-0000-0000-00003F940000}"/>
    <cellStyle name="Pourcentage 11 3 2 7" xfId="39029" xr:uid="{00000000-0005-0000-0000-000040940000}"/>
    <cellStyle name="Pourcentage 11 3 2 8" xfId="39030" xr:uid="{00000000-0005-0000-0000-000041940000}"/>
    <cellStyle name="Pourcentage 11 3 2 9" xfId="39013" xr:uid="{00000000-0005-0000-0000-000042940000}"/>
    <cellStyle name="Pourcentage 11 3 3" xfId="2101" xr:uid="{00000000-0005-0000-0000-000043940000}"/>
    <cellStyle name="Pourcentage 11 3 3 2" xfId="39032" xr:uid="{00000000-0005-0000-0000-000044940000}"/>
    <cellStyle name="Pourcentage 11 3 3 2 2" xfId="39033" xr:uid="{00000000-0005-0000-0000-000045940000}"/>
    <cellStyle name="Pourcentage 11 3 3 2 3" xfId="39034" xr:uid="{00000000-0005-0000-0000-000046940000}"/>
    <cellStyle name="Pourcentage 11 3 3 3" xfId="39035" xr:uid="{00000000-0005-0000-0000-000047940000}"/>
    <cellStyle name="Pourcentage 11 3 3 4" xfId="39036" xr:uid="{00000000-0005-0000-0000-000048940000}"/>
    <cellStyle name="Pourcentage 11 3 3 5" xfId="39031" xr:uid="{00000000-0005-0000-0000-000049940000}"/>
    <cellStyle name="Pourcentage 11 3 3 6" xfId="50268" xr:uid="{00000000-0005-0000-0000-00004A940000}"/>
    <cellStyle name="Pourcentage 11 3 3 7" xfId="52639" xr:uid="{DD8AA248-9B75-4786-BA63-2F93F5D649A9}"/>
    <cellStyle name="Pourcentage 11 3 4" xfId="39037" xr:uid="{00000000-0005-0000-0000-00004B940000}"/>
    <cellStyle name="Pourcentage 11 3 4 2" xfId="39038" xr:uid="{00000000-0005-0000-0000-00004C940000}"/>
    <cellStyle name="Pourcentage 11 3 4 3" xfId="39039" xr:uid="{00000000-0005-0000-0000-00004D940000}"/>
    <cellStyle name="Pourcentage 11 3 5" xfId="39040" xr:uid="{00000000-0005-0000-0000-00004E940000}"/>
    <cellStyle name="Pourcentage 11 3 5 2" xfId="39041" xr:uid="{00000000-0005-0000-0000-00004F940000}"/>
    <cellStyle name="Pourcentage 11 3 6" xfId="39042" xr:uid="{00000000-0005-0000-0000-000050940000}"/>
    <cellStyle name="Pourcentage 11 3 7" xfId="39043" xr:uid="{00000000-0005-0000-0000-000051940000}"/>
    <cellStyle name="Pourcentage 11 3 8" xfId="39044" xr:uid="{00000000-0005-0000-0000-000052940000}"/>
    <cellStyle name="Pourcentage 11 3 9" xfId="39045" xr:uid="{00000000-0005-0000-0000-000053940000}"/>
    <cellStyle name="Pourcentage 11 4" xfId="2072" xr:uid="{00000000-0005-0000-0000-000054940000}"/>
    <cellStyle name="Pourcentage 11 4 10" xfId="51488" xr:uid="{99B1FC25-0DA4-4BC8-A55F-98D25CF0D94E}"/>
    <cellStyle name="Pourcentage 11 4 11" xfId="52613" xr:uid="{A244D824-9ECC-4EDE-A549-0F84CBEF7717}"/>
    <cellStyle name="Pourcentage 11 4 2" xfId="2105" xr:uid="{00000000-0005-0000-0000-000055940000}"/>
    <cellStyle name="Pourcentage 11 4 2 2" xfId="39048" xr:uid="{00000000-0005-0000-0000-000056940000}"/>
    <cellStyle name="Pourcentage 11 4 2 2 2" xfId="39049" xr:uid="{00000000-0005-0000-0000-000057940000}"/>
    <cellStyle name="Pourcentage 11 4 2 3" xfId="39050" xr:uid="{00000000-0005-0000-0000-000058940000}"/>
    <cellStyle name="Pourcentage 11 4 2 4" xfId="39051" xr:uid="{00000000-0005-0000-0000-000059940000}"/>
    <cellStyle name="Pourcentage 11 4 2 5" xfId="39047" xr:uid="{00000000-0005-0000-0000-00005A940000}"/>
    <cellStyle name="Pourcentage 11 4 2 6" xfId="50272" xr:uid="{00000000-0005-0000-0000-00005B940000}"/>
    <cellStyle name="Pourcentage 11 4 2 7" xfId="52643" xr:uid="{A096232B-BDA2-452B-983D-8FEC6A19EAB6}"/>
    <cellStyle name="Pourcentage 11 4 3" xfId="39052" xr:uid="{00000000-0005-0000-0000-00005C940000}"/>
    <cellStyle name="Pourcentage 11 4 3 2" xfId="39053" xr:uid="{00000000-0005-0000-0000-00005D940000}"/>
    <cellStyle name="Pourcentage 11 4 3 3" xfId="39054" xr:uid="{00000000-0005-0000-0000-00005E940000}"/>
    <cellStyle name="Pourcentage 11 4 4" xfId="39055" xr:uid="{00000000-0005-0000-0000-00005F940000}"/>
    <cellStyle name="Pourcentage 11 4 4 2" xfId="39056" xr:uid="{00000000-0005-0000-0000-000060940000}"/>
    <cellStyle name="Pourcentage 11 4 5" xfId="39057" xr:uid="{00000000-0005-0000-0000-000061940000}"/>
    <cellStyle name="Pourcentage 11 4 6" xfId="39058" xr:uid="{00000000-0005-0000-0000-000062940000}"/>
    <cellStyle name="Pourcentage 11 4 7" xfId="39059" xr:uid="{00000000-0005-0000-0000-000063940000}"/>
    <cellStyle name="Pourcentage 11 4 8" xfId="39046" xr:uid="{00000000-0005-0000-0000-000064940000}"/>
    <cellStyle name="Pourcentage 11 4 9" xfId="50242" xr:uid="{00000000-0005-0000-0000-000065940000}"/>
    <cellStyle name="Pourcentage 11 5" xfId="2093" xr:uid="{00000000-0005-0000-0000-000066940000}"/>
    <cellStyle name="Pourcentage 11 5 2" xfId="39061" xr:uid="{00000000-0005-0000-0000-000067940000}"/>
    <cellStyle name="Pourcentage 11 5 3" xfId="39062" xr:uid="{00000000-0005-0000-0000-000068940000}"/>
    <cellStyle name="Pourcentage 11 5 4" xfId="39063" xr:uid="{00000000-0005-0000-0000-000069940000}"/>
    <cellStyle name="Pourcentage 11 5 5" xfId="39060" xr:uid="{00000000-0005-0000-0000-00006A940000}"/>
    <cellStyle name="Pourcentage 11 5 6" xfId="50260" xr:uid="{00000000-0005-0000-0000-00006B940000}"/>
    <cellStyle name="Pourcentage 11 5 7" xfId="52631" xr:uid="{A09F55AB-1255-4FB7-8885-D779EC8F5179}"/>
    <cellStyle name="Pourcentage 11 6" xfId="2140" xr:uid="{00000000-0005-0000-0000-00006C940000}"/>
    <cellStyle name="Pourcentage 11 6 2" xfId="39065" xr:uid="{00000000-0005-0000-0000-00006D940000}"/>
    <cellStyle name="Pourcentage 11 6 3" xfId="39066" xr:uid="{00000000-0005-0000-0000-00006E940000}"/>
    <cellStyle name="Pourcentage 11 6 4" xfId="39064" xr:uid="{00000000-0005-0000-0000-00006F940000}"/>
    <cellStyle name="Pourcentage 11 7" xfId="39067" xr:uid="{00000000-0005-0000-0000-000070940000}"/>
    <cellStyle name="Pourcentage 11 8" xfId="39068" xr:uid="{00000000-0005-0000-0000-000071940000}"/>
    <cellStyle name="Pourcentage 11 9" xfId="39069" xr:uid="{00000000-0005-0000-0000-000072940000}"/>
    <cellStyle name="Pourcentage 12" xfId="2058" xr:uid="{00000000-0005-0000-0000-000073940000}"/>
    <cellStyle name="Pourcentage 12 10" xfId="39071" xr:uid="{00000000-0005-0000-0000-000074940000}"/>
    <cellStyle name="Pourcentage 12 11" xfId="39072" xr:uid="{00000000-0005-0000-0000-000075940000}"/>
    <cellStyle name="Pourcentage 12 12" xfId="39070" xr:uid="{00000000-0005-0000-0000-000076940000}"/>
    <cellStyle name="Pourcentage 12 2" xfId="2124" xr:uid="{00000000-0005-0000-0000-000077940000}"/>
    <cellStyle name="Pourcentage 12 2 2" xfId="2144" xr:uid="{00000000-0005-0000-0000-000078940000}"/>
    <cellStyle name="Pourcentage 12 2 2 2" xfId="39075" xr:uid="{00000000-0005-0000-0000-000079940000}"/>
    <cellStyle name="Pourcentage 12 2 2 2 2" xfId="39076" xr:uid="{00000000-0005-0000-0000-00007A940000}"/>
    <cellStyle name="Pourcentage 12 2 2 3" xfId="39077" xr:uid="{00000000-0005-0000-0000-00007B940000}"/>
    <cellStyle name="Pourcentage 12 2 2 4" xfId="39078" xr:uid="{00000000-0005-0000-0000-00007C940000}"/>
    <cellStyle name="Pourcentage 12 2 2 5" xfId="39079" xr:uid="{00000000-0005-0000-0000-00007D940000}"/>
    <cellStyle name="Pourcentage 12 2 2 6" xfId="39074" xr:uid="{00000000-0005-0000-0000-00007E940000}"/>
    <cellStyle name="Pourcentage 12 2 3" xfId="39080" xr:uid="{00000000-0005-0000-0000-00007F940000}"/>
    <cellStyle name="Pourcentage 12 2 3 2" xfId="39081" xr:uid="{00000000-0005-0000-0000-000080940000}"/>
    <cellStyle name="Pourcentage 12 2 3 3" xfId="39082" xr:uid="{00000000-0005-0000-0000-000081940000}"/>
    <cellStyle name="Pourcentage 12 2 4" xfId="39083" xr:uid="{00000000-0005-0000-0000-000082940000}"/>
    <cellStyle name="Pourcentage 12 2 5" xfId="39084" xr:uid="{00000000-0005-0000-0000-000083940000}"/>
    <cellStyle name="Pourcentage 12 2 6" xfId="39085" xr:uid="{00000000-0005-0000-0000-000084940000}"/>
    <cellStyle name="Pourcentage 12 2 7" xfId="39073" xr:uid="{00000000-0005-0000-0000-000085940000}"/>
    <cellStyle name="Pourcentage 12 3" xfId="39086" xr:uid="{00000000-0005-0000-0000-000086940000}"/>
    <cellStyle name="Pourcentage 12 3 2" xfId="39087" xr:uid="{00000000-0005-0000-0000-000087940000}"/>
    <cellStyle name="Pourcentage 12 3 2 2" xfId="39088" xr:uid="{00000000-0005-0000-0000-000088940000}"/>
    <cellStyle name="Pourcentage 12 3 2 3" xfId="39089" xr:uid="{00000000-0005-0000-0000-000089940000}"/>
    <cellStyle name="Pourcentage 12 3 2 4" xfId="39090" xr:uid="{00000000-0005-0000-0000-00008A940000}"/>
    <cellStyle name="Pourcentage 12 3 3" xfId="39091" xr:uid="{00000000-0005-0000-0000-00008B940000}"/>
    <cellStyle name="Pourcentage 12 3 3 2" xfId="39092" xr:uid="{00000000-0005-0000-0000-00008C940000}"/>
    <cellStyle name="Pourcentage 12 3 4" xfId="39093" xr:uid="{00000000-0005-0000-0000-00008D940000}"/>
    <cellStyle name="Pourcentage 12 4" xfId="39094" xr:uid="{00000000-0005-0000-0000-00008E940000}"/>
    <cellStyle name="Pourcentage 12 4 2" xfId="39095" xr:uid="{00000000-0005-0000-0000-00008F940000}"/>
    <cellStyle name="Pourcentage 12 4 3" xfId="39096" xr:uid="{00000000-0005-0000-0000-000090940000}"/>
    <cellStyle name="Pourcentage 12 4 4" xfId="39097" xr:uid="{00000000-0005-0000-0000-000091940000}"/>
    <cellStyle name="Pourcentage 12 5" xfId="39098" xr:uid="{00000000-0005-0000-0000-000092940000}"/>
    <cellStyle name="Pourcentage 12 5 2" xfId="39099" xr:uid="{00000000-0005-0000-0000-000093940000}"/>
    <cellStyle name="Pourcentage 12 5 3" xfId="39100" xr:uid="{00000000-0005-0000-0000-000094940000}"/>
    <cellStyle name="Pourcentage 12 6" xfId="39101" xr:uid="{00000000-0005-0000-0000-000095940000}"/>
    <cellStyle name="Pourcentage 12 6 2" xfId="39102" xr:uid="{00000000-0005-0000-0000-000096940000}"/>
    <cellStyle name="Pourcentage 12 7" xfId="39103" xr:uid="{00000000-0005-0000-0000-000097940000}"/>
    <cellStyle name="Pourcentage 12 8" xfId="39104" xr:uid="{00000000-0005-0000-0000-000098940000}"/>
    <cellStyle name="Pourcentage 12 9" xfId="39105" xr:uid="{00000000-0005-0000-0000-000099940000}"/>
    <cellStyle name="Pourcentage 13" xfId="2084" xr:uid="{00000000-0005-0000-0000-00009A940000}"/>
    <cellStyle name="Pourcentage 13 10" xfId="39107" xr:uid="{00000000-0005-0000-0000-00009B940000}"/>
    <cellStyle name="Pourcentage 13 11" xfId="39106" xr:uid="{00000000-0005-0000-0000-00009C940000}"/>
    <cellStyle name="Pourcentage 13 12" xfId="50254" xr:uid="{00000000-0005-0000-0000-00009D940000}"/>
    <cellStyle name="Pourcentage 13 13" xfId="52625" xr:uid="{DEBEC5AB-57D9-43E9-8A12-98F717C3E24B}"/>
    <cellStyle name="Pourcentage 13 2" xfId="2117" xr:uid="{00000000-0005-0000-0000-00009E940000}"/>
    <cellStyle name="Pourcentage 13 2 2" xfId="39109" xr:uid="{00000000-0005-0000-0000-00009F940000}"/>
    <cellStyle name="Pourcentage 13 2 2 2" xfId="39110" xr:uid="{00000000-0005-0000-0000-0000A0940000}"/>
    <cellStyle name="Pourcentage 13 2 3" xfId="39111" xr:uid="{00000000-0005-0000-0000-0000A1940000}"/>
    <cellStyle name="Pourcentage 13 2 3 2" xfId="39112" xr:uid="{00000000-0005-0000-0000-0000A2940000}"/>
    <cellStyle name="Pourcentage 13 2 4" xfId="39113" xr:uid="{00000000-0005-0000-0000-0000A3940000}"/>
    <cellStyle name="Pourcentage 13 2 5" xfId="39108" xr:uid="{00000000-0005-0000-0000-0000A4940000}"/>
    <cellStyle name="Pourcentage 13 2 6" xfId="50284" xr:uid="{00000000-0005-0000-0000-0000A5940000}"/>
    <cellStyle name="Pourcentage 13 2 7" xfId="52655" xr:uid="{71C855D9-4A8B-4B14-8AA2-F6B17A8971C7}"/>
    <cellStyle name="Pourcentage 13 3" xfId="2149" xr:uid="{00000000-0005-0000-0000-0000A6940000}"/>
    <cellStyle name="Pourcentage 13 3 2" xfId="39115" xr:uid="{00000000-0005-0000-0000-0000A7940000}"/>
    <cellStyle name="Pourcentage 13 3 2 2" xfId="39116" xr:uid="{00000000-0005-0000-0000-0000A8940000}"/>
    <cellStyle name="Pourcentage 13 3 2 3" xfId="39117" xr:uid="{00000000-0005-0000-0000-0000A9940000}"/>
    <cellStyle name="Pourcentage 13 3 3" xfId="39118" xr:uid="{00000000-0005-0000-0000-0000AA940000}"/>
    <cellStyle name="Pourcentage 13 3 4" xfId="39119" xr:uid="{00000000-0005-0000-0000-0000AB940000}"/>
    <cellStyle name="Pourcentage 13 3 5" xfId="39114" xr:uid="{00000000-0005-0000-0000-0000AC940000}"/>
    <cellStyle name="Pourcentage 13 4" xfId="39120" xr:uid="{00000000-0005-0000-0000-0000AD940000}"/>
    <cellStyle name="Pourcentage 13 4 2" xfId="39121" xr:uid="{00000000-0005-0000-0000-0000AE940000}"/>
    <cellStyle name="Pourcentage 13 4 2 2" xfId="39122" xr:uid="{00000000-0005-0000-0000-0000AF940000}"/>
    <cellStyle name="Pourcentage 13 4 3" xfId="39123" xr:uid="{00000000-0005-0000-0000-0000B0940000}"/>
    <cellStyle name="Pourcentage 13 5" xfId="39124" xr:uid="{00000000-0005-0000-0000-0000B1940000}"/>
    <cellStyle name="Pourcentage 13 5 2" xfId="39125" xr:uid="{00000000-0005-0000-0000-0000B2940000}"/>
    <cellStyle name="Pourcentage 13 5 3" xfId="39126" xr:uid="{00000000-0005-0000-0000-0000B3940000}"/>
    <cellStyle name="Pourcentage 13 5 4" xfId="39127" xr:uid="{00000000-0005-0000-0000-0000B4940000}"/>
    <cellStyle name="Pourcentage 13 6" xfId="39128" xr:uid="{00000000-0005-0000-0000-0000B5940000}"/>
    <cellStyle name="Pourcentage 13 6 2" xfId="39129" xr:uid="{00000000-0005-0000-0000-0000B6940000}"/>
    <cellStyle name="Pourcentage 13 7" xfId="39130" xr:uid="{00000000-0005-0000-0000-0000B7940000}"/>
    <cellStyle name="Pourcentage 13 8" xfId="39131" xr:uid="{00000000-0005-0000-0000-0000B8940000}"/>
    <cellStyle name="Pourcentage 13 9" xfId="39132" xr:uid="{00000000-0005-0000-0000-0000B9940000}"/>
    <cellStyle name="Pourcentage 14" xfId="2090" xr:uid="{00000000-0005-0000-0000-0000BA940000}"/>
    <cellStyle name="Pourcentage 14 10" xfId="52629" xr:uid="{28DE007C-5A76-4F0B-A1CD-DA0511877BF7}"/>
    <cellStyle name="Pourcentage 14 2" xfId="39134" xr:uid="{00000000-0005-0000-0000-0000BB940000}"/>
    <cellStyle name="Pourcentage 14 2 2" xfId="39135" xr:uid="{00000000-0005-0000-0000-0000BC940000}"/>
    <cellStyle name="Pourcentage 14 2 3" xfId="39136" xr:uid="{00000000-0005-0000-0000-0000BD940000}"/>
    <cellStyle name="Pourcentage 14 2 4" xfId="39137" xr:uid="{00000000-0005-0000-0000-0000BE940000}"/>
    <cellStyle name="Pourcentage 14 3" xfId="39138" xr:uid="{00000000-0005-0000-0000-0000BF940000}"/>
    <cellStyle name="Pourcentage 14 3 2" xfId="39139" xr:uid="{00000000-0005-0000-0000-0000C0940000}"/>
    <cellStyle name="Pourcentage 14 3 3" xfId="39140" xr:uid="{00000000-0005-0000-0000-0000C1940000}"/>
    <cellStyle name="Pourcentage 14 4" xfId="39141" xr:uid="{00000000-0005-0000-0000-0000C2940000}"/>
    <cellStyle name="Pourcentage 14 4 2" xfId="39142" xr:uid="{00000000-0005-0000-0000-0000C3940000}"/>
    <cellStyle name="Pourcentage 14 4 3" xfId="39143" xr:uid="{00000000-0005-0000-0000-0000C4940000}"/>
    <cellStyle name="Pourcentage 14 5" xfId="39144" xr:uid="{00000000-0005-0000-0000-0000C5940000}"/>
    <cellStyle name="Pourcentage 14 6" xfId="39145" xr:uid="{00000000-0005-0000-0000-0000C6940000}"/>
    <cellStyle name="Pourcentage 14 7" xfId="39133" xr:uid="{00000000-0005-0000-0000-0000C7940000}"/>
    <cellStyle name="Pourcentage 14 8" xfId="50258" xr:uid="{00000000-0005-0000-0000-0000C8940000}"/>
    <cellStyle name="Pourcentage 14 9" xfId="51489" xr:uid="{98DCEE8A-0637-4193-B225-CB075ADE9A6C}"/>
    <cellStyle name="Pourcentage 15" xfId="2122" xr:uid="{00000000-0005-0000-0000-0000C9940000}"/>
    <cellStyle name="Pourcentage 15 2" xfId="39147" xr:uid="{00000000-0005-0000-0000-0000CA940000}"/>
    <cellStyle name="Pourcentage 15 2 2" xfId="39148" xr:uid="{00000000-0005-0000-0000-0000CB940000}"/>
    <cellStyle name="Pourcentage 15 3" xfId="39149" xr:uid="{00000000-0005-0000-0000-0000CC940000}"/>
    <cellStyle name="Pourcentage 15 3 2" xfId="39150" xr:uid="{00000000-0005-0000-0000-0000CD940000}"/>
    <cellStyle name="Pourcentage 15 4" xfId="39146" xr:uid="{00000000-0005-0000-0000-0000CE940000}"/>
    <cellStyle name="Pourcentage 16" xfId="2128" xr:uid="{00000000-0005-0000-0000-0000CF940000}"/>
    <cellStyle name="Pourcentage 16 2" xfId="39152" xr:uid="{00000000-0005-0000-0000-0000D0940000}"/>
    <cellStyle name="Pourcentage 16 3" xfId="39151" xr:uid="{00000000-0005-0000-0000-0000D1940000}"/>
    <cellStyle name="Pourcentage 16 4" xfId="50289" xr:uid="{00000000-0005-0000-0000-0000D2940000}"/>
    <cellStyle name="Pourcentage 16 5" xfId="51482" xr:uid="{CFEE93E8-E82F-4567-B114-92B2E313E969}"/>
    <cellStyle name="Pourcentage 16 6" xfId="52660" xr:uid="{F0131847-8DBD-450E-8484-1163940BD9BE}"/>
    <cellStyle name="Pourcentage 17" xfId="2131" xr:uid="{00000000-0005-0000-0000-0000D3940000}"/>
    <cellStyle name="Pourcentage 17 10" xfId="50292" xr:uid="{00000000-0005-0000-0000-0000D4940000}"/>
    <cellStyle name="Pourcentage 17 11" xfId="52663" xr:uid="{7051BFCC-C9AF-427E-B1A9-AC1BC19808F3}"/>
    <cellStyle name="Pourcentage 17 2" xfId="39154" xr:uid="{00000000-0005-0000-0000-0000D5940000}"/>
    <cellStyle name="Pourcentage 17 3" xfId="39155" xr:uid="{00000000-0005-0000-0000-0000D6940000}"/>
    <cellStyle name="Pourcentage 17 4" xfId="39156" xr:uid="{00000000-0005-0000-0000-0000D7940000}"/>
    <cellStyle name="Pourcentage 17 5" xfId="39157" xr:uid="{00000000-0005-0000-0000-0000D8940000}"/>
    <cellStyle name="Pourcentage 17 6" xfId="39158" xr:uid="{00000000-0005-0000-0000-0000D9940000}"/>
    <cellStyle name="Pourcentage 17 7" xfId="39159" xr:uid="{00000000-0005-0000-0000-0000DA940000}"/>
    <cellStyle name="Pourcentage 17 8" xfId="39160" xr:uid="{00000000-0005-0000-0000-0000DB940000}"/>
    <cellStyle name="Pourcentage 17 9" xfId="39153" xr:uid="{00000000-0005-0000-0000-0000DC940000}"/>
    <cellStyle name="Pourcentage 18" xfId="2136" xr:uid="{00000000-0005-0000-0000-0000DD940000}"/>
    <cellStyle name="Pourcentage 18 10" xfId="52668" xr:uid="{71A1C31C-8CD1-4D7C-B8C8-530B4FD2019A}"/>
    <cellStyle name="Pourcentage 18 2" xfId="39162" xr:uid="{00000000-0005-0000-0000-0000DE940000}"/>
    <cellStyle name="Pourcentage 18 3" xfId="39163" xr:uid="{00000000-0005-0000-0000-0000DF940000}"/>
    <cellStyle name="Pourcentage 18 4" xfId="39164" xr:uid="{00000000-0005-0000-0000-0000E0940000}"/>
    <cellStyle name="Pourcentage 18 5" xfId="39165" xr:uid="{00000000-0005-0000-0000-0000E1940000}"/>
    <cellStyle name="Pourcentage 18 6" xfId="39166" xr:uid="{00000000-0005-0000-0000-0000E2940000}"/>
    <cellStyle name="Pourcentage 18 7" xfId="39167" xr:uid="{00000000-0005-0000-0000-0000E3940000}"/>
    <cellStyle name="Pourcentage 18 8" xfId="39161" xr:uid="{00000000-0005-0000-0000-0000E4940000}"/>
    <cellStyle name="Pourcentage 18 9" xfId="50297" xr:uid="{00000000-0005-0000-0000-0000E5940000}"/>
    <cellStyle name="Pourcentage 19" xfId="39168" xr:uid="{00000000-0005-0000-0000-0000E6940000}"/>
    <cellStyle name="Pourcentage 2" xfId="458" xr:uid="{00000000-0005-0000-0000-0000E7940000}"/>
    <cellStyle name="Pourcentage 2 10" xfId="39169" xr:uid="{00000000-0005-0000-0000-0000E8940000}"/>
    <cellStyle name="Pourcentage 2 10 2" xfId="39170" xr:uid="{00000000-0005-0000-0000-0000E9940000}"/>
    <cellStyle name="Pourcentage 2 10 2 2" xfId="39171" xr:uid="{00000000-0005-0000-0000-0000EA940000}"/>
    <cellStyle name="Pourcentage 2 10 2 2 2" xfId="39172" xr:uid="{00000000-0005-0000-0000-0000EB940000}"/>
    <cellStyle name="Pourcentage 2 10 2 2 2 2" xfId="39173" xr:uid="{00000000-0005-0000-0000-0000EC940000}"/>
    <cellStyle name="Pourcentage 2 10 2 2 3" xfId="39174" xr:uid="{00000000-0005-0000-0000-0000ED940000}"/>
    <cellStyle name="Pourcentage 2 10 2 2 4" xfId="39175" xr:uid="{00000000-0005-0000-0000-0000EE940000}"/>
    <cellStyle name="Pourcentage 2 10 2 3" xfId="39176" xr:uid="{00000000-0005-0000-0000-0000EF940000}"/>
    <cellStyle name="Pourcentage 2 10 2 3 2" xfId="39177" xr:uid="{00000000-0005-0000-0000-0000F0940000}"/>
    <cellStyle name="Pourcentage 2 10 2 4" xfId="39178" xr:uid="{00000000-0005-0000-0000-0000F1940000}"/>
    <cellStyle name="Pourcentage 2 10 2 5" xfId="39179" xr:uid="{00000000-0005-0000-0000-0000F2940000}"/>
    <cellStyle name="Pourcentage 2 10 2 6" xfId="39180" xr:uid="{00000000-0005-0000-0000-0000F3940000}"/>
    <cellStyle name="Pourcentage 2 10 3" xfId="39181" xr:uid="{00000000-0005-0000-0000-0000F4940000}"/>
    <cellStyle name="Pourcentage 2 10 3 2" xfId="39182" xr:uid="{00000000-0005-0000-0000-0000F5940000}"/>
    <cellStyle name="Pourcentage 2 11" xfId="39183" xr:uid="{00000000-0005-0000-0000-0000F6940000}"/>
    <cellStyle name="Pourcentage 2 11 2" xfId="39184" xr:uid="{00000000-0005-0000-0000-0000F7940000}"/>
    <cellStyle name="Pourcentage 2 11 2 2" xfId="39185" xr:uid="{00000000-0005-0000-0000-0000F8940000}"/>
    <cellStyle name="Pourcentage 2 11 2 2 2" xfId="39186" xr:uid="{00000000-0005-0000-0000-0000F9940000}"/>
    <cellStyle name="Pourcentage 2 11 2 2 2 2" xfId="39187" xr:uid="{00000000-0005-0000-0000-0000FA940000}"/>
    <cellStyle name="Pourcentage 2 11 2 2 3" xfId="39188" xr:uid="{00000000-0005-0000-0000-0000FB940000}"/>
    <cellStyle name="Pourcentage 2 11 2 2 4" xfId="39189" xr:uid="{00000000-0005-0000-0000-0000FC940000}"/>
    <cellStyle name="Pourcentage 2 11 2 3" xfId="39190" xr:uid="{00000000-0005-0000-0000-0000FD940000}"/>
    <cellStyle name="Pourcentage 2 11 2 3 2" xfId="39191" xr:uid="{00000000-0005-0000-0000-0000FE940000}"/>
    <cellStyle name="Pourcentage 2 11 2 4" xfId="39192" xr:uid="{00000000-0005-0000-0000-0000FF940000}"/>
    <cellStyle name="Pourcentage 2 11 2 5" xfId="39193" xr:uid="{00000000-0005-0000-0000-000000950000}"/>
    <cellStyle name="Pourcentage 2 11 2 6" xfId="39194" xr:uid="{00000000-0005-0000-0000-000001950000}"/>
    <cellStyle name="Pourcentage 2 11 3" xfId="39195" xr:uid="{00000000-0005-0000-0000-000002950000}"/>
    <cellStyle name="Pourcentage 2 11 3 2" xfId="39196" xr:uid="{00000000-0005-0000-0000-000003950000}"/>
    <cellStyle name="Pourcentage 2 12" xfId="39197" xr:uid="{00000000-0005-0000-0000-000004950000}"/>
    <cellStyle name="Pourcentage 2 12 2" xfId="39198" xr:uid="{00000000-0005-0000-0000-000005950000}"/>
    <cellStyle name="Pourcentage 2 12 2 2" xfId="39199" xr:uid="{00000000-0005-0000-0000-000006950000}"/>
    <cellStyle name="Pourcentage 2 12 2 2 2" xfId="39200" xr:uid="{00000000-0005-0000-0000-000007950000}"/>
    <cellStyle name="Pourcentage 2 12 2 2 2 2" xfId="39201" xr:uid="{00000000-0005-0000-0000-000008950000}"/>
    <cellStyle name="Pourcentage 2 12 2 2 3" xfId="39202" xr:uid="{00000000-0005-0000-0000-000009950000}"/>
    <cellStyle name="Pourcentage 2 12 2 2 4" xfId="39203" xr:uid="{00000000-0005-0000-0000-00000A950000}"/>
    <cellStyle name="Pourcentage 2 12 2 3" xfId="39204" xr:uid="{00000000-0005-0000-0000-00000B950000}"/>
    <cellStyle name="Pourcentage 2 12 2 3 2" xfId="39205" xr:uid="{00000000-0005-0000-0000-00000C950000}"/>
    <cellStyle name="Pourcentage 2 12 2 4" xfId="39206" xr:uid="{00000000-0005-0000-0000-00000D950000}"/>
    <cellStyle name="Pourcentage 2 12 2 5" xfId="39207" xr:uid="{00000000-0005-0000-0000-00000E950000}"/>
    <cellStyle name="Pourcentage 2 12 2 6" xfId="39208" xr:uid="{00000000-0005-0000-0000-00000F950000}"/>
    <cellStyle name="Pourcentage 2 12 3" xfId="39209" xr:uid="{00000000-0005-0000-0000-000010950000}"/>
    <cellStyle name="Pourcentage 2 12 3 2" xfId="39210" xr:uid="{00000000-0005-0000-0000-000011950000}"/>
    <cellStyle name="Pourcentage 2 13" xfId="39211" xr:uid="{00000000-0005-0000-0000-000012950000}"/>
    <cellStyle name="Pourcentage 2 13 2" xfId="39212" xr:uid="{00000000-0005-0000-0000-000013950000}"/>
    <cellStyle name="Pourcentage 2 13 2 2" xfId="39213" xr:uid="{00000000-0005-0000-0000-000014950000}"/>
    <cellStyle name="Pourcentage 2 13 2 2 2" xfId="39214" xr:uid="{00000000-0005-0000-0000-000015950000}"/>
    <cellStyle name="Pourcentage 2 13 2 2 2 2" xfId="39215" xr:uid="{00000000-0005-0000-0000-000016950000}"/>
    <cellStyle name="Pourcentage 2 13 2 2 3" xfId="39216" xr:uid="{00000000-0005-0000-0000-000017950000}"/>
    <cellStyle name="Pourcentage 2 13 2 2 4" xfId="39217" xr:uid="{00000000-0005-0000-0000-000018950000}"/>
    <cellStyle name="Pourcentage 2 13 2 3" xfId="39218" xr:uid="{00000000-0005-0000-0000-000019950000}"/>
    <cellStyle name="Pourcentage 2 13 2 3 2" xfId="39219" xr:uid="{00000000-0005-0000-0000-00001A950000}"/>
    <cellStyle name="Pourcentage 2 13 2 4" xfId="39220" xr:uid="{00000000-0005-0000-0000-00001B950000}"/>
    <cellStyle name="Pourcentage 2 13 2 5" xfId="39221" xr:uid="{00000000-0005-0000-0000-00001C950000}"/>
    <cellStyle name="Pourcentage 2 13 2 6" xfId="39222" xr:uid="{00000000-0005-0000-0000-00001D950000}"/>
    <cellStyle name="Pourcentage 2 13 3" xfId="39223" xr:uid="{00000000-0005-0000-0000-00001E950000}"/>
    <cellStyle name="Pourcentage 2 13 3 2" xfId="39224" xr:uid="{00000000-0005-0000-0000-00001F950000}"/>
    <cellStyle name="Pourcentage 2 14" xfId="39225" xr:uid="{00000000-0005-0000-0000-000020950000}"/>
    <cellStyle name="Pourcentage 2 14 2" xfId="39226" xr:uid="{00000000-0005-0000-0000-000021950000}"/>
    <cellStyle name="Pourcentage 2 14 2 2" xfId="39227" xr:uid="{00000000-0005-0000-0000-000022950000}"/>
    <cellStyle name="Pourcentage 2 14 2 2 2" xfId="39228" xr:uid="{00000000-0005-0000-0000-000023950000}"/>
    <cellStyle name="Pourcentage 2 14 2 2 2 2" xfId="39229" xr:uid="{00000000-0005-0000-0000-000024950000}"/>
    <cellStyle name="Pourcentage 2 14 2 2 2 2 2" xfId="39230" xr:uid="{00000000-0005-0000-0000-000025950000}"/>
    <cellStyle name="Pourcentage 2 14 2 2 2 3" xfId="39231" xr:uid="{00000000-0005-0000-0000-000026950000}"/>
    <cellStyle name="Pourcentage 2 14 2 2 2 4" xfId="39232" xr:uid="{00000000-0005-0000-0000-000027950000}"/>
    <cellStyle name="Pourcentage 2 14 2 2 3" xfId="39233" xr:uid="{00000000-0005-0000-0000-000028950000}"/>
    <cellStyle name="Pourcentage 2 14 2 2 3 2" xfId="39234" xr:uid="{00000000-0005-0000-0000-000029950000}"/>
    <cellStyle name="Pourcentage 2 14 2 2 4" xfId="39235" xr:uid="{00000000-0005-0000-0000-00002A950000}"/>
    <cellStyle name="Pourcentage 2 14 2 2 5" xfId="39236" xr:uid="{00000000-0005-0000-0000-00002B950000}"/>
    <cellStyle name="Pourcentage 2 14 2 2 6" xfId="39237" xr:uid="{00000000-0005-0000-0000-00002C950000}"/>
    <cellStyle name="Pourcentage 2 14 2 3" xfId="39238" xr:uid="{00000000-0005-0000-0000-00002D950000}"/>
    <cellStyle name="Pourcentage 2 14 2 3 2" xfId="39239" xr:uid="{00000000-0005-0000-0000-00002E950000}"/>
    <cellStyle name="Pourcentage 2 14 3" xfId="39240" xr:uid="{00000000-0005-0000-0000-00002F950000}"/>
    <cellStyle name="Pourcentage 2 14 3 2" xfId="39241" xr:uid="{00000000-0005-0000-0000-000030950000}"/>
    <cellStyle name="Pourcentage 2 14 3 2 2" xfId="39242" xr:uid="{00000000-0005-0000-0000-000031950000}"/>
    <cellStyle name="Pourcentage 2 14 3 2 2 2" xfId="39243" xr:uid="{00000000-0005-0000-0000-000032950000}"/>
    <cellStyle name="Pourcentage 2 14 3 2 3" xfId="39244" xr:uid="{00000000-0005-0000-0000-000033950000}"/>
    <cellStyle name="Pourcentage 2 14 3 2 4" xfId="39245" xr:uid="{00000000-0005-0000-0000-000034950000}"/>
    <cellStyle name="Pourcentage 2 14 3 3" xfId="39246" xr:uid="{00000000-0005-0000-0000-000035950000}"/>
    <cellStyle name="Pourcentage 2 14 3 3 2" xfId="39247" xr:uid="{00000000-0005-0000-0000-000036950000}"/>
    <cellStyle name="Pourcentage 2 14 3 4" xfId="39248" xr:uid="{00000000-0005-0000-0000-000037950000}"/>
    <cellStyle name="Pourcentage 2 14 3 5" xfId="39249" xr:uid="{00000000-0005-0000-0000-000038950000}"/>
    <cellStyle name="Pourcentage 2 14 3 6" xfId="39250" xr:uid="{00000000-0005-0000-0000-000039950000}"/>
    <cellStyle name="Pourcentage 2 14 4" xfId="39251" xr:uid="{00000000-0005-0000-0000-00003A950000}"/>
    <cellStyle name="Pourcentage 2 14 4 2" xfId="39252" xr:uid="{00000000-0005-0000-0000-00003B950000}"/>
    <cellStyle name="Pourcentage 2 15" xfId="39253" xr:uid="{00000000-0005-0000-0000-00003C950000}"/>
    <cellStyle name="Pourcentage 2 15 2" xfId="39254" xr:uid="{00000000-0005-0000-0000-00003D950000}"/>
    <cellStyle name="Pourcentage 2 15 2 2" xfId="39255" xr:uid="{00000000-0005-0000-0000-00003E950000}"/>
    <cellStyle name="Pourcentage 2 15 2 2 2" xfId="39256" xr:uid="{00000000-0005-0000-0000-00003F950000}"/>
    <cellStyle name="Pourcentage 2 15 2 2 2 2" xfId="39257" xr:uid="{00000000-0005-0000-0000-000040950000}"/>
    <cellStyle name="Pourcentage 2 15 2 2 3" xfId="39258" xr:uid="{00000000-0005-0000-0000-000041950000}"/>
    <cellStyle name="Pourcentage 2 15 2 2 4" xfId="39259" xr:uid="{00000000-0005-0000-0000-000042950000}"/>
    <cellStyle name="Pourcentage 2 15 2 3" xfId="39260" xr:uid="{00000000-0005-0000-0000-000043950000}"/>
    <cellStyle name="Pourcentage 2 15 2 3 2" xfId="39261" xr:uid="{00000000-0005-0000-0000-000044950000}"/>
    <cellStyle name="Pourcentage 2 15 2 4" xfId="39262" xr:uid="{00000000-0005-0000-0000-000045950000}"/>
    <cellStyle name="Pourcentage 2 15 2 5" xfId="39263" xr:uid="{00000000-0005-0000-0000-000046950000}"/>
    <cellStyle name="Pourcentage 2 15 2 6" xfId="39264" xr:uid="{00000000-0005-0000-0000-000047950000}"/>
    <cellStyle name="Pourcentage 2 15 3" xfId="39265" xr:uid="{00000000-0005-0000-0000-000048950000}"/>
    <cellStyle name="Pourcentage 2 15 3 2" xfId="39266" xr:uid="{00000000-0005-0000-0000-000049950000}"/>
    <cellStyle name="Pourcentage 2 16" xfId="39267" xr:uid="{00000000-0005-0000-0000-00004A950000}"/>
    <cellStyle name="Pourcentage 2 16 2" xfId="39268" xr:uid="{00000000-0005-0000-0000-00004B950000}"/>
    <cellStyle name="Pourcentage 2 16 2 2" xfId="39269" xr:uid="{00000000-0005-0000-0000-00004C950000}"/>
    <cellStyle name="Pourcentage 2 16 2 2 2" xfId="39270" xr:uid="{00000000-0005-0000-0000-00004D950000}"/>
    <cellStyle name="Pourcentage 2 16 2 2 2 2" xfId="39271" xr:uid="{00000000-0005-0000-0000-00004E950000}"/>
    <cellStyle name="Pourcentage 2 16 2 2 3" xfId="39272" xr:uid="{00000000-0005-0000-0000-00004F950000}"/>
    <cellStyle name="Pourcentage 2 16 2 2 4" xfId="39273" xr:uid="{00000000-0005-0000-0000-000050950000}"/>
    <cellStyle name="Pourcentage 2 16 2 3" xfId="39274" xr:uid="{00000000-0005-0000-0000-000051950000}"/>
    <cellStyle name="Pourcentage 2 16 2 3 2" xfId="39275" xr:uid="{00000000-0005-0000-0000-000052950000}"/>
    <cellStyle name="Pourcentage 2 16 2 4" xfId="39276" xr:uid="{00000000-0005-0000-0000-000053950000}"/>
    <cellStyle name="Pourcentage 2 16 2 5" xfId="39277" xr:uid="{00000000-0005-0000-0000-000054950000}"/>
    <cellStyle name="Pourcentage 2 16 2 6" xfId="39278" xr:uid="{00000000-0005-0000-0000-000055950000}"/>
    <cellStyle name="Pourcentage 2 16 3" xfId="39279" xr:uid="{00000000-0005-0000-0000-000056950000}"/>
    <cellStyle name="Pourcentage 2 16 3 2" xfId="39280" xr:uid="{00000000-0005-0000-0000-000057950000}"/>
    <cellStyle name="Pourcentage 2 17" xfId="39281" xr:uid="{00000000-0005-0000-0000-000058950000}"/>
    <cellStyle name="Pourcentage 2 17 2" xfId="39282" xr:uid="{00000000-0005-0000-0000-000059950000}"/>
    <cellStyle name="Pourcentage 2 17 2 2" xfId="39283" xr:uid="{00000000-0005-0000-0000-00005A950000}"/>
    <cellStyle name="Pourcentage 2 17 2 2 2" xfId="39284" xr:uid="{00000000-0005-0000-0000-00005B950000}"/>
    <cellStyle name="Pourcentage 2 17 2 3" xfId="39285" xr:uid="{00000000-0005-0000-0000-00005C950000}"/>
    <cellStyle name="Pourcentage 2 17 2 4" xfId="39286" xr:uid="{00000000-0005-0000-0000-00005D950000}"/>
    <cellStyle name="Pourcentage 2 17 3" xfId="39287" xr:uid="{00000000-0005-0000-0000-00005E950000}"/>
    <cellStyle name="Pourcentage 2 17 3 2" xfId="39288" xr:uid="{00000000-0005-0000-0000-00005F950000}"/>
    <cellStyle name="Pourcentage 2 17 3 3" xfId="39289" xr:uid="{00000000-0005-0000-0000-000060950000}"/>
    <cellStyle name="Pourcentage 2 17 4" xfId="39290" xr:uid="{00000000-0005-0000-0000-000061950000}"/>
    <cellStyle name="Pourcentage 2 17 5" xfId="39291" xr:uid="{00000000-0005-0000-0000-000062950000}"/>
    <cellStyle name="Pourcentage 2 18" xfId="39292" xr:uid="{00000000-0005-0000-0000-000063950000}"/>
    <cellStyle name="Pourcentage 2 19" xfId="50346" xr:uid="{D7B8F3EA-0278-46EB-B085-6291FBB5CF79}"/>
    <cellStyle name="Pourcentage 2 2" xfId="459" xr:uid="{00000000-0005-0000-0000-000064950000}"/>
    <cellStyle name="Pourcentage 2 2 2" xfId="1440" xr:uid="{00000000-0005-0000-0000-000065950000}"/>
    <cellStyle name="Pourcentage 2 2 2 2" xfId="39294" xr:uid="{00000000-0005-0000-0000-000066950000}"/>
    <cellStyle name="Pourcentage 2 2 2 2 2" xfId="39295" xr:uid="{00000000-0005-0000-0000-000067950000}"/>
    <cellStyle name="Pourcentage 2 2 2 2 2 2" xfId="39296" xr:uid="{00000000-0005-0000-0000-000068950000}"/>
    <cellStyle name="Pourcentage 2 2 2 2 2 2 2" xfId="39297" xr:uid="{00000000-0005-0000-0000-000069950000}"/>
    <cellStyle name="Pourcentage 2 2 2 2 2 2 2 2" xfId="39298" xr:uid="{00000000-0005-0000-0000-00006A950000}"/>
    <cellStyle name="Pourcentage 2 2 2 2 2 2 3" xfId="39299" xr:uid="{00000000-0005-0000-0000-00006B950000}"/>
    <cellStyle name="Pourcentage 2 2 2 2 2 2 4" xfId="39300" xr:uid="{00000000-0005-0000-0000-00006C950000}"/>
    <cellStyle name="Pourcentage 2 2 2 2 2 3" xfId="39301" xr:uid="{00000000-0005-0000-0000-00006D950000}"/>
    <cellStyle name="Pourcentage 2 2 2 2 2 3 2" xfId="39302" xr:uid="{00000000-0005-0000-0000-00006E950000}"/>
    <cellStyle name="Pourcentage 2 2 2 2 2 4" xfId="39303" xr:uid="{00000000-0005-0000-0000-00006F950000}"/>
    <cellStyle name="Pourcentage 2 2 2 2 2 5" xfId="39304" xr:uid="{00000000-0005-0000-0000-000070950000}"/>
    <cellStyle name="Pourcentage 2 2 2 2 2 6" xfId="39305" xr:uid="{00000000-0005-0000-0000-000071950000}"/>
    <cellStyle name="Pourcentage 2 2 2 2 3" xfId="39306" xr:uid="{00000000-0005-0000-0000-000072950000}"/>
    <cellStyle name="Pourcentage 2 2 2 2 3 2" xfId="39307" xr:uid="{00000000-0005-0000-0000-000073950000}"/>
    <cellStyle name="Pourcentage 2 2 2 3" xfId="39308" xr:uid="{00000000-0005-0000-0000-000074950000}"/>
    <cellStyle name="Pourcentage 2 2 2 3 2" xfId="39309" xr:uid="{00000000-0005-0000-0000-000075950000}"/>
    <cellStyle name="Pourcentage 2 2 2 3 2 2" xfId="39310" xr:uid="{00000000-0005-0000-0000-000076950000}"/>
    <cellStyle name="Pourcentage 2 2 2 3 2 2 2" xfId="39311" xr:uid="{00000000-0005-0000-0000-000077950000}"/>
    <cellStyle name="Pourcentage 2 2 2 3 2 3" xfId="39312" xr:uid="{00000000-0005-0000-0000-000078950000}"/>
    <cellStyle name="Pourcentage 2 2 2 3 2 4" xfId="39313" xr:uid="{00000000-0005-0000-0000-000079950000}"/>
    <cellStyle name="Pourcentage 2 2 2 3 3" xfId="39314" xr:uid="{00000000-0005-0000-0000-00007A950000}"/>
    <cellStyle name="Pourcentage 2 2 2 3 3 2" xfId="39315" xr:uid="{00000000-0005-0000-0000-00007B950000}"/>
    <cellStyle name="Pourcentage 2 2 2 3 4" xfId="39316" xr:uid="{00000000-0005-0000-0000-00007C950000}"/>
    <cellStyle name="Pourcentage 2 2 2 3 5" xfId="39317" xr:uid="{00000000-0005-0000-0000-00007D950000}"/>
    <cellStyle name="Pourcentage 2 2 2 3 6" xfId="39318" xr:uid="{00000000-0005-0000-0000-00007E950000}"/>
    <cellStyle name="Pourcentage 2 2 2 4" xfId="39319" xr:uid="{00000000-0005-0000-0000-00007F950000}"/>
    <cellStyle name="Pourcentage 2 2 2 4 2" xfId="39320" xr:uid="{00000000-0005-0000-0000-000080950000}"/>
    <cellStyle name="Pourcentage 2 2 2 5" xfId="39293" xr:uid="{00000000-0005-0000-0000-000081950000}"/>
    <cellStyle name="Pourcentage 2 2 3" xfId="39321" xr:uid="{00000000-0005-0000-0000-000082950000}"/>
    <cellStyle name="Pourcentage 2 2 3 2" xfId="39322" xr:uid="{00000000-0005-0000-0000-000083950000}"/>
    <cellStyle name="Pourcentage 2 2 3 2 2" xfId="39323" xr:uid="{00000000-0005-0000-0000-000084950000}"/>
    <cellStyle name="Pourcentage 2 2 3 2 2 2" xfId="39324" xr:uid="{00000000-0005-0000-0000-000085950000}"/>
    <cellStyle name="Pourcentage 2 2 3 2 2 2 2" xfId="39325" xr:uid="{00000000-0005-0000-0000-000086950000}"/>
    <cellStyle name="Pourcentage 2 2 3 2 2 3" xfId="39326" xr:uid="{00000000-0005-0000-0000-000087950000}"/>
    <cellStyle name="Pourcentage 2 2 3 2 2 4" xfId="39327" xr:uid="{00000000-0005-0000-0000-000088950000}"/>
    <cellStyle name="Pourcentage 2 2 3 2 2 5" xfId="51494" xr:uid="{D8E2C36F-19A0-4A8E-8878-B7E2EF4626B4}"/>
    <cellStyle name="Pourcentage 2 2 3 2 3" xfId="39328" xr:uid="{00000000-0005-0000-0000-000089950000}"/>
    <cellStyle name="Pourcentage 2 2 3 2 3 2" xfId="39329" xr:uid="{00000000-0005-0000-0000-00008A950000}"/>
    <cellStyle name="Pourcentage 2 2 3 2 4" xfId="39330" xr:uid="{00000000-0005-0000-0000-00008B950000}"/>
    <cellStyle name="Pourcentage 2 2 3 2 5" xfId="39331" xr:uid="{00000000-0005-0000-0000-00008C950000}"/>
    <cellStyle name="Pourcentage 2 2 3 2 6" xfId="39332" xr:uid="{00000000-0005-0000-0000-00008D950000}"/>
    <cellStyle name="Pourcentage 2 2 3 2 7" xfId="51493" xr:uid="{BDDFE18F-C23B-4FBF-B09E-11244B65949B}"/>
    <cellStyle name="Pourcentage 2 2 3 3" xfId="39333" xr:uid="{00000000-0005-0000-0000-00008E950000}"/>
    <cellStyle name="Pourcentage 2 2 3 3 2" xfId="39334" xr:uid="{00000000-0005-0000-0000-00008F950000}"/>
    <cellStyle name="Pourcentage 2 2 3 3 2 2" xfId="51496" xr:uid="{66E45BD5-93B5-4DB3-9AC0-36C6E1DFF3D0}"/>
    <cellStyle name="Pourcentage 2 2 3 3 3" xfId="51495" xr:uid="{EBB413D9-DC39-4E80-90B3-969159310CC1}"/>
    <cellStyle name="Pourcentage 2 2 3 4" xfId="51497" xr:uid="{68D8E40E-51B7-4A69-AA68-A7434A5A3FDC}"/>
    <cellStyle name="Pourcentage 2 2 3 5" xfId="51492" xr:uid="{D149D7C9-8A7C-462F-9E87-541EC21ABF0C}"/>
    <cellStyle name="Pourcentage 2 2 4" xfId="39335" xr:uid="{00000000-0005-0000-0000-000090950000}"/>
    <cellStyle name="Pourcentage 2 2 4 2" xfId="39336" xr:uid="{00000000-0005-0000-0000-000091950000}"/>
    <cellStyle name="Pourcentage 2 2 4 2 2" xfId="39337" xr:uid="{00000000-0005-0000-0000-000092950000}"/>
    <cellStyle name="Pourcentage 2 2 4 2 2 2" xfId="39338" xr:uid="{00000000-0005-0000-0000-000093950000}"/>
    <cellStyle name="Pourcentage 2 2 4 2 3" xfId="39339" xr:uid="{00000000-0005-0000-0000-000094950000}"/>
    <cellStyle name="Pourcentage 2 2 4 2 4" xfId="39340" xr:uid="{00000000-0005-0000-0000-000095950000}"/>
    <cellStyle name="Pourcentage 2 2 4 3" xfId="39341" xr:uid="{00000000-0005-0000-0000-000096950000}"/>
    <cellStyle name="Pourcentage 2 2 4 3 2" xfId="39342" xr:uid="{00000000-0005-0000-0000-000097950000}"/>
    <cellStyle name="Pourcentage 2 2 4 4" xfId="39343" xr:uid="{00000000-0005-0000-0000-000098950000}"/>
    <cellStyle name="Pourcentage 2 2 4 5" xfId="39344" xr:uid="{00000000-0005-0000-0000-000099950000}"/>
    <cellStyle name="Pourcentage 2 2 4 6" xfId="39345" xr:uid="{00000000-0005-0000-0000-00009A950000}"/>
    <cellStyle name="Pourcentage 2 2 5" xfId="39346" xr:uid="{00000000-0005-0000-0000-00009B950000}"/>
    <cellStyle name="Pourcentage 2 2 6" xfId="39347" xr:uid="{00000000-0005-0000-0000-00009C950000}"/>
    <cellStyle name="Pourcentage 2 2 7" xfId="2404" xr:uid="{00000000-0005-0000-0000-00009D950000}"/>
    <cellStyle name="Pourcentage 2 2 8" xfId="51491" xr:uid="{6A56CBB4-317B-4B54-BF68-495D7BE14CE4}"/>
    <cellStyle name="Pourcentage 2 3" xfId="1439" xr:uid="{00000000-0005-0000-0000-00009E950000}"/>
    <cellStyle name="Pourcentage 2 3 2" xfId="39349" xr:uid="{00000000-0005-0000-0000-00009F950000}"/>
    <cellStyle name="Pourcentage 2 3 2 2" xfId="39350" xr:uid="{00000000-0005-0000-0000-0000A0950000}"/>
    <cellStyle name="Pourcentage 2 3 2 2 2" xfId="39351" xr:uid="{00000000-0005-0000-0000-0000A1950000}"/>
    <cellStyle name="Pourcentage 2 3 2 2 2 2" xfId="39352" xr:uid="{00000000-0005-0000-0000-0000A2950000}"/>
    <cellStyle name="Pourcentage 2 3 2 2 3" xfId="39353" xr:uid="{00000000-0005-0000-0000-0000A3950000}"/>
    <cellStyle name="Pourcentage 2 3 2 2 4" xfId="39354" xr:uid="{00000000-0005-0000-0000-0000A4950000}"/>
    <cellStyle name="Pourcentage 2 3 2 2 5" xfId="39355" xr:uid="{00000000-0005-0000-0000-0000A5950000}"/>
    <cellStyle name="Pourcentage 2 3 2 3" xfId="39356" xr:uid="{00000000-0005-0000-0000-0000A6950000}"/>
    <cellStyle name="Pourcentage 2 3 2 3 2" xfId="39357" xr:uid="{00000000-0005-0000-0000-0000A7950000}"/>
    <cellStyle name="Pourcentage 2 3 2 3 3" xfId="39358" xr:uid="{00000000-0005-0000-0000-0000A8950000}"/>
    <cellStyle name="Pourcentage 2 3 2 4" xfId="39359" xr:uid="{00000000-0005-0000-0000-0000A9950000}"/>
    <cellStyle name="Pourcentage 2 3 2 5" xfId="39360" xr:uid="{00000000-0005-0000-0000-0000AA950000}"/>
    <cellStyle name="Pourcentage 2 3 3" xfId="39361" xr:uid="{00000000-0005-0000-0000-0000AB950000}"/>
    <cellStyle name="Pourcentage 2 3 3 2" xfId="39362" xr:uid="{00000000-0005-0000-0000-0000AC950000}"/>
    <cellStyle name="Pourcentage 2 3 4" xfId="39348" xr:uid="{00000000-0005-0000-0000-0000AD950000}"/>
    <cellStyle name="Pourcentage 2 4" xfId="2061" xr:uid="{00000000-0005-0000-0000-0000AE950000}"/>
    <cellStyle name="Pourcentage 2 4 2" xfId="39363" xr:uid="{00000000-0005-0000-0000-0000AF950000}"/>
    <cellStyle name="Pourcentage 2 4 2 2" xfId="39364" xr:uid="{00000000-0005-0000-0000-0000B0950000}"/>
    <cellStyle name="Pourcentage 2 4 2 2 2" xfId="39365" xr:uid="{00000000-0005-0000-0000-0000B1950000}"/>
    <cellStyle name="Pourcentage 2 4 2 2 2 2" xfId="39366" xr:uid="{00000000-0005-0000-0000-0000B2950000}"/>
    <cellStyle name="Pourcentage 2 4 2 2 2 2 2" xfId="39367" xr:uid="{00000000-0005-0000-0000-0000B3950000}"/>
    <cellStyle name="Pourcentage 2 4 2 2 2 3" xfId="39368" xr:uid="{00000000-0005-0000-0000-0000B4950000}"/>
    <cellStyle name="Pourcentage 2 4 2 2 2 4" xfId="39369" xr:uid="{00000000-0005-0000-0000-0000B5950000}"/>
    <cellStyle name="Pourcentage 2 4 2 2 3" xfId="39370" xr:uid="{00000000-0005-0000-0000-0000B6950000}"/>
    <cellStyle name="Pourcentage 2 4 2 2 3 2" xfId="39371" xr:uid="{00000000-0005-0000-0000-0000B7950000}"/>
    <cellStyle name="Pourcentage 2 4 2 2 4" xfId="39372" xr:uid="{00000000-0005-0000-0000-0000B8950000}"/>
    <cellStyle name="Pourcentage 2 4 2 2 5" xfId="39373" xr:uid="{00000000-0005-0000-0000-0000B9950000}"/>
    <cellStyle name="Pourcentage 2 4 2 2 6" xfId="39374" xr:uid="{00000000-0005-0000-0000-0000BA950000}"/>
    <cellStyle name="Pourcentage 2 4 2 3" xfId="39375" xr:uid="{00000000-0005-0000-0000-0000BB950000}"/>
    <cellStyle name="Pourcentage 2 4 2 3 2" xfId="39376" xr:uid="{00000000-0005-0000-0000-0000BC950000}"/>
    <cellStyle name="Pourcentage 2 4 3" xfId="39377" xr:uid="{00000000-0005-0000-0000-0000BD950000}"/>
    <cellStyle name="Pourcentage 2 4 3 2" xfId="39378" xr:uid="{00000000-0005-0000-0000-0000BE950000}"/>
    <cellStyle name="Pourcentage 2 4 3 2 2" xfId="39379" xr:uid="{00000000-0005-0000-0000-0000BF950000}"/>
    <cellStyle name="Pourcentage 2 4 3 2 2 2" xfId="39380" xr:uid="{00000000-0005-0000-0000-0000C0950000}"/>
    <cellStyle name="Pourcentage 2 4 3 2 3" xfId="39381" xr:uid="{00000000-0005-0000-0000-0000C1950000}"/>
    <cellStyle name="Pourcentage 2 4 3 2 4" xfId="39382" xr:uid="{00000000-0005-0000-0000-0000C2950000}"/>
    <cellStyle name="Pourcentage 2 4 3 3" xfId="39383" xr:uid="{00000000-0005-0000-0000-0000C3950000}"/>
    <cellStyle name="Pourcentage 2 4 3 3 2" xfId="39384" xr:uid="{00000000-0005-0000-0000-0000C4950000}"/>
    <cellStyle name="Pourcentage 2 4 3 4" xfId="39385" xr:uid="{00000000-0005-0000-0000-0000C5950000}"/>
    <cellStyle name="Pourcentage 2 4 3 5" xfId="39386" xr:uid="{00000000-0005-0000-0000-0000C6950000}"/>
    <cellStyle name="Pourcentage 2 4 3 6" xfId="39387" xr:uid="{00000000-0005-0000-0000-0000C7950000}"/>
    <cellStyle name="Pourcentage 2 4 4" xfId="39388" xr:uid="{00000000-0005-0000-0000-0000C8950000}"/>
    <cellStyle name="Pourcentage 2 4 4 2" xfId="39389" xr:uid="{00000000-0005-0000-0000-0000C9950000}"/>
    <cellStyle name="Pourcentage 2 4 5" xfId="39390" xr:uid="{00000000-0005-0000-0000-0000CA950000}"/>
    <cellStyle name="Pourcentage 2 4 6" xfId="51498" xr:uid="{2811D5F0-A8AA-4220-A6E9-7E8913A25373}"/>
    <cellStyle name="Pourcentage 2 5" xfId="2086" xr:uid="{00000000-0005-0000-0000-0000CB950000}"/>
    <cellStyle name="Pourcentage 2 5 2" xfId="39392" xr:uid="{00000000-0005-0000-0000-0000CC950000}"/>
    <cellStyle name="Pourcentage 2 5 2 2" xfId="39393" xr:uid="{00000000-0005-0000-0000-0000CD950000}"/>
    <cellStyle name="Pourcentage 2 5 2 2 2" xfId="39394" xr:uid="{00000000-0005-0000-0000-0000CE950000}"/>
    <cellStyle name="Pourcentage 2 5 2 2 2 2" xfId="39395" xr:uid="{00000000-0005-0000-0000-0000CF950000}"/>
    <cellStyle name="Pourcentage 2 5 2 2 3" xfId="39396" xr:uid="{00000000-0005-0000-0000-0000D0950000}"/>
    <cellStyle name="Pourcentage 2 5 2 2 4" xfId="39397" xr:uid="{00000000-0005-0000-0000-0000D1950000}"/>
    <cellStyle name="Pourcentage 2 5 2 3" xfId="39398" xr:uid="{00000000-0005-0000-0000-0000D2950000}"/>
    <cellStyle name="Pourcentage 2 5 2 3 2" xfId="39399" xr:uid="{00000000-0005-0000-0000-0000D3950000}"/>
    <cellStyle name="Pourcentage 2 5 2 4" xfId="39400" xr:uid="{00000000-0005-0000-0000-0000D4950000}"/>
    <cellStyle name="Pourcentage 2 5 2 5" xfId="39401" xr:uid="{00000000-0005-0000-0000-0000D5950000}"/>
    <cellStyle name="Pourcentage 2 5 2 6" xfId="39402" xr:uid="{00000000-0005-0000-0000-0000D6950000}"/>
    <cellStyle name="Pourcentage 2 5 3" xfId="39403" xr:uid="{00000000-0005-0000-0000-0000D7950000}"/>
    <cellStyle name="Pourcentage 2 5 3 2" xfId="39404" xr:uid="{00000000-0005-0000-0000-0000D8950000}"/>
    <cellStyle name="Pourcentage 2 5 4" xfId="39405" xr:uid="{00000000-0005-0000-0000-0000D9950000}"/>
    <cellStyle name="Pourcentage 2 5 5" xfId="39406" xr:uid="{00000000-0005-0000-0000-0000DA950000}"/>
    <cellStyle name="Pourcentage 2 5 6" xfId="39391" xr:uid="{00000000-0005-0000-0000-0000DB950000}"/>
    <cellStyle name="Pourcentage 2 5 7" xfId="51490" xr:uid="{61500508-CF2D-4FE6-BD82-1FFFE725B68A}"/>
    <cellStyle name="Pourcentage 2 6" xfId="1988" xr:uid="{00000000-0005-0000-0000-0000DC950000}"/>
    <cellStyle name="Pourcentage 2 6 2" xfId="39408" xr:uid="{00000000-0005-0000-0000-0000DD950000}"/>
    <cellStyle name="Pourcentage 2 6 2 2" xfId="39409" xr:uid="{00000000-0005-0000-0000-0000DE950000}"/>
    <cellStyle name="Pourcentage 2 6 2 2 2" xfId="39410" xr:uid="{00000000-0005-0000-0000-0000DF950000}"/>
    <cellStyle name="Pourcentage 2 6 2 2 2 2" xfId="39411" xr:uid="{00000000-0005-0000-0000-0000E0950000}"/>
    <cellStyle name="Pourcentage 2 6 2 2 3" xfId="39412" xr:uid="{00000000-0005-0000-0000-0000E1950000}"/>
    <cellStyle name="Pourcentage 2 6 2 2 4" xfId="39413" xr:uid="{00000000-0005-0000-0000-0000E2950000}"/>
    <cellStyle name="Pourcentage 2 6 2 3" xfId="39414" xr:uid="{00000000-0005-0000-0000-0000E3950000}"/>
    <cellStyle name="Pourcentage 2 6 2 3 2" xfId="39415" xr:uid="{00000000-0005-0000-0000-0000E4950000}"/>
    <cellStyle name="Pourcentage 2 6 2 4" xfId="39416" xr:uid="{00000000-0005-0000-0000-0000E5950000}"/>
    <cellStyle name="Pourcentage 2 6 2 5" xfId="39417" xr:uid="{00000000-0005-0000-0000-0000E6950000}"/>
    <cellStyle name="Pourcentage 2 6 2 6" xfId="39418" xr:uid="{00000000-0005-0000-0000-0000E7950000}"/>
    <cellStyle name="Pourcentage 2 6 3" xfId="39419" xr:uid="{00000000-0005-0000-0000-0000E8950000}"/>
    <cellStyle name="Pourcentage 2 6 3 2" xfId="39420" xr:uid="{00000000-0005-0000-0000-0000E9950000}"/>
    <cellStyle name="Pourcentage 2 6 4" xfId="39407" xr:uid="{00000000-0005-0000-0000-0000EA950000}"/>
    <cellStyle name="Pourcentage 2 7" xfId="39421" xr:uid="{00000000-0005-0000-0000-0000EB950000}"/>
    <cellStyle name="Pourcentage 2 7 2" xfId="39422" xr:uid="{00000000-0005-0000-0000-0000EC950000}"/>
    <cellStyle name="Pourcentage 2 7 2 2" xfId="39423" xr:uid="{00000000-0005-0000-0000-0000ED950000}"/>
    <cellStyle name="Pourcentage 2 7 2 2 2" xfId="39424" xr:uid="{00000000-0005-0000-0000-0000EE950000}"/>
    <cellStyle name="Pourcentage 2 7 2 2 2 2" xfId="39425" xr:uid="{00000000-0005-0000-0000-0000EF950000}"/>
    <cellStyle name="Pourcentage 2 7 2 2 3" xfId="39426" xr:uid="{00000000-0005-0000-0000-0000F0950000}"/>
    <cellStyle name="Pourcentage 2 7 2 2 4" xfId="39427" xr:uid="{00000000-0005-0000-0000-0000F1950000}"/>
    <cellStyle name="Pourcentage 2 7 2 3" xfId="39428" xr:uid="{00000000-0005-0000-0000-0000F2950000}"/>
    <cellStyle name="Pourcentage 2 7 2 3 2" xfId="39429" xr:uid="{00000000-0005-0000-0000-0000F3950000}"/>
    <cellStyle name="Pourcentage 2 7 2 4" xfId="39430" xr:uid="{00000000-0005-0000-0000-0000F4950000}"/>
    <cellStyle name="Pourcentage 2 7 2 5" xfId="39431" xr:uid="{00000000-0005-0000-0000-0000F5950000}"/>
    <cellStyle name="Pourcentage 2 7 2 6" xfId="39432" xr:uid="{00000000-0005-0000-0000-0000F6950000}"/>
    <cellStyle name="Pourcentage 2 7 3" xfId="39433" xr:uid="{00000000-0005-0000-0000-0000F7950000}"/>
    <cellStyle name="Pourcentage 2 7 3 2" xfId="39434" xr:uid="{00000000-0005-0000-0000-0000F8950000}"/>
    <cellStyle name="Pourcentage 2 8" xfId="39435" xr:uid="{00000000-0005-0000-0000-0000F9950000}"/>
    <cellStyle name="Pourcentage 2 8 2" xfId="39436" xr:uid="{00000000-0005-0000-0000-0000FA950000}"/>
    <cellStyle name="Pourcentage 2 8 2 2" xfId="39437" xr:uid="{00000000-0005-0000-0000-0000FB950000}"/>
    <cellStyle name="Pourcentage 2 8 2 2 2" xfId="39438" xr:uid="{00000000-0005-0000-0000-0000FC950000}"/>
    <cellStyle name="Pourcentage 2 8 2 2 2 2" xfId="39439" xr:uid="{00000000-0005-0000-0000-0000FD950000}"/>
    <cellStyle name="Pourcentage 2 8 2 2 3" xfId="39440" xr:uid="{00000000-0005-0000-0000-0000FE950000}"/>
    <cellStyle name="Pourcentage 2 8 2 2 4" xfId="39441" xr:uid="{00000000-0005-0000-0000-0000FF950000}"/>
    <cellStyle name="Pourcentage 2 8 2 3" xfId="39442" xr:uid="{00000000-0005-0000-0000-000000960000}"/>
    <cellStyle name="Pourcentage 2 8 2 3 2" xfId="39443" xr:uid="{00000000-0005-0000-0000-000001960000}"/>
    <cellStyle name="Pourcentage 2 8 2 4" xfId="39444" xr:uid="{00000000-0005-0000-0000-000002960000}"/>
    <cellStyle name="Pourcentage 2 8 2 5" xfId="39445" xr:uid="{00000000-0005-0000-0000-000003960000}"/>
    <cellStyle name="Pourcentage 2 8 2 6" xfId="39446" xr:uid="{00000000-0005-0000-0000-000004960000}"/>
    <cellStyle name="Pourcentage 2 8 3" xfId="39447" xr:uid="{00000000-0005-0000-0000-000005960000}"/>
    <cellStyle name="Pourcentage 2 8 3 2" xfId="39448" xr:uid="{00000000-0005-0000-0000-000006960000}"/>
    <cellStyle name="Pourcentage 2 9" xfId="39449" xr:uid="{00000000-0005-0000-0000-000007960000}"/>
    <cellStyle name="Pourcentage 2 9 2" xfId="39450" xr:uid="{00000000-0005-0000-0000-000008960000}"/>
    <cellStyle name="Pourcentage 2 9 2 2" xfId="39451" xr:uid="{00000000-0005-0000-0000-000009960000}"/>
    <cellStyle name="Pourcentage 2 9 2 2 2" xfId="39452" xr:uid="{00000000-0005-0000-0000-00000A960000}"/>
    <cellStyle name="Pourcentage 2 9 2 2 2 2" xfId="39453" xr:uid="{00000000-0005-0000-0000-00000B960000}"/>
    <cellStyle name="Pourcentage 2 9 2 2 3" xfId="39454" xr:uid="{00000000-0005-0000-0000-00000C960000}"/>
    <cellStyle name="Pourcentage 2 9 2 2 4" xfId="39455" xr:uid="{00000000-0005-0000-0000-00000D960000}"/>
    <cellStyle name="Pourcentage 2 9 2 3" xfId="39456" xr:uid="{00000000-0005-0000-0000-00000E960000}"/>
    <cellStyle name="Pourcentage 2 9 2 3 2" xfId="39457" xr:uid="{00000000-0005-0000-0000-00000F960000}"/>
    <cellStyle name="Pourcentage 2 9 2 4" xfId="39458" xr:uid="{00000000-0005-0000-0000-000010960000}"/>
    <cellStyle name="Pourcentage 2 9 2 5" xfId="39459" xr:uid="{00000000-0005-0000-0000-000011960000}"/>
    <cellStyle name="Pourcentage 2 9 2 6" xfId="39460" xr:uid="{00000000-0005-0000-0000-000012960000}"/>
    <cellStyle name="Pourcentage 2 9 3" xfId="39461" xr:uid="{00000000-0005-0000-0000-000013960000}"/>
    <cellStyle name="Pourcentage 2 9 3 2" xfId="39462" xr:uid="{00000000-0005-0000-0000-000014960000}"/>
    <cellStyle name="Pourcentage 20" xfId="39463" xr:uid="{00000000-0005-0000-0000-000015960000}"/>
    <cellStyle name="Pourcentage 21" xfId="39464" xr:uid="{00000000-0005-0000-0000-000016960000}"/>
    <cellStyle name="Pourcentage 22" xfId="39465" xr:uid="{00000000-0005-0000-0000-000017960000}"/>
    <cellStyle name="Pourcentage 23" xfId="39466" xr:uid="{00000000-0005-0000-0000-000018960000}"/>
    <cellStyle name="Pourcentage 24" xfId="2155" xr:uid="{00000000-0005-0000-0000-000019960000}"/>
    <cellStyle name="Pourcentage 25" xfId="50226" xr:uid="{00000000-0005-0000-0000-00001A960000}"/>
    <cellStyle name="Pourcentage 26" xfId="50444" xr:uid="{4EF6E0E0-89FE-44BE-A9DA-A6426BA50D57}"/>
    <cellStyle name="Pourcentage 27" xfId="52267" xr:uid="{211F219B-2325-4C3E-9722-133A99CE58BB}"/>
    <cellStyle name="Pourcentage 28" xfId="52784" xr:uid="{111734B0-C7A8-4383-A04B-93B38E570891}"/>
    <cellStyle name="Pourcentage 3" xfId="460" xr:uid="{00000000-0005-0000-0000-00001B960000}"/>
    <cellStyle name="Pourcentage 3 10" xfId="39467" xr:uid="{00000000-0005-0000-0000-00001C960000}"/>
    <cellStyle name="Pourcentage 3 10 2" xfId="39468" xr:uid="{00000000-0005-0000-0000-00001D960000}"/>
    <cellStyle name="Pourcentage 3 10 2 2" xfId="39469" xr:uid="{00000000-0005-0000-0000-00001E960000}"/>
    <cellStyle name="Pourcentage 3 10 2 2 2" xfId="39470" xr:uid="{00000000-0005-0000-0000-00001F960000}"/>
    <cellStyle name="Pourcentage 3 10 2 2 2 2" xfId="39471" xr:uid="{00000000-0005-0000-0000-000020960000}"/>
    <cellStyle name="Pourcentage 3 10 2 2 3" xfId="39472" xr:uid="{00000000-0005-0000-0000-000021960000}"/>
    <cellStyle name="Pourcentage 3 10 2 2 4" xfId="39473" xr:uid="{00000000-0005-0000-0000-000022960000}"/>
    <cellStyle name="Pourcentage 3 10 2 3" xfId="39474" xr:uid="{00000000-0005-0000-0000-000023960000}"/>
    <cellStyle name="Pourcentage 3 10 2 3 2" xfId="39475" xr:uid="{00000000-0005-0000-0000-000024960000}"/>
    <cellStyle name="Pourcentage 3 10 2 4" xfId="39476" xr:uid="{00000000-0005-0000-0000-000025960000}"/>
    <cellStyle name="Pourcentage 3 10 2 5" xfId="39477" xr:uid="{00000000-0005-0000-0000-000026960000}"/>
    <cellStyle name="Pourcentage 3 10 2 6" xfId="39478" xr:uid="{00000000-0005-0000-0000-000027960000}"/>
    <cellStyle name="Pourcentage 3 10 3" xfId="39479" xr:uid="{00000000-0005-0000-0000-000028960000}"/>
    <cellStyle name="Pourcentage 3 10 3 2" xfId="39480" xr:uid="{00000000-0005-0000-0000-000029960000}"/>
    <cellStyle name="Pourcentage 3 11" xfId="39481" xr:uid="{00000000-0005-0000-0000-00002A960000}"/>
    <cellStyle name="Pourcentage 3 11 2" xfId="39482" xr:uid="{00000000-0005-0000-0000-00002B960000}"/>
    <cellStyle name="Pourcentage 3 11 2 2" xfId="39483" xr:uid="{00000000-0005-0000-0000-00002C960000}"/>
    <cellStyle name="Pourcentage 3 11 2 2 2" xfId="39484" xr:uid="{00000000-0005-0000-0000-00002D960000}"/>
    <cellStyle name="Pourcentage 3 11 2 2 2 2" xfId="39485" xr:uid="{00000000-0005-0000-0000-00002E960000}"/>
    <cellStyle name="Pourcentage 3 11 2 2 3" xfId="39486" xr:uid="{00000000-0005-0000-0000-00002F960000}"/>
    <cellStyle name="Pourcentage 3 11 2 2 4" xfId="39487" xr:uid="{00000000-0005-0000-0000-000030960000}"/>
    <cellStyle name="Pourcentage 3 11 2 3" xfId="39488" xr:uid="{00000000-0005-0000-0000-000031960000}"/>
    <cellStyle name="Pourcentage 3 11 2 3 2" xfId="39489" xr:uid="{00000000-0005-0000-0000-000032960000}"/>
    <cellStyle name="Pourcentage 3 11 2 4" xfId="39490" xr:uid="{00000000-0005-0000-0000-000033960000}"/>
    <cellStyle name="Pourcentage 3 11 2 5" xfId="39491" xr:uid="{00000000-0005-0000-0000-000034960000}"/>
    <cellStyle name="Pourcentage 3 11 2 6" xfId="39492" xr:uid="{00000000-0005-0000-0000-000035960000}"/>
    <cellStyle name="Pourcentage 3 11 3" xfId="39493" xr:uid="{00000000-0005-0000-0000-000036960000}"/>
    <cellStyle name="Pourcentage 3 11 3 2" xfId="39494" xr:uid="{00000000-0005-0000-0000-000037960000}"/>
    <cellStyle name="Pourcentage 3 12" xfId="39495" xr:uid="{00000000-0005-0000-0000-000038960000}"/>
    <cellStyle name="Pourcentage 3 12 2" xfId="39496" xr:uid="{00000000-0005-0000-0000-000039960000}"/>
    <cellStyle name="Pourcentage 3 12 2 2" xfId="39497" xr:uid="{00000000-0005-0000-0000-00003A960000}"/>
    <cellStyle name="Pourcentage 3 12 2 2 2" xfId="39498" xr:uid="{00000000-0005-0000-0000-00003B960000}"/>
    <cellStyle name="Pourcentage 3 12 2 2 2 2" xfId="39499" xr:uid="{00000000-0005-0000-0000-00003C960000}"/>
    <cellStyle name="Pourcentage 3 12 2 2 3" xfId="39500" xr:uid="{00000000-0005-0000-0000-00003D960000}"/>
    <cellStyle name="Pourcentage 3 12 2 2 4" xfId="39501" xr:uid="{00000000-0005-0000-0000-00003E960000}"/>
    <cellStyle name="Pourcentage 3 12 2 3" xfId="39502" xr:uid="{00000000-0005-0000-0000-00003F960000}"/>
    <cellStyle name="Pourcentage 3 12 2 3 2" xfId="39503" xr:uid="{00000000-0005-0000-0000-000040960000}"/>
    <cellStyle name="Pourcentage 3 12 2 4" xfId="39504" xr:uid="{00000000-0005-0000-0000-000041960000}"/>
    <cellStyle name="Pourcentage 3 12 2 5" xfId="39505" xr:uid="{00000000-0005-0000-0000-000042960000}"/>
    <cellStyle name="Pourcentage 3 12 2 6" xfId="39506" xr:uid="{00000000-0005-0000-0000-000043960000}"/>
    <cellStyle name="Pourcentage 3 12 3" xfId="39507" xr:uid="{00000000-0005-0000-0000-000044960000}"/>
    <cellStyle name="Pourcentage 3 12 3 2" xfId="39508" xr:uid="{00000000-0005-0000-0000-000045960000}"/>
    <cellStyle name="Pourcentage 3 13" xfId="39509" xr:uid="{00000000-0005-0000-0000-000046960000}"/>
    <cellStyle name="Pourcentage 3 13 2" xfId="39510" xr:uid="{00000000-0005-0000-0000-000047960000}"/>
    <cellStyle name="Pourcentage 3 13 2 2" xfId="39511" xr:uid="{00000000-0005-0000-0000-000048960000}"/>
    <cellStyle name="Pourcentage 3 13 2 2 2" xfId="39512" xr:uid="{00000000-0005-0000-0000-000049960000}"/>
    <cellStyle name="Pourcentage 3 13 2 2 2 2" xfId="39513" xr:uid="{00000000-0005-0000-0000-00004A960000}"/>
    <cellStyle name="Pourcentage 3 13 2 2 3" xfId="39514" xr:uid="{00000000-0005-0000-0000-00004B960000}"/>
    <cellStyle name="Pourcentage 3 13 2 2 4" xfId="39515" xr:uid="{00000000-0005-0000-0000-00004C960000}"/>
    <cellStyle name="Pourcentage 3 13 2 3" xfId="39516" xr:uid="{00000000-0005-0000-0000-00004D960000}"/>
    <cellStyle name="Pourcentage 3 13 2 3 2" xfId="39517" xr:uid="{00000000-0005-0000-0000-00004E960000}"/>
    <cellStyle name="Pourcentage 3 13 2 4" xfId="39518" xr:uid="{00000000-0005-0000-0000-00004F960000}"/>
    <cellStyle name="Pourcentage 3 13 2 5" xfId="39519" xr:uid="{00000000-0005-0000-0000-000050960000}"/>
    <cellStyle name="Pourcentage 3 13 2 6" xfId="39520" xr:uid="{00000000-0005-0000-0000-000051960000}"/>
    <cellStyle name="Pourcentage 3 13 3" xfId="39521" xr:uid="{00000000-0005-0000-0000-000052960000}"/>
    <cellStyle name="Pourcentage 3 13 3 2" xfId="39522" xr:uid="{00000000-0005-0000-0000-000053960000}"/>
    <cellStyle name="Pourcentage 3 14" xfId="39523" xr:uid="{00000000-0005-0000-0000-000054960000}"/>
    <cellStyle name="Pourcentage 3 14 2" xfId="39524" xr:uid="{00000000-0005-0000-0000-000055960000}"/>
    <cellStyle name="Pourcentage 3 14 2 2" xfId="39525" xr:uid="{00000000-0005-0000-0000-000056960000}"/>
    <cellStyle name="Pourcentage 3 14 2 2 2" xfId="39526" xr:uid="{00000000-0005-0000-0000-000057960000}"/>
    <cellStyle name="Pourcentage 3 14 2 3" xfId="39527" xr:uid="{00000000-0005-0000-0000-000058960000}"/>
    <cellStyle name="Pourcentage 3 14 2 4" xfId="39528" xr:uid="{00000000-0005-0000-0000-000059960000}"/>
    <cellStyle name="Pourcentage 3 14 3" xfId="39529" xr:uid="{00000000-0005-0000-0000-00005A960000}"/>
    <cellStyle name="Pourcentage 3 14 3 2" xfId="39530" xr:uid="{00000000-0005-0000-0000-00005B960000}"/>
    <cellStyle name="Pourcentage 3 14 3 3" xfId="39531" xr:uid="{00000000-0005-0000-0000-00005C960000}"/>
    <cellStyle name="Pourcentage 3 14 4" xfId="39532" xr:uid="{00000000-0005-0000-0000-00005D960000}"/>
    <cellStyle name="Pourcentage 3 14 5" xfId="39533" xr:uid="{00000000-0005-0000-0000-00005E960000}"/>
    <cellStyle name="Pourcentage 3 15" xfId="39534" xr:uid="{00000000-0005-0000-0000-00005F960000}"/>
    <cellStyle name="Pourcentage 3 16" xfId="2312" xr:uid="{00000000-0005-0000-0000-000060960000}"/>
    <cellStyle name="Pourcentage 3 17" xfId="50350" xr:uid="{AA503298-F791-4521-A20B-4882116E9124}"/>
    <cellStyle name="Pourcentage 3 2" xfId="1441" xr:uid="{00000000-0005-0000-0000-000061960000}"/>
    <cellStyle name="Pourcentage 3 2 2" xfId="39535" xr:uid="{00000000-0005-0000-0000-000062960000}"/>
    <cellStyle name="Pourcentage 3 2 2 2" xfId="39536" xr:uid="{00000000-0005-0000-0000-000063960000}"/>
    <cellStyle name="Pourcentage 3 2 2 2 2" xfId="39537" xr:uid="{00000000-0005-0000-0000-000064960000}"/>
    <cellStyle name="Pourcentage 3 2 2 2 2 2" xfId="39538" xr:uid="{00000000-0005-0000-0000-000065960000}"/>
    <cellStyle name="Pourcentage 3 2 2 2 2 2 2" xfId="39539" xr:uid="{00000000-0005-0000-0000-000066960000}"/>
    <cellStyle name="Pourcentage 3 2 2 2 2 2 2 2" xfId="39540" xr:uid="{00000000-0005-0000-0000-000067960000}"/>
    <cellStyle name="Pourcentage 3 2 2 2 2 2 3" xfId="39541" xr:uid="{00000000-0005-0000-0000-000068960000}"/>
    <cellStyle name="Pourcentage 3 2 2 2 2 2 4" xfId="39542" xr:uid="{00000000-0005-0000-0000-000069960000}"/>
    <cellStyle name="Pourcentage 3 2 2 2 2 3" xfId="39543" xr:uid="{00000000-0005-0000-0000-00006A960000}"/>
    <cellStyle name="Pourcentage 3 2 2 2 2 3 2" xfId="39544" xr:uid="{00000000-0005-0000-0000-00006B960000}"/>
    <cellStyle name="Pourcentage 3 2 2 2 2 4" xfId="39545" xr:uid="{00000000-0005-0000-0000-00006C960000}"/>
    <cellStyle name="Pourcentage 3 2 2 2 2 5" xfId="39546" xr:uid="{00000000-0005-0000-0000-00006D960000}"/>
    <cellStyle name="Pourcentage 3 2 2 2 3" xfId="39547" xr:uid="{00000000-0005-0000-0000-00006E960000}"/>
    <cellStyle name="Pourcentage 3 2 2 3" xfId="39548" xr:uid="{00000000-0005-0000-0000-00006F960000}"/>
    <cellStyle name="Pourcentage 3 2 2 3 2" xfId="39549" xr:uid="{00000000-0005-0000-0000-000070960000}"/>
    <cellStyle name="Pourcentage 3 2 2 3 2 2" xfId="39550" xr:uid="{00000000-0005-0000-0000-000071960000}"/>
    <cellStyle name="Pourcentage 3 2 2 3 2 2 2" xfId="39551" xr:uid="{00000000-0005-0000-0000-000072960000}"/>
    <cellStyle name="Pourcentage 3 2 2 3 2 3" xfId="39552" xr:uid="{00000000-0005-0000-0000-000073960000}"/>
    <cellStyle name="Pourcentage 3 2 2 3 2 4" xfId="39553" xr:uid="{00000000-0005-0000-0000-000074960000}"/>
    <cellStyle name="Pourcentage 3 2 2 3 3" xfId="39554" xr:uid="{00000000-0005-0000-0000-000075960000}"/>
    <cellStyle name="Pourcentage 3 2 2 3 3 2" xfId="39555" xr:uid="{00000000-0005-0000-0000-000076960000}"/>
    <cellStyle name="Pourcentage 3 2 2 3 4" xfId="39556" xr:uid="{00000000-0005-0000-0000-000077960000}"/>
    <cellStyle name="Pourcentage 3 2 2 3 5" xfId="39557" xr:uid="{00000000-0005-0000-0000-000078960000}"/>
    <cellStyle name="Pourcentage 3 2 2 3 6" xfId="39558" xr:uid="{00000000-0005-0000-0000-000079960000}"/>
    <cellStyle name="Pourcentage 3 2 2 4" xfId="39559" xr:uid="{00000000-0005-0000-0000-00007A960000}"/>
    <cellStyle name="Pourcentage 3 2 3" xfId="39560" xr:uid="{00000000-0005-0000-0000-00007B960000}"/>
    <cellStyle name="Pourcentage 3 2 3 2" xfId="39561" xr:uid="{00000000-0005-0000-0000-00007C960000}"/>
    <cellStyle name="Pourcentage 3 2 3 2 2" xfId="39562" xr:uid="{00000000-0005-0000-0000-00007D960000}"/>
    <cellStyle name="Pourcentage 3 2 3 2 2 2" xfId="39563" xr:uid="{00000000-0005-0000-0000-00007E960000}"/>
    <cellStyle name="Pourcentage 3 2 3 2 2 2 2" xfId="39564" xr:uid="{00000000-0005-0000-0000-00007F960000}"/>
    <cellStyle name="Pourcentage 3 2 3 2 2 3" xfId="39565" xr:uid="{00000000-0005-0000-0000-000080960000}"/>
    <cellStyle name="Pourcentage 3 2 3 2 2 4" xfId="39566" xr:uid="{00000000-0005-0000-0000-000081960000}"/>
    <cellStyle name="Pourcentage 3 2 3 2 3" xfId="39567" xr:uid="{00000000-0005-0000-0000-000082960000}"/>
    <cellStyle name="Pourcentage 3 2 3 2 3 2" xfId="39568" xr:uid="{00000000-0005-0000-0000-000083960000}"/>
    <cellStyle name="Pourcentage 3 2 3 2 4" xfId="39569" xr:uid="{00000000-0005-0000-0000-000084960000}"/>
    <cellStyle name="Pourcentage 3 2 3 2 5" xfId="39570" xr:uid="{00000000-0005-0000-0000-000085960000}"/>
    <cellStyle name="Pourcentage 3 2 3 2 6" xfId="39571" xr:uid="{00000000-0005-0000-0000-000086960000}"/>
    <cellStyle name="Pourcentage 3 2 3 3" xfId="39572" xr:uid="{00000000-0005-0000-0000-000087960000}"/>
    <cellStyle name="Pourcentage 3 2 4" xfId="39573" xr:uid="{00000000-0005-0000-0000-000088960000}"/>
    <cellStyle name="Pourcentage 3 2 4 2" xfId="39574" xr:uid="{00000000-0005-0000-0000-000089960000}"/>
    <cellStyle name="Pourcentage 3 2 4 2 2" xfId="39575" xr:uid="{00000000-0005-0000-0000-00008A960000}"/>
    <cellStyle name="Pourcentage 3 2 4 2 2 2" xfId="39576" xr:uid="{00000000-0005-0000-0000-00008B960000}"/>
    <cellStyle name="Pourcentage 3 2 4 2 3" xfId="39577" xr:uid="{00000000-0005-0000-0000-00008C960000}"/>
    <cellStyle name="Pourcentage 3 2 4 2 4" xfId="39578" xr:uid="{00000000-0005-0000-0000-00008D960000}"/>
    <cellStyle name="Pourcentage 3 2 4 3" xfId="39579" xr:uid="{00000000-0005-0000-0000-00008E960000}"/>
    <cellStyle name="Pourcentage 3 2 4 3 2" xfId="39580" xr:uid="{00000000-0005-0000-0000-00008F960000}"/>
    <cellStyle name="Pourcentage 3 2 4 4" xfId="39581" xr:uid="{00000000-0005-0000-0000-000090960000}"/>
    <cellStyle name="Pourcentage 3 2 4 5" xfId="39582" xr:uid="{00000000-0005-0000-0000-000091960000}"/>
    <cellStyle name="Pourcentage 3 2 4 6" xfId="39583" xr:uid="{00000000-0005-0000-0000-000092960000}"/>
    <cellStyle name="Pourcentage 3 2 5" xfId="39584" xr:uid="{00000000-0005-0000-0000-000093960000}"/>
    <cellStyle name="Pourcentage 3 2 6" xfId="2405" xr:uid="{00000000-0005-0000-0000-000094960000}"/>
    <cellStyle name="Pourcentage 3 3" xfId="39585" xr:uid="{00000000-0005-0000-0000-000095960000}"/>
    <cellStyle name="Pourcentage 3 3 2" xfId="39586" xr:uid="{00000000-0005-0000-0000-000096960000}"/>
    <cellStyle name="Pourcentage 3 3 2 2" xfId="39587" xr:uid="{00000000-0005-0000-0000-000097960000}"/>
    <cellStyle name="Pourcentage 3 3 2 2 2" xfId="39588" xr:uid="{00000000-0005-0000-0000-000098960000}"/>
    <cellStyle name="Pourcentage 3 3 2 2 2 2" xfId="39589" xr:uid="{00000000-0005-0000-0000-000099960000}"/>
    <cellStyle name="Pourcentage 3 3 2 2 3" xfId="39590" xr:uid="{00000000-0005-0000-0000-00009A960000}"/>
    <cellStyle name="Pourcentage 3 3 2 2 4" xfId="39591" xr:uid="{00000000-0005-0000-0000-00009B960000}"/>
    <cellStyle name="Pourcentage 3 3 2 3" xfId="39592" xr:uid="{00000000-0005-0000-0000-00009C960000}"/>
    <cellStyle name="Pourcentage 3 3 2 3 2" xfId="39593" xr:uid="{00000000-0005-0000-0000-00009D960000}"/>
    <cellStyle name="Pourcentage 3 3 2 4" xfId="39594" xr:uid="{00000000-0005-0000-0000-00009E960000}"/>
    <cellStyle name="Pourcentage 3 3 2 5" xfId="39595" xr:uid="{00000000-0005-0000-0000-00009F960000}"/>
    <cellStyle name="Pourcentage 3 3 2 6" xfId="39596" xr:uid="{00000000-0005-0000-0000-0000A0960000}"/>
    <cellStyle name="Pourcentage 3 3 3" xfId="39597" xr:uid="{00000000-0005-0000-0000-0000A1960000}"/>
    <cellStyle name="Pourcentage 3 3 3 2" xfId="39598" xr:uid="{00000000-0005-0000-0000-0000A2960000}"/>
    <cellStyle name="Pourcentage 3 3 4" xfId="51500" xr:uid="{A26DDE42-312D-478F-B8D6-A9D077373678}"/>
    <cellStyle name="Pourcentage 3 4" xfId="39599" xr:uid="{00000000-0005-0000-0000-0000A3960000}"/>
    <cellStyle name="Pourcentage 3 4 2" xfId="39600" xr:uid="{00000000-0005-0000-0000-0000A4960000}"/>
    <cellStyle name="Pourcentage 3 4 2 2" xfId="39601" xr:uid="{00000000-0005-0000-0000-0000A5960000}"/>
    <cellStyle name="Pourcentage 3 4 2 2 2" xfId="39602" xr:uid="{00000000-0005-0000-0000-0000A6960000}"/>
    <cellStyle name="Pourcentage 3 4 2 2 2 2" xfId="39603" xr:uid="{00000000-0005-0000-0000-0000A7960000}"/>
    <cellStyle name="Pourcentage 3 4 2 2 2 2 2" xfId="39604" xr:uid="{00000000-0005-0000-0000-0000A8960000}"/>
    <cellStyle name="Pourcentage 3 4 2 2 2 3" xfId="39605" xr:uid="{00000000-0005-0000-0000-0000A9960000}"/>
    <cellStyle name="Pourcentage 3 4 2 2 2 4" xfId="39606" xr:uid="{00000000-0005-0000-0000-0000AA960000}"/>
    <cellStyle name="Pourcentage 3 4 2 2 3" xfId="39607" xr:uid="{00000000-0005-0000-0000-0000AB960000}"/>
    <cellStyle name="Pourcentage 3 4 2 2 3 2" xfId="39608" xr:uid="{00000000-0005-0000-0000-0000AC960000}"/>
    <cellStyle name="Pourcentage 3 4 2 2 4" xfId="39609" xr:uid="{00000000-0005-0000-0000-0000AD960000}"/>
    <cellStyle name="Pourcentage 3 4 2 2 5" xfId="39610" xr:uid="{00000000-0005-0000-0000-0000AE960000}"/>
    <cellStyle name="Pourcentage 3 4 2 3" xfId="39611" xr:uid="{00000000-0005-0000-0000-0000AF960000}"/>
    <cellStyle name="Pourcentage 3 4 3" xfId="39612" xr:uid="{00000000-0005-0000-0000-0000B0960000}"/>
    <cellStyle name="Pourcentage 3 4 3 2" xfId="39613" xr:uid="{00000000-0005-0000-0000-0000B1960000}"/>
    <cellStyle name="Pourcentage 3 4 3 2 2" xfId="39614" xr:uid="{00000000-0005-0000-0000-0000B2960000}"/>
    <cellStyle name="Pourcentage 3 4 3 2 2 2" xfId="39615" xr:uid="{00000000-0005-0000-0000-0000B3960000}"/>
    <cellStyle name="Pourcentage 3 4 3 2 3" xfId="39616" xr:uid="{00000000-0005-0000-0000-0000B4960000}"/>
    <cellStyle name="Pourcentage 3 4 3 2 4" xfId="39617" xr:uid="{00000000-0005-0000-0000-0000B5960000}"/>
    <cellStyle name="Pourcentage 3 4 3 3" xfId="39618" xr:uid="{00000000-0005-0000-0000-0000B6960000}"/>
    <cellStyle name="Pourcentage 3 4 3 3 2" xfId="39619" xr:uid="{00000000-0005-0000-0000-0000B7960000}"/>
    <cellStyle name="Pourcentage 3 4 3 4" xfId="39620" xr:uid="{00000000-0005-0000-0000-0000B8960000}"/>
    <cellStyle name="Pourcentage 3 4 3 5" xfId="39621" xr:uid="{00000000-0005-0000-0000-0000B9960000}"/>
    <cellStyle name="Pourcentage 3 4 3 6" xfId="39622" xr:uid="{00000000-0005-0000-0000-0000BA960000}"/>
    <cellStyle name="Pourcentage 3 4 4" xfId="39623" xr:uid="{00000000-0005-0000-0000-0000BB960000}"/>
    <cellStyle name="Pourcentage 3 4 5" xfId="39624" xr:uid="{00000000-0005-0000-0000-0000BC960000}"/>
    <cellStyle name="Pourcentage 3 4 6" xfId="51499" xr:uid="{88409D7B-9050-4235-AB8D-43BBC0BE1DFE}"/>
    <cellStyle name="Pourcentage 3 5" xfId="39625" xr:uid="{00000000-0005-0000-0000-0000BD960000}"/>
    <cellStyle name="Pourcentage 3 5 2" xfId="39626" xr:uid="{00000000-0005-0000-0000-0000BE960000}"/>
    <cellStyle name="Pourcentage 3 5 2 2" xfId="39627" xr:uid="{00000000-0005-0000-0000-0000BF960000}"/>
    <cellStyle name="Pourcentage 3 5 2 2 2" xfId="39628" xr:uid="{00000000-0005-0000-0000-0000C0960000}"/>
    <cellStyle name="Pourcentage 3 5 2 2 2 2" xfId="39629" xr:uid="{00000000-0005-0000-0000-0000C1960000}"/>
    <cellStyle name="Pourcentage 3 5 2 2 3" xfId="39630" xr:uid="{00000000-0005-0000-0000-0000C2960000}"/>
    <cellStyle name="Pourcentage 3 5 2 2 4" xfId="39631" xr:uid="{00000000-0005-0000-0000-0000C3960000}"/>
    <cellStyle name="Pourcentage 3 5 2 3" xfId="39632" xr:uid="{00000000-0005-0000-0000-0000C4960000}"/>
    <cellStyle name="Pourcentage 3 5 2 3 2" xfId="39633" xr:uid="{00000000-0005-0000-0000-0000C5960000}"/>
    <cellStyle name="Pourcentage 3 5 2 4" xfId="39634" xr:uid="{00000000-0005-0000-0000-0000C6960000}"/>
    <cellStyle name="Pourcentage 3 5 2 5" xfId="39635" xr:uid="{00000000-0005-0000-0000-0000C7960000}"/>
    <cellStyle name="Pourcentage 3 5 2 6" xfId="39636" xr:uid="{00000000-0005-0000-0000-0000C8960000}"/>
    <cellStyle name="Pourcentage 3 5 3" xfId="39637" xr:uid="{00000000-0005-0000-0000-0000C9960000}"/>
    <cellStyle name="Pourcentage 3 5 3 2" xfId="39638" xr:uid="{00000000-0005-0000-0000-0000CA960000}"/>
    <cellStyle name="Pourcentage 3 6" xfId="39639" xr:uid="{00000000-0005-0000-0000-0000CB960000}"/>
    <cellStyle name="Pourcentage 3 6 2" xfId="39640" xr:uid="{00000000-0005-0000-0000-0000CC960000}"/>
    <cellStyle name="Pourcentage 3 6 2 2" xfId="39641" xr:uid="{00000000-0005-0000-0000-0000CD960000}"/>
    <cellStyle name="Pourcentage 3 6 2 2 2" xfId="39642" xr:uid="{00000000-0005-0000-0000-0000CE960000}"/>
    <cellStyle name="Pourcentage 3 6 2 2 2 2" xfId="39643" xr:uid="{00000000-0005-0000-0000-0000CF960000}"/>
    <cellStyle name="Pourcentage 3 6 2 2 3" xfId="39644" xr:uid="{00000000-0005-0000-0000-0000D0960000}"/>
    <cellStyle name="Pourcentage 3 6 2 2 4" xfId="39645" xr:uid="{00000000-0005-0000-0000-0000D1960000}"/>
    <cellStyle name="Pourcentage 3 6 2 3" xfId="39646" xr:uid="{00000000-0005-0000-0000-0000D2960000}"/>
    <cellStyle name="Pourcentage 3 6 2 3 2" xfId="39647" xr:uid="{00000000-0005-0000-0000-0000D3960000}"/>
    <cellStyle name="Pourcentage 3 6 2 4" xfId="39648" xr:uid="{00000000-0005-0000-0000-0000D4960000}"/>
    <cellStyle name="Pourcentage 3 6 2 5" xfId="39649" xr:uid="{00000000-0005-0000-0000-0000D5960000}"/>
    <cellStyle name="Pourcentage 3 6 2 6" xfId="39650" xr:uid="{00000000-0005-0000-0000-0000D6960000}"/>
    <cellStyle name="Pourcentage 3 6 3" xfId="39651" xr:uid="{00000000-0005-0000-0000-0000D7960000}"/>
    <cellStyle name="Pourcentage 3 6 3 2" xfId="39652" xr:uid="{00000000-0005-0000-0000-0000D8960000}"/>
    <cellStyle name="Pourcentage 3 7" xfId="39653" xr:uid="{00000000-0005-0000-0000-0000D9960000}"/>
    <cellStyle name="Pourcentage 3 7 2" xfId="39654" xr:uid="{00000000-0005-0000-0000-0000DA960000}"/>
    <cellStyle name="Pourcentage 3 7 2 2" xfId="39655" xr:uid="{00000000-0005-0000-0000-0000DB960000}"/>
    <cellStyle name="Pourcentage 3 7 2 2 2" xfId="39656" xr:uid="{00000000-0005-0000-0000-0000DC960000}"/>
    <cellStyle name="Pourcentage 3 7 2 2 2 2" xfId="39657" xr:uid="{00000000-0005-0000-0000-0000DD960000}"/>
    <cellStyle name="Pourcentage 3 7 2 2 3" xfId="39658" xr:uid="{00000000-0005-0000-0000-0000DE960000}"/>
    <cellStyle name="Pourcentage 3 7 2 2 4" xfId="39659" xr:uid="{00000000-0005-0000-0000-0000DF960000}"/>
    <cellStyle name="Pourcentage 3 7 2 3" xfId="39660" xr:uid="{00000000-0005-0000-0000-0000E0960000}"/>
    <cellStyle name="Pourcentage 3 7 2 3 2" xfId="39661" xr:uid="{00000000-0005-0000-0000-0000E1960000}"/>
    <cellStyle name="Pourcentage 3 7 2 4" xfId="39662" xr:uid="{00000000-0005-0000-0000-0000E2960000}"/>
    <cellStyle name="Pourcentage 3 7 2 5" xfId="39663" xr:uid="{00000000-0005-0000-0000-0000E3960000}"/>
    <cellStyle name="Pourcentage 3 7 2 6" xfId="39664" xr:uid="{00000000-0005-0000-0000-0000E4960000}"/>
    <cellStyle name="Pourcentage 3 7 3" xfId="39665" xr:uid="{00000000-0005-0000-0000-0000E5960000}"/>
    <cellStyle name="Pourcentage 3 7 3 2" xfId="39666" xr:uid="{00000000-0005-0000-0000-0000E6960000}"/>
    <cellStyle name="Pourcentage 3 8" xfId="39667" xr:uid="{00000000-0005-0000-0000-0000E7960000}"/>
    <cellStyle name="Pourcentage 3 8 2" xfId="39668" xr:uid="{00000000-0005-0000-0000-0000E8960000}"/>
    <cellStyle name="Pourcentage 3 8 2 2" xfId="39669" xr:uid="{00000000-0005-0000-0000-0000E9960000}"/>
    <cellStyle name="Pourcentage 3 8 2 2 2" xfId="39670" xr:uid="{00000000-0005-0000-0000-0000EA960000}"/>
    <cellStyle name="Pourcentage 3 8 2 2 2 2" xfId="39671" xr:uid="{00000000-0005-0000-0000-0000EB960000}"/>
    <cellStyle name="Pourcentage 3 8 2 2 3" xfId="39672" xr:uid="{00000000-0005-0000-0000-0000EC960000}"/>
    <cellStyle name="Pourcentage 3 8 2 2 4" xfId="39673" xr:uid="{00000000-0005-0000-0000-0000ED960000}"/>
    <cellStyle name="Pourcentage 3 8 2 3" xfId="39674" xr:uid="{00000000-0005-0000-0000-0000EE960000}"/>
    <cellStyle name="Pourcentage 3 8 2 3 2" xfId="39675" xr:uid="{00000000-0005-0000-0000-0000EF960000}"/>
    <cellStyle name="Pourcentage 3 8 2 4" xfId="39676" xr:uid="{00000000-0005-0000-0000-0000F0960000}"/>
    <cellStyle name="Pourcentage 3 8 2 5" xfId="39677" xr:uid="{00000000-0005-0000-0000-0000F1960000}"/>
    <cellStyle name="Pourcentage 3 8 2 6" xfId="39678" xr:uid="{00000000-0005-0000-0000-0000F2960000}"/>
    <cellStyle name="Pourcentage 3 8 3" xfId="39679" xr:uid="{00000000-0005-0000-0000-0000F3960000}"/>
    <cellStyle name="Pourcentage 3 8 3 2" xfId="39680" xr:uid="{00000000-0005-0000-0000-0000F4960000}"/>
    <cellStyle name="Pourcentage 3 9" xfId="39681" xr:uid="{00000000-0005-0000-0000-0000F5960000}"/>
    <cellStyle name="Pourcentage 3 9 2" xfId="39682" xr:uid="{00000000-0005-0000-0000-0000F6960000}"/>
    <cellStyle name="Pourcentage 3 9 2 2" xfId="39683" xr:uid="{00000000-0005-0000-0000-0000F7960000}"/>
    <cellStyle name="Pourcentage 3 9 2 2 2" xfId="39684" xr:uid="{00000000-0005-0000-0000-0000F8960000}"/>
    <cellStyle name="Pourcentage 3 9 2 2 2 2" xfId="39685" xr:uid="{00000000-0005-0000-0000-0000F9960000}"/>
    <cellStyle name="Pourcentage 3 9 2 2 3" xfId="39686" xr:uid="{00000000-0005-0000-0000-0000FA960000}"/>
    <cellStyle name="Pourcentage 3 9 2 2 4" xfId="39687" xr:uid="{00000000-0005-0000-0000-0000FB960000}"/>
    <cellStyle name="Pourcentage 3 9 2 3" xfId="39688" xr:uid="{00000000-0005-0000-0000-0000FC960000}"/>
    <cellStyle name="Pourcentage 3 9 2 3 2" xfId="39689" xr:uid="{00000000-0005-0000-0000-0000FD960000}"/>
    <cellStyle name="Pourcentage 3 9 2 4" xfId="39690" xr:uid="{00000000-0005-0000-0000-0000FE960000}"/>
    <cellStyle name="Pourcentage 3 9 2 5" xfId="39691" xr:uid="{00000000-0005-0000-0000-0000FF960000}"/>
    <cellStyle name="Pourcentage 3 9 2 6" xfId="39692" xr:uid="{00000000-0005-0000-0000-000000970000}"/>
    <cellStyle name="Pourcentage 3 9 3" xfId="39693" xr:uid="{00000000-0005-0000-0000-000001970000}"/>
    <cellStyle name="Pourcentage 3 9 3 2" xfId="39694" xr:uid="{00000000-0005-0000-0000-000002970000}"/>
    <cellStyle name="Pourcentage 4" xfId="461" xr:uid="{00000000-0005-0000-0000-000003970000}"/>
    <cellStyle name="Pourcentage 4 10" xfId="39695" xr:uid="{00000000-0005-0000-0000-000004970000}"/>
    <cellStyle name="Pourcentage 4 10 2" xfId="39696" xr:uid="{00000000-0005-0000-0000-000005970000}"/>
    <cellStyle name="Pourcentage 4 10 2 2" xfId="39697" xr:uid="{00000000-0005-0000-0000-000006970000}"/>
    <cellStyle name="Pourcentage 4 10 2 2 2" xfId="39698" xr:uid="{00000000-0005-0000-0000-000007970000}"/>
    <cellStyle name="Pourcentage 4 10 2 2 2 2" xfId="39699" xr:uid="{00000000-0005-0000-0000-000008970000}"/>
    <cellStyle name="Pourcentage 4 10 2 2 3" xfId="39700" xr:uid="{00000000-0005-0000-0000-000009970000}"/>
    <cellStyle name="Pourcentage 4 10 2 2 4" xfId="39701" xr:uid="{00000000-0005-0000-0000-00000A970000}"/>
    <cellStyle name="Pourcentage 4 10 2 3" xfId="39702" xr:uid="{00000000-0005-0000-0000-00000B970000}"/>
    <cellStyle name="Pourcentage 4 10 2 3 2" xfId="39703" xr:uid="{00000000-0005-0000-0000-00000C970000}"/>
    <cellStyle name="Pourcentage 4 10 2 4" xfId="39704" xr:uid="{00000000-0005-0000-0000-00000D970000}"/>
    <cellStyle name="Pourcentage 4 10 2 5" xfId="39705" xr:uid="{00000000-0005-0000-0000-00000E970000}"/>
    <cellStyle name="Pourcentage 4 10 2 6" xfId="39706" xr:uid="{00000000-0005-0000-0000-00000F970000}"/>
    <cellStyle name="Pourcentage 4 10 3" xfId="39707" xr:uid="{00000000-0005-0000-0000-000010970000}"/>
    <cellStyle name="Pourcentage 4 10 3 2" xfId="39708" xr:uid="{00000000-0005-0000-0000-000011970000}"/>
    <cellStyle name="Pourcentage 4 11" xfId="39709" xr:uid="{00000000-0005-0000-0000-000012970000}"/>
    <cellStyle name="Pourcentage 4 11 2" xfId="39710" xr:uid="{00000000-0005-0000-0000-000013970000}"/>
    <cellStyle name="Pourcentage 4 11 2 2" xfId="39711" xr:uid="{00000000-0005-0000-0000-000014970000}"/>
    <cellStyle name="Pourcentage 4 11 2 2 2" xfId="39712" xr:uid="{00000000-0005-0000-0000-000015970000}"/>
    <cellStyle name="Pourcentage 4 11 2 2 2 2" xfId="39713" xr:uid="{00000000-0005-0000-0000-000016970000}"/>
    <cellStyle name="Pourcentage 4 11 2 2 3" xfId="39714" xr:uid="{00000000-0005-0000-0000-000017970000}"/>
    <cellStyle name="Pourcentage 4 11 2 2 4" xfId="39715" xr:uid="{00000000-0005-0000-0000-000018970000}"/>
    <cellStyle name="Pourcentage 4 11 2 3" xfId="39716" xr:uid="{00000000-0005-0000-0000-000019970000}"/>
    <cellStyle name="Pourcentage 4 11 2 3 2" xfId="39717" xr:uid="{00000000-0005-0000-0000-00001A970000}"/>
    <cellStyle name="Pourcentage 4 11 2 4" xfId="39718" xr:uid="{00000000-0005-0000-0000-00001B970000}"/>
    <cellStyle name="Pourcentage 4 11 2 5" xfId="39719" xr:uid="{00000000-0005-0000-0000-00001C970000}"/>
    <cellStyle name="Pourcentage 4 11 2 6" xfId="39720" xr:uid="{00000000-0005-0000-0000-00001D970000}"/>
    <cellStyle name="Pourcentage 4 11 3" xfId="39721" xr:uid="{00000000-0005-0000-0000-00001E970000}"/>
    <cellStyle name="Pourcentage 4 11 3 2" xfId="39722" xr:uid="{00000000-0005-0000-0000-00001F970000}"/>
    <cellStyle name="Pourcentage 4 12" xfId="39723" xr:uid="{00000000-0005-0000-0000-000020970000}"/>
    <cellStyle name="Pourcentage 4 12 2" xfId="39724" xr:uid="{00000000-0005-0000-0000-000021970000}"/>
    <cellStyle name="Pourcentage 4 12 2 2" xfId="39725" xr:uid="{00000000-0005-0000-0000-000022970000}"/>
    <cellStyle name="Pourcentage 4 12 2 2 2" xfId="39726" xr:uid="{00000000-0005-0000-0000-000023970000}"/>
    <cellStyle name="Pourcentage 4 12 2 2 2 2" xfId="39727" xr:uid="{00000000-0005-0000-0000-000024970000}"/>
    <cellStyle name="Pourcentage 4 12 2 2 3" xfId="39728" xr:uid="{00000000-0005-0000-0000-000025970000}"/>
    <cellStyle name="Pourcentage 4 12 2 2 4" xfId="39729" xr:uid="{00000000-0005-0000-0000-000026970000}"/>
    <cellStyle name="Pourcentage 4 12 2 3" xfId="39730" xr:uid="{00000000-0005-0000-0000-000027970000}"/>
    <cellStyle name="Pourcentage 4 12 2 3 2" xfId="39731" xr:uid="{00000000-0005-0000-0000-000028970000}"/>
    <cellStyle name="Pourcentage 4 12 2 4" xfId="39732" xr:uid="{00000000-0005-0000-0000-000029970000}"/>
    <cellStyle name="Pourcentage 4 12 2 5" xfId="39733" xr:uid="{00000000-0005-0000-0000-00002A970000}"/>
    <cellStyle name="Pourcentage 4 12 2 6" xfId="39734" xr:uid="{00000000-0005-0000-0000-00002B970000}"/>
    <cellStyle name="Pourcentage 4 12 3" xfId="39735" xr:uid="{00000000-0005-0000-0000-00002C970000}"/>
    <cellStyle name="Pourcentage 4 12 3 2" xfId="39736" xr:uid="{00000000-0005-0000-0000-00002D970000}"/>
    <cellStyle name="Pourcentage 4 13" xfId="39737" xr:uid="{00000000-0005-0000-0000-00002E970000}"/>
    <cellStyle name="Pourcentage 4 13 2" xfId="39738" xr:uid="{00000000-0005-0000-0000-00002F970000}"/>
    <cellStyle name="Pourcentage 4 13 2 2" xfId="39739" xr:uid="{00000000-0005-0000-0000-000030970000}"/>
    <cellStyle name="Pourcentage 4 13 2 2 2" xfId="39740" xr:uid="{00000000-0005-0000-0000-000031970000}"/>
    <cellStyle name="Pourcentage 4 13 2 2 2 2" xfId="39741" xr:uid="{00000000-0005-0000-0000-000032970000}"/>
    <cellStyle name="Pourcentage 4 13 2 2 3" xfId="39742" xr:uid="{00000000-0005-0000-0000-000033970000}"/>
    <cellStyle name="Pourcentage 4 13 2 2 4" xfId="39743" xr:uid="{00000000-0005-0000-0000-000034970000}"/>
    <cellStyle name="Pourcentage 4 13 2 3" xfId="39744" xr:uid="{00000000-0005-0000-0000-000035970000}"/>
    <cellStyle name="Pourcentage 4 13 2 3 2" xfId="39745" xr:uid="{00000000-0005-0000-0000-000036970000}"/>
    <cellStyle name="Pourcentage 4 13 2 4" xfId="39746" xr:uid="{00000000-0005-0000-0000-000037970000}"/>
    <cellStyle name="Pourcentage 4 13 2 5" xfId="39747" xr:uid="{00000000-0005-0000-0000-000038970000}"/>
    <cellStyle name="Pourcentage 4 13 2 6" xfId="39748" xr:uid="{00000000-0005-0000-0000-000039970000}"/>
    <cellStyle name="Pourcentage 4 13 3" xfId="39749" xr:uid="{00000000-0005-0000-0000-00003A970000}"/>
    <cellStyle name="Pourcentage 4 13 3 2" xfId="39750" xr:uid="{00000000-0005-0000-0000-00003B970000}"/>
    <cellStyle name="Pourcentage 4 14" xfId="39751" xr:uid="{00000000-0005-0000-0000-00003C970000}"/>
    <cellStyle name="Pourcentage 4 14 2" xfId="39752" xr:uid="{00000000-0005-0000-0000-00003D970000}"/>
    <cellStyle name="Pourcentage 4 14 2 2" xfId="39753" xr:uid="{00000000-0005-0000-0000-00003E970000}"/>
    <cellStyle name="Pourcentage 4 14 2 2 2" xfId="39754" xr:uid="{00000000-0005-0000-0000-00003F970000}"/>
    <cellStyle name="Pourcentage 4 14 2 3" xfId="39755" xr:uid="{00000000-0005-0000-0000-000040970000}"/>
    <cellStyle name="Pourcentage 4 14 2 4" xfId="39756" xr:uid="{00000000-0005-0000-0000-000041970000}"/>
    <cellStyle name="Pourcentage 4 14 3" xfId="39757" xr:uid="{00000000-0005-0000-0000-000042970000}"/>
    <cellStyle name="Pourcentage 4 14 3 2" xfId="39758" xr:uid="{00000000-0005-0000-0000-000043970000}"/>
    <cellStyle name="Pourcentage 4 14 3 3" xfId="39759" xr:uid="{00000000-0005-0000-0000-000044970000}"/>
    <cellStyle name="Pourcentage 4 14 4" xfId="39760" xr:uid="{00000000-0005-0000-0000-000045970000}"/>
    <cellStyle name="Pourcentage 4 14 5" xfId="39761" xr:uid="{00000000-0005-0000-0000-000046970000}"/>
    <cellStyle name="Pourcentage 4 15" xfId="39762" xr:uid="{00000000-0005-0000-0000-000047970000}"/>
    <cellStyle name="Pourcentage 4 16" xfId="2313" xr:uid="{00000000-0005-0000-0000-000048970000}"/>
    <cellStyle name="Pourcentage 4 17" xfId="50365" xr:uid="{F1883DC6-5E6F-4212-896F-4C2BD2B730A0}"/>
    <cellStyle name="Pourcentage 4 2" xfId="462" xr:uid="{00000000-0005-0000-0000-000049970000}"/>
    <cellStyle name="Pourcentage 4 2 2" xfId="1443" xr:uid="{00000000-0005-0000-0000-00004A970000}"/>
    <cellStyle name="Pourcentage 4 2 2 2" xfId="39764" xr:uid="{00000000-0005-0000-0000-00004B970000}"/>
    <cellStyle name="Pourcentage 4 2 2 2 2" xfId="39765" xr:uid="{00000000-0005-0000-0000-00004C970000}"/>
    <cellStyle name="Pourcentage 4 2 2 2 2 2" xfId="39766" xr:uid="{00000000-0005-0000-0000-00004D970000}"/>
    <cellStyle name="Pourcentage 4 2 2 2 2 2 2" xfId="39767" xr:uid="{00000000-0005-0000-0000-00004E970000}"/>
    <cellStyle name="Pourcentage 4 2 2 2 2 3" xfId="39768" xr:uid="{00000000-0005-0000-0000-00004F970000}"/>
    <cellStyle name="Pourcentage 4 2 2 2 2 4" xfId="39769" xr:uid="{00000000-0005-0000-0000-000050970000}"/>
    <cellStyle name="Pourcentage 4 2 2 2 3" xfId="39770" xr:uid="{00000000-0005-0000-0000-000051970000}"/>
    <cellStyle name="Pourcentage 4 2 2 2 3 2" xfId="39771" xr:uid="{00000000-0005-0000-0000-000052970000}"/>
    <cellStyle name="Pourcentage 4 2 2 2 4" xfId="39772" xr:uid="{00000000-0005-0000-0000-000053970000}"/>
    <cellStyle name="Pourcentage 4 2 2 2 5" xfId="39773" xr:uid="{00000000-0005-0000-0000-000054970000}"/>
    <cellStyle name="Pourcentage 4 2 2 2 6" xfId="39774" xr:uid="{00000000-0005-0000-0000-000055970000}"/>
    <cellStyle name="Pourcentage 4 2 2 3" xfId="39775" xr:uid="{00000000-0005-0000-0000-000056970000}"/>
    <cellStyle name="Pourcentage 4 2 2 3 2" xfId="39776" xr:uid="{00000000-0005-0000-0000-000057970000}"/>
    <cellStyle name="Pourcentage 4 2 2 4" xfId="39763" xr:uid="{00000000-0005-0000-0000-000058970000}"/>
    <cellStyle name="Pourcentage 4 2 3" xfId="39777" xr:uid="{00000000-0005-0000-0000-000059970000}"/>
    <cellStyle name="Pourcentage 4 2 3 2" xfId="39778" xr:uid="{00000000-0005-0000-0000-00005A970000}"/>
    <cellStyle name="Pourcentage 4 2 3 2 2" xfId="39779" xr:uid="{00000000-0005-0000-0000-00005B970000}"/>
    <cellStyle name="Pourcentage 4 2 3 2 2 2" xfId="39780" xr:uid="{00000000-0005-0000-0000-00005C970000}"/>
    <cellStyle name="Pourcentage 4 2 3 2 3" xfId="39781" xr:uid="{00000000-0005-0000-0000-00005D970000}"/>
    <cellStyle name="Pourcentage 4 2 3 2 4" xfId="39782" xr:uid="{00000000-0005-0000-0000-00005E970000}"/>
    <cellStyle name="Pourcentage 4 2 3 2 5" xfId="39783" xr:uid="{00000000-0005-0000-0000-00005F970000}"/>
    <cellStyle name="Pourcentage 4 2 3 3" xfId="39784" xr:uid="{00000000-0005-0000-0000-000060970000}"/>
    <cellStyle name="Pourcentage 4 2 3 3 2" xfId="39785" xr:uid="{00000000-0005-0000-0000-000061970000}"/>
    <cellStyle name="Pourcentage 4 2 3 3 3" xfId="39786" xr:uid="{00000000-0005-0000-0000-000062970000}"/>
    <cellStyle name="Pourcentage 4 2 3 4" xfId="39787" xr:uid="{00000000-0005-0000-0000-000063970000}"/>
    <cellStyle name="Pourcentage 4 2 3 5" xfId="39788" xr:uid="{00000000-0005-0000-0000-000064970000}"/>
    <cellStyle name="Pourcentage 4 2 3 6" xfId="51502" xr:uid="{843DEBF8-6E0D-4F74-9CD7-9F89155F1E06}"/>
    <cellStyle name="Pourcentage 4 2 4" xfId="39789" xr:uid="{00000000-0005-0000-0000-000065970000}"/>
    <cellStyle name="Pourcentage 4 2 4 2" xfId="39790" xr:uid="{00000000-0005-0000-0000-000066970000}"/>
    <cellStyle name="Pourcentage 4 2 5" xfId="2406" xr:uid="{00000000-0005-0000-0000-000067970000}"/>
    <cellStyle name="Pourcentage 4 3" xfId="1442" xr:uid="{00000000-0005-0000-0000-000068970000}"/>
    <cellStyle name="Pourcentage 4 3 2" xfId="39792" xr:uid="{00000000-0005-0000-0000-000069970000}"/>
    <cellStyle name="Pourcentage 4 3 2 2" xfId="39793" xr:uid="{00000000-0005-0000-0000-00006A970000}"/>
    <cellStyle name="Pourcentage 4 3 2 2 2" xfId="39794" xr:uid="{00000000-0005-0000-0000-00006B970000}"/>
    <cellStyle name="Pourcentage 4 3 2 2 2 2" xfId="39795" xr:uid="{00000000-0005-0000-0000-00006C970000}"/>
    <cellStyle name="Pourcentage 4 3 2 2 3" xfId="39796" xr:uid="{00000000-0005-0000-0000-00006D970000}"/>
    <cellStyle name="Pourcentage 4 3 2 2 4" xfId="39797" xr:uid="{00000000-0005-0000-0000-00006E970000}"/>
    <cellStyle name="Pourcentage 4 3 2 3" xfId="39798" xr:uid="{00000000-0005-0000-0000-00006F970000}"/>
    <cellStyle name="Pourcentage 4 3 2 3 2" xfId="39799" xr:uid="{00000000-0005-0000-0000-000070970000}"/>
    <cellStyle name="Pourcentage 4 3 2 4" xfId="39800" xr:uid="{00000000-0005-0000-0000-000071970000}"/>
    <cellStyle name="Pourcentage 4 3 2 5" xfId="39801" xr:uid="{00000000-0005-0000-0000-000072970000}"/>
    <cellStyle name="Pourcentage 4 3 2 6" xfId="39802" xr:uid="{00000000-0005-0000-0000-000073970000}"/>
    <cellStyle name="Pourcentage 4 3 3" xfId="39803" xr:uid="{00000000-0005-0000-0000-000074970000}"/>
    <cellStyle name="Pourcentage 4 3 3 2" xfId="39804" xr:uid="{00000000-0005-0000-0000-000075970000}"/>
    <cellStyle name="Pourcentage 4 3 4" xfId="39791" xr:uid="{00000000-0005-0000-0000-000076970000}"/>
    <cellStyle name="Pourcentage 4 4" xfId="39805" xr:uid="{00000000-0005-0000-0000-000077970000}"/>
    <cellStyle name="Pourcentage 4 4 2" xfId="39806" xr:uid="{00000000-0005-0000-0000-000078970000}"/>
    <cellStyle name="Pourcentage 4 4 2 2" xfId="39807" xr:uid="{00000000-0005-0000-0000-000079970000}"/>
    <cellStyle name="Pourcentage 4 4 2 2 2" xfId="39808" xr:uid="{00000000-0005-0000-0000-00007A970000}"/>
    <cellStyle name="Pourcentage 4 4 2 2 2 2" xfId="39809" xr:uid="{00000000-0005-0000-0000-00007B970000}"/>
    <cellStyle name="Pourcentage 4 4 2 2 3" xfId="39810" xr:uid="{00000000-0005-0000-0000-00007C970000}"/>
    <cellStyle name="Pourcentage 4 4 2 2 4" xfId="39811" xr:uid="{00000000-0005-0000-0000-00007D970000}"/>
    <cellStyle name="Pourcentage 4 4 2 2 5" xfId="51505" xr:uid="{AC5923D6-2930-43FB-91DB-922F3154FBFC}"/>
    <cellStyle name="Pourcentage 4 4 2 3" xfId="39812" xr:uid="{00000000-0005-0000-0000-00007E970000}"/>
    <cellStyle name="Pourcentage 4 4 2 3 2" xfId="39813" xr:uid="{00000000-0005-0000-0000-00007F970000}"/>
    <cellStyle name="Pourcentage 4 4 2 4" xfId="39814" xr:uid="{00000000-0005-0000-0000-000080970000}"/>
    <cellStyle name="Pourcentage 4 4 2 5" xfId="39815" xr:uid="{00000000-0005-0000-0000-000081970000}"/>
    <cellStyle name="Pourcentage 4 4 2 6" xfId="39816" xr:uid="{00000000-0005-0000-0000-000082970000}"/>
    <cellStyle name="Pourcentage 4 4 2 7" xfId="51504" xr:uid="{7BE60210-1A78-4893-9A4F-C2F58065A7F5}"/>
    <cellStyle name="Pourcentage 4 4 3" xfId="39817" xr:uid="{00000000-0005-0000-0000-000083970000}"/>
    <cellStyle name="Pourcentage 4 4 3 2" xfId="39818" xr:uid="{00000000-0005-0000-0000-000084970000}"/>
    <cellStyle name="Pourcentage 4 4 3 2 2" xfId="51507" xr:uid="{55143A32-1B94-44E4-814B-99F842D47878}"/>
    <cellStyle name="Pourcentage 4 4 3 3" xfId="51506" xr:uid="{79BCBD2F-E92E-4A2C-B830-C3E4D77CD675}"/>
    <cellStyle name="Pourcentage 4 4 4" xfId="51508" xr:uid="{8228AC72-0259-4CDC-90CC-7071FD55C6F3}"/>
    <cellStyle name="Pourcentage 4 4 5" xfId="51503" xr:uid="{73807913-5EEB-4355-AA3D-0FB3ABC80D53}"/>
    <cellStyle name="Pourcentage 4 5" xfId="39819" xr:uid="{00000000-0005-0000-0000-000085970000}"/>
    <cellStyle name="Pourcentage 4 5 2" xfId="39820" xr:uid="{00000000-0005-0000-0000-000086970000}"/>
    <cellStyle name="Pourcentage 4 5 2 2" xfId="39821" xr:uid="{00000000-0005-0000-0000-000087970000}"/>
    <cellStyle name="Pourcentage 4 5 2 2 2" xfId="39822" xr:uid="{00000000-0005-0000-0000-000088970000}"/>
    <cellStyle name="Pourcentage 4 5 2 2 2 2" xfId="39823" xr:uid="{00000000-0005-0000-0000-000089970000}"/>
    <cellStyle name="Pourcentage 4 5 2 2 3" xfId="39824" xr:uid="{00000000-0005-0000-0000-00008A970000}"/>
    <cellStyle name="Pourcentage 4 5 2 2 4" xfId="39825" xr:uid="{00000000-0005-0000-0000-00008B970000}"/>
    <cellStyle name="Pourcentage 4 5 2 3" xfId="39826" xr:uid="{00000000-0005-0000-0000-00008C970000}"/>
    <cellStyle name="Pourcentage 4 5 2 3 2" xfId="39827" xr:uid="{00000000-0005-0000-0000-00008D970000}"/>
    <cellStyle name="Pourcentage 4 5 2 4" xfId="39828" xr:uid="{00000000-0005-0000-0000-00008E970000}"/>
    <cellStyle name="Pourcentage 4 5 2 5" xfId="39829" xr:uid="{00000000-0005-0000-0000-00008F970000}"/>
    <cellStyle name="Pourcentage 4 5 2 6" xfId="39830" xr:uid="{00000000-0005-0000-0000-000090970000}"/>
    <cellStyle name="Pourcentage 4 5 3" xfId="39831" xr:uid="{00000000-0005-0000-0000-000091970000}"/>
    <cellStyle name="Pourcentage 4 5 3 2" xfId="39832" xr:uid="{00000000-0005-0000-0000-000092970000}"/>
    <cellStyle name="Pourcentage 4 5 4" xfId="51501" xr:uid="{A01DA0AD-2827-47E8-9E75-03D0AF8F1002}"/>
    <cellStyle name="Pourcentage 4 6" xfId="39833" xr:uid="{00000000-0005-0000-0000-000093970000}"/>
    <cellStyle name="Pourcentage 4 6 2" xfId="39834" xr:uid="{00000000-0005-0000-0000-000094970000}"/>
    <cellStyle name="Pourcentage 4 6 2 2" xfId="39835" xr:uid="{00000000-0005-0000-0000-000095970000}"/>
    <cellStyle name="Pourcentage 4 6 2 2 2" xfId="39836" xr:uid="{00000000-0005-0000-0000-000096970000}"/>
    <cellStyle name="Pourcentage 4 6 2 2 2 2" xfId="39837" xr:uid="{00000000-0005-0000-0000-000097970000}"/>
    <cellStyle name="Pourcentage 4 6 2 2 3" xfId="39838" xr:uid="{00000000-0005-0000-0000-000098970000}"/>
    <cellStyle name="Pourcentage 4 6 2 2 4" xfId="39839" xr:uid="{00000000-0005-0000-0000-000099970000}"/>
    <cellStyle name="Pourcentage 4 6 2 3" xfId="39840" xr:uid="{00000000-0005-0000-0000-00009A970000}"/>
    <cellStyle name="Pourcentage 4 6 2 3 2" xfId="39841" xr:uid="{00000000-0005-0000-0000-00009B970000}"/>
    <cellStyle name="Pourcentage 4 6 2 4" xfId="39842" xr:uid="{00000000-0005-0000-0000-00009C970000}"/>
    <cellStyle name="Pourcentage 4 6 2 5" xfId="39843" xr:uid="{00000000-0005-0000-0000-00009D970000}"/>
    <cellStyle name="Pourcentage 4 6 2 6" xfId="39844" xr:uid="{00000000-0005-0000-0000-00009E970000}"/>
    <cellStyle name="Pourcentage 4 6 3" xfId="39845" xr:uid="{00000000-0005-0000-0000-00009F970000}"/>
    <cellStyle name="Pourcentage 4 6 3 2" xfId="39846" xr:uid="{00000000-0005-0000-0000-0000A0970000}"/>
    <cellStyle name="Pourcentage 4 7" xfId="39847" xr:uid="{00000000-0005-0000-0000-0000A1970000}"/>
    <cellStyle name="Pourcentage 4 7 2" xfId="39848" xr:uid="{00000000-0005-0000-0000-0000A2970000}"/>
    <cellStyle name="Pourcentage 4 7 2 2" xfId="39849" xr:uid="{00000000-0005-0000-0000-0000A3970000}"/>
    <cellStyle name="Pourcentage 4 7 2 2 2" xfId="39850" xr:uid="{00000000-0005-0000-0000-0000A4970000}"/>
    <cellStyle name="Pourcentage 4 7 2 2 2 2" xfId="39851" xr:uid="{00000000-0005-0000-0000-0000A5970000}"/>
    <cellStyle name="Pourcentage 4 7 2 2 3" xfId="39852" xr:uid="{00000000-0005-0000-0000-0000A6970000}"/>
    <cellStyle name="Pourcentage 4 7 2 2 4" xfId="39853" xr:uid="{00000000-0005-0000-0000-0000A7970000}"/>
    <cellStyle name="Pourcentage 4 7 2 3" xfId="39854" xr:uid="{00000000-0005-0000-0000-0000A8970000}"/>
    <cellStyle name="Pourcentage 4 7 2 3 2" xfId="39855" xr:uid="{00000000-0005-0000-0000-0000A9970000}"/>
    <cellStyle name="Pourcentage 4 7 2 4" xfId="39856" xr:uid="{00000000-0005-0000-0000-0000AA970000}"/>
    <cellStyle name="Pourcentage 4 7 2 5" xfId="39857" xr:uid="{00000000-0005-0000-0000-0000AB970000}"/>
    <cellStyle name="Pourcentage 4 7 2 6" xfId="39858" xr:uid="{00000000-0005-0000-0000-0000AC970000}"/>
    <cellStyle name="Pourcentage 4 7 3" xfId="39859" xr:uid="{00000000-0005-0000-0000-0000AD970000}"/>
    <cellStyle name="Pourcentage 4 7 3 2" xfId="39860" xr:uid="{00000000-0005-0000-0000-0000AE970000}"/>
    <cellStyle name="Pourcentage 4 8" xfId="39861" xr:uid="{00000000-0005-0000-0000-0000AF970000}"/>
    <cellStyle name="Pourcentage 4 8 2" xfId="39862" xr:uid="{00000000-0005-0000-0000-0000B0970000}"/>
    <cellStyle name="Pourcentage 4 8 2 2" xfId="39863" xr:uid="{00000000-0005-0000-0000-0000B1970000}"/>
    <cellStyle name="Pourcentage 4 8 2 2 2" xfId="39864" xr:uid="{00000000-0005-0000-0000-0000B2970000}"/>
    <cellStyle name="Pourcentage 4 8 2 2 2 2" xfId="39865" xr:uid="{00000000-0005-0000-0000-0000B3970000}"/>
    <cellStyle name="Pourcentage 4 8 2 2 3" xfId="39866" xr:uid="{00000000-0005-0000-0000-0000B4970000}"/>
    <cellStyle name="Pourcentage 4 8 2 2 4" xfId="39867" xr:uid="{00000000-0005-0000-0000-0000B5970000}"/>
    <cellStyle name="Pourcentage 4 8 2 3" xfId="39868" xr:uid="{00000000-0005-0000-0000-0000B6970000}"/>
    <cellStyle name="Pourcentage 4 8 2 3 2" xfId="39869" xr:uid="{00000000-0005-0000-0000-0000B7970000}"/>
    <cellStyle name="Pourcentage 4 8 2 4" xfId="39870" xr:uid="{00000000-0005-0000-0000-0000B8970000}"/>
    <cellStyle name="Pourcentage 4 8 2 5" xfId="39871" xr:uid="{00000000-0005-0000-0000-0000B9970000}"/>
    <cellStyle name="Pourcentage 4 8 2 6" xfId="39872" xr:uid="{00000000-0005-0000-0000-0000BA970000}"/>
    <cellStyle name="Pourcentage 4 8 3" xfId="39873" xr:uid="{00000000-0005-0000-0000-0000BB970000}"/>
    <cellStyle name="Pourcentage 4 8 3 2" xfId="39874" xr:uid="{00000000-0005-0000-0000-0000BC970000}"/>
    <cellStyle name="Pourcentage 4 9" xfId="39875" xr:uid="{00000000-0005-0000-0000-0000BD970000}"/>
    <cellStyle name="Pourcentage 4 9 2" xfId="39876" xr:uid="{00000000-0005-0000-0000-0000BE970000}"/>
    <cellStyle name="Pourcentage 4 9 2 2" xfId="39877" xr:uid="{00000000-0005-0000-0000-0000BF970000}"/>
    <cellStyle name="Pourcentage 4 9 2 2 2" xfId="39878" xr:uid="{00000000-0005-0000-0000-0000C0970000}"/>
    <cellStyle name="Pourcentage 4 9 2 2 2 2" xfId="39879" xr:uid="{00000000-0005-0000-0000-0000C1970000}"/>
    <cellStyle name="Pourcentage 4 9 2 2 3" xfId="39880" xr:uid="{00000000-0005-0000-0000-0000C2970000}"/>
    <cellStyle name="Pourcentage 4 9 2 2 4" xfId="39881" xr:uid="{00000000-0005-0000-0000-0000C3970000}"/>
    <cellStyle name="Pourcentage 4 9 2 3" xfId="39882" xr:uid="{00000000-0005-0000-0000-0000C4970000}"/>
    <cellStyle name="Pourcentage 4 9 2 3 2" xfId="39883" xr:uid="{00000000-0005-0000-0000-0000C5970000}"/>
    <cellStyle name="Pourcentage 4 9 2 4" xfId="39884" xr:uid="{00000000-0005-0000-0000-0000C6970000}"/>
    <cellStyle name="Pourcentage 4 9 2 5" xfId="39885" xr:uid="{00000000-0005-0000-0000-0000C7970000}"/>
    <cellStyle name="Pourcentage 4 9 2 6" xfId="39886" xr:uid="{00000000-0005-0000-0000-0000C8970000}"/>
    <cellStyle name="Pourcentage 4 9 3" xfId="39887" xr:uid="{00000000-0005-0000-0000-0000C9970000}"/>
    <cellStyle name="Pourcentage 4 9 3 2" xfId="39888" xr:uid="{00000000-0005-0000-0000-0000CA970000}"/>
    <cellStyle name="Pourcentage 5" xfId="463" xr:uid="{00000000-0005-0000-0000-0000CB970000}"/>
    <cellStyle name="Pourcentage 5 10" xfId="39889" xr:uid="{00000000-0005-0000-0000-0000CC970000}"/>
    <cellStyle name="Pourcentage 5 10 2" xfId="39890" xr:uid="{00000000-0005-0000-0000-0000CD970000}"/>
    <cellStyle name="Pourcentage 5 10 2 2" xfId="39891" xr:uid="{00000000-0005-0000-0000-0000CE970000}"/>
    <cellStyle name="Pourcentage 5 10 2 2 2" xfId="39892" xr:uid="{00000000-0005-0000-0000-0000CF970000}"/>
    <cellStyle name="Pourcentage 5 10 2 2 2 2" xfId="39893" xr:uid="{00000000-0005-0000-0000-0000D0970000}"/>
    <cellStyle name="Pourcentage 5 10 2 2 3" xfId="39894" xr:uid="{00000000-0005-0000-0000-0000D1970000}"/>
    <cellStyle name="Pourcentage 5 10 2 2 4" xfId="39895" xr:uid="{00000000-0005-0000-0000-0000D2970000}"/>
    <cellStyle name="Pourcentage 5 10 2 3" xfId="39896" xr:uid="{00000000-0005-0000-0000-0000D3970000}"/>
    <cellStyle name="Pourcentage 5 10 2 3 2" xfId="39897" xr:uid="{00000000-0005-0000-0000-0000D4970000}"/>
    <cellStyle name="Pourcentage 5 10 2 4" xfId="39898" xr:uid="{00000000-0005-0000-0000-0000D5970000}"/>
    <cellStyle name="Pourcentage 5 10 2 5" xfId="39899" xr:uid="{00000000-0005-0000-0000-0000D6970000}"/>
    <cellStyle name="Pourcentage 5 10 2 6" xfId="39900" xr:uid="{00000000-0005-0000-0000-0000D7970000}"/>
    <cellStyle name="Pourcentage 5 10 3" xfId="39901" xr:uid="{00000000-0005-0000-0000-0000D8970000}"/>
    <cellStyle name="Pourcentage 5 10 3 2" xfId="39902" xr:uid="{00000000-0005-0000-0000-0000D9970000}"/>
    <cellStyle name="Pourcentage 5 11" xfId="39903" xr:uid="{00000000-0005-0000-0000-0000DA970000}"/>
    <cellStyle name="Pourcentage 5 11 2" xfId="39904" xr:uid="{00000000-0005-0000-0000-0000DB970000}"/>
    <cellStyle name="Pourcentage 5 11 2 2" xfId="39905" xr:uid="{00000000-0005-0000-0000-0000DC970000}"/>
    <cellStyle name="Pourcentage 5 11 2 2 2" xfId="39906" xr:uid="{00000000-0005-0000-0000-0000DD970000}"/>
    <cellStyle name="Pourcentage 5 11 2 2 2 2" xfId="39907" xr:uid="{00000000-0005-0000-0000-0000DE970000}"/>
    <cellStyle name="Pourcentage 5 11 2 2 3" xfId="39908" xr:uid="{00000000-0005-0000-0000-0000DF970000}"/>
    <cellStyle name="Pourcentage 5 11 2 2 4" xfId="39909" xr:uid="{00000000-0005-0000-0000-0000E0970000}"/>
    <cellStyle name="Pourcentage 5 11 2 3" xfId="39910" xr:uid="{00000000-0005-0000-0000-0000E1970000}"/>
    <cellStyle name="Pourcentage 5 11 2 3 2" xfId="39911" xr:uid="{00000000-0005-0000-0000-0000E2970000}"/>
    <cellStyle name="Pourcentage 5 11 2 4" xfId="39912" xr:uid="{00000000-0005-0000-0000-0000E3970000}"/>
    <cellStyle name="Pourcentage 5 11 2 5" xfId="39913" xr:uid="{00000000-0005-0000-0000-0000E4970000}"/>
    <cellStyle name="Pourcentage 5 11 2 6" xfId="39914" xr:uid="{00000000-0005-0000-0000-0000E5970000}"/>
    <cellStyle name="Pourcentage 5 11 3" xfId="39915" xr:uid="{00000000-0005-0000-0000-0000E6970000}"/>
    <cellStyle name="Pourcentage 5 11 3 2" xfId="39916" xr:uid="{00000000-0005-0000-0000-0000E7970000}"/>
    <cellStyle name="Pourcentage 5 12" xfId="39917" xr:uid="{00000000-0005-0000-0000-0000E8970000}"/>
    <cellStyle name="Pourcentage 5 12 2" xfId="39918" xr:uid="{00000000-0005-0000-0000-0000E9970000}"/>
    <cellStyle name="Pourcentage 5 12 2 2" xfId="39919" xr:uid="{00000000-0005-0000-0000-0000EA970000}"/>
    <cellStyle name="Pourcentage 5 12 2 2 2" xfId="39920" xr:uid="{00000000-0005-0000-0000-0000EB970000}"/>
    <cellStyle name="Pourcentage 5 12 2 2 2 2" xfId="39921" xr:uid="{00000000-0005-0000-0000-0000EC970000}"/>
    <cellStyle name="Pourcentage 5 12 2 2 3" xfId="39922" xr:uid="{00000000-0005-0000-0000-0000ED970000}"/>
    <cellStyle name="Pourcentage 5 12 2 2 4" xfId="39923" xr:uid="{00000000-0005-0000-0000-0000EE970000}"/>
    <cellStyle name="Pourcentage 5 12 2 3" xfId="39924" xr:uid="{00000000-0005-0000-0000-0000EF970000}"/>
    <cellStyle name="Pourcentage 5 12 2 3 2" xfId="39925" xr:uid="{00000000-0005-0000-0000-0000F0970000}"/>
    <cellStyle name="Pourcentage 5 12 2 4" xfId="39926" xr:uid="{00000000-0005-0000-0000-0000F1970000}"/>
    <cellStyle name="Pourcentage 5 12 2 5" xfId="39927" xr:uid="{00000000-0005-0000-0000-0000F2970000}"/>
    <cellStyle name="Pourcentage 5 12 2 6" xfId="39928" xr:uid="{00000000-0005-0000-0000-0000F3970000}"/>
    <cellStyle name="Pourcentage 5 12 3" xfId="39929" xr:uid="{00000000-0005-0000-0000-0000F4970000}"/>
    <cellStyle name="Pourcentage 5 12 3 2" xfId="39930" xr:uid="{00000000-0005-0000-0000-0000F5970000}"/>
    <cellStyle name="Pourcentage 5 13" xfId="39931" xr:uid="{00000000-0005-0000-0000-0000F6970000}"/>
    <cellStyle name="Pourcentage 5 13 2" xfId="39932" xr:uid="{00000000-0005-0000-0000-0000F7970000}"/>
    <cellStyle name="Pourcentage 5 13 2 2" xfId="39933" xr:uid="{00000000-0005-0000-0000-0000F8970000}"/>
    <cellStyle name="Pourcentage 5 13 2 2 2" xfId="39934" xr:uid="{00000000-0005-0000-0000-0000F9970000}"/>
    <cellStyle name="Pourcentage 5 13 2 2 2 2" xfId="39935" xr:uid="{00000000-0005-0000-0000-0000FA970000}"/>
    <cellStyle name="Pourcentage 5 13 2 2 3" xfId="39936" xr:uid="{00000000-0005-0000-0000-0000FB970000}"/>
    <cellStyle name="Pourcentage 5 13 2 2 4" xfId="39937" xr:uid="{00000000-0005-0000-0000-0000FC970000}"/>
    <cellStyle name="Pourcentage 5 13 2 3" xfId="39938" xr:uid="{00000000-0005-0000-0000-0000FD970000}"/>
    <cellStyle name="Pourcentage 5 13 2 3 2" xfId="39939" xr:uid="{00000000-0005-0000-0000-0000FE970000}"/>
    <cellStyle name="Pourcentage 5 13 2 4" xfId="39940" xr:uid="{00000000-0005-0000-0000-0000FF970000}"/>
    <cellStyle name="Pourcentage 5 13 2 5" xfId="39941" xr:uid="{00000000-0005-0000-0000-000000980000}"/>
    <cellStyle name="Pourcentage 5 13 2 6" xfId="39942" xr:uid="{00000000-0005-0000-0000-000001980000}"/>
    <cellStyle name="Pourcentage 5 13 3" xfId="39943" xr:uid="{00000000-0005-0000-0000-000002980000}"/>
    <cellStyle name="Pourcentage 5 13 3 2" xfId="39944" xr:uid="{00000000-0005-0000-0000-000003980000}"/>
    <cellStyle name="Pourcentage 5 14" xfId="39945" xr:uid="{00000000-0005-0000-0000-000004980000}"/>
    <cellStyle name="Pourcentage 5 14 2" xfId="39946" xr:uid="{00000000-0005-0000-0000-000005980000}"/>
    <cellStyle name="Pourcentage 5 14 2 2" xfId="39947" xr:uid="{00000000-0005-0000-0000-000006980000}"/>
    <cellStyle name="Pourcentage 5 14 2 2 2" xfId="39948" xr:uid="{00000000-0005-0000-0000-000007980000}"/>
    <cellStyle name="Pourcentage 5 14 2 3" xfId="39949" xr:uid="{00000000-0005-0000-0000-000008980000}"/>
    <cellStyle name="Pourcentage 5 14 2 4" xfId="39950" xr:uid="{00000000-0005-0000-0000-000009980000}"/>
    <cellStyle name="Pourcentage 5 14 3" xfId="39951" xr:uid="{00000000-0005-0000-0000-00000A980000}"/>
    <cellStyle name="Pourcentage 5 14 3 2" xfId="39952" xr:uid="{00000000-0005-0000-0000-00000B980000}"/>
    <cellStyle name="Pourcentage 5 14 3 3" xfId="39953" xr:uid="{00000000-0005-0000-0000-00000C980000}"/>
    <cellStyle name="Pourcentage 5 14 4" xfId="39954" xr:uid="{00000000-0005-0000-0000-00000D980000}"/>
    <cellStyle name="Pourcentage 5 14 5" xfId="39955" xr:uid="{00000000-0005-0000-0000-00000E980000}"/>
    <cellStyle name="Pourcentage 5 15" xfId="39956" xr:uid="{00000000-0005-0000-0000-00000F980000}"/>
    <cellStyle name="Pourcentage 5 16" xfId="2314" xr:uid="{00000000-0005-0000-0000-000010980000}"/>
    <cellStyle name="Pourcentage 5 17" xfId="50360" xr:uid="{0C421B9D-FA60-4F1C-BF05-14CAF849EAC8}"/>
    <cellStyle name="Pourcentage 5 18" xfId="52193" xr:uid="{4403A9FE-D5C7-4A6A-B449-930968E94E1A}"/>
    <cellStyle name="Pourcentage 5 19" xfId="52703" xr:uid="{A8269E23-A2C5-4607-AAD8-DF0A4172CEDA}"/>
    <cellStyle name="Pourcentage 5 2" xfId="1444" xr:uid="{00000000-0005-0000-0000-000011980000}"/>
    <cellStyle name="Pourcentage 5 2 2" xfId="39957" xr:uid="{00000000-0005-0000-0000-000012980000}"/>
    <cellStyle name="Pourcentage 5 2 2 2" xfId="39958" xr:uid="{00000000-0005-0000-0000-000013980000}"/>
    <cellStyle name="Pourcentage 5 2 2 2 2" xfId="39959" xr:uid="{00000000-0005-0000-0000-000014980000}"/>
    <cellStyle name="Pourcentage 5 2 2 2 2 2" xfId="39960" xr:uid="{00000000-0005-0000-0000-000015980000}"/>
    <cellStyle name="Pourcentage 5 2 2 2 2 2 2" xfId="39961" xr:uid="{00000000-0005-0000-0000-000016980000}"/>
    <cellStyle name="Pourcentage 5 2 2 2 2 3" xfId="39962" xr:uid="{00000000-0005-0000-0000-000017980000}"/>
    <cellStyle name="Pourcentage 5 2 2 2 2 4" xfId="39963" xr:uid="{00000000-0005-0000-0000-000018980000}"/>
    <cellStyle name="Pourcentage 5 2 2 2 3" xfId="39964" xr:uid="{00000000-0005-0000-0000-000019980000}"/>
    <cellStyle name="Pourcentage 5 2 2 2 3 2" xfId="39965" xr:uid="{00000000-0005-0000-0000-00001A980000}"/>
    <cellStyle name="Pourcentage 5 2 2 2 4" xfId="39966" xr:uid="{00000000-0005-0000-0000-00001B980000}"/>
    <cellStyle name="Pourcentage 5 2 2 2 5" xfId="39967" xr:uid="{00000000-0005-0000-0000-00001C980000}"/>
    <cellStyle name="Pourcentage 5 2 2 2 6" xfId="39968" xr:uid="{00000000-0005-0000-0000-00001D980000}"/>
    <cellStyle name="Pourcentage 5 2 2 3" xfId="39969" xr:uid="{00000000-0005-0000-0000-00001E980000}"/>
    <cellStyle name="Pourcentage 5 2 2 3 2" xfId="39970" xr:uid="{00000000-0005-0000-0000-00001F980000}"/>
    <cellStyle name="Pourcentage 5 2 2 4" xfId="50438" xr:uid="{FFA9B26A-66BC-4F91-9A42-C62880AA3BF4}"/>
    <cellStyle name="Pourcentage 5 2 2 5" xfId="52261" xr:uid="{A7438249-3EEC-48F0-A287-4EF3E14DE88A}"/>
    <cellStyle name="Pourcentage 5 2 2 6" xfId="52778" xr:uid="{343E4DC7-E6A3-4864-B1DD-4D3D9D4FB61C}"/>
    <cellStyle name="Pourcentage 5 2 3" xfId="39971" xr:uid="{00000000-0005-0000-0000-000020980000}"/>
    <cellStyle name="Pourcentage 5 2 3 2" xfId="39972" xr:uid="{00000000-0005-0000-0000-000021980000}"/>
    <cellStyle name="Pourcentage 5 2 3 2 2" xfId="39973" xr:uid="{00000000-0005-0000-0000-000022980000}"/>
    <cellStyle name="Pourcentage 5 2 3 2 2 2" xfId="39974" xr:uid="{00000000-0005-0000-0000-000023980000}"/>
    <cellStyle name="Pourcentage 5 2 3 2 3" xfId="39975" xr:uid="{00000000-0005-0000-0000-000024980000}"/>
    <cellStyle name="Pourcentage 5 2 3 2 4" xfId="39976" xr:uid="{00000000-0005-0000-0000-000025980000}"/>
    <cellStyle name="Pourcentage 5 2 3 2 5" xfId="39977" xr:uid="{00000000-0005-0000-0000-000026980000}"/>
    <cellStyle name="Pourcentage 5 2 3 3" xfId="39978" xr:uid="{00000000-0005-0000-0000-000027980000}"/>
    <cellStyle name="Pourcentage 5 2 3 3 2" xfId="39979" xr:uid="{00000000-0005-0000-0000-000028980000}"/>
    <cellStyle name="Pourcentage 5 2 3 3 3" xfId="39980" xr:uid="{00000000-0005-0000-0000-000029980000}"/>
    <cellStyle name="Pourcentage 5 2 3 4" xfId="39981" xr:uid="{00000000-0005-0000-0000-00002A980000}"/>
    <cellStyle name="Pourcentage 5 2 3 5" xfId="39982" xr:uid="{00000000-0005-0000-0000-00002B980000}"/>
    <cellStyle name="Pourcentage 5 2 3 6" xfId="51510" xr:uid="{3327BC8B-962E-4F43-B2BD-F0E1E531C385}"/>
    <cellStyle name="Pourcentage 5 2 4" xfId="39983" xr:uid="{00000000-0005-0000-0000-00002C980000}"/>
    <cellStyle name="Pourcentage 5 2 4 2" xfId="39984" xr:uid="{00000000-0005-0000-0000-00002D980000}"/>
    <cellStyle name="Pourcentage 5 2 5" xfId="2407" xr:uid="{00000000-0005-0000-0000-00002E980000}"/>
    <cellStyle name="Pourcentage 5 2 6" xfId="50390" xr:uid="{2961E515-99B1-4D55-BFEB-5D67A2946815}"/>
    <cellStyle name="Pourcentage 5 2 7" xfId="52217" xr:uid="{4D09AD5E-152E-4357-A8AE-0A773CD2D8DE}"/>
    <cellStyle name="Pourcentage 5 2 8" xfId="52730" xr:uid="{1AF4FE80-5FC1-45D2-BBDA-0D1AF68ED2F3}"/>
    <cellStyle name="Pourcentage 5 3" xfId="39985" xr:uid="{00000000-0005-0000-0000-00002F980000}"/>
    <cellStyle name="Pourcentage 5 3 2" xfId="39986" xr:uid="{00000000-0005-0000-0000-000030980000}"/>
    <cellStyle name="Pourcentage 5 3 2 2" xfId="39987" xr:uid="{00000000-0005-0000-0000-000031980000}"/>
    <cellStyle name="Pourcentage 5 3 2 2 2" xfId="39988" xr:uid="{00000000-0005-0000-0000-000032980000}"/>
    <cellStyle name="Pourcentage 5 3 2 2 2 2" xfId="39989" xr:uid="{00000000-0005-0000-0000-000033980000}"/>
    <cellStyle name="Pourcentage 5 3 2 2 3" xfId="39990" xr:uid="{00000000-0005-0000-0000-000034980000}"/>
    <cellStyle name="Pourcentage 5 3 2 2 4" xfId="39991" xr:uid="{00000000-0005-0000-0000-000035980000}"/>
    <cellStyle name="Pourcentage 5 3 2 3" xfId="39992" xr:uid="{00000000-0005-0000-0000-000036980000}"/>
    <cellStyle name="Pourcentage 5 3 2 3 2" xfId="39993" xr:uid="{00000000-0005-0000-0000-000037980000}"/>
    <cellStyle name="Pourcentage 5 3 2 4" xfId="39994" xr:uid="{00000000-0005-0000-0000-000038980000}"/>
    <cellStyle name="Pourcentage 5 3 2 5" xfId="39995" xr:uid="{00000000-0005-0000-0000-000039980000}"/>
    <cellStyle name="Pourcentage 5 3 2 6" xfId="39996" xr:uid="{00000000-0005-0000-0000-00003A980000}"/>
    <cellStyle name="Pourcentage 5 3 2 7" xfId="51511" xr:uid="{7DD1EA64-CB60-4289-B8E3-8ACA5AC15843}"/>
    <cellStyle name="Pourcentage 5 3 3" xfId="39997" xr:uid="{00000000-0005-0000-0000-00003B980000}"/>
    <cellStyle name="Pourcentage 5 3 3 2" xfId="39998" xr:uid="{00000000-0005-0000-0000-00003C980000}"/>
    <cellStyle name="Pourcentage 5 3 4" xfId="50417" xr:uid="{5A0AC34E-81DF-466C-AD46-4F1556F28B5E}"/>
    <cellStyle name="Pourcentage 5 3 5" xfId="52240" xr:uid="{67E12AEA-300E-4982-88A2-2B9352484692}"/>
    <cellStyle name="Pourcentage 5 3 6" xfId="52757" xr:uid="{F6723789-37A4-4597-9625-EA9632705A86}"/>
    <cellStyle name="Pourcentage 5 4" xfId="39999" xr:uid="{00000000-0005-0000-0000-00003D980000}"/>
    <cellStyle name="Pourcentage 5 4 2" xfId="40000" xr:uid="{00000000-0005-0000-0000-00003E980000}"/>
    <cellStyle name="Pourcentage 5 4 2 2" xfId="40001" xr:uid="{00000000-0005-0000-0000-00003F980000}"/>
    <cellStyle name="Pourcentage 5 4 2 2 2" xfId="40002" xr:uid="{00000000-0005-0000-0000-000040980000}"/>
    <cellStyle name="Pourcentage 5 4 2 2 2 2" xfId="40003" xr:uid="{00000000-0005-0000-0000-000041980000}"/>
    <cellStyle name="Pourcentage 5 4 2 2 3" xfId="40004" xr:uid="{00000000-0005-0000-0000-000042980000}"/>
    <cellStyle name="Pourcentage 5 4 2 2 4" xfId="40005" xr:uid="{00000000-0005-0000-0000-000043980000}"/>
    <cellStyle name="Pourcentage 5 4 2 3" xfId="40006" xr:uid="{00000000-0005-0000-0000-000044980000}"/>
    <cellStyle name="Pourcentage 5 4 2 3 2" xfId="40007" xr:uid="{00000000-0005-0000-0000-000045980000}"/>
    <cellStyle name="Pourcentage 5 4 2 4" xfId="40008" xr:uid="{00000000-0005-0000-0000-000046980000}"/>
    <cellStyle name="Pourcentage 5 4 2 5" xfId="40009" xr:uid="{00000000-0005-0000-0000-000047980000}"/>
    <cellStyle name="Pourcentage 5 4 2 6" xfId="40010" xr:uid="{00000000-0005-0000-0000-000048980000}"/>
    <cellStyle name="Pourcentage 5 4 3" xfId="40011" xr:uid="{00000000-0005-0000-0000-000049980000}"/>
    <cellStyle name="Pourcentage 5 4 3 2" xfId="40012" xr:uid="{00000000-0005-0000-0000-00004A980000}"/>
    <cellStyle name="Pourcentage 5 4 4" xfId="51509" xr:uid="{FD0A9B71-D84D-4AF6-AEE3-9267F5DB3911}"/>
    <cellStyle name="Pourcentage 5 5" xfId="40013" xr:uid="{00000000-0005-0000-0000-00004B980000}"/>
    <cellStyle name="Pourcentage 5 5 2" xfId="40014" xr:uid="{00000000-0005-0000-0000-00004C980000}"/>
    <cellStyle name="Pourcentage 5 5 2 2" xfId="40015" xr:uid="{00000000-0005-0000-0000-00004D980000}"/>
    <cellStyle name="Pourcentage 5 5 2 2 2" xfId="40016" xr:uid="{00000000-0005-0000-0000-00004E980000}"/>
    <cellStyle name="Pourcentage 5 5 2 2 2 2" xfId="40017" xr:uid="{00000000-0005-0000-0000-00004F980000}"/>
    <cellStyle name="Pourcentage 5 5 2 2 3" xfId="40018" xr:uid="{00000000-0005-0000-0000-000050980000}"/>
    <cellStyle name="Pourcentage 5 5 2 2 4" xfId="40019" xr:uid="{00000000-0005-0000-0000-000051980000}"/>
    <cellStyle name="Pourcentage 5 5 2 3" xfId="40020" xr:uid="{00000000-0005-0000-0000-000052980000}"/>
    <cellStyle name="Pourcentage 5 5 2 3 2" xfId="40021" xr:uid="{00000000-0005-0000-0000-000053980000}"/>
    <cellStyle name="Pourcentage 5 5 2 4" xfId="40022" xr:uid="{00000000-0005-0000-0000-000054980000}"/>
    <cellStyle name="Pourcentage 5 5 2 5" xfId="40023" xr:uid="{00000000-0005-0000-0000-000055980000}"/>
    <cellStyle name="Pourcentage 5 5 2 6" xfId="40024" xr:uid="{00000000-0005-0000-0000-000056980000}"/>
    <cellStyle name="Pourcentage 5 5 3" xfId="40025" xr:uid="{00000000-0005-0000-0000-000057980000}"/>
    <cellStyle name="Pourcentage 5 5 3 2" xfId="40026" xr:uid="{00000000-0005-0000-0000-000058980000}"/>
    <cellStyle name="Pourcentage 5 6" xfId="40027" xr:uid="{00000000-0005-0000-0000-000059980000}"/>
    <cellStyle name="Pourcentage 5 6 2" xfId="40028" xr:uid="{00000000-0005-0000-0000-00005A980000}"/>
    <cellStyle name="Pourcentage 5 6 2 2" xfId="40029" xr:uid="{00000000-0005-0000-0000-00005B980000}"/>
    <cellStyle name="Pourcentage 5 6 2 2 2" xfId="40030" xr:uid="{00000000-0005-0000-0000-00005C980000}"/>
    <cellStyle name="Pourcentage 5 6 2 2 2 2" xfId="40031" xr:uid="{00000000-0005-0000-0000-00005D980000}"/>
    <cellStyle name="Pourcentage 5 6 2 2 3" xfId="40032" xr:uid="{00000000-0005-0000-0000-00005E980000}"/>
    <cellStyle name="Pourcentage 5 6 2 2 4" xfId="40033" xr:uid="{00000000-0005-0000-0000-00005F980000}"/>
    <cellStyle name="Pourcentage 5 6 2 3" xfId="40034" xr:uid="{00000000-0005-0000-0000-000060980000}"/>
    <cellStyle name="Pourcentage 5 6 2 3 2" xfId="40035" xr:uid="{00000000-0005-0000-0000-000061980000}"/>
    <cellStyle name="Pourcentage 5 6 2 4" xfId="40036" xr:uid="{00000000-0005-0000-0000-000062980000}"/>
    <cellStyle name="Pourcentage 5 6 2 5" xfId="40037" xr:uid="{00000000-0005-0000-0000-000063980000}"/>
    <cellStyle name="Pourcentage 5 6 2 6" xfId="40038" xr:uid="{00000000-0005-0000-0000-000064980000}"/>
    <cellStyle name="Pourcentage 5 6 3" xfId="40039" xr:uid="{00000000-0005-0000-0000-000065980000}"/>
    <cellStyle name="Pourcentage 5 6 3 2" xfId="40040" xr:uid="{00000000-0005-0000-0000-000066980000}"/>
    <cellStyle name="Pourcentage 5 7" xfId="40041" xr:uid="{00000000-0005-0000-0000-000067980000}"/>
    <cellStyle name="Pourcentage 5 7 2" xfId="40042" xr:uid="{00000000-0005-0000-0000-000068980000}"/>
    <cellStyle name="Pourcentage 5 7 2 2" xfId="40043" xr:uid="{00000000-0005-0000-0000-000069980000}"/>
    <cellStyle name="Pourcentage 5 7 2 2 2" xfId="40044" xr:uid="{00000000-0005-0000-0000-00006A980000}"/>
    <cellStyle name="Pourcentage 5 7 2 2 2 2" xfId="40045" xr:uid="{00000000-0005-0000-0000-00006B980000}"/>
    <cellStyle name="Pourcentage 5 7 2 2 3" xfId="40046" xr:uid="{00000000-0005-0000-0000-00006C980000}"/>
    <cellStyle name="Pourcentage 5 7 2 2 4" xfId="40047" xr:uid="{00000000-0005-0000-0000-00006D980000}"/>
    <cellStyle name="Pourcentage 5 7 2 3" xfId="40048" xr:uid="{00000000-0005-0000-0000-00006E980000}"/>
    <cellStyle name="Pourcentage 5 7 2 3 2" xfId="40049" xr:uid="{00000000-0005-0000-0000-00006F980000}"/>
    <cellStyle name="Pourcentage 5 7 2 4" xfId="40050" xr:uid="{00000000-0005-0000-0000-000070980000}"/>
    <cellStyle name="Pourcentage 5 7 2 5" xfId="40051" xr:uid="{00000000-0005-0000-0000-000071980000}"/>
    <cellStyle name="Pourcentage 5 7 2 6" xfId="40052" xr:uid="{00000000-0005-0000-0000-000072980000}"/>
    <cellStyle name="Pourcentage 5 7 3" xfId="40053" xr:uid="{00000000-0005-0000-0000-000073980000}"/>
    <cellStyle name="Pourcentage 5 7 3 2" xfId="40054" xr:uid="{00000000-0005-0000-0000-000074980000}"/>
    <cellStyle name="Pourcentage 5 8" xfId="40055" xr:uid="{00000000-0005-0000-0000-000075980000}"/>
    <cellStyle name="Pourcentage 5 8 2" xfId="40056" xr:uid="{00000000-0005-0000-0000-000076980000}"/>
    <cellStyle name="Pourcentage 5 8 2 2" xfId="40057" xr:uid="{00000000-0005-0000-0000-000077980000}"/>
    <cellStyle name="Pourcentage 5 8 2 2 2" xfId="40058" xr:uid="{00000000-0005-0000-0000-000078980000}"/>
    <cellStyle name="Pourcentage 5 8 2 2 2 2" xfId="40059" xr:uid="{00000000-0005-0000-0000-000079980000}"/>
    <cellStyle name="Pourcentage 5 8 2 2 3" xfId="40060" xr:uid="{00000000-0005-0000-0000-00007A980000}"/>
    <cellStyle name="Pourcentage 5 8 2 2 4" xfId="40061" xr:uid="{00000000-0005-0000-0000-00007B980000}"/>
    <cellStyle name="Pourcentage 5 8 2 3" xfId="40062" xr:uid="{00000000-0005-0000-0000-00007C980000}"/>
    <cellStyle name="Pourcentage 5 8 2 3 2" xfId="40063" xr:uid="{00000000-0005-0000-0000-00007D980000}"/>
    <cellStyle name="Pourcentage 5 8 2 4" xfId="40064" xr:uid="{00000000-0005-0000-0000-00007E980000}"/>
    <cellStyle name="Pourcentage 5 8 2 5" xfId="40065" xr:uid="{00000000-0005-0000-0000-00007F980000}"/>
    <cellStyle name="Pourcentage 5 8 2 6" xfId="40066" xr:uid="{00000000-0005-0000-0000-000080980000}"/>
    <cellStyle name="Pourcentage 5 8 3" xfId="40067" xr:uid="{00000000-0005-0000-0000-000081980000}"/>
    <cellStyle name="Pourcentage 5 8 3 2" xfId="40068" xr:uid="{00000000-0005-0000-0000-000082980000}"/>
    <cellStyle name="Pourcentage 5 9" xfId="40069" xr:uid="{00000000-0005-0000-0000-000083980000}"/>
    <cellStyle name="Pourcentage 5 9 2" xfId="40070" xr:uid="{00000000-0005-0000-0000-000084980000}"/>
    <cellStyle name="Pourcentage 5 9 2 2" xfId="40071" xr:uid="{00000000-0005-0000-0000-000085980000}"/>
    <cellStyle name="Pourcentage 5 9 2 2 2" xfId="40072" xr:uid="{00000000-0005-0000-0000-000086980000}"/>
    <cellStyle name="Pourcentage 5 9 2 2 2 2" xfId="40073" xr:uid="{00000000-0005-0000-0000-000087980000}"/>
    <cellStyle name="Pourcentage 5 9 2 2 3" xfId="40074" xr:uid="{00000000-0005-0000-0000-000088980000}"/>
    <cellStyle name="Pourcentage 5 9 2 2 4" xfId="40075" xr:uid="{00000000-0005-0000-0000-000089980000}"/>
    <cellStyle name="Pourcentage 5 9 2 3" xfId="40076" xr:uid="{00000000-0005-0000-0000-00008A980000}"/>
    <cellStyle name="Pourcentage 5 9 2 3 2" xfId="40077" xr:uid="{00000000-0005-0000-0000-00008B980000}"/>
    <cellStyle name="Pourcentage 5 9 2 4" xfId="40078" xr:uid="{00000000-0005-0000-0000-00008C980000}"/>
    <cellStyle name="Pourcentage 5 9 2 5" xfId="40079" xr:uid="{00000000-0005-0000-0000-00008D980000}"/>
    <cellStyle name="Pourcentage 5 9 2 6" xfId="40080" xr:uid="{00000000-0005-0000-0000-00008E980000}"/>
    <cellStyle name="Pourcentage 5 9 3" xfId="40081" xr:uid="{00000000-0005-0000-0000-00008F980000}"/>
    <cellStyle name="Pourcentage 5 9 3 2" xfId="40082" xr:uid="{00000000-0005-0000-0000-000090980000}"/>
    <cellStyle name="Pourcentage 6" xfId="464" xr:uid="{00000000-0005-0000-0000-000091980000}"/>
    <cellStyle name="Pourcentage 6 10" xfId="40083" xr:uid="{00000000-0005-0000-0000-000092980000}"/>
    <cellStyle name="Pourcentage 6 10 2" xfId="40084" xr:uid="{00000000-0005-0000-0000-000093980000}"/>
    <cellStyle name="Pourcentage 6 10 2 2" xfId="40085" xr:uid="{00000000-0005-0000-0000-000094980000}"/>
    <cellStyle name="Pourcentage 6 10 2 2 2" xfId="40086" xr:uid="{00000000-0005-0000-0000-000095980000}"/>
    <cellStyle name="Pourcentage 6 10 2 2 2 2" xfId="40087" xr:uid="{00000000-0005-0000-0000-000096980000}"/>
    <cellStyle name="Pourcentage 6 10 2 2 3" xfId="40088" xr:uid="{00000000-0005-0000-0000-000097980000}"/>
    <cellStyle name="Pourcentage 6 10 2 2 4" xfId="40089" xr:uid="{00000000-0005-0000-0000-000098980000}"/>
    <cellStyle name="Pourcentage 6 10 2 3" xfId="40090" xr:uid="{00000000-0005-0000-0000-000099980000}"/>
    <cellStyle name="Pourcentage 6 10 2 3 2" xfId="40091" xr:uid="{00000000-0005-0000-0000-00009A980000}"/>
    <cellStyle name="Pourcentage 6 10 2 4" xfId="40092" xr:uid="{00000000-0005-0000-0000-00009B980000}"/>
    <cellStyle name="Pourcentage 6 10 2 5" xfId="40093" xr:uid="{00000000-0005-0000-0000-00009C980000}"/>
    <cellStyle name="Pourcentage 6 10 2 6" xfId="40094" xr:uid="{00000000-0005-0000-0000-00009D980000}"/>
    <cellStyle name="Pourcentage 6 10 3" xfId="40095" xr:uid="{00000000-0005-0000-0000-00009E980000}"/>
    <cellStyle name="Pourcentage 6 10 3 2" xfId="40096" xr:uid="{00000000-0005-0000-0000-00009F980000}"/>
    <cellStyle name="Pourcentage 6 11" xfId="40097" xr:uid="{00000000-0005-0000-0000-0000A0980000}"/>
    <cellStyle name="Pourcentage 6 11 2" xfId="40098" xr:uid="{00000000-0005-0000-0000-0000A1980000}"/>
    <cellStyle name="Pourcentage 6 11 2 2" xfId="40099" xr:uid="{00000000-0005-0000-0000-0000A2980000}"/>
    <cellStyle name="Pourcentage 6 11 2 2 2" xfId="40100" xr:uid="{00000000-0005-0000-0000-0000A3980000}"/>
    <cellStyle name="Pourcentage 6 11 2 2 2 2" xfId="40101" xr:uid="{00000000-0005-0000-0000-0000A4980000}"/>
    <cellStyle name="Pourcentage 6 11 2 2 3" xfId="40102" xr:uid="{00000000-0005-0000-0000-0000A5980000}"/>
    <cellStyle name="Pourcentage 6 11 2 2 4" xfId="40103" xr:uid="{00000000-0005-0000-0000-0000A6980000}"/>
    <cellStyle name="Pourcentage 6 11 2 3" xfId="40104" xr:uid="{00000000-0005-0000-0000-0000A7980000}"/>
    <cellStyle name="Pourcentage 6 11 2 3 2" xfId="40105" xr:uid="{00000000-0005-0000-0000-0000A8980000}"/>
    <cellStyle name="Pourcentage 6 11 2 4" xfId="40106" xr:uid="{00000000-0005-0000-0000-0000A9980000}"/>
    <cellStyle name="Pourcentage 6 11 2 5" xfId="40107" xr:uid="{00000000-0005-0000-0000-0000AA980000}"/>
    <cellStyle name="Pourcentage 6 11 2 6" xfId="40108" xr:uid="{00000000-0005-0000-0000-0000AB980000}"/>
    <cellStyle name="Pourcentage 6 11 3" xfId="40109" xr:uid="{00000000-0005-0000-0000-0000AC980000}"/>
    <cellStyle name="Pourcentage 6 11 3 2" xfId="40110" xr:uid="{00000000-0005-0000-0000-0000AD980000}"/>
    <cellStyle name="Pourcentage 6 12" xfId="40111" xr:uid="{00000000-0005-0000-0000-0000AE980000}"/>
    <cellStyle name="Pourcentage 6 12 2" xfId="40112" xr:uid="{00000000-0005-0000-0000-0000AF980000}"/>
    <cellStyle name="Pourcentage 6 12 2 2" xfId="40113" xr:uid="{00000000-0005-0000-0000-0000B0980000}"/>
    <cellStyle name="Pourcentage 6 12 2 2 2" xfId="40114" xr:uid="{00000000-0005-0000-0000-0000B1980000}"/>
    <cellStyle name="Pourcentage 6 12 2 2 2 2" xfId="40115" xr:uid="{00000000-0005-0000-0000-0000B2980000}"/>
    <cellStyle name="Pourcentage 6 12 2 2 3" xfId="40116" xr:uid="{00000000-0005-0000-0000-0000B3980000}"/>
    <cellStyle name="Pourcentage 6 12 2 2 4" xfId="40117" xr:uid="{00000000-0005-0000-0000-0000B4980000}"/>
    <cellStyle name="Pourcentage 6 12 2 3" xfId="40118" xr:uid="{00000000-0005-0000-0000-0000B5980000}"/>
    <cellStyle name="Pourcentage 6 12 2 3 2" xfId="40119" xr:uid="{00000000-0005-0000-0000-0000B6980000}"/>
    <cellStyle name="Pourcentage 6 12 2 4" xfId="40120" xr:uid="{00000000-0005-0000-0000-0000B7980000}"/>
    <cellStyle name="Pourcentage 6 12 2 5" xfId="40121" xr:uid="{00000000-0005-0000-0000-0000B8980000}"/>
    <cellStyle name="Pourcentage 6 12 2 6" xfId="40122" xr:uid="{00000000-0005-0000-0000-0000B9980000}"/>
    <cellStyle name="Pourcentage 6 12 3" xfId="40123" xr:uid="{00000000-0005-0000-0000-0000BA980000}"/>
    <cellStyle name="Pourcentage 6 12 3 2" xfId="40124" xr:uid="{00000000-0005-0000-0000-0000BB980000}"/>
    <cellStyle name="Pourcentage 6 13" xfId="40125" xr:uid="{00000000-0005-0000-0000-0000BC980000}"/>
    <cellStyle name="Pourcentage 6 13 2" xfId="40126" xr:uid="{00000000-0005-0000-0000-0000BD980000}"/>
    <cellStyle name="Pourcentage 6 13 2 2" xfId="40127" xr:uid="{00000000-0005-0000-0000-0000BE980000}"/>
    <cellStyle name="Pourcentage 6 13 2 2 2" xfId="40128" xr:uid="{00000000-0005-0000-0000-0000BF980000}"/>
    <cellStyle name="Pourcentage 6 13 2 2 2 2" xfId="40129" xr:uid="{00000000-0005-0000-0000-0000C0980000}"/>
    <cellStyle name="Pourcentage 6 13 2 2 3" xfId="40130" xr:uid="{00000000-0005-0000-0000-0000C1980000}"/>
    <cellStyle name="Pourcentage 6 13 2 2 4" xfId="40131" xr:uid="{00000000-0005-0000-0000-0000C2980000}"/>
    <cellStyle name="Pourcentage 6 13 2 3" xfId="40132" xr:uid="{00000000-0005-0000-0000-0000C3980000}"/>
    <cellStyle name="Pourcentage 6 13 2 3 2" xfId="40133" xr:uid="{00000000-0005-0000-0000-0000C4980000}"/>
    <cellStyle name="Pourcentage 6 13 2 4" xfId="40134" xr:uid="{00000000-0005-0000-0000-0000C5980000}"/>
    <cellStyle name="Pourcentage 6 13 2 5" xfId="40135" xr:uid="{00000000-0005-0000-0000-0000C6980000}"/>
    <cellStyle name="Pourcentage 6 13 2 6" xfId="40136" xr:uid="{00000000-0005-0000-0000-0000C7980000}"/>
    <cellStyle name="Pourcentage 6 13 3" xfId="40137" xr:uid="{00000000-0005-0000-0000-0000C8980000}"/>
    <cellStyle name="Pourcentage 6 13 3 2" xfId="40138" xr:uid="{00000000-0005-0000-0000-0000C9980000}"/>
    <cellStyle name="Pourcentage 6 14" xfId="40139" xr:uid="{00000000-0005-0000-0000-0000CA980000}"/>
    <cellStyle name="Pourcentage 6 14 2" xfId="40140" xr:uid="{00000000-0005-0000-0000-0000CB980000}"/>
    <cellStyle name="Pourcentage 6 14 2 2" xfId="40141" xr:uid="{00000000-0005-0000-0000-0000CC980000}"/>
    <cellStyle name="Pourcentage 6 14 2 2 2" xfId="40142" xr:uid="{00000000-0005-0000-0000-0000CD980000}"/>
    <cellStyle name="Pourcentage 6 14 2 3" xfId="40143" xr:uid="{00000000-0005-0000-0000-0000CE980000}"/>
    <cellStyle name="Pourcentage 6 14 2 4" xfId="40144" xr:uid="{00000000-0005-0000-0000-0000CF980000}"/>
    <cellStyle name="Pourcentage 6 14 3" xfId="40145" xr:uid="{00000000-0005-0000-0000-0000D0980000}"/>
    <cellStyle name="Pourcentage 6 14 3 2" xfId="40146" xr:uid="{00000000-0005-0000-0000-0000D1980000}"/>
    <cellStyle name="Pourcentage 6 14 3 3" xfId="40147" xr:uid="{00000000-0005-0000-0000-0000D2980000}"/>
    <cellStyle name="Pourcentage 6 14 4" xfId="40148" xr:uid="{00000000-0005-0000-0000-0000D3980000}"/>
    <cellStyle name="Pourcentage 6 14 5" xfId="40149" xr:uid="{00000000-0005-0000-0000-0000D4980000}"/>
    <cellStyle name="Pourcentage 6 15" xfId="40150" xr:uid="{00000000-0005-0000-0000-0000D5980000}"/>
    <cellStyle name="Pourcentage 6 16" xfId="2315" xr:uid="{00000000-0005-0000-0000-0000D6980000}"/>
    <cellStyle name="Pourcentage 6 17" xfId="50335" xr:uid="{70E27ACC-8AAD-49C8-A875-BDB80A7DAF53}"/>
    <cellStyle name="Pourcentage 6 2" xfId="1445" xr:uid="{00000000-0005-0000-0000-0000D7980000}"/>
    <cellStyle name="Pourcentage 6 2 2" xfId="40151" xr:uid="{00000000-0005-0000-0000-0000D8980000}"/>
    <cellStyle name="Pourcentage 6 2 2 2" xfId="40152" xr:uid="{00000000-0005-0000-0000-0000D9980000}"/>
    <cellStyle name="Pourcentage 6 2 2 2 2" xfId="40153" xr:uid="{00000000-0005-0000-0000-0000DA980000}"/>
    <cellStyle name="Pourcentage 6 2 2 2 2 2" xfId="40154" xr:uid="{00000000-0005-0000-0000-0000DB980000}"/>
    <cellStyle name="Pourcentage 6 2 2 2 2 2 2" xfId="40155" xr:uid="{00000000-0005-0000-0000-0000DC980000}"/>
    <cellStyle name="Pourcentage 6 2 2 2 2 3" xfId="40156" xr:uid="{00000000-0005-0000-0000-0000DD980000}"/>
    <cellStyle name="Pourcentage 6 2 2 2 2 4" xfId="40157" xr:uid="{00000000-0005-0000-0000-0000DE980000}"/>
    <cellStyle name="Pourcentage 6 2 2 2 3" xfId="40158" xr:uid="{00000000-0005-0000-0000-0000DF980000}"/>
    <cellStyle name="Pourcentage 6 2 2 2 3 2" xfId="40159" xr:uid="{00000000-0005-0000-0000-0000E0980000}"/>
    <cellStyle name="Pourcentage 6 2 2 2 4" xfId="40160" xr:uid="{00000000-0005-0000-0000-0000E1980000}"/>
    <cellStyle name="Pourcentage 6 2 2 2 5" xfId="40161" xr:uid="{00000000-0005-0000-0000-0000E2980000}"/>
    <cellStyle name="Pourcentage 6 2 2 2 6" xfId="40162" xr:uid="{00000000-0005-0000-0000-0000E3980000}"/>
    <cellStyle name="Pourcentage 6 2 2 3" xfId="40163" xr:uid="{00000000-0005-0000-0000-0000E4980000}"/>
    <cellStyle name="Pourcentage 6 2 2 3 2" xfId="40164" xr:uid="{00000000-0005-0000-0000-0000E5980000}"/>
    <cellStyle name="Pourcentage 6 2 3" xfId="40165" xr:uid="{00000000-0005-0000-0000-0000E6980000}"/>
    <cellStyle name="Pourcentage 6 2 3 2" xfId="40166" xr:uid="{00000000-0005-0000-0000-0000E7980000}"/>
    <cellStyle name="Pourcentage 6 2 3 2 2" xfId="40167" xr:uid="{00000000-0005-0000-0000-0000E8980000}"/>
    <cellStyle name="Pourcentage 6 2 3 2 2 2" xfId="40168" xr:uid="{00000000-0005-0000-0000-0000E9980000}"/>
    <cellStyle name="Pourcentage 6 2 3 2 3" xfId="40169" xr:uid="{00000000-0005-0000-0000-0000EA980000}"/>
    <cellStyle name="Pourcentage 6 2 3 2 4" xfId="40170" xr:uid="{00000000-0005-0000-0000-0000EB980000}"/>
    <cellStyle name="Pourcentage 6 2 3 2 5" xfId="40171" xr:uid="{00000000-0005-0000-0000-0000EC980000}"/>
    <cellStyle name="Pourcentage 6 2 3 3" xfId="40172" xr:uid="{00000000-0005-0000-0000-0000ED980000}"/>
    <cellStyle name="Pourcentage 6 2 3 3 2" xfId="40173" xr:uid="{00000000-0005-0000-0000-0000EE980000}"/>
    <cellStyle name="Pourcentage 6 2 3 3 3" xfId="40174" xr:uid="{00000000-0005-0000-0000-0000EF980000}"/>
    <cellStyle name="Pourcentage 6 2 3 4" xfId="40175" xr:uid="{00000000-0005-0000-0000-0000F0980000}"/>
    <cellStyle name="Pourcentage 6 2 3 5" xfId="40176" xr:uid="{00000000-0005-0000-0000-0000F1980000}"/>
    <cellStyle name="Pourcentage 6 2 4" xfId="40177" xr:uid="{00000000-0005-0000-0000-0000F2980000}"/>
    <cellStyle name="Pourcentage 6 2 4 2" xfId="40178" xr:uid="{00000000-0005-0000-0000-0000F3980000}"/>
    <cellStyle name="Pourcentage 6 2 5" xfId="2408" xr:uid="{00000000-0005-0000-0000-0000F4980000}"/>
    <cellStyle name="Pourcentage 6 3" xfId="40179" xr:uid="{00000000-0005-0000-0000-0000F5980000}"/>
    <cellStyle name="Pourcentage 6 3 2" xfId="40180" xr:uid="{00000000-0005-0000-0000-0000F6980000}"/>
    <cellStyle name="Pourcentage 6 3 2 2" xfId="40181" xr:uid="{00000000-0005-0000-0000-0000F7980000}"/>
    <cellStyle name="Pourcentage 6 3 2 2 2" xfId="40182" xr:uid="{00000000-0005-0000-0000-0000F8980000}"/>
    <cellStyle name="Pourcentage 6 3 2 2 2 2" xfId="40183" xr:uid="{00000000-0005-0000-0000-0000F9980000}"/>
    <cellStyle name="Pourcentage 6 3 2 2 3" xfId="40184" xr:uid="{00000000-0005-0000-0000-0000FA980000}"/>
    <cellStyle name="Pourcentage 6 3 2 2 4" xfId="40185" xr:uid="{00000000-0005-0000-0000-0000FB980000}"/>
    <cellStyle name="Pourcentage 6 3 2 3" xfId="40186" xr:uid="{00000000-0005-0000-0000-0000FC980000}"/>
    <cellStyle name="Pourcentage 6 3 2 3 2" xfId="40187" xr:uid="{00000000-0005-0000-0000-0000FD980000}"/>
    <cellStyle name="Pourcentage 6 3 2 4" xfId="40188" xr:uid="{00000000-0005-0000-0000-0000FE980000}"/>
    <cellStyle name="Pourcentage 6 3 2 5" xfId="40189" xr:uid="{00000000-0005-0000-0000-0000FF980000}"/>
    <cellStyle name="Pourcentage 6 3 2 6" xfId="40190" xr:uid="{00000000-0005-0000-0000-000000990000}"/>
    <cellStyle name="Pourcentage 6 3 3" xfId="40191" xr:uid="{00000000-0005-0000-0000-000001990000}"/>
    <cellStyle name="Pourcentage 6 3 3 2" xfId="40192" xr:uid="{00000000-0005-0000-0000-000002990000}"/>
    <cellStyle name="Pourcentage 6 3 4" xfId="51513" xr:uid="{A4D03D1E-8EC0-44B8-9606-3B29B3F3D668}"/>
    <cellStyle name="Pourcentage 6 4" xfId="40193" xr:uid="{00000000-0005-0000-0000-000003990000}"/>
    <cellStyle name="Pourcentage 6 4 2" xfId="40194" xr:uid="{00000000-0005-0000-0000-000004990000}"/>
    <cellStyle name="Pourcentage 6 4 2 2" xfId="40195" xr:uid="{00000000-0005-0000-0000-000005990000}"/>
    <cellStyle name="Pourcentage 6 4 2 2 2" xfId="40196" xr:uid="{00000000-0005-0000-0000-000006990000}"/>
    <cellStyle name="Pourcentage 6 4 2 2 2 2" xfId="40197" xr:uid="{00000000-0005-0000-0000-000007990000}"/>
    <cellStyle name="Pourcentage 6 4 2 2 3" xfId="40198" xr:uid="{00000000-0005-0000-0000-000008990000}"/>
    <cellStyle name="Pourcentage 6 4 2 2 4" xfId="40199" xr:uid="{00000000-0005-0000-0000-000009990000}"/>
    <cellStyle name="Pourcentage 6 4 2 3" xfId="40200" xr:uid="{00000000-0005-0000-0000-00000A990000}"/>
    <cellStyle name="Pourcentage 6 4 2 3 2" xfId="40201" xr:uid="{00000000-0005-0000-0000-00000B990000}"/>
    <cellStyle name="Pourcentage 6 4 2 4" xfId="40202" xr:uid="{00000000-0005-0000-0000-00000C990000}"/>
    <cellStyle name="Pourcentage 6 4 2 5" xfId="40203" xr:uid="{00000000-0005-0000-0000-00000D990000}"/>
    <cellStyle name="Pourcentage 6 4 2 6" xfId="40204" xr:uid="{00000000-0005-0000-0000-00000E990000}"/>
    <cellStyle name="Pourcentage 6 4 3" xfId="40205" xr:uid="{00000000-0005-0000-0000-00000F990000}"/>
    <cellStyle name="Pourcentage 6 4 3 2" xfId="40206" xr:uid="{00000000-0005-0000-0000-000010990000}"/>
    <cellStyle name="Pourcentage 6 4 4" xfId="51512" xr:uid="{51A4D870-A9F7-40CF-9281-55A0C4B93A8D}"/>
    <cellStyle name="Pourcentage 6 5" xfId="40207" xr:uid="{00000000-0005-0000-0000-000011990000}"/>
    <cellStyle name="Pourcentage 6 5 2" xfId="40208" xr:uid="{00000000-0005-0000-0000-000012990000}"/>
    <cellStyle name="Pourcentage 6 5 2 2" xfId="40209" xr:uid="{00000000-0005-0000-0000-000013990000}"/>
    <cellStyle name="Pourcentage 6 5 2 2 2" xfId="40210" xr:uid="{00000000-0005-0000-0000-000014990000}"/>
    <cellStyle name="Pourcentage 6 5 2 2 2 2" xfId="40211" xr:uid="{00000000-0005-0000-0000-000015990000}"/>
    <cellStyle name="Pourcentage 6 5 2 2 3" xfId="40212" xr:uid="{00000000-0005-0000-0000-000016990000}"/>
    <cellStyle name="Pourcentage 6 5 2 2 4" xfId="40213" xr:uid="{00000000-0005-0000-0000-000017990000}"/>
    <cellStyle name="Pourcentage 6 5 2 3" xfId="40214" xr:uid="{00000000-0005-0000-0000-000018990000}"/>
    <cellStyle name="Pourcentage 6 5 2 3 2" xfId="40215" xr:uid="{00000000-0005-0000-0000-000019990000}"/>
    <cellStyle name="Pourcentage 6 5 2 4" xfId="40216" xr:uid="{00000000-0005-0000-0000-00001A990000}"/>
    <cellStyle name="Pourcentage 6 5 2 5" xfId="40217" xr:uid="{00000000-0005-0000-0000-00001B990000}"/>
    <cellStyle name="Pourcentage 6 5 2 6" xfId="40218" xr:uid="{00000000-0005-0000-0000-00001C990000}"/>
    <cellStyle name="Pourcentage 6 5 3" xfId="40219" xr:uid="{00000000-0005-0000-0000-00001D990000}"/>
    <cellStyle name="Pourcentage 6 5 3 2" xfId="40220" xr:uid="{00000000-0005-0000-0000-00001E990000}"/>
    <cellStyle name="Pourcentage 6 6" xfId="40221" xr:uid="{00000000-0005-0000-0000-00001F990000}"/>
    <cellStyle name="Pourcentage 6 6 2" xfId="40222" xr:uid="{00000000-0005-0000-0000-000020990000}"/>
    <cellStyle name="Pourcentage 6 6 2 2" xfId="40223" xr:uid="{00000000-0005-0000-0000-000021990000}"/>
    <cellStyle name="Pourcentage 6 6 2 2 2" xfId="40224" xr:uid="{00000000-0005-0000-0000-000022990000}"/>
    <cellStyle name="Pourcentage 6 6 2 2 2 2" xfId="40225" xr:uid="{00000000-0005-0000-0000-000023990000}"/>
    <cellStyle name="Pourcentage 6 6 2 2 3" xfId="40226" xr:uid="{00000000-0005-0000-0000-000024990000}"/>
    <cellStyle name="Pourcentage 6 6 2 2 4" xfId="40227" xr:uid="{00000000-0005-0000-0000-000025990000}"/>
    <cellStyle name="Pourcentage 6 6 2 3" xfId="40228" xr:uid="{00000000-0005-0000-0000-000026990000}"/>
    <cellStyle name="Pourcentage 6 6 2 3 2" xfId="40229" xr:uid="{00000000-0005-0000-0000-000027990000}"/>
    <cellStyle name="Pourcentage 6 6 2 4" xfId="40230" xr:uid="{00000000-0005-0000-0000-000028990000}"/>
    <cellStyle name="Pourcentage 6 6 2 5" xfId="40231" xr:uid="{00000000-0005-0000-0000-000029990000}"/>
    <cellStyle name="Pourcentage 6 6 2 6" xfId="40232" xr:uid="{00000000-0005-0000-0000-00002A990000}"/>
    <cellStyle name="Pourcentage 6 6 3" xfId="40233" xr:uid="{00000000-0005-0000-0000-00002B990000}"/>
    <cellStyle name="Pourcentage 6 6 3 2" xfId="40234" xr:uid="{00000000-0005-0000-0000-00002C990000}"/>
    <cellStyle name="Pourcentage 6 7" xfId="40235" xr:uid="{00000000-0005-0000-0000-00002D990000}"/>
    <cellStyle name="Pourcentage 6 7 2" xfId="40236" xr:uid="{00000000-0005-0000-0000-00002E990000}"/>
    <cellStyle name="Pourcentage 6 7 2 2" xfId="40237" xr:uid="{00000000-0005-0000-0000-00002F990000}"/>
    <cellStyle name="Pourcentage 6 7 2 2 2" xfId="40238" xr:uid="{00000000-0005-0000-0000-000030990000}"/>
    <cellStyle name="Pourcentage 6 7 2 2 2 2" xfId="40239" xr:uid="{00000000-0005-0000-0000-000031990000}"/>
    <cellStyle name="Pourcentage 6 7 2 2 3" xfId="40240" xr:uid="{00000000-0005-0000-0000-000032990000}"/>
    <cellStyle name="Pourcentage 6 7 2 2 4" xfId="40241" xr:uid="{00000000-0005-0000-0000-000033990000}"/>
    <cellStyle name="Pourcentage 6 7 2 3" xfId="40242" xr:uid="{00000000-0005-0000-0000-000034990000}"/>
    <cellStyle name="Pourcentage 6 7 2 3 2" xfId="40243" xr:uid="{00000000-0005-0000-0000-000035990000}"/>
    <cellStyle name="Pourcentage 6 7 2 4" xfId="40244" xr:uid="{00000000-0005-0000-0000-000036990000}"/>
    <cellStyle name="Pourcentage 6 7 2 5" xfId="40245" xr:uid="{00000000-0005-0000-0000-000037990000}"/>
    <cellStyle name="Pourcentage 6 7 2 6" xfId="40246" xr:uid="{00000000-0005-0000-0000-000038990000}"/>
    <cellStyle name="Pourcentage 6 7 3" xfId="40247" xr:uid="{00000000-0005-0000-0000-000039990000}"/>
    <cellStyle name="Pourcentage 6 7 3 2" xfId="40248" xr:uid="{00000000-0005-0000-0000-00003A990000}"/>
    <cellStyle name="Pourcentage 6 8" xfId="40249" xr:uid="{00000000-0005-0000-0000-00003B990000}"/>
    <cellStyle name="Pourcentage 6 8 2" xfId="40250" xr:uid="{00000000-0005-0000-0000-00003C990000}"/>
    <cellStyle name="Pourcentage 6 8 2 2" xfId="40251" xr:uid="{00000000-0005-0000-0000-00003D990000}"/>
    <cellStyle name="Pourcentage 6 8 2 2 2" xfId="40252" xr:uid="{00000000-0005-0000-0000-00003E990000}"/>
    <cellStyle name="Pourcentage 6 8 2 2 2 2" xfId="40253" xr:uid="{00000000-0005-0000-0000-00003F990000}"/>
    <cellStyle name="Pourcentage 6 8 2 2 3" xfId="40254" xr:uid="{00000000-0005-0000-0000-000040990000}"/>
    <cellStyle name="Pourcentage 6 8 2 2 4" xfId="40255" xr:uid="{00000000-0005-0000-0000-000041990000}"/>
    <cellStyle name="Pourcentage 6 8 2 3" xfId="40256" xr:uid="{00000000-0005-0000-0000-000042990000}"/>
    <cellStyle name="Pourcentage 6 8 2 3 2" xfId="40257" xr:uid="{00000000-0005-0000-0000-000043990000}"/>
    <cellStyle name="Pourcentage 6 8 2 4" xfId="40258" xr:uid="{00000000-0005-0000-0000-000044990000}"/>
    <cellStyle name="Pourcentage 6 8 2 5" xfId="40259" xr:uid="{00000000-0005-0000-0000-000045990000}"/>
    <cellStyle name="Pourcentage 6 8 2 6" xfId="40260" xr:uid="{00000000-0005-0000-0000-000046990000}"/>
    <cellStyle name="Pourcentage 6 8 3" xfId="40261" xr:uid="{00000000-0005-0000-0000-000047990000}"/>
    <cellStyle name="Pourcentage 6 8 3 2" xfId="40262" xr:uid="{00000000-0005-0000-0000-000048990000}"/>
    <cellStyle name="Pourcentage 6 9" xfId="40263" xr:uid="{00000000-0005-0000-0000-000049990000}"/>
    <cellStyle name="Pourcentage 6 9 2" xfId="40264" xr:uid="{00000000-0005-0000-0000-00004A990000}"/>
    <cellStyle name="Pourcentage 6 9 2 2" xfId="40265" xr:uid="{00000000-0005-0000-0000-00004B990000}"/>
    <cellStyle name="Pourcentage 6 9 2 2 2" xfId="40266" xr:uid="{00000000-0005-0000-0000-00004C990000}"/>
    <cellStyle name="Pourcentage 6 9 2 2 2 2" xfId="40267" xr:uid="{00000000-0005-0000-0000-00004D990000}"/>
    <cellStyle name="Pourcentage 6 9 2 2 3" xfId="40268" xr:uid="{00000000-0005-0000-0000-00004E990000}"/>
    <cellStyle name="Pourcentage 6 9 2 2 4" xfId="40269" xr:uid="{00000000-0005-0000-0000-00004F990000}"/>
    <cellStyle name="Pourcentage 6 9 2 3" xfId="40270" xr:uid="{00000000-0005-0000-0000-000050990000}"/>
    <cellStyle name="Pourcentage 6 9 2 3 2" xfId="40271" xr:uid="{00000000-0005-0000-0000-000051990000}"/>
    <cellStyle name="Pourcentage 6 9 2 4" xfId="40272" xr:uid="{00000000-0005-0000-0000-000052990000}"/>
    <cellStyle name="Pourcentage 6 9 2 5" xfId="40273" xr:uid="{00000000-0005-0000-0000-000053990000}"/>
    <cellStyle name="Pourcentage 6 9 2 6" xfId="40274" xr:uid="{00000000-0005-0000-0000-000054990000}"/>
    <cellStyle name="Pourcentage 6 9 3" xfId="40275" xr:uid="{00000000-0005-0000-0000-000055990000}"/>
    <cellStyle name="Pourcentage 6 9 3 2" xfId="40276" xr:uid="{00000000-0005-0000-0000-000056990000}"/>
    <cellStyle name="Pourcentage 7" xfId="465" xr:uid="{00000000-0005-0000-0000-000057990000}"/>
    <cellStyle name="Pourcentage 7 10" xfId="40277" xr:uid="{00000000-0005-0000-0000-000058990000}"/>
    <cellStyle name="Pourcentage 7 11" xfId="40278" xr:uid="{00000000-0005-0000-0000-000059990000}"/>
    <cellStyle name="Pourcentage 7 12" xfId="40279" xr:uid="{00000000-0005-0000-0000-00005A990000}"/>
    <cellStyle name="Pourcentage 7 13" xfId="40280" xr:uid="{00000000-0005-0000-0000-00005B990000}"/>
    <cellStyle name="Pourcentage 7 14" xfId="40281" xr:uid="{00000000-0005-0000-0000-00005C990000}"/>
    <cellStyle name="Pourcentage 7 15" xfId="40282" xr:uid="{00000000-0005-0000-0000-00005D990000}"/>
    <cellStyle name="Pourcentage 7 16" xfId="40283" xr:uid="{00000000-0005-0000-0000-00005E990000}"/>
    <cellStyle name="Pourcentage 7 17" xfId="2316" xr:uid="{00000000-0005-0000-0000-00005F990000}"/>
    <cellStyle name="Pourcentage 7 2" xfId="1446" xr:uid="{00000000-0005-0000-0000-000060990000}"/>
    <cellStyle name="Pourcentage 7 2 2" xfId="40284" xr:uid="{00000000-0005-0000-0000-000061990000}"/>
    <cellStyle name="Pourcentage 7 2 2 2" xfId="40285" xr:uid="{00000000-0005-0000-0000-000062990000}"/>
    <cellStyle name="Pourcentage 7 2 2 2 2" xfId="40286" xr:uid="{00000000-0005-0000-0000-000063990000}"/>
    <cellStyle name="Pourcentage 7 2 2 2 2 2" xfId="40287" xr:uid="{00000000-0005-0000-0000-000064990000}"/>
    <cellStyle name="Pourcentage 7 2 2 2 2 2 2" xfId="40288" xr:uid="{00000000-0005-0000-0000-000065990000}"/>
    <cellStyle name="Pourcentage 7 2 2 2 2 2 2 2" xfId="40289" xr:uid="{00000000-0005-0000-0000-000066990000}"/>
    <cellStyle name="Pourcentage 7 2 2 2 2 2 3" xfId="40290" xr:uid="{00000000-0005-0000-0000-000067990000}"/>
    <cellStyle name="Pourcentage 7 2 2 2 2 2 4" xfId="40291" xr:uid="{00000000-0005-0000-0000-000068990000}"/>
    <cellStyle name="Pourcentage 7 2 2 2 2 3" xfId="40292" xr:uid="{00000000-0005-0000-0000-000069990000}"/>
    <cellStyle name="Pourcentage 7 2 2 2 2 3 2" xfId="40293" xr:uid="{00000000-0005-0000-0000-00006A990000}"/>
    <cellStyle name="Pourcentage 7 2 2 2 2 4" xfId="40294" xr:uid="{00000000-0005-0000-0000-00006B990000}"/>
    <cellStyle name="Pourcentage 7 2 2 2 2 5" xfId="40295" xr:uid="{00000000-0005-0000-0000-00006C990000}"/>
    <cellStyle name="Pourcentage 7 2 2 2 3" xfId="40296" xr:uid="{00000000-0005-0000-0000-00006D990000}"/>
    <cellStyle name="Pourcentage 7 2 2 3" xfId="40297" xr:uid="{00000000-0005-0000-0000-00006E990000}"/>
    <cellStyle name="Pourcentage 7 2 2 3 2" xfId="40298" xr:uid="{00000000-0005-0000-0000-00006F990000}"/>
    <cellStyle name="Pourcentage 7 2 2 3 2 2" xfId="40299" xr:uid="{00000000-0005-0000-0000-000070990000}"/>
    <cellStyle name="Pourcentage 7 2 2 3 2 2 2" xfId="40300" xr:uid="{00000000-0005-0000-0000-000071990000}"/>
    <cellStyle name="Pourcentage 7 2 2 3 2 3" xfId="40301" xr:uid="{00000000-0005-0000-0000-000072990000}"/>
    <cellStyle name="Pourcentage 7 2 2 3 2 4" xfId="40302" xr:uid="{00000000-0005-0000-0000-000073990000}"/>
    <cellStyle name="Pourcentage 7 2 2 3 3" xfId="40303" xr:uid="{00000000-0005-0000-0000-000074990000}"/>
    <cellStyle name="Pourcentage 7 2 2 3 3 2" xfId="40304" xr:uid="{00000000-0005-0000-0000-000075990000}"/>
    <cellStyle name="Pourcentage 7 2 2 3 4" xfId="40305" xr:uid="{00000000-0005-0000-0000-000076990000}"/>
    <cellStyle name="Pourcentage 7 2 2 3 5" xfId="40306" xr:uid="{00000000-0005-0000-0000-000077990000}"/>
    <cellStyle name="Pourcentage 7 2 2 3 6" xfId="40307" xr:uid="{00000000-0005-0000-0000-000078990000}"/>
    <cellStyle name="Pourcentage 7 2 2 4" xfId="40308" xr:uid="{00000000-0005-0000-0000-000079990000}"/>
    <cellStyle name="Pourcentage 7 2 2 4 2" xfId="40309" xr:uid="{00000000-0005-0000-0000-00007A990000}"/>
    <cellStyle name="Pourcentage 7 2 2 4 3" xfId="40310" xr:uid="{00000000-0005-0000-0000-00007B990000}"/>
    <cellStyle name="Pourcentage 7 2 2 5" xfId="40311" xr:uid="{00000000-0005-0000-0000-00007C990000}"/>
    <cellStyle name="Pourcentage 7 2 2 6" xfId="40312" xr:uid="{00000000-0005-0000-0000-00007D990000}"/>
    <cellStyle name="Pourcentage 7 2 2 7" xfId="40313" xr:uid="{00000000-0005-0000-0000-00007E990000}"/>
    <cellStyle name="Pourcentage 7 2 2 8" xfId="40314" xr:uid="{00000000-0005-0000-0000-00007F990000}"/>
    <cellStyle name="Pourcentage 7 2 3" xfId="40315" xr:uid="{00000000-0005-0000-0000-000080990000}"/>
    <cellStyle name="Pourcentage 7 2 3 2" xfId="40316" xr:uid="{00000000-0005-0000-0000-000081990000}"/>
    <cellStyle name="Pourcentage 7 2 3 2 2" xfId="40317" xr:uid="{00000000-0005-0000-0000-000082990000}"/>
    <cellStyle name="Pourcentage 7 2 3 2 2 2" xfId="40318" xr:uid="{00000000-0005-0000-0000-000083990000}"/>
    <cellStyle name="Pourcentage 7 2 3 2 2 2 2" xfId="40319" xr:uid="{00000000-0005-0000-0000-000084990000}"/>
    <cellStyle name="Pourcentage 7 2 3 2 2 3" xfId="40320" xr:uid="{00000000-0005-0000-0000-000085990000}"/>
    <cellStyle name="Pourcentage 7 2 3 2 2 4" xfId="40321" xr:uid="{00000000-0005-0000-0000-000086990000}"/>
    <cellStyle name="Pourcentage 7 2 3 2 3" xfId="40322" xr:uid="{00000000-0005-0000-0000-000087990000}"/>
    <cellStyle name="Pourcentage 7 2 3 2 3 2" xfId="40323" xr:uid="{00000000-0005-0000-0000-000088990000}"/>
    <cellStyle name="Pourcentage 7 2 3 2 4" xfId="40324" xr:uid="{00000000-0005-0000-0000-000089990000}"/>
    <cellStyle name="Pourcentage 7 2 3 2 5" xfId="40325" xr:uid="{00000000-0005-0000-0000-00008A990000}"/>
    <cellStyle name="Pourcentage 7 2 3 2 6" xfId="40326" xr:uid="{00000000-0005-0000-0000-00008B990000}"/>
    <cellStyle name="Pourcentage 7 2 3 3" xfId="40327" xr:uid="{00000000-0005-0000-0000-00008C990000}"/>
    <cellStyle name="Pourcentage 7 2 3 3 2" xfId="40328" xr:uid="{00000000-0005-0000-0000-00008D990000}"/>
    <cellStyle name="Pourcentage 7 2 4" xfId="40329" xr:uid="{00000000-0005-0000-0000-00008E990000}"/>
    <cellStyle name="Pourcentage 7 2 4 2" xfId="40330" xr:uid="{00000000-0005-0000-0000-00008F990000}"/>
    <cellStyle name="Pourcentage 7 2 4 2 2" xfId="40331" xr:uid="{00000000-0005-0000-0000-000090990000}"/>
    <cellStyle name="Pourcentage 7 2 4 2 2 2" xfId="40332" xr:uid="{00000000-0005-0000-0000-000091990000}"/>
    <cellStyle name="Pourcentage 7 2 4 2 3" xfId="40333" xr:uid="{00000000-0005-0000-0000-000092990000}"/>
    <cellStyle name="Pourcentage 7 2 4 2 4" xfId="40334" xr:uid="{00000000-0005-0000-0000-000093990000}"/>
    <cellStyle name="Pourcentage 7 2 4 2 5" xfId="40335" xr:uid="{00000000-0005-0000-0000-000094990000}"/>
    <cellStyle name="Pourcentage 7 2 4 3" xfId="40336" xr:uid="{00000000-0005-0000-0000-000095990000}"/>
    <cellStyle name="Pourcentage 7 2 4 3 2" xfId="40337" xr:uid="{00000000-0005-0000-0000-000096990000}"/>
    <cellStyle name="Pourcentage 7 2 4 3 3" xfId="40338" xr:uid="{00000000-0005-0000-0000-000097990000}"/>
    <cellStyle name="Pourcentage 7 2 4 4" xfId="40339" xr:uid="{00000000-0005-0000-0000-000098990000}"/>
    <cellStyle name="Pourcentage 7 2 4 5" xfId="40340" xr:uid="{00000000-0005-0000-0000-000099990000}"/>
    <cellStyle name="Pourcentage 7 2 5" xfId="40341" xr:uid="{00000000-0005-0000-0000-00009A990000}"/>
    <cellStyle name="Pourcentage 7 2 5 2" xfId="40342" xr:uid="{00000000-0005-0000-0000-00009B990000}"/>
    <cellStyle name="Pourcentage 7 2 5 2 2" xfId="40343" xr:uid="{00000000-0005-0000-0000-00009C990000}"/>
    <cellStyle name="Pourcentage 7 2 5 2 3" xfId="40344" xr:uid="{00000000-0005-0000-0000-00009D990000}"/>
    <cellStyle name="Pourcentage 7 2 5 3" xfId="40345" xr:uid="{00000000-0005-0000-0000-00009E990000}"/>
    <cellStyle name="Pourcentage 7 2 6" xfId="40346" xr:uid="{00000000-0005-0000-0000-00009F990000}"/>
    <cellStyle name="Pourcentage 7 2 7" xfId="2409" xr:uid="{00000000-0005-0000-0000-0000A0990000}"/>
    <cellStyle name="Pourcentage 7 3" xfId="40347" xr:uid="{00000000-0005-0000-0000-0000A1990000}"/>
    <cellStyle name="Pourcentage 7 3 2" xfId="40348" xr:uid="{00000000-0005-0000-0000-0000A2990000}"/>
    <cellStyle name="Pourcentage 7 3 2 2" xfId="40349" xr:uid="{00000000-0005-0000-0000-0000A3990000}"/>
    <cellStyle name="Pourcentage 7 3 2 2 2" xfId="40350" xr:uid="{00000000-0005-0000-0000-0000A4990000}"/>
    <cellStyle name="Pourcentage 7 3 2 2 2 2" xfId="40351" xr:uid="{00000000-0005-0000-0000-0000A5990000}"/>
    <cellStyle name="Pourcentage 7 3 2 2 2 2 2" xfId="40352" xr:uid="{00000000-0005-0000-0000-0000A6990000}"/>
    <cellStyle name="Pourcentage 7 3 2 2 2 3" xfId="40353" xr:uid="{00000000-0005-0000-0000-0000A7990000}"/>
    <cellStyle name="Pourcentage 7 3 2 2 2 4" xfId="40354" xr:uid="{00000000-0005-0000-0000-0000A8990000}"/>
    <cellStyle name="Pourcentage 7 3 2 2 3" xfId="40355" xr:uid="{00000000-0005-0000-0000-0000A9990000}"/>
    <cellStyle name="Pourcentage 7 3 2 2 3 2" xfId="40356" xr:uid="{00000000-0005-0000-0000-0000AA990000}"/>
    <cellStyle name="Pourcentage 7 3 2 2 4" xfId="40357" xr:uid="{00000000-0005-0000-0000-0000AB990000}"/>
    <cellStyle name="Pourcentage 7 3 2 2 5" xfId="40358" xr:uid="{00000000-0005-0000-0000-0000AC990000}"/>
    <cellStyle name="Pourcentage 7 3 2 2 6" xfId="40359" xr:uid="{00000000-0005-0000-0000-0000AD990000}"/>
    <cellStyle name="Pourcentage 7 3 2 3" xfId="40360" xr:uid="{00000000-0005-0000-0000-0000AE990000}"/>
    <cellStyle name="Pourcentage 7 3 2 3 2" xfId="40361" xr:uid="{00000000-0005-0000-0000-0000AF990000}"/>
    <cellStyle name="Pourcentage 7 3 3" xfId="40362" xr:uid="{00000000-0005-0000-0000-0000B0990000}"/>
    <cellStyle name="Pourcentage 7 3 3 2" xfId="40363" xr:uid="{00000000-0005-0000-0000-0000B1990000}"/>
    <cellStyle name="Pourcentage 7 3 3 2 2" xfId="40364" xr:uid="{00000000-0005-0000-0000-0000B2990000}"/>
    <cellStyle name="Pourcentage 7 3 3 2 2 2" xfId="40365" xr:uid="{00000000-0005-0000-0000-0000B3990000}"/>
    <cellStyle name="Pourcentage 7 3 3 2 2 2 2" xfId="40366" xr:uid="{00000000-0005-0000-0000-0000B4990000}"/>
    <cellStyle name="Pourcentage 7 3 3 2 2 3" xfId="40367" xr:uid="{00000000-0005-0000-0000-0000B5990000}"/>
    <cellStyle name="Pourcentage 7 3 3 2 2 4" xfId="40368" xr:uid="{00000000-0005-0000-0000-0000B6990000}"/>
    <cellStyle name="Pourcentage 7 3 3 2 3" xfId="40369" xr:uid="{00000000-0005-0000-0000-0000B7990000}"/>
    <cellStyle name="Pourcentage 7 3 3 2 3 2" xfId="40370" xr:uid="{00000000-0005-0000-0000-0000B8990000}"/>
    <cellStyle name="Pourcentage 7 3 3 2 4" xfId="40371" xr:uid="{00000000-0005-0000-0000-0000B9990000}"/>
    <cellStyle name="Pourcentage 7 3 3 2 5" xfId="40372" xr:uid="{00000000-0005-0000-0000-0000BA990000}"/>
    <cellStyle name="Pourcentage 7 3 3 2 6" xfId="40373" xr:uid="{00000000-0005-0000-0000-0000BB990000}"/>
    <cellStyle name="Pourcentage 7 3 3 3" xfId="40374" xr:uid="{00000000-0005-0000-0000-0000BC990000}"/>
    <cellStyle name="Pourcentage 7 3 3 3 2" xfId="40375" xr:uid="{00000000-0005-0000-0000-0000BD990000}"/>
    <cellStyle name="Pourcentage 7 3 4" xfId="40376" xr:uid="{00000000-0005-0000-0000-0000BE990000}"/>
    <cellStyle name="Pourcentage 7 3 4 2" xfId="40377" xr:uid="{00000000-0005-0000-0000-0000BF990000}"/>
    <cellStyle name="Pourcentage 7 3 4 2 2" xfId="40378" xr:uid="{00000000-0005-0000-0000-0000C0990000}"/>
    <cellStyle name="Pourcentage 7 3 4 2 2 2" xfId="40379" xr:uid="{00000000-0005-0000-0000-0000C1990000}"/>
    <cellStyle name="Pourcentage 7 3 4 2 3" xfId="40380" xr:uid="{00000000-0005-0000-0000-0000C2990000}"/>
    <cellStyle name="Pourcentage 7 3 4 2 4" xfId="40381" xr:uid="{00000000-0005-0000-0000-0000C3990000}"/>
    <cellStyle name="Pourcentage 7 3 4 3" xfId="40382" xr:uid="{00000000-0005-0000-0000-0000C4990000}"/>
    <cellStyle name="Pourcentage 7 3 4 3 2" xfId="40383" xr:uid="{00000000-0005-0000-0000-0000C5990000}"/>
    <cellStyle name="Pourcentage 7 3 4 4" xfId="40384" xr:uid="{00000000-0005-0000-0000-0000C6990000}"/>
    <cellStyle name="Pourcentage 7 3 4 5" xfId="40385" xr:uid="{00000000-0005-0000-0000-0000C7990000}"/>
    <cellStyle name="Pourcentage 7 3 4 6" xfId="40386" xr:uid="{00000000-0005-0000-0000-0000C8990000}"/>
    <cellStyle name="Pourcentage 7 3 5" xfId="40387" xr:uid="{00000000-0005-0000-0000-0000C9990000}"/>
    <cellStyle name="Pourcentage 7 3 5 2" xfId="40388" xr:uid="{00000000-0005-0000-0000-0000CA990000}"/>
    <cellStyle name="Pourcentage 7 3 6" xfId="40389" xr:uid="{00000000-0005-0000-0000-0000CB990000}"/>
    <cellStyle name="Pourcentage 7 3 7" xfId="40390" xr:uid="{00000000-0005-0000-0000-0000CC990000}"/>
    <cellStyle name="Pourcentage 7 3 8" xfId="51514" xr:uid="{87724076-437A-4F0C-A708-14301BEE354E}"/>
    <cellStyle name="Pourcentage 7 4" xfId="40391" xr:uid="{00000000-0005-0000-0000-0000CD990000}"/>
    <cellStyle name="Pourcentage 7 4 10" xfId="40392" xr:uid="{00000000-0005-0000-0000-0000CE990000}"/>
    <cellStyle name="Pourcentage 7 4 11" xfId="40393" xr:uid="{00000000-0005-0000-0000-0000CF990000}"/>
    <cellStyle name="Pourcentage 7 4 12" xfId="40394" xr:uid="{00000000-0005-0000-0000-0000D0990000}"/>
    <cellStyle name="Pourcentage 7 4 2" xfId="40395" xr:uid="{00000000-0005-0000-0000-0000D1990000}"/>
    <cellStyle name="Pourcentage 7 4 2 10" xfId="40396" xr:uid="{00000000-0005-0000-0000-0000D2990000}"/>
    <cellStyle name="Pourcentage 7 4 2 2" xfId="40397" xr:uid="{00000000-0005-0000-0000-0000D3990000}"/>
    <cellStyle name="Pourcentage 7 4 2 2 2" xfId="40398" xr:uid="{00000000-0005-0000-0000-0000D4990000}"/>
    <cellStyle name="Pourcentage 7 4 2 2 2 2" xfId="40399" xr:uid="{00000000-0005-0000-0000-0000D5990000}"/>
    <cellStyle name="Pourcentage 7 4 2 2 2 2 2" xfId="40400" xr:uid="{00000000-0005-0000-0000-0000D6990000}"/>
    <cellStyle name="Pourcentage 7 4 2 2 2 3" xfId="40401" xr:uid="{00000000-0005-0000-0000-0000D7990000}"/>
    <cellStyle name="Pourcentage 7 4 2 2 2 4" xfId="40402" xr:uid="{00000000-0005-0000-0000-0000D8990000}"/>
    <cellStyle name="Pourcentage 7 4 2 2 3" xfId="40403" xr:uid="{00000000-0005-0000-0000-0000D9990000}"/>
    <cellStyle name="Pourcentage 7 4 2 2 3 2" xfId="40404" xr:uid="{00000000-0005-0000-0000-0000DA990000}"/>
    <cellStyle name="Pourcentage 7 4 2 2 3 2 2" xfId="40405" xr:uid="{00000000-0005-0000-0000-0000DB990000}"/>
    <cellStyle name="Pourcentage 7 4 2 2 3 3" xfId="40406" xr:uid="{00000000-0005-0000-0000-0000DC990000}"/>
    <cellStyle name="Pourcentage 7 4 2 2 3 4" xfId="40407" xr:uid="{00000000-0005-0000-0000-0000DD990000}"/>
    <cellStyle name="Pourcentage 7 4 2 2 4" xfId="40408" xr:uid="{00000000-0005-0000-0000-0000DE990000}"/>
    <cellStyle name="Pourcentage 7 4 2 2 4 2" xfId="40409" xr:uid="{00000000-0005-0000-0000-0000DF990000}"/>
    <cellStyle name="Pourcentage 7 4 2 2 4 3" xfId="40410" xr:uid="{00000000-0005-0000-0000-0000E0990000}"/>
    <cellStyle name="Pourcentage 7 4 2 2 5" xfId="40411" xr:uid="{00000000-0005-0000-0000-0000E1990000}"/>
    <cellStyle name="Pourcentage 7 4 2 2 6" xfId="40412" xr:uid="{00000000-0005-0000-0000-0000E2990000}"/>
    <cellStyle name="Pourcentage 7 4 2 2 7" xfId="40413" xr:uid="{00000000-0005-0000-0000-0000E3990000}"/>
    <cellStyle name="Pourcentage 7 4 2 2 8" xfId="40414" xr:uid="{00000000-0005-0000-0000-0000E4990000}"/>
    <cellStyle name="Pourcentage 7 4 2 3" xfId="40415" xr:uid="{00000000-0005-0000-0000-0000E5990000}"/>
    <cellStyle name="Pourcentage 7 4 2 3 2" xfId="40416" xr:uid="{00000000-0005-0000-0000-0000E6990000}"/>
    <cellStyle name="Pourcentage 7 4 2 3 2 2" xfId="40417" xr:uid="{00000000-0005-0000-0000-0000E7990000}"/>
    <cellStyle name="Pourcentage 7 4 2 3 2 3" xfId="40418" xr:uid="{00000000-0005-0000-0000-0000E8990000}"/>
    <cellStyle name="Pourcentage 7 4 2 3 3" xfId="40419" xr:uid="{00000000-0005-0000-0000-0000E9990000}"/>
    <cellStyle name="Pourcentage 7 4 2 3 4" xfId="40420" xr:uid="{00000000-0005-0000-0000-0000EA990000}"/>
    <cellStyle name="Pourcentage 7 4 2 3 5" xfId="40421" xr:uid="{00000000-0005-0000-0000-0000EB990000}"/>
    <cellStyle name="Pourcentage 7 4 2 4" xfId="40422" xr:uid="{00000000-0005-0000-0000-0000EC990000}"/>
    <cellStyle name="Pourcentage 7 4 2 4 2" xfId="40423" xr:uid="{00000000-0005-0000-0000-0000ED990000}"/>
    <cellStyle name="Pourcentage 7 4 2 4 3" xfId="40424" xr:uid="{00000000-0005-0000-0000-0000EE990000}"/>
    <cellStyle name="Pourcentage 7 4 2 5" xfId="40425" xr:uid="{00000000-0005-0000-0000-0000EF990000}"/>
    <cellStyle name="Pourcentage 7 4 2 5 2" xfId="40426" xr:uid="{00000000-0005-0000-0000-0000F0990000}"/>
    <cellStyle name="Pourcentage 7 4 2 6" xfId="40427" xr:uid="{00000000-0005-0000-0000-0000F1990000}"/>
    <cellStyle name="Pourcentage 7 4 2 7" xfId="40428" xr:uid="{00000000-0005-0000-0000-0000F2990000}"/>
    <cellStyle name="Pourcentage 7 4 2 8" xfId="40429" xr:uid="{00000000-0005-0000-0000-0000F3990000}"/>
    <cellStyle name="Pourcentage 7 4 2 9" xfId="40430" xr:uid="{00000000-0005-0000-0000-0000F4990000}"/>
    <cellStyle name="Pourcentage 7 4 3" xfId="40431" xr:uid="{00000000-0005-0000-0000-0000F5990000}"/>
    <cellStyle name="Pourcentage 7 4 3 2" xfId="40432" xr:uid="{00000000-0005-0000-0000-0000F6990000}"/>
    <cellStyle name="Pourcentage 7 4 3 2 2" xfId="40433" xr:uid="{00000000-0005-0000-0000-0000F7990000}"/>
    <cellStyle name="Pourcentage 7 4 3 2 2 2" xfId="40434" xr:uid="{00000000-0005-0000-0000-0000F8990000}"/>
    <cellStyle name="Pourcentage 7 4 3 2 3" xfId="40435" xr:uid="{00000000-0005-0000-0000-0000F9990000}"/>
    <cellStyle name="Pourcentage 7 4 3 2 4" xfId="40436" xr:uid="{00000000-0005-0000-0000-0000FA990000}"/>
    <cellStyle name="Pourcentage 7 4 3 3" xfId="40437" xr:uid="{00000000-0005-0000-0000-0000FB990000}"/>
    <cellStyle name="Pourcentage 7 4 3 3 2" xfId="40438" xr:uid="{00000000-0005-0000-0000-0000FC990000}"/>
    <cellStyle name="Pourcentage 7 4 3 3 3" xfId="40439" xr:uid="{00000000-0005-0000-0000-0000FD990000}"/>
    <cellStyle name="Pourcentage 7 4 3 4" xfId="40440" xr:uid="{00000000-0005-0000-0000-0000FE990000}"/>
    <cellStyle name="Pourcentage 7 4 3 4 2" xfId="40441" xr:uid="{00000000-0005-0000-0000-0000FF990000}"/>
    <cellStyle name="Pourcentage 7 4 3 5" xfId="40442" xr:uid="{00000000-0005-0000-0000-0000009A0000}"/>
    <cellStyle name="Pourcentage 7 4 3 6" xfId="40443" xr:uid="{00000000-0005-0000-0000-0000019A0000}"/>
    <cellStyle name="Pourcentage 7 4 3 7" xfId="40444" xr:uid="{00000000-0005-0000-0000-0000029A0000}"/>
    <cellStyle name="Pourcentage 7 4 3 8" xfId="40445" xr:uid="{00000000-0005-0000-0000-0000039A0000}"/>
    <cellStyle name="Pourcentage 7 4 4" xfId="40446" xr:uid="{00000000-0005-0000-0000-0000049A0000}"/>
    <cellStyle name="Pourcentage 7 4 4 2" xfId="40447" xr:uid="{00000000-0005-0000-0000-0000059A0000}"/>
    <cellStyle name="Pourcentage 7 4 4 3" xfId="40448" xr:uid="{00000000-0005-0000-0000-0000069A0000}"/>
    <cellStyle name="Pourcentage 7 4 4 4" xfId="40449" xr:uid="{00000000-0005-0000-0000-0000079A0000}"/>
    <cellStyle name="Pourcentage 7 4 5" xfId="40450" xr:uid="{00000000-0005-0000-0000-0000089A0000}"/>
    <cellStyle name="Pourcentage 7 4 5 2" xfId="40451" xr:uid="{00000000-0005-0000-0000-0000099A0000}"/>
    <cellStyle name="Pourcentage 7 4 5 3" xfId="40452" xr:uid="{00000000-0005-0000-0000-00000A9A0000}"/>
    <cellStyle name="Pourcentage 7 4 6" xfId="40453" xr:uid="{00000000-0005-0000-0000-00000B9A0000}"/>
    <cellStyle name="Pourcentage 7 4 7" xfId="40454" xr:uid="{00000000-0005-0000-0000-00000C9A0000}"/>
    <cellStyle name="Pourcentage 7 4 8" xfId="40455" xr:uid="{00000000-0005-0000-0000-00000D9A0000}"/>
    <cellStyle name="Pourcentage 7 4 9" xfId="40456" xr:uid="{00000000-0005-0000-0000-00000E9A0000}"/>
    <cellStyle name="Pourcentage 7 5" xfId="40457" xr:uid="{00000000-0005-0000-0000-00000F9A0000}"/>
    <cellStyle name="Pourcentage 7 5 10" xfId="40458" xr:uid="{00000000-0005-0000-0000-0000109A0000}"/>
    <cellStyle name="Pourcentage 7 5 2" xfId="40459" xr:uid="{00000000-0005-0000-0000-0000119A0000}"/>
    <cellStyle name="Pourcentage 7 5 2 2" xfId="40460" xr:uid="{00000000-0005-0000-0000-0000129A0000}"/>
    <cellStyle name="Pourcentage 7 5 2 2 2" xfId="40461" xr:uid="{00000000-0005-0000-0000-0000139A0000}"/>
    <cellStyle name="Pourcentage 7 5 2 2 2 2" xfId="40462" xr:uid="{00000000-0005-0000-0000-0000149A0000}"/>
    <cellStyle name="Pourcentage 7 5 2 2 3" xfId="40463" xr:uid="{00000000-0005-0000-0000-0000159A0000}"/>
    <cellStyle name="Pourcentage 7 5 2 2 4" xfId="40464" xr:uid="{00000000-0005-0000-0000-0000169A0000}"/>
    <cellStyle name="Pourcentage 7 5 2 3" xfId="40465" xr:uid="{00000000-0005-0000-0000-0000179A0000}"/>
    <cellStyle name="Pourcentage 7 5 2 3 2" xfId="40466" xr:uid="{00000000-0005-0000-0000-0000189A0000}"/>
    <cellStyle name="Pourcentage 7 5 2 3 2 2" xfId="40467" xr:uid="{00000000-0005-0000-0000-0000199A0000}"/>
    <cellStyle name="Pourcentage 7 5 2 3 3" xfId="40468" xr:uid="{00000000-0005-0000-0000-00001A9A0000}"/>
    <cellStyle name="Pourcentage 7 5 2 3 4" xfId="40469" xr:uid="{00000000-0005-0000-0000-00001B9A0000}"/>
    <cellStyle name="Pourcentage 7 5 2 4" xfId="40470" xr:uid="{00000000-0005-0000-0000-00001C9A0000}"/>
    <cellStyle name="Pourcentage 7 5 2 4 2" xfId="40471" xr:uid="{00000000-0005-0000-0000-00001D9A0000}"/>
    <cellStyle name="Pourcentage 7 5 2 4 3" xfId="40472" xr:uid="{00000000-0005-0000-0000-00001E9A0000}"/>
    <cellStyle name="Pourcentage 7 5 2 5" xfId="40473" xr:uid="{00000000-0005-0000-0000-00001F9A0000}"/>
    <cellStyle name="Pourcentage 7 5 2 6" xfId="40474" xr:uid="{00000000-0005-0000-0000-0000209A0000}"/>
    <cellStyle name="Pourcentage 7 5 2 7" xfId="40475" xr:uid="{00000000-0005-0000-0000-0000219A0000}"/>
    <cellStyle name="Pourcentage 7 5 2 8" xfId="40476" xr:uid="{00000000-0005-0000-0000-0000229A0000}"/>
    <cellStyle name="Pourcentage 7 5 3" xfId="40477" xr:uid="{00000000-0005-0000-0000-0000239A0000}"/>
    <cellStyle name="Pourcentage 7 5 3 2" xfId="40478" xr:uid="{00000000-0005-0000-0000-0000249A0000}"/>
    <cellStyle name="Pourcentage 7 5 3 2 2" xfId="40479" xr:uid="{00000000-0005-0000-0000-0000259A0000}"/>
    <cellStyle name="Pourcentage 7 5 3 2 3" xfId="40480" xr:uid="{00000000-0005-0000-0000-0000269A0000}"/>
    <cellStyle name="Pourcentage 7 5 3 3" xfId="40481" xr:uid="{00000000-0005-0000-0000-0000279A0000}"/>
    <cellStyle name="Pourcentage 7 5 3 4" xfId="40482" xr:uid="{00000000-0005-0000-0000-0000289A0000}"/>
    <cellStyle name="Pourcentage 7 5 3 5" xfId="40483" xr:uid="{00000000-0005-0000-0000-0000299A0000}"/>
    <cellStyle name="Pourcentage 7 5 4" xfId="40484" xr:uid="{00000000-0005-0000-0000-00002A9A0000}"/>
    <cellStyle name="Pourcentage 7 5 4 2" xfId="40485" xr:uid="{00000000-0005-0000-0000-00002B9A0000}"/>
    <cellStyle name="Pourcentage 7 5 4 3" xfId="40486" xr:uid="{00000000-0005-0000-0000-00002C9A0000}"/>
    <cellStyle name="Pourcentage 7 5 5" xfId="40487" xr:uid="{00000000-0005-0000-0000-00002D9A0000}"/>
    <cellStyle name="Pourcentage 7 5 5 2" xfId="40488" xr:uid="{00000000-0005-0000-0000-00002E9A0000}"/>
    <cellStyle name="Pourcentage 7 5 6" xfId="40489" xr:uid="{00000000-0005-0000-0000-00002F9A0000}"/>
    <cellStyle name="Pourcentage 7 5 7" xfId="40490" xr:uid="{00000000-0005-0000-0000-0000309A0000}"/>
    <cellStyle name="Pourcentage 7 5 8" xfId="40491" xr:uid="{00000000-0005-0000-0000-0000319A0000}"/>
    <cellStyle name="Pourcentage 7 5 9" xfId="40492" xr:uid="{00000000-0005-0000-0000-0000329A0000}"/>
    <cellStyle name="Pourcentage 7 6" xfId="40493" xr:uid="{00000000-0005-0000-0000-0000339A0000}"/>
    <cellStyle name="Pourcentage 7 6 2" xfId="40494" xr:uid="{00000000-0005-0000-0000-0000349A0000}"/>
    <cellStyle name="Pourcentage 7 6 2 2" xfId="40495" xr:uid="{00000000-0005-0000-0000-0000359A0000}"/>
    <cellStyle name="Pourcentage 7 6 2 2 2" xfId="40496" xr:uid="{00000000-0005-0000-0000-0000369A0000}"/>
    <cellStyle name="Pourcentage 7 6 2 2 3" xfId="40497" xr:uid="{00000000-0005-0000-0000-0000379A0000}"/>
    <cellStyle name="Pourcentage 7 6 2 3" xfId="40498" xr:uid="{00000000-0005-0000-0000-0000389A0000}"/>
    <cellStyle name="Pourcentage 7 6 2 3 2" xfId="40499" xr:uid="{00000000-0005-0000-0000-0000399A0000}"/>
    <cellStyle name="Pourcentage 7 6 2 4" xfId="40500" xr:uid="{00000000-0005-0000-0000-00003A9A0000}"/>
    <cellStyle name="Pourcentage 7 6 2 5" xfId="40501" xr:uid="{00000000-0005-0000-0000-00003B9A0000}"/>
    <cellStyle name="Pourcentage 7 6 2 6" xfId="40502" xr:uid="{00000000-0005-0000-0000-00003C9A0000}"/>
    <cellStyle name="Pourcentage 7 6 2 7" xfId="40503" xr:uid="{00000000-0005-0000-0000-00003D9A0000}"/>
    <cellStyle name="Pourcentage 7 6 3" xfId="40504" xr:uid="{00000000-0005-0000-0000-00003E9A0000}"/>
    <cellStyle name="Pourcentage 7 6 3 2" xfId="40505" xr:uid="{00000000-0005-0000-0000-00003F9A0000}"/>
    <cellStyle name="Pourcentage 7 6 3 3" xfId="40506" xr:uid="{00000000-0005-0000-0000-0000409A0000}"/>
    <cellStyle name="Pourcentage 7 6 4" xfId="40507" xr:uid="{00000000-0005-0000-0000-0000419A0000}"/>
    <cellStyle name="Pourcentage 7 6 4 2" xfId="40508" xr:uid="{00000000-0005-0000-0000-0000429A0000}"/>
    <cellStyle name="Pourcentage 7 6 5" xfId="40509" xr:uid="{00000000-0005-0000-0000-0000439A0000}"/>
    <cellStyle name="Pourcentage 7 6 6" xfId="40510" xr:uid="{00000000-0005-0000-0000-0000449A0000}"/>
    <cellStyle name="Pourcentage 7 6 7" xfId="40511" xr:uid="{00000000-0005-0000-0000-0000459A0000}"/>
    <cellStyle name="Pourcentage 7 6 8" xfId="40512" xr:uid="{00000000-0005-0000-0000-0000469A0000}"/>
    <cellStyle name="Pourcentage 7 7" xfId="40513" xr:uid="{00000000-0005-0000-0000-0000479A0000}"/>
    <cellStyle name="Pourcentage 7 7 2" xfId="40514" xr:uid="{00000000-0005-0000-0000-0000489A0000}"/>
    <cellStyle name="Pourcentage 7 7 2 2" xfId="40515" xr:uid="{00000000-0005-0000-0000-0000499A0000}"/>
    <cellStyle name="Pourcentage 7 7 3" xfId="40516" xr:uid="{00000000-0005-0000-0000-00004A9A0000}"/>
    <cellStyle name="Pourcentage 7 7 4" xfId="40517" xr:uid="{00000000-0005-0000-0000-00004B9A0000}"/>
    <cellStyle name="Pourcentage 7 8" xfId="40518" xr:uid="{00000000-0005-0000-0000-00004C9A0000}"/>
    <cellStyle name="Pourcentage 7 8 2" xfId="40519" xr:uid="{00000000-0005-0000-0000-00004D9A0000}"/>
    <cellStyle name="Pourcentage 7 8 3" xfId="40520" xr:uid="{00000000-0005-0000-0000-00004E9A0000}"/>
    <cellStyle name="Pourcentage 7 8 4" xfId="40521" xr:uid="{00000000-0005-0000-0000-00004F9A0000}"/>
    <cellStyle name="Pourcentage 7 9" xfId="40522" xr:uid="{00000000-0005-0000-0000-0000509A0000}"/>
    <cellStyle name="Pourcentage 7 9 2" xfId="40523" xr:uid="{00000000-0005-0000-0000-0000519A0000}"/>
    <cellStyle name="Pourcentage 8" xfId="466" xr:uid="{00000000-0005-0000-0000-0000529A0000}"/>
    <cellStyle name="Pourcentage 8 10" xfId="40525" xr:uid="{00000000-0005-0000-0000-0000539A0000}"/>
    <cellStyle name="Pourcentage 8 10 2" xfId="40526" xr:uid="{00000000-0005-0000-0000-0000549A0000}"/>
    <cellStyle name="Pourcentage 8 11" xfId="40527" xr:uid="{00000000-0005-0000-0000-0000559A0000}"/>
    <cellStyle name="Pourcentage 8 12" xfId="40528" xr:uid="{00000000-0005-0000-0000-0000569A0000}"/>
    <cellStyle name="Pourcentage 8 13" xfId="40529" xr:uid="{00000000-0005-0000-0000-0000579A0000}"/>
    <cellStyle name="Pourcentage 8 14" xfId="40524" xr:uid="{00000000-0005-0000-0000-0000589A0000}"/>
    <cellStyle name="Pourcentage 8 15" xfId="2311" xr:uid="{00000000-0005-0000-0000-0000599A0000}"/>
    <cellStyle name="Pourcentage 8 16" xfId="50453" xr:uid="{407121E6-3ED6-47ED-AE1B-218599B9D465}"/>
    <cellStyle name="Pourcentage 8 17" xfId="52274" xr:uid="{4810D95F-E0E2-487E-A75D-15099C06BA23}"/>
    <cellStyle name="Pourcentage 8 18" xfId="52791" xr:uid="{EFE6044B-16E1-41A2-BC38-D79A66224526}"/>
    <cellStyle name="Pourcentage 8 2" xfId="1447" xr:uid="{00000000-0005-0000-0000-00005A9A0000}"/>
    <cellStyle name="Pourcentage 8 2 10" xfId="40531" xr:uid="{00000000-0005-0000-0000-00005B9A0000}"/>
    <cellStyle name="Pourcentage 8 2 11" xfId="40532" xr:uid="{00000000-0005-0000-0000-00005C9A0000}"/>
    <cellStyle name="Pourcentage 8 2 12" xfId="40530" xr:uid="{00000000-0005-0000-0000-00005D9A0000}"/>
    <cellStyle name="Pourcentage 8 2 2" xfId="40533" xr:uid="{00000000-0005-0000-0000-00005E9A0000}"/>
    <cellStyle name="Pourcentage 8 2 2 2" xfId="40534" xr:uid="{00000000-0005-0000-0000-00005F9A0000}"/>
    <cellStyle name="Pourcentage 8 2 2 2 2" xfId="40535" xr:uid="{00000000-0005-0000-0000-0000609A0000}"/>
    <cellStyle name="Pourcentage 8 2 2 2 2 2" xfId="40536" xr:uid="{00000000-0005-0000-0000-0000619A0000}"/>
    <cellStyle name="Pourcentage 8 2 2 2 2 2 2" xfId="40537" xr:uid="{00000000-0005-0000-0000-0000629A0000}"/>
    <cellStyle name="Pourcentage 8 2 2 2 2 3" xfId="40538" xr:uid="{00000000-0005-0000-0000-0000639A0000}"/>
    <cellStyle name="Pourcentage 8 2 2 2 2 4" xfId="40539" xr:uid="{00000000-0005-0000-0000-0000649A0000}"/>
    <cellStyle name="Pourcentage 8 2 2 2 3" xfId="40540" xr:uid="{00000000-0005-0000-0000-0000659A0000}"/>
    <cellStyle name="Pourcentage 8 2 2 2 3 2" xfId="40541" xr:uid="{00000000-0005-0000-0000-0000669A0000}"/>
    <cellStyle name="Pourcentage 8 2 2 2 3 3" xfId="40542" xr:uid="{00000000-0005-0000-0000-0000679A0000}"/>
    <cellStyle name="Pourcentage 8 2 2 2 4" xfId="40543" xr:uid="{00000000-0005-0000-0000-0000689A0000}"/>
    <cellStyle name="Pourcentage 8 2 2 2 4 2" xfId="40544" xr:uid="{00000000-0005-0000-0000-0000699A0000}"/>
    <cellStyle name="Pourcentage 8 2 2 2 5" xfId="40545" xr:uid="{00000000-0005-0000-0000-00006A9A0000}"/>
    <cellStyle name="Pourcentage 8 2 2 2 6" xfId="40546" xr:uid="{00000000-0005-0000-0000-00006B9A0000}"/>
    <cellStyle name="Pourcentage 8 2 2 2 7" xfId="40547" xr:uid="{00000000-0005-0000-0000-00006C9A0000}"/>
    <cellStyle name="Pourcentage 8 2 2 2 8" xfId="40548" xr:uid="{00000000-0005-0000-0000-00006D9A0000}"/>
    <cellStyle name="Pourcentage 8 2 2 3" xfId="40549" xr:uid="{00000000-0005-0000-0000-00006E9A0000}"/>
    <cellStyle name="Pourcentage 8 2 2 3 2" xfId="40550" xr:uid="{00000000-0005-0000-0000-00006F9A0000}"/>
    <cellStyle name="Pourcentage 8 2 3" xfId="40551" xr:uid="{00000000-0005-0000-0000-0000709A0000}"/>
    <cellStyle name="Pourcentage 8 2 3 2" xfId="40552" xr:uid="{00000000-0005-0000-0000-0000719A0000}"/>
    <cellStyle name="Pourcentage 8 2 3 2 2" xfId="40553" xr:uid="{00000000-0005-0000-0000-0000729A0000}"/>
    <cellStyle name="Pourcentage 8 2 3 2 2 2" xfId="40554" xr:uid="{00000000-0005-0000-0000-0000739A0000}"/>
    <cellStyle name="Pourcentage 8 2 3 2 3" xfId="40555" xr:uid="{00000000-0005-0000-0000-0000749A0000}"/>
    <cellStyle name="Pourcentage 8 2 3 2 4" xfId="40556" xr:uid="{00000000-0005-0000-0000-0000759A0000}"/>
    <cellStyle name="Pourcentage 8 2 3 2 5" xfId="40557" xr:uid="{00000000-0005-0000-0000-0000769A0000}"/>
    <cellStyle name="Pourcentage 8 2 3 3" xfId="40558" xr:uid="{00000000-0005-0000-0000-0000779A0000}"/>
    <cellStyle name="Pourcentage 8 2 3 3 2" xfId="40559" xr:uid="{00000000-0005-0000-0000-0000789A0000}"/>
    <cellStyle name="Pourcentage 8 2 3 3 3" xfId="40560" xr:uid="{00000000-0005-0000-0000-0000799A0000}"/>
    <cellStyle name="Pourcentage 8 2 3 4" xfId="40561" xr:uid="{00000000-0005-0000-0000-00007A9A0000}"/>
    <cellStyle name="Pourcentage 8 2 3 4 2" xfId="40562" xr:uid="{00000000-0005-0000-0000-00007B9A0000}"/>
    <cellStyle name="Pourcentage 8 2 3 5" xfId="40563" xr:uid="{00000000-0005-0000-0000-00007C9A0000}"/>
    <cellStyle name="Pourcentage 8 2 3 6" xfId="40564" xr:uid="{00000000-0005-0000-0000-00007D9A0000}"/>
    <cellStyle name="Pourcentage 8 2 3 7" xfId="40565" xr:uid="{00000000-0005-0000-0000-00007E9A0000}"/>
    <cellStyle name="Pourcentage 8 2 3 8" xfId="40566" xr:uid="{00000000-0005-0000-0000-00007F9A0000}"/>
    <cellStyle name="Pourcentage 8 2 4" xfId="40567" xr:uid="{00000000-0005-0000-0000-0000809A0000}"/>
    <cellStyle name="Pourcentage 8 2 4 2" xfId="40568" xr:uid="{00000000-0005-0000-0000-0000819A0000}"/>
    <cellStyle name="Pourcentage 8 2 4 3" xfId="40569" xr:uid="{00000000-0005-0000-0000-0000829A0000}"/>
    <cellStyle name="Pourcentage 8 2 4 4" xfId="40570" xr:uid="{00000000-0005-0000-0000-0000839A0000}"/>
    <cellStyle name="Pourcentage 8 2 5" xfId="40571" xr:uid="{00000000-0005-0000-0000-0000849A0000}"/>
    <cellStyle name="Pourcentage 8 2 5 2" xfId="40572" xr:uid="{00000000-0005-0000-0000-0000859A0000}"/>
    <cellStyle name="Pourcentage 8 2 5 3" xfId="40573" xr:uid="{00000000-0005-0000-0000-0000869A0000}"/>
    <cellStyle name="Pourcentage 8 2 6" xfId="40574" xr:uid="{00000000-0005-0000-0000-0000879A0000}"/>
    <cellStyle name="Pourcentage 8 2 7" xfId="40575" xr:uid="{00000000-0005-0000-0000-0000889A0000}"/>
    <cellStyle name="Pourcentage 8 2 8" xfId="40576" xr:uid="{00000000-0005-0000-0000-0000899A0000}"/>
    <cellStyle name="Pourcentage 8 2 9" xfId="40577" xr:uid="{00000000-0005-0000-0000-00008A9A0000}"/>
    <cellStyle name="Pourcentage 8 3" xfId="40578" xr:uid="{00000000-0005-0000-0000-00008B9A0000}"/>
    <cellStyle name="Pourcentage 8 3 2" xfId="40579" xr:uid="{00000000-0005-0000-0000-00008C9A0000}"/>
    <cellStyle name="Pourcentage 8 3 2 2" xfId="40580" xr:uid="{00000000-0005-0000-0000-00008D9A0000}"/>
    <cellStyle name="Pourcentage 8 3 2 2 2" xfId="40581" xr:uid="{00000000-0005-0000-0000-00008E9A0000}"/>
    <cellStyle name="Pourcentage 8 3 2 2 2 2" xfId="40582" xr:uid="{00000000-0005-0000-0000-00008F9A0000}"/>
    <cellStyle name="Pourcentage 8 3 2 2 3" xfId="40583" xr:uid="{00000000-0005-0000-0000-0000909A0000}"/>
    <cellStyle name="Pourcentage 8 3 2 2 4" xfId="40584" xr:uid="{00000000-0005-0000-0000-0000919A0000}"/>
    <cellStyle name="Pourcentage 8 3 2 2 5" xfId="40585" xr:uid="{00000000-0005-0000-0000-0000929A0000}"/>
    <cellStyle name="Pourcentage 8 3 2 3" xfId="40586" xr:uid="{00000000-0005-0000-0000-0000939A0000}"/>
    <cellStyle name="Pourcentage 8 3 2 3 2" xfId="40587" xr:uid="{00000000-0005-0000-0000-0000949A0000}"/>
    <cellStyle name="Pourcentage 8 3 2 3 3" xfId="40588" xr:uid="{00000000-0005-0000-0000-0000959A0000}"/>
    <cellStyle name="Pourcentage 8 3 2 3 4" xfId="40589" xr:uid="{00000000-0005-0000-0000-0000969A0000}"/>
    <cellStyle name="Pourcentage 8 3 2 4" xfId="40590" xr:uid="{00000000-0005-0000-0000-0000979A0000}"/>
    <cellStyle name="Pourcentage 8 3 2 4 2" xfId="40591" xr:uid="{00000000-0005-0000-0000-0000989A0000}"/>
    <cellStyle name="Pourcentage 8 3 2 5" xfId="40592" xr:uid="{00000000-0005-0000-0000-0000999A0000}"/>
    <cellStyle name="Pourcentage 8 3 2 6" xfId="40593" xr:uid="{00000000-0005-0000-0000-00009A9A0000}"/>
    <cellStyle name="Pourcentage 8 3 2 7" xfId="40594" xr:uid="{00000000-0005-0000-0000-00009B9A0000}"/>
    <cellStyle name="Pourcentage 8 3 2 8" xfId="40595" xr:uid="{00000000-0005-0000-0000-00009C9A0000}"/>
    <cellStyle name="Pourcentage 8 3 3" xfId="40596" xr:uid="{00000000-0005-0000-0000-00009D9A0000}"/>
    <cellStyle name="Pourcentage 8 3 3 2" xfId="40597" xr:uid="{00000000-0005-0000-0000-00009E9A0000}"/>
    <cellStyle name="Pourcentage 8 3 3 2 2" xfId="40598" xr:uid="{00000000-0005-0000-0000-00009F9A0000}"/>
    <cellStyle name="Pourcentage 8 3 3 3" xfId="40599" xr:uid="{00000000-0005-0000-0000-0000A09A0000}"/>
    <cellStyle name="Pourcentage 8 3 4" xfId="40600" xr:uid="{00000000-0005-0000-0000-0000A19A0000}"/>
    <cellStyle name="Pourcentage 8 3 4 2" xfId="40601" xr:uid="{00000000-0005-0000-0000-0000A29A0000}"/>
    <cellStyle name="Pourcentage 8 3 4 3" xfId="40602" xr:uid="{00000000-0005-0000-0000-0000A39A0000}"/>
    <cellStyle name="Pourcentage 8 3 5" xfId="51516" xr:uid="{B5B4354C-1844-4864-B164-AFEEF9975A99}"/>
    <cellStyle name="Pourcentage 8 4" xfId="40603" xr:uid="{00000000-0005-0000-0000-0000A49A0000}"/>
    <cellStyle name="Pourcentage 8 4 2" xfId="40604" xr:uid="{00000000-0005-0000-0000-0000A59A0000}"/>
    <cellStyle name="Pourcentage 8 4 2 2" xfId="40605" xr:uid="{00000000-0005-0000-0000-0000A69A0000}"/>
    <cellStyle name="Pourcentage 8 4 2 2 2" xfId="40606" xr:uid="{00000000-0005-0000-0000-0000A79A0000}"/>
    <cellStyle name="Pourcentage 8 4 2 2 2 2" xfId="40607" xr:uid="{00000000-0005-0000-0000-0000A89A0000}"/>
    <cellStyle name="Pourcentage 8 4 2 2 3" xfId="40608" xr:uid="{00000000-0005-0000-0000-0000A99A0000}"/>
    <cellStyle name="Pourcentage 8 4 2 2 4" xfId="40609" xr:uid="{00000000-0005-0000-0000-0000AA9A0000}"/>
    <cellStyle name="Pourcentage 8 4 2 3" xfId="40610" xr:uid="{00000000-0005-0000-0000-0000AB9A0000}"/>
    <cellStyle name="Pourcentage 8 4 2 3 2" xfId="40611" xr:uid="{00000000-0005-0000-0000-0000AC9A0000}"/>
    <cellStyle name="Pourcentage 8 4 2 4" xfId="40612" xr:uid="{00000000-0005-0000-0000-0000AD9A0000}"/>
    <cellStyle name="Pourcentage 8 4 2 5" xfId="40613" xr:uid="{00000000-0005-0000-0000-0000AE9A0000}"/>
    <cellStyle name="Pourcentage 8 4 2 6" xfId="40614" xr:uid="{00000000-0005-0000-0000-0000AF9A0000}"/>
    <cellStyle name="Pourcentage 8 4 3" xfId="40615" xr:uid="{00000000-0005-0000-0000-0000B09A0000}"/>
    <cellStyle name="Pourcentage 8 4 3 2" xfId="40616" xr:uid="{00000000-0005-0000-0000-0000B19A0000}"/>
    <cellStyle name="Pourcentage 8 4 3 3" xfId="40617" xr:uid="{00000000-0005-0000-0000-0000B29A0000}"/>
    <cellStyle name="Pourcentage 8 4 4" xfId="40618" xr:uid="{00000000-0005-0000-0000-0000B39A0000}"/>
    <cellStyle name="Pourcentage 8 4 5" xfId="40619" xr:uid="{00000000-0005-0000-0000-0000B49A0000}"/>
    <cellStyle name="Pourcentage 8 4 6" xfId="40620" xr:uid="{00000000-0005-0000-0000-0000B59A0000}"/>
    <cellStyle name="Pourcentage 8 4 7" xfId="40621" xr:uid="{00000000-0005-0000-0000-0000B69A0000}"/>
    <cellStyle name="Pourcentage 8 4 8" xfId="51515" xr:uid="{2365EC73-EB8B-4987-A6F5-67A546F4DD34}"/>
    <cellStyle name="Pourcentage 8 5" xfId="40622" xr:uid="{00000000-0005-0000-0000-0000B79A0000}"/>
    <cellStyle name="Pourcentage 8 5 2" xfId="40623" xr:uid="{00000000-0005-0000-0000-0000B89A0000}"/>
    <cellStyle name="Pourcentage 8 5 2 2" xfId="40624" xr:uid="{00000000-0005-0000-0000-0000B99A0000}"/>
    <cellStyle name="Pourcentage 8 5 2 2 2" xfId="40625" xr:uid="{00000000-0005-0000-0000-0000BA9A0000}"/>
    <cellStyle name="Pourcentage 8 5 2 3" xfId="40626" xr:uid="{00000000-0005-0000-0000-0000BB9A0000}"/>
    <cellStyle name="Pourcentage 8 5 2 4" xfId="40627" xr:uid="{00000000-0005-0000-0000-0000BC9A0000}"/>
    <cellStyle name="Pourcentage 8 5 2 5" xfId="40628" xr:uid="{00000000-0005-0000-0000-0000BD9A0000}"/>
    <cellStyle name="Pourcentage 8 5 3" xfId="40629" xr:uid="{00000000-0005-0000-0000-0000BE9A0000}"/>
    <cellStyle name="Pourcentage 8 5 3 2" xfId="40630" xr:uid="{00000000-0005-0000-0000-0000BF9A0000}"/>
    <cellStyle name="Pourcentage 8 5 3 2 2" xfId="40631" xr:uid="{00000000-0005-0000-0000-0000C09A0000}"/>
    <cellStyle name="Pourcentage 8 5 3 3" xfId="40632" xr:uid="{00000000-0005-0000-0000-0000C19A0000}"/>
    <cellStyle name="Pourcentage 8 5 3 4" xfId="40633" xr:uid="{00000000-0005-0000-0000-0000C29A0000}"/>
    <cellStyle name="Pourcentage 8 5 4" xfId="40634" xr:uid="{00000000-0005-0000-0000-0000C39A0000}"/>
    <cellStyle name="Pourcentage 8 5 4 2" xfId="40635" xr:uid="{00000000-0005-0000-0000-0000C49A0000}"/>
    <cellStyle name="Pourcentage 8 5 4 3" xfId="40636" xr:uid="{00000000-0005-0000-0000-0000C59A0000}"/>
    <cellStyle name="Pourcentage 8 5 5" xfId="40637" xr:uid="{00000000-0005-0000-0000-0000C69A0000}"/>
    <cellStyle name="Pourcentage 8 5 5 2" xfId="40638" xr:uid="{00000000-0005-0000-0000-0000C79A0000}"/>
    <cellStyle name="Pourcentage 8 5 5 3" xfId="40639" xr:uid="{00000000-0005-0000-0000-0000C89A0000}"/>
    <cellStyle name="Pourcentage 8 5 6" xfId="40640" xr:uid="{00000000-0005-0000-0000-0000C99A0000}"/>
    <cellStyle name="Pourcentage 8 5 6 2" xfId="40641" xr:uid="{00000000-0005-0000-0000-0000CA9A0000}"/>
    <cellStyle name="Pourcentage 8 5 7" xfId="40642" xr:uid="{00000000-0005-0000-0000-0000CB9A0000}"/>
    <cellStyle name="Pourcentage 8 5 8" xfId="40643" xr:uid="{00000000-0005-0000-0000-0000CC9A0000}"/>
    <cellStyle name="Pourcentage 8 5 9" xfId="40644" xr:uid="{00000000-0005-0000-0000-0000CD9A0000}"/>
    <cellStyle name="Pourcentage 8 6" xfId="40645" xr:uid="{00000000-0005-0000-0000-0000CE9A0000}"/>
    <cellStyle name="Pourcentage 8 6 2" xfId="40646" xr:uid="{00000000-0005-0000-0000-0000CF9A0000}"/>
    <cellStyle name="Pourcentage 8 6 2 2" xfId="40647" xr:uid="{00000000-0005-0000-0000-0000D09A0000}"/>
    <cellStyle name="Pourcentage 8 6 3" xfId="40648" xr:uid="{00000000-0005-0000-0000-0000D19A0000}"/>
    <cellStyle name="Pourcentage 8 6 4" xfId="40649" xr:uid="{00000000-0005-0000-0000-0000D29A0000}"/>
    <cellStyle name="Pourcentage 8 6 5" xfId="40650" xr:uid="{00000000-0005-0000-0000-0000D39A0000}"/>
    <cellStyle name="Pourcentage 8 7" xfId="40651" xr:uid="{00000000-0005-0000-0000-0000D49A0000}"/>
    <cellStyle name="Pourcentage 8 7 2" xfId="40652" xr:uid="{00000000-0005-0000-0000-0000D59A0000}"/>
    <cellStyle name="Pourcentage 8 7 3" xfId="40653" xr:uid="{00000000-0005-0000-0000-0000D69A0000}"/>
    <cellStyle name="Pourcentage 8 7 4" xfId="40654" xr:uid="{00000000-0005-0000-0000-0000D79A0000}"/>
    <cellStyle name="Pourcentage 8 8" xfId="40655" xr:uid="{00000000-0005-0000-0000-0000D89A0000}"/>
    <cellStyle name="Pourcentage 8 8 2" xfId="40656" xr:uid="{00000000-0005-0000-0000-0000D99A0000}"/>
    <cellStyle name="Pourcentage 8 8 3" xfId="40657" xr:uid="{00000000-0005-0000-0000-0000DA9A0000}"/>
    <cellStyle name="Pourcentage 8 9" xfId="40658" xr:uid="{00000000-0005-0000-0000-0000DB9A0000}"/>
    <cellStyle name="Pourcentage 8 9 2" xfId="40659" xr:uid="{00000000-0005-0000-0000-0000DC9A0000}"/>
    <cellStyle name="Pourcentage 9" xfId="467" xr:uid="{00000000-0005-0000-0000-0000DD9A0000}"/>
    <cellStyle name="Pourcentage 9 10" xfId="40661" xr:uid="{00000000-0005-0000-0000-0000DE9A0000}"/>
    <cellStyle name="Pourcentage 9 11" xfId="40662" xr:uid="{00000000-0005-0000-0000-0000DF9A0000}"/>
    <cellStyle name="Pourcentage 9 12" xfId="40663" xr:uid="{00000000-0005-0000-0000-0000E09A0000}"/>
    <cellStyle name="Pourcentage 9 13" xfId="40660" xr:uid="{00000000-0005-0000-0000-0000E19A0000}"/>
    <cellStyle name="Pourcentage 9 2" xfId="1448" xr:uid="{00000000-0005-0000-0000-0000E29A0000}"/>
    <cellStyle name="Pourcentage 9 2 10" xfId="40665" xr:uid="{00000000-0005-0000-0000-0000E39A0000}"/>
    <cellStyle name="Pourcentage 9 2 11" xfId="40666" xr:uid="{00000000-0005-0000-0000-0000E49A0000}"/>
    <cellStyle name="Pourcentage 9 2 12" xfId="40664" xr:uid="{00000000-0005-0000-0000-0000E59A0000}"/>
    <cellStyle name="Pourcentage 9 2 2" xfId="40667" xr:uid="{00000000-0005-0000-0000-0000E69A0000}"/>
    <cellStyle name="Pourcentage 9 2 2 2" xfId="40668" xr:uid="{00000000-0005-0000-0000-0000E79A0000}"/>
    <cellStyle name="Pourcentage 9 2 2 2 2" xfId="40669" xr:uid="{00000000-0005-0000-0000-0000E89A0000}"/>
    <cellStyle name="Pourcentage 9 2 2 2 2 2" xfId="40670" xr:uid="{00000000-0005-0000-0000-0000E99A0000}"/>
    <cellStyle name="Pourcentage 9 2 2 2 3" xfId="40671" xr:uid="{00000000-0005-0000-0000-0000EA9A0000}"/>
    <cellStyle name="Pourcentage 9 2 2 2 4" xfId="40672" xr:uid="{00000000-0005-0000-0000-0000EB9A0000}"/>
    <cellStyle name="Pourcentage 9 2 2 3" xfId="40673" xr:uid="{00000000-0005-0000-0000-0000EC9A0000}"/>
    <cellStyle name="Pourcentage 9 2 2 3 2" xfId="40674" xr:uid="{00000000-0005-0000-0000-0000ED9A0000}"/>
    <cellStyle name="Pourcentage 9 2 2 3 3" xfId="40675" xr:uid="{00000000-0005-0000-0000-0000EE9A0000}"/>
    <cellStyle name="Pourcentage 9 2 2 4" xfId="40676" xr:uid="{00000000-0005-0000-0000-0000EF9A0000}"/>
    <cellStyle name="Pourcentage 9 2 2 4 2" xfId="40677" xr:uid="{00000000-0005-0000-0000-0000F09A0000}"/>
    <cellStyle name="Pourcentage 9 2 2 5" xfId="40678" xr:uid="{00000000-0005-0000-0000-0000F19A0000}"/>
    <cellStyle name="Pourcentage 9 2 2 6" xfId="40679" xr:uid="{00000000-0005-0000-0000-0000F29A0000}"/>
    <cellStyle name="Pourcentage 9 2 2 7" xfId="40680" xr:uid="{00000000-0005-0000-0000-0000F39A0000}"/>
    <cellStyle name="Pourcentage 9 2 2 8" xfId="40681" xr:uid="{00000000-0005-0000-0000-0000F49A0000}"/>
    <cellStyle name="Pourcentage 9 2 3" xfId="40682" xr:uid="{00000000-0005-0000-0000-0000F59A0000}"/>
    <cellStyle name="Pourcentage 9 2 3 2" xfId="40683" xr:uid="{00000000-0005-0000-0000-0000F69A0000}"/>
    <cellStyle name="Pourcentage 9 2 3 3" xfId="40684" xr:uid="{00000000-0005-0000-0000-0000F79A0000}"/>
    <cellStyle name="Pourcentage 9 2 3 4" xfId="40685" xr:uid="{00000000-0005-0000-0000-0000F89A0000}"/>
    <cellStyle name="Pourcentage 9 2 4" xfId="40686" xr:uid="{00000000-0005-0000-0000-0000F99A0000}"/>
    <cellStyle name="Pourcentage 9 2 5" xfId="40687" xr:uid="{00000000-0005-0000-0000-0000FA9A0000}"/>
    <cellStyle name="Pourcentage 9 2 6" xfId="40688" xr:uid="{00000000-0005-0000-0000-0000FB9A0000}"/>
    <cellStyle name="Pourcentage 9 2 7" xfId="40689" xr:uid="{00000000-0005-0000-0000-0000FC9A0000}"/>
    <cellStyle name="Pourcentage 9 2 8" xfId="40690" xr:uid="{00000000-0005-0000-0000-0000FD9A0000}"/>
    <cellStyle name="Pourcentage 9 2 9" xfId="40691" xr:uid="{00000000-0005-0000-0000-0000FE9A0000}"/>
    <cellStyle name="Pourcentage 9 3" xfId="40692" xr:uid="{00000000-0005-0000-0000-0000FF9A0000}"/>
    <cellStyle name="Pourcentage 9 3 2" xfId="40693" xr:uid="{00000000-0005-0000-0000-0000009B0000}"/>
    <cellStyle name="Pourcentage 9 3 2 2" xfId="40694" xr:uid="{00000000-0005-0000-0000-0000019B0000}"/>
    <cellStyle name="Pourcentage 9 3 2 2 2" xfId="40695" xr:uid="{00000000-0005-0000-0000-0000029B0000}"/>
    <cellStyle name="Pourcentage 9 3 2 3" xfId="40696" xr:uid="{00000000-0005-0000-0000-0000039B0000}"/>
    <cellStyle name="Pourcentage 9 3 2 4" xfId="40697" xr:uid="{00000000-0005-0000-0000-0000049B0000}"/>
    <cellStyle name="Pourcentage 9 3 2 5" xfId="40698" xr:uid="{00000000-0005-0000-0000-0000059B0000}"/>
    <cellStyle name="Pourcentage 9 3 3" xfId="40699" xr:uid="{00000000-0005-0000-0000-0000069B0000}"/>
    <cellStyle name="Pourcentage 9 3 3 2" xfId="40700" xr:uid="{00000000-0005-0000-0000-0000079B0000}"/>
    <cellStyle name="Pourcentage 9 3 3 3" xfId="40701" xr:uid="{00000000-0005-0000-0000-0000089B0000}"/>
    <cellStyle name="Pourcentage 9 3 3 4" xfId="40702" xr:uid="{00000000-0005-0000-0000-0000099B0000}"/>
    <cellStyle name="Pourcentage 9 3 4" xfId="40703" xr:uid="{00000000-0005-0000-0000-00000A9B0000}"/>
    <cellStyle name="Pourcentage 9 3 4 2" xfId="40704" xr:uid="{00000000-0005-0000-0000-00000B9B0000}"/>
    <cellStyle name="Pourcentage 9 3 4 3" xfId="40705" xr:uid="{00000000-0005-0000-0000-00000C9B0000}"/>
    <cellStyle name="Pourcentage 9 3 5" xfId="40706" xr:uid="{00000000-0005-0000-0000-00000D9B0000}"/>
    <cellStyle name="Pourcentage 9 3 5 2" xfId="40707" xr:uid="{00000000-0005-0000-0000-00000E9B0000}"/>
    <cellStyle name="Pourcentage 9 3 6" xfId="40708" xr:uid="{00000000-0005-0000-0000-00000F9B0000}"/>
    <cellStyle name="Pourcentage 9 3 7" xfId="40709" xr:uid="{00000000-0005-0000-0000-0000109B0000}"/>
    <cellStyle name="Pourcentage 9 3 8" xfId="40710" xr:uid="{00000000-0005-0000-0000-0000119B0000}"/>
    <cellStyle name="Pourcentage 9 3 9" xfId="51517" xr:uid="{6D03D865-EF1E-4475-9A83-7D69E447DD42}"/>
    <cellStyle name="Pourcentage 9 4" xfId="40711" xr:uid="{00000000-0005-0000-0000-0000129B0000}"/>
    <cellStyle name="Pourcentage 9 4 2" xfId="40712" xr:uid="{00000000-0005-0000-0000-0000139B0000}"/>
    <cellStyle name="Pourcentage 9 4 2 2" xfId="40713" xr:uid="{00000000-0005-0000-0000-0000149B0000}"/>
    <cellStyle name="Pourcentage 9 4 2 3" xfId="40714" xr:uid="{00000000-0005-0000-0000-0000159B0000}"/>
    <cellStyle name="Pourcentage 9 4 3" xfId="40715" xr:uid="{00000000-0005-0000-0000-0000169B0000}"/>
    <cellStyle name="Pourcentage 9 4 3 2" xfId="40716" xr:uid="{00000000-0005-0000-0000-0000179B0000}"/>
    <cellStyle name="Pourcentage 9 4 3 3" xfId="40717" xr:uid="{00000000-0005-0000-0000-0000189B0000}"/>
    <cellStyle name="Pourcentage 9 4 4" xfId="40718" xr:uid="{00000000-0005-0000-0000-0000199B0000}"/>
    <cellStyle name="Pourcentage 9 4 5" xfId="40719" xr:uid="{00000000-0005-0000-0000-00001A9B0000}"/>
    <cellStyle name="Pourcentage 9 5" xfId="40720" xr:uid="{00000000-0005-0000-0000-00001B9B0000}"/>
    <cellStyle name="Pourcentage 9 5 2" xfId="40721" xr:uid="{00000000-0005-0000-0000-00001C9B0000}"/>
    <cellStyle name="Pourcentage 9 5 3" xfId="40722" xr:uid="{00000000-0005-0000-0000-00001D9B0000}"/>
    <cellStyle name="Pourcentage 9 6" xfId="40723" xr:uid="{00000000-0005-0000-0000-00001E9B0000}"/>
    <cellStyle name="Pourcentage 9 6 2" xfId="40724" xr:uid="{00000000-0005-0000-0000-00001F9B0000}"/>
    <cellStyle name="Pourcentage 9 6 2 2" xfId="40725" xr:uid="{00000000-0005-0000-0000-0000209B0000}"/>
    <cellStyle name="Pourcentage 9 6 3" xfId="40726" xr:uid="{00000000-0005-0000-0000-0000219B0000}"/>
    <cellStyle name="Pourcentage 9 7" xfId="40727" xr:uid="{00000000-0005-0000-0000-0000229B0000}"/>
    <cellStyle name="Pourcentage 9 7 2" xfId="40728" xr:uid="{00000000-0005-0000-0000-0000239B0000}"/>
    <cellStyle name="Pourcentage 9 7 3" xfId="40729" xr:uid="{00000000-0005-0000-0000-0000249B0000}"/>
    <cellStyle name="Pourcentage 9 8" xfId="40730" xr:uid="{00000000-0005-0000-0000-0000259B0000}"/>
    <cellStyle name="Pourcentage 9 9" xfId="40731" xr:uid="{00000000-0005-0000-0000-0000269B0000}"/>
    <cellStyle name="Proposal_niv1" xfId="40732" xr:uid="{00000000-0005-0000-0000-0000279B0000}"/>
    <cellStyle name="Prozent 2" xfId="40733" xr:uid="{00000000-0005-0000-0000-0000289B0000}"/>
    <cellStyle name="Prozent 2 2" xfId="40734" xr:uid="{00000000-0005-0000-0000-0000299B0000}"/>
    <cellStyle name="Prozent 2 2 2" xfId="40735" xr:uid="{00000000-0005-0000-0000-00002A9B0000}"/>
    <cellStyle name="Prozent 2 2 2 2" xfId="40736" xr:uid="{00000000-0005-0000-0000-00002B9B0000}"/>
    <cellStyle name="Prozent 2 2 2 2 2" xfId="40737" xr:uid="{00000000-0005-0000-0000-00002C9B0000}"/>
    <cellStyle name="Prozent 2 2 2 2 2 2" xfId="40738" xr:uid="{00000000-0005-0000-0000-00002D9B0000}"/>
    <cellStyle name="Prozent 2 2 2 2 3" xfId="40739" xr:uid="{00000000-0005-0000-0000-00002E9B0000}"/>
    <cellStyle name="Prozent 2 2 2 2 4" xfId="40740" xr:uid="{00000000-0005-0000-0000-00002F9B0000}"/>
    <cellStyle name="Prozent 2 2 2 3" xfId="40741" xr:uid="{00000000-0005-0000-0000-0000309B0000}"/>
    <cellStyle name="Prozent 2 2 2 3 2" xfId="40742" xr:uid="{00000000-0005-0000-0000-0000319B0000}"/>
    <cellStyle name="Prozent 2 2 2 4" xfId="40743" xr:uid="{00000000-0005-0000-0000-0000329B0000}"/>
    <cellStyle name="Prozent 2 2 2 5" xfId="40744" xr:uid="{00000000-0005-0000-0000-0000339B0000}"/>
    <cellStyle name="Prozent 2 3" xfId="40745" xr:uid="{00000000-0005-0000-0000-0000349B0000}"/>
    <cellStyle name="Prozent 2 3 2" xfId="40746" xr:uid="{00000000-0005-0000-0000-0000359B0000}"/>
    <cellStyle name="Prozent 2 3 2 2" xfId="40747" xr:uid="{00000000-0005-0000-0000-0000369B0000}"/>
    <cellStyle name="Prozent 2 3 2 2 2" xfId="40748" xr:uid="{00000000-0005-0000-0000-0000379B0000}"/>
    <cellStyle name="Prozent 2 3 2 3" xfId="40749" xr:uid="{00000000-0005-0000-0000-0000389B0000}"/>
    <cellStyle name="Prozent 2 3 2 4" xfId="40750" xr:uid="{00000000-0005-0000-0000-0000399B0000}"/>
    <cellStyle name="Prozent 2 3 3" xfId="40751" xr:uid="{00000000-0005-0000-0000-00003A9B0000}"/>
    <cellStyle name="Prozent 2 3 3 2" xfId="40752" xr:uid="{00000000-0005-0000-0000-00003B9B0000}"/>
    <cellStyle name="Prozent 2 3 4" xfId="40753" xr:uid="{00000000-0005-0000-0000-00003C9B0000}"/>
    <cellStyle name="Prozent 2 3 5" xfId="40754" xr:uid="{00000000-0005-0000-0000-00003D9B0000}"/>
    <cellStyle name="Pyör. luku_CRFReport-template" xfId="40755" xr:uid="{00000000-0005-0000-0000-00003E9B0000}"/>
    <cellStyle name="Pyör. valuutta_CRFReport-template" xfId="40756" xr:uid="{00000000-0005-0000-0000-00003F9B0000}"/>
    <cellStyle name="Remarque" xfId="468" xr:uid="{00000000-0005-0000-0000-0000409B0000}"/>
    <cellStyle name="Remarque 2" xfId="469" xr:uid="{00000000-0005-0000-0000-0000419B0000}"/>
    <cellStyle name="Remarque 2 2" xfId="1450" xr:uid="{00000000-0005-0000-0000-0000429B0000}"/>
    <cellStyle name="Remarque 2 3" xfId="51519" xr:uid="{449D9BCA-3556-49EC-9658-4192563857D2}"/>
    <cellStyle name="Remarque 2 4" xfId="51518" xr:uid="{FC36AB7D-32B1-422D-8780-23F2C45539AB}"/>
    <cellStyle name="Remarque 3" xfId="1449" xr:uid="{00000000-0005-0000-0000-0000439B0000}"/>
    <cellStyle name="Remarque 4" xfId="51520" xr:uid="{3A50ABFD-0F95-4C43-8709-566EE219FE21}"/>
    <cellStyle name="Result" xfId="470" xr:uid="{00000000-0005-0000-0000-0000449B0000}"/>
    <cellStyle name="Result (user)" xfId="471" xr:uid="{00000000-0005-0000-0000-0000459B0000}"/>
    <cellStyle name="Result (user) 2" xfId="1452" xr:uid="{00000000-0005-0000-0000-0000469B0000}"/>
    <cellStyle name="Result (user) 3" xfId="51522" xr:uid="{C78537B3-1D4B-4C84-BC44-3E5AA4371FFE}"/>
    <cellStyle name="Result 10" xfId="52464" xr:uid="{D1D33F30-8BC3-4EAD-862F-513C87A2502D}"/>
    <cellStyle name="Result 11" xfId="52869" xr:uid="{20F509C2-CF26-4181-AE51-964F8A24FAF1}"/>
    <cellStyle name="Result 2" xfId="1451" xr:uid="{00000000-0005-0000-0000-0000479B0000}"/>
    <cellStyle name="Result 3" xfId="1985" xr:uid="{00000000-0005-0000-0000-0000489B0000}"/>
    <cellStyle name="Result 4" xfId="2037" xr:uid="{00000000-0005-0000-0000-0000499B0000}"/>
    <cellStyle name="Result 4 2" xfId="51523" xr:uid="{9F7C35C7-8FBC-41F0-8A19-76BA1693F45F}"/>
    <cellStyle name="Result 5" xfId="51524" xr:uid="{5A774891-B961-4256-B190-B3E3B89977A3}"/>
    <cellStyle name="Result 6" xfId="51521" xr:uid="{2BBA33FA-2312-41F3-9324-190A26EBC56B}"/>
    <cellStyle name="Result 7" xfId="52424" xr:uid="{48103EAC-A948-4996-8102-1BAEEEA369E4}"/>
    <cellStyle name="Result 8" xfId="52330" xr:uid="{D54E4BE2-3FFA-446C-B789-37F229EF9B0D}"/>
    <cellStyle name="Result 9" xfId="52422" xr:uid="{9CA0C645-3349-4EF8-A745-D53C4C22B160}"/>
    <cellStyle name="Result2" xfId="472" xr:uid="{00000000-0005-0000-0000-00004A9B0000}"/>
    <cellStyle name="Result2 (user)" xfId="473" xr:uid="{00000000-0005-0000-0000-00004B9B0000}"/>
    <cellStyle name="Result2 (user) 2" xfId="1454" xr:uid="{00000000-0005-0000-0000-00004C9B0000}"/>
    <cellStyle name="Result2 (user) 3" xfId="51526" xr:uid="{9B1476E4-4C94-476C-9B7E-FF474E7500CD}"/>
    <cellStyle name="Result2 10" xfId="52331" xr:uid="{5B6E0415-4A13-4422-9CD6-9B561A921522}"/>
    <cellStyle name="Result2 11" xfId="52870" xr:uid="{FB15F41F-3562-4724-A751-8C2432CDA285}"/>
    <cellStyle name="Result2 2" xfId="1453" xr:uid="{00000000-0005-0000-0000-00004D9B0000}"/>
    <cellStyle name="Result2 3" xfId="1986" xr:uid="{00000000-0005-0000-0000-00004E9B0000}"/>
    <cellStyle name="Result2 4" xfId="2038" xr:uid="{00000000-0005-0000-0000-00004F9B0000}"/>
    <cellStyle name="Result2 4 2" xfId="51527" xr:uid="{6DE43133-698B-43B1-B9DC-D5441681DB2E}"/>
    <cellStyle name="Result2 5" xfId="51528" xr:uid="{9639D6A5-B2C6-4C0A-AEEF-E157DCC03667}"/>
    <cellStyle name="Result2 6" xfId="51525" xr:uid="{A639ED36-8236-42E8-89D3-181EDF4EA5B7}"/>
    <cellStyle name="Result2 7" xfId="52425" xr:uid="{6BE374B1-A379-4E66-AAE7-22F168B6EAD4}"/>
    <cellStyle name="Result2 8" xfId="52329" xr:uid="{CC122EE2-8554-4D21-A392-EC1D707FB9F5}"/>
    <cellStyle name="Result2 9" xfId="52423" xr:uid="{D980DDA0-77AA-4435-8836-65FED6D143C0}"/>
    <cellStyle name="Résultat" xfId="52153" xr:uid="{932D63D6-BBD4-4E44-9C47-68D1330260DD}"/>
    <cellStyle name="Résultat2" xfId="52154" xr:uid="{9853406B-A608-4B55-BF74-46C6750D57F3}"/>
    <cellStyle name="Rossz" xfId="40757" xr:uid="{00000000-0005-0000-0000-0000509B0000}"/>
    <cellStyle name="Rossz 2" xfId="40758" xr:uid="{00000000-0005-0000-0000-0000519B0000}"/>
    <cellStyle name="Rossz 2 2" xfId="40759" xr:uid="{00000000-0005-0000-0000-0000529B0000}"/>
    <cellStyle name="Rossz 2 2 2" xfId="40760" xr:uid="{00000000-0005-0000-0000-0000539B0000}"/>
    <cellStyle name="Rossz 2 2 2 2" xfId="40761" xr:uid="{00000000-0005-0000-0000-0000549B0000}"/>
    <cellStyle name="Rossz 2 2 3" xfId="40762" xr:uid="{00000000-0005-0000-0000-0000559B0000}"/>
    <cellStyle name="Rossz 2 2 4" xfId="40763" xr:uid="{00000000-0005-0000-0000-0000569B0000}"/>
    <cellStyle name="Rossz 2 3" xfId="40764" xr:uid="{00000000-0005-0000-0000-0000579B0000}"/>
    <cellStyle name="Rossz 2 3 2" xfId="40765" xr:uid="{00000000-0005-0000-0000-0000589B0000}"/>
    <cellStyle name="Rossz 2 4" xfId="40766" xr:uid="{00000000-0005-0000-0000-0000599B0000}"/>
    <cellStyle name="Rossz 2 5" xfId="40767" xr:uid="{00000000-0005-0000-0000-00005A9B0000}"/>
    <cellStyle name="RowLevel_1 2" xfId="40768" xr:uid="{00000000-0005-0000-0000-00005B9B0000}"/>
    <cellStyle name="Saída" xfId="40769" xr:uid="{00000000-0005-0000-0000-00005C9B0000}"/>
    <cellStyle name="Saída 2" xfId="40770" xr:uid="{00000000-0005-0000-0000-00005D9B0000}"/>
    <cellStyle name="Saída 2 2" xfId="40771" xr:uid="{00000000-0005-0000-0000-00005E9B0000}"/>
    <cellStyle name="Saída 2 2 2" xfId="40772" xr:uid="{00000000-0005-0000-0000-00005F9B0000}"/>
    <cellStyle name="Saída 2 2 2 2" xfId="40773" xr:uid="{00000000-0005-0000-0000-0000609B0000}"/>
    <cellStyle name="Saída 2 2 3" xfId="40774" xr:uid="{00000000-0005-0000-0000-0000619B0000}"/>
    <cellStyle name="Saída 2 2 4" xfId="40775" xr:uid="{00000000-0005-0000-0000-0000629B0000}"/>
    <cellStyle name="Saída 2 3" xfId="40776" xr:uid="{00000000-0005-0000-0000-0000639B0000}"/>
    <cellStyle name="Saída 2 3 2" xfId="40777" xr:uid="{00000000-0005-0000-0000-0000649B0000}"/>
    <cellStyle name="Saída 2 4" xfId="40778" xr:uid="{00000000-0005-0000-0000-0000659B0000}"/>
    <cellStyle name="Saída 2 5" xfId="40779" xr:uid="{00000000-0005-0000-0000-0000669B0000}"/>
    <cellStyle name="Salida" xfId="474" xr:uid="{00000000-0005-0000-0000-0000679B0000}"/>
    <cellStyle name="Salida 2" xfId="1455" xr:uid="{00000000-0005-0000-0000-0000689B0000}"/>
    <cellStyle name="Salida 3" xfId="51530" xr:uid="{103D3B36-5000-49BF-BBC8-AAADA2980F85}"/>
    <cellStyle name="Salida 4" xfId="51529" xr:uid="{2768B301-4CC5-4B96-B53A-C8FCE8CEB5C2}"/>
    <cellStyle name="SAPBEXaggData" xfId="40780" xr:uid="{00000000-0005-0000-0000-0000699B0000}"/>
    <cellStyle name="SAPBEXaggData 2" xfId="40781" xr:uid="{00000000-0005-0000-0000-00006A9B0000}"/>
    <cellStyle name="SAPBEXaggData 2 2" xfId="40782" xr:uid="{00000000-0005-0000-0000-00006B9B0000}"/>
    <cellStyle name="SAPBEXaggData 2 2 2" xfId="40783" xr:uid="{00000000-0005-0000-0000-00006C9B0000}"/>
    <cellStyle name="SAPBEXaggData 2 2 2 2" xfId="40784" xr:uid="{00000000-0005-0000-0000-00006D9B0000}"/>
    <cellStyle name="SAPBEXaggData 2 2 3" xfId="40785" xr:uid="{00000000-0005-0000-0000-00006E9B0000}"/>
    <cellStyle name="SAPBEXaggData 2 2 4" xfId="40786" xr:uid="{00000000-0005-0000-0000-00006F9B0000}"/>
    <cellStyle name="SAPBEXaggData 2 3" xfId="40787" xr:uid="{00000000-0005-0000-0000-0000709B0000}"/>
    <cellStyle name="SAPBEXaggData 2 3 2" xfId="40788" xr:uid="{00000000-0005-0000-0000-0000719B0000}"/>
    <cellStyle name="SAPBEXaggData 2 4" xfId="40789" xr:uid="{00000000-0005-0000-0000-0000729B0000}"/>
    <cellStyle name="SAPBEXaggData 2 5" xfId="40790" xr:uid="{00000000-0005-0000-0000-0000739B0000}"/>
    <cellStyle name="SAPBEXaggData 2 6" xfId="40791" xr:uid="{00000000-0005-0000-0000-0000749B0000}"/>
    <cellStyle name="SAPBEXaggData 3" xfId="40792" xr:uid="{00000000-0005-0000-0000-0000759B0000}"/>
    <cellStyle name="SAPBEXaggData 3 2" xfId="40793" xr:uid="{00000000-0005-0000-0000-0000769B0000}"/>
    <cellStyle name="SAPBEXaggDataEmph" xfId="40794" xr:uid="{00000000-0005-0000-0000-0000779B0000}"/>
    <cellStyle name="SAPBEXaggDataEmph 2" xfId="40795" xr:uid="{00000000-0005-0000-0000-0000789B0000}"/>
    <cellStyle name="SAPBEXaggDataEmph 2 2" xfId="40796" xr:uid="{00000000-0005-0000-0000-0000799B0000}"/>
    <cellStyle name="SAPBEXaggDataEmph 2 2 2" xfId="40797" xr:uid="{00000000-0005-0000-0000-00007A9B0000}"/>
    <cellStyle name="SAPBEXaggDataEmph 2 2 2 2" xfId="40798" xr:uid="{00000000-0005-0000-0000-00007B9B0000}"/>
    <cellStyle name="SAPBEXaggDataEmph 2 2 3" xfId="40799" xr:uid="{00000000-0005-0000-0000-00007C9B0000}"/>
    <cellStyle name="SAPBEXaggDataEmph 2 2 4" xfId="40800" xr:uid="{00000000-0005-0000-0000-00007D9B0000}"/>
    <cellStyle name="SAPBEXaggDataEmph 2 3" xfId="40801" xr:uid="{00000000-0005-0000-0000-00007E9B0000}"/>
    <cellStyle name="SAPBEXaggDataEmph 2 3 2" xfId="40802" xr:uid="{00000000-0005-0000-0000-00007F9B0000}"/>
    <cellStyle name="SAPBEXaggDataEmph 2 4" xfId="40803" xr:uid="{00000000-0005-0000-0000-0000809B0000}"/>
    <cellStyle name="SAPBEXaggDataEmph 2 5" xfId="40804" xr:uid="{00000000-0005-0000-0000-0000819B0000}"/>
    <cellStyle name="SAPBEXaggDataEmph 2 6" xfId="40805" xr:uid="{00000000-0005-0000-0000-0000829B0000}"/>
    <cellStyle name="SAPBEXaggDataEmph 3" xfId="40806" xr:uid="{00000000-0005-0000-0000-0000839B0000}"/>
    <cellStyle name="SAPBEXaggDataEmph 3 2" xfId="40807" xr:uid="{00000000-0005-0000-0000-0000849B0000}"/>
    <cellStyle name="SAPBEXaggItem" xfId="40808" xr:uid="{00000000-0005-0000-0000-0000859B0000}"/>
    <cellStyle name="SAPBEXaggItem 2" xfId="40809" xr:uid="{00000000-0005-0000-0000-0000869B0000}"/>
    <cellStyle name="SAPBEXaggItem 2 2" xfId="40810" xr:uid="{00000000-0005-0000-0000-0000879B0000}"/>
    <cellStyle name="SAPBEXaggItem 2 2 2" xfId="40811" xr:uid="{00000000-0005-0000-0000-0000889B0000}"/>
    <cellStyle name="SAPBEXaggItem 2 2 2 2" xfId="40812" xr:uid="{00000000-0005-0000-0000-0000899B0000}"/>
    <cellStyle name="SAPBEXaggItem 2 2 3" xfId="40813" xr:uid="{00000000-0005-0000-0000-00008A9B0000}"/>
    <cellStyle name="SAPBEXaggItem 2 2 4" xfId="40814" xr:uid="{00000000-0005-0000-0000-00008B9B0000}"/>
    <cellStyle name="SAPBEXaggItem 2 3" xfId="40815" xr:uid="{00000000-0005-0000-0000-00008C9B0000}"/>
    <cellStyle name="SAPBEXaggItem 2 3 2" xfId="40816" xr:uid="{00000000-0005-0000-0000-00008D9B0000}"/>
    <cellStyle name="SAPBEXaggItem 2 4" xfId="40817" xr:uid="{00000000-0005-0000-0000-00008E9B0000}"/>
    <cellStyle name="SAPBEXaggItem 2 5" xfId="40818" xr:uid="{00000000-0005-0000-0000-00008F9B0000}"/>
    <cellStyle name="SAPBEXaggItem 2 6" xfId="40819" xr:uid="{00000000-0005-0000-0000-0000909B0000}"/>
    <cellStyle name="SAPBEXaggItem 3" xfId="40820" xr:uid="{00000000-0005-0000-0000-0000919B0000}"/>
    <cellStyle name="SAPBEXaggItem 3 2" xfId="40821" xr:uid="{00000000-0005-0000-0000-0000929B0000}"/>
    <cellStyle name="SAPBEXaggItemX" xfId="40822" xr:uid="{00000000-0005-0000-0000-0000939B0000}"/>
    <cellStyle name="SAPBEXaggItemX 2" xfId="40823" xr:uid="{00000000-0005-0000-0000-0000949B0000}"/>
    <cellStyle name="SAPBEXaggItemX 2 2" xfId="40824" xr:uid="{00000000-0005-0000-0000-0000959B0000}"/>
    <cellStyle name="SAPBEXaggItemX 2 2 2" xfId="40825" xr:uid="{00000000-0005-0000-0000-0000969B0000}"/>
    <cellStyle name="SAPBEXaggItemX 2 2 2 2" xfId="40826" xr:uid="{00000000-0005-0000-0000-0000979B0000}"/>
    <cellStyle name="SAPBEXaggItemX 2 2 3" xfId="40827" xr:uid="{00000000-0005-0000-0000-0000989B0000}"/>
    <cellStyle name="SAPBEXaggItemX 2 2 4" xfId="40828" xr:uid="{00000000-0005-0000-0000-0000999B0000}"/>
    <cellStyle name="SAPBEXaggItemX 2 3" xfId="40829" xr:uid="{00000000-0005-0000-0000-00009A9B0000}"/>
    <cellStyle name="SAPBEXaggItemX 2 3 2" xfId="40830" xr:uid="{00000000-0005-0000-0000-00009B9B0000}"/>
    <cellStyle name="SAPBEXaggItemX 2 4" xfId="40831" xr:uid="{00000000-0005-0000-0000-00009C9B0000}"/>
    <cellStyle name="SAPBEXaggItemX 2 5" xfId="40832" xr:uid="{00000000-0005-0000-0000-00009D9B0000}"/>
    <cellStyle name="SAPBEXaggItemX 2 6" xfId="40833" xr:uid="{00000000-0005-0000-0000-00009E9B0000}"/>
    <cellStyle name="SAPBEXaggItemX 3" xfId="40834" xr:uid="{00000000-0005-0000-0000-00009F9B0000}"/>
    <cellStyle name="SAPBEXaggItemX 3 2" xfId="40835" xr:uid="{00000000-0005-0000-0000-0000A09B0000}"/>
    <cellStyle name="SAPBEXchaText" xfId="40836" xr:uid="{00000000-0005-0000-0000-0000A19B0000}"/>
    <cellStyle name="SAPBEXchaText 2" xfId="40837" xr:uid="{00000000-0005-0000-0000-0000A29B0000}"/>
    <cellStyle name="SAPBEXchaText 2 2" xfId="40838" xr:uid="{00000000-0005-0000-0000-0000A39B0000}"/>
    <cellStyle name="SAPBEXchaText 2 2 2" xfId="40839" xr:uid="{00000000-0005-0000-0000-0000A49B0000}"/>
    <cellStyle name="SAPBEXchaText 2 2 2 2" xfId="40840" xr:uid="{00000000-0005-0000-0000-0000A59B0000}"/>
    <cellStyle name="SAPBEXchaText 2 2 3" xfId="40841" xr:uid="{00000000-0005-0000-0000-0000A69B0000}"/>
    <cellStyle name="SAPBEXchaText 2 2 4" xfId="40842" xr:uid="{00000000-0005-0000-0000-0000A79B0000}"/>
    <cellStyle name="SAPBEXchaText 2 3" xfId="40843" xr:uid="{00000000-0005-0000-0000-0000A89B0000}"/>
    <cellStyle name="SAPBEXchaText 2 3 2" xfId="40844" xr:uid="{00000000-0005-0000-0000-0000A99B0000}"/>
    <cellStyle name="SAPBEXchaText 2 4" xfId="40845" xr:uid="{00000000-0005-0000-0000-0000AA9B0000}"/>
    <cellStyle name="SAPBEXchaText 2 5" xfId="40846" xr:uid="{00000000-0005-0000-0000-0000AB9B0000}"/>
    <cellStyle name="SAPBEXchaText 2 6" xfId="40847" xr:uid="{00000000-0005-0000-0000-0000AC9B0000}"/>
    <cellStyle name="SAPBEXchaText 3" xfId="40848" xr:uid="{00000000-0005-0000-0000-0000AD9B0000}"/>
    <cellStyle name="SAPBEXchaText 3 2" xfId="40849" xr:uid="{00000000-0005-0000-0000-0000AE9B0000}"/>
    <cellStyle name="SAPBEXexcBad7" xfId="40850" xr:uid="{00000000-0005-0000-0000-0000AF9B0000}"/>
    <cellStyle name="SAPBEXexcBad7 2" xfId="40851" xr:uid="{00000000-0005-0000-0000-0000B09B0000}"/>
    <cellStyle name="SAPBEXexcBad7 2 2" xfId="40852" xr:uid="{00000000-0005-0000-0000-0000B19B0000}"/>
    <cellStyle name="SAPBEXexcBad7 2 2 2" xfId="40853" xr:uid="{00000000-0005-0000-0000-0000B29B0000}"/>
    <cellStyle name="SAPBEXexcBad7 2 2 2 2" xfId="40854" xr:uid="{00000000-0005-0000-0000-0000B39B0000}"/>
    <cellStyle name="SAPBEXexcBad7 2 2 3" xfId="40855" xr:uid="{00000000-0005-0000-0000-0000B49B0000}"/>
    <cellStyle name="SAPBEXexcBad7 2 2 4" xfId="40856" xr:uid="{00000000-0005-0000-0000-0000B59B0000}"/>
    <cellStyle name="SAPBEXexcBad7 2 3" xfId="40857" xr:uid="{00000000-0005-0000-0000-0000B69B0000}"/>
    <cellStyle name="SAPBEXexcBad7 2 3 2" xfId="40858" xr:uid="{00000000-0005-0000-0000-0000B79B0000}"/>
    <cellStyle name="SAPBEXexcBad7 2 4" xfId="40859" xr:uid="{00000000-0005-0000-0000-0000B89B0000}"/>
    <cellStyle name="SAPBEXexcBad7 2 5" xfId="40860" xr:uid="{00000000-0005-0000-0000-0000B99B0000}"/>
    <cellStyle name="SAPBEXexcBad7 2 6" xfId="40861" xr:uid="{00000000-0005-0000-0000-0000BA9B0000}"/>
    <cellStyle name="SAPBEXexcBad7 3" xfId="40862" xr:uid="{00000000-0005-0000-0000-0000BB9B0000}"/>
    <cellStyle name="SAPBEXexcBad7 3 2" xfId="40863" xr:uid="{00000000-0005-0000-0000-0000BC9B0000}"/>
    <cellStyle name="SAPBEXexcBad8" xfId="40864" xr:uid="{00000000-0005-0000-0000-0000BD9B0000}"/>
    <cellStyle name="SAPBEXexcBad8 2" xfId="40865" xr:uid="{00000000-0005-0000-0000-0000BE9B0000}"/>
    <cellStyle name="SAPBEXexcBad8 2 2" xfId="40866" xr:uid="{00000000-0005-0000-0000-0000BF9B0000}"/>
    <cellStyle name="SAPBEXexcBad8 2 2 2" xfId="40867" xr:uid="{00000000-0005-0000-0000-0000C09B0000}"/>
    <cellStyle name="SAPBEXexcBad8 2 2 2 2" xfId="40868" xr:uid="{00000000-0005-0000-0000-0000C19B0000}"/>
    <cellStyle name="SAPBEXexcBad8 2 2 3" xfId="40869" xr:uid="{00000000-0005-0000-0000-0000C29B0000}"/>
    <cellStyle name="SAPBEXexcBad8 2 2 4" xfId="40870" xr:uid="{00000000-0005-0000-0000-0000C39B0000}"/>
    <cellStyle name="SAPBEXexcBad8 2 3" xfId="40871" xr:uid="{00000000-0005-0000-0000-0000C49B0000}"/>
    <cellStyle name="SAPBEXexcBad8 2 3 2" xfId="40872" xr:uid="{00000000-0005-0000-0000-0000C59B0000}"/>
    <cellStyle name="SAPBEXexcBad8 2 4" xfId="40873" xr:uid="{00000000-0005-0000-0000-0000C69B0000}"/>
    <cellStyle name="SAPBEXexcBad8 2 5" xfId="40874" xr:uid="{00000000-0005-0000-0000-0000C79B0000}"/>
    <cellStyle name="SAPBEXexcBad8 2 6" xfId="40875" xr:uid="{00000000-0005-0000-0000-0000C89B0000}"/>
    <cellStyle name="SAPBEXexcBad8 3" xfId="40876" xr:uid="{00000000-0005-0000-0000-0000C99B0000}"/>
    <cellStyle name="SAPBEXexcBad8 3 2" xfId="40877" xr:uid="{00000000-0005-0000-0000-0000CA9B0000}"/>
    <cellStyle name="SAPBEXexcBad9" xfId="40878" xr:uid="{00000000-0005-0000-0000-0000CB9B0000}"/>
    <cellStyle name="SAPBEXexcBad9 2" xfId="40879" xr:uid="{00000000-0005-0000-0000-0000CC9B0000}"/>
    <cellStyle name="SAPBEXexcBad9 2 2" xfId="40880" xr:uid="{00000000-0005-0000-0000-0000CD9B0000}"/>
    <cellStyle name="SAPBEXexcBad9 2 2 2" xfId="40881" xr:uid="{00000000-0005-0000-0000-0000CE9B0000}"/>
    <cellStyle name="SAPBEXexcBad9 2 2 2 2" xfId="40882" xr:uid="{00000000-0005-0000-0000-0000CF9B0000}"/>
    <cellStyle name="SAPBEXexcBad9 2 2 3" xfId="40883" xr:uid="{00000000-0005-0000-0000-0000D09B0000}"/>
    <cellStyle name="SAPBEXexcBad9 2 2 4" xfId="40884" xr:uid="{00000000-0005-0000-0000-0000D19B0000}"/>
    <cellStyle name="SAPBEXexcBad9 2 3" xfId="40885" xr:uid="{00000000-0005-0000-0000-0000D29B0000}"/>
    <cellStyle name="SAPBEXexcBad9 2 3 2" xfId="40886" xr:uid="{00000000-0005-0000-0000-0000D39B0000}"/>
    <cellStyle name="SAPBEXexcBad9 2 4" xfId="40887" xr:uid="{00000000-0005-0000-0000-0000D49B0000}"/>
    <cellStyle name="SAPBEXexcBad9 2 5" xfId="40888" xr:uid="{00000000-0005-0000-0000-0000D59B0000}"/>
    <cellStyle name="SAPBEXexcBad9 2 6" xfId="40889" xr:uid="{00000000-0005-0000-0000-0000D69B0000}"/>
    <cellStyle name="SAPBEXexcBad9 3" xfId="40890" xr:uid="{00000000-0005-0000-0000-0000D79B0000}"/>
    <cellStyle name="SAPBEXexcBad9 3 2" xfId="40891" xr:uid="{00000000-0005-0000-0000-0000D89B0000}"/>
    <cellStyle name="SAPBEXexcCritical4" xfId="40892" xr:uid="{00000000-0005-0000-0000-0000D99B0000}"/>
    <cellStyle name="SAPBEXexcCritical4 2" xfId="40893" xr:uid="{00000000-0005-0000-0000-0000DA9B0000}"/>
    <cellStyle name="SAPBEXexcCritical4 2 2" xfId="40894" xr:uid="{00000000-0005-0000-0000-0000DB9B0000}"/>
    <cellStyle name="SAPBEXexcCritical4 2 2 2" xfId="40895" xr:uid="{00000000-0005-0000-0000-0000DC9B0000}"/>
    <cellStyle name="SAPBEXexcCritical4 2 2 2 2" xfId="40896" xr:uid="{00000000-0005-0000-0000-0000DD9B0000}"/>
    <cellStyle name="SAPBEXexcCritical4 2 2 3" xfId="40897" xr:uid="{00000000-0005-0000-0000-0000DE9B0000}"/>
    <cellStyle name="SAPBEXexcCritical4 2 2 4" xfId="40898" xr:uid="{00000000-0005-0000-0000-0000DF9B0000}"/>
    <cellStyle name="SAPBEXexcCritical4 2 3" xfId="40899" xr:uid="{00000000-0005-0000-0000-0000E09B0000}"/>
    <cellStyle name="SAPBEXexcCritical4 2 3 2" xfId="40900" xr:uid="{00000000-0005-0000-0000-0000E19B0000}"/>
    <cellStyle name="SAPBEXexcCritical4 2 4" xfId="40901" xr:uid="{00000000-0005-0000-0000-0000E29B0000}"/>
    <cellStyle name="SAPBEXexcCritical4 2 5" xfId="40902" xr:uid="{00000000-0005-0000-0000-0000E39B0000}"/>
    <cellStyle name="SAPBEXexcCritical4 2 6" xfId="40903" xr:uid="{00000000-0005-0000-0000-0000E49B0000}"/>
    <cellStyle name="SAPBEXexcCritical4 3" xfId="40904" xr:uid="{00000000-0005-0000-0000-0000E59B0000}"/>
    <cellStyle name="SAPBEXexcCritical4 3 2" xfId="40905" xr:uid="{00000000-0005-0000-0000-0000E69B0000}"/>
    <cellStyle name="SAPBEXexcCritical5" xfId="40906" xr:uid="{00000000-0005-0000-0000-0000E79B0000}"/>
    <cellStyle name="SAPBEXexcCritical5 2" xfId="40907" xr:uid="{00000000-0005-0000-0000-0000E89B0000}"/>
    <cellStyle name="SAPBEXexcCritical5 2 2" xfId="40908" xr:uid="{00000000-0005-0000-0000-0000E99B0000}"/>
    <cellStyle name="SAPBEXexcCritical5 2 2 2" xfId="40909" xr:uid="{00000000-0005-0000-0000-0000EA9B0000}"/>
    <cellStyle name="SAPBEXexcCritical5 2 2 2 2" xfId="40910" xr:uid="{00000000-0005-0000-0000-0000EB9B0000}"/>
    <cellStyle name="SAPBEXexcCritical5 2 2 3" xfId="40911" xr:uid="{00000000-0005-0000-0000-0000EC9B0000}"/>
    <cellStyle name="SAPBEXexcCritical5 2 2 4" xfId="40912" xr:uid="{00000000-0005-0000-0000-0000ED9B0000}"/>
    <cellStyle name="SAPBEXexcCritical5 2 3" xfId="40913" xr:uid="{00000000-0005-0000-0000-0000EE9B0000}"/>
    <cellStyle name="SAPBEXexcCritical5 2 3 2" xfId="40914" xr:uid="{00000000-0005-0000-0000-0000EF9B0000}"/>
    <cellStyle name="SAPBEXexcCritical5 2 4" xfId="40915" xr:uid="{00000000-0005-0000-0000-0000F09B0000}"/>
    <cellStyle name="SAPBEXexcCritical5 2 5" xfId="40916" xr:uid="{00000000-0005-0000-0000-0000F19B0000}"/>
    <cellStyle name="SAPBEXexcCritical5 2 6" xfId="40917" xr:uid="{00000000-0005-0000-0000-0000F29B0000}"/>
    <cellStyle name="SAPBEXexcCritical5 3" xfId="40918" xr:uid="{00000000-0005-0000-0000-0000F39B0000}"/>
    <cellStyle name="SAPBEXexcCritical5 3 2" xfId="40919" xr:uid="{00000000-0005-0000-0000-0000F49B0000}"/>
    <cellStyle name="SAPBEXexcCritical6" xfId="40920" xr:uid="{00000000-0005-0000-0000-0000F59B0000}"/>
    <cellStyle name="SAPBEXexcCritical6 2" xfId="40921" xr:uid="{00000000-0005-0000-0000-0000F69B0000}"/>
    <cellStyle name="SAPBEXexcCritical6 2 2" xfId="40922" xr:uid="{00000000-0005-0000-0000-0000F79B0000}"/>
    <cellStyle name="SAPBEXexcCritical6 2 2 2" xfId="40923" xr:uid="{00000000-0005-0000-0000-0000F89B0000}"/>
    <cellStyle name="SAPBEXexcCritical6 2 2 2 2" xfId="40924" xr:uid="{00000000-0005-0000-0000-0000F99B0000}"/>
    <cellStyle name="SAPBEXexcCritical6 2 2 3" xfId="40925" xr:uid="{00000000-0005-0000-0000-0000FA9B0000}"/>
    <cellStyle name="SAPBEXexcCritical6 2 2 4" xfId="40926" xr:uid="{00000000-0005-0000-0000-0000FB9B0000}"/>
    <cellStyle name="SAPBEXexcCritical6 2 3" xfId="40927" xr:uid="{00000000-0005-0000-0000-0000FC9B0000}"/>
    <cellStyle name="SAPBEXexcCritical6 2 3 2" xfId="40928" xr:uid="{00000000-0005-0000-0000-0000FD9B0000}"/>
    <cellStyle name="SAPBEXexcCritical6 2 4" xfId="40929" xr:uid="{00000000-0005-0000-0000-0000FE9B0000}"/>
    <cellStyle name="SAPBEXexcCritical6 2 5" xfId="40930" xr:uid="{00000000-0005-0000-0000-0000FF9B0000}"/>
    <cellStyle name="SAPBEXexcCritical6 2 6" xfId="40931" xr:uid="{00000000-0005-0000-0000-0000009C0000}"/>
    <cellStyle name="SAPBEXexcCritical6 3" xfId="40932" xr:uid="{00000000-0005-0000-0000-0000019C0000}"/>
    <cellStyle name="SAPBEXexcCritical6 3 2" xfId="40933" xr:uid="{00000000-0005-0000-0000-0000029C0000}"/>
    <cellStyle name="SAPBEXexcGood1" xfId="40934" xr:uid="{00000000-0005-0000-0000-0000039C0000}"/>
    <cellStyle name="SAPBEXexcGood1 2" xfId="40935" xr:uid="{00000000-0005-0000-0000-0000049C0000}"/>
    <cellStyle name="SAPBEXexcGood1 2 2" xfId="40936" xr:uid="{00000000-0005-0000-0000-0000059C0000}"/>
    <cellStyle name="SAPBEXexcGood1 2 2 2" xfId="40937" xr:uid="{00000000-0005-0000-0000-0000069C0000}"/>
    <cellStyle name="SAPBEXexcGood1 2 2 2 2" xfId="40938" xr:uid="{00000000-0005-0000-0000-0000079C0000}"/>
    <cellStyle name="SAPBEXexcGood1 2 2 3" xfId="40939" xr:uid="{00000000-0005-0000-0000-0000089C0000}"/>
    <cellStyle name="SAPBEXexcGood1 2 2 4" xfId="40940" xr:uid="{00000000-0005-0000-0000-0000099C0000}"/>
    <cellStyle name="SAPBEXexcGood1 2 3" xfId="40941" xr:uid="{00000000-0005-0000-0000-00000A9C0000}"/>
    <cellStyle name="SAPBEXexcGood1 2 3 2" xfId="40942" xr:uid="{00000000-0005-0000-0000-00000B9C0000}"/>
    <cellStyle name="SAPBEXexcGood1 2 4" xfId="40943" xr:uid="{00000000-0005-0000-0000-00000C9C0000}"/>
    <cellStyle name="SAPBEXexcGood1 2 5" xfId="40944" xr:uid="{00000000-0005-0000-0000-00000D9C0000}"/>
    <cellStyle name="SAPBEXexcGood1 2 6" xfId="40945" xr:uid="{00000000-0005-0000-0000-00000E9C0000}"/>
    <cellStyle name="SAPBEXexcGood1 3" xfId="40946" xr:uid="{00000000-0005-0000-0000-00000F9C0000}"/>
    <cellStyle name="SAPBEXexcGood1 3 2" xfId="40947" xr:uid="{00000000-0005-0000-0000-0000109C0000}"/>
    <cellStyle name="SAPBEXexcGood2" xfId="40948" xr:uid="{00000000-0005-0000-0000-0000119C0000}"/>
    <cellStyle name="SAPBEXexcGood2 2" xfId="40949" xr:uid="{00000000-0005-0000-0000-0000129C0000}"/>
    <cellStyle name="SAPBEXexcGood2 2 2" xfId="40950" xr:uid="{00000000-0005-0000-0000-0000139C0000}"/>
    <cellStyle name="SAPBEXexcGood2 2 2 2" xfId="40951" xr:uid="{00000000-0005-0000-0000-0000149C0000}"/>
    <cellStyle name="SAPBEXexcGood2 2 2 2 2" xfId="40952" xr:uid="{00000000-0005-0000-0000-0000159C0000}"/>
    <cellStyle name="SAPBEXexcGood2 2 2 3" xfId="40953" xr:uid="{00000000-0005-0000-0000-0000169C0000}"/>
    <cellStyle name="SAPBEXexcGood2 2 2 4" xfId="40954" xr:uid="{00000000-0005-0000-0000-0000179C0000}"/>
    <cellStyle name="SAPBEXexcGood2 2 3" xfId="40955" xr:uid="{00000000-0005-0000-0000-0000189C0000}"/>
    <cellStyle name="SAPBEXexcGood2 2 3 2" xfId="40956" xr:uid="{00000000-0005-0000-0000-0000199C0000}"/>
    <cellStyle name="SAPBEXexcGood2 2 4" xfId="40957" xr:uid="{00000000-0005-0000-0000-00001A9C0000}"/>
    <cellStyle name="SAPBEXexcGood2 2 5" xfId="40958" xr:uid="{00000000-0005-0000-0000-00001B9C0000}"/>
    <cellStyle name="SAPBEXexcGood2 2 6" xfId="40959" xr:uid="{00000000-0005-0000-0000-00001C9C0000}"/>
    <cellStyle name="SAPBEXexcGood2 3" xfId="40960" xr:uid="{00000000-0005-0000-0000-00001D9C0000}"/>
    <cellStyle name="SAPBEXexcGood2 3 2" xfId="40961" xr:uid="{00000000-0005-0000-0000-00001E9C0000}"/>
    <cellStyle name="SAPBEXexcGood3" xfId="40962" xr:uid="{00000000-0005-0000-0000-00001F9C0000}"/>
    <cellStyle name="SAPBEXexcGood3 2" xfId="40963" xr:uid="{00000000-0005-0000-0000-0000209C0000}"/>
    <cellStyle name="SAPBEXexcGood3 2 2" xfId="40964" xr:uid="{00000000-0005-0000-0000-0000219C0000}"/>
    <cellStyle name="SAPBEXexcGood3 2 2 2" xfId="40965" xr:uid="{00000000-0005-0000-0000-0000229C0000}"/>
    <cellStyle name="SAPBEXexcGood3 2 2 2 2" xfId="40966" xr:uid="{00000000-0005-0000-0000-0000239C0000}"/>
    <cellStyle name="SAPBEXexcGood3 2 2 3" xfId="40967" xr:uid="{00000000-0005-0000-0000-0000249C0000}"/>
    <cellStyle name="SAPBEXexcGood3 2 2 4" xfId="40968" xr:uid="{00000000-0005-0000-0000-0000259C0000}"/>
    <cellStyle name="SAPBEXexcGood3 2 3" xfId="40969" xr:uid="{00000000-0005-0000-0000-0000269C0000}"/>
    <cellStyle name="SAPBEXexcGood3 2 3 2" xfId="40970" xr:uid="{00000000-0005-0000-0000-0000279C0000}"/>
    <cellStyle name="SAPBEXexcGood3 2 4" xfId="40971" xr:uid="{00000000-0005-0000-0000-0000289C0000}"/>
    <cellStyle name="SAPBEXexcGood3 2 5" xfId="40972" xr:uid="{00000000-0005-0000-0000-0000299C0000}"/>
    <cellStyle name="SAPBEXexcGood3 2 6" xfId="40973" xr:uid="{00000000-0005-0000-0000-00002A9C0000}"/>
    <cellStyle name="SAPBEXexcGood3 3" xfId="40974" xr:uid="{00000000-0005-0000-0000-00002B9C0000}"/>
    <cellStyle name="SAPBEXexcGood3 3 2" xfId="40975" xr:uid="{00000000-0005-0000-0000-00002C9C0000}"/>
    <cellStyle name="SAPBEXfilterDrill" xfId="40976" xr:uid="{00000000-0005-0000-0000-00002D9C0000}"/>
    <cellStyle name="SAPBEXfilterDrill 2" xfId="40977" xr:uid="{00000000-0005-0000-0000-00002E9C0000}"/>
    <cellStyle name="SAPBEXfilterDrill 2 2" xfId="40978" xr:uid="{00000000-0005-0000-0000-00002F9C0000}"/>
    <cellStyle name="SAPBEXfilterDrill 2 2 2" xfId="40979" xr:uid="{00000000-0005-0000-0000-0000309C0000}"/>
    <cellStyle name="SAPBEXfilterDrill 2 2 2 2" xfId="40980" xr:uid="{00000000-0005-0000-0000-0000319C0000}"/>
    <cellStyle name="SAPBEXfilterDrill 2 2 3" xfId="40981" xr:uid="{00000000-0005-0000-0000-0000329C0000}"/>
    <cellStyle name="SAPBEXfilterDrill 2 2 4" xfId="40982" xr:uid="{00000000-0005-0000-0000-0000339C0000}"/>
    <cellStyle name="SAPBEXfilterDrill 2 3" xfId="40983" xr:uid="{00000000-0005-0000-0000-0000349C0000}"/>
    <cellStyle name="SAPBEXfilterDrill 2 3 2" xfId="40984" xr:uid="{00000000-0005-0000-0000-0000359C0000}"/>
    <cellStyle name="SAPBEXfilterDrill 2 4" xfId="40985" xr:uid="{00000000-0005-0000-0000-0000369C0000}"/>
    <cellStyle name="SAPBEXfilterDrill 2 5" xfId="40986" xr:uid="{00000000-0005-0000-0000-0000379C0000}"/>
    <cellStyle name="SAPBEXfilterDrill 2 6" xfId="40987" xr:uid="{00000000-0005-0000-0000-0000389C0000}"/>
    <cellStyle name="SAPBEXfilterDrill 3" xfId="40988" xr:uid="{00000000-0005-0000-0000-0000399C0000}"/>
    <cellStyle name="SAPBEXfilterDrill 3 2" xfId="40989" xr:uid="{00000000-0005-0000-0000-00003A9C0000}"/>
    <cellStyle name="SAPBEXfilterItem" xfId="40990" xr:uid="{00000000-0005-0000-0000-00003B9C0000}"/>
    <cellStyle name="SAPBEXfilterItem 2" xfId="40991" xr:uid="{00000000-0005-0000-0000-00003C9C0000}"/>
    <cellStyle name="SAPBEXfilterItem 2 2" xfId="40992" xr:uid="{00000000-0005-0000-0000-00003D9C0000}"/>
    <cellStyle name="SAPBEXfilterItem 2 2 2" xfId="40993" xr:uid="{00000000-0005-0000-0000-00003E9C0000}"/>
    <cellStyle name="SAPBEXfilterItem 2 2 2 2" xfId="40994" xr:uid="{00000000-0005-0000-0000-00003F9C0000}"/>
    <cellStyle name="SAPBEXfilterItem 2 2 3" xfId="40995" xr:uid="{00000000-0005-0000-0000-0000409C0000}"/>
    <cellStyle name="SAPBEXfilterItem 2 2 4" xfId="40996" xr:uid="{00000000-0005-0000-0000-0000419C0000}"/>
    <cellStyle name="SAPBEXfilterItem 2 3" xfId="40997" xr:uid="{00000000-0005-0000-0000-0000429C0000}"/>
    <cellStyle name="SAPBEXfilterItem 2 3 2" xfId="40998" xr:uid="{00000000-0005-0000-0000-0000439C0000}"/>
    <cellStyle name="SAPBEXfilterItem 2 4" xfId="40999" xr:uid="{00000000-0005-0000-0000-0000449C0000}"/>
    <cellStyle name="SAPBEXfilterItem 2 5" xfId="41000" xr:uid="{00000000-0005-0000-0000-0000459C0000}"/>
    <cellStyle name="SAPBEXfilterItem 2 6" xfId="41001" xr:uid="{00000000-0005-0000-0000-0000469C0000}"/>
    <cellStyle name="SAPBEXfilterItem 3" xfId="41002" xr:uid="{00000000-0005-0000-0000-0000479C0000}"/>
    <cellStyle name="SAPBEXfilterItem 3 2" xfId="41003" xr:uid="{00000000-0005-0000-0000-0000489C0000}"/>
    <cellStyle name="SAPBEXfilterText" xfId="41004" xr:uid="{00000000-0005-0000-0000-0000499C0000}"/>
    <cellStyle name="SAPBEXfilterText 2" xfId="41005" xr:uid="{00000000-0005-0000-0000-00004A9C0000}"/>
    <cellStyle name="SAPBEXfilterText 2 2" xfId="41006" xr:uid="{00000000-0005-0000-0000-00004B9C0000}"/>
    <cellStyle name="SAPBEXfilterText 2 2 2" xfId="41007" xr:uid="{00000000-0005-0000-0000-00004C9C0000}"/>
    <cellStyle name="SAPBEXfilterText 2 2 2 2" xfId="41008" xr:uid="{00000000-0005-0000-0000-00004D9C0000}"/>
    <cellStyle name="SAPBEXfilterText 2 2 3" xfId="41009" xr:uid="{00000000-0005-0000-0000-00004E9C0000}"/>
    <cellStyle name="SAPBEXfilterText 2 2 4" xfId="41010" xr:uid="{00000000-0005-0000-0000-00004F9C0000}"/>
    <cellStyle name="SAPBEXfilterText 2 3" xfId="41011" xr:uid="{00000000-0005-0000-0000-0000509C0000}"/>
    <cellStyle name="SAPBEXfilterText 2 3 2" xfId="41012" xr:uid="{00000000-0005-0000-0000-0000519C0000}"/>
    <cellStyle name="SAPBEXfilterText 2 4" xfId="41013" xr:uid="{00000000-0005-0000-0000-0000529C0000}"/>
    <cellStyle name="SAPBEXfilterText 2 5" xfId="41014" xr:uid="{00000000-0005-0000-0000-0000539C0000}"/>
    <cellStyle name="SAPBEXfilterText 2 6" xfId="41015" xr:uid="{00000000-0005-0000-0000-0000549C0000}"/>
    <cellStyle name="SAPBEXfilterText 3" xfId="41016" xr:uid="{00000000-0005-0000-0000-0000559C0000}"/>
    <cellStyle name="SAPBEXfilterText 3 2" xfId="41017" xr:uid="{00000000-0005-0000-0000-0000569C0000}"/>
    <cellStyle name="SAPBEXformats" xfId="41018" xr:uid="{00000000-0005-0000-0000-0000579C0000}"/>
    <cellStyle name="SAPBEXformats 2" xfId="41019" xr:uid="{00000000-0005-0000-0000-0000589C0000}"/>
    <cellStyle name="SAPBEXformats 2 2" xfId="41020" xr:uid="{00000000-0005-0000-0000-0000599C0000}"/>
    <cellStyle name="SAPBEXformats 2 2 2" xfId="41021" xr:uid="{00000000-0005-0000-0000-00005A9C0000}"/>
    <cellStyle name="SAPBEXformats 2 2 2 2" xfId="41022" xr:uid="{00000000-0005-0000-0000-00005B9C0000}"/>
    <cellStyle name="SAPBEXformats 2 2 3" xfId="41023" xr:uid="{00000000-0005-0000-0000-00005C9C0000}"/>
    <cellStyle name="SAPBEXformats 2 2 4" xfId="41024" xr:uid="{00000000-0005-0000-0000-00005D9C0000}"/>
    <cellStyle name="SAPBEXformats 2 3" xfId="41025" xr:uid="{00000000-0005-0000-0000-00005E9C0000}"/>
    <cellStyle name="SAPBEXformats 2 3 2" xfId="41026" xr:uid="{00000000-0005-0000-0000-00005F9C0000}"/>
    <cellStyle name="SAPBEXformats 2 4" xfId="41027" xr:uid="{00000000-0005-0000-0000-0000609C0000}"/>
    <cellStyle name="SAPBEXformats 2 5" xfId="41028" xr:uid="{00000000-0005-0000-0000-0000619C0000}"/>
    <cellStyle name="SAPBEXformats 2 6" xfId="41029" xr:uid="{00000000-0005-0000-0000-0000629C0000}"/>
    <cellStyle name="SAPBEXformats 3" xfId="41030" xr:uid="{00000000-0005-0000-0000-0000639C0000}"/>
    <cellStyle name="SAPBEXformats 3 2" xfId="41031" xr:uid="{00000000-0005-0000-0000-0000649C0000}"/>
    <cellStyle name="SAPBEXheaderItem" xfId="41032" xr:uid="{00000000-0005-0000-0000-0000659C0000}"/>
    <cellStyle name="SAPBEXheaderItem 2" xfId="41033" xr:uid="{00000000-0005-0000-0000-0000669C0000}"/>
    <cellStyle name="SAPBEXheaderItem 2 2" xfId="41034" xr:uid="{00000000-0005-0000-0000-0000679C0000}"/>
    <cellStyle name="SAPBEXheaderItem 2 2 2" xfId="41035" xr:uid="{00000000-0005-0000-0000-0000689C0000}"/>
    <cellStyle name="SAPBEXheaderItem 2 2 2 2" xfId="41036" xr:uid="{00000000-0005-0000-0000-0000699C0000}"/>
    <cellStyle name="SAPBEXheaderItem 2 2 3" xfId="41037" xr:uid="{00000000-0005-0000-0000-00006A9C0000}"/>
    <cellStyle name="SAPBEXheaderItem 2 2 4" xfId="41038" xr:uid="{00000000-0005-0000-0000-00006B9C0000}"/>
    <cellStyle name="SAPBEXheaderItem 2 3" xfId="41039" xr:uid="{00000000-0005-0000-0000-00006C9C0000}"/>
    <cellStyle name="SAPBEXheaderItem 2 3 2" xfId="41040" xr:uid="{00000000-0005-0000-0000-00006D9C0000}"/>
    <cellStyle name="SAPBEXheaderItem 2 4" xfId="41041" xr:uid="{00000000-0005-0000-0000-00006E9C0000}"/>
    <cellStyle name="SAPBEXheaderItem 2 5" xfId="41042" xr:uid="{00000000-0005-0000-0000-00006F9C0000}"/>
    <cellStyle name="SAPBEXheaderItem 2 6" xfId="41043" xr:uid="{00000000-0005-0000-0000-0000709C0000}"/>
    <cellStyle name="SAPBEXheaderItem 3" xfId="41044" xr:uid="{00000000-0005-0000-0000-0000719C0000}"/>
    <cellStyle name="SAPBEXheaderItem 3 2" xfId="41045" xr:uid="{00000000-0005-0000-0000-0000729C0000}"/>
    <cellStyle name="SAPBEXheaderText" xfId="41046" xr:uid="{00000000-0005-0000-0000-0000739C0000}"/>
    <cellStyle name="SAPBEXheaderText 2" xfId="41047" xr:uid="{00000000-0005-0000-0000-0000749C0000}"/>
    <cellStyle name="SAPBEXheaderText 2 2" xfId="41048" xr:uid="{00000000-0005-0000-0000-0000759C0000}"/>
    <cellStyle name="SAPBEXheaderText 2 2 2" xfId="41049" xr:uid="{00000000-0005-0000-0000-0000769C0000}"/>
    <cellStyle name="SAPBEXheaderText 2 2 2 2" xfId="41050" xr:uid="{00000000-0005-0000-0000-0000779C0000}"/>
    <cellStyle name="SAPBEXheaderText 2 2 3" xfId="41051" xr:uid="{00000000-0005-0000-0000-0000789C0000}"/>
    <cellStyle name="SAPBEXheaderText 2 2 4" xfId="41052" xr:uid="{00000000-0005-0000-0000-0000799C0000}"/>
    <cellStyle name="SAPBEXheaderText 2 3" xfId="41053" xr:uid="{00000000-0005-0000-0000-00007A9C0000}"/>
    <cellStyle name="SAPBEXheaderText 2 3 2" xfId="41054" xr:uid="{00000000-0005-0000-0000-00007B9C0000}"/>
    <cellStyle name="SAPBEXheaderText 2 4" xfId="41055" xr:uid="{00000000-0005-0000-0000-00007C9C0000}"/>
    <cellStyle name="SAPBEXheaderText 2 5" xfId="41056" xr:uid="{00000000-0005-0000-0000-00007D9C0000}"/>
    <cellStyle name="SAPBEXheaderText 2 6" xfId="41057" xr:uid="{00000000-0005-0000-0000-00007E9C0000}"/>
    <cellStyle name="SAPBEXheaderText 3" xfId="41058" xr:uid="{00000000-0005-0000-0000-00007F9C0000}"/>
    <cellStyle name="SAPBEXheaderText 3 2" xfId="41059" xr:uid="{00000000-0005-0000-0000-0000809C0000}"/>
    <cellStyle name="SAPBEXHLevel0" xfId="41060" xr:uid="{00000000-0005-0000-0000-0000819C0000}"/>
    <cellStyle name="SAPBEXHLevel0 2" xfId="41061" xr:uid="{00000000-0005-0000-0000-0000829C0000}"/>
    <cellStyle name="SAPBEXHLevel0 2 2" xfId="41062" xr:uid="{00000000-0005-0000-0000-0000839C0000}"/>
    <cellStyle name="SAPBEXHLevel0 2 2 2" xfId="41063" xr:uid="{00000000-0005-0000-0000-0000849C0000}"/>
    <cellStyle name="SAPBEXHLevel0 2 2 2 2" xfId="41064" xr:uid="{00000000-0005-0000-0000-0000859C0000}"/>
    <cellStyle name="SAPBEXHLevel0 2 2 3" xfId="41065" xr:uid="{00000000-0005-0000-0000-0000869C0000}"/>
    <cellStyle name="SAPBEXHLevel0 2 2 4" xfId="41066" xr:uid="{00000000-0005-0000-0000-0000879C0000}"/>
    <cellStyle name="SAPBEXHLevel0 2 3" xfId="41067" xr:uid="{00000000-0005-0000-0000-0000889C0000}"/>
    <cellStyle name="SAPBEXHLevel0 2 3 2" xfId="41068" xr:uid="{00000000-0005-0000-0000-0000899C0000}"/>
    <cellStyle name="SAPBEXHLevel0 2 4" xfId="41069" xr:uid="{00000000-0005-0000-0000-00008A9C0000}"/>
    <cellStyle name="SAPBEXHLevel0 2 5" xfId="41070" xr:uid="{00000000-0005-0000-0000-00008B9C0000}"/>
    <cellStyle name="SAPBEXHLevel0 2 6" xfId="41071" xr:uid="{00000000-0005-0000-0000-00008C9C0000}"/>
    <cellStyle name="SAPBEXHLevel0 3" xfId="41072" xr:uid="{00000000-0005-0000-0000-00008D9C0000}"/>
    <cellStyle name="SAPBEXHLevel0 3 2" xfId="41073" xr:uid="{00000000-0005-0000-0000-00008E9C0000}"/>
    <cellStyle name="SAPBEXHLevel0X" xfId="41074" xr:uid="{00000000-0005-0000-0000-00008F9C0000}"/>
    <cellStyle name="SAPBEXHLevel0X 2" xfId="41075" xr:uid="{00000000-0005-0000-0000-0000909C0000}"/>
    <cellStyle name="SAPBEXHLevel0X 2 2" xfId="41076" xr:uid="{00000000-0005-0000-0000-0000919C0000}"/>
    <cellStyle name="SAPBEXHLevel0X 2 2 2" xfId="41077" xr:uid="{00000000-0005-0000-0000-0000929C0000}"/>
    <cellStyle name="SAPBEXHLevel0X 2 2 2 2" xfId="41078" xr:uid="{00000000-0005-0000-0000-0000939C0000}"/>
    <cellStyle name="SAPBEXHLevel0X 2 2 3" xfId="41079" xr:uid="{00000000-0005-0000-0000-0000949C0000}"/>
    <cellStyle name="SAPBEXHLevel0X 2 2 4" xfId="41080" xr:uid="{00000000-0005-0000-0000-0000959C0000}"/>
    <cellStyle name="SAPBEXHLevel0X 2 3" xfId="41081" xr:uid="{00000000-0005-0000-0000-0000969C0000}"/>
    <cellStyle name="SAPBEXHLevel0X 2 3 2" xfId="41082" xr:uid="{00000000-0005-0000-0000-0000979C0000}"/>
    <cellStyle name="SAPBEXHLevel0X 2 4" xfId="41083" xr:uid="{00000000-0005-0000-0000-0000989C0000}"/>
    <cellStyle name="SAPBEXHLevel0X 2 5" xfId="41084" xr:uid="{00000000-0005-0000-0000-0000999C0000}"/>
    <cellStyle name="SAPBEXHLevel0X 2 6" xfId="41085" xr:uid="{00000000-0005-0000-0000-00009A9C0000}"/>
    <cellStyle name="SAPBEXHLevel0X 3" xfId="41086" xr:uid="{00000000-0005-0000-0000-00009B9C0000}"/>
    <cellStyle name="SAPBEXHLevel0X 3 2" xfId="41087" xr:uid="{00000000-0005-0000-0000-00009C9C0000}"/>
    <cellStyle name="SAPBEXHLevel1" xfId="41088" xr:uid="{00000000-0005-0000-0000-00009D9C0000}"/>
    <cellStyle name="SAPBEXHLevel1 2" xfId="41089" xr:uid="{00000000-0005-0000-0000-00009E9C0000}"/>
    <cellStyle name="SAPBEXHLevel1 2 2" xfId="41090" xr:uid="{00000000-0005-0000-0000-00009F9C0000}"/>
    <cellStyle name="SAPBEXHLevel1 2 2 2" xfId="41091" xr:uid="{00000000-0005-0000-0000-0000A09C0000}"/>
    <cellStyle name="SAPBEXHLevel1 2 2 2 2" xfId="41092" xr:uid="{00000000-0005-0000-0000-0000A19C0000}"/>
    <cellStyle name="SAPBEXHLevel1 2 2 3" xfId="41093" xr:uid="{00000000-0005-0000-0000-0000A29C0000}"/>
    <cellStyle name="SAPBEXHLevel1 2 2 4" xfId="41094" xr:uid="{00000000-0005-0000-0000-0000A39C0000}"/>
    <cellStyle name="SAPBEXHLevel1 2 3" xfId="41095" xr:uid="{00000000-0005-0000-0000-0000A49C0000}"/>
    <cellStyle name="SAPBEXHLevel1 2 3 2" xfId="41096" xr:uid="{00000000-0005-0000-0000-0000A59C0000}"/>
    <cellStyle name="SAPBEXHLevel1 2 4" xfId="41097" xr:uid="{00000000-0005-0000-0000-0000A69C0000}"/>
    <cellStyle name="SAPBEXHLevel1 2 5" xfId="41098" xr:uid="{00000000-0005-0000-0000-0000A79C0000}"/>
    <cellStyle name="SAPBEXHLevel1 2 6" xfId="41099" xr:uid="{00000000-0005-0000-0000-0000A89C0000}"/>
    <cellStyle name="SAPBEXHLevel1 3" xfId="41100" xr:uid="{00000000-0005-0000-0000-0000A99C0000}"/>
    <cellStyle name="SAPBEXHLevel1 3 2" xfId="41101" xr:uid="{00000000-0005-0000-0000-0000AA9C0000}"/>
    <cellStyle name="SAPBEXHLevel1X" xfId="41102" xr:uid="{00000000-0005-0000-0000-0000AB9C0000}"/>
    <cellStyle name="SAPBEXHLevel1X 2" xfId="41103" xr:uid="{00000000-0005-0000-0000-0000AC9C0000}"/>
    <cellStyle name="SAPBEXHLevel1X 2 2" xfId="41104" xr:uid="{00000000-0005-0000-0000-0000AD9C0000}"/>
    <cellStyle name="SAPBEXHLevel1X 2 2 2" xfId="41105" xr:uid="{00000000-0005-0000-0000-0000AE9C0000}"/>
    <cellStyle name="SAPBEXHLevel1X 2 2 2 2" xfId="41106" xr:uid="{00000000-0005-0000-0000-0000AF9C0000}"/>
    <cellStyle name="SAPBEXHLevel1X 2 2 3" xfId="41107" xr:uid="{00000000-0005-0000-0000-0000B09C0000}"/>
    <cellStyle name="SAPBEXHLevel1X 2 2 4" xfId="41108" xr:uid="{00000000-0005-0000-0000-0000B19C0000}"/>
    <cellStyle name="SAPBEXHLevel1X 2 3" xfId="41109" xr:uid="{00000000-0005-0000-0000-0000B29C0000}"/>
    <cellStyle name="SAPBEXHLevel1X 2 3 2" xfId="41110" xr:uid="{00000000-0005-0000-0000-0000B39C0000}"/>
    <cellStyle name="SAPBEXHLevel1X 2 4" xfId="41111" xr:uid="{00000000-0005-0000-0000-0000B49C0000}"/>
    <cellStyle name="SAPBEXHLevel1X 2 5" xfId="41112" xr:uid="{00000000-0005-0000-0000-0000B59C0000}"/>
    <cellStyle name="SAPBEXHLevel1X 2 6" xfId="41113" xr:uid="{00000000-0005-0000-0000-0000B69C0000}"/>
    <cellStyle name="SAPBEXHLevel1X 3" xfId="41114" xr:uid="{00000000-0005-0000-0000-0000B79C0000}"/>
    <cellStyle name="SAPBEXHLevel1X 3 2" xfId="41115" xr:uid="{00000000-0005-0000-0000-0000B89C0000}"/>
    <cellStyle name="SAPBEXHLevel2" xfId="41116" xr:uid="{00000000-0005-0000-0000-0000B99C0000}"/>
    <cellStyle name="SAPBEXHLevel2 2" xfId="41117" xr:uid="{00000000-0005-0000-0000-0000BA9C0000}"/>
    <cellStyle name="SAPBEXHLevel2 2 2" xfId="41118" xr:uid="{00000000-0005-0000-0000-0000BB9C0000}"/>
    <cellStyle name="SAPBEXHLevel2 2 2 2" xfId="41119" xr:uid="{00000000-0005-0000-0000-0000BC9C0000}"/>
    <cellStyle name="SAPBEXHLevel2 2 2 2 2" xfId="41120" xr:uid="{00000000-0005-0000-0000-0000BD9C0000}"/>
    <cellStyle name="SAPBEXHLevel2 2 2 3" xfId="41121" xr:uid="{00000000-0005-0000-0000-0000BE9C0000}"/>
    <cellStyle name="SAPBEXHLevel2 2 2 4" xfId="41122" xr:uid="{00000000-0005-0000-0000-0000BF9C0000}"/>
    <cellStyle name="SAPBEXHLevel2 2 3" xfId="41123" xr:uid="{00000000-0005-0000-0000-0000C09C0000}"/>
    <cellStyle name="SAPBEXHLevel2 2 3 2" xfId="41124" xr:uid="{00000000-0005-0000-0000-0000C19C0000}"/>
    <cellStyle name="SAPBEXHLevel2 2 4" xfId="41125" xr:uid="{00000000-0005-0000-0000-0000C29C0000}"/>
    <cellStyle name="SAPBEXHLevel2 2 5" xfId="41126" xr:uid="{00000000-0005-0000-0000-0000C39C0000}"/>
    <cellStyle name="SAPBEXHLevel2 2 6" xfId="41127" xr:uid="{00000000-0005-0000-0000-0000C49C0000}"/>
    <cellStyle name="SAPBEXHLevel2 3" xfId="41128" xr:uid="{00000000-0005-0000-0000-0000C59C0000}"/>
    <cellStyle name="SAPBEXHLevel2 3 2" xfId="41129" xr:uid="{00000000-0005-0000-0000-0000C69C0000}"/>
    <cellStyle name="SAPBEXHLevel2X" xfId="41130" xr:uid="{00000000-0005-0000-0000-0000C79C0000}"/>
    <cellStyle name="SAPBEXHLevel2X 2" xfId="41131" xr:uid="{00000000-0005-0000-0000-0000C89C0000}"/>
    <cellStyle name="SAPBEXHLevel2X 2 2" xfId="41132" xr:uid="{00000000-0005-0000-0000-0000C99C0000}"/>
    <cellStyle name="SAPBEXHLevel2X 2 2 2" xfId="41133" xr:uid="{00000000-0005-0000-0000-0000CA9C0000}"/>
    <cellStyle name="SAPBEXHLevel2X 2 2 2 2" xfId="41134" xr:uid="{00000000-0005-0000-0000-0000CB9C0000}"/>
    <cellStyle name="SAPBEXHLevel2X 2 2 3" xfId="41135" xr:uid="{00000000-0005-0000-0000-0000CC9C0000}"/>
    <cellStyle name="SAPBEXHLevel2X 2 2 4" xfId="41136" xr:uid="{00000000-0005-0000-0000-0000CD9C0000}"/>
    <cellStyle name="SAPBEXHLevel2X 2 3" xfId="41137" xr:uid="{00000000-0005-0000-0000-0000CE9C0000}"/>
    <cellStyle name="SAPBEXHLevel2X 2 3 2" xfId="41138" xr:uid="{00000000-0005-0000-0000-0000CF9C0000}"/>
    <cellStyle name="SAPBEXHLevel2X 2 4" xfId="41139" xr:uid="{00000000-0005-0000-0000-0000D09C0000}"/>
    <cellStyle name="SAPBEXHLevel2X 2 5" xfId="41140" xr:uid="{00000000-0005-0000-0000-0000D19C0000}"/>
    <cellStyle name="SAPBEXHLevel2X 2 6" xfId="41141" xr:uid="{00000000-0005-0000-0000-0000D29C0000}"/>
    <cellStyle name="SAPBEXHLevel2X 3" xfId="41142" xr:uid="{00000000-0005-0000-0000-0000D39C0000}"/>
    <cellStyle name="SAPBEXHLevel2X 3 2" xfId="41143" xr:uid="{00000000-0005-0000-0000-0000D49C0000}"/>
    <cellStyle name="SAPBEXHLevel3" xfId="41144" xr:uid="{00000000-0005-0000-0000-0000D59C0000}"/>
    <cellStyle name="SAPBEXHLevel3 2" xfId="41145" xr:uid="{00000000-0005-0000-0000-0000D69C0000}"/>
    <cellStyle name="SAPBEXHLevel3 2 2" xfId="41146" xr:uid="{00000000-0005-0000-0000-0000D79C0000}"/>
    <cellStyle name="SAPBEXHLevel3 2 2 2" xfId="41147" xr:uid="{00000000-0005-0000-0000-0000D89C0000}"/>
    <cellStyle name="SAPBEXHLevel3 2 2 2 2" xfId="41148" xr:uid="{00000000-0005-0000-0000-0000D99C0000}"/>
    <cellStyle name="SAPBEXHLevel3 2 2 3" xfId="41149" xr:uid="{00000000-0005-0000-0000-0000DA9C0000}"/>
    <cellStyle name="SAPBEXHLevel3 2 2 4" xfId="41150" xr:uid="{00000000-0005-0000-0000-0000DB9C0000}"/>
    <cellStyle name="SAPBEXHLevel3 2 3" xfId="41151" xr:uid="{00000000-0005-0000-0000-0000DC9C0000}"/>
    <cellStyle name="SAPBEXHLevel3 2 3 2" xfId="41152" xr:uid="{00000000-0005-0000-0000-0000DD9C0000}"/>
    <cellStyle name="SAPBEXHLevel3 2 4" xfId="41153" xr:uid="{00000000-0005-0000-0000-0000DE9C0000}"/>
    <cellStyle name="SAPBEXHLevel3 2 5" xfId="41154" xr:uid="{00000000-0005-0000-0000-0000DF9C0000}"/>
    <cellStyle name="SAPBEXHLevel3 2 6" xfId="41155" xr:uid="{00000000-0005-0000-0000-0000E09C0000}"/>
    <cellStyle name="SAPBEXHLevel3 3" xfId="41156" xr:uid="{00000000-0005-0000-0000-0000E19C0000}"/>
    <cellStyle name="SAPBEXHLevel3 3 2" xfId="41157" xr:uid="{00000000-0005-0000-0000-0000E29C0000}"/>
    <cellStyle name="SAPBEXHLevel3X" xfId="41158" xr:uid="{00000000-0005-0000-0000-0000E39C0000}"/>
    <cellStyle name="SAPBEXHLevel3X 2" xfId="41159" xr:uid="{00000000-0005-0000-0000-0000E49C0000}"/>
    <cellStyle name="SAPBEXHLevel3X 2 2" xfId="41160" xr:uid="{00000000-0005-0000-0000-0000E59C0000}"/>
    <cellStyle name="SAPBEXHLevel3X 2 2 2" xfId="41161" xr:uid="{00000000-0005-0000-0000-0000E69C0000}"/>
    <cellStyle name="SAPBEXHLevel3X 2 2 2 2" xfId="41162" xr:uid="{00000000-0005-0000-0000-0000E79C0000}"/>
    <cellStyle name="SAPBEXHLevel3X 2 2 3" xfId="41163" xr:uid="{00000000-0005-0000-0000-0000E89C0000}"/>
    <cellStyle name="SAPBEXHLevel3X 2 2 4" xfId="41164" xr:uid="{00000000-0005-0000-0000-0000E99C0000}"/>
    <cellStyle name="SAPBEXHLevel3X 2 3" xfId="41165" xr:uid="{00000000-0005-0000-0000-0000EA9C0000}"/>
    <cellStyle name="SAPBEXHLevel3X 2 3 2" xfId="41166" xr:uid="{00000000-0005-0000-0000-0000EB9C0000}"/>
    <cellStyle name="SAPBEXHLevel3X 2 4" xfId="41167" xr:uid="{00000000-0005-0000-0000-0000EC9C0000}"/>
    <cellStyle name="SAPBEXHLevel3X 2 5" xfId="41168" xr:uid="{00000000-0005-0000-0000-0000ED9C0000}"/>
    <cellStyle name="SAPBEXHLevel3X 2 6" xfId="41169" xr:uid="{00000000-0005-0000-0000-0000EE9C0000}"/>
    <cellStyle name="SAPBEXHLevel3X 3" xfId="41170" xr:uid="{00000000-0005-0000-0000-0000EF9C0000}"/>
    <cellStyle name="SAPBEXHLevel3X 3 2" xfId="41171" xr:uid="{00000000-0005-0000-0000-0000F09C0000}"/>
    <cellStyle name="SAPBEXresData" xfId="41172" xr:uid="{00000000-0005-0000-0000-0000F19C0000}"/>
    <cellStyle name="SAPBEXresData 2" xfId="41173" xr:uid="{00000000-0005-0000-0000-0000F29C0000}"/>
    <cellStyle name="SAPBEXresData 2 2" xfId="41174" xr:uid="{00000000-0005-0000-0000-0000F39C0000}"/>
    <cellStyle name="SAPBEXresData 2 2 2" xfId="41175" xr:uid="{00000000-0005-0000-0000-0000F49C0000}"/>
    <cellStyle name="SAPBEXresData 2 2 2 2" xfId="41176" xr:uid="{00000000-0005-0000-0000-0000F59C0000}"/>
    <cellStyle name="SAPBEXresData 2 2 3" xfId="41177" xr:uid="{00000000-0005-0000-0000-0000F69C0000}"/>
    <cellStyle name="SAPBEXresData 2 2 4" xfId="41178" xr:uid="{00000000-0005-0000-0000-0000F79C0000}"/>
    <cellStyle name="SAPBEXresData 2 3" xfId="41179" xr:uid="{00000000-0005-0000-0000-0000F89C0000}"/>
    <cellStyle name="SAPBEXresData 2 3 2" xfId="41180" xr:uid="{00000000-0005-0000-0000-0000F99C0000}"/>
    <cellStyle name="SAPBEXresData 2 4" xfId="41181" xr:uid="{00000000-0005-0000-0000-0000FA9C0000}"/>
    <cellStyle name="SAPBEXresData 2 5" xfId="41182" xr:uid="{00000000-0005-0000-0000-0000FB9C0000}"/>
    <cellStyle name="SAPBEXresData 2 6" xfId="41183" xr:uid="{00000000-0005-0000-0000-0000FC9C0000}"/>
    <cellStyle name="SAPBEXresData 3" xfId="41184" xr:uid="{00000000-0005-0000-0000-0000FD9C0000}"/>
    <cellStyle name="SAPBEXresData 3 2" xfId="41185" xr:uid="{00000000-0005-0000-0000-0000FE9C0000}"/>
    <cellStyle name="SAPBEXresDataEmph" xfId="41186" xr:uid="{00000000-0005-0000-0000-0000FF9C0000}"/>
    <cellStyle name="SAPBEXresDataEmph 2" xfId="41187" xr:uid="{00000000-0005-0000-0000-0000009D0000}"/>
    <cellStyle name="SAPBEXresDataEmph 2 2" xfId="41188" xr:uid="{00000000-0005-0000-0000-0000019D0000}"/>
    <cellStyle name="SAPBEXresDataEmph 2 2 2" xfId="41189" xr:uid="{00000000-0005-0000-0000-0000029D0000}"/>
    <cellStyle name="SAPBEXresDataEmph 2 2 2 2" xfId="41190" xr:uid="{00000000-0005-0000-0000-0000039D0000}"/>
    <cellStyle name="SAPBEXresDataEmph 2 2 3" xfId="41191" xr:uid="{00000000-0005-0000-0000-0000049D0000}"/>
    <cellStyle name="SAPBEXresDataEmph 2 2 4" xfId="41192" xr:uid="{00000000-0005-0000-0000-0000059D0000}"/>
    <cellStyle name="SAPBEXresDataEmph 2 3" xfId="41193" xr:uid="{00000000-0005-0000-0000-0000069D0000}"/>
    <cellStyle name="SAPBEXresDataEmph 2 3 2" xfId="41194" xr:uid="{00000000-0005-0000-0000-0000079D0000}"/>
    <cellStyle name="SAPBEXresDataEmph 2 4" xfId="41195" xr:uid="{00000000-0005-0000-0000-0000089D0000}"/>
    <cellStyle name="SAPBEXresDataEmph 2 5" xfId="41196" xr:uid="{00000000-0005-0000-0000-0000099D0000}"/>
    <cellStyle name="SAPBEXresDataEmph 2 6" xfId="41197" xr:uid="{00000000-0005-0000-0000-00000A9D0000}"/>
    <cellStyle name="SAPBEXresDataEmph 3" xfId="41198" xr:uid="{00000000-0005-0000-0000-00000B9D0000}"/>
    <cellStyle name="SAPBEXresDataEmph 3 2" xfId="41199" xr:uid="{00000000-0005-0000-0000-00000C9D0000}"/>
    <cellStyle name="SAPBEXresItem" xfId="41200" xr:uid="{00000000-0005-0000-0000-00000D9D0000}"/>
    <cellStyle name="SAPBEXresItem 2" xfId="41201" xr:uid="{00000000-0005-0000-0000-00000E9D0000}"/>
    <cellStyle name="SAPBEXresItem 2 2" xfId="41202" xr:uid="{00000000-0005-0000-0000-00000F9D0000}"/>
    <cellStyle name="SAPBEXresItem 2 2 2" xfId="41203" xr:uid="{00000000-0005-0000-0000-0000109D0000}"/>
    <cellStyle name="SAPBEXresItem 2 2 2 2" xfId="41204" xr:uid="{00000000-0005-0000-0000-0000119D0000}"/>
    <cellStyle name="SAPBEXresItem 2 2 3" xfId="41205" xr:uid="{00000000-0005-0000-0000-0000129D0000}"/>
    <cellStyle name="SAPBEXresItem 2 2 4" xfId="41206" xr:uid="{00000000-0005-0000-0000-0000139D0000}"/>
    <cellStyle name="SAPBEXresItem 2 3" xfId="41207" xr:uid="{00000000-0005-0000-0000-0000149D0000}"/>
    <cellStyle name="SAPBEXresItem 2 3 2" xfId="41208" xr:uid="{00000000-0005-0000-0000-0000159D0000}"/>
    <cellStyle name="SAPBEXresItem 2 4" xfId="41209" xr:uid="{00000000-0005-0000-0000-0000169D0000}"/>
    <cellStyle name="SAPBEXresItem 2 5" xfId="41210" xr:uid="{00000000-0005-0000-0000-0000179D0000}"/>
    <cellStyle name="SAPBEXresItem 2 6" xfId="41211" xr:uid="{00000000-0005-0000-0000-0000189D0000}"/>
    <cellStyle name="SAPBEXresItem 3" xfId="41212" xr:uid="{00000000-0005-0000-0000-0000199D0000}"/>
    <cellStyle name="SAPBEXresItem 3 2" xfId="41213" xr:uid="{00000000-0005-0000-0000-00001A9D0000}"/>
    <cellStyle name="SAPBEXresItemX" xfId="41214" xr:uid="{00000000-0005-0000-0000-00001B9D0000}"/>
    <cellStyle name="SAPBEXresItemX 2" xfId="41215" xr:uid="{00000000-0005-0000-0000-00001C9D0000}"/>
    <cellStyle name="SAPBEXresItemX 2 2" xfId="41216" xr:uid="{00000000-0005-0000-0000-00001D9D0000}"/>
    <cellStyle name="SAPBEXresItemX 2 2 2" xfId="41217" xr:uid="{00000000-0005-0000-0000-00001E9D0000}"/>
    <cellStyle name="SAPBEXresItemX 2 2 2 2" xfId="41218" xr:uid="{00000000-0005-0000-0000-00001F9D0000}"/>
    <cellStyle name="SAPBEXresItemX 2 2 3" xfId="41219" xr:uid="{00000000-0005-0000-0000-0000209D0000}"/>
    <cellStyle name="SAPBEXresItemX 2 2 4" xfId="41220" xr:uid="{00000000-0005-0000-0000-0000219D0000}"/>
    <cellStyle name="SAPBEXresItemX 2 3" xfId="41221" xr:uid="{00000000-0005-0000-0000-0000229D0000}"/>
    <cellStyle name="SAPBEXresItemX 2 3 2" xfId="41222" xr:uid="{00000000-0005-0000-0000-0000239D0000}"/>
    <cellStyle name="SAPBEXresItemX 2 4" xfId="41223" xr:uid="{00000000-0005-0000-0000-0000249D0000}"/>
    <cellStyle name="SAPBEXresItemX 2 5" xfId="41224" xr:uid="{00000000-0005-0000-0000-0000259D0000}"/>
    <cellStyle name="SAPBEXresItemX 2 6" xfId="41225" xr:uid="{00000000-0005-0000-0000-0000269D0000}"/>
    <cellStyle name="SAPBEXresItemX 3" xfId="41226" xr:uid="{00000000-0005-0000-0000-0000279D0000}"/>
    <cellStyle name="SAPBEXresItemX 3 2" xfId="41227" xr:uid="{00000000-0005-0000-0000-0000289D0000}"/>
    <cellStyle name="SAPBEXstdData" xfId="41228" xr:uid="{00000000-0005-0000-0000-0000299D0000}"/>
    <cellStyle name="SAPBEXstdData 2" xfId="41229" xr:uid="{00000000-0005-0000-0000-00002A9D0000}"/>
    <cellStyle name="SAPBEXstdData 2 2" xfId="41230" xr:uid="{00000000-0005-0000-0000-00002B9D0000}"/>
    <cellStyle name="SAPBEXstdData 2 2 2" xfId="41231" xr:uid="{00000000-0005-0000-0000-00002C9D0000}"/>
    <cellStyle name="SAPBEXstdData 2 2 2 2" xfId="41232" xr:uid="{00000000-0005-0000-0000-00002D9D0000}"/>
    <cellStyle name="SAPBEXstdData 2 2 3" xfId="41233" xr:uid="{00000000-0005-0000-0000-00002E9D0000}"/>
    <cellStyle name="SAPBEXstdData 2 2 4" xfId="41234" xr:uid="{00000000-0005-0000-0000-00002F9D0000}"/>
    <cellStyle name="SAPBEXstdData 2 3" xfId="41235" xr:uid="{00000000-0005-0000-0000-0000309D0000}"/>
    <cellStyle name="SAPBEXstdData 2 3 2" xfId="41236" xr:uid="{00000000-0005-0000-0000-0000319D0000}"/>
    <cellStyle name="SAPBEXstdData 2 4" xfId="41237" xr:uid="{00000000-0005-0000-0000-0000329D0000}"/>
    <cellStyle name="SAPBEXstdData 2 5" xfId="41238" xr:uid="{00000000-0005-0000-0000-0000339D0000}"/>
    <cellStyle name="SAPBEXstdData 2 6" xfId="41239" xr:uid="{00000000-0005-0000-0000-0000349D0000}"/>
    <cellStyle name="SAPBEXstdData 3" xfId="41240" xr:uid="{00000000-0005-0000-0000-0000359D0000}"/>
    <cellStyle name="SAPBEXstdData 3 2" xfId="41241" xr:uid="{00000000-0005-0000-0000-0000369D0000}"/>
    <cellStyle name="SAPBEXstdDataEmph" xfId="41242" xr:uid="{00000000-0005-0000-0000-0000379D0000}"/>
    <cellStyle name="SAPBEXstdDataEmph 2" xfId="41243" xr:uid="{00000000-0005-0000-0000-0000389D0000}"/>
    <cellStyle name="SAPBEXstdDataEmph 2 2" xfId="41244" xr:uid="{00000000-0005-0000-0000-0000399D0000}"/>
    <cellStyle name="SAPBEXstdDataEmph 2 2 2" xfId="41245" xr:uid="{00000000-0005-0000-0000-00003A9D0000}"/>
    <cellStyle name="SAPBEXstdDataEmph 2 2 2 2" xfId="41246" xr:uid="{00000000-0005-0000-0000-00003B9D0000}"/>
    <cellStyle name="SAPBEXstdDataEmph 2 2 3" xfId="41247" xr:uid="{00000000-0005-0000-0000-00003C9D0000}"/>
    <cellStyle name="SAPBEXstdDataEmph 2 2 4" xfId="41248" xr:uid="{00000000-0005-0000-0000-00003D9D0000}"/>
    <cellStyle name="SAPBEXstdDataEmph 2 3" xfId="41249" xr:uid="{00000000-0005-0000-0000-00003E9D0000}"/>
    <cellStyle name="SAPBEXstdDataEmph 2 3 2" xfId="41250" xr:uid="{00000000-0005-0000-0000-00003F9D0000}"/>
    <cellStyle name="SAPBEXstdDataEmph 2 4" xfId="41251" xr:uid="{00000000-0005-0000-0000-0000409D0000}"/>
    <cellStyle name="SAPBEXstdDataEmph 2 5" xfId="41252" xr:uid="{00000000-0005-0000-0000-0000419D0000}"/>
    <cellStyle name="SAPBEXstdDataEmph 2 6" xfId="41253" xr:uid="{00000000-0005-0000-0000-0000429D0000}"/>
    <cellStyle name="SAPBEXstdDataEmph 3" xfId="41254" xr:uid="{00000000-0005-0000-0000-0000439D0000}"/>
    <cellStyle name="SAPBEXstdDataEmph 3 2" xfId="41255" xr:uid="{00000000-0005-0000-0000-0000449D0000}"/>
    <cellStyle name="SAPBEXstdItem" xfId="41256" xr:uid="{00000000-0005-0000-0000-0000459D0000}"/>
    <cellStyle name="SAPBEXstdItem 2" xfId="41257" xr:uid="{00000000-0005-0000-0000-0000469D0000}"/>
    <cellStyle name="SAPBEXstdItem 2 2" xfId="41258" xr:uid="{00000000-0005-0000-0000-0000479D0000}"/>
    <cellStyle name="SAPBEXstdItem 2 2 2" xfId="41259" xr:uid="{00000000-0005-0000-0000-0000489D0000}"/>
    <cellStyle name="SAPBEXstdItem 2 2 2 2" xfId="41260" xr:uid="{00000000-0005-0000-0000-0000499D0000}"/>
    <cellStyle name="SAPBEXstdItem 2 2 3" xfId="41261" xr:uid="{00000000-0005-0000-0000-00004A9D0000}"/>
    <cellStyle name="SAPBEXstdItem 2 2 4" xfId="41262" xr:uid="{00000000-0005-0000-0000-00004B9D0000}"/>
    <cellStyle name="SAPBEXstdItem 2 3" xfId="41263" xr:uid="{00000000-0005-0000-0000-00004C9D0000}"/>
    <cellStyle name="SAPBEXstdItem 2 3 2" xfId="41264" xr:uid="{00000000-0005-0000-0000-00004D9D0000}"/>
    <cellStyle name="SAPBEXstdItem 2 4" xfId="41265" xr:uid="{00000000-0005-0000-0000-00004E9D0000}"/>
    <cellStyle name="SAPBEXstdItem 2 5" xfId="41266" xr:uid="{00000000-0005-0000-0000-00004F9D0000}"/>
    <cellStyle name="SAPBEXstdItem 2 6" xfId="41267" xr:uid="{00000000-0005-0000-0000-0000509D0000}"/>
    <cellStyle name="SAPBEXstdItem 3" xfId="41268" xr:uid="{00000000-0005-0000-0000-0000519D0000}"/>
    <cellStyle name="SAPBEXstdItem 3 2" xfId="41269" xr:uid="{00000000-0005-0000-0000-0000529D0000}"/>
    <cellStyle name="SAPBEXstdItemX" xfId="41270" xr:uid="{00000000-0005-0000-0000-0000539D0000}"/>
    <cellStyle name="SAPBEXstdItemX 2" xfId="41271" xr:uid="{00000000-0005-0000-0000-0000549D0000}"/>
    <cellStyle name="SAPBEXstdItemX 2 2" xfId="41272" xr:uid="{00000000-0005-0000-0000-0000559D0000}"/>
    <cellStyle name="SAPBEXstdItemX 2 2 2" xfId="41273" xr:uid="{00000000-0005-0000-0000-0000569D0000}"/>
    <cellStyle name="SAPBEXstdItemX 2 2 2 2" xfId="41274" xr:uid="{00000000-0005-0000-0000-0000579D0000}"/>
    <cellStyle name="SAPBEXstdItemX 2 2 3" xfId="41275" xr:uid="{00000000-0005-0000-0000-0000589D0000}"/>
    <cellStyle name="SAPBEXstdItemX 2 2 4" xfId="41276" xr:uid="{00000000-0005-0000-0000-0000599D0000}"/>
    <cellStyle name="SAPBEXstdItemX 2 3" xfId="41277" xr:uid="{00000000-0005-0000-0000-00005A9D0000}"/>
    <cellStyle name="SAPBEXstdItemX 2 3 2" xfId="41278" xr:uid="{00000000-0005-0000-0000-00005B9D0000}"/>
    <cellStyle name="SAPBEXstdItemX 2 4" xfId="41279" xr:uid="{00000000-0005-0000-0000-00005C9D0000}"/>
    <cellStyle name="SAPBEXstdItemX 2 5" xfId="41280" xr:uid="{00000000-0005-0000-0000-00005D9D0000}"/>
    <cellStyle name="SAPBEXstdItemX 2 6" xfId="41281" xr:uid="{00000000-0005-0000-0000-00005E9D0000}"/>
    <cellStyle name="SAPBEXstdItemX 3" xfId="41282" xr:uid="{00000000-0005-0000-0000-00005F9D0000}"/>
    <cellStyle name="SAPBEXstdItemX 3 2" xfId="41283" xr:uid="{00000000-0005-0000-0000-0000609D0000}"/>
    <cellStyle name="SAPBEXtitle" xfId="41284" xr:uid="{00000000-0005-0000-0000-0000619D0000}"/>
    <cellStyle name="SAPBEXtitle 2" xfId="41285" xr:uid="{00000000-0005-0000-0000-0000629D0000}"/>
    <cellStyle name="SAPBEXtitle 2 2" xfId="41286" xr:uid="{00000000-0005-0000-0000-0000639D0000}"/>
    <cellStyle name="SAPBEXtitle 2 2 2" xfId="41287" xr:uid="{00000000-0005-0000-0000-0000649D0000}"/>
    <cellStyle name="SAPBEXtitle 2 2 2 2" xfId="41288" xr:uid="{00000000-0005-0000-0000-0000659D0000}"/>
    <cellStyle name="SAPBEXtitle 2 2 3" xfId="41289" xr:uid="{00000000-0005-0000-0000-0000669D0000}"/>
    <cellStyle name="SAPBEXtitle 2 2 4" xfId="41290" xr:uid="{00000000-0005-0000-0000-0000679D0000}"/>
    <cellStyle name="SAPBEXtitle 2 3" xfId="41291" xr:uid="{00000000-0005-0000-0000-0000689D0000}"/>
    <cellStyle name="SAPBEXtitle 2 3 2" xfId="41292" xr:uid="{00000000-0005-0000-0000-0000699D0000}"/>
    <cellStyle name="SAPBEXtitle 2 4" xfId="41293" xr:uid="{00000000-0005-0000-0000-00006A9D0000}"/>
    <cellStyle name="SAPBEXtitle 2 5" xfId="41294" xr:uid="{00000000-0005-0000-0000-00006B9D0000}"/>
    <cellStyle name="SAPBEXtitle 2 6" xfId="41295" xr:uid="{00000000-0005-0000-0000-00006C9D0000}"/>
    <cellStyle name="SAPBEXtitle 3" xfId="41296" xr:uid="{00000000-0005-0000-0000-00006D9D0000}"/>
    <cellStyle name="SAPBEXtitle 3 2" xfId="41297" xr:uid="{00000000-0005-0000-0000-00006E9D0000}"/>
    <cellStyle name="SAPBEXundefined" xfId="41298" xr:uid="{00000000-0005-0000-0000-00006F9D0000}"/>
    <cellStyle name="SAPBEXundefined 2" xfId="41299" xr:uid="{00000000-0005-0000-0000-0000709D0000}"/>
    <cellStyle name="SAPBEXundefined 2 2" xfId="41300" xr:uid="{00000000-0005-0000-0000-0000719D0000}"/>
    <cellStyle name="SAPBEXundefined 2 2 2" xfId="41301" xr:uid="{00000000-0005-0000-0000-0000729D0000}"/>
    <cellStyle name="SAPBEXundefined 2 2 2 2" xfId="41302" xr:uid="{00000000-0005-0000-0000-0000739D0000}"/>
    <cellStyle name="SAPBEXundefined 2 2 3" xfId="41303" xr:uid="{00000000-0005-0000-0000-0000749D0000}"/>
    <cellStyle name="SAPBEXundefined 2 2 4" xfId="41304" xr:uid="{00000000-0005-0000-0000-0000759D0000}"/>
    <cellStyle name="SAPBEXundefined 2 3" xfId="41305" xr:uid="{00000000-0005-0000-0000-0000769D0000}"/>
    <cellStyle name="SAPBEXundefined 2 3 2" xfId="41306" xr:uid="{00000000-0005-0000-0000-0000779D0000}"/>
    <cellStyle name="SAPBEXundefined 2 4" xfId="41307" xr:uid="{00000000-0005-0000-0000-0000789D0000}"/>
    <cellStyle name="SAPBEXundefined 2 5" xfId="41308" xr:uid="{00000000-0005-0000-0000-0000799D0000}"/>
    <cellStyle name="SAPBEXundefined 2 6" xfId="41309" xr:uid="{00000000-0005-0000-0000-00007A9D0000}"/>
    <cellStyle name="SAPBEXundefined 3" xfId="41310" xr:uid="{00000000-0005-0000-0000-00007B9D0000}"/>
    <cellStyle name="SAPBEXundefined 3 2" xfId="41311" xr:uid="{00000000-0005-0000-0000-00007C9D0000}"/>
    <cellStyle name="SAPDimensionCell" xfId="2410" xr:uid="{00000000-0005-0000-0000-00007D9D0000}"/>
    <cellStyle name="SAPMemberCell" xfId="2411" xr:uid="{00000000-0005-0000-0000-00007E9D0000}"/>
    <cellStyle name="Satisfaisant" xfId="50304" builtinId="26" customBuiltin="1"/>
    <cellStyle name="Satisfaisant 10" xfId="41312" xr:uid="{00000000-0005-0000-0000-00007F9D0000}"/>
    <cellStyle name="Satisfaisant 10 2" xfId="41313" xr:uid="{00000000-0005-0000-0000-0000809D0000}"/>
    <cellStyle name="Satisfaisant 10 2 2" xfId="41314" xr:uid="{00000000-0005-0000-0000-0000819D0000}"/>
    <cellStyle name="Satisfaisant 10 2 2 2" xfId="41315" xr:uid="{00000000-0005-0000-0000-0000829D0000}"/>
    <cellStyle name="Satisfaisant 10 2 2 2 2" xfId="41316" xr:uid="{00000000-0005-0000-0000-0000839D0000}"/>
    <cellStyle name="Satisfaisant 10 2 2 3" xfId="41317" xr:uid="{00000000-0005-0000-0000-0000849D0000}"/>
    <cellStyle name="Satisfaisant 10 2 2 4" xfId="41318" xr:uid="{00000000-0005-0000-0000-0000859D0000}"/>
    <cellStyle name="Satisfaisant 10 2 3" xfId="41319" xr:uid="{00000000-0005-0000-0000-0000869D0000}"/>
    <cellStyle name="Satisfaisant 10 2 3 2" xfId="41320" xr:uid="{00000000-0005-0000-0000-0000879D0000}"/>
    <cellStyle name="Satisfaisant 10 2 3 3" xfId="41321" xr:uid="{00000000-0005-0000-0000-0000889D0000}"/>
    <cellStyle name="Satisfaisant 10 2 4" xfId="41322" xr:uid="{00000000-0005-0000-0000-0000899D0000}"/>
    <cellStyle name="Satisfaisant 10 2 4 2" xfId="41323" xr:uid="{00000000-0005-0000-0000-00008A9D0000}"/>
    <cellStyle name="Satisfaisant 10 2 5" xfId="41324" xr:uid="{00000000-0005-0000-0000-00008B9D0000}"/>
    <cellStyle name="Satisfaisant 10 2 6" xfId="41325" xr:uid="{00000000-0005-0000-0000-00008C9D0000}"/>
    <cellStyle name="Satisfaisant 10 3" xfId="41326" xr:uid="{00000000-0005-0000-0000-00008D9D0000}"/>
    <cellStyle name="Satisfaisant 10 3 2" xfId="41327" xr:uid="{00000000-0005-0000-0000-00008E9D0000}"/>
    <cellStyle name="Satisfaisant 11" xfId="41328" xr:uid="{00000000-0005-0000-0000-00008F9D0000}"/>
    <cellStyle name="Satisfaisant 11 2" xfId="41329" xr:uid="{00000000-0005-0000-0000-0000909D0000}"/>
    <cellStyle name="Satisfaisant 11 2 2" xfId="41330" xr:uid="{00000000-0005-0000-0000-0000919D0000}"/>
    <cellStyle name="Satisfaisant 11 2 2 2" xfId="41331" xr:uid="{00000000-0005-0000-0000-0000929D0000}"/>
    <cellStyle name="Satisfaisant 11 2 2 2 2" xfId="41332" xr:uid="{00000000-0005-0000-0000-0000939D0000}"/>
    <cellStyle name="Satisfaisant 11 2 2 2 2 2" xfId="41333" xr:uid="{00000000-0005-0000-0000-0000949D0000}"/>
    <cellStyle name="Satisfaisant 11 2 2 2 3" xfId="41334" xr:uid="{00000000-0005-0000-0000-0000959D0000}"/>
    <cellStyle name="Satisfaisant 11 2 2 2 4" xfId="41335" xr:uid="{00000000-0005-0000-0000-0000969D0000}"/>
    <cellStyle name="Satisfaisant 11 2 2 3" xfId="41336" xr:uid="{00000000-0005-0000-0000-0000979D0000}"/>
    <cellStyle name="Satisfaisant 11 2 2 3 2" xfId="41337" xr:uid="{00000000-0005-0000-0000-0000989D0000}"/>
    <cellStyle name="Satisfaisant 11 2 2 4" xfId="41338" xr:uid="{00000000-0005-0000-0000-0000999D0000}"/>
    <cellStyle name="Satisfaisant 11 2 2 5" xfId="41339" xr:uid="{00000000-0005-0000-0000-00009A9D0000}"/>
    <cellStyle name="Satisfaisant 11 2 2 6" xfId="41340" xr:uid="{00000000-0005-0000-0000-00009B9D0000}"/>
    <cellStyle name="Satisfaisant 11 2 3" xfId="41341" xr:uid="{00000000-0005-0000-0000-00009C9D0000}"/>
    <cellStyle name="Satisfaisant 11 2 3 2" xfId="41342" xr:uid="{00000000-0005-0000-0000-00009D9D0000}"/>
    <cellStyle name="Satisfaisant 11 2 4" xfId="41343" xr:uid="{00000000-0005-0000-0000-00009E9D0000}"/>
    <cellStyle name="Satisfaisant 11 2 5" xfId="41344" xr:uid="{00000000-0005-0000-0000-00009F9D0000}"/>
    <cellStyle name="Satisfaisant 11 3" xfId="41345" xr:uid="{00000000-0005-0000-0000-0000A09D0000}"/>
    <cellStyle name="Satisfaisant 11 3 2" xfId="41346" xr:uid="{00000000-0005-0000-0000-0000A19D0000}"/>
    <cellStyle name="Satisfaisant 11 3 2 2" xfId="41347" xr:uid="{00000000-0005-0000-0000-0000A29D0000}"/>
    <cellStyle name="Satisfaisant 11 3 2 2 2" xfId="41348" xr:uid="{00000000-0005-0000-0000-0000A39D0000}"/>
    <cellStyle name="Satisfaisant 11 3 2 2 2 2" xfId="41349" xr:uid="{00000000-0005-0000-0000-0000A49D0000}"/>
    <cellStyle name="Satisfaisant 11 3 2 2 3" xfId="41350" xr:uid="{00000000-0005-0000-0000-0000A59D0000}"/>
    <cellStyle name="Satisfaisant 11 3 2 2 4" xfId="41351" xr:uid="{00000000-0005-0000-0000-0000A69D0000}"/>
    <cellStyle name="Satisfaisant 11 3 2 3" xfId="41352" xr:uid="{00000000-0005-0000-0000-0000A79D0000}"/>
    <cellStyle name="Satisfaisant 11 3 2 3 2" xfId="41353" xr:uid="{00000000-0005-0000-0000-0000A89D0000}"/>
    <cellStyle name="Satisfaisant 11 3 2 4" xfId="41354" xr:uid="{00000000-0005-0000-0000-0000A99D0000}"/>
    <cellStyle name="Satisfaisant 11 3 2 5" xfId="41355" xr:uid="{00000000-0005-0000-0000-0000AA9D0000}"/>
    <cellStyle name="Satisfaisant 11 3 2 6" xfId="41356" xr:uid="{00000000-0005-0000-0000-0000AB9D0000}"/>
    <cellStyle name="Satisfaisant 11 3 3" xfId="41357" xr:uid="{00000000-0005-0000-0000-0000AC9D0000}"/>
    <cellStyle name="Satisfaisant 11 3 3 2" xfId="41358" xr:uid="{00000000-0005-0000-0000-0000AD9D0000}"/>
    <cellStyle name="Satisfaisant 11 4" xfId="41359" xr:uid="{00000000-0005-0000-0000-0000AE9D0000}"/>
    <cellStyle name="Satisfaisant 11 4 2" xfId="41360" xr:uid="{00000000-0005-0000-0000-0000AF9D0000}"/>
    <cellStyle name="Satisfaisant 11 4 2 2" xfId="41361" xr:uid="{00000000-0005-0000-0000-0000B09D0000}"/>
    <cellStyle name="Satisfaisant 11 4 2 2 2" xfId="41362" xr:uid="{00000000-0005-0000-0000-0000B19D0000}"/>
    <cellStyle name="Satisfaisant 11 4 2 2 2 2" xfId="41363" xr:uid="{00000000-0005-0000-0000-0000B29D0000}"/>
    <cellStyle name="Satisfaisant 11 4 2 2 3" xfId="41364" xr:uid="{00000000-0005-0000-0000-0000B39D0000}"/>
    <cellStyle name="Satisfaisant 11 4 2 2 4" xfId="41365" xr:uid="{00000000-0005-0000-0000-0000B49D0000}"/>
    <cellStyle name="Satisfaisant 11 4 2 3" xfId="41366" xr:uid="{00000000-0005-0000-0000-0000B59D0000}"/>
    <cellStyle name="Satisfaisant 11 4 2 3 2" xfId="41367" xr:uid="{00000000-0005-0000-0000-0000B69D0000}"/>
    <cellStyle name="Satisfaisant 11 4 2 4" xfId="41368" xr:uid="{00000000-0005-0000-0000-0000B79D0000}"/>
    <cellStyle name="Satisfaisant 11 4 2 5" xfId="41369" xr:uid="{00000000-0005-0000-0000-0000B89D0000}"/>
    <cellStyle name="Satisfaisant 11 4 2 6" xfId="41370" xr:uid="{00000000-0005-0000-0000-0000B99D0000}"/>
    <cellStyle name="Satisfaisant 11 4 3" xfId="41371" xr:uid="{00000000-0005-0000-0000-0000BA9D0000}"/>
    <cellStyle name="Satisfaisant 11 4 3 2" xfId="41372" xr:uid="{00000000-0005-0000-0000-0000BB9D0000}"/>
    <cellStyle name="Satisfaisant 11 5" xfId="41373" xr:uid="{00000000-0005-0000-0000-0000BC9D0000}"/>
    <cellStyle name="Satisfaisant 11 5 2" xfId="41374" xr:uid="{00000000-0005-0000-0000-0000BD9D0000}"/>
    <cellStyle name="Satisfaisant 11 5 2 2" xfId="41375" xr:uid="{00000000-0005-0000-0000-0000BE9D0000}"/>
    <cellStyle name="Satisfaisant 11 5 2 2 2" xfId="41376" xr:uid="{00000000-0005-0000-0000-0000BF9D0000}"/>
    <cellStyle name="Satisfaisant 11 5 2 3" xfId="41377" xr:uid="{00000000-0005-0000-0000-0000C09D0000}"/>
    <cellStyle name="Satisfaisant 11 5 2 4" xfId="41378" xr:uid="{00000000-0005-0000-0000-0000C19D0000}"/>
    <cellStyle name="Satisfaisant 11 5 3" xfId="41379" xr:uid="{00000000-0005-0000-0000-0000C29D0000}"/>
    <cellStyle name="Satisfaisant 11 5 3 2" xfId="41380" xr:uid="{00000000-0005-0000-0000-0000C39D0000}"/>
    <cellStyle name="Satisfaisant 11 5 4" xfId="41381" xr:uid="{00000000-0005-0000-0000-0000C49D0000}"/>
    <cellStyle name="Satisfaisant 11 5 5" xfId="41382" xr:uid="{00000000-0005-0000-0000-0000C59D0000}"/>
    <cellStyle name="Satisfaisant 11 5 6" xfId="41383" xr:uid="{00000000-0005-0000-0000-0000C69D0000}"/>
    <cellStyle name="Satisfaisant 11 6" xfId="41384" xr:uid="{00000000-0005-0000-0000-0000C79D0000}"/>
    <cellStyle name="Satisfaisant 11 7" xfId="41385" xr:uid="{00000000-0005-0000-0000-0000C89D0000}"/>
    <cellStyle name="Satisfaisant 12" xfId="41386" xr:uid="{00000000-0005-0000-0000-0000C99D0000}"/>
    <cellStyle name="Satisfaisant 12 2" xfId="41387" xr:uid="{00000000-0005-0000-0000-0000CA9D0000}"/>
    <cellStyle name="Satisfaisant 12 2 2" xfId="41388" xr:uid="{00000000-0005-0000-0000-0000CB9D0000}"/>
    <cellStyle name="Satisfaisant 12 2 2 2" xfId="41389" xr:uid="{00000000-0005-0000-0000-0000CC9D0000}"/>
    <cellStyle name="Satisfaisant 12 2 2 2 2" xfId="41390" xr:uid="{00000000-0005-0000-0000-0000CD9D0000}"/>
    <cellStyle name="Satisfaisant 12 2 2 2 2 2" xfId="41391" xr:uid="{00000000-0005-0000-0000-0000CE9D0000}"/>
    <cellStyle name="Satisfaisant 12 2 2 2 3" xfId="41392" xr:uid="{00000000-0005-0000-0000-0000CF9D0000}"/>
    <cellStyle name="Satisfaisant 12 2 2 2 4" xfId="41393" xr:uid="{00000000-0005-0000-0000-0000D09D0000}"/>
    <cellStyle name="Satisfaisant 12 2 2 3" xfId="41394" xr:uid="{00000000-0005-0000-0000-0000D19D0000}"/>
    <cellStyle name="Satisfaisant 12 2 2 3 2" xfId="41395" xr:uid="{00000000-0005-0000-0000-0000D29D0000}"/>
    <cellStyle name="Satisfaisant 12 2 2 4" xfId="41396" xr:uid="{00000000-0005-0000-0000-0000D39D0000}"/>
    <cellStyle name="Satisfaisant 12 2 2 5" xfId="41397" xr:uid="{00000000-0005-0000-0000-0000D49D0000}"/>
    <cellStyle name="Satisfaisant 12 2 2 6" xfId="41398" xr:uid="{00000000-0005-0000-0000-0000D59D0000}"/>
    <cellStyle name="Satisfaisant 12 2 3" xfId="41399" xr:uid="{00000000-0005-0000-0000-0000D69D0000}"/>
    <cellStyle name="Satisfaisant 12 2 3 2" xfId="41400" xr:uid="{00000000-0005-0000-0000-0000D79D0000}"/>
    <cellStyle name="Satisfaisant 12 3" xfId="41401" xr:uid="{00000000-0005-0000-0000-0000D89D0000}"/>
    <cellStyle name="Satisfaisant 12 3 2" xfId="41402" xr:uid="{00000000-0005-0000-0000-0000D99D0000}"/>
    <cellStyle name="Satisfaisant 12 3 2 2" xfId="41403" xr:uid="{00000000-0005-0000-0000-0000DA9D0000}"/>
    <cellStyle name="Satisfaisant 12 3 2 2 2" xfId="41404" xr:uid="{00000000-0005-0000-0000-0000DB9D0000}"/>
    <cellStyle name="Satisfaisant 12 3 2 2 2 2" xfId="41405" xr:uid="{00000000-0005-0000-0000-0000DC9D0000}"/>
    <cellStyle name="Satisfaisant 12 3 2 2 3" xfId="41406" xr:uid="{00000000-0005-0000-0000-0000DD9D0000}"/>
    <cellStyle name="Satisfaisant 12 3 2 2 4" xfId="41407" xr:uid="{00000000-0005-0000-0000-0000DE9D0000}"/>
    <cellStyle name="Satisfaisant 12 3 2 3" xfId="41408" xr:uid="{00000000-0005-0000-0000-0000DF9D0000}"/>
    <cellStyle name="Satisfaisant 12 3 2 3 2" xfId="41409" xr:uid="{00000000-0005-0000-0000-0000E09D0000}"/>
    <cellStyle name="Satisfaisant 12 3 2 4" xfId="41410" xr:uid="{00000000-0005-0000-0000-0000E19D0000}"/>
    <cellStyle name="Satisfaisant 12 3 2 5" xfId="41411" xr:uid="{00000000-0005-0000-0000-0000E29D0000}"/>
    <cellStyle name="Satisfaisant 12 3 2 6" xfId="41412" xr:uid="{00000000-0005-0000-0000-0000E39D0000}"/>
    <cellStyle name="Satisfaisant 12 3 3" xfId="41413" xr:uid="{00000000-0005-0000-0000-0000E49D0000}"/>
    <cellStyle name="Satisfaisant 12 3 3 2" xfId="41414" xr:uid="{00000000-0005-0000-0000-0000E59D0000}"/>
    <cellStyle name="Satisfaisant 12 4" xfId="41415" xr:uid="{00000000-0005-0000-0000-0000E69D0000}"/>
    <cellStyle name="Satisfaisant 12 4 2" xfId="41416" xr:uid="{00000000-0005-0000-0000-0000E79D0000}"/>
    <cellStyle name="Satisfaisant 12 4 2 2" xfId="41417" xr:uid="{00000000-0005-0000-0000-0000E89D0000}"/>
    <cellStyle name="Satisfaisant 12 4 2 2 2" xfId="41418" xr:uid="{00000000-0005-0000-0000-0000E99D0000}"/>
    <cellStyle name="Satisfaisant 12 4 2 3" xfId="41419" xr:uid="{00000000-0005-0000-0000-0000EA9D0000}"/>
    <cellStyle name="Satisfaisant 12 4 2 4" xfId="41420" xr:uid="{00000000-0005-0000-0000-0000EB9D0000}"/>
    <cellStyle name="Satisfaisant 12 4 3" xfId="41421" xr:uid="{00000000-0005-0000-0000-0000EC9D0000}"/>
    <cellStyle name="Satisfaisant 12 4 3 2" xfId="41422" xr:uid="{00000000-0005-0000-0000-0000ED9D0000}"/>
    <cellStyle name="Satisfaisant 12 4 4" xfId="41423" xr:uid="{00000000-0005-0000-0000-0000EE9D0000}"/>
    <cellStyle name="Satisfaisant 12 4 5" xfId="41424" xr:uid="{00000000-0005-0000-0000-0000EF9D0000}"/>
    <cellStyle name="Satisfaisant 12 4 6" xfId="41425" xr:uid="{00000000-0005-0000-0000-0000F09D0000}"/>
    <cellStyle name="Satisfaisant 12 5" xfId="41426" xr:uid="{00000000-0005-0000-0000-0000F19D0000}"/>
    <cellStyle name="Satisfaisant 12 6" xfId="41427" xr:uid="{00000000-0005-0000-0000-0000F29D0000}"/>
    <cellStyle name="Satisfaisant 13" xfId="41428" xr:uid="{00000000-0005-0000-0000-0000F39D0000}"/>
    <cellStyle name="Satisfaisant 13 2" xfId="41429" xr:uid="{00000000-0005-0000-0000-0000F49D0000}"/>
    <cellStyle name="Satisfaisant 13 2 2" xfId="41430" xr:uid="{00000000-0005-0000-0000-0000F59D0000}"/>
    <cellStyle name="Satisfaisant 13 2 2 2" xfId="41431" xr:uid="{00000000-0005-0000-0000-0000F69D0000}"/>
    <cellStyle name="Satisfaisant 13 2 2 2 2" xfId="41432" xr:uid="{00000000-0005-0000-0000-0000F79D0000}"/>
    <cellStyle name="Satisfaisant 13 2 2 3" xfId="41433" xr:uid="{00000000-0005-0000-0000-0000F89D0000}"/>
    <cellStyle name="Satisfaisant 13 2 2 4" xfId="41434" xr:uid="{00000000-0005-0000-0000-0000F99D0000}"/>
    <cellStyle name="Satisfaisant 13 2 3" xfId="41435" xr:uid="{00000000-0005-0000-0000-0000FA9D0000}"/>
    <cellStyle name="Satisfaisant 13 2 3 2" xfId="41436" xr:uid="{00000000-0005-0000-0000-0000FB9D0000}"/>
    <cellStyle name="Satisfaisant 13 2 4" xfId="41437" xr:uid="{00000000-0005-0000-0000-0000FC9D0000}"/>
    <cellStyle name="Satisfaisant 13 2 5" xfId="41438" xr:uid="{00000000-0005-0000-0000-0000FD9D0000}"/>
    <cellStyle name="Satisfaisant 13 2 6" xfId="41439" xr:uid="{00000000-0005-0000-0000-0000FE9D0000}"/>
    <cellStyle name="Satisfaisant 13 3" xfId="41440" xr:uid="{00000000-0005-0000-0000-0000FF9D0000}"/>
    <cellStyle name="Satisfaisant 13 3 2" xfId="41441" xr:uid="{00000000-0005-0000-0000-0000009E0000}"/>
    <cellStyle name="Satisfaisant 13 4" xfId="41442" xr:uid="{00000000-0005-0000-0000-0000019E0000}"/>
    <cellStyle name="Satisfaisant 13 5" xfId="41443" xr:uid="{00000000-0005-0000-0000-0000029E0000}"/>
    <cellStyle name="Satisfaisant 14" xfId="41444" xr:uid="{00000000-0005-0000-0000-0000039E0000}"/>
    <cellStyle name="Satisfaisant 14 2" xfId="41445" xr:uid="{00000000-0005-0000-0000-0000049E0000}"/>
    <cellStyle name="Satisfaisant 14 2 2" xfId="41446" xr:uid="{00000000-0005-0000-0000-0000059E0000}"/>
    <cellStyle name="Satisfaisant 14 2 2 2" xfId="41447" xr:uid="{00000000-0005-0000-0000-0000069E0000}"/>
    <cellStyle name="Satisfaisant 14 2 2 2 2" xfId="41448" xr:uid="{00000000-0005-0000-0000-0000079E0000}"/>
    <cellStyle name="Satisfaisant 14 2 2 3" xfId="41449" xr:uid="{00000000-0005-0000-0000-0000089E0000}"/>
    <cellStyle name="Satisfaisant 14 2 2 4" xfId="41450" xr:uid="{00000000-0005-0000-0000-0000099E0000}"/>
    <cellStyle name="Satisfaisant 14 2 3" xfId="41451" xr:uid="{00000000-0005-0000-0000-00000A9E0000}"/>
    <cellStyle name="Satisfaisant 14 2 3 2" xfId="41452" xr:uid="{00000000-0005-0000-0000-00000B9E0000}"/>
    <cellStyle name="Satisfaisant 14 2 4" xfId="41453" xr:uid="{00000000-0005-0000-0000-00000C9E0000}"/>
    <cellStyle name="Satisfaisant 14 2 5" xfId="41454" xr:uid="{00000000-0005-0000-0000-00000D9E0000}"/>
    <cellStyle name="Satisfaisant 14 2 6" xfId="41455" xr:uid="{00000000-0005-0000-0000-00000E9E0000}"/>
    <cellStyle name="Satisfaisant 14 3" xfId="41456" xr:uid="{00000000-0005-0000-0000-00000F9E0000}"/>
    <cellStyle name="Satisfaisant 14 3 2" xfId="41457" xr:uid="{00000000-0005-0000-0000-0000109E0000}"/>
    <cellStyle name="Satisfaisant 14 4" xfId="41458" xr:uid="{00000000-0005-0000-0000-0000119E0000}"/>
    <cellStyle name="Satisfaisant 14 5" xfId="41459" xr:uid="{00000000-0005-0000-0000-0000129E0000}"/>
    <cellStyle name="Satisfaisant 15" xfId="41460" xr:uid="{00000000-0005-0000-0000-0000139E0000}"/>
    <cellStyle name="Satisfaisant 15 2" xfId="41461" xr:uid="{00000000-0005-0000-0000-0000149E0000}"/>
    <cellStyle name="Satisfaisant 15 2 2" xfId="41462" xr:uid="{00000000-0005-0000-0000-0000159E0000}"/>
    <cellStyle name="Satisfaisant 15 2 2 2" xfId="41463" xr:uid="{00000000-0005-0000-0000-0000169E0000}"/>
    <cellStyle name="Satisfaisant 15 2 2 2 2" xfId="41464" xr:uid="{00000000-0005-0000-0000-0000179E0000}"/>
    <cellStyle name="Satisfaisant 15 2 2 3" xfId="41465" xr:uid="{00000000-0005-0000-0000-0000189E0000}"/>
    <cellStyle name="Satisfaisant 15 2 2 4" xfId="41466" xr:uid="{00000000-0005-0000-0000-0000199E0000}"/>
    <cellStyle name="Satisfaisant 15 2 3" xfId="41467" xr:uid="{00000000-0005-0000-0000-00001A9E0000}"/>
    <cellStyle name="Satisfaisant 15 2 3 2" xfId="41468" xr:uid="{00000000-0005-0000-0000-00001B9E0000}"/>
    <cellStyle name="Satisfaisant 15 2 4" xfId="41469" xr:uid="{00000000-0005-0000-0000-00001C9E0000}"/>
    <cellStyle name="Satisfaisant 15 2 5" xfId="41470" xr:uid="{00000000-0005-0000-0000-00001D9E0000}"/>
    <cellStyle name="Satisfaisant 15 2 6" xfId="41471" xr:uid="{00000000-0005-0000-0000-00001E9E0000}"/>
    <cellStyle name="Satisfaisant 15 3" xfId="41472" xr:uid="{00000000-0005-0000-0000-00001F9E0000}"/>
    <cellStyle name="Satisfaisant 15 3 2" xfId="41473" xr:uid="{00000000-0005-0000-0000-0000209E0000}"/>
    <cellStyle name="Satisfaisant 15 4" xfId="41474" xr:uid="{00000000-0005-0000-0000-0000219E0000}"/>
    <cellStyle name="Satisfaisant 15 5" xfId="41475" xr:uid="{00000000-0005-0000-0000-0000229E0000}"/>
    <cellStyle name="Satisfaisant 16" xfId="41476" xr:uid="{00000000-0005-0000-0000-0000239E0000}"/>
    <cellStyle name="Satisfaisant 16 2" xfId="41477" xr:uid="{00000000-0005-0000-0000-0000249E0000}"/>
    <cellStyle name="Satisfaisant 16 3" xfId="41478" xr:uid="{00000000-0005-0000-0000-0000259E0000}"/>
    <cellStyle name="Satisfaisant 17" xfId="41479" xr:uid="{00000000-0005-0000-0000-0000269E0000}"/>
    <cellStyle name="Satisfaisant 17 2" xfId="41480" xr:uid="{00000000-0005-0000-0000-0000279E0000}"/>
    <cellStyle name="Satisfaisant 18" xfId="41481" xr:uid="{00000000-0005-0000-0000-0000289E0000}"/>
    <cellStyle name="Satisfaisant 2" xfId="475" xr:uid="{00000000-0005-0000-0000-0000299E0000}"/>
    <cellStyle name="Satisfaisant 2 2" xfId="1456" xr:uid="{00000000-0005-0000-0000-00002A9E0000}"/>
    <cellStyle name="Satisfaisant 2 2 2" xfId="41483" xr:uid="{00000000-0005-0000-0000-00002B9E0000}"/>
    <cellStyle name="Satisfaisant 2 2 2 2" xfId="41484" xr:uid="{00000000-0005-0000-0000-00002C9E0000}"/>
    <cellStyle name="Satisfaisant 2 2 2 2 2" xfId="41485" xr:uid="{00000000-0005-0000-0000-00002D9E0000}"/>
    <cellStyle name="Satisfaisant 2 2 2 2 2 2" xfId="41486" xr:uid="{00000000-0005-0000-0000-00002E9E0000}"/>
    <cellStyle name="Satisfaisant 2 2 2 2 3" xfId="41487" xr:uid="{00000000-0005-0000-0000-00002F9E0000}"/>
    <cellStyle name="Satisfaisant 2 2 2 2 4" xfId="41488" xr:uid="{00000000-0005-0000-0000-0000309E0000}"/>
    <cellStyle name="Satisfaisant 2 2 2 2 5" xfId="41489" xr:uid="{00000000-0005-0000-0000-0000319E0000}"/>
    <cellStyle name="Satisfaisant 2 2 2 3" xfId="41490" xr:uid="{00000000-0005-0000-0000-0000329E0000}"/>
    <cellStyle name="Satisfaisant 2 2 2 3 2" xfId="41491" xr:uid="{00000000-0005-0000-0000-0000339E0000}"/>
    <cellStyle name="Satisfaisant 2 2 2 3 3" xfId="41492" xr:uid="{00000000-0005-0000-0000-0000349E0000}"/>
    <cellStyle name="Satisfaisant 2 2 2 4" xfId="41493" xr:uid="{00000000-0005-0000-0000-0000359E0000}"/>
    <cellStyle name="Satisfaisant 2 2 2 5" xfId="41494" xr:uid="{00000000-0005-0000-0000-0000369E0000}"/>
    <cellStyle name="Satisfaisant 2 2 3" xfId="41495" xr:uid="{00000000-0005-0000-0000-0000379E0000}"/>
    <cellStyle name="Satisfaisant 2 2 4" xfId="41482" xr:uid="{00000000-0005-0000-0000-0000389E0000}"/>
    <cellStyle name="Satisfaisant 2 3" xfId="41496" xr:uid="{00000000-0005-0000-0000-0000399E0000}"/>
    <cellStyle name="Satisfaisant 2 3 2" xfId="41497" xr:uid="{00000000-0005-0000-0000-00003A9E0000}"/>
    <cellStyle name="Satisfaisant 2 3 2 2" xfId="41498" xr:uid="{00000000-0005-0000-0000-00003B9E0000}"/>
    <cellStyle name="Satisfaisant 2 3 2 2 2" xfId="41499" xr:uid="{00000000-0005-0000-0000-00003C9E0000}"/>
    <cellStyle name="Satisfaisant 2 3 2 2 2 2" xfId="41500" xr:uid="{00000000-0005-0000-0000-00003D9E0000}"/>
    <cellStyle name="Satisfaisant 2 3 2 2 3" xfId="41501" xr:uid="{00000000-0005-0000-0000-00003E9E0000}"/>
    <cellStyle name="Satisfaisant 2 3 2 2 4" xfId="41502" xr:uid="{00000000-0005-0000-0000-00003F9E0000}"/>
    <cellStyle name="Satisfaisant 2 3 2 3" xfId="41503" xr:uid="{00000000-0005-0000-0000-0000409E0000}"/>
    <cellStyle name="Satisfaisant 2 3 2 3 2" xfId="41504" xr:uid="{00000000-0005-0000-0000-0000419E0000}"/>
    <cellStyle name="Satisfaisant 2 3 2 4" xfId="41505" xr:uid="{00000000-0005-0000-0000-0000429E0000}"/>
    <cellStyle name="Satisfaisant 2 3 2 5" xfId="41506" xr:uid="{00000000-0005-0000-0000-0000439E0000}"/>
    <cellStyle name="Satisfaisant 2 3 2 6" xfId="41507" xr:uid="{00000000-0005-0000-0000-0000449E0000}"/>
    <cellStyle name="Satisfaisant 2 3 3" xfId="41508" xr:uid="{00000000-0005-0000-0000-0000459E0000}"/>
    <cellStyle name="Satisfaisant 2 3 4" xfId="41509" xr:uid="{00000000-0005-0000-0000-0000469E0000}"/>
    <cellStyle name="Satisfaisant 2 3 5" xfId="51531" xr:uid="{F5DF96EC-0F5B-45D3-A1C6-4297363A61CB}"/>
    <cellStyle name="Satisfaisant 2 4" xfId="41510" xr:uid="{00000000-0005-0000-0000-0000479E0000}"/>
    <cellStyle name="Satisfaisant 2 4 2" xfId="41511" xr:uid="{00000000-0005-0000-0000-0000489E0000}"/>
    <cellStyle name="Satisfaisant 2 4 2 2" xfId="41512" xr:uid="{00000000-0005-0000-0000-0000499E0000}"/>
    <cellStyle name="Satisfaisant 2 4 2 2 2" xfId="41513" xr:uid="{00000000-0005-0000-0000-00004A9E0000}"/>
    <cellStyle name="Satisfaisant 2 4 2 2 2 2" xfId="41514" xr:uid="{00000000-0005-0000-0000-00004B9E0000}"/>
    <cellStyle name="Satisfaisant 2 4 2 2 3" xfId="41515" xr:uid="{00000000-0005-0000-0000-00004C9E0000}"/>
    <cellStyle name="Satisfaisant 2 4 2 2 4" xfId="41516" xr:uid="{00000000-0005-0000-0000-00004D9E0000}"/>
    <cellStyle name="Satisfaisant 2 4 2 3" xfId="41517" xr:uid="{00000000-0005-0000-0000-00004E9E0000}"/>
    <cellStyle name="Satisfaisant 2 4 2 3 2" xfId="41518" xr:uid="{00000000-0005-0000-0000-00004F9E0000}"/>
    <cellStyle name="Satisfaisant 2 4 2 4" xfId="41519" xr:uid="{00000000-0005-0000-0000-0000509E0000}"/>
    <cellStyle name="Satisfaisant 2 4 2 5" xfId="41520" xr:uid="{00000000-0005-0000-0000-0000519E0000}"/>
    <cellStyle name="Satisfaisant 2 4 2 6" xfId="41521" xr:uid="{00000000-0005-0000-0000-0000529E0000}"/>
    <cellStyle name="Satisfaisant 2 4 3" xfId="41522" xr:uid="{00000000-0005-0000-0000-0000539E0000}"/>
    <cellStyle name="Satisfaisant 2 4 4" xfId="41523" xr:uid="{00000000-0005-0000-0000-0000549E0000}"/>
    <cellStyle name="Satisfaisant 2 5" xfId="41524" xr:uid="{00000000-0005-0000-0000-0000559E0000}"/>
    <cellStyle name="Satisfaisant 2 5 2" xfId="41525" xr:uid="{00000000-0005-0000-0000-0000569E0000}"/>
    <cellStyle name="Satisfaisant 2 5 2 2" xfId="41526" xr:uid="{00000000-0005-0000-0000-0000579E0000}"/>
    <cellStyle name="Satisfaisant 2 5 2 2 2" xfId="41527" xr:uid="{00000000-0005-0000-0000-0000589E0000}"/>
    <cellStyle name="Satisfaisant 2 5 2 3" xfId="41528" xr:uid="{00000000-0005-0000-0000-0000599E0000}"/>
    <cellStyle name="Satisfaisant 2 5 2 4" xfId="41529" xr:uid="{00000000-0005-0000-0000-00005A9E0000}"/>
    <cellStyle name="Satisfaisant 2 5 3" xfId="41530" xr:uid="{00000000-0005-0000-0000-00005B9E0000}"/>
    <cellStyle name="Satisfaisant 2 5 3 2" xfId="41531" xr:uid="{00000000-0005-0000-0000-00005C9E0000}"/>
    <cellStyle name="Satisfaisant 2 5 3 3" xfId="41532" xr:uid="{00000000-0005-0000-0000-00005D9E0000}"/>
    <cellStyle name="Satisfaisant 2 5 4" xfId="41533" xr:uid="{00000000-0005-0000-0000-00005E9E0000}"/>
    <cellStyle name="Satisfaisant 2 5 4 2" xfId="41534" xr:uid="{00000000-0005-0000-0000-00005F9E0000}"/>
    <cellStyle name="Satisfaisant 2 5 5" xfId="41535" xr:uid="{00000000-0005-0000-0000-0000609E0000}"/>
    <cellStyle name="Satisfaisant 2 6" xfId="41536" xr:uid="{00000000-0005-0000-0000-0000619E0000}"/>
    <cellStyle name="Satisfaisant 2 6 2" xfId="41537" xr:uid="{00000000-0005-0000-0000-0000629E0000}"/>
    <cellStyle name="Satisfaisant 2 7" xfId="41538" xr:uid="{00000000-0005-0000-0000-0000639E0000}"/>
    <cellStyle name="Satisfaisant 2 8" xfId="41539" xr:uid="{00000000-0005-0000-0000-0000649E0000}"/>
    <cellStyle name="Satisfaisant 2 9" xfId="2317" xr:uid="{00000000-0005-0000-0000-0000659E0000}"/>
    <cellStyle name="Satisfaisant 3" xfId="41540" xr:uid="{00000000-0005-0000-0000-0000669E0000}"/>
    <cellStyle name="Satisfaisant 3 2" xfId="41541" xr:uid="{00000000-0005-0000-0000-0000679E0000}"/>
    <cellStyle name="Satisfaisant 3 2 2" xfId="41542" xr:uid="{00000000-0005-0000-0000-0000689E0000}"/>
    <cellStyle name="Satisfaisant 3 2 2 2" xfId="41543" xr:uid="{00000000-0005-0000-0000-0000699E0000}"/>
    <cellStyle name="Satisfaisant 3 2 2 2 2" xfId="41544" xr:uid="{00000000-0005-0000-0000-00006A9E0000}"/>
    <cellStyle name="Satisfaisant 3 2 2 2 2 2" xfId="41545" xr:uid="{00000000-0005-0000-0000-00006B9E0000}"/>
    <cellStyle name="Satisfaisant 3 2 2 2 3" xfId="41546" xr:uid="{00000000-0005-0000-0000-00006C9E0000}"/>
    <cellStyle name="Satisfaisant 3 2 2 2 4" xfId="41547" xr:uid="{00000000-0005-0000-0000-00006D9E0000}"/>
    <cellStyle name="Satisfaisant 3 2 2 2 5" xfId="41548" xr:uid="{00000000-0005-0000-0000-00006E9E0000}"/>
    <cellStyle name="Satisfaisant 3 2 2 3" xfId="41549" xr:uid="{00000000-0005-0000-0000-00006F9E0000}"/>
    <cellStyle name="Satisfaisant 3 2 2 3 2" xfId="41550" xr:uid="{00000000-0005-0000-0000-0000709E0000}"/>
    <cellStyle name="Satisfaisant 3 2 2 3 3" xfId="41551" xr:uid="{00000000-0005-0000-0000-0000719E0000}"/>
    <cellStyle name="Satisfaisant 3 2 2 4" xfId="41552" xr:uid="{00000000-0005-0000-0000-0000729E0000}"/>
    <cellStyle name="Satisfaisant 3 2 2 5" xfId="41553" xr:uid="{00000000-0005-0000-0000-0000739E0000}"/>
    <cellStyle name="Satisfaisant 3 2 3" xfId="41554" xr:uid="{00000000-0005-0000-0000-0000749E0000}"/>
    <cellStyle name="Satisfaisant 3 3" xfId="41555" xr:uid="{00000000-0005-0000-0000-0000759E0000}"/>
    <cellStyle name="Satisfaisant 3 3 2" xfId="41556" xr:uid="{00000000-0005-0000-0000-0000769E0000}"/>
    <cellStyle name="Satisfaisant 3 3 2 2" xfId="41557" xr:uid="{00000000-0005-0000-0000-0000779E0000}"/>
    <cellStyle name="Satisfaisant 3 3 2 2 2" xfId="41558" xr:uid="{00000000-0005-0000-0000-0000789E0000}"/>
    <cellStyle name="Satisfaisant 3 3 2 3" xfId="41559" xr:uid="{00000000-0005-0000-0000-0000799E0000}"/>
    <cellStyle name="Satisfaisant 3 3 2 4" xfId="41560" xr:uid="{00000000-0005-0000-0000-00007A9E0000}"/>
    <cellStyle name="Satisfaisant 3 3 2 5" xfId="41561" xr:uid="{00000000-0005-0000-0000-00007B9E0000}"/>
    <cellStyle name="Satisfaisant 3 3 3" xfId="41562" xr:uid="{00000000-0005-0000-0000-00007C9E0000}"/>
    <cellStyle name="Satisfaisant 3 3 3 2" xfId="41563" xr:uid="{00000000-0005-0000-0000-00007D9E0000}"/>
    <cellStyle name="Satisfaisant 3 3 3 3" xfId="41564" xr:uid="{00000000-0005-0000-0000-00007E9E0000}"/>
    <cellStyle name="Satisfaisant 3 3 4" xfId="41565" xr:uid="{00000000-0005-0000-0000-00007F9E0000}"/>
    <cellStyle name="Satisfaisant 3 3 4 2" xfId="41566" xr:uid="{00000000-0005-0000-0000-0000809E0000}"/>
    <cellStyle name="Satisfaisant 3 3 4 3" xfId="41567" xr:uid="{00000000-0005-0000-0000-0000819E0000}"/>
    <cellStyle name="Satisfaisant 3 3 5" xfId="41568" xr:uid="{00000000-0005-0000-0000-0000829E0000}"/>
    <cellStyle name="Satisfaisant 3 3 5 2" xfId="41569" xr:uid="{00000000-0005-0000-0000-0000839E0000}"/>
    <cellStyle name="Satisfaisant 3 3 6" xfId="41570" xr:uid="{00000000-0005-0000-0000-0000849E0000}"/>
    <cellStyle name="Satisfaisant 3 4" xfId="41571" xr:uid="{00000000-0005-0000-0000-0000859E0000}"/>
    <cellStyle name="Satisfaisant 3 4 2" xfId="41572" xr:uid="{00000000-0005-0000-0000-0000869E0000}"/>
    <cellStyle name="Satisfaisant 3 4 3" xfId="41573" xr:uid="{00000000-0005-0000-0000-0000879E0000}"/>
    <cellStyle name="Satisfaisant 3 5" xfId="41574" xr:uid="{00000000-0005-0000-0000-0000889E0000}"/>
    <cellStyle name="Satisfaisant 3 6" xfId="41575" xr:uid="{00000000-0005-0000-0000-0000899E0000}"/>
    <cellStyle name="Satisfaisant 3 6 2" xfId="41576" xr:uid="{00000000-0005-0000-0000-00008A9E0000}"/>
    <cellStyle name="Satisfaisant 3 7" xfId="41577" xr:uid="{00000000-0005-0000-0000-00008B9E0000}"/>
    <cellStyle name="Satisfaisant 3 8" xfId="41578" xr:uid="{00000000-0005-0000-0000-00008C9E0000}"/>
    <cellStyle name="Satisfaisant 4" xfId="41579" xr:uid="{00000000-0005-0000-0000-00008D9E0000}"/>
    <cellStyle name="Satisfaisant 4 2" xfId="41580" xr:uid="{00000000-0005-0000-0000-00008E9E0000}"/>
    <cellStyle name="Satisfaisant 4 2 2" xfId="41581" xr:uid="{00000000-0005-0000-0000-00008F9E0000}"/>
    <cellStyle name="Satisfaisant 4 2 2 2" xfId="41582" xr:uid="{00000000-0005-0000-0000-0000909E0000}"/>
    <cellStyle name="Satisfaisant 4 2 2 2 2" xfId="41583" xr:uid="{00000000-0005-0000-0000-0000919E0000}"/>
    <cellStyle name="Satisfaisant 4 2 2 2 2 2" xfId="41584" xr:uid="{00000000-0005-0000-0000-0000929E0000}"/>
    <cellStyle name="Satisfaisant 4 2 2 2 3" xfId="41585" xr:uid="{00000000-0005-0000-0000-0000939E0000}"/>
    <cellStyle name="Satisfaisant 4 2 2 2 4" xfId="41586" xr:uid="{00000000-0005-0000-0000-0000949E0000}"/>
    <cellStyle name="Satisfaisant 4 2 2 2 5" xfId="41587" xr:uid="{00000000-0005-0000-0000-0000959E0000}"/>
    <cellStyle name="Satisfaisant 4 2 2 3" xfId="41588" xr:uid="{00000000-0005-0000-0000-0000969E0000}"/>
    <cellStyle name="Satisfaisant 4 2 2 3 2" xfId="41589" xr:uid="{00000000-0005-0000-0000-0000979E0000}"/>
    <cellStyle name="Satisfaisant 4 2 2 3 3" xfId="41590" xr:uid="{00000000-0005-0000-0000-0000989E0000}"/>
    <cellStyle name="Satisfaisant 4 2 2 4" xfId="41591" xr:uid="{00000000-0005-0000-0000-0000999E0000}"/>
    <cellStyle name="Satisfaisant 4 2 2 5" xfId="41592" xr:uid="{00000000-0005-0000-0000-00009A9E0000}"/>
    <cellStyle name="Satisfaisant 4 2 3" xfId="41593" xr:uid="{00000000-0005-0000-0000-00009B9E0000}"/>
    <cellStyle name="Satisfaisant 4 3" xfId="41594" xr:uid="{00000000-0005-0000-0000-00009C9E0000}"/>
    <cellStyle name="Satisfaisant 4 3 2" xfId="41595" xr:uid="{00000000-0005-0000-0000-00009D9E0000}"/>
    <cellStyle name="Satisfaisant 4 3 2 2" xfId="41596" xr:uid="{00000000-0005-0000-0000-00009E9E0000}"/>
    <cellStyle name="Satisfaisant 4 3 2 2 2" xfId="41597" xr:uid="{00000000-0005-0000-0000-00009F9E0000}"/>
    <cellStyle name="Satisfaisant 4 3 2 3" xfId="41598" xr:uid="{00000000-0005-0000-0000-0000A09E0000}"/>
    <cellStyle name="Satisfaisant 4 3 2 4" xfId="41599" xr:uid="{00000000-0005-0000-0000-0000A19E0000}"/>
    <cellStyle name="Satisfaisant 4 3 2 5" xfId="41600" xr:uid="{00000000-0005-0000-0000-0000A29E0000}"/>
    <cellStyle name="Satisfaisant 4 3 3" xfId="41601" xr:uid="{00000000-0005-0000-0000-0000A39E0000}"/>
    <cellStyle name="Satisfaisant 4 3 3 2" xfId="41602" xr:uid="{00000000-0005-0000-0000-0000A49E0000}"/>
    <cellStyle name="Satisfaisant 4 3 3 3" xfId="41603" xr:uid="{00000000-0005-0000-0000-0000A59E0000}"/>
    <cellStyle name="Satisfaisant 4 3 3 4" xfId="41604" xr:uid="{00000000-0005-0000-0000-0000A69E0000}"/>
    <cellStyle name="Satisfaisant 4 3 4" xfId="41605" xr:uid="{00000000-0005-0000-0000-0000A79E0000}"/>
    <cellStyle name="Satisfaisant 4 3 4 2" xfId="41606" xr:uid="{00000000-0005-0000-0000-0000A89E0000}"/>
    <cellStyle name="Satisfaisant 4 3 5" xfId="41607" xr:uid="{00000000-0005-0000-0000-0000A99E0000}"/>
    <cellStyle name="Satisfaisant 4 3 6" xfId="41608" xr:uid="{00000000-0005-0000-0000-0000AA9E0000}"/>
    <cellStyle name="Satisfaisant 4 4" xfId="41609" xr:uid="{00000000-0005-0000-0000-0000AB9E0000}"/>
    <cellStyle name="Satisfaisant 4 4 2" xfId="41610" xr:uid="{00000000-0005-0000-0000-0000AC9E0000}"/>
    <cellStyle name="Satisfaisant 4 4 2 2" xfId="41611" xr:uid="{00000000-0005-0000-0000-0000AD9E0000}"/>
    <cellStyle name="Satisfaisant 4 4 3" xfId="41612" xr:uid="{00000000-0005-0000-0000-0000AE9E0000}"/>
    <cellStyle name="Satisfaisant 4 5" xfId="41613" xr:uid="{00000000-0005-0000-0000-0000AF9E0000}"/>
    <cellStyle name="Satisfaisant 4 6" xfId="41614" xr:uid="{00000000-0005-0000-0000-0000B09E0000}"/>
    <cellStyle name="Satisfaisant 5" xfId="41615" xr:uid="{00000000-0005-0000-0000-0000B19E0000}"/>
    <cellStyle name="Satisfaisant 5 2" xfId="41616" xr:uid="{00000000-0005-0000-0000-0000B29E0000}"/>
    <cellStyle name="Satisfaisant 5 2 2" xfId="41617" xr:uid="{00000000-0005-0000-0000-0000B39E0000}"/>
    <cellStyle name="Satisfaisant 5 2 2 2" xfId="41618" xr:uid="{00000000-0005-0000-0000-0000B49E0000}"/>
    <cellStyle name="Satisfaisant 5 2 2 2 2" xfId="41619" xr:uid="{00000000-0005-0000-0000-0000B59E0000}"/>
    <cellStyle name="Satisfaisant 5 2 2 2 2 2" xfId="41620" xr:uid="{00000000-0005-0000-0000-0000B69E0000}"/>
    <cellStyle name="Satisfaisant 5 2 2 2 3" xfId="41621" xr:uid="{00000000-0005-0000-0000-0000B79E0000}"/>
    <cellStyle name="Satisfaisant 5 2 2 2 4" xfId="41622" xr:uid="{00000000-0005-0000-0000-0000B89E0000}"/>
    <cellStyle name="Satisfaisant 5 2 2 3" xfId="41623" xr:uid="{00000000-0005-0000-0000-0000B99E0000}"/>
    <cellStyle name="Satisfaisant 5 2 2 3 2" xfId="41624" xr:uid="{00000000-0005-0000-0000-0000BA9E0000}"/>
    <cellStyle name="Satisfaisant 5 2 2 4" xfId="41625" xr:uid="{00000000-0005-0000-0000-0000BB9E0000}"/>
    <cellStyle name="Satisfaisant 5 2 2 5" xfId="41626" xr:uid="{00000000-0005-0000-0000-0000BC9E0000}"/>
    <cellStyle name="Satisfaisant 5 2 2 6" xfId="41627" xr:uid="{00000000-0005-0000-0000-0000BD9E0000}"/>
    <cellStyle name="Satisfaisant 5 2 3" xfId="41628" xr:uid="{00000000-0005-0000-0000-0000BE9E0000}"/>
    <cellStyle name="Satisfaisant 5 2 3 2" xfId="41629" xr:uid="{00000000-0005-0000-0000-0000BF9E0000}"/>
    <cellStyle name="Satisfaisant 5 3" xfId="41630" xr:uid="{00000000-0005-0000-0000-0000C09E0000}"/>
    <cellStyle name="Satisfaisant 5 3 2" xfId="41631" xr:uid="{00000000-0005-0000-0000-0000C19E0000}"/>
    <cellStyle name="Satisfaisant 5 3 2 2" xfId="41632" xr:uid="{00000000-0005-0000-0000-0000C29E0000}"/>
    <cellStyle name="Satisfaisant 5 3 2 2 2" xfId="41633" xr:uid="{00000000-0005-0000-0000-0000C39E0000}"/>
    <cellStyle name="Satisfaisant 5 3 2 3" xfId="41634" xr:uid="{00000000-0005-0000-0000-0000C49E0000}"/>
    <cellStyle name="Satisfaisant 5 3 2 4" xfId="41635" xr:uid="{00000000-0005-0000-0000-0000C59E0000}"/>
    <cellStyle name="Satisfaisant 5 3 3" xfId="41636" xr:uid="{00000000-0005-0000-0000-0000C69E0000}"/>
    <cellStyle name="Satisfaisant 5 3 3 2" xfId="41637" xr:uid="{00000000-0005-0000-0000-0000C79E0000}"/>
    <cellStyle name="Satisfaisant 5 3 3 3" xfId="41638" xr:uid="{00000000-0005-0000-0000-0000C89E0000}"/>
    <cellStyle name="Satisfaisant 5 3 4" xfId="41639" xr:uid="{00000000-0005-0000-0000-0000C99E0000}"/>
    <cellStyle name="Satisfaisant 5 3 5" xfId="41640" xr:uid="{00000000-0005-0000-0000-0000CA9E0000}"/>
    <cellStyle name="Satisfaisant 5 4" xfId="41641" xr:uid="{00000000-0005-0000-0000-0000CB9E0000}"/>
    <cellStyle name="Satisfaisant 6" xfId="41642" xr:uid="{00000000-0005-0000-0000-0000CC9E0000}"/>
    <cellStyle name="Satisfaisant 6 2" xfId="41643" xr:uid="{00000000-0005-0000-0000-0000CD9E0000}"/>
    <cellStyle name="Satisfaisant 6 2 2" xfId="41644" xr:uid="{00000000-0005-0000-0000-0000CE9E0000}"/>
    <cellStyle name="Satisfaisant 6 2 2 2" xfId="41645" xr:uid="{00000000-0005-0000-0000-0000CF9E0000}"/>
    <cellStyle name="Satisfaisant 6 2 2 2 2" xfId="41646" xr:uid="{00000000-0005-0000-0000-0000D09E0000}"/>
    <cellStyle name="Satisfaisant 6 2 2 2 2 2" xfId="41647" xr:uid="{00000000-0005-0000-0000-0000D19E0000}"/>
    <cellStyle name="Satisfaisant 6 2 2 2 3" xfId="41648" xr:uid="{00000000-0005-0000-0000-0000D29E0000}"/>
    <cellStyle name="Satisfaisant 6 2 2 2 4" xfId="41649" xr:uid="{00000000-0005-0000-0000-0000D39E0000}"/>
    <cellStyle name="Satisfaisant 6 2 2 3" xfId="41650" xr:uid="{00000000-0005-0000-0000-0000D49E0000}"/>
    <cellStyle name="Satisfaisant 6 2 2 3 2" xfId="41651" xr:uid="{00000000-0005-0000-0000-0000D59E0000}"/>
    <cellStyle name="Satisfaisant 6 2 2 4" xfId="41652" xr:uid="{00000000-0005-0000-0000-0000D69E0000}"/>
    <cellStyle name="Satisfaisant 6 2 2 5" xfId="41653" xr:uid="{00000000-0005-0000-0000-0000D79E0000}"/>
    <cellStyle name="Satisfaisant 6 2 2 6" xfId="41654" xr:uid="{00000000-0005-0000-0000-0000D89E0000}"/>
    <cellStyle name="Satisfaisant 6 2 3" xfId="41655" xr:uid="{00000000-0005-0000-0000-0000D99E0000}"/>
    <cellStyle name="Satisfaisant 6 2 3 2" xfId="41656" xr:uid="{00000000-0005-0000-0000-0000DA9E0000}"/>
    <cellStyle name="Satisfaisant 6 3" xfId="41657" xr:uid="{00000000-0005-0000-0000-0000DB9E0000}"/>
    <cellStyle name="Satisfaisant 6 3 2" xfId="41658" xr:uid="{00000000-0005-0000-0000-0000DC9E0000}"/>
    <cellStyle name="Satisfaisant 6 3 2 2" xfId="41659" xr:uid="{00000000-0005-0000-0000-0000DD9E0000}"/>
    <cellStyle name="Satisfaisant 6 3 2 2 2" xfId="41660" xr:uid="{00000000-0005-0000-0000-0000DE9E0000}"/>
    <cellStyle name="Satisfaisant 6 3 2 3" xfId="41661" xr:uid="{00000000-0005-0000-0000-0000DF9E0000}"/>
    <cellStyle name="Satisfaisant 6 3 2 4" xfId="41662" xr:uid="{00000000-0005-0000-0000-0000E09E0000}"/>
    <cellStyle name="Satisfaisant 6 3 2 5" xfId="41663" xr:uid="{00000000-0005-0000-0000-0000E19E0000}"/>
    <cellStyle name="Satisfaisant 6 3 3" xfId="41664" xr:uid="{00000000-0005-0000-0000-0000E29E0000}"/>
    <cellStyle name="Satisfaisant 6 3 3 2" xfId="41665" xr:uid="{00000000-0005-0000-0000-0000E39E0000}"/>
    <cellStyle name="Satisfaisant 6 3 3 3" xfId="41666" xr:uid="{00000000-0005-0000-0000-0000E49E0000}"/>
    <cellStyle name="Satisfaisant 6 3 4" xfId="41667" xr:uid="{00000000-0005-0000-0000-0000E59E0000}"/>
    <cellStyle name="Satisfaisant 6 3 4 2" xfId="41668" xr:uid="{00000000-0005-0000-0000-0000E69E0000}"/>
    <cellStyle name="Satisfaisant 6 3 5" xfId="41669" xr:uid="{00000000-0005-0000-0000-0000E79E0000}"/>
    <cellStyle name="Satisfaisant 6 3 6" xfId="41670" xr:uid="{00000000-0005-0000-0000-0000E89E0000}"/>
    <cellStyle name="Satisfaisant 6 4" xfId="41671" xr:uid="{00000000-0005-0000-0000-0000E99E0000}"/>
    <cellStyle name="Satisfaisant 7" xfId="41672" xr:uid="{00000000-0005-0000-0000-0000EA9E0000}"/>
    <cellStyle name="Satisfaisant 7 2" xfId="41673" xr:uid="{00000000-0005-0000-0000-0000EB9E0000}"/>
    <cellStyle name="Satisfaisant 7 2 2" xfId="41674" xr:uid="{00000000-0005-0000-0000-0000EC9E0000}"/>
    <cellStyle name="Satisfaisant 7 2 2 2" xfId="41675" xr:uid="{00000000-0005-0000-0000-0000ED9E0000}"/>
    <cellStyle name="Satisfaisant 7 2 2 2 2" xfId="41676" xr:uid="{00000000-0005-0000-0000-0000EE9E0000}"/>
    <cellStyle name="Satisfaisant 7 2 2 3" xfId="41677" xr:uid="{00000000-0005-0000-0000-0000EF9E0000}"/>
    <cellStyle name="Satisfaisant 7 2 2 4" xfId="41678" xr:uid="{00000000-0005-0000-0000-0000F09E0000}"/>
    <cellStyle name="Satisfaisant 7 2 3" xfId="41679" xr:uid="{00000000-0005-0000-0000-0000F19E0000}"/>
    <cellStyle name="Satisfaisant 7 2 3 2" xfId="41680" xr:uid="{00000000-0005-0000-0000-0000F29E0000}"/>
    <cellStyle name="Satisfaisant 7 2 3 3" xfId="41681" xr:uid="{00000000-0005-0000-0000-0000F39E0000}"/>
    <cellStyle name="Satisfaisant 7 2 4" xfId="41682" xr:uid="{00000000-0005-0000-0000-0000F49E0000}"/>
    <cellStyle name="Satisfaisant 7 2 4 2" xfId="41683" xr:uid="{00000000-0005-0000-0000-0000F59E0000}"/>
    <cellStyle name="Satisfaisant 7 2 5" xfId="41684" xr:uid="{00000000-0005-0000-0000-0000F69E0000}"/>
    <cellStyle name="Satisfaisant 7 2 6" xfId="41685" xr:uid="{00000000-0005-0000-0000-0000F79E0000}"/>
    <cellStyle name="Satisfaisant 7 3" xfId="41686" xr:uid="{00000000-0005-0000-0000-0000F89E0000}"/>
    <cellStyle name="Satisfaisant 7 3 2" xfId="41687" xr:uid="{00000000-0005-0000-0000-0000F99E0000}"/>
    <cellStyle name="Satisfaisant 7 4" xfId="41688" xr:uid="{00000000-0005-0000-0000-0000FA9E0000}"/>
    <cellStyle name="Satisfaisant 8" xfId="41689" xr:uid="{00000000-0005-0000-0000-0000FB9E0000}"/>
    <cellStyle name="Satisfaisant 8 2" xfId="41690" xr:uid="{00000000-0005-0000-0000-0000FC9E0000}"/>
    <cellStyle name="Satisfaisant 8 2 2" xfId="41691" xr:uid="{00000000-0005-0000-0000-0000FD9E0000}"/>
    <cellStyle name="Satisfaisant 8 2 2 2" xfId="41692" xr:uid="{00000000-0005-0000-0000-0000FE9E0000}"/>
    <cellStyle name="Satisfaisant 8 2 2 2 2" xfId="41693" xr:uid="{00000000-0005-0000-0000-0000FF9E0000}"/>
    <cellStyle name="Satisfaisant 8 2 2 3" xfId="41694" xr:uid="{00000000-0005-0000-0000-0000009F0000}"/>
    <cellStyle name="Satisfaisant 8 2 2 4" xfId="41695" xr:uid="{00000000-0005-0000-0000-0000019F0000}"/>
    <cellStyle name="Satisfaisant 8 2 3" xfId="41696" xr:uid="{00000000-0005-0000-0000-0000029F0000}"/>
    <cellStyle name="Satisfaisant 8 2 3 2" xfId="41697" xr:uid="{00000000-0005-0000-0000-0000039F0000}"/>
    <cellStyle name="Satisfaisant 8 2 3 3" xfId="41698" xr:uid="{00000000-0005-0000-0000-0000049F0000}"/>
    <cellStyle name="Satisfaisant 8 2 4" xfId="41699" xr:uid="{00000000-0005-0000-0000-0000059F0000}"/>
    <cellStyle name="Satisfaisant 8 2 4 2" xfId="41700" xr:uid="{00000000-0005-0000-0000-0000069F0000}"/>
    <cellStyle name="Satisfaisant 8 2 5" xfId="41701" xr:uid="{00000000-0005-0000-0000-0000079F0000}"/>
    <cellStyle name="Satisfaisant 8 2 6" xfId="41702" xr:uid="{00000000-0005-0000-0000-0000089F0000}"/>
    <cellStyle name="Satisfaisant 8 3" xfId="41703" xr:uid="{00000000-0005-0000-0000-0000099F0000}"/>
    <cellStyle name="Satisfaisant 8 3 2" xfId="41704" xr:uid="{00000000-0005-0000-0000-00000A9F0000}"/>
    <cellStyle name="Satisfaisant 9" xfId="41705" xr:uid="{00000000-0005-0000-0000-00000B9F0000}"/>
    <cellStyle name="Satisfaisant 9 2" xfId="41706" xr:uid="{00000000-0005-0000-0000-00000C9F0000}"/>
    <cellStyle name="Satisfaisant 9 2 2" xfId="41707" xr:uid="{00000000-0005-0000-0000-00000D9F0000}"/>
    <cellStyle name="Satisfaisant 9 2 2 2" xfId="41708" xr:uid="{00000000-0005-0000-0000-00000E9F0000}"/>
    <cellStyle name="Satisfaisant 9 2 2 2 2" xfId="41709" xr:uid="{00000000-0005-0000-0000-00000F9F0000}"/>
    <cellStyle name="Satisfaisant 9 2 2 3" xfId="41710" xr:uid="{00000000-0005-0000-0000-0000109F0000}"/>
    <cellStyle name="Satisfaisant 9 2 2 4" xfId="41711" xr:uid="{00000000-0005-0000-0000-0000119F0000}"/>
    <cellStyle name="Satisfaisant 9 2 3" xfId="41712" xr:uid="{00000000-0005-0000-0000-0000129F0000}"/>
    <cellStyle name="Satisfaisant 9 2 3 2" xfId="41713" xr:uid="{00000000-0005-0000-0000-0000139F0000}"/>
    <cellStyle name="Satisfaisant 9 2 3 3" xfId="41714" xr:uid="{00000000-0005-0000-0000-0000149F0000}"/>
    <cellStyle name="Satisfaisant 9 2 4" xfId="41715" xr:uid="{00000000-0005-0000-0000-0000159F0000}"/>
    <cellStyle name="Satisfaisant 9 2 4 2" xfId="41716" xr:uid="{00000000-0005-0000-0000-0000169F0000}"/>
    <cellStyle name="Satisfaisant 9 2 5" xfId="41717" xr:uid="{00000000-0005-0000-0000-0000179F0000}"/>
    <cellStyle name="Satisfaisant 9 2 6" xfId="41718" xr:uid="{00000000-0005-0000-0000-0000189F0000}"/>
    <cellStyle name="Satisfaisant 9 3" xfId="41719" xr:uid="{00000000-0005-0000-0000-0000199F0000}"/>
    <cellStyle name="Satisfaisant 9 3 2" xfId="41720" xr:uid="{00000000-0005-0000-0000-00001A9F0000}"/>
    <cellStyle name="Scenario" xfId="41721" xr:uid="{00000000-0005-0000-0000-00001B9F0000}"/>
    <cellStyle name="Scenario 2" xfId="41722" xr:uid="{00000000-0005-0000-0000-00001C9F0000}"/>
    <cellStyle name="Scenario 2 2" xfId="41723" xr:uid="{00000000-0005-0000-0000-00001D9F0000}"/>
    <cellStyle name="Scenario 2 2 2" xfId="41724" xr:uid="{00000000-0005-0000-0000-00001E9F0000}"/>
    <cellStyle name="Scenario 2 2 2 2" xfId="41725" xr:uid="{00000000-0005-0000-0000-00001F9F0000}"/>
    <cellStyle name="Scenario 2 2 3" xfId="41726" xr:uid="{00000000-0005-0000-0000-0000209F0000}"/>
    <cellStyle name="Scenario 2 2 4" xfId="41727" xr:uid="{00000000-0005-0000-0000-0000219F0000}"/>
    <cellStyle name="Scenario 2 3" xfId="41728" xr:uid="{00000000-0005-0000-0000-0000229F0000}"/>
    <cellStyle name="Scenario 2 3 2" xfId="41729" xr:uid="{00000000-0005-0000-0000-0000239F0000}"/>
    <cellStyle name="Scenario 2 4" xfId="41730" xr:uid="{00000000-0005-0000-0000-0000249F0000}"/>
    <cellStyle name="Scenario 2 5" xfId="41731" xr:uid="{00000000-0005-0000-0000-0000259F0000}"/>
    <cellStyle name="Scenario 2 6" xfId="41732" xr:uid="{00000000-0005-0000-0000-0000269F0000}"/>
    <cellStyle name="Scenario 3" xfId="41733" xr:uid="{00000000-0005-0000-0000-0000279F0000}"/>
    <cellStyle name="Scenario 3 2" xfId="41734" xr:uid="{00000000-0005-0000-0000-0000289F0000}"/>
    <cellStyle name="Schlecht" xfId="41735" xr:uid="{00000000-0005-0000-0000-0000299F0000}"/>
    <cellStyle name="Schlecht 2" xfId="41736" xr:uid="{00000000-0005-0000-0000-00002A9F0000}"/>
    <cellStyle name="Schlecht 2 2" xfId="41737" xr:uid="{00000000-0005-0000-0000-00002B9F0000}"/>
    <cellStyle name="Schlecht 2 2 2" xfId="41738" xr:uid="{00000000-0005-0000-0000-00002C9F0000}"/>
    <cellStyle name="Schlecht 2 2 2 2" xfId="41739" xr:uid="{00000000-0005-0000-0000-00002D9F0000}"/>
    <cellStyle name="Schlecht 2 2 2 2 2" xfId="41740" xr:uid="{00000000-0005-0000-0000-00002E9F0000}"/>
    <cellStyle name="Schlecht 2 2 2 3" xfId="41741" xr:uid="{00000000-0005-0000-0000-00002F9F0000}"/>
    <cellStyle name="Schlecht 2 2 2 4" xfId="41742" xr:uid="{00000000-0005-0000-0000-0000309F0000}"/>
    <cellStyle name="Schlecht 2 2 3" xfId="41743" xr:uid="{00000000-0005-0000-0000-0000319F0000}"/>
    <cellStyle name="Schlecht 2 2 3 2" xfId="41744" xr:uid="{00000000-0005-0000-0000-0000329F0000}"/>
    <cellStyle name="Schlecht 2 2 4" xfId="41745" xr:uid="{00000000-0005-0000-0000-0000339F0000}"/>
    <cellStyle name="Schlecht 2 2 5" xfId="41746" xr:uid="{00000000-0005-0000-0000-0000349F0000}"/>
    <cellStyle name="Schlecht 3" xfId="41747" xr:uid="{00000000-0005-0000-0000-0000359F0000}"/>
    <cellStyle name="Schlecht 3 2" xfId="41748" xr:uid="{00000000-0005-0000-0000-0000369F0000}"/>
    <cellStyle name="Schlecht 3 2 2" xfId="41749" xr:uid="{00000000-0005-0000-0000-0000379F0000}"/>
    <cellStyle name="Schlecht 3 2 2 2" xfId="41750" xr:uid="{00000000-0005-0000-0000-0000389F0000}"/>
    <cellStyle name="Schlecht 3 2 2 2 2" xfId="41751" xr:uid="{00000000-0005-0000-0000-0000399F0000}"/>
    <cellStyle name="Schlecht 3 2 2 3" xfId="41752" xr:uid="{00000000-0005-0000-0000-00003A9F0000}"/>
    <cellStyle name="Schlecht 3 2 2 4" xfId="41753" xr:uid="{00000000-0005-0000-0000-00003B9F0000}"/>
    <cellStyle name="Schlecht 3 2 3" xfId="41754" xr:uid="{00000000-0005-0000-0000-00003C9F0000}"/>
    <cellStyle name="Schlecht 3 2 3 2" xfId="41755" xr:uid="{00000000-0005-0000-0000-00003D9F0000}"/>
    <cellStyle name="Schlecht 3 2 4" xfId="41756" xr:uid="{00000000-0005-0000-0000-00003E9F0000}"/>
    <cellStyle name="Schlecht 3 2 5" xfId="41757" xr:uid="{00000000-0005-0000-0000-00003F9F0000}"/>
    <cellStyle name="Schlecht 4" xfId="41758" xr:uid="{00000000-0005-0000-0000-0000409F0000}"/>
    <cellStyle name="Schlecht 4 2" xfId="41759" xr:uid="{00000000-0005-0000-0000-0000419F0000}"/>
    <cellStyle name="Schlecht 4 2 2" xfId="41760" xr:uid="{00000000-0005-0000-0000-0000429F0000}"/>
    <cellStyle name="Schlecht 4 2 2 2" xfId="41761" xr:uid="{00000000-0005-0000-0000-0000439F0000}"/>
    <cellStyle name="Schlecht 4 2 2 2 2" xfId="41762" xr:uid="{00000000-0005-0000-0000-0000449F0000}"/>
    <cellStyle name="Schlecht 4 2 2 3" xfId="41763" xr:uid="{00000000-0005-0000-0000-0000459F0000}"/>
    <cellStyle name="Schlecht 4 2 2 4" xfId="41764" xr:uid="{00000000-0005-0000-0000-0000469F0000}"/>
    <cellStyle name="Schlecht 4 2 3" xfId="41765" xr:uid="{00000000-0005-0000-0000-0000479F0000}"/>
    <cellStyle name="Schlecht 4 2 3 2" xfId="41766" xr:uid="{00000000-0005-0000-0000-0000489F0000}"/>
    <cellStyle name="Schlecht 4 2 4" xfId="41767" xr:uid="{00000000-0005-0000-0000-0000499F0000}"/>
    <cellStyle name="Schlecht 4 2 5" xfId="41768" xr:uid="{00000000-0005-0000-0000-00004A9F0000}"/>
    <cellStyle name="Schlecht 5" xfId="41769" xr:uid="{00000000-0005-0000-0000-00004B9F0000}"/>
    <cellStyle name="Schlecht 5 2" xfId="41770" xr:uid="{00000000-0005-0000-0000-00004C9F0000}"/>
    <cellStyle name="Schlecht 5 2 2" xfId="41771" xr:uid="{00000000-0005-0000-0000-00004D9F0000}"/>
    <cellStyle name="Schlecht 5 2 2 2" xfId="41772" xr:uid="{00000000-0005-0000-0000-00004E9F0000}"/>
    <cellStyle name="Schlecht 5 2 2 2 2" xfId="41773" xr:uid="{00000000-0005-0000-0000-00004F9F0000}"/>
    <cellStyle name="Schlecht 5 2 2 3" xfId="41774" xr:uid="{00000000-0005-0000-0000-0000509F0000}"/>
    <cellStyle name="Schlecht 5 2 2 4" xfId="41775" xr:uid="{00000000-0005-0000-0000-0000519F0000}"/>
    <cellStyle name="Schlecht 5 2 3" xfId="41776" xr:uid="{00000000-0005-0000-0000-0000529F0000}"/>
    <cellStyle name="Schlecht 5 2 3 2" xfId="41777" xr:uid="{00000000-0005-0000-0000-0000539F0000}"/>
    <cellStyle name="Schlecht 5 2 4" xfId="41778" xr:uid="{00000000-0005-0000-0000-0000549F0000}"/>
    <cellStyle name="Schlecht 5 2 5" xfId="41779" xr:uid="{00000000-0005-0000-0000-0000559F0000}"/>
    <cellStyle name="Schlecht 6" xfId="41780" xr:uid="{00000000-0005-0000-0000-0000569F0000}"/>
    <cellStyle name="Schlecht 6 2" xfId="41781" xr:uid="{00000000-0005-0000-0000-0000579F0000}"/>
    <cellStyle name="Schlecht 6 2 2" xfId="41782" xr:uid="{00000000-0005-0000-0000-0000589F0000}"/>
    <cellStyle name="Schlecht 6 2 2 2" xfId="41783" xr:uid="{00000000-0005-0000-0000-0000599F0000}"/>
    <cellStyle name="Schlecht 6 2 2 2 2" xfId="41784" xr:uid="{00000000-0005-0000-0000-00005A9F0000}"/>
    <cellStyle name="Schlecht 6 2 2 3" xfId="41785" xr:uid="{00000000-0005-0000-0000-00005B9F0000}"/>
    <cellStyle name="Schlecht 6 2 2 4" xfId="41786" xr:uid="{00000000-0005-0000-0000-00005C9F0000}"/>
    <cellStyle name="Schlecht 6 2 3" xfId="41787" xr:uid="{00000000-0005-0000-0000-00005D9F0000}"/>
    <cellStyle name="Schlecht 6 2 3 2" xfId="41788" xr:uid="{00000000-0005-0000-0000-00005E9F0000}"/>
    <cellStyle name="Schlecht 6 2 4" xfId="41789" xr:uid="{00000000-0005-0000-0000-00005F9F0000}"/>
    <cellStyle name="Schlecht 6 2 5" xfId="41790" xr:uid="{00000000-0005-0000-0000-0000609F0000}"/>
    <cellStyle name="Schlecht 7" xfId="41791" xr:uid="{00000000-0005-0000-0000-0000619F0000}"/>
    <cellStyle name="Schlecht 7 2" xfId="41792" xr:uid="{00000000-0005-0000-0000-0000629F0000}"/>
    <cellStyle name="Schlecht 7 2 2" xfId="41793" xr:uid="{00000000-0005-0000-0000-0000639F0000}"/>
    <cellStyle name="Schlecht 7 2 2 2" xfId="41794" xr:uid="{00000000-0005-0000-0000-0000649F0000}"/>
    <cellStyle name="Schlecht 7 2 2 2 2" xfId="41795" xr:uid="{00000000-0005-0000-0000-0000659F0000}"/>
    <cellStyle name="Schlecht 7 2 2 3" xfId="41796" xr:uid="{00000000-0005-0000-0000-0000669F0000}"/>
    <cellStyle name="Schlecht 7 2 2 4" xfId="41797" xr:uid="{00000000-0005-0000-0000-0000679F0000}"/>
    <cellStyle name="Schlecht 7 2 3" xfId="41798" xr:uid="{00000000-0005-0000-0000-0000689F0000}"/>
    <cellStyle name="Schlecht 7 2 3 2" xfId="41799" xr:uid="{00000000-0005-0000-0000-0000699F0000}"/>
    <cellStyle name="Schlecht 7 2 4" xfId="41800" xr:uid="{00000000-0005-0000-0000-00006A9F0000}"/>
    <cellStyle name="Schlecht 7 2 5" xfId="41801" xr:uid="{00000000-0005-0000-0000-00006B9F0000}"/>
    <cellStyle name="Schlecht 8" xfId="41802" xr:uid="{00000000-0005-0000-0000-00006C9F0000}"/>
    <cellStyle name="Schlecht 8 2" xfId="41803" xr:uid="{00000000-0005-0000-0000-00006D9F0000}"/>
    <cellStyle name="Schlecht 8 2 2" xfId="41804" xr:uid="{00000000-0005-0000-0000-00006E9F0000}"/>
    <cellStyle name="Schlecht 8 2 2 2" xfId="41805" xr:uid="{00000000-0005-0000-0000-00006F9F0000}"/>
    <cellStyle name="Schlecht 8 2 3" xfId="41806" xr:uid="{00000000-0005-0000-0000-0000709F0000}"/>
    <cellStyle name="Schlecht 8 2 4" xfId="41807" xr:uid="{00000000-0005-0000-0000-0000719F0000}"/>
    <cellStyle name="Schlecht 8 3" xfId="41808" xr:uid="{00000000-0005-0000-0000-0000729F0000}"/>
    <cellStyle name="Schlecht 8 3 2" xfId="41809" xr:uid="{00000000-0005-0000-0000-0000739F0000}"/>
    <cellStyle name="Schlecht 8 4" xfId="41810" xr:uid="{00000000-0005-0000-0000-0000749F0000}"/>
    <cellStyle name="Schlecht 8 5" xfId="41811" xr:uid="{00000000-0005-0000-0000-0000759F0000}"/>
    <cellStyle name="Semleges" xfId="41812" xr:uid="{00000000-0005-0000-0000-0000769F0000}"/>
    <cellStyle name="Semleges 2" xfId="41813" xr:uid="{00000000-0005-0000-0000-0000779F0000}"/>
    <cellStyle name="Semleges 2 2" xfId="41814" xr:uid="{00000000-0005-0000-0000-0000789F0000}"/>
    <cellStyle name="Semleges 2 2 2" xfId="41815" xr:uid="{00000000-0005-0000-0000-0000799F0000}"/>
    <cellStyle name="Semleges 2 2 2 2" xfId="41816" xr:uid="{00000000-0005-0000-0000-00007A9F0000}"/>
    <cellStyle name="Semleges 2 2 3" xfId="41817" xr:uid="{00000000-0005-0000-0000-00007B9F0000}"/>
    <cellStyle name="Semleges 2 2 4" xfId="41818" xr:uid="{00000000-0005-0000-0000-00007C9F0000}"/>
    <cellStyle name="Semleges 2 3" xfId="41819" xr:uid="{00000000-0005-0000-0000-00007D9F0000}"/>
    <cellStyle name="Semleges 2 3 2" xfId="41820" xr:uid="{00000000-0005-0000-0000-00007E9F0000}"/>
    <cellStyle name="Semleges 2 4" xfId="41821" xr:uid="{00000000-0005-0000-0000-00007F9F0000}"/>
    <cellStyle name="Semleges 2 5" xfId="41822" xr:uid="{00000000-0005-0000-0000-0000809F0000}"/>
    <cellStyle name="Shade" xfId="2318" xr:uid="{00000000-0005-0000-0000-0000819F0000}"/>
    <cellStyle name="Shade 2" xfId="41823" xr:uid="{00000000-0005-0000-0000-0000829F0000}"/>
    <cellStyle name="Shade 2 2" xfId="41824" xr:uid="{00000000-0005-0000-0000-0000839F0000}"/>
    <cellStyle name="Shade 2 2 2" xfId="41825" xr:uid="{00000000-0005-0000-0000-0000849F0000}"/>
    <cellStyle name="Shade 2 2 2 2" xfId="41826" xr:uid="{00000000-0005-0000-0000-0000859F0000}"/>
    <cellStyle name="Shade 2 2 2 2 2" xfId="41827" xr:uid="{00000000-0005-0000-0000-0000869F0000}"/>
    <cellStyle name="Shade 2 2 2 2 3" xfId="41828" xr:uid="{00000000-0005-0000-0000-0000879F0000}"/>
    <cellStyle name="Shade 2 2 2 3" xfId="41829" xr:uid="{00000000-0005-0000-0000-0000889F0000}"/>
    <cellStyle name="Shade 2 2 2 4" xfId="41830" xr:uid="{00000000-0005-0000-0000-0000899F0000}"/>
    <cellStyle name="Shade 2 2 2 5" xfId="41831" xr:uid="{00000000-0005-0000-0000-00008A9F0000}"/>
    <cellStyle name="Shade 2 2 3" xfId="41832" xr:uid="{00000000-0005-0000-0000-00008B9F0000}"/>
    <cellStyle name="Shade 2 2 3 2" xfId="41833" xr:uid="{00000000-0005-0000-0000-00008C9F0000}"/>
    <cellStyle name="Shade 2 2 4" xfId="41834" xr:uid="{00000000-0005-0000-0000-00008D9F0000}"/>
    <cellStyle name="Shade 2 2 5" xfId="41835" xr:uid="{00000000-0005-0000-0000-00008E9F0000}"/>
    <cellStyle name="Shade 2 2 6" xfId="41836" xr:uid="{00000000-0005-0000-0000-00008F9F0000}"/>
    <cellStyle name="Shade 2 2 7" xfId="41837" xr:uid="{00000000-0005-0000-0000-0000909F0000}"/>
    <cellStyle name="Shade 2 3" xfId="41838" xr:uid="{00000000-0005-0000-0000-0000919F0000}"/>
    <cellStyle name="Shade 2 3 2" xfId="41839" xr:uid="{00000000-0005-0000-0000-0000929F0000}"/>
    <cellStyle name="Shade 2 3 2 2" xfId="41840" xr:uid="{00000000-0005-0000-0000-0000939F0000}"/>
    <cellStyle name="Shade 2 3 3" xfId="41841" xr:uid="{00000000-0005-0000-0000-0000949F0000}"/>
    <cellStyle name="Shade 2 3 3 2" xfId="41842" xr:uid="{00000000-0005-0000-0000-0000959F0000}"/>
    <cellStyle name="Shade 2 3 4" xfId="41843" xr:uid="{00000000-0005-0000-0000-0000969F0000}"/>
    <cellStyle name="Shade 2 3 4 2" xfId="41844" xr:uid="{00000000-0005-0000-0000-0000979F0000}"/>
    <cellStyle name="Shade 2 3 5" xfId="41845" xr:uid="{00000000-0005-0000-0000-0000989F0000}"/>
    <cellStyle name="Shade 2 3 6" xfId="41846" xr:uid="{00000000-0005-0000-0000-0000999F0000}"/>
    <cellStyle name="Shade 3" xfId="41847" xr:uid="{00000000-0005-0000-0000-00009A9F0000}"/>
    <cellStyle name="Shade 3 2" xfId="41848" xr:uid="{00000000-0005-0000-0000-00009B9F0000}"/>
    <cellStyle name="Shade 3 2 2" xfId="41849" xr:uid="{00000000-0005-0000-0000-00009C9F0000}"/>
    <cellStyle name="Shade 3 2 2 2" xfId="41850" xr:uid="{00000000-0005-0000-0000-00009D9F0000}"/>
    <cellStyle name="Shade 3 2 2 3" xfId="41851" xr:uid="{00000000-0005-0000-0000-00009E9F0000}"/>
    <cellStyle name="Shade 3 2 3" xfId="41852" xr:uid="{00000000-0005-0000-0000-00009F9F0000}"/>
    <cellStyle name="Shade 3 2 4" xfId="41853" xr:uid="{00000000-0005-0000-0000-0000A09F0000}"/>
    <cellStyle name="Shade 3 2 5" xfId="41854" xr:uid="{00000000-0005-0000-0000-0000A19F0000}"/>
    <cellStyle name="Shade 3 3" xfId="41855" xr:uid="{00000000-0005-0000-0000-0000A29F0000}"/>
    <cellStyle name="Shade 3 3 2" xfId="41856" xr:uid="{00000000-0005-0000-0000-0000A39F0000}"/>
    <cellStyle name="Shade 3 4" xfId="41857" xr:uid="{00000000-0005-0000-0000-0000A49F0000}"/>
    <cellStyle name="Shade 3 5" xfId="41858" xr:uid="{00000000-0005-0000-0000-0000A59F0000}"/>
    <cellStyle name="Shade 3 6" xfId="41859" xr:uid="{00000000-0005-0000-0000-0000A69F0000}"/>
    <cellStyle name="Shade 4" xfId="41860" xr:uid="{00000000-0005-0000-0000-0000A79F0000}"/>
    <cellStyle name="Shade 4 2" xfId="41861" xr:uid="{00000000-0005-0000-0000-0000A89F0000}"/>
    <cellStyle name="Shade 4 2 2" xfId="41862" xr:uid="{00000000-0005-0000-0000-0000A99F0000}"/>
    <cellStyle name="Shade 4 3" xfId="41863" xr:uid="{00000000-0005-0000-0000-0000AA9F0000}"/>
    <cellStyle name="Shade 4 3 2" xfId="41864" xr:uid="{00000000-0005-0000-0000-0000AB9F0000}"/>
    <cellStyle name="Shade 4 4" xfId="41865" xr:uid="{00000000-0005-0000-0000-0000AC9F0000}"/>
    <cellStyle name="Shade 4 4 2" xfId="41866" xr:uid="{00000000-0005-0000-0000-0000AD9F0000}"/>
    <cellStyle name="Shade 4 5" xfId="41867" xr:uid="{00000000-0005-0000-0000-0000AE9F0000}"/>
    <cellStyle name="Shade 4 6" xfId="41868" xr:uid="{00000000-0005-0000-0000-0000AF9F0000}"/>
    <cellStyle name="Shade_1A CRF Trend.v1" xfId="41869" xr:uid="{00000000-0005-0000-0000-0000B09F0000}"/>
    <cellStyle name="Sortie" xfId="50307" builtinId="21" customBuiltin="1"/>
    <cellStyle name="Sortie 10" xfId="41870" xr:uid="{00000000-0005-0000-0000-0000B19F0000}"/>
    <cellStyle name="Sortie 10 2" xfId="41871" xr:uid="{00000000-0005-0000-0000-0000B29F0000}"/>
    <cellStyle name="Sortie 10 2 2" xfId="41872" xr:uid="{00000000-0005-0000-0000-0000B39F0000}"/>
    <cellStyle name="Sortie 10 2 2 2" xfId="41873" xr:uid="{00000000-0005-0000-0000-0000B49F0000}"/>
    <cellStyle name="Sortie 10 2 2 2 2" xfId="41874" xr:uid="{00000000-0005-0000-0000-0000B59F0000}"/>
    <cellStyle name="Sortie 10 2 2 3" xfId="41875" xr:uid="{00000000-0005-0000-0000-0000B69F0000}"/>
    <cellStyle name="Sortie 10 2 2 4" xfId="41876" xr:uid="{00000000-0005-0000-0000-0000B79F0000}"/>
    <cellStyle name="Sortie 10 2 3" xfId="41877" xr:uid="{00000000-0005-0000-0000-0000B89F0000}"/>
    <cellStyle name="Sortie 10 2 3 2" xfId="41878" xr:uid="{00000000-0005-0000-0000-0000B99F0000}"/>
    <cellStyle name="Sortie 10 2 3 3" xfId="41879" xr:uid="{00000000-0005-0000-0000-0000BA9F0000}"/>
    <cellStyle name="Sortie 10 2 4" xfId="41880" xr:uid="{00000000-0005-0000-0000-0000BB9F0000}"/>
    <cellStyle name="Sortie 10 2 4 2" xfId="41881" xr:uid="{00000000-0005-0000-0000-0000BC9F0000}"/>
    <cellStyle name="Sortie 10 2 5" xfId="41882" xr:uid="{00000000-0005-0000-0000-0000BD9F0000}"/>
    <cellStyle name="Sortie 10 2 6" xfId="41883" xr:uid="{00000000-0005-0000-0000-0000BE9F0000}"/>
    <cellStyle name="Sortie 10 3" xfId="41884" xr:uid="{00000000-0005-0000-0000-0000BF9F0000}"/>
    <cellStyle name="Sortie 10 3 2" xfId="41885" xr:uid="{00000000-0005-0000-0000-0000C09F0000}"/>
    <cellStyle name="Sortie 11" xfId="41886" xr:uid="{00000000-0005-0000-0000-0000C19F0000}"/>
    <cellStyle name="Sortie 11 2" xfId="41887" xr:uid="{00000000-0005-0000-0000-0000C29F0000}"/>
    <cellStyle name="Sortie 11 2 2" xfId="41888" xr:uid="{00000000-0005-0000-0000-0000C39F0000}"/>
    <cellStyle name="Sortie 11 2 2 2" xfId="41889" xr:uid="{00000000-0005-0000-0000-0000C49F0000}"/>
    <cellStyle name="Sortie 11 2 2 2 2" xfId="41890" xr:uid="{00000000-0005-0000-0000-0000C59F0000}"/>
    <cellStyle name="Sortie 11 2 2 2 2 2" xfId="41891" xr:uid="{00000000-0005-0000-0000-0000C69F0000}"/>
    <cellStyle name="Sortie 11 2 2 2 3" xfId="41892" xr:uid="{00000000-0005-0000-0000-0000C79F0000}"/>
    <cellStyle name="Sortie 11 2 2 2 4" xfId="41893" xr:uid="{00000000-0005-0000-0000-0000C89F0000}"/>
    <cellStyle name="Sortie 11 2 2 3" xfId="41894" xr:uid="{00000000-0005-0000-0000-0000C99F0000}"/>
    <cellStyle name="Sortie 11 2 2 3 2" xfId="41895" xr:uid="{00000000-0005-0000-0000-0000CA9F0000}"/>
    <cellStyle name="Sortie 11 2 2 4" xfId="41896" xr:uid="{00000000-0005-0000-0000-0000CB9F0000}"/>
    <cellStyle name="Sortie 11 2 2 5" xfId="41897" xr:uid="{00000000-0005-0000-0000-0000CC9F0000}"/>
    <cellStyle name="Sortie 11 2 2 6" xfId="41898" xr:uid="{00000000-0005-0000-0000-0000CD9F0000}"/>
    <cellStyle name="Sortie 11 2 3" xfId="41899" xr:uid="{00000000-0005-0000-0000-0000CE9F0000}"/>
    <cellStyle name="Sortie 11 2 3 2" xfId="41900" xr:uid="{00000000-0005-0000-0000-0000CF9F0000}"/>
    <cellStyle name="Sortie 11 2 4" xfId="41901" xr:uid="{00000000-0005-0000-0000-0000D09F0000}"/>
    <cellStyle name="Sortie 11 2 5" xfId="41902" xr:uid="{00000000-0005-0000-0000-0000D19F0000}"/>
    <cellStyle name="Sortie 11 3" xfId="41903" xr:uid="{00000000-0005-0000-0000-0000D29F0000}"/>
    <cellStyle name="Sortie 11 3 2" xfId="41904" xr:uid="{00000000-0005-0000-0000-0000D39F0000}"/>
    <cellStyle name="Sortie 11 3 2 2" xfId="41905" xr:uid="{00000000-0005-0000-0000-0000D49F0000}"/>
    <cellStyle name="Sortie 11 3 2 2 2" xfId="41906" xr:uid="{00000000-0005-0000-0000-0000D59F0000}"/>
    <cellStyle name="Sortie 11 3 2 2 2 2" xfId="41907" xr:uid="{00000000-0005-0000-0000-0000D69F0000}"/>
    <cellStyle name="Sortie 11 3 2 2 3" xfId="41908" xr:uid="{00000000-0005-0000-0000-0000D79F0000}"/>
    <cellStyle name="Sortie 11 3 2 2 4" xfId="41909" xr:uid="{00000000-0005-0000-0000-0000D89F0000}"/>
    <cellStyle name="Sortie 11 3 2 3" xfId="41910" xr:uid="{00000000-0005-0000-0000-0000D99F0000}"/>
    <cellStyle name="Sortie 11 3 2 3 2" xfId="41911" xr:uid="{00000000-0005-0000-0000-0000DA9F0000}"/>
    <cellStyle name="Sortie 11 3 2 4" xfId="41912" xr:uid="{00000000-0005-0000-0000-0000DB9F0000}"/>
    <cellStyle name="Sortie 11 3 2 5" xfId="41913" xr:uid="{00000000-0005-0000-0000-0000DC9F0000}"/>
    <cellStyle name="Sortie 11 3 2 6" xfId="41914" xr:uid="{00000000-0005-0000-0000-0000DD9F0000}"/>
    <cellStyle name="Sortie 11 3 3" xfId="41915" xr:uid="{00000000-0005-0000-0000-0000DE9F0000}"/>
    <cellStyle name="Sortie 11 3 3 2" xfId="41916" xr:uid="{00000000-0005-0000-0000-0000DF9F0000}"/>
    <cellStyle name="Sortie 11 4" xfId="41917" xr:uid="{00000000-0005-0000-0000-0000E09F0000}"/>
    <cellStyle name="Sortie 11 4 2" xfId="41918" xr:uid="{00000000-0005-0000-0000-0000E19F0000}"/>
    <cellStyle name="Sortie 11 4 2 2" xfId="41919" xr:uid="{00000000-0005-0000-0000-0000E29F0000}"/>
    <cellStyle name="Sortie 11 4 2 2 2" xfId="41920" xr:uid="{00000000-0005-0000-0000-0000E39F0000}"/>
    <cellStyle name="Sortie 11 4 2 2 2 2" xfId="41921" xr:uid="{00000000-0005-0000-0000-0000E49F0000}"/>
    <cellStyle name="Sortie 11 4 2 2 3" xfId="41922" xr:uid="{00000000-0005-0000-0000-0000E59F0000}"/>
    <cellStyle name="Sortie 11 4 2 2 4" xfId="41923" xr:uid="{00000000-0005-0000-0000-0000E69F0000}"/>
    <cellStyle name="Sortie 11 4 2 3" xfId="41924" xr:uid="{00000000-0005-0000-0000-0000E79F0000}"/>
    <cellStyle name="Sortie 11 4 2 3 2" xfId="41925" xr:uid="{00000000-0005-0000-0000-0000E89F0000}"/>
    <cellStyle name="Sortie 11 4 2 4" xfId="41926" xr:uid="{00000000-0005-0000-0000-0000E99F0000}"/>
    <cellStyle name="Sortie 11 4 2 5" xfId="41927" xr:uid="{00000000-0005-0000-0000-0000EA9F0000}"/>
    <cellStyle name="Sortie 11 4 2 6" xfId="41928" xr:uid="{00000000-0005-0000-0000-0000EB9F0000}"/>
    <cellStyle name="Sortie 11 4 3" xfId="41929" xr:uid="{00000000-0005-0000-0000-0000EC9F0000}"/>
    <cellStyle name="Sortie 11 4 3 2" xfId="41930" xr:uid="{00000000-0005-0000-0000-0000ED9F0000}"/>
    <cellStyle name="Sortie 11 5" xfId="41931" xr:uid="{00000000-0005-0000-0000-0000EE9F0000}"/>
    <cellStyle name="Sortie 11 5 2" xfId="41932" xr:uid="{00000000-0005-0000-0000-0000EF9F0000}"/>
    <cellStyle name="Sortie 11 5 2 2" xfId="41933" xr:uid="{00000000-0005-0000-0000-0000F09F0000}"/>
    <cellStyle name="Sortie 11 5 2 2 2" xfId="41934" xr:uid="{00000000-0005-0000-0000-0000F19F0000}"/>
    <cellStyle name="Sortie 11 5 2 3" xfId="41935" xr:uid="{00000000-0005-0000-0000-0000F29F0000}"/>
    <cellStyle name="Sortie 11 5 2 4" xfId="41936" xr:uid="{00000000-0005-0000-0000-0000F39F0000}"/>
    <cellStyle name="Sortie 11 5 3" xfId="41937" xr:uid="{00000000-0005-0000-0000-0000F49F0000}"/>
    <cellStyle name="Sortie 11 5 3 2" xfId="41938" xr:uid="{00000000-0005-0000-0000-0000F59F0000}"/>
    <cellStyle name="Sortie 11 5 4" xfId="41939" xr:uid="{00000000-0005-0000-0000-0000F69F0000}"/>
    <cellStyle name="Sortie 11 5 5" xfId="41940" xr:uid="{00000000-0005-0000-0000-0000F79F0000}"/>
    <cellStyle name="Sortie 11 5 6" xfId="41941" xr:uid="{00000000-0005-0000-0000-0000F89F0000}"/>
    <cellStyle name="Sortie 11 6" xfId="41942" xr:uid="{00000000-0005-0000-0000-0000F99F0000}"/>
    <cellStyle name="Sortie 11 7" xfId="41943" xr:uid="{00000000-0005-0000-0000-0000FA9F0000}"/>
    <cellStyle name="Sortie 12" xfId="41944" xr:uid="{00000000-0005-0000-0000-0000FB9F0000}"/>
    <cellStyle name="Sortie 12 2" xfId="41945" xr:uid="{00000000-0005-0000-0000-0000FC9F0000}"/>
    <cellStyle name="Sortie 12 2 2" xfId="41946" xr:uid="{00000000-0005-0000-0000-0000FD9F0000}"/>
    <cellStyle name="Sortie 12 2 2 2" xfId="41947" xr:uid="{00000000-0005-0000-0000-0000FE9F0000}"/>
    <cellStyle name="Sortie 12 2 2 2 2" xfId="41948" xr:uid="{00000000-0005-0000-0000-0000FF9F0000}"/>
    <cellStyle name="Sortie 12 2 2 2 2 2" xfId="41949" xr:uid="{00000000-0005-0000-0000-000000A00000}"/>
    <cellStyle name="Sortie 12 2 2 2 3" xfId="41950" xr:uid="{00000000-0005-0000-0000-000001A00000}"/>
    <cellStyle name="Sortie 12 2 2 2 4" xfId="41951" xr:uid="{00000000-0005-0000-0000-000002A00000}"/>
    <cellStyle name="Sortie 12 2 2 3" xfId="41952" xr:uid="{00000000-0005-0000-0000-000003A00000}"/>
    <cellStyle name="Sortie 12 2 2 3 2" xfId="41953" xr:uid="{00000000-0005-0000-0000-000004A00000}"/>
    <cellStyle name="Sortie 12 2 2 4" xfId="41954" xr:uid="{00000000-0005-0000-0000-000005A00000}"/>
    <cellStyle name="Sortie 12 2 2 5" xfId="41955" xr:uid="{00000000-0005-0000-0000-000006A00000}"/>
    <cellStyle name="Sortie 12 2 2 6" xfId="41956" xr:uid="{00000000-0005-0000-0000-000007A00000}"/>
    <cellStyle name="Sortie 12 2 3" xfId="41957" xr:uid="{00000000-0005-0000-0000-000008A00000}"/>
    <cellStyle name="Sortie 12 2 3 2" xfId="41958" xr:uid="{00000000-0005-0000-0000-000009A00000}"/>
    <cellStyle name="Sortie 12 3" xfId="41959" xr:uid="{00000000-0005-0000-0000-00000AA00000}"/>
    <cellStyle name="Sortie 12 3 2" xfId="41960" xr:uid="{00000000-0005-0000-0000-00000BA00000}"/>
    <cellStyle name="Sortie 12 3 2 2" xfId="41961" xr:uid="{00000000-0005-0000-0000-00000CA00000}"/>
    <cellStyle name="Sortie 12 3 2 2 2" xfId="41962" xr:uid="{00000000-0005-0000-0000-00000DA00000}"/>
    <cellStyle name="Sortie 12 3 2 2 2 2" xfId="41963" xr:uid="{00000000-0005-0000-0000-00000EA00000}"/>
    <cellStyle name="Sortie 12 3 2 2 3" xfId="41964" xr:uid="{00000000-0005-0000-0000-00000FA00000}"/>
    <cellStyle name="Sortie 12 3 2 2 4" xfId="41965" xr:uid="{00000000-0005-0000-0000-000010A00000}"/>
    <cellStyle name="Sortie 12 3 2 3" xfId="41966" xr:uid="{00000000-0005-0000-0000-000011A00000}"/>
    <cellStyle name="Sortie 12 3 2 3 2" xfId="41967" xr:uid="{00000000-0005-0000-0000-000012A00000}"/>
    <cellStyle name="Sortie 12 3 2 4" xfId="41968" xr:uid="{00000000-0005-0000-0000-000013A00000}"/>
    <cellStyle name="Sortie 12 3 2 5" xfId="41969" xr:uid="{00000000-0005-0000-0000-000014A00000}"/>
    <cellStyle name="Sortie 12 3 2 6" xfId="41970" xr:uid="{00000000-0005-0000-0000-000015A00000}"/>
    <cellStyle name="Sortie 12 3 3" xfId="41971" xr:uid="{00000000-0005-0000-0000-000016A00000}"/>
    <cellStyle name="Sortie 12 3 3 2" xfId="41972" xr:uid="{00000000-0005-0000-0000-000017A00000}"/>
    <cellStyle name="Sortie 12 4" xfId="41973" xr:uid="{00000000-0005-0000-0000-000018A00000}"/>
    <cellStyle name="Sortie 12 4 2" xfId="41974" xr:uid="{00000000-0005-0000-0000-000019A00000}"/>
    <cellStyle name="Sortie 12 4 2 2" xfId="41975" xr:uid="{00000000-0005-0000-0000-00001AA00000}"/>
    <cellStyle name="Sortie 12 4 2 2 2" xfId="41976" xr:uid="{00000000-0005-0000-0000-00001BA00000}"/>
    <cellStyle name="Sortie 12 4 2 3" xfId="41977" xr:uid="{00000000-0005-0000-0000-00001CA00000}"/>
    <cellStyle name="Sortie 12 4 2 4" xfId="41978" xr:uid="{00000000-0005-0000-0000-00001DA00000}"/>
    <cellStyle name="Sortie 12 4 3" xfId="41979" xr:uid="{00000000-0005-0000-0000-00001EA00000}"/>
    <cellStyle name="Sortie 12 4 3 2" xfId="41980" xr:uid="{00000000-0005-0000-0000-00001FA00000}"/>
    <cellStyle name="Sortie 12 4 4" xfId="41981" xr:uid="{00000000-0005-0000-0000-000020A00000}"/>
    <cellStyle name="Sortie 12 4 5" xfId="41982" xr:uid="{00000000-0005-0000-0000-000021A00000}"/>
    <cellStyle name="Sortie 12 4 6" xfId="41983" xr:uid="{00000000-0005-0000-0000-000022A00000}"/>
    <cellStyle name="Sortie 12 5" xfId="41984" xr:uid="{00000000-0005-0000-0000-000023A00000}"/>
    <cellStyle name="Sortie 12 6" xfId="41985" xr:uid="{00000000-0005-0000-0000-000024A00000}"/>
    <cellStyle name="Sortie 13" xfId="41986" xr:uid="{00000000-0005-0000-0000-000025A00000}"/>
    <cellStyle name="Sortie 13 2" xfId="41987" xr:uid="{00000000-0005-0000-0000-000026A00000}"/>
    <cellStyle name="Sortie 13 2 2" xfId="41988" xr:uid="{00000000-0005-0000-0000-000027A00000}"/>
    <cellStyle name="Sortie 13 2 2 2" xfId="41989" xr:uid="{00000000-0005-0000-0000-000028A00000}"/>
    <cellStyle name="Sortie 13 2 2 2 2" xfId="41990" xr:uid="{00000000-0005-0000-0000-000029A00000}"/>
    <cellStyle name="Sortie 13 2 2 3" xfId="41991" xr:uid="{00000000-0005-0000-0000-00002AA00000}"/>
    <cellStyle name="Sortie 13 2 2 4" xfId="41992" xr:uid="{00000000-0005-0000-0000-00002BA00000}"/>
    <cellStyle name="Sortie 13 2 3" xfId="41993" xr:uid="{00000000-0005-0000-0000-00002CA00000}"/>
    <cellStyle name="Sortie 13 2 3 2" xfId="41994" xr:uid="{00000000-0005-0000-0000-00002DA00000}"/>
    <cellStyle name="Sortie 13 2 4" xfId="41995" xr:uid="{00000000-0005-0000-0000-00002EA00000}"/>
    <cellStyle name="Sortie 13 2 5" xfId="41996" xr:uid="{00000000-0005-0000-0000-00002FA00000}"/>
    <cellStyle name="Sortie 13 2 6" xfId="41997" xr:uid="{00000000-0005-0000-0000-000030A00000}"/>
    <cellStyle name="Sortie 13 3" xfId="41998" xr:uid="{00000000-0005-0000-0000-000031A00000}"/>
    <cellStyle name="Sortie 13 3 2" xfId="41999" xr:uid="{00000000-0005-0000-0000-000032A00000}"/>
    <cellStyle name="Sortie 13 4" xfId="42000" xr:uid="{00000000-0005-0000-0000-000033A00000}"/>
    <cellStyle name="Sortie 13 5" xfId="42001" xr:uid="{00000000-0005-0000-0000-000034A00000}"/>
    <cellStyle name="Sortie 14" xfId="42002" xr:uid="{00000000-0005-0000-0000-000035A00000}"/>
    <cellStyle name="Sortie 14 2" xfId="42003" xr:uid="{00000000-0005-0000-0000-000036A00000}"/>
    <cellStyle name="Sortie 14 2 2" xfId="42004" xr:uid="{00000000-0005-0000-0000-000037A00000}"/>
    <cellStyle name="Sortie 14 2 2 2" xfId="42005" xr:uid="{00000000-0005-0000-0000-000038A00000}"/>
    <cellStyle name="Sortie 14 2 2 2 2" xfId="42006" xr:uid="{00000000-0005-0000-0000-000039A00000}"/>
    <cellStyle name="Sortie 14 2 2 3" xfId="42007" xr:uid="{00000000-0005-0000-0000-00003AA00000}"/>
    <cellStyle name="Sortie 14 2 2 4" xfId="42008" xr:uid="{00000000-0005-0000-0000-00003BA00000}"/>
    <cellStyle name="Sortie 14 2 3" xfId="42009" xr:uid="{00000000-0005-0000-0000-00003CA00000}"/>
    <cellStyle name="Sortie 14 2 3 2" xfId="42010" xr:uid="{00000000-0005-0000-0000-00003DA00000}"/>
    <cellStyle name="Sortie 14 2 4" xfId="42011" xr:uid="{00000000-0005-0000-0000-00003EA00000}"/>
    <cellStyle name="Sortie 14 2 5" xfId="42012" xr:uid="{00000000-0005-0000-0000-00003FA00000}"/>
    <cellStyle name="Sortie 14 2 6" xfId="42013" xr:uid="{00000000-0005-0000-0000-000040A00000}"/>
    <cellStyle name="Sortie 14 3" xfId="42014" xr:uid="{00000000-0005-0000-0000-000041A00000}"/>
    <cellStyle name="Sortie 14 3 2" xfId="42015" xr:uid="{00000000-0005-0000-0000-000042A00000}"/>
    <cellStyle name="Sortie 14 4" xfId="42016" xr:uid="{00000000-0005-0000-0000-000043A00000}"/>
    <cellStyle name="Sortie 14 5" xfId="42017" xr:uid="{00000000-0005-0000-0000-000044A00000}"/>
    <cellStyle name="Sortie 15" xfId="42018" xr:uid="{00000000-0005-0000-0000-000045A00000}"/>
    <cellStyle name="Sortie 15 2" xfId="42019" xr:uid="{00000000-0005-0000-0000-000046A00000}"/>
    <cellStyle name="Sortie 15 2 2" xfId="42020" xr:uid="{00000000-0005-0000-0000-000047A00000}"/>
    <cellStyle name="Sortie 15 2 2 2" xfId="42021" xr:uid="{00000000-0005-0000-0000-000048A00000}"/>
    <cellStyle name="Sortie 15 2 2 2 2" xfId="42022" xr:uid="{00000000-0005-0000-0000-000049A00000}"/>
    <cellStyle name="Sortie 15 2 2 3" xfId="42023" xr:uid="{00000000-0005-0000-0000-00004AA00000}"/>
    <cellStyle name="Sortie 15 2 2 4" xfId="42024" xr:uid="{00000000-0005-0000-0000-00004BA00000}"/>
    <cellStyle name="Sortie 15 2 3" xfId="42025" xr:uid="{00000000-0005-0000-0000-00004CA00000}"/>
    <cellStyle name="Sortie 15 2 3 2" xfId="42026" xr:uid="{00000000-0005-0000-0000-00004DA00000}"/>
    <cellStyle name="Sortie 15 2 4" xfId="42027" xr:uid="{00000000-0005-0000-0000-00004EA00000}"/>
    <cellStyle name="Sortie 15 2 5" xfId="42028" xr:uid="{00000000-0005-0000-0000-00004FA00000}"/>
    <cellStyle name="Sortie 15 2 6" xfId="42029" xr:uid="{00000000-0005-0000-0000-000050A00000}"/>
    <cellStyle name="Sortie 15 3" xfId="42030" xr:uid="{00000000-0005-0000-0000-000051A00000}"/>
    <cellStyle name="Sortie 15 3 2" xfId="42031" xr:uid="{00000000-0005-0000-0000-000052A00000}"/>
    <cellStyle name="Sortie 15 4" xfId="42032" xr:uid="{00000000-0005-0000-0000-000053A00000}"/>
    <cellStyle name="Sortie 15 5" xfId="42033" xr:uid="{00000000-0005-0000-0000-000054A00000}"/>
    <cellStyle name="Sortie 16" xfId="42034" xr:uid="{00000000-0005-0000-0000-000055A00000}"/>
    <cellStyle name="Sortie 16 2" xfId="42035" xr:uid="{00000000-0005-0000-0000-000056A00000}"/>
    <cellStyle name="Sortie 16 3" xfId="42036" xr:uid="{00000000-0005-0000-0000-000057A00000}"/>
    <cellStyle name="Sortie 17" xfId="42037" xr:uid="{00000000-0005-0000-0000-000058A00000}"/>
    <cellStyle name="Sortie 17 2" xfId="42038" xr:uid="{00000000-0005-0000-0000-000059A00000}"/>
    <cellStyle name="Sortie 18" xfId="42039" xr:uid="{00000000-0005-0000-0000-00005AA00000}"/>
    <cellStyle name="Sortie 2" xfId="476" xr:uid="{00000000-0005-0000-0000-00005BA00000}"/>
    <cellStyle name="Sortie 2 2" xfId="1457" xr:uid="{00000000-0005-0000-0000-00005CA00000}"/>
    <cellStyle name="Sortie 2 2 2" xfId="42041" xr:uid="{00000000-0005-0000-0000-00005DA00000}"/>
    <cellStyle name="Sortie 2 2 2 2" xfId="42042" xr:uid="{00000000-0005-0000-0000-00005EA00000}"/>
    <cellStyle name="Sortie 2 2 2 2 2" xfId="42043" xr:uid="{00000000-0005-0000-0000-00005FA00000}"/>
    <cellStyle name="Sortie 2 2 2 2 2 2" xfId="42044" xr:uid="{00000000-0005-0000-0000-000060A00000}"/>
    <cellStyle name="Sortie 2 2 2 2 3" xfId="42045" xr:uid="{00000000-0005-0000-0000-000061A00000}"/>
    <cellStyle name="Sortie 2 2 2 2 4" xfId="42046" xr:uid="{00000000-0005-0000-0000-000062A00000}"/>
    <cellStyle name="Sortie 2 2 2 2 5" xfId="42047" xr:uid="{00000000-0005-0000-0000-000063A00000}"/>
    <cellStyle name="Sortie 2 2 2 3" xfId="42048" xr:uid="{00000000-0005-0000-0000-000064A00000}"/>
    <cellStyle name="Sortie 2 2 2 3 2" xfId="42049" xr:uid="{00000000-0005-0000-0000-000065A00000}"/>
    <cellStyle name="Sortie 2 2 2 3 3" xfId="42050" xr:uid="{00000000-0005-0000-0000-000066A00000}"/>
    <cellStyle name="Sortie 2 2 2 4" xfId="42051" xr:uid="{00000000-0005-0000-0000-000067A00000}"/>
    <cellStyle name="Sortie 2 2 2 5" xfId="42052" xr:uid="{00000000-0005-0000-0000-000068A00000}"/>
    <cellStyle name="Sortie 2 2 3" xfId="42053" xr:uid="{00000000-0005-0000-0000-000069A00000}"/>
    <cellStyle name="Sortie 2 2 4" xfId="42040" xr:uid="{00000000-0005-0000-0000-00006AA00000}"/>
    <cellStyle name="Sortie 2 3" xfId="42054" xr:uid="{00000000-0005-0000-0000-00006BA00000}"/>
    <cellStyle name="Sortie 2 3 2" xfId="42055" xr:uid="{00000000-0005-0000-0000-00006CA00000}"/>
    <cellStyle name="Sortie 2 3 2 2" xfId="42056" xr:uid="{00000000-0005-0000-0000-00006DA00000}"/>
    <cellStyle name="Sortie 2 3 2 2 2" xfId="42057" xr:uid="{00000000-0005-0000-0000-00006EA00000}"/>
    <cellStyle name="Sortie 2 3 2 2 2 2" xfId="42058" xr:uid="{00000000-0005-0000-0000-00006FA00000}"/>
    <cellStyle name="Sortie 2 3 2 2 3" xfId="42059" xr:uid="{00000000-0005-0000-0000-000070A00000}"/>
    <cellStyle name="Sortie 2 3 2 2 4" xfId="42060" xr:uid="{00000000-0005-0000-0000-000071A00000}"/>
    <cellStyle name="Sortie 2 3 2 3" xfId="42061" xr:uid="{00000000-0005-0000-0000-000072A00000}"/>
    <cellStyle name="Sortie 2 3 2 3 2" xfId="42062" xr:uid="{00000000-0005-0000-0000-000073A00000}"/>
    <cellStyle name="Sortie 2 3 2 4" xfId="42063" xr:uid="{00000000-0005-0000-0000-000074A00000}"/>
    <cellStyle name="Sortie 2 3 2 5" xfId="42064" xr:uid="{00000000-0005-0000-0000-000075A00000}"/>
    <cellStyle name="Sortie 2 3 2 6" xfId="42065" xr:uid="{00000000-0005-0000-0000-000076A00000}"/>
    <cellStyle name="Sortie 2 3 3" xfId="42066" xr:uid="{00000000-0005-0000-0000-000077A00000}"/>
    <cellStyle name="Sortie 2 3 4" xfId="42067" xr:uid="{00000000-0005-0000-0000-000078A00000}"/>
    <cellStyle name="Sortie 2 3 5" xfId="51532" xr:uid="{FE742190-5348-4A11-A282-C45807BFCC61}"/>
    <cellStyle name="Sortie 2 4" xfId="42068" xr:uid="{00000000-0005-0000-0000-000079A00000}"/>
    <cellStyle name="Sortie 2 4 2" xfId="42069" xr:uid="{00000000-0005-0000-0000-00007AA00000}"/>
    <cellStyle name="Sortie 2 4 2 2" xfId="42070" xr:uid="{00000000-0005-0000-0000-00007BA00000}"/>
    <cellStyle name="Sortie 2 4 2 2 2" xfId="42071" xr:uid="{00000000-0005-0000-0000-00007CA00000}"/>
    <cellStyle name="Sortie 2 4 2 2 2 2" xfId="42072" xr:uid="{00000000-0005-0000-0000-00007DA00000}"/>
    <cellStyle name="Sortie 2 4 2 2 3" xfId="42073" xr:uid="{00000000-0005-0000-0000-00007EA00000}"/>
    <cellStyle name="Sortie 2 4 2 2 4" xfId="42074" xr:uid="{00000000-0005-0000-0000-00007FA00000}"/>
    <cellStyle name="Sortie 2 4 2 3" xfId="42075" xr:uid="{00000000-0005-0000-0000-000080A00000}"/>
    <cellStyle name="Sortie 2 4 2 3 2" xfId="42076" xr:uid="{00000000-0005-0000-0000-000081A00000}"/>
    <cellStyle name="Sortie 2 4 2 4" xfId="42077" xr:uid="{00000000-0005-0000-0000-000082A00000}"/>
    <cellStyle name="Sortie 2 4 2 5" xfId="42078" xr:uid="{00000000-0005-0000-0000-000083A00000}"/>
    <cellStyle name="Sortie 2 4 2 6" xfId="42079" xr:uid="{00000000-0005-0000-0000-000084A00000}"/>
    <cellStyle name="Sortie 2 4 3" xfId="42080" xr:uid="{00000000-0005-0000-0000-000085A00000}"/>
    <cellStyle name="Sortie 2 4 4" xfId="42081" xr:uid="{00000000-0005-0000-0000-000086A00000}"/>
    <cellStyle name="Sortie 2 5" xfId="42082" xr:uid="{00000000-0005-0000-0000-000087A00000}"/>
    <cellStyle name="Sortie 2 5 2" xfId="42083" xr:uid="{00000000-0005-0000-0000-000088A00000}"/>
    <cellStyle name="Sortie 2 5 2 2" xfId="42084" xr:uid="{00000000-0005-0000-0000-000089A00000}"/>
    <cellStyle name="Sortie 2 5 2 2 2" xfId="42085" xr:uid="{00000000-0005-0000-0000-00008AA00000}"/>
    <cellStyle name="Sortie 2 5 2 3" xfId="42086" xr:uid="{00000000-0005-0000-0000-00008BA00000}"/>
    <cellStyle name="Sortie 2 5 2 4" xfId="42087" xr:uid="{00000000-0005-0000-0000-00008CA00000}"/>
    <cellStyle name="Sortie 2 5 3" xfId="42088" xr:uid="{00000000-0005-0000-0000-00008DA00000}"/>
    <cellStyle name="Sortie 2 5 3 2" xfId="42089" xr:uid="{00000000-0005-0000-0000-00008EA00000}"/>
    <cellStyle name="Sortie 2 5 3 3" xfId="42090" xr:uid="{00000000-0005-0000-0000-00008FA00000}"/>
    <cellStyle name="Sortie 2 5 4" xfId="42091" xr:uid="{00000000-0005-0000-0000-000090A00000}"/>
    <cellStyle name="Sortie 2 5 4 2" xfId="42092" xr:uid="{00000000-0005-0000-0000-000091A00000}"/>
    <cellStyle name="Sortie 2 5 5" xfId="42093" xr:uid="{00000000-0005-0000-0000-000092A00000}"/>
    <cellStyle name="Sortie 2 6" xfId="42094" xr:uid="{00000000-0005-0000-0000-000093A00000}"/>
    <cellStyle name="Sortie 2 6 2" xfId="42095" xr:uid="{00000000-0005-0000-0000-000094A00000}"/>
    <cellStyle name="Sortie 2 7" xfId="42096" xr:uid="{00000000-0005-0000-0000-000095A00000}"/>
    <cellStyle name="Sortie 2 8" xfId="42097" xr:uid="{00000000-0005-0000-0000-000096A00000}"/>
    <cellStyle name="Sortie 2 9" xfId="2319" xr:uid="{00000000-0005-0000-0000-000097A00000}"/>
    <cellStyle name="Sortie 3" xfId="42098" xr:uid="{00000000-0005-0000-0000-000098A00000}"/>
    <cellStyle name="Sortie 3 2" xfId="42099" xr:uid="{00000000-0005-0000-0000-000099A00000}"/>
    <cellStyle name="Sortie 3 2 2" xfId="42100" xr:uid="{00000000-0005-0000-0000-00009AA00000}"/>
    <cellStyle name="Sortie 3 2 2 2" xfId="42101" xr:uid="{00000000-0005-0000-0000-00009BA00000}"/>
    <cellStyle name="Sortie 3 2 2 2 2" xfId="42102" xr:uid="{00000000-0005-0000-0000-00009CA00000}"/>
    <cellStyle name="Sortie 3 2 2 2 2 2" xfId="42103" xr:uid="{00000000-0005-0000-0000-00009DA00000}"/>
    <cellStyle name="Sortie 3 2 2 2 3" xfId="42104" xr:uid="{00000000-0005-0000-0000-00009EA00000}"/>
    <cellStyle name="Sortie 3 2 2 2 4" xfId="42105" xr:uid="{00000000-0005-0000-0000-00009FA00000}"/>
    <cellStyle name="Sortie 3 2 2 2 5" xfId="42106" xr:uid="{00000000-0005-0000-0000-0000A0A00000}"/>
    <cellStyle name="Sortie 3 2 2 3" xfId="42107" xr:uid="{00000000-0005-0000-0000-0000A1A00000}"/>
    <cellStyle name="Sortie 3 2 2 3 2" xfId="42108" xr:uid="{00000000-0005-0000-0000-0000A2A00000}"/>
    <cellStyle name="Sortie 3 2 2 3 3" xfId="42109" xr:uid="{00000000-0005-0000-0000-0000A3A00000}"/>
    <cellStyle name="Sortie 3 2 2 4" xfId="42110" xr:uid="{00000000-0005-0000-0000-0000A4A00000}"/>
    <cellStyle name="Sortie 3 2 2 5" xfId="42111" xr:uid="{00000000-0005-0000-0000-0000A5A00000}"/>
    <cellStyle name="Sortie 3 2 3" xfId="42112" xr:uid="{00000000-0005-0000-0000-0000A6A00000}"/>
    <cellStyle name="Sortie 3 3" xfId="42113" xr:uid="{00000000-0005-0000-0000-0000A7A00000}"/>
    <cellStyle name="Sortie 3 3 2" xfId="42114" xr:uid="{00000000-0005-0000-0000-0000A8A00000}"/>
    <cellStyle name="Sortie 3 3 2 2" xfId="42115" xr:uid="{00000000-0005-0000-0000-0000A9A00000}"/>
    <cellStyle name="Sortie 3 3 2 2 2" xfId="42116" xr:uid="{00000000-0005-0000-0000-0000AAA00000}"/>
    <cellStyle name="Sortie 3 3 2 3" xfId="42117" xr:uid="{00000000-0005-0000-0000-0000ABA00000}"/>
    <cellStyle name="Sortie 3 3 2 4" xfId="42118" xr:uid="{00000000-0005-0000-0000-0000ACA00000}"/>
    <cellStyle name="Sortie 3 3 2 5" xfId="42119" xr:uid="{00000000-0005-0000-0000-0000ADA00000}"/>
    <cellStyle name="Sortie 3 3 3" xfId="42120" xr:uid="{00000000-0005-0000-0000-0000AEA00000}"/>
    <cellStyle name="Sortie 3 3 3 2" xfId="42121" xr:uid="{00000000-0005-0000-0000-0000AFA00000}"/>
    <cellStyle name="Sortie 3 3 3 3" xfId="42122" xr:uid="{00000000-0005-0000-0000-0000B0A00000}"/>
    <cellStyle name="Sortie 3 3 4" xfId="42123" xr:uid="{00000000-0005-0000-0000-0000B1A00000}"/>
    <cellStyle name="Sortie 3 3 4 2" xfId="42124" xr:uid="{00000000-0005-0000-0000-0000B2A00000}"/>
    <cellStyle name="Sortie 3 3 4 3" xfId="42125" xr:uid="{00000000-0005-0000-0000-0000B3A00000}"/>
    <cellStyle name="Sortie 3 3 5" xfId="42126" xr:uid="{00000000-0005-0000-0000-0000B4A00000}"/>
    <cellStyle name="Sortie 3 3 5 2" xfId="42127" xr:uid="{00000000-0005-0000-0000-0000B5A00000}"/>
    <cellStyle name="Sortie 3 3 6" xfId="42128" xr:uid="{00000000-0005-0000-0000-0000B6A00000}"/>
    <cellStyle name="Sortie 3 4" xfId="42129" xr:uid="{00000000-0005-0000-0000-0000B7A00000}"/>
    <cellStyle name="Sortie 3 4 2" xfId="42130" xr:uid="{00000000-0005-0000-0000-0000B8A00000}"/>
    <cellStyle name="Sortie 3 4 3" xfId="42131" xr:uid="{00000000-0005-0000-0000-0000B9A00000}"/>
    <cellStyle name="Sortie 3 5" xfId="42132" xr:uid="{00000000-0005-0000-0000-0000BAA00000}"/>
    <cellStyle name="Sortie 3 6" xfId="42133" xr:uid="{00000000-0005-0000-0000-0000BBA00000}"/>
    <cellStyle name="Sortie 3 6 2" xfId="42134" xr:uid="{00000000-0005-0000-0000-0000BCA00000}"/>
    <cellStyle name="Sortie 3 7" xfId="42135" xr:uid="{00000000-0005-0000-0000-0000BDA00000}"/>
    <cellStyle name="Sortie 3 8" xfId="42136" xr:uid="{00000000-0005-0000-0000-0000BEA00000}"/>
    <cellStyle name="Sortie 4" xfId="42137" xr:uid="{00000000-0005-0000-0000-0000BFA00000}"/>
    <cellStyle name="Sortie 4 2" xfId="42138" xr:uid="{00000000-0005-0000-0000-0000C0A00000}"/>
    <cellStyle name="Sortie 4 2 2" xfId="42139" xr:uid="{00000000-0005-0000-0000-0000C1A00000}"/>
    <cellStyle name="Sortie 4 2 2 2" xfId="42140" xr:uid="{00000000-0005-0000-0000-0000C2A00000}"/>
    <cellStyle name="Sortie 4 2 2 2 2" xfId="42141" xr:uid="{00000000-0005-0000-0000-0000C3A00000}"/>
    <cellStyle name="Sortie 4 2 2 2 2 2" xfId="42142" xr:uid="{00000000-0005-0000-0000-0000C4A00000}"/>
    <cellStyle name="Sortie 4 2 2 2 3" xfId="42143" xr:uid="{00000000-0005-0000-0000-0000C5A00000}"/>
    <cellStyle name="Sortie 4 2 2 2 4" xfId="42144" xr:uid="{00000000-0005-0000-0000-0000C6A00000}"/>
    <cellStyle name="Sortie 4 2 2 2 5" xfId="42145" xr:uid="{00000000-0005-0000-0000-0000C7A00000}"/>
    <cellStyle name="Sortie 4 2 2 3" xfId="42146" xr:uid="{00000000-0005-0000-0000-0000C8A00000}"/>
    <cellStyle name="Sortie 4 2 2 3 2" xfId="42147" xr:uid="{00000000-0005-0000-0000-0000C9A00000}"/>
    <cellStyle name="Sortie 4 2 2 3 3" xfId="42148" xr:uid="{00000000-0005-0000-0000-0000CAA00000}"/>
    <cellStyle name="Sortie 4 2 2 4" xfId="42149" xr:uid="{00000000-0005-0000-0000-0000CBA00000}"/>
    <cellStyle name="Sortie 4 2 2 5" xfId="42150" xr:uid="{00000000-0005-0000-0000-0000CCA00000}"/>
    <cellStyle name="Sortie 4 2 3" xfId="42151" xr:uid="{00000000-0005-0000-0000-0000CDA00000}"/>
    <cellStyle name="Sortie 4 3" xfId="42152" xr:uid="{00000000-0005-0000-0000-0000CEA00000}"/>
    <cellStyle name="Sortie 4 3 2" xfId="42153" xr:uid="{00000000-0005-0000-0000-0000CFA00000}"/>
    <cellStyle name="Sortie 4 3 2 2" xfId="42154" xr:uid="{00000000-0005-0000-0000-0000D0A00000}"/>
    <cellStyle name="Sortie 4 3 2 2 2" xfId="42155" xr:uid="{00000000-0005-0000-0000-0000D1A00000}"/>
    <cellStyle name="Sortie 4 3 2 3" xfId="42156" xr:uid="{00000000-0005-0000-0000-0000D2A00000}"/>
    <cellStyle name="Sortie 4 3 2 4" xfId="42157" xr:uid="{00000000-0005-0000-0000-0000D3A00000}"/>
    <cellStyle name="Sortie 4 3 2 5" xfId="42158" xr:uid="{00000000-0005-0000-0000-0000D4A00000}"/>
    <cellStyle name="Sortie 4 3 3" xfId="42159" xr:uid="{00000000-0005-0000-0000-0000D5A00000}"/>
    <cellStyle name="Sortie 4 3 3 2" xfId="42160" xr:uid="{00000000-0005-0000-0000-0000D6A00000}"/>
    <cellStyle name="Sortie 4 3 3 3" xfId="42161" xr:uid="{00000000-0005-0000-0000-0000D7A00000}"/>
    <cellStyle name="Sortie 4 3 3 4" xfId="42162" xr:uid="{00000000-0005-0000-0000-0000D8A00000}"/>
    <cellStyle name="Sortie 4 3 4" xfId="42163" xr:uid="{00000000-0005-0000-0000-0000D9A00000}"/>
    <cellStyle name="Sortie 4 3 4 2" xfId="42164" xr:uid="{00000000-0005-0000-0000-0000DAA00000}"/>
    <cellStyle name="Sortie 4 3 5" xfId="42165" xr:uid="{00000000-0005-0000-0000-0000DBA00000}"/>
    <cellStyle name="Sortie 4 3 6" xfId="42166" xr:uid="{00000000-0005-0000-0000-0000DCA00000}"/>
    <cellStyle name="Sortie 4 4" xfId="42167" xr:uid="{00000000-0005-0000-0000-0000DDA00000}"/>
    <cellStyle name="Sortie 4 4 2" xfId="42168" xr:uid="{00000000-0005-0000-0000-0000DEA00000}"/>
    <cellStyle name="Sortie 4 4 2 2" xfId="42169" xr:uid="{00000000-0005-0000-0000-0000DFA00000}"/>
    <cellStyle name="Sortie 4 4 3" xfId="42170" xr:uid="{00000000-0005-0000-0000-0000E0A00000}"/>
    <cellStyle name="Sortie 4 5" xfId="42171" xr:uid="{00000000-0005-0000-0000-0000E1A00000}"/>
    <cellStyle name="Sortie 4 6" xfId="42172" xr:uid="{00000000-0005-0000-0000-0000E2A00000}"/>
    <cellStyle name="Sortie 5" xfId="42173" xr:uid="{00000000-0005-0000-0000-0000E3A00000}"/>
    <cellStyle name="Sortie 5 2" xfId="42174" xr:uid="{00000000-0005-0000-0000-0000E4A00000}"/>
    <cellStyle name="Sortie 5 2 2" xfId="42175" xr:uid="{00000000-0005-0000-0000-0000E5A00000}"/>
    <cellStyle name="Sortie 5 2 2 2" xfId="42176" xr:uid="{00000000-0005-0000-0000-0000E6A00000}"/>
    <cellStyle name="Sortie 5 2 2 2 2" xfId="42177" xr:uid="{00000000-0005-0000-0000-0000E7A00000}"/>
    <cellStyle name="Sortie 5 2 2 2 2 2" xfId="42178" xr:uid="{00000000-0005-0000-0000-0000E8A00000}"/>
    <cellStyle name="Sortie 5 2 2 2 3" xfId="42179" xr:uid="{00000000-0005-0000-0000-0000E9A00000}"/>
    <cellStyle name="Sortie 5 2 2 2 4" xfId="42180" xr:uid="{00000000-0005-0000-0000-0000EAA00000}"/>
    <cellStyle name="Sortie 5 2 2 3" xfId="42181" xr:uid="{00000000-0005-0000-0000-0000EBA00000}"/>
    <cellStyle name="Sortie 5 2 2 3 2" xfId="42182" xr:uid="{00000000-0005-0000-0000-0000ECA00000}"/>
    <cellStyle name="Sortie 5 2 2 4" xfId="42183" xr:uid="{00000000-0005-0000-0000-0000EDA00000}"/>
    <cellStyle name="Sortie 5 2 2 5" xfId="42184" xr:uid="{00000000-0005-0000-0000-0000EEA00000}"/>
    <cellStyle name="Sortie 5 2 2 6" xfId="42185" xr:uid="{00000000-0005-0000-0000-0000EFA00000}"/>
    <cellStyle name="Sortie 5 2 3" xfId="42186" xr:uid="{00000000-0005-0000-0000-0000F0A00000}"/>
    <cellStyle name="Sortie 5 2 3 2" xfId="42187" xr:uid="{00000000-0005-0000-0000-0000F1A00000}"/>
    <cellStyle name="Sortie 5 3" xfId="42188" xr:uid="{00000000-0005-0000-0000-0000F2A00000}"/>
    <cellStyle name="Sortie 5 3 2" xfId="42189" xr:uid="{00000000-0005-0000-0000-0000F3A00000}"/>
    <cellStyle name="Sortie 5 3 2 2" xfId="42190" xr:uid="{00000000-0005-0000-0000-0000F4A00000}"/>
    <cellStyle name="Sortie 5 3 2 2 2" xfId="42191" xr:uid="{00000000-0005-0000-0000-0000F5A00000}"/>
    <cellStyle name="Sortie 5 3 2 3" xfId="42192" xr:uid="{00000000-0005-0000-0000-0000F6A00000}"/>
    <cellStyle name="Sortie 5 3 2 4" xfId="42193" xr:uid="{00000000-0005-0000-0000-0000F7A00000}"/>
    <cellStyle name="Sortie 5 3 3" xfId="42194" xr:uid="{00000000-0005-0000-0000-0000F8A00000}"/>
    <cellStyle name="Sortie 5 3 3 2" xfId="42195" xr:uid="{00000000-0005-0000-0000-0000F9A00000}"/>
    <cellStyle name="Sortie 5 3 3 3" xfId="42196" xr:uid="{00000000-0005-0000-0000-0000FAA00000}"/>
    <cellStyle name="Sortie 5 3 4" xfId="42197" xr:uid="{00000000-0005-0000-0000-0000FBA00000}"/>
    <cellStyle name="Sortie 5 3 5" xfId="42198" xr:uid="{00000000-0005-0000-0000-0000FCA00000}"/>
    <cellStyle name="Sortie 5 4" xfId="42199" xr:uid="{00000000-0005-0000-0000-0000FDA00000}"/>
    <cellStyle name="Sortie 6" xfId="42200" xr:uid="{00000000-0005-0000-0000-0000FEA00000}"/>
    <cellStyle name="Sortie 6 2" xfId="42201" xr:uid="{00000000-0005-0000-0000-0000FFA00000}"/>
    <cellStyle name="Sortie 6 2 2" xfId="42202" xr:uid="{00000000-0005-0000-0000-000000A10000}"/>
    <cellStyle name="Sortie 6 2 2 2" xfId="42203" xr:uid="{00000000-0005-0000-0000-000001A10000}"/>
    <cellStyle name="Sortie 6 2 2 2 2" xfId="42204" xr:uid="{00000000-0005-0000-0000-000002A10000}"/>
    <cellStyle name="Sortie 6 2 2 3" xfId="42205" xr:uid="{00000000-0005-0000-0000-000003A10000}"/>
    <cellStyle name="Sortie 6 2 2 4" xfId="42206" xr:uid="{00000000-0005-0000-0000-000004A10000}"/>
    <cellStyle name="Sortie 6 2 2 5" xfId="42207" xr:uid="{00000000-0005-0000-0000-000005A10000}"/>
    <cellStyle name="Sortie 6 2 3" xfId="42208" xr:uid="{00000000-0005-0000-0000-000006A10000}"/>
    <cellStyle name="Sortie 6 2 3 2" xfId="42209" xr:uid="{00000000-0005-0000-0000-000007A10000}"/>
    <cellStyle name="Sortie 6 2 3 3" xfId="42210" xr:uid="{00000000-0005-0000-0000-000008A10000}"/>
    <cellStyle name="Sortie 6 2 3 4" xfId="42211" xr:uid="{00000000-0005-0000-0000-000009A10000}"/>
    <cellStyle name="Sortie 6 2 4" xfId="42212" xr:uid="{00000000-0005-0000-0000-00000AA10000}"/>
    <cellStyle name="Sortie 6 2 4 2" xfId="42213" xr:uid="{00000000-0005-0000-0000-00000BA10000}"/>
    <cellStyle name="Sortie 6 2 5" xfId="42214" xr:uid="{00000000-0005-0000-0000-00000CA10000}"/>
    <cellStyle name="Sortie 6 2 6" xfId="42215" xr:uid="{00000000-0005-0000-0000-00000DA10000}"/>
    <cellStyle name="Sortie 6 3" xfId="42216" xr:uid="{00000000-0005-0000-0000-00000EA10000}"/>
    <cellStyle name="Sortie 6 3 2" xfId="42217" xr:uid="{00000000-0005-0000-0000-00000FA10000}"/>
    <cellStyle name="Sortie 6 4" xfId="42218" xr:uid="{00000000-0005-0000-0000-000010A10000}"/>
    <cellStyle name="Sortie 6 4 2" xfId="42219" xr:uid="{00000000-0005-0000-0000-000011A10000}"/>
    <cellStyle name="Sortie 6 5" xfId="42220" xr:uid="{00000000-0005-0000-0000-000012A10000}"/>
    <cellStyle name="Sortie 6 5 2" xfId="42221" xr:uid="{00000000-0005-0000-0000-000013A10000}"/>
    <cellStyle name="Sortie 7" xfId="42222" xr:uid="{00000000-0005-0000-0000-000014A10000}"/>
    <cellStyle name="Sortie 7 2" xfId="42223" xr:uid="{00000000-0005-0000-0000-000015A10000}"/>
    <cellStyle name="Sortie 7 2 2" xfId="42224" xr:uid="{00000000-0005-0000-0000-000016A10000}"/>
    <cellStyle name="Sortie 7 2 2 2" xfId="42225" xr:uid="{00000000-0005-0000-0000-000017A10000}"/>
    <cellStyle name="Sortie 7 2 2 2 2" xfId="42226" xr:uid="{00000000-0005-0000-0000-000018A10000}"/>
    <cellStyle name="Sortie 7 2 2 3" xfId="42227" xr:uid="{00000000-0005-0000-0000-000019A10000}"/>
    <cellStyle name="Sortie 7 2 2 4" xfId="42228" xr:uid="{00000000-0005-0000-0000-00001AA10000}"/>
    <cellStyle name="Sortie 7 2 3" xfId="42229" xr:uid="{00000000-0005-0000-0000-00001BA10000}"/>
    <cellStyle name="Sortie 7 2 3 2" xfId="42230" xr:uid="{00000000-0005-0000-0000-00001CA10000}"/>
    <cellStyle name="Sortie 7 2 3 3" xfId="42231" xr:uid="{00000000-0005-0000-0000-00001DA10000}"/>
    <cellStyle name="Sortie 7 2 4" xfId="42232" xr:uid="{00000000-0005-0000-0000-00001EA10000}"/>
    <cellStyle name="Sortie 7 2 4 2" xfId="42233" xr:uid="{00000000-0005-0000-0000-00001FA10000}"/>
    <cellStyle name="Sortie 7 2 5" xfId="42234" xr:uid="{00000000-0005-0000-0000-000020A10000}"/>
    <cellStyle name="Sortie 7 2 6" xfId="42235" xr:uid="{00000000-0005-0000-0000-000021A10000}"/>
    <cellStyle name="Sortie 7 3" xfId="42236" xr:uid="{00000000-0005-0000-0000-000022A10000}"/>
    <cellStyle name="Sortie 7 3 2" xfId="42237" xr:uid="{00000000-0005-0000-0000-000023A10000}"/>
    <cellStyle name="Sortie 7 4" xfId="42238" xr:uid="{00000000-0005-0000-0000-000024A10000}"/>
    <cellStyle name="Sortie 8" xfId="42239" xr:uid="{00000000-0005-0000-0000-000025A10000}"/>
    <cellStyle name="Sortie 8 2" xfId="42240" xr:uid="{00000000-0005-0000-0000-000026A10000}"/>
    <cellStyle name="Sortie 8 2 2" xfId="42241" xr:uid="{00000000-0005-0000-0000-000027A10000}"/>
    <cellStyle name="Sortie 8 2 2 2" xfId="42242" xr:uid="{00000000-0005-0000-0000-000028A10000}"/>
    <cellStyle name="Sortie 8 2 2 2 2" xfId="42243" xr:uid="{00000000-0005-0000-0000-000029A10000}"/>
    <cellStyle name="Sortie 8 2 2 3" xfId="42244" xr:uid="{00000000-0005-0000-0000-00002AA10000}"/>
    <cellStyle name="Sortie 8 2 2 4" xfId="42245" xr:uid="{00000000-0005-0000-0000-00002BA10000}"/>
    <cellStyle name="Sortie 8 2 3" xfId="42246" xr:uid="{00000000-0005-0000-0000-00002CA10000}"/>
    <cellStyle name="Sortie 8 2 3 2" xfId="42247" xr:uid="{00000000-0005-0000-0000-00002DA10000}"/>
    <cellStyle name="Sortie 8 2 3 3" xfId="42248" xr:uid="{00000000-0005-0000-0000-00002EA10000}"/>
    <cellStyle name="Sortie 8 2 4" xfId="42249" xr:uid="{00000000-0005-0000-0000-00002FA10000}"/>
    <cellStyle name="Sortie 8 2 4 2" xfId="42250" xr:uid="{00000000-0005-0000-0000-000030A10000}"/>
    <cellStyle name="Sortie 8 2 5" xfId="42251" xr:uid="{00000000-0005-0000-0000-000031A10000}"/>
    <cellStyle name="Sortie 8 2 6" xfId="42252" xr:uid="{00000000-0005-0000-0000-000032A10000}"/>
    <cellStyle name="Sortie 8 3" xfId="42253" xr:uid="{00000000-0005-0000-0000-000033A10000}"/>
    <cellStyle name="Sortie 8 3 2" xfId="42254" xr:uid="{00000000-0005-0000-0000-000034A10000}"/>
    <cellStyle name="Sortie 9" xfId="42255" xr:uid="{00000000-0005-0000-0000-000035A10000}"/>
    <cellStyle name="Sortie 9 2" xfId="42256" xr:uid="{00000000-0005-0000-0000-000036A10000}"/>
    <cellStyle name="Sortie 9 2 2" xfId="42257" xr:uid="{00000000-0005-0000-0000-000037A10000}"/>
    <cellStyle name="Sortie 9 2 2 2" xfId="42258" xr:uid="{00000000-0005-0000-0000-000038A10000}"/>
    <cellStyle name="Sortie 9 2 2 2 2" xfId="42259" xr:uid="{00000000-0005-0000-0000-000039A10000}"/>
    <cellStyle name="Sortie 9 2 2 3" xfId="42260" xr:uid="{00000000-0005-0000-0000-00003AA10000}"/>
    <cellStyle name="Sortie 9 2 2 4" xfId="42261" xr:uid="{00000000-0005-0000-0000-00003BA10000}"/>
    <cellStyle name="Sortie 9 2 3" xfId="42262" xr:uid="{00000000-0005-0000-0000-00003CA10000}"/>
    <cellStyle name="Sortie 9 2 3 2" xfId="42263" xr:uid="{00000000-0005-0000-0000-00003DA10000}"/>
    <cellStyle name="Sortie 9 2 3 3" xfId="42264" xr:uid="{00000000-0005-0000-0000-00003EA10000}"/>
    <cellStyle name="Sortie 9 2 4" xfId="42265" xr:uid="{00000000-0005-0000-0000-00003FA10000}"/>
    <cellStyle name="Sortie 9 2 4 2" xfId="42266" xr:uid="{00000000-0005-0000-0000-000040A10000}"/>
    <cellStyle name="Sortie 9 2 5" xfId="42267" xr:uid="{00000000-0005-0000-0000-000041A10000}"/>
    <cellStyle name="Sortie 9 2 6" xfId="42268" xr:uid="{00000000-0005-0000-0000-000042A10000}"/>
    <cellStyle name="Sortie 9 3" xfId="42269" xr:uid="{00000000-0005-0000-0000-000043A10000}"/>
    <cellStyle name="Sortie 9 3 2" xfId="42270" xr:uid="{00000000-0005-0000-0000-000044A10000}"/>
    <cellStyle name="source" xfId="477" xr:uid="{00000000-0005-0000-0000-000045A10000}"/>
    <cellStyle name="source 2" xfId="1458" xr:uid="{00000000-0005-0000-0000-000046A10000}"/>
    <cellStyle name="source 3" xfId="51533" xr:uid="{C9627855-3612-4009-85C6-ECE4E55C92EC}"/>
    <cellStyle name="Sous-poste" xfId="50338" xr:uid="{E72A423D-B5B8-43F4-9DDE-7D840E905DB7}"/>
    <cellStyle name="Sous-poste 2" xfId="50353" xr:uid="{503CA89E-E39B-4D87-9BD4-C8B38FCDD026}"/>
    <cellStyle name="Sous-poste 2 2" xfId="50369" xr:uid="{B7A97FD6-C81E-44DA-93D4-C06CB19224FF}"/>
    <cellStyle name="Sous-poste 2 2 2" xfId="50396" xr:uid="{0115964B-342D-4909-8CA4-B2ECACAE52B3}"/>
    <cellStyle name="Sous-poste 2 2 2 2" xfId="52449" xr:uid="{E093A5ED-B492-4C5E-9CF4-EB843527AE01}"/>
    <cellStyle name="Sous-poste 2 2 2 3" xfId="52736" xr:uid="{C29022C5-8183-4C74-8DB4-B7DE510C45D7}"/>
    <cellStyle name="Sous-poste 2 2 3" xfId="52457" xr:uid="{921D47D2-5490-4A73-8382-F862AF7119C8}"/>
    <cellStyle name="Sous-poste 2 2 4" xfId="52709" xr:uid="{7C6DCAC3-3CB8-426A-BF5A-BDB53B4A2B3F}"/>
    <cellStyle name="Sous-poste 2 3" xfId="52462" xr:uid="{5BFF95B9-6489-4D83-91D2-80D768D7FC15}"/>
    <cellStyle name="Sous-poste 2 4" xfId="52697" xr:uid="{2487082D-8678-47F5-B07B-37D7B07B119C}"/>
    <cellStyle name="Sous-poste 3" xfId="52468" xr:uid="{F14B82EE-88C3-46D9-B8CD-CA8188CEBBCC}"/>
    <cellStyle name="Sous-poste 4" xfId="52686" xr:uid="{D2A0D0E4-E6B0-46AC-B0FF-7C3831A65AE0}"/>
    <cellStyle name="Standaard_CRFReport-template" xfId="42271" xr:uid="{00000000-0005-0000-0000-000047A10000}"/>
    <cellStyle name="Standaard2" xfId="42272" xr:uid="{00000000-0005-0000-0000-000048A10000}"/>
    <cellStyle name="Standaard2 2" xfId="42273" xr:uid="{00000000-0005-0000-0000-000049A10000}"/>
    <cellStyle name="Standaard2 2 2" xfId="42274" xr:uid="{00000000-0005-0000-0000-00004AA10000}"/>
    <cellStyle name="Standaard2 2 2 2" xfId="42275" xr:uid="{00000000-0005-0000-0000-00004BA10000}"/>
    <cellStyle name="Standaard2 2 2 2 2" xfId="42276" xr:uid="{00000000-0005-0000-0000-00004CA10000}"/>
    <cellStyle name="Standaard2 2 2 3" xfId="42277" xr:uid="{00000000-0005-0000-0000-00004DA10000}"/>
    <cellStyle name="Standaard2 2 2 4" xfId="42278" xr:uid="{00000000-0005-0000-0000-00004EA10000}"/>
    <cellStyle name="Standaard2 2 3" xfId="42279" xr:uid="{00000000-0005-0000-0000-00004FA10000}"/>
    <cellStyle name="Standaard2 2 3 2" xfId="42280" xr:uid="{00000000-0005-0000-0000-000050A10000}"/>
    <cellStyle name="Standaard2 2 4" xfId="42281" xr:uid="{00000000-0005-0000-0000-000051A10000}"/>
    <cellStyle name="Standaard2 2 5" xfId="42282" xr:uid="{00000000-0005-0000-0000-000052A10000}"/>
    <cellStyle name="Standard 2" xfId="42283" xr:uid="{00000000-0005-0000-0000-000053A10000}"/>
    <cellStyle name="Standard 2 2" xfId="42284" xr:uid="{00000000-0005-0000-0000-000054A10000}"/>
    <cellStyle name="Standard 2 2 2" xfId="42285" xr:uid="{00000000-0005-0000-0000-000055A10000}"/>
    <cellStyle name="Standard 2 2 2 2" xfId="42286" xr:uid="{00000000-0005-0000-0000-000056A10000}"/>
    <cellStyle name="Standard 2 2 2 2 2" xfId="42287" xr:uid="{00000000-0005-0000-0000-000057A10000}"/>
    <cellStyle name="Standard 2 2 2 2 2 2" xfId="42288" xr:uid="{00000000-0005-0000-0000-000058A10000}"/>
    <cellStyle name="Standard 2 2 2 2 2 2 2" xfId="42289" xr:uid="{00000000-0005-0000-0000-000059A10000}"/>
    <cellStyle name="Standard 2 2 2 2 2 3" xfId="42290" xr:uid="{00000000-0005-0000-0000-00005AA10000}"/>
    <cellStyle name="Standard 2 2 2 2 2 4" xfId="42291" xr:uid="{00000000-0005-0000-0000-00005BA10000}"/>
    <cellStyle name="Standard 2 2 2 2 3" xfId="42292" xr:uid="{00000000-0005-0000-0000-00005CA10000}"/>
    <cellStyle name="Standard 2 2 2 2 3 2" xfId="42293" xr:uid="{00000000-0005-0000-0000-00005DA10000}"/>
    <cellStyle name="Standard 2 2 2 2 4" xfId="42294" xr:uid="{00000000-0005-0000-0000-00005EA10000}"/>
    <cellStyle name="Standard 2 2 2 2 4 2" xfId="42295" xr:uid="{00000000-0005-0000-0000-00005FA10000}"/>
    <cellStyle name="Standard 2 2 2 2 5" xfId="42296" xr:uid="{00000000-0005-0000-0000-000060A10000}"/>
    <cellStyle name="Standard 2 2 2 2 6" xfId="42297" xr:uid="{00000000-0005-0000-0000-000061A10000}"/>
    <cellStyle name="Standard 2 2 2 2 7" xfId="42298" xr:uid="{00000000-0005-0000-0000-000062A10000}"/>
    <cellStyle name="Standard 2 2 3" xfId="42299" xr:uid="{00000000-0005-0000-0000-000063A10000}"/>
    <cellStyle name="Standard 2 2 3 2" xfId="42300" xr:uid="{00000000-0005-0000-0000-000064A10000}"/>
    <cellStyle name="Standard 2 2 3 2 2" xfId="42301" xr:uid="{00000000-0005-0000-0000-000065A10000}"/>
    <cellStyle name="Standard 2 2 3 2 2 2" xfId="42302" xr:uid="{00000000-0005-0000-0000-000066A10000}"/>
    <cellStyle name="Standard 2 2 3 2 2 2 2" xfId="42303" xr:uid="{00000000-0005-0000-0000-000067A10000}"/>
    <cellStyle name="Standard 2 2 3 2 2 3" xfId="42304" xr:uid="{00000000-0005-0000-0000-000068A10000}"/>
    <cellStyle name="Standard 2 2 3 2 2 4" xfId="42305" xr:uid="{00000000-0005-0000-0000-000069A10000}"/>
    <cellStyle name="Standard 2 2 3 2 3" xfId="42306" xr:uid="{00000000-0005-0000-0000-00006AA10000}"/>
    <cellStyle name="Standard 2 2 3 2 3 2" xfId="42307" xr:uid="{00000000-0005-0000-0000-00006BA10000}"/>
    <cellStyle name="Standard 2 2 3 2 4" xfId="42308" xr:uid="{00000000-0005-0000-0000-00006CA10000}"/>
    <cellStyle name="Standard 2 2 3 2 5" xfId="42309" xr:uid="{00000000-0005-0000-0000-00006DA10000}"/>
    <cellStyle name="Standard 2 2 4" xfId="42310" xr:uid="{00000000-0005-0000-0000-00006EA10000}"/>
    <cellStyle name="Standard 2 2 4 2" xfId="42311" xr:uid="{00000000-0005-0000-0000-00006FA10000}"/>
    <cellStyle name="Standard 2 2 4 2 2" xfId="42312" xr:uid="{00000000-0005-0000-0000-000070A10000}"/>
    <cellStyle name="Standard 2 2 4 2 2 2" xfId="42313" xr:uid="{00000000-0005-0000-0000-000071A10000}"/>
    <cellStyle name="Standard 2 2 4 2 3" xfId="42314" xr:uid="{00000000-0005-0000-0000-000072A10000}"/>
    <cellStyle name="Standard 2 2 4 2 4" xfId="42315" xr:uid="{00000000-0005-0000-0000-000073A10000}"/>
    <cellStyle name="Standard 2 2 4 3" xfId="42316" xr:uid="{00000000-0005-0000-0000-000074A10000}"/>
    <cellStyle name="Standard 2 2 4 3 2" xfId="42317" xr:uid="{00000000-0005-0000-0000-000075A10000}"/>
    <cellStyle name="Standard 2 2 4 4" xfId="42318" xr:uid="{00000000-0005-0000-0000-000076A10000}"/>
    <cellStyle name="Standard 2 2 4 4 2" xfId="42319" xr:uid="{00000000-0005-0000-0000-000077A10000}"/>
    <cellStyle name="Standard 2 2 4 5" xfId="42320" xr:uid="{00000000-0005-0000-0000-000078A10000}"/>
    <cellStyle name="Standard 2 2 4 6" xfId="42321" xr:uid="{00000000-0005-0000-0000-000079A10000}"/>
    <cellStyle name="Standard 2 2 4 7" xfId="42322" xr:uid="{00000000-0005-0000-0000-00007AA10000}"/>
    <cellStyle name="Standard 2 3" xfId="42323" xr:uid="{00000000-0005-0000-0000-00007BA10000}"/>
    <cellStyle name="Standard 2 3 2" xfId="42324" xr:uid="{00000000-0005-0000-0000-00007CA10000}"/>
    <cellStyle name="Standard 2 3 2 2" xfId="42325" xr:uid="{00000000-0005-0000-0000-00007DA10000}"/>
    <cellStyle name="Standard 2 3 2 2 2" xfId="42326" xr:uid="{00000000-0005-0000-0000-00007EA10000}"/>
    <cellStyle name="Standard 2 3 2 2 2 2" xfId="42327" xr:uid="{00000000-0005-0000-0000-00007FA10000}"/>
    <cellStyle name="Standard 2 3 2 2 2 2 2" xfId="42328" xr:uid="{00000000-0005-0000-0000-000080A10000}"/>
    <cellStyle name="Standard 2 3 2 2 2 3" xfId="42329" xr:uid="{00000000-0005-0000-0000-000081A10000}"/>
    <cellStyle name="Standard 2 3 2 2 2 4" xfId="42330" xr:uid="{00000000-0005-0000-0000-000082A10000}"/>
    <cellStyle name="Standard 2 3 2 2 3" xfId="42331" xr:uid="{00000000-0005-0000-0000-000083A10000}"/>
    <cellStyle name="Standard 2 3 2 2 3 2" xfId="42332" xr:uid="{00000000-0005-0000-0000-000084A10000}"/>
    <cellStyle name="Standard 2 3 2 2 4" xfId="42333" xr:uid="{00000000-0005-0000-0000-000085A10000}"/>
    <cellStyle name="Standard 2 3 2 2 5" xfId="42334" xr:uid="{00000000-0005-0000-0000-000086A10000}"/>
    <cellStyle name="Standard 2 3 3" xfId="42335" xr:uid="{00000000-0005-0000-0000-000087A10000}"/>
    <cellStyle name="Standard 2 3 3 2" xfId="42336" xr:uid="{00000000-0005-0000-0000-000088A10000}"/>
    <cellStyle name="Standard 2 3 3 2 2" xfId="42337" xr:uid="{00000000-0005-0000-0000-000089A10000}"/>
    <cellStyle name="Standard 2 3 3 2 2 2" xfId="42338" xr:uid="{00000000-0005-0000-0000-00008AA10000}"/>
    <cellStyle name="Standard 2 3 3 2 3" xfId="42339" xr:uid="{00000000-0005-0000-0000-00008BA10000}"/>
    <cellStyle name="Standard 2 3 3 2 4" xfId="42340" xr:uid="{00000000-0005-0000-0000-00008CA10000}"/>
    <cellStyle name="Standard 2 3 3 3" xfId="42341" xr:uid="{00000000-0005-0000-0000-00008DA10000}"/>
    <cellStyle name="Standard 2 3 3 3 2" xfId="42342" xr:uid="{00000000-0005-0000-0000-00008EA10000}"/>
    <cellStyle name="Standard 2 3 3 4" xfId="42343" xr:uid="{00000000-0005-0000-0000-00008FA10000}"/>
    <cellStyle name="Standard 2 3 3 4 2" xfId="42344" xr:uid="{00000000-0005-0000-0000-000090A10000}"/>
    <cellStyle name="Standard 2 3 3 5" xfId="42345" xr:uid="{00000000-0005-0000-0000-000091A10000}"/>
    <cellStyle name="Standard 2 3 3 6" xfId="42346" xr:uid="{00000000-0005-0000-0000-000092A10000}"/>
    <cellStyle name="Standard 2 3 3 7" xfId="42347" xr:uid="{00000000-0005-0000-0000-000093A10000}"/>
    <cellStyle name="Standard 2 4" xfId="42348" xr:uid="{00000000-0005-0000-0000-000094A10000}"/>
    <cellStyle name="Standard 2 4 2" xfId="42349" xr:uid="{00000000-0005-0000-0000-000095A10000}"/>
    <cellStyle name="Standard 2 4 2 2" xfId="42350" xr:uid="{00000000-0005-0000-0000-000096A10000}"/>
    <cellStyle name="Standard 2 4 2 2 2" xfId="42351" xr:uid="{00000000-0005-0000-0000-000097A10000}"/>
    <cellStyle name="Standard 2 4 2 2 2 2" xfId="42352" xr:uid="{00000000-0005-0000-0000-000098A10000}"/>
    <cellStyle name="Standard 2 4 2 2 2 2 2" xfId="42353" xr:uid="{00000000-0005-0000-0000-000099A10000}"/>
    <cellStyle name="Standard 2 4 2 2 2 3" xfId="42354" xr:uid="{00000000-0005-0000-0000-00009AA10000}"/>
    <cellStyle name="Standard 2 4 2 2 2 4" xfId="42355" xr:uid="{00000000-0005-0000-0000-00009BA10000}"/>
    <cellStyle name="Standard 2 4 2 2 3" xfId="42356" xr:uid="{00000000-0005-0000-0000-00009CA10000}"/>
    <cellStyle name="Standard 2 4 2 2 3 2" xfId="42357" xr:uid="{00000000-0005-0000-0000-00009DA10000}"/>
    <cellStyle name="Standard 2 4 2 2 4" xfId="42358" xr:uid="{00000000-0005-0000-0000-00009EA10000}"/>
    <cellStyle name="Standard 2 4 2 2 5" xfId="42359" xr:uid="{00000000-0005-0000-0000-00009FA10000}"/>
    <cellStyle name="Standard 2 4 3" xfId="42360" xr:uid="{00000000-0005-0000-0000-0000A0A10000}"/>
    <cellStyle name="Standard 2 4 3 2" xfId="42361" xr:uid="{00000000-0005-0000-0000-0000A1A10000}"/>
    <cellStyle name="Standard 2 4 3 2 2" xfId="42362" xr:uid="{00000000-0005-0000-0000-0000A2A10000}"/>
    <cellStyle name="Standard 2 4 3 2 2 2" xfId="42363" xr:uid="{00000000-0005-0000-0000-0000A3A10000}"/>
    <cellStyle name="Standard 2 4 3 2 3" xfId="42364" xr:uid="{00000000-0005-0000-0000-0000A4A10000}"/>
    <cellStyle name="Standard 2 4 3 2 4" xfId="42365" xr:uid="{00000000-0005-0000-0000-0000A5A10000}"/>
    <cellStyle name="Standard 2 4 3 3" xfId="42366" xr:uid="{00000000-0005-0000-0000-0000A6A10000}"/>
    <cellStyle name="Standard 2 4 3 3 2" xfId="42367" xr:uid="{00000000-0005-0000-0000-0000A7A10000}"/>
    <cellStyle name="Standard 2 4 3 4" xfId="42368" xr:uid="{00000000-0005-0000-0000-0000A8A10000}"/>
    <cellStyle name="Standard 2 4 3 5" xfId="42369" xr:uid="{00000000-0005-0000-0000-0000A9A10000}"/>
    <cellStyle name="Standard 2 5" xfId="42370" xr:uid="{00000000-0005-0000-0000-0000AAA10000}"/>
    <cellStyle name="Standard 2 5 2" xfId="42371" xr:uid="{00000000-0005-0000-0000-0000ABA10000}"/>
    <cellStyle name="Standard 2 5 2 2" xfId="42372" xr:uid="{00000000-0005-0000-0000-0000ACA10000}"/>
    <cellStyle name="Standard 2 5 2 2 2" xfId="42373" xr:uid="{00000000-0005-0000-0000-0000ADA10000}"/>
    <cellStyle name="Standard 2 5 2 2 2 2" xfId="42374" xr:uid="{00000000-0005-0000-0000-0000AEA10000}"/>
    <cellStyle name="Standard 2 5 2 2 2 2 2" xfId="42375" xr:uid="{00000000-0005-0000-0000-0000AFA10000}"/>
    <cellStyle name="Standard 2 5 2 2 2 3" xfId="42376" xr:uid="{00000000-0005-0000-0000-0000B0A10000}"/>
    <cellStyle name="Standard 2 5 2 2 2 4" xfId="42377" xr:uid="{00000000-0005-0000-0000-0000B1A10000}"/>
    <cellStyle name="Standard 2 5 2 2 3" xfId="42378" xr:uid="{00000000-0005-0000-0000-0000B2A10000}"/>
    <cellStyle name="Standard 2 5 2 2 3 2" xfId="42379" xr:uid="{00000000-0005-0000-0000-0000B3A10000}"/>
    <cellStyle name="Standard 2 5 2 2 4" xfId="42380" xr:uid="{00000000-0005-0000-0000-0000B4A10000}"/>
    <cellStyle name="Standard 2 5 2 2 5" xfId="42381" xr:uid="{00000000-0005-0000-0000-0000B5A10000}"/>
    <cellStyle name="Standard 2 5 3" xfId="42382" xr:uid="{00000000-0005-0000-0000-0000B6A10000}"/>
    <cellStyle name="Standard 2 5 3 2" xfId="42383" xr:uid="{00000000-0005-0000-0000-0000B7A10000}"/>
    <cellStyle name="Standard 2 5 3 2 2" xfId="42384" xr:uid="{00000000-0005-0000-0000-0000B8A10000}"/>
    <cellStyle name="Standard 2 5 3 2 2 2" xfId="42385" xr:uid="{00000000-0005-0000-0000-0000B9A10000}"/>
    <cellStyle name="Standard 2 5 3 2 3" xfId="42386" xr:uid="{00000000-0005-0000-0000-0000BAA10000}"/>
    <cellStyle name="Standard 2 5 3 2 4" xfId="42387" xr:uid="{00000000-0005-0000-0000-0000BBA10000}"/>
    <cellStyle name="Standard 2 5 3 3" xfId="42388" xr:uid="{00000000-0005-0000-0000-0000BCA10000}"/>
    <cellStyle name="Standard 2 5 3 3 2" xfId="42389" xr:uid="{00000000-0005-0000-0000-0000BDA10000}"/>
    <cellStyle name="Standard 2 5 3 4" xfId="42390" xr:uid="{00000000-0005-0000-0000-0000BEA10000}"/>
    <cellStyle name="Standard 2 5 3 5" xfId="42391" xr:uid="{00000000-0005-0000-0000-0000BFA10000}"/>
    <cellStyle name="Standard 2 6" xfId="42392" xr:uid="{00000000-0005-0000-0000-0000C0A10000}"/>
    <cellStyle name="Standard 2 6 2" xfId="42393" xr:uid="{00000000-0005-0000-0000-0000C1A10000}"/>
    <cellStyle name="Standard 2 6 2 2" xfId="42394" xr:uid="{00000000-0005-0000-0000-0000C2A10000}"/>
    <cellStyle name="Standard 2 6 2 2 2" xfId="42395" xr:uid="{00000000-0005-0000-0000-0000C3A10000}"/>
    <cellStyle name="Standard 2 6 2 2 2 2" xfId="42396" xr:uid="{00000000-0005-0000-0000-0000C4A10000}"/>
    <cellStyle name="Standard 2 6 2 2 2 2 2" xfId="42397" xr:uid="{00000000-0005-0000-0000-0000C5A10000}"/>
    <cellStyle name="Standard 2 6 2 2 2 3" xfId="42398" xr:uid="{00000000-0005-0000-0000-0000C6A10000}"/>
    <cellStyle name="Standard 2 6 2 2 2 4" xfId="42399" xr:uid="{00000000-0005-0000-0000-0000C7A10000}"/>
    <cellStyle name="Standard 2 6 2 2 3" xfId="42400" xr:uid="{00000000-0005-0000-0000-0000C8A10000}"/>
    <cellStyle name="Standard 2 6 2 2 3 2" xfId="42401" xr:uid="{00000000-0005-0000-0000-0000C9A10000}"/>
    <cellStyle name="Standard 2 6 2 2 4" xfId="42402" xr:uid="{00000000-0005-0000-0000-0000CAA10000}"/>
    <cellStyle name="Standard 2 6 2 2 5" xfId="42403" xr:uid="{00000000-0005-0000-0000-0000CBA10000}"/>
    <cellStyle name="Standard 2 6 3" xfId="42404" xr:uid="{00000000-0005-0000-0000-0000CCA10000}"/>
    <cellStyle name="Standard 2 6 3 2" xfId="42405" xr:uid="{00000000-0005-0000-0000-0000CDA10000}"/>
    <cellStyle name="Standard 2 6 3 2 2" xfId="42406" xr:uid="{00000000-0005-0000-0000-0000CEA10000}"/>
    <cellStyle name="Standard 2 6 3 2 2 2" xfId="42407" xr:uid="{00000000-0005-0000-0000-0000CFA10000}"/>
    <cellStyle name="Standard 2 6 3 2 3" xfId="42408" xr:uid="{00000000-0005-0000-0000-0000D0A10000}"/>
    <cellStyle name="Standard 2 6 3 2 4" xfId="42409" xr:uid="{00000000-0005-0000-0000-0000D1A10000}"/>
    <cellStyle name="Standard 2 6 3 3" xfId="42410" xr:uid="{00000000-0005-0000-0000-0000D2A10000}"/>
    <cellStyle name="Standard 2 6 3 3 2" xfId="42411" xr:uid="{00000000-0005-0000-0000-0000D3A10000}"/>
    <cellStyle name="Standard 2 6 3 4" xfId="42412" xr:uid="{00000000-0005-0000-0000-0000D4A10000}"/>
    <cellStyle name="Standard 2 6 3 5" xfId="42413" xr:uid="{00000000-0005-0000-0000-0000D5A10000}"/>
    <cellStyle name="Standard 2 7" xfId="42414" xr:uid="{00000000-0005-0000-0000-0000D6A10000}"/>
    <cellStyle name="Standard 2 7 2" xfId="42415" xr:uid="{00000000-0005-0000-0000-0000D7A10000}"/>
    <cellStyle name="Standard 2 7 2 2" xfId="42416" xr:uid="{00000000-0005-0000-0000-0000D8A10000}"/>
    <cellStyle name="Standard 2 7 2 2 2" xfId="42417" xr:uid="{00000000-0005-0000-0000-0000D9A10000}"/>
    <cellStyle name="Standard 2 7 2 2 2 2" xfId="42418" xr:uid="{00000000-0005-0000-0000-0000DAA10000}"/>
    <cellStyle name="Standard 2 7 2 2 3" xfId="42419" xr:uid="{00000000-0005-0000-0000-0000DBA10000}"/>
    <cellStyle name="Standard 2 7 2 2 4" xfId="42420" xr:uid="{00000000-0005-0000-0000-0000DCA10000}"/>
    <cellStyle name="Standard 2 7 2 3" xfId="42421" xr:uid="{00000000-0005-0000-0000-0000DDA10000}"/>
    <cellStyle name="Standard 2 7 2 3 2" xfId="42422" xr:uid="{00000000-0005-0000-0000-0000DEA10000}"/>
    <cellStyle name="Standard 2 7 2 4" xfId="42423" xr:uid="{00000000-0005-0000-0000-0000DFA10000}"/>
    <cellStyle name="Standard 2 7 2 5" xfId="42424" xr:uid="{00000000-0005-0000-0000-0000E0A10000}"/>
    <cellStyle name="Standard 2 8" xfId="42425" xr:uid="{00000000-0005-0000-0000-0000E1A10000}"/>
    <cellStyle name="Standard 2 8 2" xfId="42426" xr:uid="{00000000-0005-0000-0000-0000E2A10000}"/>
    <cellStyle name="Standard 2 8 2 2" xfId="42427" xr:uid="{00000000-0005-0000-0000-0000E3A10000}"/>
    <cellStyle name="Standard 2 8 2 2 2" xfId="42428" xr:uid="{00000000-0005-0000-0000-0000E4A10000}"/>
    <cellStyle name="Standard 2 8 2 3" xfId="42429" xr:uid="{00000000-0005-0000-0000-0000E5A10000}"/>
    <cellStyle name="Standard 2 8 2 4" xfId="42430" xr:uid="{00000000-0005-0000-0000-0000E6A10000}"/>
    <cellStyle name="Standard 2 8 3" xfId="42431" xr:uid="{00000000-0005-0000-0000-0000E7A10000}"/>
    <cellStyle name="Standard 2 8 3 2" xfId="42432" xr:uid="{00000000-0005-0000-0000-0000E8A10000}"/>
    <cellStyle name="Standard 2 8 3 2 2" xfId="42433" xr:uid="{00000000-0005-0000-0000-0000E9A10000}"/>
    <cellStyle name="Standard 2 8 3 3" xfId="42434" xr:uid="{00000000-0005-0000-0000-0000EAA10000}"/>
    <cellStyle name="Standard 2 8 3 4" xfId="42435" xr:uid="{00000000-0005-0000-0000-0000EBA10000}"/>
    <cellStyle name="Standard 2 8 4" xfId="42436" xr:uid="{00000000-0005-0000-0000-0000ECA10000}"/>
    <cellStyle name="Standard 2 8 4 2" xfId="42437" xr:uid="{00000000-0005-0000-0000-0000EDA10000}"/>
    <cellStyle name="Standard 2 8 5" xfId="42438" xr:uid="{00000000-0005-0000-0000-0000EEA10000}"/>
    <cellStyle name="Standard 2 8 5 2" xfId="42439" xr:uid="{00000000-0005-0000-0000-0000EFA10000}"/>
    <cellStyle name="Standard 2 8 6" xfId="42440" xr:uid="{00000000-0005-0000-0000-0000F0A10000}"/>
    <cellStyle name="Standard 2 8 7" xfId="42441" xr:uid="{00000000-0005-0000-0000-0000F1A10000}"/>
    <cellStyle name="Standard 2 8 8" xfId="42442" xr:uid="{00000000-0005-0000-0000-0000F2A10000}"/>
    <cellStyle name="Standard 2 9" xfId="42443" xr:uid="{00000000-0005-0000-0000-0000F3A10000}"/>
    <cellStyle name="Standard 2_TP09 check AT v0.4" xfId="42444" xr:uid="{00000000-0005-0000-0000-0000F4A10000}"/>
    <cellStyle name="Standard 3" xfId="42445" xr:uid="{00000000-0005-0000-0000-0000F5A10000}"/>
    <cellStyle name="Standard 3 10" xfId="42446" xr:uid="{00000000-0005-0000-0000-0000F6A10000}"/>
    <cellStyle name="Standard 3 10 2" xfId="42447" xr:uid="{00000000-0005-0000-0000-0000F7A10000}"/>
    <cellStyle name="Standard 3 10 2 2" xfId="42448" xr:uid="{00000000-0005-0000-0000-0000F8A10000}"/>
    <cellStyle name="Standard 3 10 2 2 2" xfId="42449" xr:uid="{00000000-0005-0000-0000-0000F9A10000}"/>
    <cellStyle name="Standard 3 10 2 2 2 2" xfId="42450" xr:uid="{00000000-0005-0000-0000-0000FAA10000}"/>
    <cellStyle name="Standard 3 10 2 2 3" xfId="42451" xr:uid="{00000000-0005-0000-0000-0000FBA10000}"/>
    <cellStyle name="Standard 3 10 2 2 4" xfId="42452" xr:uid="{00000000-0005-0000-0000-0000FCA10000}"/>
    <cellStyle name="Standard 3 10 2 3" xfId="42453" xr:uid="{00000000-0005-0000-0000-0000FDA10000}"/>
    <cellStyle name="Standard 3 10 2 3 2" xfId="42454" xr:uid="{00000000-0005-0000-0000-0000FEA10000}"/>
    <cellStyle name="Standard 3 10 2 4" xfId="42455" xr:uid="{00000000-0005-0000-0000-0000FFA10000}"/>
    <cellStyle name="Standard 3 10 2 5" xfId="42456" xr:uid="{00000000-0005-0000-0000-000000A20000}"/>
    <cellStyle name="Standard 3 10 2 6" xfId="42457" xr:uid="{00000000-0005-0000-0000-000001A20000}"/>
    <cellStyle name="Standard 3 10 3" xfId="42458" xr:uid="{00000000-0005-0000-0000-000002A20000}"/>
    <cellStyle name="Standard 3 11" xfId="42459" xr:uid="{00000000-0005-0000-0000-000003A20000}"/>
    <cellStyle name="Standard 3 11 2" xfId="42460" xr:uid="{00000000-0005-0000-0000-000004A20000}"/>
    <cellStyle name="Standard 3 11 2 2" xfId="42461" xr:uid="{00000000-0005-0000-0000-000005A20000}"/>
    <cellStyle name="Standard 3 11 2 2 2" xfId="42462" xr:uid="{00000000-0005-0000-0000-000006A20000}"/>
    <cellStyle name="Standard 3 11 2 2 2 2" xfId="42463" xr:uid="{00000000-0005-0000-0000-000007A20000}"/>
    <cellStyle name="Standard 3 11 2 2 3" xfId="42464" xr:uid="{00000000-0005-0000-0000-000008A20000}"/>
    <cellStyle name="Standard 3 11 2 2 4" xfId="42465" xr:uid="{00000000-0005-0000-0000-000009A20000}"/>
    <cellStyle name="Standard 3 11 2 3" xfId="42466" xr:uid="{00000000-0005-0000-0000-00000AA20000}"/>
    <cellStyle name="Standard 3 11 2 3 2" xfId="42467" xr:uid="{00000000-0005-0000-0000-00000BA20000}"/>
    <cellStyle name="Standard 3 11 2 4" xfId="42468" xr:uid="{00000000-0005-0000-0000-00000CA20000}"/>
    <cellStyle name="Standard 3 11 2 5" xfId="42469" xr:uid="{00000000-0005-0000-0000-00000DA20000}"/>
    <cellStyle name="Standard 3 11 2 6" xfId="42470" xr:uid="{00000000-0005-0000-0000-00000EA20000}"/>
    <cellStyle name="Standard 3 11 3" xfId="42471" xr:uid="{00000000-0005-0000-0000-00000FA20000}"/>
    <cellStyle name="Standard 3 12" xfId="42472" xr:uid="{00000000-0005-0000-0000-000010A20000}"/>
    <cellStyle name="Standard 3 12 2" xfId="42473" xr:uid="{00000000-0005-0000-0000-000011A20000}"/>
    <cellStyle name="Standard 3 12 2 2" xfId="42474" xr:uid="{00000000-0005-0000-0000-000012A20000}"/>
    <cellStyle name="Standard 3 12 2 2 2" xfId="42475" xr:uid="{00000000-0005-0000-0000-000013A20000}"/>
    <cellStyle name="Standard 3 12 2 2 2 2" xfId="42476" xr:uid="{00000000-0005-0000-0000-000014A20000}"/>
    <cellStyle name="Standard 3 12 2 2 3" xfId="42477" xr:uid="{00000000-0005-0000-0000-000015A20000}"/>
    <cellStyle name="Standard 3 12 2 2 4" xfId="42478" xr:uid="{00000000-0005-0000-0000-000016A20000}"/>
    <cellStyle name="Standard 3 12 2 3" xfId="42479" xr:uid="{00000000-0005-0000-0000-000017A20000}"/>
    <cellStyle name="Standard 3 12 2 3 2" xfId="42480" xr:uid="{00000000-0005-0000-0000-000018A20000}"/>
    <cellStyle name="Standard 3 12 2 4" xfId="42481" xr:uid="{00000000-0005-0000-0000-000019A20000}"/>
    <cellStyle name="Standard 3 12 2 5" xfId="42482" xr:uid="{00000000-0005-0000-0000-00001AA20000}"/>
    <cellStyle name="Standard 3 12 2 6" xfId="42483" xr:uid="{00000000-0005-0000-0000-00001BA20000}"/>
    <cellStyle name="Standard 3 12 3" xfId="42484" xr:uid="{00000000-0005-0000-0000-00001CA20000}"/>
    <cellStyle name="Standard 3 13" xfId="42485" xr:uid="{00000000-0005-0000-0000-00001DA20000}"/>
    <cellStyle name="Standard 3 13 2" xfId="42486" xr:uid="{00000000-0005-0000-0000-00001EA20000}"/>
    <cellStyle name="Standard 3 13 2 2" xfId="42487" xr:uid="{00000000-0005-0000-0000-00001FA20000}"/>
    <cellStyle name="Standard 3 13 2 2 2" xfId="42488" xr:uid="{00000000-0005-0000-0000-000020A20000}"/>
    <cellStyle name="Standard 3 13 2 2 2 2" xfId="42489" xr:uid="{00000000-0005-0000-0000-000021A20000}"/>
    <cellStyle name="Standard 3 13 2 2 3" xfId="42490" xr:uid="{00000000-0005-0000-0000-000022A20000}"/>
    <cellStyle name="Standard 3 13 2 2 4" xfId="42491" xr:uid="{00000000-0005-0000-0000-000023A20000}"/>
    <cellStyle name="Standard 3 13 2 3" xfId="42492" xr:uid="{00000000-0005-0000-0000-000024A20000}"/>
    <cellStyle name="Standard 3 13 2 3 2" xfId="42493" xr:uid="{00000000-0005-0000-0000-000025A20000}"/>
    <cellStyle name="Standard 3 13 2 4" xfId="42494" xr:uid="{00000000-0005-0000-0000-000026A20000}"/>
    <cellStyle name="Standard 3 13 2 5" xfId="42495" xr:uid="{00000000-0005-0000-0000-000027A20000}"/>
    <cellStyle name="Standard 3 13 2 6" xfId="42496" xr:uid="{00000000-0005-0000-0000-000028A20000}"/>
    <cellStyle name="Standard 3 13 3" xfId="42497" xr:uid="{00000000-0005-0000-0000-000029A20000}"/>
    <cellStyle name="Standard 3 14" xfId="42498" xr:uid="{00000000-0005-0000-0000-00002AA20000}"/>
    <cellStyle name="Standard 3 14 2" xfId="42499" xr:uid="{00000000-0005-0000-0000-00002BA20000}"/>
    <cellStyle name="Standard 3 14 2 2" xfId="42500" xr:uid="{00000000-0005-0000-0000-00002CA20000}"/>
    <cellStyle name="Standard 3 14 2 2 2" xfId="42501" xr:uid="{00000000-0005-0000-0000-00002DA20000}"/>
    <cellStyle name="Standard 3 14 2 3" xfId="42502" xr:uid="{00000000-0005-0000-0000-00002EA20000}"/>
    <cellStyle name="Standard 3 14 2 4" xfId="42503" xr:uid="{00000000-0005-0000-0000-00002FA20000}"/>
    <cellStyle name="Standard 3 14 3" xfId="42504" xr:uid="{00000000-0005-0000-0000-000030A20000}"/>
    <cellStyle name="Standard 3 14 3 2" xfId="42505" xr:uid="{00000000-0005-0000-0000-000031A20000}"/>
    <cellStyle name="Standard 3 14 4" xfId="42506" xr:uid="{00000000-0005-0000-0000-000032A20000}"/>
    <cellStyle name="Standard 3 14 5" xfId="42507" xr:uid="{00000000-0005-0000-0000-000033A20000}"/>
    <cellStyle name="Standard 3 14 6" xfId="42508" xr:uid="{00000000-0005-0000-0000-000034A20000}"/>
    <cellStyle name="Standard 3 15" xfId="42509" xr:uid="{00000000-0005-0000-0000-000035A20000}"/>
    <cellStyle name="Standard 3 2" xfId="42510" xr:uid="{00000000-0005-0000-0000-000036A20000}"/>
    <cellStyle name="Standard 3 2 2" xfId="42511" xr:uid="{00000000-0005-0000-0000-000037A20000}"/>
    <cellStyle name="Standard 3 2 2 2" xfId="42512" xr:uid="{00000000-0005-0000-0000-000038A20000}"/>
    <cellStyle name="Standard 3 2 2 2 2" xfId="42513" xr:uid="{00000000-0005-0000-0000-000039A20000}"/>
    <cellStyle name="Standard 3 2 2 2 2 2" xfId="42514" xr:uid="{00000000-0005-0000-0000-00003AA20000}"/>
    <cellStyle name="Standard 3 2 2 2 3" xfId="42515" xr:uid="{00000000-0005-0000-0000-00003BA20000}"/>
    <cellStyle name="Standard 3 2 2 2 4" xfId="42516" xr:uid="{00000000-0005-0000-0000-00003CA20000}"/>
    <cellStyle name="Standard 3 2 2 3" xfId="42517" xr:uid="{00000000-0005-0000-0000-00003DA20000}"/>
    <cellStyle name="Standard 3 2 2 3 2" xfId="42518" xr:uid="{00000000-0005-0000-0000-00003EA20000}"/>
    <cellStyle name="Standard 3 2 2 4" xfId="42519" xr:uid="{00000000-0005-0000-0000-00003FA20000}"/>
    <cellStyle name="Standard 3 2 2 5" xfId="42520" xr:uid="{00000000-0005-0000-0000-000040A20000}"/>
    <cellStyle name="Standard 3 2 2 6" xfId="42521" xr:uid="{00000000-0005-0000-0000-000041A20000}"/>
    <cellStyle name="Standard 3 2 3" xfId="42522" xr:uid="{00000000-0005-0000-0000-000042A20000}"/>
    <cellStyle name="Standard 3 3" xfId="42523" xr:uid="{00000000-0005-0000-0000-000043A20000}"/>
    <cellStyle name="Standard 3 3 2" xfId="42524" xr:uid="{00000000-0005-0000-0000-000044A20000}"/>
    <cellStyle name="Standard 3 3 2 2" xfId="42525" xr:uid="{00000000-0005-0000-0000-000045A20000}"/>
    <cellStyle name="Standard 3 3 2 2 2" xfId="42526" xr:uid="{00000000-0005-0000-0000-000046A20000}"/>
    <cellStyle name="Standard 3 3 2 2 2 2" xfId="42527" xr:uid="{00000000-0005-0000-0000-000047A20000}"/>
    <cellStyle name="Standard 3 3 2 2 3" xfId="42528" xr:uid="{00000000-0005-0000-0000-000048A20000}"/>
    <cellStyle name="Standard 3 3 2 2 4" xfId="42529" xr:uid="{00000000-0005-0000-0000-000049A20000}"/>
    <cellStyle name="Standard 3 3 2 3" xfId="42530" xr:uid="{00000000-0005-0000-0000-00004AA20000}"/>
    <cellStyle name="Standard 3 3 2 3 2" xfId="42531" xr:uid="{00000000-0005-0000-0000-00004BA20000}"/>
    <cellStyle name="Standard 3 3 2 4" xfId="42532" xr:uid="{00000000-0005-0000-0000-00004CA20000}"/>
    <cellStyle name="Standard 3 3 2 5" xfId="42533" xr:uid="{00000000-0005-0000-0000-00004DA20000}"/>
    <cellStyle name="Standard 3 3 2 6" xfId="42534" xr:uid="{00000000-0005-0000-0000-00004EA20000}"/>
    <cellStyle name="Standard 3 3 3" xfId="42535" xr:uid="{00000000-0005-0000-0000-00004FA20000}"/>
    <cellStyle name="Standard 3 4" xfId="42536" xr:uid="{00000000-0005-0000-0000-000050A20000}"/>
    <cellStyle name="Standard 3 4 2" xfId="42537" xr:uid="{00000000-0005-0000-0000-000051A20000}"/>
    <cellStyle name="Standard 3 4 2 2" xfId="42538" xr:uid="{00000000-0005-0000-0000-000052A20000}"/>
    <cellStyle name="Standard 3 4 2 2 2" xfId="42539" xr:uid="{00000000-0005-0000-0000-000053A20000}"/>
    <cellStyle name="Standard 3 4 2 2 2 2" xfId="42540" xr:uid="{00000000-0005-0000-0000-000054A20000}"/>
    <cellStyle name="Standard 3 4 2 2 3" xfId="42541" xr:uid="{00000000-0005-0000-0000-000055A20000}"/>
    <cellStyle name="Standard 3 4 2 2 4" xfId="42542" xr:uid="{00000000-0005-0000-0000-000056A20000}"/>
    <cellStyle name="Standard 3 4 2 3" xfId="42543" xr:uid="{00000000-0005-0000-0000-000057A20000}"/>
    <cellStyle name="Standard 3 4 2 3 2" xfId="42544" xr:uid="{00000000-0005-0000-0000-000058A20000}"/>
    <cellStyle name="Standard 3 4 2 4" xfId="42545" xr:uid="{00000000-0005-0000-0000-000059A20000}"/>
    <cellStyle name="Standard 3 4 2 5" xfId="42546" xr:uid="{00000000-0005-0000-0000-00005AA20000}"/>
    <cellStyle name="Standard 3 4 2 6" xfId="42547" xr:uid="{00000000-0005-0000-0000-00005BA20000}"/>
    <cellStyle name="Standard 3 4 3" xfId="42548" xr:uid="{00000000-0005-0000-0000-00005CA20000}"/>
    <cellStyle name="Standard 3 5" xfId="42549" xr:uid="{00000000-0005-0000-0000-00005DA20000}"/>
    <cellStyle name="Standard 3 5 2" xfId="42550" xr:uid="{00000000-0005-0000-0000-00005EA20000}"/>
    <cellStyle name="Standard 3 5 2 2" xfId="42551" xr:uid="{00000000-0005-0000-0000-00005FA20000}"/>
    <cellStyle name="Standard 3 5 2 2 2" xfId="42552" xr:uid="{00000000-0005-0000-0000-000060A20000}"/>
    <cellStyle name="Standard 3 5 2 2 2 2" xfId="42553" xr:uid="{00000000-0005-0000-0000-000061A20000}"/>
    <cellStyle name="Standard 3 5 2 2 3" xfId="42554" xr:uid="{00000000-0005-0000-0000-000062A20000}"/>
    <cellStyle name="Standard 3 5 2 2 4" xfId="42555" xr:uid="{00000000-0005-0000-0000-000063A20000}"/>
    <cellStyle name="Standard 3 5 2 3" xfId="42556" xr:uid="{00000000-0005-0000-0000-000064A20000}"/>
    <cellStyle name="Standard 3 5 2 3 2" xfId="42557" xr:uid="{00000000-0005-0000-0000-000065A20000}"/>
    <cellStyle name="Standard 3 5 2 4" xfId="42558" xr:uid="{00000000-0005-0000-0000-000066A20000}"/>
    <cellStyle name="Standard 3 5 2 5" xfId="42559" xr:uid="{00000000-0005-0000-0000-000067A20000}"/>
    <cellStyle name="Standard 3 5 2 6" xfId="42560" xr:uid="{00000000-0005-0000-0000-000068A20000}"/>
    <cellStyle name="Standard 3 5 3" xfId="42561" xr:uid="{00000000-0005-0000-0000-000069A20000}"/>
    <cellStyle name="Standard 3 6" xfId="42562" xr:uid="{00000000-0005-0000-0000-00006AA20000}"/>
    <cellStyle name="Standard 3 6 2" xfId="42563" xr:uid="{00000000-0005-0000-0000-00006BA20000}"/>
    <cellStyle name="Standard 3 6 2 2" xfId="42564" xr:uid="{00000000-0005-0000-0000-00006CA20000}"/>
    <cellStyle name="Standard 3 6 2 2 2" xfId="42565" xr:uid="{00000000-0005-0000-0000-00006DA20000}"/>
    <cellStyle name="Standard 3 6 2 2 2 2" xfId="42566" xr:uid="{00000000-0005-0000-0000-00006EA20000}"/>
    <cellStyle name="Standard 3 6 2 2 3" xfId="42567" xr:uid="{00000000-0005-0000-0000-00006FA20000}"/>
    <cellStyle name="Standard 3 6 2 2 4" xfId="42568" xr:uid="{00000000-0005-0000-0000-000070A20000}"/>
    <cellStyle name="Standard 3 6 2 3" xfId="42569" xr:uid="{00000000-0005-0000-0000-000071A20000}"/>
    <cellStyle name="Standard 3 6 2 3 2" xfId="42570" xr:uid="{00000000-0005-0000-0000-000072A20000}"/>
    <cellStyle name="Standard 3 6 2 4" xfId="42571" xr:uid="{00000000-0005-0000-0000-000073A20000}"/>
    <cellStyle name="Standard 3 6 2 5" xfId="42572" xr:uid="{00000000-0005-0000-0000-000074A20000}"/>
    <cellStyle name="Standard 3 6 2 6" xfId="42573" xr:uid="{00000000-0005-0000-0000-000075A20000}"/>
    <cellStyle name="Standard 3 6 3" xfId="42574" xr:uid="{00000000-0005-0000-0000-000076A20000}"/>
    <cellStyle name="Standard 3 7" xfId="42575" xr:uid="{00000000-0005-0000-0000-000077A20000}"/>
    <cellStyle name="Standard 3 7 2" xfId="42576" xr:uid="{00000000-0005-0000-0000-000078A20000}"/>
    <cellStyle name="Standard 3 7 2 2" xfId="42577" xr:uid="{00000000-0005-0000-0000-000079A20000}"/>
    <cellStyle name="Standard 3 7 2 2 2" xfId="42578" xr:uid="{00000000-0005-0000-0000-00007AA20000}"/>
    <cellStyle name="Standard 3 7 2 2 2 2" xfId="42579" xr:uid="{00000000-0005-0000-0000-00007BA20000}"/>
    <cellStyle name="Standard 3 7 2 2 3" xfId="42580" xr:uid="{00000000-0005-0000-0000-00007CA20000}"/>
    <cellStyle name="Standard 3 7 2 2 4" xfId="42581" xr:uid="{00000000-0005-0000-0000-00007DA20000}"/>
    <cellStyle name="Standard 3 7 2 3" xfId="42582" xr:uid="{00000000-0005-0000-0000-00007EA20000}"/>
    <cellStyle name="Standard 3 7 2 3 2" xfId="42583" xr:uid="{00000000-0005-0000-0000-00007FA20000}"/>
    <cellStyle name="Standard 3 7 2 4" xfId="42584" xr:uid="{00000000-0005-0000-0000-000080A20000}"/>
    <cellStyle name="Standard 3 7 2 5" xfId="42585" xr:uid="{00000000-0005-0000-0000-000081A20000}"/>
    <cellStyle name="Standard 3 7 2 6" xfId="42586" xr:uid="{00000000-0005-0000-0000-000082A20000}"/>
    <cellStyle name="Standard 3 7 3" xfId="42587" xr:uid="{00000000-0005-0000-0000-000083A20000}"/>
    <cellStyle name="Standard 3 8" xfId="42588" xr:uid="{00000000-0005-0000-0000-000084A20000}"/>
    <cellStyle name="Standard 3 8 2" xfId="42589" xr:uid="{00000000-0005-0000-0000-000085A20000}"/>
    <cellStyle name="Standard 3 8 2 2" xfId="42590" xr:uid="{00000000-0005-0000-0000-000086A20000}"/>
    <cellStyle name="Standard 3 8 2 2 2" xfId="42591" xr:uid="{00000000-0005-0000-0000-000087A20000}"/>
    <cellStyle name="Standard 3 8 2 2 2 2" xfId="42592" xr:uid="{00000000-0005-0000-0000-000088A20000}"/>
    <cellStyle name="Standard 3 8 2 2 3" xfId="42593" xr:uid="{00000000-0005-0000-0000-000089A20000}"/>
    <cellStyle name="Standard 3 8 2 2 4" xfId="42594" xr:uid="{00000000-0005-0000-0000-00008AA20000}"/>
    <cellStyle name="Standard 3 8 2 3" xfId="42595" xr:uid="{00000000-0005-0000-0000-00008BA20000}"/>
    <cellStyle name="Standard 3 8 2 3 2" xfId="42596" xr:uid="{00000000-0005-0000-0000-00008CA20000}"/>
    <cellStyle name="Standard 3 8 2 4" xfId="42597" xr:uid="{00000000-0005-0000-0000-00008DA20000}"/>
    <cellStyle name="Standard 3 8 2 5" xfId="42598" xr:uid="{00000000-0005-0000-0000-00008EA20000}"/>
    <cellStyle name="Standard 3 8 2 6" xfId="42599" xr:uid="{00000000-0005-0000-0000-00008FA20000}"/>
    <cellStyle name="Standard 3 8 3" xfId="42600" xr:uid="{00000000-0005-0000-0000-000090A20000}"/>
    <cellStyle name="Standard 3 9" xfId="42601" xr:uid="{00000000-0005-0000-0000-000091A20000}"/>
    <cellStyle name="Standard 3 9 2" xfId="42602" xr:uid="{00000000-0005-0000-0000-000092A20000}"/>
    <cellStyle name="Standard 3 9 2 2" xfId="42603" xr:uid="{00000000-0005-0000-0000-000093A20000}"/>
    <cellStyle name="Standard 3 9 2 2 2" xfId="42604" xr:uid="{00000000-0005-0000-0000-000094A20000}"/>
    <cellStyle name="Standard 3 9 2 2 2 2" xfId="42605" xr:uid="{00000000-0005-0000-0000-000095A20000}"/>
    <cellStyle name="Standard 3 9 2 2 3" xfId="42606" xr:uid="{00000000-0005-0000-0000-000096A20000}"/>
    <cellStyle name="Standard 3 9 2 2 4" xfId="42607" xr:uid="{00000000-0005-0000-0000-000097A20000}"/>
    <cellStyle name="Standard 3 9 2 3" xfId="42608" xr:uid="{00000000-0005-0000-0000-000098A20000}"/>
    <cellStyle name="Standard 3 9 2 3 2" xfId="42609" xr:uid="{00000000-0005-0000-0000-000099A20000}"/>
    <cellStyle name="Standard 3 9 2 4" xfId="42610" xr:uid="{00000000-0005-0000-0000-00009AA20000}"/>
    <cellStyle name="Standard 3 9 2 5" xfId="42611" xr:uid="{00000000-0005-0000-0000-00009BA20000}"/>
    <cellStyle name="Standard 3 9 2 6" xfId="42612" xr:uid="{00000000-0005-0000-0000-00009CA20000}"/>
    <cellStyle name="Standard 3 9 3" xfId="42613" xr:uid="{00000000-0005-0000-0000-00009DA20000}"/>
    <cellStyle name="Standard 4" xfId="42614" xr:uid="{00000000-0005-0000-0000-00009EA20000}"/>
    <cellStyle name="Standard 4 2" xfId="42615" xr:uid="{00000000-0005-0000-0000-00009FA20000}"/>
    <cellStyle name="Standard 4 2 2" xfId="42616" xr:uid="{00000000-0005-0000-0000-0000A0A20000}"/>
    <cellStyle name="Standard 4 2 2 2" xfId="42617" xr:uid="{00000000-0005-0000-0000-0000A1A20000}"/>
    <cellStyle name="Standard 4 2 2 2 2" xfId="42618" xr:uid="{00000000-0005-0000-0000-0000A2A20000}"/>
    <cellStyle name="Standard 4 2 2 3" xfId="42619" xr:uid="{00000000-0005-0000-0000-0000A3A20000}"/>
    <cellStyle name="Standard 4 2 2 4" xfId="42620" xr:uid="{00000000-0005-0000-0000-0000A4A20000}"/>
    <cellStyle name="Standard 4 2 3" xfId="42621" xr:uid="{00000000-0005-0000-0000-0000A5A20000}"/>
    <cellStyle name="Standard 4 2 3 2" xfId="42622" xr:uid="{00000000-0005-0000-0000-0000A6A20000}"/>
    <cellStyle name="Standard 4 2 4" xfId="42623" xr:uid="{00000000-0005-0000-0000-0000A7A20000}"/>
    <cellStyle name="Standard 4 2 5" xfId="42624" xr:uid="{00000000-0005-0000-0000-0000A8A20000}"/>
    <cellStyle name="Standard 5" xfId="42625" xr:uid="{00000000-0005-0000-0000-0000A9A20000}"/>
    <cellStyle name="Standard 5 2" xfId="42626" xr:uid="{00000000-0005-0000-0000-0000AAA20000}"/>
    <cellStyle name="Standard 5 2 2" xfId="42627" xr:uid="{00000000-0005-0000-0000-0000ABA20000}"/>
    <cellStyle name="Standard 5 2 2 2" xfId="42628" xr:uid="{00000000-0005-0000-0000-0000ACA20000}"/>
    <cellStyle name="Standard 5 2 2 2 2" xfId="42629" xr:uid="{00000000-0005-0000-0000-0000ADA20000}"/>
    <cellStyle name="Standard 5 2 2 3" xfId="42630" xr:uid="{00000000-0005-0000-0000-0000AEA20000}"/>
    <cellStyle name="Standard 5 2 2 4" xfId="42631" xr:uid="{00000000-0005-0000-0000-0000AFA20000}"/>
    <cellStyle name="Standard 5 2 3" xfId="42632" xr:uid="{00000000-0005-0000-0000-0000B0A20000}"/>
    <cellStyle name="Standard 5 2 3 2" xfId="42633" xr:uid="{00000000-0005-0000-0000-0000B1A20000}"/>
    <cellStyle name="Standard 5 2 4" xfId="42634" xr:uid="{00000000-0005-0000-0000-0000B2A20000}"/>
    <cellStyle name="Standard 5 2 5" xfId="42635" xr:uid="{00000000-0005-0000-0000-0000B3A20000}"/>
    <cellStyle name="Standard 6" xfId="42636" xr:uid="{00000000-0005-0000-0000-0000B4A20000}"/>
    <cellStyle name="Standard 6 2" xfId="42637" xr:uid="{00000000-0005-0000-0000-0000B5A20000}"/>
    <cellStyle name="Standard 6 2 2" xfId="42638" xr:uid="{00000000-0005-0000-0000-0000B6A20000}"/>
    <cellStyle name="Standard 6 2 2 2" xfId="42639" xr:uid="{00000000-0005-0000-0000-0000B7A20000}"/>
    <cellStyle name="Standard 6 2 2 2 2" xfId="42640" xr:uid="{00000000-0005-0000-0000-0000B8A20000}"/>
    <cellStyle name="Standard 6 2 2 3" xfId="42641" xr:uid="{00000000-0005-0000-0000-0000B9A20000}"/>
    <cellStyle name="Standard 6 2 2 4" xfId="42642" xr:uid="{00000000-0005-0000-0000-0000BAA20000}"/>
    <cellStyle name="Standard 6 2 3" xfId="42643" xr:uid="{00000000-0005-0000-0000-0000BBA20000}"/>
    <cellStyle name="Standard 6 2 3 2" xfId="42644" xr:uid="{00000000-0005-0000-0000-0000BCA20000}"/>
    <cellStyle name="Standard 6 2 4" xfId="42645" xr:uid="{00000000-0005-0000-0000-0000BDA20000}"/>
    <cellStyle name="Standard 6 2 5" xfId="42646" xr:uid="{00000000-0005-0000-0000-0000BEA20000}"/>
    <cellStyle name="Standard 7" xfId="42647" xr:uid="{00000000-0005-0000-0000-0000BFA20000}"/>
    <cellStyle name="Standard 7 2" xfId="42648" xr:uid="{00000000-0005-0000-0000-0000C0A20000}"/>
    <cellStyle name="Standard 7 2 2" xfId="42649" xr:uid="{00000000-0005-0000-0000-0000C1A20000}"/>
    <cellStyle name="Standard 7 2 2 2" xfId="42650" xr:uid="{00000000-0005-0000-0000-0000C2A20000}"/>
    <cellStyle name="Standard 7 2 2 2 2" xfId="42651" xr:uid="{00000000-0005-0000-0000-0000C3A20000}"/>
    <cellStyle name="Standard 7 2 2 3" xfId="42652" xr:uid="{00000000-0005-0000-0000-0000C4A20000}"/>
    <cellStyle name="Standard 7 2 2 4" xfId="42653" xr:uid="{00000000-0005-0000-0000-0000C5A20000}"/>
    <cellStyle name="Standard 7 2 3" xfId="42654" xr:uid="{00000000-0005-0000-0000-0000C6A20000}"/>
    <cellStyle name="Standard 7 2 3 2" xfId="42655" xr:uid="{00000000-0005-0000-0000-0000C7A20000}"/>
    <cellStyle name="Standard 7 2 4" xfId="42656" xr:uid="{00000000-0005-0000-0000-0000C8A20000}"/>
    <cellStyle name="Standard 7 2 5" xfId="42657" xr:uid="{00000000-0005-0000-0000-0000C9A20000}"/>
    <cellStyle name="Standard_Budget 2006 WWW_new" xfId="42658" xr:uid="{00000000-0005-0000-0000-0000CAA20000}"/>
    <cellStyle name="Status" xfId="2039" xr:uid="{00000000-0005-0000-0000-0000CBA20000}"/>
    <cellStyle name="Suma" xfId="42659" xr:uid="{00000000-0005-0000-0000-0000CCA20000}"/>
    <cellStyle name="Suma 2" xfId="42660" xr:uid="{00000000-0005-0000-0000-0000CDA20000}"/>
    <cellStyle name="Suma 2 2" xfId="42661" xr:uid="{00000000-0005-0000-0000-0000CEA20000}"/>
    <cellStyle name="Suma 2 2 2" xfId="42662" xr:uid="{00000000-0005-0000-0000-0000CFA20000}"/>
    <cellStyle name="Suma 2 2 2 2" xfId="42663" xr:uid="{00000000-0005-0000-0000-0000D0A20000}"/>
    <cellStyle name="Suma 2 2 3" xfId="42664" xr:uid="{00000000-0005-0000-0000-0000D1A20000}"/>
    <cellStyle name="Suma 2 2 4" xfId="42665" xr:uid="{00000000-0005-0000-0000-0000D2A20000}"/>
    <cellStyle name="Suma 2 3" xfId="42666" xr:uid="{00000000-0005-0000-0000-0000D3A20000}"/>
    <cellStyle name="Suma 2 3 2" xfId="42667" xr:uid="{00000000-0005-0000-0000-0000D4A20000}"/>
    <cellStyle name="Suma 2 4" xfId="42668" xr:uid="{00000000-0005-0000-0000-0000D5A20000}"/>
    <cellStyle name="Suma 2 5" xfId="42669" xr:uid="{00000000-0005-0000-0000-0000D6A20000}"/>
    <cellStyle name="Számítás" xfId="42670" xr:uid="{00000000-0005-0000-0000-0000D7A20000}"/>
    <cellStyle name="Számítás 2" xfId="42671" xr:uid="{00000000-0005-0000-0000-0000D8A20000}"/>
    <cellStyle name="Számítás 2 2" xfId="42672" xr:uid="{00000000-0005-0000-0000-0000D9A20000}"/>
    <cellStyle name="Számítás 2 2 2" xfId="42673" xr:uid="{00000000-0005-0000-0000-0000DAA20000}"/>
    <cellStyle name="Számítás 2 2 2 2" xfId="42674" xr:uid="{00000000-0005-0000-0000-0000DBA20000}"/>
    <cellStyle name="Számítás 2 2 3" xfId="42675" xr:uid="{00000000-0005-0000-0000-0000DCA20000}"/>
    <cellStyle name="Számítás 2 2 4" xfId="42676" xr:uid="{00000000-0005-0000-0000-0000DDA20000}"/>
    <cellStyle name="Számítás 2 3" xfId="42677" xr:uid="{00000000-0005-0000-0000-0000DEA20000}"/>
    <cellStyle name="Számítás 2 3 2" xfId="42678" xr:uid="{00000000-0005-0000-0000-0000DFA20000}"/>
    <cellStyle name="Számítás 2 4" xfId="42679" xr:uid="{00000000-0005-0000-0000-0000E0A20000}"/>
    <cellStyle name="Számítás 2 5" xfId="42680" xr:uid="{00000000-0005-0000-0000-0000E1A20000}"/>
    <cellStyle name="Table du pilote - Catégorie" xfId="482" xr:uid="{00000000-0005-0000-0000-0000E2A20000}"/>
    <cellStyle name="Table du pilote - Catégorie 2" xfId="1459" xr:uid="{00000000-0005-0000-0000-0000E3A20000}"/>
    <cellStyle name="Table du pilote - Catégorie 3" xfId="51534" xr:uid="{95C291C8-5F60-4A03-B8BC-F0B34BC17FD3}"/>
    <cellStyle name="Table du pilote - Champ" xfId="483" xr:uid="{00000000-0005-0000-0000-0000E4A20000}"/>
    <cellStyle name="Table du pilote - Champ 2" xfId="1460" xr:uid="{00000000-0005-0000-0000-0000E5A20000}"/>
    <cellStyle name="Table du pilote - Champ 3" xfId="51535" xr:uid="{007E7D51-9FA8-47A3-BC0D-8A4C400C25DA}"/>
    <cellStyle name="Table du pilote - Coin" xfId="484" xr:uid="{00000000-0005-0000-0000-0000E6A20000}"/>
    <cellStyle name="Table du pilote - Coin 2" xfId="1461" xr:uid="{00000000-0005-0000-0000-0000E7A20000}"/>
    <cellStyle name="Table du pilote - Coin 3" xfId="51536" xr:uid="{8F7C52C2-F550-4C31-AF36-9E4CF2E04089}"/>
    <cellStyle name="Table du pilote - Résultat" xfId="485" xr:uid="{00000000-0005-0000-0000-0000E8A20000}"/>
    <cellStyle name="Table du pilote - Résultat 2" xfId="1462" xr:uid="{00000000-0005-0000-0000-0000E9A20000}"/>
    <cellStyle name="Table du pilote - Résultat 3" xfId="51537" xr:uid="{94E03BFD-3CF4-4521-BCBF-1A5FF612C590}"/>
    <cellStyle name="Table du pilote - Titre" xfId="486" xr:uid="{00000000-0005-0000-0000-0000EAA20000}"/>
    <cellStyle name="Table du pilote - Titre 2" xfId="1463" xr:uid="{00000000-0005-0000-0000-0000EBA20000}"/>
    <cellStyle name="Table du pilote - Titre 3" xfId="51538" xr:uid="{4C20D581-0412-490D-987A-0ADFC8EDB980}"/>
    <cellStyle name="Table du pilote - Valeur" xfId="487" xr:uid="{00000000-0005-0000-0000-0000ECA20000}"/>
    <cellStyle name="Table du pilote - Valeur 2" xfId="1464" xr:uid="{00000000-0005-0000-0000-0000EDA20000}"/>
    <cellStyle name="Table du pilote - Valeur 3" xfId="51539" xr:uid="{F57CDCF5-5EEB-4706-8F60-A9E8086274A8}"/>
    <cellStyle name="tableau | cellule | (normal) | decimal 1" xfId="488" xr:uid="{00000000-0005-0000-0000-0000EEA20000}"/>
    <cellStyle name="tableau | cellule | (normal) | decimal 1 2" xfId="489" xr:uid="{00000000-0005-0000-0000-0000EFA20000}"/>
    <cellStyle name="tableau | cellule | (normal) | decimal 1 2 2" xfId="490" xr:uid="{00000000-0005-0000-0000-0000F0A20000}"/>
    <cellStyle name="tableau | cellule | (normal) | decimal 1 2 2 2" xfId="1467" xr:uid="{00000000-0005-0000-0000-0000F1A20000}"/>
    <cellStyle name="tableau | cellule | (normal) | decimal 1 2 2 3" xfId="51540" xr:uid="{BE55B82E-E9B7-4F31-BF1D-8D5D5AAB202A}"/>
    <cellStyle name="tableau | cellule | (normal) | decimal 1 2 3" xfId="1466" xr:uid="{00000000-0005-0000-0000-0000F2A20000}"/>
    <cellStyle name="tableau | cellule | (normal) | decimal 1 2 4" xfId="51541" xr:uid="{BA4F5C5F-ABF4-4B6A-BD4B-4D46F26E23A4}"/>
    <cellStyle name="tableau | cellule | (normal) | decimal 1 3" xfId="491" xr:uid="{00000000-0005-0000-0000-0000F3A20000}"/>
    <cellStyle name="tableau | cellule | (normal) | decimal 1 3 2" xfId="1468" xr:uid="{00000000-0005-0000-0000-0000F4A20000}"/>
    <cellStyle name="tableau | cellule | (normal) | decimal 1 3 3" xfId="51542" xr:uid="{4092503A-2F7E-43C4-BBD6-0901BFB375B0}"/>
    <cellStyle name="tableau | cellule | (normal) | decimal 1 4" xfId="492" xr:uid="{00000000-0005-0000-0000-0000F5A20000}"/>
    <cellStyle name="tableau | cellule | (normal) | decimal 1 4 2" xfId="1469" xr:uid="{00000000-0005-0000-0000-0000F6A20000}"/>
    <cellStyle name="tableau | cellule | (normal) | decimal 1 4 3" xfId="51543" xr:uid="{AF29CBF8-F614-4815-AFF3-AFD12A2BB68D}"/>
    <cellStyle name="tableau | cellule | (normal) | decimal 1 5" xfId="493" xr:uid="{00000000-0005-0000-0000-0000F7A20000}"/>
    <cellStyle name="tableau | cellule | (normal) | decimal 1 5 2" xfId="1470" xr:uid="{00000000-0005-0000-0000-0000F8A20000}"/>
    <cellStyle name="tableau | cellule | (normal) | decimal 1 5 3" xfId="51544" xr:uid="{C897B76E-A29A-4B9B-8B3E-FFF91C81E99A}"/>
    <cellStyle name="tableau | cellule | (normal) | decimal 1 6" xfId="1465" xr:uid="{00000000-0005-0000-0000-0000F9A20000}"/>
    <cellStyle name="tableau | cellule | (normal) | decimal 1 7" xfId="51545" xr:uid="{95EE419C-9A57-451D-9207-9A21273F30D1}"/>
    <cellStyle name="tableau | cellule | (normal) | decimal 2" xfId="494" xr:uid="{00000000-0005-0000-0000-0000FAA20000}"/>
    <cellStyle name="tableau | cellule | (normal) | decimal 2 2" xfId="495" xr:uid="{00000000-0005-0000-0000-0000FBA20000}"/>
    <cellStyle name="tableau | cellule | (normal) | decimal 2 2 2" xfId="496" xr:uid="{00000000-0005-0000-0000-0000FCA20000}"/>
    <cellStyle name="tableau | cellule | (normal) | decimal 2 2 2 2" xfId="1473" xr:uid="{00000000-0005-0000-0000-0000FDA20000}"/>
    <cellStyle name="tableau | cellule | (normal) | decimal 2 2 2 3" xfId="51546" xr:uid="{AE23FC6C-C752-4AB1-AF93-D2EA30137604}"/>
    <cellStyle name="tableau | cellule | (normal) | decimal 2 2 3" xfId="1472" xr:uid="{00000000-0005-0000-0000-0000FEA20000}"/>
    <cellStyle name="tableau | cellule | (normal) | decimal 2 2 4" xfId="51547" xr:uid="{D5182DE3-20D7-49C6-B1F0-A7BEE14B4200}"/>
    <cellStyle name="tableau | cellule | (normal) | decimal 2 3" xfId="497" xr:uid="{00000000-0005-0000-0000-0000FFA20000}"/>
    <cellStyle name="tableau | cellule | (normal) | decimal 2 3 2" xfId="1474" xr:uid="{00000000-0005-0000-0000-000000A30000}"/>
    <cellStyle name="tableau | cellule | (normal) | decimal 2 3 3" xfId="51548" xr:uid="{849E46BD-4887-40B8-8D73-964A807F63AA}"/>
    <cellStyle name="tableau | cellule | (normal) | decimal 2 4" xfId="498" xr:uid="{00000000-0005-0000-0000-000001A30000}"/>
    <cellStyle name="tableau | cellule | (normal) | decimal 2 4 2" xfId="1475" xr:uid="{00000000-0005-0000-0000-000002A30000}"/>
    <cellStyle name="tableau | cellule | (normal) | decimal 2 4 3" xfId="51549" xr:uid="{24064A30-4D25-4127-A084-80D9E483D01D}"/>
    <cellStyle name="tableau | cellule | (normal) | decimal 2 5" xfId="499" xr:uid="{00000000-0005-0000-0000-000003A30000}"/>
    <cellStyle name="tableau | cellule | (normal) | decimal 2 5 2" xfId="1476" xr:uid="{00000000-0005-0000-0000-000004A30000}"/>
    <cellStyle name="tableau | cellule | (normal) | decimal 2 5 3" xfId="51550" xr:uid="{F42A2F8E-2E36-45DC-B251-E5ABEEB0E05E}"/>
    <cellStyle name="tableau | cellule | (normal) | decimal 2 6" xfId="1471" xr:uid="{00000000-0005-0000-0000-000005A30000}"/>
    <cellStyle name="tableau | cellule | (normal) | decimal 2 7" xfId="51551" xr:uid="{E9123C98-A7D5-46CB-89BF-D4BF365B7FA3}"/>
    <cellStyle name="tableau | cellule | (normal) | decimal 3" xfId="500" xr:uid="{00000000-0005-0000-0000-000006A30000}"/>
    <cellStyle name="tableau | cellule | (normal) | decimal 3 2" xfId="501" xr:uid="{00000000-0005-0000-0000-000007A30000}"/>
    <cellStyle name="tableau | cellule | (normal) | decimal 3 2 2" xfId="502" xr:uid="{00000000-0005-0000-0000-000008A30000}"/>
    <cellStyle name="tableau | cellule | (normal) | decimal 3 2 2 2" xfId="1479" xr:uid="{00000000-0005-0000-0000-000009A30000}"/>
    <cellStyle name="tableau | cellule | (normal) | decimal 3 2 2 3" xfId="51552" xr:uid="{EB539BFA-A918-4713-ADB8-E582CA769820}"/>
    <cellStyle name="tableau | cellule | (normal) | decimal 3 2 3" xfId="1478" xr:uid="{00000000-0005-0000-0000-00000AA30000}"/>
    <cellStyle name="tableau | cellule | (normal) | decimal 3 2 4" xfId="51553" xr:uid="{B4856BD0-FFF2-4617-9A9D-BC199BE60552}"/>
    <cellStyle name="tableau | cellule | (normal) | decimal 3 3" xfId="503" xr:uid="{00000000-0005-0000-0000-00000BA30000}"/>
    <cellStyle name="tableau | cellule | (normal) | decimal 3 3 2" xfId="1480" xr:uid="{00000000-0005-0000-0000-00000CA30000}"/>
    <cellStyle name="tableau | cellule | (normal) | decimal 3 3 3" xfId="51554" xr:uid="{86124012-6886-45C0-AE51-8692268F381F}"/>
    <cellStyle name="tableau | cellule | (normal) | decimal 3 4" xfId="504" xr:uid="{00000000-0005-0000-0000-00000DA30000}"/>
    <cellStyle name="tableau | cellule | (normal) | decimal 3 4 2" xfId="1481" xr:uid="{00000000-0005-0000-0000-00000EA30000}"/>
    <cellStyle name="tableau | cellule | (normal) | decimal 3 4 3" xfId="51555" xr:uid="{87F6BE01-DBA4-43D1-986B-B5651B589B3F}"/>
    <cellStyle name="tableau | cellule | (normal) | decimal 3 5" xfId="505" xr:uid="{00000000-0005-0000-0000-00000FA30000}"/>
    <cellStyle name="tableau | cellule | (normal) | decimal 3 5 2" xfId="1482" xr:uid="{00000000-0005-0000-0000-000010A30000}"/>
    <cellStyle name="tableau | cellule | (normal) | decimal 3 5 3" xfId="51556" xr:uid="{03957A77-C2D1-4285-8CAD-3693B4FA5FE1}"/>
    <cellStyle name="tableau | cellule | (normal) | decimal 3 6" xfId="1477" xr:uid="{00000000-0005-0000-0000-000011A30000}"/>
    <cellStyle name="tableau | cellule | (normal) | decimal 3 7" xfId="51557" xr:uid="{7DAE3710-93FC-41E6-BF67-D6F4C158BE72}"/>
    <cellStyle name="tableau | cellule | (normal) | decimal 4" xfId="506" xr:uid="{00000000-0005-0000-0000-000012A30000}"/>
    <cellStyle name="tableau | cellule | (normal) | decimal 4 2" xfId="507" xr:uid="{00000000-0005-0000-0000-000013A30000}"/>
    <cellStyle name="tableau | cellule | (normal) | decimal 4 2 2" xfId="508" xr:uid="{00000000-0005-0000-0000-000014A30000}"/>
    <cellStyle name="tableau | cellule | (normal) | decimal 4 2 2 2" xfId="1485" xr:uid="{00000000-0005-0000-0000-000015A30000}"/>
    <cellStyle name="tableau | cellule | (normal) | decimal 4 2 2 3" xfId="51558" xr:uid="{480ABDBE-C06C-4EB7-AD0A-9BCDC72FD920}"/>
    <cellStyle name="tableau | cellule | (normal) | decimal 4 2 3" xfId="1484" xr:uid="{00000000-0005-0000-0000-000016A30000}"/>
    <cellStyle name="tableau | cellule | (normal) | decimal 4 2 4" xfId="51559" xr:uid="{B1AFAEA6-B29C-4B12-81C1-2246B3F51241}"/>
    <cellStyle name="tableau | cellule | (normal) | decimal 4 3" xfId="509" xr:uid="{00000000-0005-0000-0000-000017A30000}"/>
    <cellStyle name="tableau | cellule | (normal) | decimal 4 3 2" xfId="1486" xr:uid="{00000000-0005-0000-0000-000018A30000}"/>
    <cellStyle name="tableau | cellule | (normal) | decimal 4 3 3" xfId="51560" xr:uid="{017CB484-08FA-4C27-BCD4-DD31658F2C95}"/>
    <cellStyle name="tableau | cellule | (normal) | decimal 4 4" xfId="510" xr:uid="{00000000-0005-0000-0000-000019A30000}"/>
    <cellStyle name="tableau | cellule | (normal) | decimal 4 4 2" xfId="1487" xr:uid="{00000000-0005-0000-0000-00001AA30000}"/>
    <cellStyle name="tableau | cellule | (normal) | decimal 4 4 3" xfId="51561" xr:uid="{5EE6CC0B-2E46-4378-836B-C7D53AAAE59E}"/>
    <cellStyle name="tableau | cellule | (normal) | decimal 4 5" xfId="511" xr:uid="{00000000-0005-0000-0000-00001BA30000}"/>
    <cellStyle name="tableau | cellule | (normal) | decimal 4 5 2" xfId="1488" xr:uid="{00000000-0005-0000-0000-00001CA30000}"/>
    <cellStyle name="tableau | cellule | (normal) | decimal 4 5 3" xfId="51562" xr:uid="{86627CDE-75C5-42EB-A0A8-75BED4D2719D}"/>
    <cellStyle name="tableau | cellule | (normal) | decimal 4 6" xfId="1483" xr:uid="{00000000-0005-0000-0000-00001DA30000}"/>
    <cellStyle name="tableau | cellule | (normal) | decimal 4 7" xfId="51563" xr:uid="{01FA22F6-A710-4910-B4FA-3F2F5E3AA096}"/>
    <cellStyle name="tableau | cellule | (normal) | entier" xfId="512" xr:uid="{00000000-0005-0000-0000-00001EA30000}"/>
    <cellStyle name="tableau | cellule | (normal) | entier 2" xfId="513" xr:uid="{00000000-0005-0000-0000-00001FA30000}"/>
    <cellStyle name="tableau | cellule | (normal) | entier 2 2" xfId="514" xr:uid="{00000000-0005-0000-0000-000020A30000}"/>
    <cellStyle name="tableau | cellule | (normal) | entier 2 2 2" xfId="1491" xr:uid="{00000000-0005-0000-0000-000021A30000}"/>
    <cellStyle name="tableau | cellule | (normal) | entier 2 2 3" xfId="51564" xr:uid="{463342A3-032D-4A78-8421-5808518AF2E4}"/>
    <cellStyle name="tableau | cellule | (normal) | entier 2 3" xfId="1490" xr:uid="{00000000-0005-0000-0000-000022A30000}"/>
    <cellStyle name="tableau | cellule | (normal) | entier 2 4" xfId="51565" xr:uid="{3E8533AB-1CDA-4FBF-8761-352818D1B48F}"/>
    <cellStyle name="tableau | cellule | (normal) | entier 3" xfId="515" xr:uid="{00000000-0005-0000-0000-000023A30000}"/>
    <cellStyle name="tableau | cellule | (normal) | entier 3 2" xfId="1492" xr:uid="{00000000-0005-0000-0000-000024A30000}"/>
    <cellStyle name="tableau | cellule | (normal) | entier 3 3" xfId="51566" xr:uid="{AC7757DB-45BD-4795-B574-D395664D2877}"/>
    <cellStyle name="tableau | cellule | (normal) | entier 4" xfId="516" xr:uid="{00000000-0005-0000-0000-000025A30000}"/>
    <cellStyle name="tableau | cellule | (normal) | entier 4 2" xfId="1493" xr:uid="{00000000-0005-0000-0000-000026A30000}"/>
    <cellStyle name="tableau | cellule | (normal) | entier 4 3" xfId="51567" xr:uid="{02DD2476-ACBC-4143-AF25-0CBB2E3841A8}"/>
    <cellStyle name="tableau | cellule | (normal) | entier 5" xfId="517" xr:uid="{00000000-0005-0000-0000-000027A30000}"/>
    <cellStyle name="tableau | cellule | (normal) | entier 5 2" xfId="1494" xr:uid="{00000000-0005-0000-0000-000028A30000}"/>
    <cellStyle name="tableau | cellule | (normal) | entier 5 3" xfId="51568" xr:uid="{F9979753-F4B3-4E91-8DDE-663DDE479BDE}"/>
    <cellStyle name="tableau | cellule | (normal) | entier 6" xfId="1489" xr:uid="{00000000-0005-0000-0000-000029A30000}"/>
    <cellStyle name="tableau | cellule | (normal) | entier 7" xfId="51569" xr:uid="{01ACA33A-5DC5-464E-A7FE-3ED76694DF80}"/>
    <cellStyle name="tableau | cellule | (normal) | euro | decimal 1" xfId="518" xr:uid="{00000000-0005-0000-0000-00002AA30000}"/>
    <cellStyle name="tableau | cellule | (normal) | euro | decimal 1 2" xfId="519" xr:uid="{00000000-0005-0000-0000-00002BA30000}"/>
    <cellStyle name="tableau | cellule | (normal) | euro | decimal 1 2 2" xfId="520" xr:uid="{00000000-0005-0000-0000-00002CA30000}"/>
    <cellStyle name="tableau | cellule | (normal) | euro | decimal 1 2 2 2" xfId="1497" xr:uid="{00000000-0005-0000-0000-00002DA30000}"/>
    <cellStyle name="tableau | cellule | (normal) | euro | decimal 1 2 2 3" xfId="51572" xr:uid="{39CD29CE-6D78-4364-B4F8-2E811B29BF64}"/>
    <cellStyle name="tableau | cellule | (normal) | euro | decimal 1 2 2 4" xfId="51571" xr:uid="{E7F63A31-50E2-4137-B226-09106430A1B5}"/>
    <cellStyle name="tableau | cellule | (normal) | euro | decimal 1 2 3" xfId="1496" xr:uid="{00000000-0005-0000-0000-00002EA30000}"/>
    <cellStyle name="tableau | cellule | (normal) | euro | decimal 1 2 4" xfId="51573" xr:uid="{EB24F3B3-74BB-403C-981E-CD0C82D9222B}"/>
    <cellStyle name="tableau | cellule | (normal) | euro | decimal 1 2 5" xfId="51570" xr:uid="{31A1913A-51F4-4DBC-A8EC-BFF9BCA5AA41}"/>
    <cellStyle name="tableau | cellule | (normal) | euro | decimal 1 3" xfId="521" xr:uid="{00000000-0005-0000-0000-00002FA30000}"/>
    <cellStyle name="tableau | cellule | (normal) | euro | decimal 1 3 2" xfId="1498" xr:uid="{00000000-0005-0000-0000-000030A30000}"/>
    <cellStyle name="tableau | cellule | (normal) | euro | decimal 1 3 3" xfId="51575" xr:uid="{4B14329D-7A3A-453A-A67C-62BE9FA66511}"/>
    <cellStyle name="tableau | cellule | (normal) | euro | decimal 1 3 4" xfId="51574" xr:uid="{BCF29038-FCEC-4E1E-81EA-19BBE4B8C67D}"/>
    <cellStyle name="tableau | cellule | (normal) | euro | decimal 1 4" xfId="522" xr:uid="{00000000-0005-0000-0000-000031A30000}"/>
    <cellStyle name="tableau | cellule | (normal) | euro | decimal 1 4 2" xfId="1499" xr:uid="{00000000-0005-0000-0000-000032A30000}"/>
    <cellStyle name="tableau | cellule | (normal) | euro | decimal 1 4 3" xfId="51577" xr:uid="{74B62EBD-4D23-4D6A-8ACF-FB95AB5D2879}"/>
    <cellStyle name="tableau | cellule | (normal) | euro | decimal 1 4 4" xfId="51576" xr:uid="{5ED4C0F3-115C-4457-A0CC-E4F0A26ED67D}"/>
    <cellStyle name="tableau | cellule | (normal) | euro | decimal 1 5" xfId="523" xr:uid="{00000000-0005-0000-0000-000033A30000}"/>
    <cellStyle name="tableau | cellule | (normal) | euro | decimal 1 5 2" xfId="1500" xr:uid="{00000000-0005-0000-0000-000034A30000}"/>
    <cellStyle name="tableau | cellule | (normal) | euro | decimal 1 5 3" xfId="51579" xr:uid="{54772743-DF1B-480A-835D-E861BE590F27}"/>
    <cellStyle name="tableau | cellule | (normal) | euro | decimal 1 5 4" xfId="51578" xr:uid="{87D6E6D4-0E67-490C-83A9-2571949439E6}"/>
    <cellStyle name="tableau | cellule | (normal) | euro | decimal 1 6" xfId="1495" xr:uid="{00000000-0005-0000-0000-000035A30000}"/>
    <cellStyle name="tableau | cellule | (normal) | euro | decimal 1 7" xfId="51580" xr:uid="{BD8ED9A5-B184-4204-B1D6-9C1F98EE02CA}"/>
    <cellStyle name="tableau | cellule | (normal) | euro | decimal 2" xfId="524" xr:uid="{00000000-0005-0000-0000-000036A30000}"/>
    <cellStyle name="tableau | cellule | (normal) | euro | decimal 2 2" xfId="525" xr:uid="{00000000-0005-0000-0000-000037A30000}"/>
    <cellStyle name="tableau | cellule | (normal) | euro | decimal 2 2 2" xfId="526" xr:uid="{00000000-0005-0000-0000-000038A30000}"/>
    <cellStyle name="tableau | cellule | (normal) | euro | decimal 2 2 2 2" xfId="1503" xr:uid="{00000000-0005-0000-0000-000039A30000}"/>
    <cellStyle name="tableau | cellule | (normal) | euro | decimal 2 2 2 3" xfId="51583" xr:uid="{5B342960-0FAC-4ED6-9C0D-0D20A702F742}"/>
    <cellStyle name="tableau | cellule | (normal) | euro | decimal 2 2 2 4" xfId="51582" xr:uid="{1190AF64-C5A2-4BBB-9091-8CF3A03085A3}"/>
    <cellStyle name="tableau | cellule | (normal) | euro | decimal 2 2 3" xfId="1502" xr:uid="{00000000-0005-0000-0000-00003AA30000}"/>
    <cellStyle name="tableau | cellule | (normal) | euro | decimal 2 2 4" xfId="51584" xr:uid="{D7FC8D8F-30EA-464A-92AE-FFDB59E5557C}"/>
    <cellStyle name="tableau | cellule | (normal) | euro | decimal 2 2 5" xfId="51581" xr:uid="{E19D1A19-B154-403A-904E-F880911C8340}"/>
    <cellStyle name="tableau | cellule | (normal) | euro | decimal 2 3" xfId="527" xr:uid="{00000000-0005-0000-0000-00003BA30000}"/>
    <cellStyle name="tableau | cellule | (normal) | euro | decimal 2 3 2" xfId="1504" xr:uid="{00000000-0005-0000-0000-00003CA30000}"/>
    <cellStyle name="tableau | cellule | (normal) | euro | decimal 2 3 3" xfId="51586" xr:uid="{5BBBD8DA-E693-4280-AD02-25B2F1BD369E}"/>
    <cellStyle name="tableau | cellule | (normal) | euro | decimal 2 3 4" xfId="51585" xr:uid="{E3BA07BA-2777-46AD-BB99-1CD1E314D794}"/>
    <cellStyle name="tableau | cellule | (normal) | euro | decimal 2 4" xfId="528" xr:uid="{00000000-0005-0000-0000-00003DA30000}"/>
    <cellStyle name="tableau | cellule | (normal) | euro | decimal 2 4 2" xfId="1505" xr:uid="{00000000-0005-0000-0000-00003EA30000}"/>
    <cellStyle name="tableau | cellule | (normal) | euro | decimal 2 4 3" xfId="51588" xr:uid="{EFB9C183-5C49-460E-909C-0174743BFD83}"/>
    <cellStyle name="tableau | cellule | (normal) | euro | decimal 2 4 4" xfId="51587" xr:uid="{B031478E-C0C4-42B5-A72F-0490AF267EFF}"/>
    <cellStyle name="tableau | cellule | (normal) | euro | decimal 2 5" xfId="529" xr:uid="{00000000-0005-0000-0000-00003FA30000}"/>
    <cellStyle name="tableau | cellule | (normal) | euro | decimal 2 5 2" xfId="1506" xr:uid="{00000000-0005-0000-0000-000040A30000}"/>
    <cellStyle name="tableau | cellule | (normal) | euro | decimal 2 5 3" xfId="51590" xr:uid="{3B9D8E97-738C-4DEE-A030-B74B7BA20054}"/>
    <cellStyle name="tableau | cellule | (normal) | euro | decimal 2 5 4" xfId="51589" xr:uid="{0F2F1517-0C74-4DD7-B674-8ADF3B4FCE87}"/>
    <cellStyle name="tableau | cellule | (normal) | euro | decimal 2 6" xfId="1501" xr:uid="{00000000-0005-0000-0000-000041A30000}"/>
    <cellStyle name="tableau | cellule | (normal) | euro | decimal 2 7" xfId="51591" xr:uid="{E3CDCDEC-F113-452A-9342-CD8FDA0E5C32}"/>
    <cellStyle name="tableau | cellule | (normal) | euro | entier" xfId="530" xr:uid="{00000000-0005-0000-0000-000042A30000}"/>
    <cellStyle name="tableau | cellule | (normal) | euro | entier 2" xfId="531" xr:uid="{00000000-0005-0000-0000-000043A30000}"/>
    <cellStyle name="tableau | cellule | (normal) | euro | entier 2 2" xfId="532" xr:uid="{00000000-0005-0000-0000-000044A30000}"/>
    <cellStyle name="tableau | cellule | (normal) | euro | entier 2 2 2" xfId="1509" xr:uid="{00000000-0005-0000-0000-000045A30000}"/>
    <cellStyle name="tableau | cellule | (normal) | euro | entier 2 2 3" xfId="51594" xr:uid="{D3921259-D6CF-4B72-ACEE-14A3323CA8EE}"/>
    <cellStyle name="tableau | cellule | (normal) | euro | entier 2 2 4" xfId="51593" xr:uid="{3EEB2D9D-8406-4F67-9AE9-884166D4D753}"/>
    <cellStyle name="tableau | cellule | (normal) | euro | entier 2 3" xfId="1508" xr:uid="{00000000-0005-0000-0000-000046A30000}"/>
    <cellStyle name="tableau | cellule | (normal) | euro | entier 2 4" xfId="51595" xr:uid="{FA5A1D8A-500F-46C9-924C-B157045DC04C}"/>
    <cellStyle name="tableau | cellule | (normal) | euro | entier 2 5" xfId="51592" xr:uid="{85363678-2DCA-45E4-B497-9678A42F3B16}"/>
    <cellStyle name="tableau | cellule | (normal) | euro | entier 3" xfId="533" xr:uid="{00000000-0005-0000-0000-000047A30000}"/>
    <cellStyle name="tableau | cellule | (normal) | euro | entier 3 2" xfId="1510" xr:uid="{00000000-0005-0000-0000-000048A30000}"/>
    <cellStyle name="tableau | cellule | (normal) | euro | entier 3 3" xfId="51597" xr:uid="{1AF94F09-1968-479B-8973-7A4C0ACF8CC8}"/>
    <cellStyle name="tableau | cellule | (normal) | euro | entier 3 4" xfId="51596" xr:uid="{7B28A3D9-C827-4FEE-9E82-C3D63EE4CBF2}"/>
    <cellStyle name="tableau | cellule | (normal) | euro | entier 4" xfId="534" xr:uid="{00000000-0005-0000-0000-000049A30000}"/>
    <cellStyle name="tableau | cellule | (normal) | euro | entier 4 2" xfId="1511" xr:uid="{00000000-0005-0000-0000-00004AA30000}"/>
    <cellStyle name="tableau | cellule | (normal) | euro | entier 4 3" xfId="51599" xr:uid="{278876D6-4B2C-4C6A-A7B9-E8A97A12DAE5}"/>
    <cellStyle name="tableau | cellule | (normal) | euro | entier 4 4" xfId="51598" xr:uid="{7F35C06C-AEC6-48B0-AEEA-7EE25B9964AA}"/>
    <cellStyle name="tableau | cellule | (normal) | euro | entier 5" xfId="535" xr:uid="{00000000-0005-0000-0000-00004BA30000}"/>
    <cellStyle name="tableau | cellule | (normal) | euro | entier 5 2" xfId="1512" xr:uid="{00000000-0005-0000-0000-00004CA30000}"/>
    <cellStyle name="tableau | cellule | (normal) | euro | entier 5 3" xfId="51601" xr:uid="{BF94B5EE-EBE5-4C16-8DA3-E22853581D95}"/>
    <cellStyle name="tableau | cellule | (normal) | euro | entier 5 4" xfId="51600" xr:uid="{B5C82A3D-9EC6-4030-ADC8-88BD17DB6A26}"/>
    <cellStyle name="tableau | cellule | (normal) | euro | entier 6" xfId="1507" xr:uid="{00000000-0005-0000-0000-00004DA30000}"/>
    <cellStyle name="tableau | cellule | (normal) | euro | entier 7" xfId="51602" xr:uid="{DFFE746A-CA0C-4762-95A9-B4B240F24CE8}"/>
    <cellStyle name="tableau | cellule | (normal) | franc | decimal 1" xfId="536" xr:uid="{00000000-0005-0000-0000-00004EA30000}"/>
    <cellStyle name="tableau | cellule | (normal) | franc | decimal 1 2" xfId="537" xr:uid="{00000000-0005-0000-0000-00004FA30000}"/>
    <cellStyle name="tableau | cellule | (normal) | franc | decimal 1 2 2" xfId="538" xr:uid="{00000000-0005-0000-0000-000050A30000}"/>
    <cellStyle name="tableau | cellule | (normal) | franc | decimal 1 2 2 2" xfId="1515" xr:uid="{00000000-0005-0000-0000-000051A30000}"/>
    <cellStyle name="tableau | cellule | (normal) | franc | decimal 1 2 2 3" xfId="51603" xr:uid="{61FD09B4-1DE9-47C7-8CCD-7108AB4D7CE6}"/>
    <cellStyle name="tableau | cellule | (normal) | franc | decimal 1 2 3" xfId="1514" xr:uid="{00000000-0005-0000-0000-000052A30000}"/>
    <cellStyle name="tableau | cellule | (normal) | franc | decimal 1 2 4" xfId="51604" xr:uid="{5AD50CE7-3A10-4BC0-9DFB-F736AC74E1D2}"/>
    <cellStyle name="tableau | cellule | (normal) | franc | decimal 1 3" xfId="539" xr:uid="{00000000-0005-0000-0000-000053A30000}"/>
    <cellStyle name="tableau | cellule | (normal) | franc | decimal 1 3 2" xfId="1516" xr:uid="{00000000-0005-0000-0000-000054A30000}"/>
    <cellStyle name="tableau | cellule | (normal) | franc | decimal 1 3 3" xfId="51605" xr:uid="{2FCC93D3-5813-451E-9EC3-2B9B105130D5}"/>
    <cellStyle name="tableau | cellule | (normal) | franc | decimal 1 4" xfId="540" xr:uid="{00000000-0005-0000-0000-000055A30000}"/>
    <cellStyle name="tableau | cellule | (normal) | franc | decimal 1 4 2" xfId="1517" xr:uid="{00000000-0005-0000-0000-000056A30000}"/>
    <cellStyle name="tableau | cellule | (normal) | franc | decimal 1 4 3" xfId="51606" xr:uid="{F513C0D0-2A5F-464F-93F5-E106182DACA0}"/>
    <cellStyle name="tableau | cellule | (normal) | franc | decimal 1 5" xfId="541" xr:uid="{00000000-0005-0000-0000-000057A30000}"/>
    <cellStyle name="tableau | cellule | (normal) | franc | decimal 1 5 2" xfId="1518" xr:uid="{00000000-0005-0000-0000-000058A30000}"/>
    <cellStyle name="tableau | cellule | (normal) | franc | decimal 1 5 3" xfId="51607" xr:uid="{99BF827F-7E26-4E24-91A2-BE57F3F6B371}"/>
    <cellStyle name="tableau | cellule | (normal) | franc | decimal 1 6" xfId="1513" xr:uid="{00000000-0005-0000-0000-000059A30000}"/>
    <cellStyle name="tableau | cellule | (normal) | franc | decimal 1 7" xfId="51608" xr:uid="{C8688110-906E-4359-A628-DA6B7F505B86}"/>
    <cellStyle name="tableau | cellule | (normal) | franc | decimal 2" xfId="542" xr:uid="{00000000-0005-0000-0000-00005AA30000}"/>
    <cellStyle name="tableau | cellule | (normal) | franc | decimal 2 2" xfId="543" xr:uid="{00000000-0005-0000-0000-00005BA30000}"/>
    <cellStyle name="tableau | cellule | (normal) | franc | decimal 2 2 2" xfId="544" xr:uid="{00000000-0005-0000-0000-00005CA30000}"/>
    <cellStyle name="tableau | cellule | (normal) | franc | decimal 2 2 2 2" xfId="1521" xr:uid="{00000000-0005-0000-0000-00005DA30000}"/>
    <cellStyle name="tableau | cellule | (normal) | franc | decimal 2 2 2 3" xfId="51609" xr:uid="{38EC07E7-34F1-48EC-BB5C-D94FF37CE8A9}"/>
    <cellStyle name="tableau | cellule | (normal) | franc | decimal 2 2 3" xfId="1520" xr:uid="{00000000-0005-0000-0000-00005EA30000}"/>
    <cellStyle name="tableau | cellule | (normal) | franc | decimal 2 2 4" xfId="51610" xr:uid="{636F4FB1-3CB0-425D-8B7B-BDEE52F77A37}"/>
    <cellStyle name="tableau | cellule | (normal) | franc | decimal 2 3" xfId="545" xr:uid="{00000000-0005-0000-0000-00005FA30000}"/>
    <cellStyle name="tableau | cellule | (normal) | franc | decimal 2 3 2" xfId="1522" xr:uid="{00000000-0005-0000-0000-000060A30000}"/>
    <cellStyle name="tableau | cellule | (normal) | franc | decimal 2 3 3" xfId="51611" xr:uid="{3C8AA0F9-961B-49DE-9C6A-BFBE74BA4A54}"/>
    <cellStyle name="tableau | cellule | (normal) | franc | decimal 2 4" xfId="546" xr:uid="{00000000-0005-0000-0000-000061A30000}"/>
    <cellStyle name="tableau | cellule | (normal) | franc | decimal 2 4 2" xfId="1523" xr:uid="{00000000-0005-0000-0000-000062A30000}"/>
    <cellStyle name="tableau | cellule | (normal) | franc | decimal 2 4 3" xfId="51612" xr:uid="{C9EC9CD6-D2FE-4999-8304-7817E4FEE8D8}"/>
    <cellStyle name="tableau | cellule | (normal) | franc | decimal 2 5" xfId="547" xr:uid="{00000000-0005-0000-0000-000063A30000}"/>
    <cellStyle name="tableau | cellule | (normal) | franc | decimal 2 5 2" xfId="1524" xr:uid="{00000000-0005-0000-0000-000064A30000}"/>
    <cellStyle name="tableau | cellule | (normal) | franc | decimal 2 5 3" xfId="51613" xr:uid="{C9606A7E-F3A8-460D-8E05-E31431715934}"/>
    <cellStyle name="tableau | cellule | (normal) | franc | decimal 2 6" xfId="1519" xr:uid="{00000000-0005-0000-0000-000065A30000}"/>
    <cellStyle name="tableau | cellule | (normal) | franc | decimal 2 7" xfId="51614" xr:uid="{DBAF268D-2CB9-46DC-B465-CCD16DAE4EF6}"/>
    <cellStyle name="tableau | cellule | (normal) | franc | entier" xfId="548" xr:uid="{00000000-0005-0000-0000-000066A30000}"/>
    <cellStyle name="tableau | cellule | (normal) | franc | entier 2" xfId="549" xr:uid="{00000000-0005-0000-0000-000067A30000}"/>
    <cellStyle name="tableau | cellule | (normal) | franc | entier 2 2" xfId="550" xr:uid="{00000000-0005-0000-0000-000068A30000}"/>
    <cellStyle name="tableau | cellule | (normal) | franc | entier 2 2 2" xfId="1527" xr:uid="{00000000-0005-0000-0000-000069A30000}"/>
    <cellStyle name="tableau | cellule | (normal) | franc | entier 2 2 3" xfId="51615" xr:uid="{92B34203-DE41-4FFF-A776-AA953A0030EC}"/>
    <cellStyle name="tableau | cellule | (normal) | franc | entier 2 3" xfId="1526" xr:uid="{00000000-0005-0000-0000-00006AA30000}"/>
    <cellStyle name="tableau | cellule | (normal) | franc | entier 2 4" xfId="51616" xr:uid="{B8FEE7A1-2F64-4E7B-9FA4-8D4B37B1E791}"/>
    <cellStyle name="tableau | cellule | (normal) | franc | entier 3" xfId="551" xr:uid="{00000000-0005-0000-0000-00006BA30000}"/>
    <cellStyle name="tableau | cellule | (normal) | franc | entier 3 2" xfId="1528" xr:uid="{00000000-0005-0000-0000-00006CA30000}"/>
    <cellStyle name="tableau | cellule | (normal) | franc | entier 3 3" xfId="51617" xr:uid="{509BF83E-AB99-4C30-BD23-7DB1E5719F1B}"/>
    <cellStyle name="tableau | cellule | (normal) | franc | entier 4" xfId="552" xr:uid="{00000000-0005-0000-0000-00006DA30000}"/>
    <cellStyle name="tableau | cellule | (normal) | franc | entier 4 2" xfId="1529" xr:uid="{00000000-0005-0000-0000-00006EA30000}"/>
    <cellStyle name="tableau | cellule | (normal) | franc | entier 4 3" xfId="51618" xr:uid="{B04A1597-561D-4059-BDDE-8ADC4DE17962}"/>
    <cellStyle name="tableau | cellule | (normal) | franc | entier 5" xfId="553" xr:uid="{00000000-0005-0000-0000-00006FA30000}"/>
    <cellStyle name="tableau | cellule | (normal) | franc | entier 5 2" xfId="1530" xr:uid="{00000000-0005-0000-0000-000070A30000}"/>
    <cellStyle name="tableau | cellule | (normal) | franc | entier 5 3" xfId="51619" xr:uid="{62EA394C-802B-48C0-877C-49EDADD4BDBC}"/>
    <cellStyle name="tableau | cellule | (normal) | franc | entier 6" xfId="1525" xr:uid="{00000000-0005-0000-0000-000071A30000}"/>
    <cellStyle name="tableau | cellule | (normal) | franc | entier 7" xfId="51620" xr:uid="{D203CB73-3181-47A5-92BE-2F65C9FEE6A7}"/>
    <cellStyle name="tableau | cellule | (normal) | pourcentage | decimal 1" xfId="554" xr:uid="{00000000-0005-0000-0000-000072A30000}"/>
    <cellStyle name="tableau | cellule | (normal) | pourcentage | decimal 1 2" xfId="555" xr:uid="{00000000-0005-0000-0000-000073A30000}"/>
    <cellStyle name="tableau | cellule | (normal) | pourcentage | decimal 1 2 2" xfId="556" xr:uid="{00000000-0005-0000-0000-000074A30000}"/>
    <cellStyle name="tableau | cellule | (normal) | pourcentage | decimal 1 2 2 2" xfId="1533" xr:uid="{00000000-0005-0000-0000-000075A30000}"/>
    <cellStyle name="tableau | cellule | (normal) | pourcentage | decimal 1 2 2 3" xfId="51621" xr:uid="{9D544597-BE06-46B4-AF26-4C6001A58E4B}"/>
    <cellStyle name="tableau | cellule | (normal) | pourcentage | decimal 1 2 3" xfId="1532" xr:uid="{00000000-0005-0000-0000-000076A30000}"/>
    <cellStyle name="tableau | cellule | (normal) | pourcentage | decimal 1 2 4" xfId="51622" xr:uid="{B688BDAC-0D54-44F1-A158-C438F37A9FE6}"/>
    <cellStyle name="tableau | cellule | (normal) | pourcentage | decimal 1 3" xfId="557" xr:uid="{00000000-0005-0000-0000-000077A30000}"/>
    <cellStyle name="tableau | cellule | (normal) | pourcentage | decimal 1 3 2" xfId="1534" xr:uid="{00000000-0005-0000-0000-000078A30000}"/>
    <cellStyle name="tableau | cellule | (normal) | pourcentage | decimal 1 3 3" xfId="51623" xr:uid="{9BEA1A91-A09A-43E9-8AC0-CA9AB321D7A5}"/>
    <cellStyle name="tableau | cellule | (normal) | pourcentage | decimal 1 4" xfId="558" xr:uid="{00000000-0005-0000-0000-000079A30000}"/>
    <cellStyle name="tableau | cellule | (normal) | pourcentage | decimal 1 4 2" xfId="1535" xr:uid="{00000000-0005-0000-0000-00007AA30000}"/>
    <cellStyle name="tableau | cellule | (normal) | pourcentage | decimal 1 4 3" xfId="51624" xr:uid="{938B8D19-E211-4DC2-8D9E-94484B949328}"/>
    <cellStyle name="tableau | cellule | (normal) | pourcentage | decimal 1 5" xfId="559" xr:uid="{00000000-0005-0000-0000-00007BA30000}"/>
    <cellStyle name="tableau | cellule | (normal) | pourcentage | decimal 1 5 2" xfId="1536" xr:uid="{00000000-0005-0000-0000-00007CA30000}"/>
    <cellStyle name="tableau | cellule | (normal) | pourcentage | decimal 1 5 3" xfId="51625" xr:uid="{96A6F98E-8AC5-4B3E-897A-9FAE2CB28D73}"/>
    <cellStyle name="tableau | cellule | (normal) | pourcentage | decimal 1 6" xfId="1531" xr:uid="{00000000-0005-0000-0000-00007DA30000}"/>
    <cellStyle name="tableau | cellule | (normal) | pourcentage | decimal 1 7" xfId="51626" xr:uid="{AA25041E-B038-46B5-9875-AB24AC7DE1A0}"/>
    <cellStyle name="tableau | cellule | (normal) | pourcentage | decimal 2" xfId="560" xr:uid="{00000000-0005-0000-0000-00007EA30000}"/>
    <cellStyle name="tableau | cellule | (normal) | pourcentage | decimal 2 2" xfId="561" xr:uid="{00000000-0005-0000-0000-00007FA30000}"/>
    <cellStyle name="tableau | cellule | (normal) | pourcentage | decimal 2 2 2" xfId="562" xr:uid="{00000000-0005-0000-0000-000080A30000}"/>
    <cellStyle name="tableau | cellule | (normal) | pourcentage | decimal 2 2 2 2" xfId="1539" xr:uid="{00000000-0005-0000-0000-000081A30000}"/>
    <cellStyle name="tableau | cellule | (normal) | pourcentage | decimal 2 2 2 3" xfId="51627" xr:uid="{0DE3430A-AD97-460D-84AE-D5D384659E30}"/>
    <cellStyle name="tableau | cellule | (normal) | pourcentage | decimal 2 2 3" xfId="1538" xr:uid="{00000000-0005-0000-0000-000082A30000}"/>
    <cellStyle name="tableau | cellule | (normal) | pourcentage | decimal 2 2 4" xfId="51628" xr:uid="{9E4FE777-37B4-443D-8184-057F9535C71B}"/>
    <cellStyle name="tableau | cellule | (normal) | pourcentage | decimal 2 3" xfId="563" xr:uid="{00000000-0005-0000-0000-000083A30000}"/>
    <cellStyle name="tableau | cellule | (normal) | pourcentage | decimal 2 3 2" xfId="1540" xr:uid="{00000000-0005-0000-0000-000084A30000}"/>
    <cellStyle name="tableau | cellule | (normal) | pourcentage | decimal 2 3 3" xfId="51629" xr:uid="{622FA577-360F-4F7D-A113-C23BADFF2D31}"/>
    <cellStyle name="tableau | cellule | (normal) | pourcentage | decimal 2 4" xfId="564" xr:uid="{00000000-0005-0000-0000-000085A30000}"/>
    <cellStyle name="tableau | cellule | (normal) | pourcentage | decimal 2 4 2" xfId="1541" xr:uid="{00000000-0005-0000-0000-000086A30000}"/>
    <cellStyle name="tableau | cellule | (normal) | pourcentage | decimal 2 4 3" xfId="51630" xr:uid="{49E7AC71-E99B-48C9-B876-3A9B4721B842}"/>
    <cellStyle name="tableau | cellule | (normal) | pourcentage | decimal 2 5" xfId="565" xr:uid="{00000000-0005-0000-0000-000087A30000}"/>
    <cellStyle name="tableau | cellule | (normal) | pourcentage | decimal 2 5 2" xfId="1542" xr:uid="{00000000-0005-0000-0000-000088A30000}"/>
    <cellStyle name="tableau | cellule | (normal) | pourcentage | decimal 2 5 3" xfId="51631" xr:uid="{CBB61143-E5B4-4E69-9F21-ED74E583E939}"/>
    <cellStyle name="tableau | cellule | (normal) | pourcentage | decimal 2 6" xfId="1537" xr:uid="{00000000-0005-0000-0000-000089A30000}"/>
    <cellStyle name="tableau | cellule | (normal) | pourcentage | decimal 2 7" xfId="51632" xr:uid="{138F31B5-70AE-4071-B772-FC8FDD7DE3FC}"/>
    <cellStyle name="tableau | cellule | (normal) | pourcentage | entier" xfId="566" xr:uid="{00000000-0005-0000-0000-00008AA30000}"/>
    <cellStyle name="tableau | cellule | (normal) | pourcentage | entier 2" xfId="567" xr:uid="{00000000-0005-0000-0000-00008BA30000}"/>
    <cellStyle name="tableau | cellule | (normal) | pourcentage | entier 2 2" xfId="568" xr:uid="{00000000-0005-0000-0000-00008CA30000}"/>
    <cellStyle name="tableau | cellule | (normal) | pourcentage | entier 2 2 2" xfId="1545" xr:uid="{00000000-0005-0000-0000-00008DA30000}"/>
    <cellStyle name="tableau | cellule | (normal) | pourcentage | entier 2 2 3" xfId="51633" xr:uid="{E626C9B9-C244-4950-B6C8-736E365BD5CB}"/>
    <cellStyle name="tableau | cellule | (normal) | pourcentage | entier 2 3" xfId="1544" xr:uid="{00000000-0005-0000-0000-00008EA30000}"/>
    <cellStyle name="tableau | cellule | (normal) | pourcentage | entier 2 4" xfId="51634" xr:uid="{88614EE4-6481-4C30-9E65-014E9FD5F9E2}"/>
    <cellStyle name="tableau | cellule | (normal) | pourcentage | entier 3" xfId="569" xr:uid="{00000000-0005-0000-0000-00008FA30000}"/>
    <cellStyle name="tableau | cellule | (normal) | pourcentage | entier 3 2" xfId="1546" xr:uid="{00000000-0005-0000-0000-000090A30000}"/>
    <cellStyle name="tableau | cellule | (normal) | pourcentage | entier 3 3" xfId="51635" xr:uid="{27FC553D-87CD-4F78-B4A0-D252B6C291C8}"/>
    <cellStyle name="tableau | cellule | (normal) | pourcentage | entier 4" xfId="570" xr:uid="{00000000-0005-0000-0000-000091A30000}"/>
    <cellStyle name="tableau | cellule | (normal) | pourcentage | entier 4 2" xfId="1547" xr:uid="{00000000-0005-0000-0000-000092A30000}"/>
    <cellStyle name="tableau | cellule | (normal) | pourcentage | entier 4 3" xfId="51636" xr:uid="{B64B5DD6-513D-4650-BDA0-DB701E2332C9}"/>
    <cellStyle name="tableau | cellule | (normal) | pourcentage | entier 5" xfId="571" xr:uid="{00000000-0005-0000-0000-000093A30000}"/>
    <cellStyle name="tableau | cellule | (normal) | pourcentage | entier 5 2" xfId="1548" xr:uid="{00000000-0005-0000-0000-000094A30000}"/>
    <cellStyle name="tableau | cellule | (normal) | pourcentage | entier 5 3" xfId="51637" xr:uid="{11A5CFA6-1FB9-4496-BF94-D47B72E10A70}"/>
    <cellStyle name="tableau | cellule | (normal) | pourcentage | entier 6" xfId="1543" xr:uid="{00000000-0005-0000-0000-000095A30000}"/>
    <cellStyle name="tableau | cellule | (normal) | pourcentage | entier 7" xfId="51638" xr:uid="{F3834C85-9534-4AFE-B59E-67C3A5ECC504}"/>
    <cellStyle name="tableau | cellule | (normal) | standard" xfId="572" xr:uid="{00000000-0005-0000-0000-000096A30000}"/>
    <cellStyle name="tableau | cellule | (normal) | standard 2" xfId="573" xr:uid="{00000000-0005-0000-0000-000097A30000}"/>
    <cellStyle name="tableau | cellule | (normal) | standard 2 2" xfId="574" xr:uid="{00000000-0005-0000-0000-000098A30000}"/>
    <cellStyle name="tableau | cellule | (normal) | standard 2 2 2" xfId="1551" xr:uid="{00000000-0005-0000-0000-000099A30000}"/>
    <cellStyle name="tableau | cellule | (normal) | standard 2 2 3" xfId="51639" xr:uid="{75BBD6BC-0274-45E2-886A-BE1C62A73C86}"/>
    <cellStyle name="tableau | cellule | (normal) | standard 2 3" xfId="1550" xr:uid="{00000000-0005-0000-0000-00009AA30000}"/>
    <cellStyle name="tableau | cellule | (normal) | standard 2 4" xfId="51640" xr:uid="{8CC7BB63-21B8-43EF-9103-B3B9FADDAF64}"/>
    <cellStyle name="tableau | cellule | (normal) | standard 3" xfId="575" xr:uid="{00000000-0005-0000-0000-00009BA30000}"/>
    <cellStyle name="tableau | cellule | (normal) | standard 3 2" xfId="1552" xr:uid="{00000000-0005-0000-0000-00009CA30000}"/>
    <cellStyle name="tableau | cellule | (normal) | standard 3 3" xfId="51641" xr:uid="{42112E24-9AC0-4AF4-891A-5617FDF4BEBD}"/>
    <cellStyle name="tableau | cellule | (normal) | standard 4" xfId="576" xr:uid="{00000000-0005-0000-0000-00009DA30000}"/>
    <cellStyle name="tableau | cellule | (normal) | standard 4 2" xfId="1553" xr:uid="{00000000-0005-0000-0000-00009EA30000}"/>
    <cellStyle name="tableau | cellule | (normal) | standard 4 3" xfId="51642" xr:uid="{F45C6F2F-DD07-478E-AF64-FCC5ACFBAF4A}"/>
    <cellStyle name="tableau | cellule | (normal) | standard 5" xfId="577" xr:uid="{00000000-0005-0000-0000-00009FA30000}"/>
    <cellStyle name="tableau | cellule | (normal) | standard 5 2" xfId="1554" xr:uid="{00000000-0005-0000-0000-0000A0A30000}"/>
    <cellStyle name="tableau | cellule | (normal) | standard 5 3" xfId="51643" xr:uid="{9A56C3F7-743E-470E-920E-5430A76320AA}"/>
    <cellStyle name="tableau | cellule | (normal) | standard 6" xfId="1549" xr:uid="{00000000-0005-0000-0000-0000A1A30000}"/>
    <cellStyle name="tableau | cellule | (normal) | standard 7" xfId="51644" xr:uid="{7654057A-CCE1-48D0-8ABF-60863F763ED4}"/>
    <cellStyle name="tableau | cellule | (normal) | texte" xfId="578" xr:uid="{00000000-0005-0000-0000-0000A2A30000}"/>
    <cellStyle name="tableau | cellule | (normal) | texte 2" xfId="579" xr:uid="{00000000-0005-0000-0000-0000A3A30000}"/>
    <cellStyle name="tableau | cellule | (normal) | texte 2 2" xfId="580" xr:uid="{00000000-0005-0000-0000-0000A4A30000}"/>
    <cellStyle name="tableau | cellule | (normal) | texte 2 2 2" xfId="1557" xr:uid="{00000000-0005-0000-0000-0000A5A30000}"/>
    <cellStyle name="tableau | cellule | (normal) | texte 2 2 3" xfId="51645" xr:uid="{890A84A6-3FD5-47BE-870D-E6B858121E94}"/>
    <cellStyle name="tableau | cellule | (normal) | texte 2 3" xfId="1556" xr:uid="{00000000-0005-0000-0000-0000A6A30000}"/>
    <cellStyle name="tableau | cellule | (normal) | texte 2 4" xfId="51646" xr:uid="{1FC69900-5D13-4D1D-989D-B952E63F1CA2}"/>
    <cellStyle name="tableau | cellule | (normal) | texte 3" xfId="581" xr:uid="{00000000-0005-0000-0000-0000A7A30000}"/>
    <cellStyle name="tableau | cellule | (normal) | texte 3 2" xfId="1558" xr:uid="{00000000-0005-0000-0000-0000A8A30000}"/>
    <cellStyle name="tableau | cellule | (normal) | texte 3 3" xfId="51647" xr:uid="{C6ED7AF1-7D3E-434E-A385-1E21F32D7055}"/>
    <cellStyle name="tableau | cellule | (normal) | texte 4" xfId="582" xr:uid="{00000000-0005-0000-0000-0000A9A30000}"/>
    <cellStyle name="tableau | cellule | (normal) | texte 4 2" xfId="1559" xr:uid="{00000000-0005-0000-0000-0000AAA30000}"/>
    <cellStyle name="tableau | cellule | (normal) | texte 4 3" xfId="51648" xr:uid="{5384FE0B-D78A-4891-AF2F-CC3A6471A034}"/>
    <cellStyle name="tableau | cellule | (normal) | texte 5" xfId="583" xr:uid="{00000000-0005-0000-0000-0000ABA30000}"/>
    <cellStyle name="tableau | cellule | (normal) | texte 5 2" xfId="1560" xr:uid="{00000000-0005-0000-0000-0000ACA30000}"/>
    <cellStyle name="tableau | cellule | (normal) | texte 5 3" xfId="51649" xr:uid="{9528514A-0324-4799-BE05-0464299FEE48}"/>
    <cellStyle name="tableau | cellule | (normal) | texte 6" xfId="1555" xr:uid="{00000000-0005-0000-0000-0000ADA30000}"/>
    <cellStyle name="tableau | cellule | (normal) | texte 7" xfId="51650" xr:uid="{445C4E6F-C4D7-46B2-8F9A-4579FF1812CB}"/>
    <cellStyle name="tableau | cellule | (total) | decimal 1" xfId="584" xr:uid="{00000000-0005-0000-0000-0000AEA30000}"/>
    <cellStyle name="tableau | cellule | (total) | decimal 1 2" xfId="585" xr:uid="{00000000-0005-0000-0000-0000AFA30000}"/>
    <cellStyle name="tableau | cellule | (total) | decimal 1 2 2" xfId="1562" xr:uid="{00000000-0005-0000-0000-0000B0A30000}"/>
    <cellStyle name="tableau | cellule | (total) | decimal 1 2 3" xfId="51651" xr:uid="{1C6C83BD-27B8-4C39-BC49-D90FC907F66E}"/>
    <cellStyle name="tableau | cellule | (total) | decimal 1 3" xfId="586" xr:uid="{00000000-0005-0000-0000-0000B1A30000}"/>
    <cellStyle name="tableau | cellule | (total) | decimal 1 3 2" xfId="1563" xr:uid="{00000000-0005-0000-0000-0000B2A30000}"/>
    <cellStyle name="tableau | cellule | (total) | decimal 1 3 3" xfId="51652" xr:uid="{6012BB0E-238F-42DA-A800-9A98D53A15A7}"/>
    <cellStyle name="tableau | cellule | (total) | decimal 1 4" xfId="587" xr:uid="{00000000-0005-0000-0000-0000B3A30000}"/>
    <cellStyle name="tableau | cellule | (total) | decimal 1 4 2" xfId="1564" xr:uid="{00000000-0005-0000-0000-0000B4A30000}"/>
    <cellStyle name="tableau | cellule | (total) | decimal 1 4 3" xfId="51653" xr:uid="{3D3F8C38-5613-457B-84D4-8A33D9C089AB}"/>
    <cellStyle name="tableau | cellule | (total) | decimal 1 5" xfId="588" xr:uid="{00000000-0005-0000-0000-0000B5A30000}"/>
    <cellStyle name="tableau | cellule | (total) | decimal 1 5 2" xfId="1565" xr:uid="{00000000-0005-0000-0000-0000B6A30000}"/>
    <cellStyle name="tableau | cellule | (total) | decimal 1 5 3" xfId="51654" xr:uid="{273D71D9-4177-4223-92EE-05DFF5F1BE5E}"/>
    <cellStyle name="tableau | cellule | (total) | decimal 1 6" xfId="1561" xr:uid="{00000000-0005-0000-0000-0000B7A30000}"/>
    <cellStyle name="tableau | cellule | (total) | decimal 1 7" xfId="51655" xr:uid="{0221929B-BC5C-4016-89ED-660C603FF820}"/>
    <cellStyle name="tableau | cellule | (total) | decimal 2" xfId="589" xr:uid="{00000000-0005-0000-0000-0000B8A30000}"/>
    <cellStyle name="tableau | cellule | (total) | decimal 2 2" xfId="590" xr:uid="{00000000-0005-0000-0000-0000B9A30000}"/>
    <cellStyle name="tableau | cellule | (total) | decimal 2 2 2" xfId="1567" xr:uid="{00000000-0005-0000-0000-0000BAA30000}"/>
    <cellStyle name="tableau | cellule | (total) | decimal 2 2 3" xfId="51656" xr:uid="{E83F4A6C-570C-4EE6-95A6-A105852BBE97}"/>
    <cellStyle name="tableau | cellule | (total) | decimal 2 3" xfId="591" xr:uid="{00000000-0005-0000-0000-0000BBA30000}"/>
    <cellStyle name="tableau | cellule | (total) | decimal 2 3 2" xfId="1568" xr:uid="{00000000-0005-0000-0000-0000BCA30000}"/>
    <cellStyle name="tableau | cellule | (total) | decimal 2 3 3" xfId="51657" xr:uid="{1222E827-27ED-4499-A9E3-D35D676CEEAC}"/>
    <cellStyle name="tableau | cellule | (total) | decimal 2 4" xfId="592" xr:uid="{00000000-0005-0000-0000-0000BDA30000}"/>
    <cellStyle name="tableau | cellule | (total) | decimal 2 4 2" xfId="1569" xr:uid="{00000000-0005-0000-0000-0000BEA30000}"/>
    <cellStyle name="tableau | cellule | (total) | decimal 2 4 3" xfId="51658" xr:uid="{DCE7D002-DA10-463F-B098-25475197E59B}"/>
    <cellStyle name="tableau | cellule | (total) | decimal 2 5" xfId="593" xr:uid="{00000000-0005-0000-0000-0000BFA30000}"/>
    <cellStyle name="tableau | cellule | (total) | decimal 2 5 2" xfId="1570" xr:uid="{00000000-0005-0000-0000-0000C0A30000}"/>
    <cellStyle name="tableau | cellule | (total) | decimal 2 5 3" xfId="51659" xr:uid="{D61511CD-5813-468E-AA38-56EB94FC0C1F}"/>
    <cellStyle name="tableau | cellule | (total) | decimal 2 6" xfId="1566" xr:uid="{00000000-0005-0000-0000-0000C1A30000}"/>
    <cellStyle name="tableau | cellule | (total) | decimal 2 7" xfId="51660" xr:uid="{AF6E14A2-D260-4350-9214-567D1B01BE6F}"/>
    <cellStyle name="tableau | cellule | (total) | decimal 3" xfId="594" xr:uid="{00000000-0005-0000-0000-0000C2A30000}"/>
    <cellStyle name="tableau | cellule | (total) | decimal 3 2" xfId="595" xr:uid="{00000000-0005-0000-0000-0000C3A30000}"/>
    <cellStyle name="tableau | cellule | (total) | decimal 3 2 2" xfId="1572" xr:uid="{00000000-0005-0000-0000-0000C4A30000}"/>
    <cellStyle name="tableau | cellule | (total) | decimal 3 2 3" xfId="51661" xr:uid="{FB8C1B11-ABFF-4450-B988-673277DE69C5}"/>
    <cellStyle name="tableau | cellule | (total) | decimal 3 3" xfId="596" xr:uid="{00000000-0005-0000-0000-0000C5A30000}"/>
    <cellStyle name="tableau | cellule | (total) | decimal 3 3 2" xfId="1573" xr:uid="{00000000-0005-0000-0000-0000C6A30000}"/>
    <cellStyle name="tableau | cellule | (total) | decimal 3 3 3" xfId="51662" xr:uid="{7C18498A-B82F-4A39-A16F-F4DFFA50F4F0}"/>
    <cellStyle name="tableau | cellule | (total) | decimal 3 4" xfId="597" xr:uid="{00000000-0005-0000-0000-0000C7A30000}"/>
    <cellStyle name="tableau | cellule | (total) | decimal 3 4 2" xfId="1574" xr:uid="{00000000-0005-0000-0000-0000C8A30000}"/>
    <cellStyle name="tableau | cellule | (total) | decimal 3 4 3" xfId="51663" xr:uid="{F97602BE-E8A2-4FC8-93A4-BAA91F0A0506}"/>
    <cellStyle name="tableau | cellule | (total) | decimal 3 5" xfId="598" xr:uid="{00000000-0005-0000-0000-0000C9A30000}"/>
    <cellStyle name="tableau | cellule | (total) | decimal 3 5 2" xfId="1575" xr:uid="{00000000-0005-0000-0000-0000CAA30000}"/>
    <cellStyle name="tableau | cellule | (total) | decimal 3 5 3" xfId="51664" xr:uid="{A5A445FE-7A95-4D3F-B4FE-928EB0ABA2F3}"/>
    <cellStyle name="tableau | cellule | (total) | decimal 3 6" xfId="1571" xr:uid="{00000000-0005-0000-0000-0000CBA30000}"/>
    <cellStyle name="tableau | cellule | (total) | decimal 3 7" xfId="51665" xr:uid="{214A068B-DD65-4A3D-A66E-EACB3F7E6CA3}"/>
    <cellStyle name="tableau | cellule | (total) | decimal 4" xfId="599" xr:uid="{00000000-0005-0000-0000-0000CCA30000}"/>
    <cellStyle name="tableau | cellule | (total) | decimal 4 2" xfId="600" xr:uid="{00000000-0005-0000-0000-0000CDA30000}"/>
    <cellStyle name="tableau | cellule | (total) | decimal 4 2 2" xfId="1577" xr:uid="{00000000-0005-0000-0000-0000CEA30000}"/>
    <cellStyle name="tableau | cellule | (total) | decimal 4 2 3" xfId="51666" xr:uid="{6A5C1A12-C7C8-456A-AD07-818B5D2293A4}"/>
    <cellStyle name="tableau | cellule | (total) | decimal 4 3" xfId="601" xr:uid="{00000000-0005-0000-0000-0000CFA30000}"/>
    <cellStyle name="tableau | cellule | (total) | decimal 4 3 2" xfId="1578" xr:uid="{00000000-0005-0000-0000-0000D0A30000}"/>
    <cellStyle name="tableau | cellule | (total) | decimal 4 3 3" xfId="51667" xr:uid="{A7244AB2-565B-4DDB-B2A3-8790F5F2BAB1}"/>
    <cellStyle name="tableau | cellule | (total) | decimal 4 4" xfId="602" xr:uid="{00000000-0005-0000-0000-0000D1A30000}"/>
    <cellStyle name="tableau | cellule | (total) | decimal 4 4 2" xfId="1579" xr:uid="{00000000-0005-0000-0000-0000D2A30000}"/>
    <cellStyle name="tableau | cellule | (total) | decimal 4 4 3" xfId="51668" xr:uid="{50C01FD5-D1CF-4DF7-82BA-1789927BE190}"/>
    <cellStyle name="tableau | cellule | (total) | decimal 4 5" xfId="603" xr:uid="{00000000-0005-0000-0000-0000D3A30000}"/>
    <cellStyle name="tableau | cellule | (total) | decimal 4 5 2" xfId="1580" xr:uid="{00000000-0005-0000-0000-0000D4A30000}"/>
    <cellStyle name="tableau | cellule | (total) | decimal 4 5 3" xfId="51669" xr:uid="{61F5D5CC-97FB-420F-90C1-E5E3ABA6158D}"/>
    <cellStyle name="tableau | cellule | (total) | decimal 4 6" xfId="1576" xr:uid="{00000000-0005-0000-0000-0000D5A30000}"/>
    <cellStyle name="tableau | cellule | (total) | decimal 4 7" xfId="51670" xr:uid="{B1B67419-5483-489E-8FD8-EEAB68CFDE21}"/>
    <cellStyle name="tableau | cellule | (total) | entier" xfId="604" xr:uid="{00000000-0005-0000-0000-0000D6A30000}"/>
    <cellStyle name="tableau | cellule | (total) | entier 2" xfId="605" xr:uid="{00000000-0005-0000-0000-0000D7A30000}"/>
    <cellStyle name="tableau | cellule | (total) | entier 2 2" xfId="1582" xr:uid="{00000000-0005-0000-0000-0000D8A30000}"/>
    <cellStyle name="tableau | cellule | (total) | entier 2 3" xfId="51671" xr:uid="{51E8D19E-CE5D-478C-B81F-87F8F2F58003}"/>
    <cellStyle name="tableau | cellule | (total) | entier 3" xfId="606" xr:uid="{00000000-0005-0000-0000-0000D9A30000}"/>
    <cellStyle name="tableau | cellule | (total) | entier 3 2" xfId="1583" xr:uid="{00000000-0005-0000-0000-0000DAA30000}"/>
    <cellStyle name="tableau | cellule | (total) | entier 3 3" xfId="51672" xr:uid="{E3765BAA-C337-4AE2-85CB-A963A1C4F89C}"/>
    <cellStyle name="tableau | cellule | (total) | entier 4" xfId="607" xr:uid="{00000000-0005-0000-0000-0000DBA30000}"/>
    <cellStyle name="tableau | cellule | (total) | entier 4 2" xfId="1584" xr:uid="{00000000-0005-0000-0000-0000DCA30000}"/>
    <cellStyle name="tableau | cellule | (total) | entier 4 3" xfId="51673" xr:uid="{C2C7A7F3-ADE1-4736-B9E0-65A64AA144C0}"/>
    <cellStyle name="tableau | cellule | (total) | entier 5" xfId="608" xr:uid="{00000000-0005-0000-0000-0000DDA30000}"/>
    <cellStyle name="tableau | cellule | (total) | entier 5 2" xfId="1585" xr:uid="{00000000-0005-0000-0000-0000DEA30000}"/>
    <cellStyle name="tableau | cellule | (total) | entier 5 3" xfId="51674" xr:uid="{A25D653C-C621-4497-8E9E-31C4C390A7C9}"/>
    <cellStyle name="tableau | cellule | (total) | entier 6" xfId="1581" xr:uid="{00000000-0005-0000-0000-0000DFA30000}"/>
    <cellStyle name="tableau | cellule | (total) | entier 7" xfId="51675" xr:uid="{1780E7FC-BA7C-4646-B633-939FE5C4AFEA}"/>
    <cellStyle name="tableau | cellule | (total) | euro | decimal 1" xfId="609" xr:uid="{00000000-0005-0000-0000-0000E0A30000}"/>
    <cellStyle name="tableau | cellule | (total) | euro | decimal 1 2" xfId="610" xr:uid="{00000000-0005-0000-0000-0000E1A30000}"/>
    <cellStyle name="tableau | cellule | (total) | euro | decimal 1 2 2" xfId="1587" xr:uid="{00000000-0005-0000-0000-0000E2A30000}"/>
    <cellStyle name="tableau | cellule | (total) | euro | decimal 1 2 3" xfId="51677" xr:uid="{89F96070-F6E9-4860-BE59-B0B914E590F5}"/>
    <cellStyle name="tableau | cellule | (total) | euro | decimal 1 2 4" xfId="51676" xr:uid="{E177F979-1856-416E-86A7-B6C4AA4AD784}"/>
    <cellStyle name="tableau | cellule | (total) | euro | decimal 1 3" xfId="611" xr:uid="{00000000-0005-0000-0000-0000E3A30000}"/>
    <cellStyle name="tableau | cellule | (total) | euro | decimal 1 3 2" xfId="1588" xr:uid="{00000000-0005-0000-0000-0000E4A30000}"/>
    <cellStyle name="tableau | cellule | (total) | euro | decimal 1 3 3" xfId="51679" xr:uid="{492D7CA1-D57B-41E9-8ADA-5FE3B78136F7}"/>
    <cellStyle name="tableau | cellule | (total) | euro | decimal 1 3 4" xfId="51678" xr:uid="{C1FEDB71-E4B3-4F58-B410-948304200A90}"/>
    <cellStyle name="tableau | cellule | (total) | euro | decimal 1 4" xfId="612" xr:uid="{00000000-0005-0000-0000-0000E5A30000}"/>
    <cellStyle name="tableau | cellule | (total) | euro | decimal 1 4 2" xfId="1589" xr:uid="{00000000-0005-0000-0000-0000E6A30000}"/>
    <cellStyle name="tableau | cellule | (total) | euro | decimal 1 4 3" xfId="51681" xr:uid="{A83641C4-D061-4E4D-87FD-1294827BFDB2}"/>
    <cellStyle name="tableau | cellule | (total) | euro | decimal 1 4 4" xfId="51680" xr:uid="{93770B9E-0BA8-4089-BC35-8C4F9051703A}"/>
    <cellStyle name="tableau | cellule | (total) | euro | decimal 1 5" xfId="613" xr:uid="{00000000-0005-0000-0000-0000E7A30000}"/>
    <cellStyle name="tableau | cellule | (total) | euro | decimal 1 5 2" xfId="1590" xr:uid="{00000000-0005-0000-0000-0000E8A30000}"/>
    <cellStyle name="tableau | cellule | (total) | euro | decimal 1 5 3" xfId="51683" xr:uid="{E293BFB3-545F-4523-9FC1-207C9E464554}"/>
    <cellStyle name="tableau | cellule | (total) | euro | decimal 1 5 4" xfId="51682" xr:uid="{30E75B81-1A4F-4CDB-AA4B-C287506F9BA0}"/>
    <cellStyle name="tableau | cellule | (total) | euro | decimal 1 6" xfId="1586" xr:uid="{00000000-0005-0000-0000-0000E9A30000}"/>
    <cellStyle name="tableau | cellule | (total) | euro | decimal 1 7" xfId="51684" xr:uid="{25C0EA05-6FE9-4E56-A2D9-A14A2695240F}"/>
    <cellStyle name="tableau | cellule | (total) | euro | decimal 2" xfId="614" xr:uid="{00000000-0005-0000-0000-0000EAA30000}"/>
    <cellStyle name="tableau | cellule | (total) | euro | decimal 2 2" xfId="615" xr:uid="{00000000-0005-0000-0000-0000EBA30000}"/>
    <cellStyle name="tableau | cellule | (total) | euro | decimal 2 2 2" xfId="1592" xr:uid="{00000000-0005-0000-0000-0000ECA30000}"/>
    <cellStyle name="tableau | cellule | (total) | euro | decimal 2 2 3" xfId="51686" xr:uid="{3E69B9AB-FAD7-4E9D-A3A3-5356F97CA856}"/>
    <cellStyle name="tableau | cellule | (total) | euro | decimal 2 2 4" xfId="51685" xr:uid="{8171F7ED-BBD9-4955-BF8D-44C78C384D4E}"/>
    <cellStyle name="tableau | cellule | (total) | euro | decimal 2 3" xfId="616" xr:uid="{00000000-0005-0000-0000-0000EDA30000}"/>
    <cellStyle name="tableau | cellule | (total) | euro | decimal 2 3 2" xfId="1593" xr:uid="{00000000-0005-0000-0000-0000EEA30000}"/>
    <cellStyle name="tableau | cellule | (total) | euro | decimal 2 3 3" xfId="51688" xr:uid="{1F6B8CA7-81C4-4AD3-B208-DF60F010CF10}"/>
    <cellStyle name="tableau | cellule | (total) | euro | decimal 2 3 4" xfId="51687" xr:uid="{B7DBB4D2-324B-4244-97AD-918977B9E155}"/>
    <cellStyle name="tableau | cellule | (total) | euro | decimal 2 4" xfId="617" xr:uid="{00000000-0005-0000-0000-0000EFA30000}"/>
    <cellStyle name="tableau | cellule | (total) | euro | decimal 2 4 2" xfId="1594" xr:uid="{00000000-0005-0000-0000-0000F0A30000}"/>
    <cellStyle name="tableau | cellule | (total) | euro | decimal 2 4 3" xfId="51690" xr:uid="{207606EC-1564-4BB9-8249-1CFE85E43BBD}"/>
    <cellStyle name="tableau | cellule | (total) | euro | decimal 2 4 4" xfId="51689" xr:uid="{F9E03CB8-F460-42E0-9909-C8DC3FAD3F9B}"/>
    <cellStyle name="tableau | cellule | (total) | euro | decimal 2 5" xfId="618" xr:uid="{00000000-0005-0000-0000-0000F1A30000}"/>
    <cellStyle name="tableau | cellule | (total) | euro | decimal 2 5 2" xfId="1595" xr:uid="{00000000-0005-0000-0000-0000F2A30000}"/>
    <cellStyle name="tableau | cellule | (total) | euro | decimal 2 5 3" xfId="51692" xr:uid="{DAE12FA2-6777-47F3-90BC-7385D5C546DE}"/>
    <cellStyle name="tableau | cellule | (total) | euro | decimal 2 5 4" xfId="51691" xr:uid="{8B97CE7D-E457-491B-BEC2-6E8A6CA9B492}"/>
    <cellStyle name="tableau | cellule | (total) | euro | decimal 2 6" xfId="1591" xr:uid="{00000000-0005-0000-0000-0000F3A30000}"/>
    <cellStyle name="tableau | cellule | (total) | euro | decimal 2 7" xfId="51693" xr:uid="{071A62C7-F51E-48D5-932A-AF0092AB82DA}"/>
    <cellStyle name="tableau | cellule | (total) | euro | entier" xfId="619" xr:uid="{00000000-0005-0000-0000-0000F4A30000}"/>
    <cellStyle name="tableau | cellule | (total) | euro | entier 2" xfId="620" xr:uid="{00000000-0005-0000-0000-0000F5A30000}"/>
    <cellStyle name="tableau | cellule | (total) | euro | entier 2 2" xfId="1597" xr:uid="{00000000-0005-0000-0000-0000F6A30000}"/>
    <cellStyle name="tableau | cellule | (total) | euro | entier 2 3" xfId="51695" xr:uid="{796B64FD-ABD0-4800-8FD6-9365AA4246CD}"/>
    <cellStyle name="tableau | cellule | (total) | euro | entier 2 4" xfId="51694" xr:uid="{FFC337EC-4546-455C-8398-F52EBBED77BD}"/>
    <cellStyle name="tableau | cellule | (total) | euro | entier 3" xfId="621" xr:uid="{00000000-0005-0000-0000-0000F7A30000}"/>
    <cellStyle name="tableau | cellule | (total) | euro | entier 3 2" xfId="1598" xr:uid="{00000000-0005-0000-0000-0000F8A30000}"/>
    <cellStyle name="tableau | cellule | (total) | euro | entier 3 3" xfId="51697" xr:uid="{2EB41418-1377-467F-AD20-B2B296FA83FC}"/>
    <cellStyle name="tableau | cellule | (total) | euro | entier 3 4" xfId="51696" xr:uid="{75639CF0-C2B0-48E7-AA2E-E838CB806734}"/>
    <cellStyle name="tableau | cellule | (total) | euro | entier 4" xfId="622" xr:uid="{00000000-0005-0000-0000-0000F9A30000}"/>
    <cellStyle name="tableau | cellule | (total) | euro | entier 4 2" xfId="1599" xr:uid="{00000000-0005-0000-0000-0000FAA30000}"/>
    <cellStyle name="tableau | cellule | (total) | euro | entier 4 3" xfId="51699" xr:uid="{B7A41D62-F739-4C7F-990E-021C41DB1A64}"/>
    <cellStyle name="tableau | cellule | (total) | euro | entier 4 4" xfId="51698" xr:uid="{068AFCAE-E98F-46B2-A84B-8ADC7CBEC276}"/>
    <cellStyle name="tableau | cellule | (total) | euro | entier 5" xfId="623" xr:uid="{00000000-0005-0000-0000-0000FBA30000}"/>
    <cellStyle name="tableau | cellule | (total) | euro | entier 5 2" xfId="1600" xr:uid="{00000000-0005-0000-0000-0000FCA30000}"/>
    <cellStyle name="tableau | cellule | (total) | euro | entier 5 3" xfId="51701" xr:uid="{5AB17B8F-7D30-45FB-BAFD-57E0E2BCC81E}"/>
    <cellStyle name="tableau | cellule | (total) | euro | entier 5 4" xfId="51700" xr:uid="{74F757D1-457F-47F4-A311-943D2F13AA40}"/>
    <cellStyle name="tableau | cellule | (total) | euro | entier 6" xfId="1596" xr:uid="{00000000-0005-0000-0000-0000FDA30000}"/>
    <cellStyle name="tableau | cellule | (total) | euro | entier 7" xfId="51702" xr:uid="{62736494-51FE-4FDA-99EF-C261879F0B0C}"/>
    <cellStyle name="tableau | cellule | (total) | franc | decimal 1" xfId="624" xr:uid="{00000000-0005-0000-0000-0000FEA30000}"/>
    <cellStyle name="tableau | cellule | (total) | franc | decimal 1 2" xfId="625" xr:uid="{00000000-0005-0000-0000-0000FFA30000}"/>
    <cellStyle name="tableau | cellule | (total) | franc | decimal 1 2 2" xfId="1602" xr:uid="{00000000-0005-0000-0000-000000A40000}"/>
    <cellStyle name="tableau | cellule | (total) | franc | decimal 1 2 3" xfId="51703" xr:uid="{E3C033C3-8E53-43EF-966F-1A44C43EE7B6}"/>
    <cellStyle name="tableau | cellule | (total) | franc | decimal 1 3" xfId="626" xr:uid="{00000000-0005-0000-0000-000001A40000}"/>
    <cellStyle name="tableau | cellule | (total) | franc | decimal 1 3 2" xfId="1603" xr:uid="{00000000-0005-0000-0000-000002A40000}"/>
    <cellStyle name="tableau | cellule | (total) | franc | decimal 1 3 3" xfId="51704" xr:uid="{764C3270-F0A2-4F78-A24E-E4F4087E86C7}"/>
    <cellStyle name="tableau | cellule | (total) | franc | decimal 1 4" xfId="627" xr:uid="{00000000-0005-0000-0000-000003A40000}"/>
    <cellStyle name="tableau | cellule | (total) | franc | decimal 1 4 2" xfId="1604" xr:uid="{00000000-0005-0000-0000-000004A40000}"/>
    <cellStyle name="tableau | cellule | (total) | franc | decimal 1 4 3" xfId="51705" xr:uid="{FE95E594-21A1-4E5A-93EC-57297FA998EC}"/>
    <cellStyle name="tableau | cellule | (total) | franc | decimal 1 5" xfId="628" xr:uid="{00000000-0005-0000-0000-000005A40000}"/>
    <cellStyle name="tableau | cellule | (total) | franc | decimal 1 5 2" xfId="1605" xr:uid="{00000000-0005-0000-0000-000006A40000}"/>
    <cellStyle name="tableau | cellule | (total) | franc | decimal 1 5 3" xfId="51706" xr:uid="{3B0F38EC-D894-4EA3-A73D-158067C35F3E}"/>
    <cellStyle name="tableau | cellule | (total) | franc | decimal 1 6" xfId="1601" xr:uid="{00000000-0005-0000-0000-000007A40000}"/>
    <cellStyle name="tableau | cellule | (total) | franc | decimal 1 7" xfId="51707" xr:uid="{A6AFA2D6-E694-4275-9F1C-DC5F3F8A7DCA}"/>
    <cellStyle name="tableau | cellule | (total) | franc | decimal 2" xfId="629" xr:uid="{00000000-0005-0000-0000-000008A40000}"/>
    <cellStyle name="tableau | cellule | (total) | franc | decimal 2 2" xfId="630" xr:uid="{00000000-0005-0000-0000-000009A40000}"/>
    <cellStyle name="tableau | cellule | (total) | franc | decimal 2 2 2" xfId="1607" xr:uid="{00000000-0005-0000-0000-00000AA40000}"/>
    <cellStyle name="tableau | cellule | (total) | franc | decimal 2 2 3" xfId="51708" xr:uid="{F56C466B-4362-4517-91D6-9E94A53553F2}"/>
    <cellStyle name="tableau | cellule | (total) | franc | decimal 2 3" xfId="631" xr:uid="{00000000-0005-0000-0000-00000BA40000}"/>
    <cellStyle name="tableau | cellule | (total) | franc | decimal 2 3 2" xfId="1608" xr:uid="{00000000-0005-0000-0000-00000CA40000}"/>
    <cellStyle name="tableau | cellule | (total) | franc | decimal 2 3 3" xfId="51709" xr:uid="{52B66DC2-E866-4FCE-A99D-CA65C85F86EC}"/>
    <cellStyle name="tableau | cellule | (total) | franc | decimal 2 4" xfId="632" xr:uid="{00000000-0005-0000-0000-00000DA40000}"/>
    <cellStyle name="tableau | cellule | (total) | franc | decimal 2 4 2" xfId="1609" xr:uid="{00000000-0005-0000-0000-00000EA40000}"/>
    <cellStyle name="tableau | cellule | (total) | franc | decimal 2 4 3" xfId="51710" xr:uid="{67A55D7D-BD0E-44A4-AF9D-D2896EAE81F3}"/>
    <cellStyle name="tableau | cellule | (total) | franc | decimal 2 5" xfId="633" xr:uid="{00000000-0005-0000-0000-00000FA40000}"/>
    <cellStyle name="tableau | cellule | (total) | franc | decimal 2 5 2" xfId="1610" xr:uid="{00000000-0005-0000-0000-000010A40000}"/>
    <cellStyle name="tableau | cellule | (total) | franc | decimal 2 5 3" xfId="51711" xr:uid="{2B0BE6E0-519E-4026-A299-5FBECB724FA9}"/>
    <cellStyle name="tableau | cellule | (total) | franc | decimal 2 6" xfId="1606" xr:uid="{00000000-0005-0000-0000-000011A40000}"/>
    <cellStyle name="tableau | cellule | (total) | franc | decimal 2 7" xfId="51712" xr:uid="{B34F9CA3-B7EF-4779-BAC7-EA9E655D72DF}"/>
    <cellStyle name="tableau | cellule | (total) | franc | entier" xfId="634" xr:uid="{00000000-0005-0000-0000-000012A40000}"/>
    <cellStyle name="tableau | cellule | (total) | franc | entier 2" xfId="635" xr:uid="{00000000-0005-0000-0000-000013A40000}"/>
    <cellStyle name="tableau | cellule | (total) | franc | entier 2 2" xfId="1612" xr:uid="{00000000-0005-0000-0000-000014A40000}"/>
    <cellStyle name="tableau | cellule | (total) | franc | entier 2 3" xfId="51713" xr:uid="{41D084C5-FF62-4C74-902C-3BE00E541568}"/>
    <cellStyle name="tableau | cellule | (total) | franc | entier 3" xfId="636" xr:uid="{00000000-0005-0000-0000-000015A40000}"/>
    <cellStyle name="tableau | cellule | (total) | franc | entier 3 2" xfId="1613" xr:uid="{00000000-0005-0000-0000-000016A40000}"/>
    <cellStyle name="tableau | cellule | (total) | franc | entier 3 3" xfId="51714" xr:uid="{9F0B2956-A1DF-4B5A-B01B-4CF13100E4EB}"/>
    <cellStyle name="tableau | cellule | (total) | franc | entier 4" xfId="637" xr:uid="{00000000-0005-0000-0000-000017A40000}"/>
    <cellStyle name="tableau | cellule | (total) | franc | entier 4 2" xfId="1614" xr:uid="{00000000-0005-0000-0000-000018A40000}"/>
    <cellStyle name="tableau | cellule | (total) | franc | entier 4 3" xfId="51715" xr:uid="{034209F4-8AF5-456D-B22A-93A7EFFF6A15}"/>
    <cellStyle name="tableau | cellule | (total) | franc | entier 5" xfId="638" xr:uid="{00000000-0005-0000-0000-000019A40000}"/>
    <cellStyle name="tableau | cellule | (total) | franc | entier 5 2" xfId="1615" xr:uid="{00000000-0005-0000-0000-00001AA40000}"/>
    <cellStyle name="tableau | cellule | (total) | franc | entier 5 3" xfId="51716" xr:uid="{65316568-C047-46E8-A3A4-D02C4790B8F6}"/>
    <cellStyle name="tableau | cellule | (total) | franc | entier 6" xfId="1611" xr:uid="{00000000-0005-0000-0000-00001BA40000}"/>
    <cellStyle name="tableau | cellule | (total) | franc | entier 7" xfId="51717" xr:uid="{451A2CD7-C79B-4515-941E-046CFF443E5A}"/>
    <cellStyle name="tableau | cellule | (total) | pourcentage | decimal 1" xfId="639" xr:uid="{00000000-0005-0000-0000-00001CA40000}"/>
    <cellStyle name="tableau | cellule | (total) | pourcentage | decimal 1 2" xfId="640" xr:uid="{00000000-0005-0000-0000-00001DA40000}"/>
    <cellStyle name="tableau | cellule | (total) | pourcentage | decimal 1 2 2" xfId="1617" xr:uid="{00000000-0005-0000-0000-00001EA40000}"/>
    <cellStyle name="tableau | cellule | (total) | pourcentage | decimal 1 2 3" xfId="51718" xr:uid="{F4FA2F15-781F-49B2-8B7A-D9203F5D2551}"/>
    <cellStyle name="tableau | cellule | (total) | pourcentage | decimal 1 3" xfId="641" xr:uid="{00000000-0005-0000-0000-00001FA40000}"/>
    <cellStyle name="tableau | cellule | (total) | pourcentage | decimal 1 3 2" xfId="1618" xr:uid="{00000000-0005-0000-0000-000020A40000}"/>
    <cellStyle name="tableau | cellule | (total) | pourcentage | decimal 1 3 3" xfId="51719" xr:uid="{B42D8D3A-9B36-403C-B057-4D5C128EA99B}"/>
    <cellStyle name="tableau | cellule | (total) | pourcentage | decimal 1 4" xfId="642" xr:uid="{00000000-0005-0000-0000-000021A40000}"/>
    <cellStyle name="tableau | cellule | (total) | pourcentage | decimal 1 4 2" xfId="1619" xr:uid="{00000000-0005-0000-0000-000022A40000}"/>
    <cellStyle name="tableau | cellule | (total) | pourcentage | decimal 1 4 3" xfId="51720" xr:uid="{170A4543-4049-4CB3-97FD-D13AC2A49996}"/>
    <cellStyle name="tableau | cellule | (total) | pourcentage | decimal 1 5" xfId="643" xr:uid="{00000000-0005-0000-0000-000023A40000}"/>
    <cellStyle name="tableau | cellule | (total) | pourcentage | decimal 1 5 2" xfId="1620" xr:uid="{00000000-0005-0000-0000-000024A40000}"/>
    <cellStyle name="tableau | cellule | (total) | pourcentage | decimal 1 5 3" xfId="51721" xr:uid="{7590D201-F5D5-49A0-B53F-DCB6D2865B41}"/>
    <cellStyle name="tableau | cellule | (total) | pourcentage | decimal 1 6" xfId="1616" xr:uid="{00000000-0005-0000-0000-000025A40000}"/>
    <cellStyle name="tableau | cellule | (total) | pourcentage | decimal 1 7" xfId="51722" xr:uid="{CC43F4D5-0924-4ECF-A3E5-EBE7381F0415}"/>
    <cellStyle name="tableau | cellule | (total) | pourcentage | decimal 2" xfId="644" xr:uid="{00000000-0005-0000-0000-000026A40000}"/>
    <cellStyle name="tableau | cellule | (total) | pourcentage | decimal 2 2" xfId="645" xr:uid="{00000000-0005-0000-0000-000027A40000}"/>
    <cellStyle name="tableau | cellule | (total) | pourcentage | decimal 2 2 2" xfId="1622" xr:uid="{00000000-0005-0000-0000-000028A40000}"/>
    <cellStyle name="tableau | cellule | (total) | pourcentage | decimal 2 2 3" xfId="51723" xr:uid="{D70FBAF2-585E-41BD-9085-4C1298566FA4}"/>
    <cellStyle name="tableau | cellule | (total) | pourcentage | decimal 2 3" xfId="646" xr:uid="{00000000-0005-0000-0000-000029A40000}"/>
    <cellStyle name="tableau | cellule | (total) | pourcentage | decimal 2 3 2" xfId="1623" xr:uid="{00000000-0005-0000-0000-00002AA40000}"/>
    <cellStyle name="tableau | cellule | (total) | pourcentage | decimal 2 3 3" xfId="51724" xr:uid="{5D676414-5841-4BFF-B46C-2BB9CA429C99}"/>
    <cellStyle name="tableau | cellule | (total) | pourcentage | decimal 2 4" xfId="647" xr:uid="{00000000-0005-0000-0000-00002BA40000}"/>
    <cellStyle name="tableau | cellule | (total) | pourcentage | decimal 2 4 2" xfId="1624" xr:uid="{00000000-0005-0000-0000-00002CA40000}"/>
    <cellStyle name="tableau | cellule | (total) | pourcentage | decimal 2 4 3" xfId="51725" xr:uid="{3E12EED8-D59C-4CFD-90CE-3EEA9C9FCE0F}"/>
    <cellStyle name="tableau | cellule | (total) | pourcentage | decimal 2 5" xfId="648" xr:uid="{00000000-0005-0000-0000-00002DA40000}"/>
    <cellStyle name="tableau | cellule | (total) | pourcentage | decimal 2 5 2" xfId="1625" xr:uid="{00000000-0005-0000-0000-00002EA40000}"/>
    <cellStyle name="tableau | cellule | (total) | pourcentage | decimal 2 5 3" xfId="51726" xr:uid="{859ADC85-8310-4CC0-9289-757619F10268}"/>
    <cellStyle name="tableau | cellule | (total) | pourcentage | decimal 2 6" xfId="1621" xr:uid="{00000000-0005-0000-0000-00002FA40000}"/>
    <cellStyle name="tableau | cellule | (total) | pourcentage | decimal 2 7" xfId="51727" xr:uid="{176A233B-0704-4002-A73F-DB69336E7AF6}"/>
    <cellStyle name="tableau | cellule | (total) | pourcentage | entier" xfId="649" xr:uid="{00000000-0005-0000-0000-000030A40000}"/>
    <cellStyle name="tableau | cellule | (total) | pourcentage | entier 2" xfId="650" xr:uid="{00000000-0005-0000-0000-000031A40000}"/>
    <cellStyle name="tableau | cellule | (total) | pourcentage | entier 2 2" xfId="1627" xr:uid="{00000000-0005-0000-0000-000032A40000}"/>
    <cellStyle name="tableau | cellule | (total) | pourcentage | entier 2 3" xfId="51728" xr:uid="{ECA9C693-0A59-4CB7-805C-8030D54A2FD0}"/>
    <cellStyle name="tableau | cellule | (total) | pourcentage | entier 3" xfId="651" xr:uid="{00000000-0005-0000-0000-000033A40000}"/>
    <cellStyle name="tableau | cellule | (total) | pourcentage | entier 3 2" xfId="1628" xr:uid="{00000000-0005-0000-0000-000034A40000}"/>
    <cellStyle name="tableau | cellule | (total) | pourcentage | entier 3 3" xfId="51729" xr:uid="{67702B25-F425-48F3-A76C-76FC04E2256A}"/>
    <cellStyle name="tableau | cellule | (total) | pourcentage | entier 4" xfId="652" xr:uid="{00000000-0005-0000-0000-000035A40000}"/>
    <cellStyle name="tableau | cellule | (total) | pourcentage | entier 4 2" xfId="1629" xr:uid="{00000000-0005-0000-0000-000036A40000}"/>
    <cellStyle name="tableau | cellule | (total) | pourcentage | entier 4 3" xfId="51730" xr:uid="{3E69D5D4-6B4A-47AF-9041-BD713748EE37}"/>
    <cellStyle name="tableau | cellule | (total) | pourcentage | entier 5" xfId="653" xr:uid="{00000000-0005-0000-0000-000037A40000}"/>
    <cellStyle name="tableau | cellule | (total) | pourcentage | entier 5 2" xfId="1630" xr:uid="{00000000-0005-0000-0000-000038A40000}"/>
    <cellStyle name="tableau | cellule | (total) | pourcentage | entier 5 3" xfId="51731" xr:uid="{65322D78-B431-428B-9B9E-2741068CE90A}"/>
    <cellStyle name="tableau | cellule | (total) | pourcentage | entier 6" xfId="1626" xr:uid="{00000000-0005-0000-0000-000039A40000}"/>
    <cellStyle name="tableau | cellule | (total) | pourcentage | entier 7" xfId="51732" xr:uid="{1B8E620C-4C8D-4620-92CA-3CABA52938E6}"/>
    <cellStyle name="tableau | cellule | (total) | standard" xfId="654" xr:uid="{00000000-0005-0000-0000-00003AA40000}"/>
    <cellStyle name="tableau | cellule | (total) | standard 2" xfId="655" xr:uid="{00000000-0005-0000-0000-00003BA40000}"/>
    <cellStyle name="tableau | cellule | (total) | standard 2 2" xfId="1632" xr:uid="{00000000-0005-0000-0000-00003CA40000}"/>
    <cellStyle name="tableau | cellule | (total) | standard 2 3" xfId="51733" xr:uid="{810BD6CF-514B-46CE-BFE9-F68B293EEDAF}"/>
    <cellStyle name="tableau | cellule | (total) | standard 3" xfId="656" xr:uid="{00000000-0005-0000-0000-00003DA40000}"/>
    <cellStyle name="tableau | cellule | (total) | standard 3 2" xfId="1633" xr:uid="{00000000-0005-0000-0000-00003EA40000}"/>
    <cellStyle name="tableau | cellule | (total) | standard 3 3" xfId="51734" xr:uid="{42E2F281-1F2A-45DB-9D9C-9D629FAFA307}"/>
    <cellStyle name="tableau | cellule | (total) | standard 4" xfId="657" xr:uid="{00000000-0005-0000-0000-00003FA40000}"/>
    <cellStyle name="tableau | cellule | (total) | standard 4 2" xfId="1634" xr:uid="{00000000-0005-0000-0000-000040A40000}"/>
    <cellStyle name="tableau | cellule | (total) | standard 4 3" xfId="51735" xr:uid="{9D0C87F0-978C-438C-8C73-D237307B43EA}"/>
    <cellStyle name="tableau | cellule | (total) | standard 5" xfId="658" xr:uid="{00000000-0005-0000-0000-000041A40000}"/>
    <cellStyle name="tableau | cellule | (total) | standard 5 2" xfId="1635" xr:uid="{00000000-0005-0000-0000-000042A40000}"/>
    <cellStyle name="tableau | cellule | (total) | standard 5 3" xfId="51736" xr:uid="{5E813925-ECC9-4039-89F4-4AEDC77E6A2F}"/>
    <cellStyle name="tableau | cellule | (total) | standard 6" xfId="1631" xr:uid="{00000000-0005-0000-0000-000043A40000}"/>
    <cellStyle name="tableau | cellule | (total) | standard 7" xfId="51737" xr:uid="{E3E73013-6AB3-46EB-A28A-2BAED96FF1A9}"/>
    <cellStyle name="tableau | cellule | (total) | texte" xfId="659" xr:uid="{00000000-0005-0000-0000-000044A40000}"/>
    <cellStyle name="tableau | cellule | (total) | texte 2" xfId="660" xr:uid="{00000000-0005-0000-0000-000045A40000}"/>
    <cellStyle name="tableau | cellule | (total) | texte 2 2" xfId="1637" xr:uid="{00000000-0005-0000-0000-000046A40000}"/>
    <cellStyle name="tableau | cellule | (total) | texte 2 3" xfId="51738" xr:uid="{05ABCE8A-16B0-4824-B32F-DA3C09015293}"/>
    <cellStyle name="tableau | cellule | (total) | texte 3" xfId="661" xr:uid="{00000000-0005-0000-0000-000047A40000}"/>
    <cellStyle name="tableau | cellule | (total) | texte 3 2" xfId="1638" xr:uid="{00000000-0005-0000-0000-000048A40000}"/>
    <cellStyle name="tableau | cellule | (total) | texte 3 3" xfId="51739" xr:uid="{D0FEC285-6C6C-49DF-96C2-3C2001733DDF}"/>
    <cellStyle name="tableau | cellule | (total) | texte 4" xfId="662" xr:uid="{00000000-0005-0000-0000-000049A40000}"/>
    <cellStyle name="tableau | cellule | (total) | texte 4 2" xfId="1639" xr:uid="{00000000-0005-0000-0000-00004AA40000}"/>
    <cellStyle name="tableau | cellule | (total) | texte 4 3" xfId="51740" xr:uid="{A7BBA2FA-C9CE-4DC2-9025-31EFF88D3C46}"/>
    <cellStyle name="tableau | cellule | (total) | texte 5" xfId="663" xr:uid="{00000000-0005-0000-0000-00004BA40000}"/>
    <cellStyle name="tableau | cellule | (total) | texte 5 2" xfId="1640" xr:uid="{00000000-0005-0000-0000-00004CA40000}"/>
    <cellStyle name="tableau | cellule | (total) | texte 5 3" xfId="51741" xr:uid="{67C0B8AA-2303-47F2-BDCC-F1C6DF458E7E}"/>
    <cellStyle name="tableau | cellule | (total) | texte 6" xfId="1636" xr:uid="{00000000-0005-0000-0000-00004DA40000}"/>
    <cellStyle name="tableau | cellule | (total) | texte 7" xfId="51742" xr:uid="{ED82C8AE-8A50-4E5F-9C3E-AB15DF824528}"/>
    <cellStyle name="tableau | cellule | normal | decimal 1" xfId="664" xr:uid="{00000000-0005-0000-0000-00004EA40000}"/>
    <cellStyle name="tableau | cellule | normal | decimal 1 2" xfId="665" xr:uid="{00000000-0005-0000-0000-00004FA40000}"/>
    <cellStyle name="tableau | cellule | normal | decimal 1 2 2" xfId="666" xr:uid="{00000000-0005-0000-0000-000050A40000}"/>
    <cellStyle name="tableau | cellule | normal | decimal 1 2 2 2" xfId="1643" xr:uid="{00000000-0005-0000-0000-000051A40000}"/>
    <cellStyle name="tableau | cellule | normal | decimal 1 2 2 3" xfId="51743" xr:uid="{8E27ADCE-3F6C-4D4B-9DE3-53AF638A03D9}"/>
    <cellStyle name="tableau | cellule | normal | decimal 1 2 3" xfId="667" xr:uid="{00000000-0005-0000-0000-000052A40000}"/>
    <cellStyle name="tableau | cellule | normal | decimal 1 2 3 2" xfId="1644" xr:uid="{00000000-0005-0000-0000-000053A40000}"/>
    <cellStyle name="tableau | cellule | normal | decimal 1 2 3 3" xfId="51744" xr:uid="{24E5E533-40C5-483C-83F3-C82AD929D5E7}"/>
    <cellStyle name="tableau | cellule | normal | decimal 1 2 4" xfId="1642" xr:uid="{00000000-0005-0000-0000-000054A40000}"/>
    <cellStyle name="tableau | cellule | normal | decimal 1 2 5" xfId="51745" xr:uid="{7E9C6399-20E5-4F09-9547-5EA7469407C2}"/>
    <cellStyle name="tableau | cellule | normal | decimal 1 3" xfId="668" xr:uid="{00000000-0005-0000-0000-000055A40000}"/>
    <cellStyle name="tableau | cellule | normal | decimal 1 3 2" xfId="669" xr:uid="{00000000-0005-0000-0000-000056A40000}"/>
    <cellStyle name="tableau | cellule | normal | decimal 1 3 2 2" xfId="1646" xr:uid="{00000000-0005-0000-0000-000057A40000}"/>
    <cellStyle name="tableau | cellule | normal | decimal 1 3 2 3" xfId="51746" xr:uid="{2709EFF2-7ACF-493A-9CB0-9E1F7F069129}"/>
    <cellStyle name="tableau | cellule | normal | decimal 1 3 3" xfId="1645" xr:uid="{00000000-0005-0000-0000-000058A40000}"/>
    <cellStyle name="tableau | cellule | normal | decimal 1 3 4" xfId="51747" xr:uid="{A3AA7CE6-C4E3-455C-9646-A1989D54E7C2}"/>
    <cellStyle name="tableau | cellule | normal | decimal 1 4" xfId="670" xr:uid="{00000000-0005-0000-0000-000059A40000}"/>
    <cellStyle name="tableau | cellule | normal | decimal 1 4 2" xfId="1647" xr:uid="{00000000-0005-0000-0000-00005AA40000}"/>
    <cellStyle name="tableau | cellule | normal | decimal 1 4 3" xfId="51748" xr:uid="{B28F6D12-6221-45B9-ACD5-D84170AFF221}"/>
    <cellStyle name="tableau | cellule | normal | decimal 1 5" xfId="671" xr:uid="{00000000-0005-0000-0000-00005BA40000}"/>
    <cellStyle name="tableau | cellule | normal | decimal 1 5 2" xfId="1648" xr:uid="{00000000-0005-0000-0000-00005CA40000}"/>
    <cellStyle name="tableau | cellule | normal | decimal 1 5 3" xfId="51749" xr:uid="{005697D8-6CFD-449F-9964-FE000CF716E5}"/>
    <cellStyle name="tableau | cellule | normal | decimal 1 6" xfId="1641" xr:uid="{00000000-0005-0000-0000-00005DA40000}"/>
    <cellStyle name="tableau | cellule | normal | decimal 1 7" xfId="51750" xr:uid="{7C86BE8B-F0BA-4D36-8888-5F087CEF6594}"/>
    <cellStyle name="tableau | cellule | normal | decimal 2" xfId="672" xr:uid="{00000000-0005-0000-0000-00005EA40000}"/>
    <cellStyle name="tableau | cellule | normal | decimal 2 2" xfId="673" xr:uid="{00000000-0005-0000-0000-00005FA40000}"/>
    <cellStyle name="tableau | cellule | normal | decimal 2 2 2" xfId="674" xr:uid="{00000000-0005-0000-0000-000060A40000}"/>
    <cellStyle name="tableau | cellule | normal | decimal 2 2 2 2" xfId="1651" xr:uid="{00000000-0005-0000-0000-000061A40000}"/>
    <cellStyle name="tableau | cellule | normal | decimal 2 2 2 3" xfId="51751" xr:uid="{D3A3150A-6511-4F23-A39F-65D96D0782B6}"/>
    <cellStyle name="tableau | cellule | normal | decimal 2 2 3" xfId="1650" xr:uid="{00000000-0005-0000-0000-000062A40000}"/>
    <cellStyle name="tableau | cellule | normal | decimal 2 2 4" xfId="51752" xr:uid="{FDCF0DDE-D221-41CB-BBAE-58B5567615C0}"/>
    <cellStyle name="tableau | cellule | normal | decimal 2 3" xfId="675" xr:uid="{00000000-0005-0000-0000-000063A40000}"/>
    <cellStyle name="tableau | cellule | normal | decimal 2 3 2" xfId="1652" xr:uid="{00000000-0005-0000-0000-000064A40000}"/>
    <cellStyle name="tableau | cellule | normal | decimal 2 3 3" xfId="51753" xr:uid="{38E96DC6-C89E-4D50-8BA0-E201D07990F6}"/>
    <cellStyle name="tableau | cellule | normal | decimal 2 4" xfId="676" xr:uid="{00000000-0005-0000-0000-000065A40000}"/>
    <cellStyle name="tableau | cellule | normal | decimal 2 4 2" xfId="1653" xr:uid="{00000000-0005-0000-0000-000066A40000}"/>
    <cellStyle name="tableau | cellule | normal | decimal 2 4 3" xfId="51754" xr:uid="{8C08646C-AF4C-4A2D-8EBF-18200FE10D0A}"/>
    <cellStyle name="tableau | cellule | normal | decimal 2 5" xfId="677" xr:uid="{00000000-0005-0000-0000-000067A40000}"/>
    <cellStyle name="tableau | cellule | normal | decimal 2 5 2" xfId="1654" xr:uid="{00000000-0005-0000-0000-000068A40000}"/>
    <cellStyle name="tableau | cellule | normal | decimal 2 5 3" xfId="51755" xr:uid="{6AE23135-F200-4411-B25F-238AE0847EA7}"/>
    <cellStyle name="tableau | cellule | normal | decimal 2 6" xfId="1649" xr:uid="{00000000-0005-0000-0000-000069A40000}"/>
    <cellStyle name="tableau | cellule | normal | decimal 2 7" xfId="51756" xr:uid="{FA47E7B4-1E92-4980-AE1D-D24404C7DDFC}"/>
    <cellStyle name="tableau | cellule | normal | decimal 3" xfId="678" xr:uid="{00000000-0005-0000-0000-00006AA40000}"/>
    <cellStyle name="tableau | cellule | normal | decimal 3 2" xfId="679" xr:uid="{00000000-0005-0000-0000-00006BA40000}"/>
    <cellStyle name="tableau | cellule | normal | decimal 3 2 2" xfId="680" xr:uid="{00000000-0005-0000-0000-00006CA40000}"/>
    <cellStyle name="tableau | cellule | normal | decimal 3 2 2 2" xfId="1657" xr:uid="{00000000-0005-0000-0000-00006DA40000}"/>
    <cellStyle name="tableau | cellule | normal | decimal 3 2 2 3" xfId="51757" xr:uid="{9A2A372D-7666-4CF6-83ED-314FFF822716}"/>
    <cellStyle name="tableau | cellule | normal | decimal 3 2 3" xfId="1656" xr:uid="{00000000-0005-0000-0000-00006EA40000}"/>
    <cellStyle name="tableau | cellule | normal | decimal 3 2 4" xfId="51758" xr:uid="{AFCD0F91-F2F2-4976-9F1F-ACE3BF6384FF}"/>
    <cellStyle name="tableau | cellule | normal | decimal 3 3" xfId="681" xr:uid="{00000000-0005-0000-0000-00006FA40000}"/>
    <cellStyle name="tableau | cellule | normal | decimal 3 3 2" xfId="1658" xr:uid="{00000000-0005-0000-0000-000070A40000}"/>
    <cellStyle name="tableau | cellule | normal | decimal 3 3 3" xfId="51759" xr:uid="{78ED6EE9-919A-415F-B852-5B993BE4858D}"/>
    <cellStyle name="tableau | cellule | normal | decimal 3 4" xfId="682" xr:uid="{00000000-0005-0000-0000-000071A40000}"/>
    <cellStyle name="tableau | cellule | normal | decimal 3 4 2" xfId="1659" xr:uid="{00000000-0005-0000-0000-000072A40000}"/>
    <cellStyle name="tableau | cellule | normal | decimal 3 4 3" xfId="51760" xr:uid="{4875605F-82C6-4871-B024-688706F552C5}"/>
    <cellStyle name="tableau | cellule | normal | decimal 3 5" xfId="683" xr:uid="{00000000-0005-0000-0000-000073A40000}"/>
    <cellStyle name="tableau | cellule | normal | decimal 3 5 2" xfId="1660" xr:uid="{00000000-0005-0000-0000-000074A40000}"/>
    <cellStyle name="tableau | cellule | normal | decimal 3 5 3" xfId="51761" xr:uid="{EB31F44F-6EA8-4A59-A96F-1799C47A1060}"/>
    <cellStyle name="tableau | cellule | normal | decimal 3 6" xfId="1655" xr:uid="{00000000-0005-0000-0000-000075A40000}"/>
    <cellStyle name="tableau | cellule | normal | decimal 3 7" xfId="51762" xr:uid="{22248E60-9EA7-45B4-B456-06C8A6016C83}"/>
    <cellStyle name="tableau | cellule | normal | decimal 4" xfId="684" xr:uid="{00000000-0005-0000-0000-000076A40000}"/>
    <cellStyle name="tableau | cellule | normal | decimal 4 2" xfId="685" xr:uid="{00000000-0005-0000-0000-000077A40000}"/>
    <cellStyle name="tableau | cellule | normal | decimal 4 2 2" xfId="686" xr:uid="{00000000-0005-0000-0000-000078A40000}"/>
    <cellStyle name="tableau | cellule | normal | decimal 4 2 2 2" xfId="1663" xr:uid="{00000000-0005-0000-0000-000079A40000}"/>
    <cellStyle name="tableau | cellule | normal | decimal 4 2 2 3" xfId="51763" xr:uid="{6BBFDF7F-2549-4417-A062-105B9F3C9395}"/>
    <cellStyle name="tableau | cellule | normal | decimal 4 2 3" xfId="1662" xr:uid="{00000000-0005-0000-0000-00007AA40000}"/>
    <cellStyle name="tableau | cellule | normal | decimal 4 2 4" xfId="51764" xr:uid="{A268CE1A-2299-45CE-B186-B5F2473E643F}"/>
    <cellStyle name="tableau | cellule | normal | decimal 4 3" xfId="687" xr:uid="{00000000-0005-0000-0000-00007BA40000}"/>
    <cellStyle name="tableau | cellule | normal | decimal 4 3 2" xfId="1664" xr:uid="{00000000-0005-0000-0000-00007CA40000}"/>
    <cellStyle name="tableau | cellule | normal | decimal 4 3 3" xfId="51765" xr:uid="{49A5E699-1718-42A3-AEE1-2C062121FE4F}"/>
    <cellStyle name="tableau | cellule | normal | decimal 4 4" xfId="688" xr:uid="{00000000-0005-0000-0000-00007DA40000}"/>
    <cellStyle name="tableau | cellule | normal | decimal 4 4 2" xfId="1665" xr:uid="{00000000-0005-0000-0000-00007EA40000}"/>
    <cellStyle name="tableau | cellule | normal | decimal 4 4 3" xfId="51766" xr:uid="{725DD72E-B0F5-4670-931D-4EBD30F4B5C3}"/>
    <cellStyle name="tableau | cellule | normal | decimal 4 5" xfId="689" xr:uid="{00000000-0005-0000-0000-00007FA40000}"/>
    <cellStyle name="tableau | cellule | normal | decimal 4 5 2" xfId="1666" xr:uid="{00000000-0005-0000-0000-000080A40000}"/>
    <cellStyle name="tableau | cellule | normal | decimal 4 5 3" xfId="51767" xr:uid="{F268F059-63F6-4331-9D23-E56F59C05F3A}"/>
    <cellStyle name="tableau | cellule | normal | decimal 4 6" xfId="1661" xr:uid="{00000000-0005-0000-0000-000081A40000}"/>
    <cellStyle name="tableau | cellule | normal | decimal 4 7" xfId="51768" xr:uid="{7F638CB3-6AC3-46D7-A02D-9966BD5F9099}"/>
    <cellStyle name="tableau | cellule | normal | entier" xfId="690" xr:uid="{00000000-0005-0000-0000-000082A40000}"/>
    <cellStyle name="tableau | cellule | normal | entier 2" xfId="691" xr:uid="{00000000-0005-0000-0000-000083A40000}"/>
    <cellStyle name="tableau | cellule | normal | entier 2 2" xfId="692" xr:uid="{00000000-0005-0000-0000-000084A40000}"/>
    <cellStyle name="tableau | cellule | normal | entier 2 2 2" xfId="1669" xr:uid="{00000000-0005-0000-0000-000085A40000}"/>
    <cellStyle name="tableau | cellule | normal | entier 2 2 3" xfId="51769" xr:uid="{F96B8494-DBD3-4B51-B4CD-65A10BE6FE2C}"/>
    <cellStyle name="tableau | cellule | normal | entier 2 3" xfId="1668" xr:uid="{00000000-0005-0000-0000-000086A40000}"/>
    <cellStyle name="tableau | cellule | normal | entier 2 4" xfId="51770" xr:uid="{6808354E-CDE1-4305-A361-2D0CECD2299D}"/>
    <cellStyle name="tableau | cellule | normal | entier 3" xfId="693" xr:uid="{00000000-0005-0000-0000-000087A40000}"/>
    <cellStyle name="tableau | cellule | normal | entier 3 2" xfId="1670" xr:uid="{00000000-0005-0000-0000-000088A40000}"/>
    <cellStyle name="tableau | cellule | normal | entier 3 3" xfId="51771" xr:uid="{F4EA27AF-7331-431B-9E1F-E1D913845102}"/>
    <cellStyle name="tableau | cellule | normal | entier 4" xfId="694" xr:uid="{00000000-0005-0000-0000-000089A40000}"/>
    <cellStyle name="tableau | cellule | normal | entier 4 2" xfId="1671" xr:uid="{00000000-0005-0000-0000-00008AA40000}"/>
    <cellStyle name="tableau | cellule | normal | entier 4 3" xfId="51772" xr:uid="{B8844698-6EBE-4713-8EB1-769E4CAE1D85}"/>
    <cellStyle name="tableau | cellule | normal | entier 5" xfId="695" xr:uid="{00000000-0005-0000-0000-00008BA40000}"/>
    <cellStyle name="tableau | cellule | normal | entier 5 2" xfId="1672" xr:uid="{00000000-0005-0000-0000-00008CA40000}"/>
    <cellStyle name="tableau | cellule | normal | entier 5 3" xfId="51773" xr:uid="{2E2340B8-B72E-43A4-BD0B-3B5F32BF97BF}"/>
    <cellStyle name="tableau | cellule | normal | entier 6" xfId="1667" xr:uid="{00000000-0005-0000-0000-00008DA40000}"/>
    <cellStyle name="tableau | cellule | normal | entier 7" xfId="51774" xr:uid="{C5952563-556B-4BEA-8D02-59BF0F93F5F1}"/>
    <cellStyle name="tableau | cellule | normal | euro | decimal 1" xfId="696" xr:uid="{00000000-0005-0000-0000-00008EA40000}"/>
    <cellStyle name="tableau | cellule | normal | euro | decimal 1 2" xfId="697" xr:uid="{00000000-0005-0000-0000-00008FA40000}"/>
    <cellStyle name="tableau | cellule | normal | euro | decimal 1 2 2" xfId="698" xr:uid="{00000000-0005-0000-0000-000090A40000}"/>
    <cellStyle name="tableau | cellule | normal | euro | decimal 1 2 2 2" xfId="1675" xr:uid="{00000000-0005-0000-0000-000091A40000}"/>
    <cellStyle name="tableau | cellule | normal | euro | decimal 1 2 2 3" xfId="51777" xr:uid="{7D5FCD05-D543-4738-B71E-50D53C8DAC35}"/>
    <cellStyle name="tableau | cellule | normal | euro | decimal 1 2 2 4" xfId="51776" xr:uid="{E734A289-D6FA-4519-AF54-20A6277C20B9}"/>
    <cellStyle name="tableau | cellule | normal | euro | decimal 1 2 3" xfId="1674" xr:uid="{00000000-0005-0000-0000-000092A40000}"/>
    <cellStyle name="tableau | cellule | normal | euro | decimal 1 2 4" xfId="51778" xr:uid="{ED11282E-8E96-4B84-9532-3AD9F11C536C}"/>
    <cellStyle name="tableau | cellule | normal | euro | decimal 1 2 5" xfId="51775" xr:uid="{D579E9FC-A219-461E-872A-47474806A36E}"/>
    <cellStyle name="tableau | cellule | normal | euro | decimal 1 3" xfId="699" xr:uid="{00000000-0005-0000-0000-000093A40000}"/>
    <cellStyle name="tableau | cellule | normal | euro | decimal 1 3 2" xfId="1676" xr:uid="{00000000-0005-0000-0000-000094A40000}"/>
    <cellStyle name="tableau | cellule | normal | euro | decimal 1 3 3" xfId="51780" xr:uid="{DDB741B5-046A-488D-B4FB-7D30ADA3C8C8}"/>
    <cellStyle name="tableau | cellule | normal | euro | decimal 1 3 4" xfId="51779" xr:uid="{FAA2650C-1E74-4E40-8383-C3B1834A3527}"/>
    <cellStyle name="tableau | cellule | normal | euro | decimal 1 4" xfId="700" xr:uid="{00000000-0005-0000-0000-000095A40000}"/>
    <cellStyle name="tableau | cellule | normal | euro | decimal 1 4 2" xfId="1677" xr:uid="{00000000-0005-0000-0000-000096A40000}"/>
    <cellStyle name="tableau | cellule | normal | euro | decimal 1 4 3" xfId="51782" xr:uid="{78C4D01D-C326-4266-9BA1-C671C556F1A1}"/>
    <cellStyle name="tableau | cellule | normal | euro | decimal 1 4 4" xfId="51781" xr:uid="{4E70A77F-D2A9-4D29-9773-A1CB13ACFEBD}"/>
    <cellStyle name="tableau | cellule | normal | euro | decimal 1 5" xfId="701" xr:uid="{00000000-0005-0000-0000-000097A40000}"/>
    <cellStyle name="tableau | cellule | normal | euro | decimal 1 5 2" xfId="1678" xr:uid="{00000000-0005-0000-0000-000098A40000}"/>
    <cellStyle name="tableau | cellule | normal | euro | decimal 1 5 3" xfId="51784" xr:uid="{33E44E50-E209-42BB-A97D-298E07DCD8CB}"/>
    <cellStyle name="tableau | cellule | normal | euro | decimal 1 5 4" xfId="51783" xr:uid="{8E45E647-D1C7-49DE-BA1D-178A50438850}"/>
    <cellStyle name="tableau | cellule | normal | euro | decimal 1 6" xfId="1673" xr:uid="{00000000-0005-0000-0000-000099A40000}"/>
    <cellStyle name="tableau | cellule | normal | euro | decimal 1 7" xfId="51785" xr:uid="{5ED37982-4F86-482C-B64A-FC63D6161A60}"/>
    <cellStyle name="tableau | cellule | normal | euro | decimal 2" xfId="702" xr:uid="{00000000-0005-0000-0000-00009AA40000}"/>
    <cellStyle name="tableau | cellule | normal | euro | decimal 2 2" xfId="703" xr:uid="{00000000-0005-0000-0000-00009BA40000}"/>
    <cellStyle name="tableau | cellule | normal | euro | decimal 2 2 2" xfId="704" xr:uid="{00000000-0005-0000-0000-00009CA40000}"/>
    <cellStyle name="tableau | cellule | normal | euro | decimal 2 2 2 2" xfId="1681" xr:uid="{00000000-0005-0000-0000-00009DA40000}"/>
    <cellStyle name="tableau | cellule | normal | euro | decimal 2 2 2 3" xfId="51788" xr:uid="{6F22662B-A0DA-4449-BD39-EC4D7038CEBC}"/>
    <cellStyle name="tableau | cellule | normal | euro | decimal 2 2 2 4" xfId="51787" xr:uid="{2D2A27D1-42B7-4D65-9926-96225CF8B8A0}"/>
    <cellStyle name="tableau | cellule | normal | euro | decimal 2 2 3" xfId="1680" xr:uid="{00000000-0005-0000-0000-00009EA40000}"/>
    <cellStyle name="tableau | cellule | normal | euro | decimal 2 2 4" xfId="51789" xr:uid="{EC9BB7B7-7C40-40C7-861C-C2096D98CFB7}"/>
    <cellStyle name="tableau | cellule | normal | euro | decimal 2 2 5" xfId="51786" xr:uid="{CD1C2EF0-4B40-4891-8315-F9D715AC12CF}"/>
    <cellStyle name="tableau | cellule | normal | euro | decimal 2 3" xfId="705" xr:uid="{00000000-0005-0000-0000-00009FA40000}"/>
    <cellStyle name="tableau | cellule | normal | euro | decimal 2 3 2" xfId="1682" xr:uid="{00000000-0005-0000-0000-0000A0A40000}"/>
    <cellStyle name="tableau | cellule | normal | euro | decimal 2 3 3" xfId="51791" xr:uid="{2343358E-7A9E-470E-B4AD-6036751A47CD}"/>
    <cellStyle name="tableau | cellule | normal | euro | decimal 2 3 4" xfId="51790" xr:uid="{9CE0F87E-A10F-4B0C-A293-5D6D4A286D1F}"/>
    <cellStyle name="tableau | cellule | normal | euro | decimal 2 4" xfId="706" xr:uid="{00000000-0005-0000-0000-0000A1A40000}"/>
    <cellStyle name="tableau | cellule | normal | euro | decimal 2 4 2" xfId="1683" xr:uid="{00000000-0005-0000-0000-0000A2A40000}"/>
    <cellStyle name="tableau | cellule | normal | euro | decimal 2 4 3" xfId="51793" xr:uid="{F42EF786-6207-40F6-8495-8E7B92DCE629}"/>
    <cellStyle name="tableau | cellule | normal | euro | decimal 2 4 4" xfId="51792" xr:uid="{6010B9CC-4D75-4E7E-AFC3-6DC2FE681FE7}"/>
    <cellStyle name="tableau | cellule | normal | euro | decimal 2 5" xfId="707" xr:uid="{00000000-0005-0000-0000-0000A3A40000}"/>
    <cellStyle name="tableau | cellule | normal | euro | decimal 2 5 2" xfId="1684" xr:uid="{00000000-0005-0000-0000-0000A4A40000}"/>
    <cellStyle name="tableau | cellule | normal | euro | decimal 2 5 3" xfId="51795" xr:uid="{FB1B7B9B-956F-40B6-8FCA-25DDF2ADBE93}"/>
    <cellStyle name="tableau | cellule | normal | euro | decimal 2 5 4" xfId="51794" xr:uid="{1D72F27F-1EF5-4BF4-81C3-1627CCDBD78F}"/>
    <cellStyle name="tableau | cellule | normal | euro | decimal 2 6" xfId="1679" xr:uid="{00000000-0005-0000-0000-0000A5A40000}"/>
    <cellStyle name="tableau | cellule | normal | euro | decimal 2 7" xfId="51796" xr:uid="{11DE6A23-C5FE-4DDC-A754-6692B868AA24}"/>
    <cellStyle name="tableau | cellule | normal | euro | entier" xfId="708" xr:uid="{00000000-0005-0000-0000-0000A6A40000}"/>
    <cellStyle name="tableau | cellule | normal | euro | entier 2" xfId="709" xr:uid="{00000000-0005-0000-0000-0000A7A40000}"/>
    <cellStyle name="tableau | cellule | normal | euro | entier 2 2" xfId="710" xr:uid="{00000000-0005-0000-0000-0000A8A40000}"/>
    <cellStyle name="tableau | cellule | normal | euro | entier 2 2 2" xfId="1687" xr:uid="{00000000-0005-0000-0000-0000A9A40000}"/>
    <cellStyle name="tableau | cellule | normal | euro | entier 2 2 3" xfId="51799" xr:uid="{B01C5E99-5F43-4DE4-8123-1B523D357020}"/>
    <cellStyle name="tableau | cellule | normal | euro | entier 2 2 4" xfId="51798" xr:uid="{3D91730A-EAB5-4215-95EC-F8330FFC6B20}"/>
    <cellStyle name="tableau | cellule | normal | euro | entier 2 3" xfId="1686" xr:uid="{00000000-0005-0000-0000-0000AAA40000}"/>
    <cellStyle name="tableau | cellule | normal | euro | entier 2 4" xfId="51800" xr:uid="{9B2F7BE4-10DA-46A0-B048-E3A235A8FA86}"/>
    <cellStyle name="tableau | cellule | normal | euro | entier 2 5" xfId="51797" xr:uid="{6B63DD58-568D-4044-97FB-0F83184B145E}"/>
    <cellStyle name="tableau | cellule | normal | euro | entier 3" xfId="711" xr:uid="{00000000-0005-0000-0000-0000ABA40000}"/>
    <cellStyle name="tableau | cellule | normal | euro | entier 3 2" xfId="1688" xr:uid="{00000000-0005-0000-0000-0000ACA40000}"/>
    <cellStyle name="tableau | cellule | normal | euro | entier 3 3" xfId="51802" xr:uid="{CAB1E569-CFD6-4BE4-9CAC-2D25B4780F51}"/>
    <cellStyle name="tableau | cellule | normal | euro | entier 3 4" xfId="51801" xr:uid="{811715A2-BB89-4B80-BAF0-4D5C5199346F}"/>
    <cellStyle name="tableau | cellule | normal | euro | entier 4" xfId="712" xr:uid="{00000000-0005-0000-0000-0000ADA40000}"/>
    <cellStyle name="tableau | cellule | normal | euro | entier 4 2" xfId="1689" xr:uid="{00000000-0005-0000-0000-0000AEA40000}"/>
    <cellStyle name="tableau | cellule | normal | euro | entier 4 3" xfId="51804" xr:uid="{7F3A4B95-8D74-41FD-AEE3-2FCDBBEF9A18}"/>
    <cellStyle name="tableau | cellule | normal | euro | entier 4 4" xfId="51803" xr:uid="{8D683961-BB93-4C99-B11D-3DDFAFFD60B4}"/>
    <cellStyle name="tableau | cellule | normal | euro | entier 5" xfId="713" xr:uid="{00000000-0005-0000-0000-0000AFA40000}"/>
    <cellStyle name="tableau | cellule | normal | euro | entier 5 2" xfId="1690" xr:uid="{00000000-0005-0000-0000-0000B0A40000}"/>
    <cellStyle name="tableau | cellule | normal | euro | entier 5 3" xfId="51806" xr:uid="{379E7CAD-A3A7-4EF2-BB05-DC4208CEA820}"/>
    <cellStyle name="tableau | cellule | normal | euro | entier 5 4" xfId="51805" xr:uid="{6063ED68-A2F9-4866-A503-1859C16FA85D}"/>
    <cellStyle name="tableau | cellule | normal | euro | entier 6" xfId="1685" xr:uid="{00000000-0005-0000-0000-0000B1A40000}"/>
    <cellStyle name="tableau | cellule | normal | euro | entier 7" xfId="51807" xr:uid="{B6B607E4-6782-4783-931C-E042DD1B4077}"/>
    <cellStyle name="tableau | cellule | normal | franc | decimal 1" xfId="714" xr:uid="{00000000-0005-0000-0000-0000B2A40000}"/>
    <cellStyle name="tableau | cellule | normal | franc | decimal 1 2" xfId="715" xr:uid="{00000000-0005-0000-0000-0000B3A40000}"/>
    <cellStyle name="tableau | cellule | normal | franc | decimal 1 2 2" xfId="716" xr:uid="{00000000-0005-0000-0000-0000B4A40000}"/>
    <cellStyle name="tableau | cellule | normal | franc | decimal 1 2 2 2" xfId="1693" xr:uid="{00000000-0005-0000-0000-0000B5A40000}"/>
    <cellStyle name="tableau | cellule | normal | franc | decimal 1 2 2 3" xfId="51808" xr:uid="{D12A2ADD-E153-4B0C-9A9A-56B0DBA0B293}"/>
    <cellStyle name="tableau | cellule | normal | franc | decimal 1 2 3" xfId="1692" xr:uid="{00000000-0005-0000-0000-0000B6A40000}"/>
    <cellStyle name="tableau | cellule | normal | franc | decimal 1 2 4" xfId="51809" xr:uid="{0CA0ECBA-D735-4F07-B7EA-962A2A462D20}"/>
    <cellStyle name="tableau | cellule | normal | franc | decimal 1 3" xfId="717" xr:uid="{00000000-0005-0000-0000-0000B7A40000}"/>
    <cellStyle name="tableau | cellule | normal | franc | decimal 1 3 2" xfId="1694" xr:uid="{00000000-0005-0000-0000-0000B8A40000}"/>
    <cellStyle name="tableau | cellule | normal | franc | decimal 1 3 3" xfId="51810" xr:uid="{14C0D9F9-682F-411D-8960-80E4ECE898A8}"/>
    <cellStyle name="tableau | cellule | normal | franc | decimal 1 4" xfId="718" xr:uid="{00000000-0005-0000-0000-0000B9A40000}"/>
    <cellStyle name="tableau | cellule | normal | franc | decimal 1 4 2" xfId="1695" xr:uid="{00000000-0005-0000-0000-0000BAA40000}"/>
    <cellStyle name="tableau | cellule | normal | franc | decimal 1 4 3" xfId="51811" xr:uid="{304BDB69-7346-4F7E-8A4C-F5D609235BD4}"/>
    <cellStyle name="tableau | cellule | normal | franc | decimal 1 5" xfId="719" xr:uid="{00000000-0005-0000-0000-0000BBA40000}"/>
    <cellStyle name="tableau | cellule | normal | franc | decimal 1 5 2" xfId="1696" xr:uid="{00000000-0005-0000-0000-0000BCA40000}"/>
    <cellStyle name="tableau | cellule | normal | franc | decimal 1 5 3" xfId="51812" xr:uid="{DA3E9C91-55D0-40C5-95EB-91C2DA8C792B}"/>
    <cellStyle name="tableau | cellule | normal | franc | decimal 1 6" xfId="1691" xr:uid="{00000000-0005-0000-0000-0000BDA40000}"/>
    <cellStyle name="tableau | cellule | normal | franc | decimal 1 7" xfId="51813" xr:uid="{90135F07-2612-4468-A915-74DE04755A9B}"/>
    <cellStyle name="tableau | cellule | normal | franc | decimal 2" xfId="720" xr:uid="{00000000-0005-0000-0000-0000BEA40000}"/>
    <cellStyle name="tableau | cellule | normal | franc | decimal 2 2" xfId="721" xr:uid="{00000000-0005-0000-0000-0000BFA40000}"/>
    <cellStyle name="tableau | cellule | normal | franc | decimal 2 2 2" xfId="722" xr:uid="{00000000-0005-0000-0000-0000C0A40000}"/>
    <cellStyle name="tableau | cellule | normal | franc | decimal 2 2 2 2" xfId="1699" xr:uid="{00000000-0005-0000-0000-0000C1A40000}"/>
    <cellStyle name="tableau | cellule | normal | franc | decimal 2 2 2 3" xfId="51814" xr:uid="{383AB945-5C9D-4B4B-8C9F-718943AB89F1}"/>
    <cellStyle name="tableau | cellule | normal | franc | decimal 2 2 3" xfId="1698" xr:uid="{00000000-0005-0000-0000-0000C2A40000}"/>
    <cellStyle name="tableau | cellule | normal | franc | decimal 2 2 4" xfId="51815" xr:uid="{B841E810-9CE2-43E4-8BDF-8460F1FE2250}"/>
    <cellStyle name="tableau | cellule | normal | franc | decimal 2 3" xfId="723" xr:uid="{00000000-0005-0000-0000-0000C3A40000}"/>
    <cellStyle name="tableau | cellule | normal | franc | decimal 2 3 2" xfId="1700" xr:uid="{00000000-0005-0000-0000-0000C4A40000}"/>
    <cellStyle name="tableau | cellule | normal | franc | decimal 2 3 3" xfId="51816" xr:uid="{0994D2B2-1464-4948-9C13-50BB1CB8B7E6}"/>
    <cellStyle name="tableau | cellule | normal | franc | decimal 2 4" xfId="724" xr:uid="{00000000-0005-0000-0000-0000C5A40000}"/>
    <cellStyle name="tableau | cellule | normal | franc | decimal 2 4 2" xfId="1701" xr:uid="{00000000-0005-0000-0000-0000C6A40000}"/>
    <cellStyle name="tableau | cellule | normal | franc | decimal 2 4 3" xfId="51817" xr:uid="{E17829ED-DF8E-4C20-A460-F2564C475013}"/>
    <cellStyle name="tableau | cellule | normal | franc | decimal 2 5" xfId="725" xr:uid="{00000000-0005-0000-0000-0000C7A40000}"/>
    <cellStyle name="tableau | cellule | normal | franc | decimal 2 5 2" xfId="1702" xr:uid="{00000000-0005-0000-0000-0000C8A40000}"/>
    <cellStyle name="tableau | cellule | normal | franc | decimal 2 5 3" xfId="51818" xr:uid="{713A994F-37AE-4F07-97C2-879D57C8271A}"/>
    <cellStyle name="tableau | cellule | normal | franc | decimal 2 6" xfId="1697" xr:uid="{00000000-0005-0000-0000-0000C9A40000}"/>
    <cellStyle name="tableau | cellule | normal | franc | decimal 2 7" xfId="51819" xr:uid="{BE937E7B-D9A4-4DF3-BAFB-200F3ABBBA22}"/>
    <cellStyle name="tableau | cellule | normal | franc | entier" xfId="726" xr:uid="{00000000-0005-0000-0000-0000CAA40000}"/>
    <cellStyle name="tableau | cellule | normal | franc | entier 2" xfId="727" xr:uid="{00000000-0005-0000-0000-0000CBA40000}"/>
    <cellStyle name="tableau | cellule | normal | franc | entier 2 2" xfId="728" xr:uid="{00000000-0005-0000-0000-0000CCA40000}"/>
    <cellStyle name="tableau | cellule | normal | franc | entier 2 2 2" xfId="1705" xr:uid="{00000000-0005-0000-0000-0000CDA40000}"/>
    <cellStyle name="tableau | cellule | normal | franc | entier 2 2 3" xfId="51820" xr:uid="{126D503F-805D-47E1-B2AF-35F36D84EE75}"/>
    <cellStyle name="tableau | cellule | normal | franc | entier 2 3" xfId="1704" xr:uid="{00000000-0005-0000-0000-0000CEA40000}"/>
    <cellStyle name="tableau | cellule | normal | franc | entier 2 4" xfId="51821" xr:uid="{2A9784ED-435F-4914-A7C1-B01682ABFE69}"/>
    <cellStyle name="tableau | cellule | normal | franc | entier 3" xfId="729" xr:uid="{00000000-0005-0000-0000-0000CFA40000}"/>
    <cellStyle name="tableau | cellule | normal | franc | entier 3 2" xfId="1706" xr:uid="{00000000-0005-0000-0000-0000D0A40000}"/>
    <cellStyle name="tableau | cellule | normal | franc | entier 3 3" xfId="51822" xr:uid="{30E6C9EA-E81E-48F0-A0B1-F6C47F797D0C}"/>
    <cellStyle name="tableau | cellule | normal | franc | entier 4" xfId="730" xr:uid="{00000000-0005-0000-0000-0000D1A40000}"/>
    <cellStyle name="tableau | cellule | normal | franc | entier 4 2" xfId="1707" xr:uid="{00000000-0005-0000-0000-0000D2A40000}"/>
    <cellStyle name="tableau | cellule | normal | franc | entier 4 3" xfId="51823" xr:uid="{7C9CE4DB-0D0D-4B9F-B72B-0A65C14276E6}"/>
    <cellStyle name="tableau | cellule | normal | franc | entier 5" xfId="731" xr:uid="{00000000-0005-0000-0000-0000D3A40000}"/>
    <cellStyle name="tableau | cellule | normal | franc | entier 5 2" xfId="1708" xr:uid="{00000000-0005-0000-0000-0000D4A40000}"/>
    <cellStyle name="tableau | cellule | normal | franc | entier 5 3" xfId="51824" xr:uid="{8A36254F-9093-450B-9974-51DB053DACF4}"/>
    <cellStyle name="tableau | cellule | normal | franc | entier 6" xfId="1703" xr:uid="{00000000-0005-0000-0000-0000D5A40000}"/>
    <cellStyle name="tableau | cellule | normal | franc | entier 7" xfId="51825" xr:uid="{AAEC35F7-6CA1-4D76-8CF8-7443EC105866}"/>
    <cellStyle name="tableau | cellule | normal | pourcentage | decimal 1" xfId="732" xr:uid="{00000000-0005-0000-0000-0000D6A40000}"/>
    <cellStyle name="tableau | cellule | normal | pourcentage | decimal 1 2" xfId="733" xr:uid="{00000000-0005-0000-0000-0000D7A40000}"/>
    <cellStyle name="tableau | cellule | normal | pourcentage | decimal 1 2 2" xfId="734" xr:uid="{00000000-0005-0000-0000-0000D8A40000}"/>
    <cellStyle name="tableau | cellule | normal | pourcentage | decimal 1 2 2 2" xfId="1711" xr:uid="{00000000-0005-0000-0000-0000D9A40000}"/>
    <cellStyle name="tableau | cellule | normal | pourcentage | decimal 1 2 2 3" xfId="51826" xr:uid="{FFD33F5C-CD40-46D8-8FF2-3E6D0C969B60}"/>
    <cellStyle name="tableau | cellule | normal | pourcentage | decimal 1 2 3" xfId="1710" xr:uid="{00000000-0005-0000-0000-0000DAA40000}"/>
    <cellStyle name="tableau | cellule | normal | pourcentage | decimal 1 2 4" xfId="51827" xr:uid="{EE9454A8-9DB4-4B83-BB8D-8316152D9550}"/>
    <cellStyle name="tableau | cellule | normal | pourcentage | decimal 1 3" xfId="735" xr:uid="{00000000-0005-0000-0000-0000DBA40000}"/>
    <cellStyle name="tableau | cellule | normal | pourcentage | decimal 1 3 2" xfId="1712" xr:uid="{00000000-0005-0000-0000-0000DCA40000}"/>
    <cellStyle name="tableau | cellule | normal | pourcentage | decimal 1 3 3" xfId="51828" xr:uid="{1B9C755D-0298-4F68-AD60-305F33143477}"/>
    <cellStyle name="tableau | cellule | normal | pourcentage | decimal 1 4" xfId="736" xr:uid="{00000000-0005-0000-0000-0000DDA40000}"/>
    <cellStyle name="tableau | cellule | normal | pourcentage | decimal 1 4 2" xfId="1713" xr:uid="{00000000-0005-0000-0000-0000DEA40000}"/>
    <cellStyle name="tableau | cellule | normal | pourcentage | decimal 1 4 3" xfId="51829" xr:uid="{A8C22540-EB53-4B47-B0DD-327B2C157AEB}"/>
    <cellStyle name="tableau | cellule | normal | pourcentage | decimal 1 5" xfId="737" xr:uid="{00000000-0005-0000-0000-0000DFA40000}"/>
    <cellStyle name="tableau | cellule | normal | pourcentage | decimal 1 5 2" xfId="1714" xr:uid="{00000000-0005-0000-0000-0000E0A40000}"/>
    <cellStyle name="tableau | cellule | normal | pourcentage | decimal 1 5 3" xfId="51830" xr:uid="{E6889129-0AB2-40C1-ACC7-565A41165354}"/>
    <cellStyle name="tableau | cellule | normal | pourcentage | decimal 1 6" xfId="1709" xr:uid="{00000000-0005-0000-0000-0000E1A40000}"/>
    <cellStyle name="tableau | cellule | normal | pourcentage | decimal 1 7" xfId="51831" xr:uid="{88EC9F50-16C2-4031-BFA6-4491DC31135A}"/>
    <cellStyle name="tableau | cellule | normal | pourcentage | decimal 2" xfId="738" xr:uid="{00000000-0005-0000-0000-0000E2A40000}"/>
    <cellStyle name="tableau | cellule | normal | pourcentage | decimal 2 2" xfId="739" xr:uid="{00000000-0005-0000-0000-0000E3A40000}"/>
    <cellStyle name="tableau | cellule | normal | pourcentage | decimal 2 2 2" xfId="740" xr:uid="{00000000-0005-0000-0000-0000E4A40000}"/>
    <cellStyle name="tableau | cellule | normal | pourcentage | decimal 2 2 2 2" xfId="1717" xr:uid="{00000000-0005-0000-0000-0000E5A40000}"/>
    <cellStyle name="tableau | cellule | normal | pourcentage | decimal 2 2 2 3" xfId="51832" xr:uid="{BAC6B16B-6515-4DF9-80BC-F908F20E8C39}"/>
    <cellStyle name="tableau | cellule | normal | pourcentage | decimal 2 2 3" xfId="1716" xr:uid="{00000000-0005-0000-0000-0000E6A40000}"/>
    <cellStyle name="tableau | cellule | normal | pourcentage | decimal 2 2 4" xfId="51833" xr:uid="{D01BCC48-38E6-4C33-B5BB-FF4BBFCAAD19}"/>
    <cellStyle name="tableau | cellule | normal | pourcentage | decimal 2 3" xfId="741" xr:uid="{00000000-0005-0000-0000-0000E7A40000}"/>
    <cellStyle name="tableau | cellule | normal | pourcentage | decimal 2 3 2" xfId="1718" xr:uid="{00000000-0005-0000-0000-0000E8A40000}"/>
    <cellStyle name="tableau | cellule | normal | pourcentage | decimal 2 3 3" xfId="51834" xr:uid="{671AF114-EA9E-4CE9-B379-AEAA18088C1E}"/>
    <cellStyle name="tableau | cellule | normal | pourcentage | decimal 2 4" xfId="742" xr:uid="{00000000-0005-0000-0000-0000E9A40000}"/>
    <cellStyle name="tableau | cellule | normal | pourcentage | decimal 2 4 2" xfId="1719" xr:uid="{00000000-0005-0000-0000-0000EAA40000}"/>
    <cellStyle name="tableau | cellule | normal | pourcentage | decimal 2 4 3" xfId="51835" xr:uid="{8DF216C4-A0D4-4C94-ADBB-B149C6D63109}"/>
    <cellStyle name="tableau | cellule | normal | pourcentage | decimal 2 5" xfId="743" xr:uid="{00000000-0005-0000-0000-0000EBA40000}"/>
    <cellStyle name="tableau | cellule | normal | pourcentage | decimal 2 5 2" xfId="1720" xr:uid="{00000000-0005-0000-0000-0000ECA40000}"/>
    <cellStyle name="tableau | cellule | normal | pourcentage | decimal 2 5 3" xfId="51836" xr:uid="{A9A95CB0-1BF2-412A-A99C-9593360DC047}"/>
    <cellStyle name="tableau | cellule | normal | pourcentage | decimal 2 6" xfId="1715" xr:uid="{00000000-0005-0000-0000-0000EDA40000}"/>
    <cellStyle name="tableau | cellule | normal | pourcentage | decimal 2 7" xfId="51837" xr:uid="{7F4DE254-1590-48AF-AA7C-B2EE2CB27191}"/>
    <cellStyle name="tableau | cellule | normal | pourcentage | entier" xfId="744" xr:uid="{00000000-0005-0000-0000-0000EEA40000}"/>
    <cellStyle name="tableau | cellule | normal | pourcentage | entier 2" xfId="745" xr:uid="{00000000-0005-0000-0000-0000EFA40000}"/>
    <cellStyle name="tableau | cellule | normal | pourcentage | entier 2 2" xfId="746" xr:uid="{00000000-0005-0000-0000-0000F0A40000}"/>
    <cellStyle name="tableau | cellule | normal | pourcentage | entier 2 2 2" xfId="1723" xr:uid="{00000000-0005-0000-0000-0000F1A40000}"/>
    <cellStyle name="tableau | cellule | normal | pourcentage | entier 2 2 3" xfId="51838" xr:uid="{F2D21B62-9B03-4A31-89A2-CCCBBEC92853}"/>
    <cellStyle name="tableau | cellule | normal | pourcentage | entier 2 3" xfId="1722" xr:uid="{00000000-0005-0000-0000-0000F2A40000}"/>
    <cellStyle name="tableau | cellule | normal | pourcentage | entier 2 4" xfId="51839" xr:uid="{B0D7647C-83CB-4A4F-8014-0F7DBA252670}"/>
    <cellStyle name="tableau | cellule | normal | pourcentage | entier 3" xfId="747" xr:uid="{00000000-0005-0000-0000-0000F3A40000}"/>
    <cellStyle name="tableau | cellule | normal | pourcentage | entier 3 2" xfId="1724" xr:uid="{00000000-0005-0000-0000-0000F4A40000}"/>
    <cellStyle name="tableau | cellule | normal | pourcentage | entier 3 3" xfId="51840" xr:uid="{27DEA7EE-A2B9-448C-9D1A-B2DF8A4587F1}"/>
    <cellStyle name="tableau | cellule | normal | pourcentage | entier 4" xfId="748" xr:uid="{00000000-0005-0000-0000-0000F5A40000}"/>
    <cellStyle name="tableau | cellule | normal | pourcentage | entier 4 2" xfId="1725" xr:uid="{00000000-0005-0000-0000-0000F6A40000}"/>
    <cellStyle name="tableau | cellule | normal | pourcentage | entier 4 3" xfId="51841" xr:uid="{4D378A10-45D1-4A07-9FD5-13A76C08D378}"/>
    <cellStyle name="tableau | cellule | normal | pourcentage | entier 5" xfId="749" xr:uid="{00000000-0005-0000-0000-0000F7A40000}"/>
    <cellStyle name="tableau | cellule | normal | pourcentage | entier 5 2" xfId="1726" xr:uid="{00000000-0005-0000-0000-0000F8A40000}"/>
    <cellStyle name="tableau | cellule | normal | pourcentage | entier 5 3" xfId="51842" xr:uid="{162F3626-A65C-47A1-B5A7-8B9ED7122023}"/>
    <cellStyle name="tableau | cellule | normal | pourcentage | entier 6" xfId="1721" xr:uid="{00000000-0005-0000-0000-0000F9A40000}"/>
    <cellStyle name="tableau | cellule | normal | pourcentage | entier 7" xfId="51843" xr:uid="{25060922-15E0-4008-8805-410CE5C6EA0D}"/>
    <cellStyle name="tableau | cellule | normal | standard" xfId="750" xr:uid="{00000000-0005-0000-0000-0000FAA40000}"/>
    <cellStyle name="tableau | cellule | normal | standard 2" xfId="751" xr:uid="{00000000-0005-0000-0000-0000FBA40000}"/>
    <cellStyle name="tableau | cellule | normal | standard 2 2" xfId="752" xr:uid="{00000000-0005-0000-0000-0000FCA40000}"/>
    <cellStyle name="tableau | cellule | normal | standard 2 2 2" xfId="1729" xr:uid="{00000000-0005-0000-0000-0000FDA40000}"/>
    <cellStyle name="tableau | cellule | normal | standard 2 2 3" xfId="51844" xr:uid="{BB88E92B-B7BA-45FD-A3F7-EFAF4C4A2AC7}"/>
    <cellStyle name="tableau | cellule | normal | standard 2 3" xfId="1728" xr:uid="{00000000-0005-0000-0000-0000FEA40000}"/>
    <cellStyle name="tableau | cellule | normal | standard 2 4" xfId="51845" xr:uid="{0E90C995-FDD2-46BD-8133-B9A70D977060}"/>
    <cellStyle name="tableau | cellule | normal | standard 3" xfId="753" xr:uid="{00000000-0005-0000-0000-0000FFA40000}"/>
    <cellStyle name="tableau | cellule | normal | standard 3 2" xfId="1730" xr:uid="{00000000-0005-0000-0000-000000A50000}"/>
    <cellStyle name="tableau | cellule | normal | standard 3 3" xfId="51846" xr:uid="{D4F7DC9C-F202-470E-9B9B-A2043963E4A9}"/>
    <cellStyle name="tableau | cellule | normal | standard 4" xfId="754" xr:uid="{00000000-0005-0000-0000-000001A50000}"/>
    <cellStyle name="tableau | cellule | normal | standard 4 2" xfId="1731" xr:uid="{00000000-0005-0000-0000-000002A50000}"/>
    <cellStyle name="tableau | cellule | normal | standard 4 3" xfId="51847" xr:uid="{8C741890-3C00-4E90-8B97-0C3C2B08E38F}"/>
    <cellStyle name="tableau | cellule | normal | standard 5" xfId="755" xr:uid="{00000000-0005-0000-0000-000003A50000}"/>
    <cellStyle name="tableau | cellule | normal | standard 5 2" xfId="1732" xr:uid="{00000000-0005-0000-0000-000004A50000}"/>
    <cellStyle name="tableau | cellule | normal | standard 5 3" xfId="51848" xr:uid="{229DDC08-5BC6-4A18-9C80-6F89CEDA90B4}"/>
    <cellStyle name="tableau | cellule | normal | standard 6" xfId="1727" xr:uid="{00000000-0005-0000-0000-000005A50000}"/>
    <cellStyle name="tableau | cellule | normal | standard 7" xfId="51849" xr:uid="{BCC71414-E4DC-47D8-A223-48C256A97BAB}"/>
    <cellStyle name="tableau | cellule | normal | texte" xfId="756" xr:uid="{00000000-0005-0000-0000-000006A50000}"/>
    <cellStyle name="tableau | cellule | normal | texte 2" xfId="757" xr:uid="{00000000-0005-0000-0000-000007A50000}"/>
    <cellStyle name="tableau | cellule | normal | texte 2 2" xfId="758" xr:uid="{00000000-0005-0000-0000-000008A50000}"/>
    <cellStyle name="tableau | cellule | normal | texte 2 2 2" xfId="1735" xr:uid="{00000000-0005-0000-0000-000009A50000}"/>
    <cellStyle name="tableau | cellule | normal | texte 2 2 3" xfId="51850" xr:uid="{D304F57A-3044-4FC4-9313-780CF7CD8DE0}"/>
    <cellStyle name="tableau | cellule | normal | texte 2 3" xfId="1734" xr:uid="{00000000-0005-0000-0000-00000AA50000}"/>
    <cellStyle name="tableau | cellule | normal | texte 2 4" xfId="51851" xr:uid="{5ECD858A-3256-49B5-94B9-08F3B739C6E5}"/>
    <cellStyle name="tableau | cellule | normal | texte 3" xfId="759" xr:uid="{00000000-0005-0000-0000-00000BA50000}"/>
    <cellStyle name="tableau | cellule | normal | texte 3 2" xfId="1736" xr:uid="{00000000-0005-0000-0000-00000CA50000}"/>
    <cellStyle name="tableau | cellule | normal | texte 3 3" xfId="51852" xr:uid="{F35E9284-7C48-46C9-9E4E-A8CACF545B7D}"/>
    <cellStyle name="tableau | cellule | normal | texte 4" xfId="760" xr:uid="{00000000-0005-0000-0000-00000DA50000}"/>
    <cellStyle name="tableau | cellule | normal | texte 4 2" xfId="1737" xr:uid="{00000000-0005-0000-0000-00000EA50000}"/>
    <cellStyle name="tableau | cellule | normal | texte 4 3" xfId="51853" xr:uid="{63600707-3866-4E7F-B70A-DF0214760643}"/>
    <cellStyle name="tableau | cellule | normal | texte 5" xfId="761" xr:uid="{00000000-0005-0000-0000-00000FA50000}"/>
    <cellStyle name="tableau | cellule | normal | texte 5 2" xfId="1738" xr:uid="{00000000-0005-0000-0000-000010A50000}"/>
    <cellStyle name="tableau | cellule | normal | texte 5 3" xfId="51854" xr:uid="{03A32D0F-CFD4-4985-A68C-D5AECE9DB847}"/>
    <cellStyle name="tableau | cellule | normal | texte 6" xfId="1733" xr:uid="{00000000-0005-0000-0000-000011A50000}"/>
    <cellStyle name="tableau | cellule | normal | texte 7" xfId="51855" xr:uid="{47216C1E-3CAA-4C04-97E5-4D5CB79062FA}"/>
    <cellStyle name="tableau | cellule | total | decimal 1" xfId="762" xr:uid="{00000000-0005-0000-0000-000012A50000}"/>
    <cellStyle name="tableau | cellule | total | decimal 1 2" xfId="763" xr:uid="{00000000-0005-0000-0000-000013A50000}"/>
    <cellStyle name="tableau | cellule | total | decimal 1 2 2" xfId="764" xr:uid="{00000000-0005-0000-0000-000014A50000}"/>
    <cellStyle name="tableau | cellule | total | decimal 1 2 2 2" xfId="1741" xr:uid="{00000000-0005-0000-0000-000015A50000}"/>
    <cellStyle name="tableau | cellule | total | decimal 1 2 2 3" xfId="51856" xr:uid="{BC9E90A7-E94C-4230-A4FB-833B1CFB05DD}"/>
    <cellStyle name="tableau | cellule | total | decimal 1 2 3" xfId="765" xr:uid="{00000000-0005-0000-0000-000016A50000}"/>
    <cellStyle name="tableau | cellule | total | decimal 1 2 3 2" xfId="1742" xr:uid="{00000000-0005-0000-0000-000017A50000}"/>
    <cellStyle name="tableau | cellule | total | decimal 1 2 3 3" xfId="51857" xr:uid="{4F301F40-5442-4EB6-A631-C5B1E818B269}"/>
    <cellStyle name="tableau | cellule | total | decimal 1 2 4" xfId="1740" xr:uid="{00000000-0005-0000-0000-000018A50000}"/>
    <cellStyle name="tableau | cellule | total | decimal 1 2 5" xfId="51858" xr:uid="{83C0EA9F-8FD5-432A-8E4D-5D31610BAF7B}"/>
    <cellStyle name="tableau | cellule | total | decimal 1 3" xfId="766" xr:uid="{00000000-0005-0000-0000-000019A50000}"/>
    <cellStyle name="tableau | cellule | total | decimal 1 3 2" xfId="767" xr:uid="{00000000-0005-0000-0000-00001AA50000}"/>
    <cellStyle name="tableau | cellule | total | decimal 1 3 2 2" xfId="1744" xr:uid="{00000000-0005-0000-0000-00001BA50000}"/>
    <cellStyle name="tableau | cellule | total | decimal 1 3 2 3" xfId="51859" xr:uid="{68A527D1-529B-42F1-9051-25E001A29318}"/>
    <cellStyle name="tableau | cellule | total | decimal 1 3 3" xfId="1743" xr:uid="{00000000-0005-0000-0000-00001CA50000}"/>
    <cellStyle name="tableau | cellule | total | decimal 1 3 4" xfId="51860" xr:uid="{A50409D9-B9C6-41B4-85BE-6D4819A0C40E}"/>
    <cellStyle name="tableau | cellule | total | decimal 1 4" xfId="768" xr:uid="{00000000-0005-0000-0000-00001DA50000}"/>
    <cellStyle name="tableau | cellule | total | decimal 1 4 2" xfId="1745" xr:uid="{00000000-0005-0000-0000-00001EA50000}"/>
    <cellStyle name="tableau | cellule | total | decimal 1 4 3" xfId="51861" xr:uid="{47D4BD69-C6F1-4ABD-BC20-42BF7BD1D5C2}"/>
    <cellStyle name="tableau | cellule | total | decimal 1 5" xfId="769" xr:uid="{00000000-0005-0000-0000-00001FA50000}"/>
    <cellStyle name="tableau | cellule | total | decimal 1 5 2" xfId="1746" xr:uid="{00000000-0005-0000-0000-000020A50000}"/>
    <cellStyle name="tableau | cellule | total | decimal 1 5 3" xfId="51862" xr:uid="{56BF38C1-5039-48A2-94C3-D87CD3B93856}"/>
    <cellStyle name="tableau | cellule | total | decimal 1 6" xfId="1739" xr:uid="{00000000-0005-0000-0000-000021A50000}"/>
    <cellStyle name="tableau | cellule | total | decimal 1 7" xfId="51863" xr:uid="{5CBED64A-94AC-4FA3-856A-94E724673985}"/>
    <cellStyle name="tableau | cellule | total | decimal 2" xfId="770" xr:uid="{00000000-0005-0000-0000-000022A50000}"/>
    <cellStyle name="tableau | cellule | total | decimal 2 2" xfId="771" xr:uid="{00000000-0005-0000-0000-000023A50000}"/>
    <cellStyle name="tableau | cellule | total | decimal 2 2 2" xfId="772" xr:uid="{00000000-0005-0000-0000-000024A50000}"/>
    <cellStyle name="tableau | cellule | total | decimal 2 2 2 2" xfId="1749" xr:uid="{00000000-0005-0000-0000-000025A50000}"/>
    <cellStyle name="tableau | cellule | total | decimal 2 2 2 3" xfId="51864" xr:uid="{2D86B50B-808D-4908-AC00-BCD4C8C2D7B7}"/>
    <cellStyle name="tableau | cellule | total | decimal 2 2 3" xfId="1748" xr:uid="{00000000-0005-0000-0000-000026A50000}"/>
    <cellStyle name="tableau | cellule | total | decimal 2 2 4" xfId="51865" xr:uid="{B5DE7A9A-DDE1-447E-98DB-522BC43E639A}"/>
    <cellStyle name="tableau | cellule | total | decimal 2 3" xfId="773" xr:uid="{00000000-0005-0000-0000-000027A50000}"/>
    <cellStyle name="tableau | cellule | total | decimal 2 3 2" xfId="1750" xr:uid="{00000000-0005-0000-0000-000028A50000}"/>
    <cellStyle name="tableau | cellule | total | decimal 2 3 3" xfId="51866" xr:uid="{9DCB0D13-680D-4FC4-8920-6D8990C8BC7D}"/>
    <cellStyle name="tableau | cellule | total | decimal 2 4" xfId="774" xr:uid="{00000000-0005-0000-0000-000029A50000}"/>
    <cellStyle name="tableau | cellule | total | decimal 2 4 2" xfId="1751" xr:uid="{00000000-0005-0000-0000-00002AA50000}"/>
    <cellStyle name="tableau | cellule | total | decimal 2 4 3" xfId="51867" xr:uid="{42C652DB-2226-4320-9A3C-6976606947CF}"/>
    <cellStyle name="tableau | cellule | total | decimal 2 5" xfId="775" xr:uid="{00000000-0005-0000-0000-00002BA50000}"/>
    <cellStyle name="tableau | cellule | total | decimal 2 5 2" xfId="1752" xr:uid="{00000000-0005-0000-0000-00002CA50000}"/>
    <cellStyle name="tableau | cellule | total | decimal 2 5 3" xfId="51868" xr:uid="{B9174744-397A-4628-9954-A55D871FB233}"/>
    <cellStyle name="tableau | cellule | total | decimal 2 6" xfId="1747" xr:uid="{00000000-0005-0000-0000-00002DA50000}"/>
    <cellStyle name="tableau | cellule | total | decimal 2 7" xfId="51869" xr:uid="{BCAD208F-D15E-459A-9752-73801D63FEAD}"/>
    <cellStyle name="tableau | cellule | total | decimal 3" xfId="776" xr:uid="{00000000-0005-0000-0000-00002EA50000}"/>
    <cellStyle name="tableau | cellule | total | decimal 3 2" xfId="777" xr:uid="{00000000-0005-0000-0000-00002FA50000}"/>
    <cellStyle name="tableau | cellule | total | decimal 3 2 2" xfId="778" xr:uid="{00000000-0005-0000-0000-000030A50000}"/>
    <cellStyle name="tableau | cellule | total | decimal 3 2 2 2" xfId="1755" xr:uid="{00000000-0005-0000-0000-000031A50000}"/>
    <cellStyle name="tableau | cellule | total | decimal 3 2 2 3" xfId="51870" xr:uid="{04E01BE9-92B1-4D2C-A5F5-5AD95B1D879D}"/>
    <cellStyle name="tableau | cellule | total | decimal 3 2 3" xfId="1754" xr:uid="{00000000-0005-0000-0000-000032A50000}"/>
    <cellStyle name="tableau | cellule | total | decimal 3 2 4" xfId="51871" xr:uid="{E0DA0828-565F-4BF8-9DEB-70EE79BD1CEF}"/>
    <cellStyle name="tableau | cellule | total | decimal 3 3" xfId="779" xr:uid="{00000000-0005-0000-0000-000033A50000}"/>
    <cellStyle name="tableau | cellule | total | decimal 3 3 2" xfId="1756" xr:uid="{00000000-0005-0000-0000-000034A50000}"/>
    <cellStyle name="tableau | cellule | total | decimal 3 3 3" xfId="51872" xr:uid="{0C7B43FF-A2F0-4326-BB64-2959EF70C7F2}"/>
    <cellStyle name="tableau | cellule | total | decimal 3 4" xfId="780" xr:uid="{00000000-0005-0000-0000-000035A50000}"/>
    <cellStyle name="tableau | cellule | total | decimal 3 4 2" xfId="1757" xr:uid="{00000000-0005-0000-0000-000036A50000}"/>
    <cellStyle name="tableau | cellule | total | decimal 3 4 3" xfId="51873" xr:uid="{C1363786-483E-4CF5-B421-6414DBB1BF21}"/>
    <cellStyle name="tableau | cellule | total | decimal 3 5" xfId="781" xr:uid="{00000000-0005-0000-0000-000037A50000}"/>
    <cellStyle name="tableau | cellule | total | decimal 3 5 2" xfId="1758" xr:uid="{00000000-0005-0000-0000-000038A50000}"/>
    <cellStyle name="tableau | cellule | total | decimal 3 5 3" xfId="51874" xr:uid="{230946FF-4494-47B5-BDFE-003960291E42}"/>
    <cellStyle name="tableau | cellule | total | decimal 3 6" xfId="1753" xr:uid="{00000000-0005-0000-0000-000039A50000}"/>
    <cellStyle name="tableau | cellule | total | decimal 3 7" xfId="51875" xr:uid="{3F278EF1-9D3F-41B2-B2CC-E5C17DFF4BDD}"/>
    <cellStyle name="tableau | cellule | total | decimal 4" xfId="782" xr:uid="{00000000-0005-0000-0000-00003AA50000}"/>
    <cellStyle name="tableau | cellule | total | decimal 4 2" xfId="783" xr:uid="{00000000-0005-0000-0000-00003BA50000}"/>
    <cellStyle name="tableau | cellule | total | decimal 4 2 2" xfId="784" xr:uid="{00000000-0005-0000-0000-00003CA50000}"/>
    <cellStyle name="tableau | cellule | total | decimal 4 2 2 2" xfId="1761" xr:uid="{00000000-0005-0000-0000-00003DA50000}"/>
    <cellStyle name="tableau | cellule | total | decimal 4 2 2 3" xfId="51876" xr:uid="{B7BEE44D-ADF0-4CEA-A398-50A4727A21D4}"/>
    <cellStyle name="tableau | cellule | total | decimal 4 2 3" xfId="1760" xr:uid="{00000000-0005-0000-0000-00003EA50000}"/>
    <cellStyle name="tableau | cellule | total | decimal 4 2 4" xfId="51877" xr:uid="{038511DE-3939-4CF4-AEED-A4E42FBBABA1}"/>
    <cellStyle name="tableau | cellule | total | decimal 4 3" xfId="785" xr:uid="{00000000-0005-0000-0000-00003FA50000}"/>
    <cellStyle name="tableau | cellule | total | decimal 4 3 2" xfId="1762" xr:uid="{00000000-0005-0000-0000-000040A50000}"/>
    <cellStyle name="tableau | cellule | total | decimal 4 3 3" xfId="51878" xr:uid="{9C6DE5CF-A879-456B-920B-F054B02C8927}"/>
    <cellStyle name="tableau | cellule | total | decimal 4 4" xfId="786" xr:uid="{00000000-0005-0000-0000-000041A50000}"/>
    <cellStyle name="tableau | cellule | total | decimal 4 4 2" xfId="1763" xr:uid="{00000000-0005-0000-0000-000042A50000}"/>
    <cellStyle name="tableau | cellule | total | decimal 4 4 3" xfId="51879" xr:uid="{001C774A-8A85-4C3A-A599-212D9F56F70A}"/>
    <cellStyle name="tableau | cellule | total | decimal 4 5" xfId="787" xr:uid="{00000000-0005-0000-0000-000043A50000}"/>
    <cellStyle name="tableau | cellule | total | decimal 4 5 2" xfId="1764" xr:uid="{00000000-0005-0000-0000-000044A50000}"/>
    <cellStyle name="tableau | cellule | total | decimal 4 5 3" xfId="51880" xr:uid="{7A51005C-E9CB-4B1D-B917-89EE8559F63A}"/>
    <cellStyle name="tableau | cellule | total | decimal 4 6" xfId="1759" xr:uid="{00000000-0005-0000-0000-000045A50000}"/>
    <cellStyle name="tableau | cellule | total | decimal 4 7" xfId="51881" xr:uid="{481CA9DD-B3BD-4083-88A7-52CD7634D121}"/>
    <cellStyle name="tableau | cellule | total | entier" xfId="788" xr:uid="{00000000-0005-0000-0000-000046A50000}"/>
    <cellStyle name="tableau | cellule | total | entier 2" xfId="789" xr:uid="{00000000-0005-0000-0000-000047A50000}"/>
    <cellStyle name="tableau | cellule | total | entier 2 2" xfId="790" xr:uid="{00000000-0005-0000-0000-000048A50000}"/>
    <cellStyle name="tableau | cellule | total | entier 2 2 2" xfId="1767" xr:uid="{00000000-0005-0000-0000-000049A50000}"/>
    <cellStyle name="tableau | cellule | total | entier 2 2 3" xfId="51882" xr:uid="{9EA4B521-4DF6-4EE0-938A-AF3F8E04C817}"/>
    <cellStyle name="tableau | cellule | total | entier 2 3" xfId="1766" xr:uid="{00000000-0005-0000-0000-00004AA50000}"/>
    <cellStyle name="tableau | cellule | total | entier 2 4" xfId="51883" xr:uid="{959818E6-8FBB-4A35-80DD-D8FF4FE008B1}"/>
    <cellStyle name="tableau | cellule | total | entier 3" xfId="791" xr:uid="{00000000-0005-0000-0000-00004BA50000}"/>
    <cellStyle name="tableau | cellule | total | entier 3 2" xfId="1768" xr:uid="{00000000-0005-0000-0000-00004CA50000}"/>
    <cellStyle name="tableau | cellule | total | entier 3 3" xfId="51884" xr:uid="{6842F916-4F37-4330-A434-155E6BE4DA30}"/>
    <cellStyle name="tableau | cellule | total | entier 4" xfId="792" xr:uid="{00000000-0005-0000-0000-00004DA50000}"/>
    <cellStyle name="tableau | cellule | total | entier 4 2" xfId="1769" xr:uid="{00000000-0005-0000-0000-00004EA50000}"/>
    <cellStyle name="tableau | cellule | total | entier 4 3" xfId="51885" xr:uid="{D0A7D4CE-1EED-4650-812A-A049EF05A151}"/>
    <cellStyle name="tableau | cellule | total | entier 5" xfId="793" xr:uid="{00000000-0005-0000-0000-00004FA50000}"/>
    <cellStyle name="tableau | cellule | total | entier 5 2" xfId="1770" xr:uid="{00000000-0005-0000-0000-000050A50000}"/>
    <cellStyle name="tableau | cellule | total | entier 5 3" xfId="51886" xr:uid="{F5F9B907-C47B-4126-93BD-FA8269663920}"/>
    <cellStyle name="tableau | cellule | total | entier 6" xfId="1765" xr:uid="{00000000-0005-0000-0000-000051A50000}"/>
    <cellStyle name="tableau | cellule | total | entier 7" xfId="51887" xr:uid="{95B0F99D-0C1D-499A-81DB-5D335FD0FC8F}"/>
    <cellStyle name="tableau | cellule | total | euro | decimal 1" xfId="794" xr:uid="{00000000-0005-0000-0000-000052A50000}"/>
    <cellStyle name="tableau | cellule | total | euro | decimal 1 2" xfId="795" xr:uid="{00000000-0005-0000-0000-000053A50000}"/>
    <cellStyle name="tableau | cellule | total | euro | decimal 1 2 2" xfId="796" xr:uid="{00000000-0005-0000-0000-000054A50000}"/>
    <cellStyle name="tableau | cellule | total | euro | decimal 1 2 2 2" xfId="1773" xr:uid="{00000000-0005-0000-0000-000055A50000}"/>
    <cellStyle name="tableau | cellule | total | euro | decimal 1 2 2 3" xfId="51890" xr:uid="{0B7C7F08-87DE-4F6E-B291-5CBE183E5720}"/>
    <cellStyle name="tableau | cellule | total | euro | decimal 1 2 2 4" xfId="51889" xr:uid="{BEFC5FDE-139B-4F5B-BA5F-FE3B327408DA}"/>
    <cellStyle name="tableau | cellule | total | euro | decimal 1 2 3" xfId="1772" xr:uid="{00000000-0005-0000-0000-000056A50000}"/>
    <cellStyle name="tableau | cellule | total | euro | decimal 1 2 4" xfId="51891" xr:uid="{8D141861-7DAF-48B3-B851-C44EBC2EA024}"/>
    <cellStyle name="tableau | cellule | total | euro | decimal 1 2 5" xfId="51888" xr:uid="{A73BFDC1-0FF3-463B-9E97-A78DB4B1C3C7}"/>
    <cellStyle name="tableau | cellule | total | euro | decimal 1 3" xfId="797" xr:uid="{00000000-0005-0000-0000-000057A50000}"/>
    <cellStyle name="tableau | cellule | total | euro | decimal 1 3 2" xfId="1774" xr:uid="{00000000-0005-0000-0000-000058A50000}"/>
    <cellStyle name="tableau | cellule | total | euro | decimal 1 3 3" xfId="51893" xr:uid="{1AD7A46B-CBAC-42D9-9D69-959F3EBCD434}"/>
    <cellStyle name="tableau | cellule | total | euro | decimal 1 3 4" xfId="51892" xr:uid="{8198FE51-C630-41A0-8D01-96BE903DAA4A}"/>
    <cellStyle name="tableau | cellule | total | euro | decimal 1 4" xfId="798" xr:uid="{00000000-0005-0000-0000-000059A50000}"/>
    <cellStyle name="tableau | cellule | total | euro | decimal 1 4 2" xfId="1775" xr:uid="{00000000-0005-0000-0000-00005AA50000}"/>
    <cellStyle name="tableau | cellule | total | euro | decimal 1 4 3" xfId="51895" xr:uid="{AF44862A-8A96-4D77-ABF2-27EC4E27923E}"/>
    <cellStyle name="tableau | cellule | total | euro | decimal 1 4 4" xfId="51894" xr:uid="{D8646FF2-27D2-4C33-BD76-020A6CB2C570}"/>
    <cellStyle name="tableau | cellule | total | euro | decimal 1 5" xfId="799" xr:uid="{00000000-0005-0000-0000-00005BA50000}"/>
    <cellStyle name="tableau | cellule | total | euro | decimal 1 5 2" xfId="1776" xr:uid="{00000000-0005-0000-0000-00005CA50000}"/>
    <cellStyle name="tableau | cellule | total | euro | decimal 1 5 3" xfId="51897" xr:uid="{6C4F2B3C-59A0-44C0-B5F0-34EC37C82C62}"/>
    <cellStyle name="tableau | cellule | total | euro | decimal 1 5 4" xfId="51896" xr:uid="{354B2524-DA66-4C85-A1F9-46A8F8604619}"/>
    <cellStyle name="tableau | cellule | total | euro | decimal 1 6" xfId="1771" xr:uid="{00000000-0005-0000-0000-00005DA50000}"/>
    <cellStyle name="tableau | cellule | total | euro | decimal 1 7" xfId="51898" xr:uid="{B6273562-0CDC-44F3-8498-F3D46654E2AF}"/>
    <cellStyle name="tableau | cellule | total | euro | decimal 2" xfId="800" xr:uid="{00000000-0005-0000-0000-00005EA50000}"/>
    <cellStyle name="tableau | cellule | total | euro | decimal 2 2" xfId="801" xr:uid="{00000000-0005-0000-0000-00005FA50000}"/>
    <cellStyle name="tableau | cellule | total | euro | decimal 2 2 2" xfId="802" xr:uid="{00000000-0005-0000-0000-000060A50000}"/>
    <cellStyle name="tableau | cellule | total | euro | decimal 2 2 2 2" xfId="1779" xr:uid="{00000000-0005-0000-0000-000061A50000}"/>
    <cellStyle name="tableau | cellule | total | euro | decimal 2 2 2 3" xfId="51901" xr:uid="{31D0E72F-1315-4ED1-A4F9-46B3305FACF0}"/>
    <cellStyle name="tableau | cellule | total | euro | decimal 2 2 2 4" xfId="51900" xr:uid="{9FB37D00-24DA-4F85-B088-7895F0783C30}"/>
    <cellStyle name="tableau | cellule | total | euro | decimal 2 2 3" xfId="1778" xr:uid="{00000000-0005-0000-0000-000062A50000}"/>
    <cellStyle name="tableau | cellule | total | euro | decimal 2 2 4" xfId="51902" xr:uid="{661FCC32-A6FB-4BE9-9495-73805E6AFDCA}"/>
    <cellStyle name="tableau | cellule | total | euro | decimal 2 2 5" xfId="51899" xr:uid="{002A068E-BFB7-4B6D-A8B3-8E08EF5413C4}"/>
    <cellStyle name="tableau | cellule | total | euro | decimal 2 3" xfId="803" xr:uid="{00000000-0005-0000-0000-000063A50000}"/>
    <cellStyle name="tableau | cellule | total | euro | decimal 2 3 2" xfId="1780" xr:uid="{00000000-0005-0000-0000-000064A50000}"/>
    <cellStyle name="tableau | cellule | total | euro | decimal 2 3 3" xfId="51904" xr:uid="{A657C135-0E92-46A5-A26E-3022693B31D4}"/>
    <cellStyle name="tableau | cellule | total | euro | decimal 2 3 4" xfId="51903" xr:uid="{575574DB-AACC-4DB9-B8AB-9A4BE9143D81}"/>
    <cellStyle name="tableau | cellule | total | euro | decimal 2 4" xfId="804" xr:uid="{00000000-0005-0000-0000-000065A50000}"/>
    <cellStyle name="tableau | cellule | total | euro | decimal 2 4 2" xfId="1781" xr:uid="{00000000-0005-0000-0000-000066A50000}"/>
    <cellStyle name="tableau | cellule | total | euro | decimal 2 4 3" xfId="51906" xr:uid="{3730815F-58DF-4CEE-8DC7-3367365F4E4B}"/>
    <cellStyle name="tableau | cellule | total | euro | decimal 2 4 4" xfId="51905" xr:uid="{40EA6FCA-0DD1-4737-9093-4BE6628F2E14}"/>
    <cellStyle name="tableau | cellule | total | euro | decimal 2 5" xfId="805" xr:uid="{00000000-0005-0000-0000-000067A50000}"/>
    <cellStyle name="tableau | cellule | total | euro | decimal 2 5 2" xfId="1782" xr:uid="{00000000-0005-0000-0000-000068A50000}"/>
    <cellStyle name="tableau | cellule | total | euro | decimal 2 5 3" xfId="51908" xr:uid="{6DFED897-817E-4B31-BED1-D0EC319549DD}"/>
    <cellStyle name="tableau | cellule | total | euro | decimal 2 5 4" xfId="51907" xr:uid="{A0F21D3C-8E54-4530-AD1D-253E42256948}"/>
    <cellStyle name="tableau | cellule | total | euro | decimal 2 6" xfId="1777" xr:uid="{00000000-0005-0000-0000-000069A50000}"/>
    <cellStyle name="tableau | cellule | total | euro | decimal 2 7" xfId="51909" xr:uid="{619E01BC-B8C6-4A89-876B-73172A428E7A}"/>
    <cellStyle name="tableau | cellule | total | euro | entier" xfId="806" xr:uid="{00000000-0005-0000-0000-00006AA50000}"/>
    <cellStyle name="tableau | cellule | total | euro | entier 2" xfId="807" xr:uid="{00000000-0005-0000-0000-00006BA50000}"/>
    <cellStyle name="tableau | cellule | total | euro | entier 2 2" xfId="808" xr:uid="{00000000-0005-0000-0000-00006CA50000}"/>
    <cellStyle name="tableau | cellule | total | euro | entier 2 2 2" xfId="1785" xr:uid="{00000000-0005-0000-0000-00006DA50000}"/>
    <cellStyle name="tableau | cellule | total | euro | entier 2 2 3" xfId="51912" xr:uid="{041B2163-F338-4873-8785-CF02802275B3}"/>
    <cellStyle name="tableau | cellule | total | euro | entier 2 2 4" xfId="51911" xr:uid="{8E1F969C-DA44-44AD-A57F-E8FEA20F895D}"/>
    <cellStyle name="tableau | cellule | total | euro | entier 2 3" xfId="1784" xr:uid="{00000000-0005-0000-0000-00006EA50000}"/>
    <cellStyle name="tableau | cellule | total | euro | entier 2 4" xfId="51913" xr:uid="{EC378418-5DBC-447D-BFB4-1B967FDC5670}"/>
    <cellStyle name="tableau | cellule | total | euro | entier 2 5" xfId="51910" xr:uid="{CD06EDA6-9E2B-417E-BF80-689F7890D1C7}"/>
    <cellStyle name="tableau | cellule | total | euro | entier 3" xfId="809" xr:uid="{00000000-0005-0000-0000-00006FA50000}"/>
    <cellStyle name="tableau | cellule | total | euro | entier 3 2" xfId="1786" xr:uid="{00000000-0005-0000-0000-000070A50000}"/>
    <cellStyle name="tableau | cellule | total | euro | entier 3 3" xfId="51915" xr:uid="{8A3EBF54-5AFF-449E-901F-26BC941DF2D3}"/>
    <cellStyle name="tableau | cellule | total | euro | entier 3 4" xfId="51914" xr:uid="{A07158C9-2A08-4EA1-8EE8-749328B58DB2}"/>
    <cellStyle name="tableau | cellule | total | euro | entier 4" xfId="810" xr:uid="{00000000-0005-0000-0000-000071A50000}"/>
    <cellStyle name="tableau | cellule | total | euro | entier 4 2" xfId="1787" xr:uid="{00000000-0005-0000-0000-000072A50000}"/>
    <cellStyle name="tableau | cellule | total | euro | entier 4 3" xfId="51917" xr:uid="{27F9F3EF-CFCA-4A7B-B36B-EDA6F4F40A1B}"/>
    <cellStyle name="tableau | cellule | total | euro | entier 4 4" xfId="51916" xr:uid="{43E50C9B-8BE8-46DA-95C9-5FAB4102A8A0}"/>
    <cellStyle name="tableau | cellule | total | euro | entier 5" xfId="811" xr:uid="{00000000-0005-0000-0000-000073A50000}"/>
    <cellStyle name="tableau | cellule | total | euro | entier 5 2" xfId="1788" xr:uid="{00000000-0005-0000-0000-000074A50000}"/>
    <cellStyle name="tableau | cellule | total | euro | entier 5 3" xfId="51919" xr:uid="{86020C36-C8E3-4A47-ADAB-7032C838600C}"/>
    <cellStyle name="tableau | cellule | total | euro | entier 5 4" xfId="51918" xr:uid="{E2805B45-C917-4DA5-86C2-583E8B01E703}"/>
    <cellStyle name="tableau | cellule | total | euro | entier 6" xfId="1783" xr:uid="{00000000-0005-0000-0000-000075A50000}"/>
    <cellStyle name="tableau | cellule | total | euro | entier 7" xfId="51920" xr:uid="{78A0582E-ED9E-4677-AEC1-477A6DE50D96}"/>
    <cellStyle name="tableau | cellule | total | franc | decimal 1" xfId="812" xr:uid="{00000000-0005-0000-0000-000076A50000}"/>
    <cellStyle name="tableau | cellule | total | franc | decimal 1 2" xfId="813" xr:uid="{00000000-0005-0000-0000-000077A50000}"/>
    <cellStyle name="tableau | cellule | total | franc | decimal 1 2 2" xfId="814" xr:uid="{00000000-0005-0000-0000-000078A50000}"/>
    <cellStyle name="tableau | cellule | total | franc | decimal 1 2 2 2" xfId="1791" xr:uid="{00000000-0005-0000-0000-000079A50000}"/>
    <cellStyle name="tableau | cellule | total | franc | decimal 1 2 2 3" xfId="51921" xr:uid="{CD9BF22E-9CA1-4A5C-86EA-ECD83A01E841}"/>
    <cellStyle name="tableau | cellule | total | franc | decimal 1 2 3" xfId="1790" xr:uid="{00000000-0005-0000-0000-00007AA50000}"/>
    <cellStyle name="tableau | cellule | total | franc | decimal 1 2 4" xfId="51922" xr:uid="{A9F27FC0-3952-49C2-A6AE-775F605B8B2E}"/>
    <cellStyle name="tableau | cellule | total | franc | decimal 1 3" xfId="815" xr:uid="{00000000-0005-0000-0000-00007BA50000}"/>
    <cellStyle name="tableau | cellule | total | franc | decimal 1 3 2" xfId="1792" xr:uid="{00000000-0005-0000-0000-00007CA50000}"/>
    <cellStyle name="tableau | cellule | total | franc | decimal 1 3 3" xfId="51923" xr:uid="{6EB24B10-A817-4345-89F3-FABE4DF9AED7}"/>
    <cellStyle name="tableau | cellule | total | franc | decimal 1 4" xfId="816" xr:uid="{00000000-0005-0000-0000-00007DA50000}"/>
    <cellStyle name="tableau | cellule | total | franc | decimal 1 4 2" xfId="1793" xr:uid="{00000000-0005-0000-0000-00007EA50000}"/>
    <cellStyle name="tableau | cellule | total | franc | decimal 1 4 3" xfId="51924" xr:uid="{56DD0DEE-0A1A-4D85-A6E9-5C1A0AA9A90A}"/>
    <cellStyle name="tableau | cellule | total | franc | decimal 1 5" xfId="817" xr:uid="{00000000-0005-0000-0000-00007FA50000}"/>
    <cellStyle name="tableau | cellule | total | franc | decimal 1 5 2" xfId="1794" xr:uid="{00000000-0005-0000-0000-000080A50000}"/>
    <cellStyle name="tableau | cellule | total | franc | decimal 1 5 3" xfId="51925" xr:uid="{3C95DAAE-E361-4DCF-BAF4-C3EE8CA3CB0F}"/>
    <cellStyle name="tableau | cellule | total | franc | decimal 1 6" xfId="1789" xr:uid="{00000000-0005-0000-0000-000081A50000}"/>
    <cellStyle name="tableau | cellule | total | franc | decimal 1 7" xfId="51926" xr:uid="{268980FF-7A8D-4721-9D47-69FC781E44A6}"/>
    <cellStyle name="tableau | cellule | total | franc | decimal 2" xfId="818" xr:uid="{00000000-0005-0000-0000-000082A50000}"/>
    <cellStyle name="tableau | cellule | total | franc | decimal 2 2" xfId="819" xr:uid="{00000000-0005-0000-0000-000083A50000}"/>
    <cellStyle name="tableau | cellule | total | franc | decimal 2 2 2" xfId="820" xr:uid="{00000000-0005-0000-0000-000084A50000}"/>
    <cellStyle name="tableau | cellule | total | franc | decimal 2 2 2 2" xfId="1797" xr:uid="{00000000-0005-0000-0000-000085A50000}"/>
    <cellStyle name="tableau | cellule | total | franc | decimal 2 2 2 3" xfId="51927" xr:uid="{38988DD2-2E64-416B-8A49-A481BA7E4292}"/>
    <cellStyle name="tableau | cellule | total | franc | decimal 2 2 3" xfId="1796" xr:uid="{00000000-0005-0000-0000-000086A50000}"/>
    <cellStyle name="tableau | cellule | total | franc | decimal 2 2 4" xfId="51928" xr:uid="{417F1C84-00C3-4663-919E-0C6762214443}"/>
    <cellStyle name="tableau | cellule | total | franc | decimal 2 3" xfId="821" xr:uid="{00000000-0005-0000-0000-000087A50000}"/>
    <cellStyle name="tableau | cellule | total | franc | decimal 2 3 2" xfId="1798" xr:uid="{00000000-0005-0000-0000-000088A50000}"/>
    <cellStyle name="tableau | cellule | total | franc | decimal 2 3 3" xfId="51929" xr:uid="{15EC86AF-3B4C-408F-A571-34EBFFA9F9E3}"/>
    <cellStyle name="tableau | cellule | total | franc | decimal 2 4" xfId="822" xr:uid="{00000000-0005-0000-0000-000089A50000}"/>
    <cellStyle name="tableau | cellule | total | franc | decimal 2 4 2" xfId="1799" xr:uid="{00000000-0005-0000-0000-00008AA50000}"/>
    <cellStyle name="tableau | cellule | total | franc | decimal 2 4 3" xfId="51930" xr:uid="{5551DA14-EC1C-4275-A6D5-A059FBEAA992}"/>
    <cellStyle name="tableau | cellule | total | franc | decimal 2 5" xfId="823" xr:uid="{00000000-0005-0000-0000-00008BA50000}"/>
    <cellStyle name="tableau | cellule | total | franc | decimal 2 5 2" xfId="1800" xr:uid="{00000000-0005-0000-0000-00008CA50000}"/>
    <cellStyle name="tableau | cellule | total | franc | decimal 2 5 3" xfId="51931" xr:uid="{282AB354-8CE7-438A-AB33-89A05EB8BEF8}"/>
    <cellStyle name="tableau | cellule | total | franc | decimal 2 6" xfId="1795" xr:uid="{00000000-0005-0000-0000-00008DA50000}"/>
    <cellStyle name="tableau | cellule | total | franc | decimal 2 7" xfId="51932" xr:uid="{874D4A4B-4F67-4D20-9B15-80BD307CBA40}"/>
    <cellStyle name="tableau | cellule | total | franc | entier" xfId="824" xr:uid="{00000000-0005-0000-0000-00008EA50000}"/>
    <cellStyle name="tableau | cellule | total | franc | entier 2" xfId="825" xr:uid="{00000000-0005-0000-0000-00008FA50000}"/>
    <cellStyle name="tableau | cellule | total | franc | entier 2 2" xfId="826" xr:uid="{00000000-0005-0000-0000-000090A50000}"/>
    <cellStyle name="tableau | cellule | total | franc | entier 2 2 2" xfId="1803" xr:uid="{00000000-0005-0000-0000-000091A50000}"/>
    <cellStyle name="tableau | cellule | total | franc | entier 2 2 3" xfId="51933" xr:uid="{63959D86-7744-4CE9-A88A-E3B818052853}"/>
    <cellStyle name="tableau | cellule | total | franc | entier 2 3" xfId="1802" xr:uid="{00000000-0005-0000-0000-000092A50000}"/>
    <cellStyle name="tableau | cellule | total | franc | entier 2 4" xfId="51934" xr:uid="{E4EEAE28-D420-476A-9FCF-41A38D30F4F6}"/>
    <cellStyle name="tableau | cellule | total | franc | entier 3" xfId="827" xr:uid="{00000000-0005-0000-0000-000093A50000}"/>
    <cellStyle name="tableau | cellule | total | franc | entier 3 2" xfId="1804" xr:uid="{00000000-0005-0000-0000-000094A50000}"/>
    <cellStyle name="tableau | cellule | total | franc | entier 3 3" xfId="51935" xr:uid="{D1E2EDF8-48CF-40CD-AF7A-E7AB2660F157}"/>
    <cellStyle name="tableau | cellule | total | franc | entier 4" xfId="828" xr:uid="{00000000-0005-0000-0000-000095A50000}"/>
    <cellStyle name="tableau | cellule | total | franc | entier 4 2" xfId="1805" xr:uid="{00000000-0005-0000-0000-000096A50000}"/>
    <cellStyle name="tableau | cellule | total | franc | entier 4 3" xfId="51936" xr:uid="{14B89B9E-48D0-4C40-97F4-26BF8A4A4D44}"/>
    <cellStyle name="tableau | cellule | total | franc | entier 5" xfId="829" xr:uid="{00000000-0005-0000-0000-000097A50000}"/>
    <cellStyle name="tableau | cellule | total | franc | entier 5 2" xfId="1806" xr:uid="{00000000-0005-0000-0000-000098A50000}"/>
    <cellStyle name="tableau | cellule | total | franc | entier 5 3" xfId="51937" xr:uid="{635DB0A3-D10C-40A0-AC93-07DC3F173223}"/>
    <cellStyle name="tableau | cellule | total | franc | entier 6" xfId="1801" xr:uid="{00000000-0005-0000-0000-000099A50000}"/>
    <cellStyle name="tableau | cellule | total | franc | entier 7" xfId="51938" xr:uid="{6684D70B-4DE2-4EFE-AE56-34FBCB620401}"/>
    <cellStyle name="tableau | cellule | total | pourcentage | decimal 1" xfId="830" xr:uid="{00000000-0005-0000-0000-00009AA50000}"/>
    <cellStyle name="tableau | cellule | total | pourcentage | decimal 1 2" xfId="831" xr:uid="{00000000-0005-0000-0000-00009BA50000}"/>
    <cellStyle name="tableau | cellule | total | pourcentage | decimal 1 2 2" xfId="832" xr:uid="{00000000-0005-0000-0000-00009CA50000}"/>
    <cellStyle name="tableau | cellule | total | pourcentage | decimal 1 2 2 2" xfId="1809" xr:uid="{00000000-0005-0000-0000-00009DA50000}"/>
    <cellStyle name="tableau | cellule | total | pourcentage | decimal 1 2 2 3" xfId="51939" xr:uid="{5FC61917-A450-4BE8-AAD3-C8F58DB5A5F8}"/>
    <cellStyle name="tableau | cellule | total | pourcentage | decimal 1 2 3" xfId="1808" xr:uid="{00000000-0005-0000-0000-00009EA50000}"/>
    <cellStyle name="tableau | cellule | total | pourcentage | decimal 1 2 4" xfId="51940" xr:uid="{BC7E4723-F67D-4FDB-B706-23EBF893DEE3}"/>
    <cellStyle name="tableau | cellule | total | pourcentage | decimal 1 3" xfId="833" xr:uid="{00000000-0005-0000-0000-00009FA50000}"/>
    <cellStyle name="tableau | cellule | total | pourcentage | decimal 1 3 2" xfId="1810" xr:uid="{00000000-0005-0000-0000-0000A0A50000}"/>
    <cellStyle name="tableau | cellule | total | pourcentage | decimal 1 3 3" xfId="51941" xr:uid="{E725A22C-DB51-4395-96C4-04979CF51BF7}"/>
    <cellStyle name="tableau | cellule | total | pourcentage | decimal 1 4" xfId="834" xr:uid="{00000000-0005-0000-0000-0000A1A50000}"/>
    <cellStyle name="tableau | cellule | total | pourcentage | decimal 1 4 2" xfId="1811" xr:uid="{00000000-0005-0000-0000-0000A2A50000}"/>
    <cellStyle name="tableau | cellule | total | pourcentage | decimal 1 4 3" xfId="51942" xr:uid="{884F98E8-C8F2-4EE1-9D96-279F2E1DD478}"/>
    <cellStyle name="tableau | cellule | total | pourcentage | decimal 1 5" xfId="835" xr:uid="{00000000-0005-0000-0000-0000A3A50000}"/>
    <cellStyle name="tableau | cellule | total | pourcentage | decimal 1 5 2" xfId="1812" xr:uid="{00000000-0005-0000-0000-0000A4A50000}"/>
    <cellStyle name="tableau | cellule | total | pourcentage | decimal 1 5 3" xfId="51943" xr:uid="{77FC4411-52AC-4296-A6E0-7C83C566475C}"/>
    <cellStyle name="tableau | cellule | total | pourcentage | decimal 1 6" xfId="1807" xr:uid="{00000000-0005-0000-0000-0000A5A50000}"/>
    <cellStyle name="tableau | cellule | total | pourcentage | decimal 1 7" xfId="51944" xr:uid="{034336C8-EBB2-44B5-9697-436AF1C60546}"/>
    <cellStyle name="tableau | cellule | total | pourcentage | decimal 2" xfId="836" xr:uid="{00000000-0005-0000-0000-0000A6A50000}"/>
    <cellStyle name="tableau | cellule | total | pourcentage | decimal 2 2" xfId="837" xr:uid="{00000000-0005-0000-0000-0000A7A50000}"/>
    <cellStyle name="tableau | cellule | total | pourcentage | decimal 2 2 2" xfId="838" xr:uid="{00000000-0005-0000-0000-0000A8A50000}"/>
    <cellStyle name="tableau | cellule | total | pourcentage | decimal 2 2 2 2" xfId="1815" xr:uid="{00000000-0005-0000-0000-0000A9A50000}"/>
    <cellStyle name="tableau | cellule | total | pourcentage | decimal 2 2 2 3" xfId="51945" xr:uid="{32B517FA-49C1-4414-8EDF-06C1A183BC78}"/>
    <cellStyle name="tableau | cellule | total | pourcentage | decimal 2 2 3" xfId="1814" xr:uid="{00000000-0005-0000-0000-0000AAA50000}"/>
    <cellStyle name="tableau | cellule | total | pourcentage | decimal 2 2 4" xfId="51946" xr:uid="{05CAD395-F049-45B2-A9C6-122CFF527737}"/>
    <cellStyle name="tableau | cellule | total | pourcentage | decimal 2 3" xfId="839" xr:uid="{00000000-0005-0000-0000-0000ABA50000}"/>
    <cellStyle name="tableau | cellule | total | pourcentage | decimal 2 3 2" xfId="1816" xr:uid="{00000000-0005-0000-0000-0000ACA50000}"/>
    <cellStyle name="tableau | cellule | total | pourcentage | decimal 2 3 3" xfId="51947" xr:uid="{4FBDFCCF-2F26-46FD-AFAC-9A0C804EF4A6}"/>
    <cellStyle name="tableau | cellule | total | pourcentage | decimal 2 4" xfId="840" xr:uid="{00000000-0005-0000-0000-0000ADA50000}"/>
    <cellStyle name="tableau | cellule | total | pourcentage | decimal 2 4 2" xfId="1817" xr:uid="{00000000-0005-0000-0000-0000AEA50000}"/>
    <cellStyle name="tableau | cellule | total | pourcentage | decimal 2 4 3" xfId="51948" xr:uid="{410A96EB-2A26-485D-ACB6-9652AD6FD7C5}"/>
    <cellStyle name="tableau | cellule | total | pourcentage | decimal 2 5" xfId="841" xr:uid="{00000000-0005-0000-0000-0000AFA50000}"/>
    <cellStyle name="tableau | cellule | total | pourcentage | decimal 2 5 2" xfId="1818" xr:uid="{00000000-0005-0000-0000-0000B0A50000}"/>
    <cellStyle name="tableau | cellule | total | pourcentage | decimal 2 5 3" xfId="51949" xr:uid="{3D4D69D9-08BF-4718-B585-D68F90C563EF}"/>
    <cellStyle name="tableau | cellule | total | pourcentage | decimal 2 6" xfId="1813" xr:uid="{00000000-0005-0000-0000-0000B1A50000}"/>
    <cellStyle name="tableau | cellule | total | pourcentage | decimal 2 7" xfId="51950" xr:uid="{53617543-BF50-4CE9-833E-6AA7CD7D5843}"/>
    <cellStyle name="tableau | cellule | total | pourcentage | entier" xfId="842" xr:uid="{00000000-0005-0000-0000-0000B2A50000}"/>
    <cellStyle name="tableau | cellule | total | pourcentage | entier 2" xfId="843" xr:uid="{00000000-0005-0000-0000-0000B3A50000}"/>
    <cellStyle name="tableau | cellule | total | pourcentage | entier 2 2" xfId="844" xr:uid="{00000000-0005-0000-0000-0000B4A50000}"/>
    <cellStyle name="tableau | cellule | total | pourcentage | entier 2 2 2" xfId="1821" xr:uid="{00000000-0005-0000-0000-0000B5A50000}"/>
    <cellStyle name="tableau | cellule | total | pourcentage | entier 2 2 3" xfId="51951" xr:uid="{8E2B69DA-71D5-4773-86FD-90BEEC89C2FB}"/>
    <cellStyle name="tableau | cellule | total | pourcentage | entier 2 3" xfId="1820" xr:uid="{00000000-0005-0000-0000-0000B6A50000}"/>
    <cellStyle name="tableau | cellule | total | pourcentage | entier 2 4" xfId="51952" xr:uid="{3368ED8C-304D-4A8C-BCCB-8BBF38DAA415}"/>
    <cellStyle name="tableau | cellule | total | pourcentage | entier 3" xfId="845" xr:uid="{00000000-0005-0000-0000-0000B7A50000}"/>
    <cellStyle name="tableau | cellule | total | pourcentage | entier 3 2" xfId="1822" xr:uid="{00000000-0005-0000-0000-0000B8A50000}"/>
    <cellStyle name="tableau | cellule | total | pourcentage | entier 3 3" xfId="51953" xr:uid="{D5DBD99D-09C0-4552-8297-E77937FCC3DA}"/>
    <cellStyle name="tableau | cellule | total | pourcentage | entier 4" xfId="846" xr:uid="{00000000-0005-0000-0000-0000B9A50000}"/>
    <cellStyle name="tableau | cellule | total | pourcentage | entier 4 2" xfId="1823" xr:uid="{00000000-0005-0000-0000-0000BAA50000}"/>
    <cellStyle name="tableau | cellule | total | pourcentage | entier 4 3" xfId="51954" xr:uid="{876AA6BD-38D0-4836-9B2E-9819562E9DB2}"/>
    <cellStyle name="tableau | cellule | total | pourcentage | entier 5" xfId="847" xr:uid="{00000000-0005-0000-0000-0000BBA50000}"/>
    <cellStyle name="tableau | cellule | total | pourcentage | entier 5 2" xfId="1824" xr:uid="{00000000-0005-0000-0000-0000BCA50000}"/>
    <cellStyle name="tableau | cellule | total | pourcentage | entier 5 3" xfId="51955" xr:uid="{2DBF6588-596B-40E4-A25A-E7A50C0C0253}"/>
    <cellStyle name="tableau | cellule | total | pourcentage | entier 6" xfId="1819" xr:uid="{00000000-0005-0000-0000-0000BDA50000}"/>
    <cellStyle name="tableau | cellule | total | pourcentage | entier 7" xfId="51956" xr:uid="{B7C1090B-76C3-4116-97C8-B9A5A9466A66}"/>
    <cellStyle name="tableau | cellule | total | standard" xfId="848" xr:uid="{00000000-0005-0000-0000-0000BEA50000}"/>
    <cellStyle name="tableau | cellule | total | standard 2" xfId="849" xr:uid="{00000000-0005-0000-0000-0000BFA50000}"/>
    <cellStyle name="tableau | cellule | total | standard 2 2" xfId="850" xr:uid="{00000000-0005-0000-0000-0000C0A50000}"/>
    <cellStyle name="tableau | cellule | total | standard 2 2 2" xfId="1827" xr:uid="{00000000-0005-0000-0000-0000C1A50000}"/>
    <cellStyle name="tableau | cellule | total | standard 2 2 3" xfId="51957" xr:uid="{D154B1C5-3040-4A7A-B8D2-6A77A399C783}"/>
    <cellStyle name="tableau | cellule | total | standard 2 3" xfId="1826" xr:uid="{00000000-0005-0000-0000-0000C2A50000}"/>
    <cellStyle name="tableau | cellule | total | standard 2 4" xfId="51958" xr:uid="{E4543B68-3808-4870-9042-7AAE6A3B1DD7}"/>
    <cellStyle name="tableau | cellule | total | standard 3" xfId="851" xr:uid="{00000000-0005-0000-0000-0000C3A50000}"/>
    <cellStyle name="tableau | cellule | total | standard 3 2" xfId="1828" xr:uid="{00000000-0005-0000-0000-0000C4A50000}"/>
    <cellStyle name="tableau | cellule | total | standard 3 3" xfId="51959" xr:uid="{ADEE2843-4A0A-4029-A131-B9442D463EFA}"/>
    <cellStyle name="tableau | cellule | total | standard 4" xfId="852" xr:uid="{00000000-0005-0000-0000-0000C5A50000}"/>
    <cellStyle name="tableau | cellule | total | standard 4 2" xfId="1829" xr:uid="{00000000-0005-0000-0000-0000C6A50000}"/>
    <cellStyle name="tableau | cellule | total | standard 4 3" xfId="51960" xr:uid="{7D3F2455-01D5-42E3-AF52-66AA8B6F47B9}"/>
    <cellStyle name="tableau | cellule | total | standard 5" xfId="853" xr:uid="{00000000-0005-0000-0000-0000C7A50000}"/>
    <cellStyle name="tableau | cellule | total | standard 5 2" xfId="1830" xr:uid="{00000000-0005-0000-0000-0000C8A50000}"/>
    <cellStyle name="tableau | cellule | total | standard 5 3" xfId="51961" xr:uid="{7B1F3A0B-4792-4DD4-8A5C-0A503F462665}"/>
    <cellStyle name="tableau | cellule | total | standard 6" xfId="1825" xr:uid="{00000000-0005-0000-0000-0000C9A50000}"/>
    <cellStyle name="tableau | cellule | total | standard 7" xfId="51962" xr:uid="{B19C0227-C7F9-4E1D-9335-B265D5949BD5}"/>
    <cellStyle name="tableau | cellule | total | texte" xfId="854" xr:uid="{00000000-0005-0000-0000-0000CAA50000}"/>
    <cellStyle name="tableau | cellule | total | texte 2" xfId="855" xr:uid="{00000000-0005-0000-0000-0000CBA50000}"/>
    <cellStyle name="tableau | cellule | total | texte 2 2" xfId="856" xr:uid="{00000000-0005-0000-0000-0000CCA50000}"/>
    <cellStyle name="tableau | cellule | total | texte 2 2 2" xfId="1833" xr:uid="{00000000-0005-0000-0000-0000CDA50000}"/>
    <cellStyle name="tableau | cellule | total | texte 2 2 3" xfId="51963" xr:uid="{930E194B-870F-4C90-8FDD-867B9B9C2A52}"/>
    <cellStyle name="tableau | cellule | total | texte 2 3" xfId="1832" xr:uid="{00000000-0005-0000-0000-0000CEA50000}"/>
    <cellStyle name="tableau | cellule | total | texte 2 4" xfId="51964" xr:uid="{F1012FC8-D2FB-4752-B19E-1CCE7AEE37FA}"/>
    <cellStyle name="tableau | cellule | total | texte 3" xfId="857" xr:uid="{00000000-0005-0000-0000-0000CFA50000}"/>
    <cellStyle name="tableau | cellule | total | texte 3 2" xfId="1834" xr:uid="{00000000-0005-0000-0000-0000D0A50000}"/>
    <cellStyle name="tableau | cellule | total | texte 3 3" xfId="51965" xr:uid="{59A8F101-6C21-4AC4-B2C5-22809D711DD6}"/>
    <cellStyle name="tableau | cellule | total | texte 4" xfId="858" xr:uid="{00000000-0005-0000-0000-0000D1A50000}"/>
    <cellStyle name="tableau | cellule | total | texte 4 2" xfId="1835" xr:uid="{00000000-0005-0000-0000-0000D2A50000}"/>
    <cellStyle name="tableau | cellule | total | texte 4 3" xfId="51966" xr:uid="{80E7A1F9-3526-4D0E-A990-E23E84DDBB77}"/>
    <cellStyle name="tableau | cellule | total | texte 5" xfId="859" xr:uid="{00000000-0005-0000-0000-0000D3A50000}"/>
    <cellStyle name="tableau | cellule | total | texte 5 2" xfId="1836" xr:uid="{00000000-0005-0000-0000-0000D4A50000}"/>
    <cellStyle name="tableau | cellule | total | texte 5 3" xfId="51967" xr:uid="{20258B0F-8A11-4161-8048-51BA5FAC5C4D}"/>
    <cellStyle name="tableau | cellule | total | texte 6" xfId="1831" xr:uid="{00000000-0005-0000-0000-0000D5A50000}"/>
    <cellStyle name="tableau | cellule | total | texte 7" xfId="51968" xr:uid="{7F5F18CD-273E-4459-BDB3-6A44CFF05AAE}"/>
    <cellStyle name="tableau | coin superieur gauche" xfId="860" xr:uid="{00000000-0005-0000-0000-0000D6A50000}"/>
    <cellStyle name="tableau | coin superieur gauche 2" xfId="861" xr:uid="{00000000-0005-0000-0000-0000D7A50000}"/>
    <cellStyle name="tableau | coin superieur gauche 2 2" xfId="1838" xr:uid="{00000000-0005-0000-0000-0000D8A50000}"/>
    <cellStyle name="tableau | coin superieur gauche 2 3" xfId="51969" xr:uid="{06FAB44B-5949-477B-9FF7-1DE800A7F5A5}"/>
    <cellStyle name="tableau | coin superieur gauche 3" xfId="862" xr:uid="{00000000-0005-0000-0000-0000D9A50000}"/>
    <cellStyle name="tableau | coin superieur gauche 3 2" xfId="1839" xr:uid="{00000000-0005-0000-0000-0000DAA50000}"/>
    <cellStyle name="tableau | coin superieur gauche 3 3" xfId="51970" xr:uid="{6A2C37C8-4A8E-4B61-8FA2-BF0369C63D7D}"/>
    <cellStyle name="tableau | coin superieur gauche 4" xfId="863" xr:uid="{00000000-0005-0000-0000-0000DBA50000}"/>
    <cellStyle name="tableau | coin superieur gauche 4 2" xfId="1840" xr:uid="{00000000-0005-0000-0000-0000DCA50000}"/>
    <cellStyle name="tableau | coin superieur gauche 4 3" xfId="51971" xr:uid="{E3223F78-EC9F-446A-B941-EE36393DE3E6}"/>
    <cellStyle name="tableau | coin superieur gauche 5" xfId="864" xr:uid="{00000000-0005-0000-0000-0000DDA50000}"/>
    <cellStyle name="tableau | coin superieur gauche 5 2" xfId="1841" xr:uid="{00000000-0005-0000-0000-0000DEA50000}"/>
    <cellStyle name="tableau | coin superieur gauche 5 3" xfId="51972" xr:uid="{42ABE6A9-1F8B-43B6-B5B3-EF3C4ACD7AD4}"/>
    <cellStyle name="tableau | coin superieur gauche 6" xfId="1837" xr:uid="{00000000-0005-0000-0000-0000DFA50000}"/>
    <cellStyle name="tableau | coin superieur gauche 7" xfId="51973" xr:uid="{10CCD91B-E51C-4F6A-8A19-A9B150089EAA}"/>
    <cellStyle name="tableau | entete-colonne | series" xfId="865" xr:uid="{00000000-0005-0000-0000-0000E0A50000}"/>
    <cellStyle name="tableau | entete-colonne | series 2" xfId="866" xr:uid="{00000000-0005-0000-0000-0000E1A50000}"/>
    <cellStyle name="tableau | entete-colonne | series 2 2" xfId="867" xr:uid="{00000000-0005-0000-0000-0000E2A50000}"/>
    <cellStyle name="tableau | entete-colonne | series 2 2 2" xfId="1844" xr:uid="{00000000-0005-0000-0000-0000E3A50000}"/>
    <cellStyle name="tableau | entete-colonne | series 2 2 3" xfId="51974" xr:uid="{6CFD6F0A-E862-49F1-B6B2-72C2D958E2CC}"/>
    <cellStyle name="tableau | entete-colonne | series 2 3" xfId="868" xr:uid="{00000000-0005-0000-0000-0000E4A50000}"/>
    <cellStyle name="tableau | entete-colonne | series 2 3 2" xfId="1845" xr:uid="{00000000-0005-0000-0000-0000E5A50000}"/>
    <cellStyle name="tableau | entete-colonne | series 2 3 3" xfId="51975" xr:uid="{DABE5D45-F8E1-454B-9EA5-3B6FE1C822C0}"/>
    <cellStyle name="tableau | entete-colonne | series 2 4" xfId="1843" xr:uid="{00000000-0005-0000-0000-0000E6A50000}"/>
    <cellStyle name="tableau | entete-colonne | series 2 5" xfId="51976" xr:uid="{9CCA9648-007A-4F92-979B-6129DF19B24A}"/>
    <cellStyle name="tableau | entete-colonne | series 3" xfId="869" xr:uid="{00000000-0005-0000-0000-0000E7A50000}"/>
    <cellStyle name="tableau | entete-colonne | series 3 2" xfId="870" xr:uid="{00000000-0005-0000-0000-0000E8A50000}"/>
    <cellStyle name="tableau | entete-colonne | series 3 2 2" xfId="1847" xr:uid="{00000000-0005-0000-0000-0000E9A50000}"/>
    <cellStyle name="tableau | entete-colonne | series 3 2 3" xfId="51977" xr:uid="{445ECAF2-090A-4A57-856B-55F55FEC1878}"/>
    <cellStyle name="tableau | entete-colonne | series 3 3" xfId="1846" xr:uid="{00000000-0005-0000-0000-0000EAA50000}"/>
    <cellStyle name="tableau | entete-colonne | series 3 4" xfId="51978" xr:uid="{08937582-B778-4486-BABF-F5E72A6BA1E4}"/>
    <cellStyle name="tableau | entete-colonne | series 4" xfId="871" xr:uid="{00000000-0005-0000-0000-0000EBA50000}"/>
    <cellStyle name="tableau | entete-colonne | series 4 2" xfId="1848" xr:uid="{00000000-0005-0000-0000-0000ECA50000}"/>
    <cellStyle name="tableau | entete-colonne | series 4 3" xfId="51979" xr:uid="{0EF3165E-F810-4B4F-B111-A8DCE92BCFCF}"/>
    <cellStyle name="tableau | entete-colonne | series 5" xfId="872" xr:uid="{00000000-0005-0000-0000-0000EDA50000}"/>
    <cellStyle name="tableau | entete-colonne | series 5 2" xfId="1849" xr:uid="{00000000-0005-0000-0000-0000EEA50000}"/>
    <cellStyle name="tableau | entete-colonne | series 5 3" xfId="51980" xr:uid="{4429043E-D404-4211-A301-E9912D4B7A8E}"/>
    <cellStyle name="tableau | entete-colonne | series 6" xfId="1842" xr:uid="{00000000-0005-0000-0000-0000EFA50000}"/>
    <cellStyle name="tableau | entete-colonne | series 7" xfId="51981" xr:uid="{DD574F1C-84AC-48AC-BD5D-3A4C2B048AEC}"/>
    <cellStyle name="tableau | entete-colonne | structure | normal" xfId="873" xr:uid="{00000000-0005-0000-0000-0000F0A50000}"/>
    <cellStyle name="tableau | entete-colonne | structure | normal 2" xfId="874" xr:uid="{00000000-0005-0000-0000-0000F1A50000}"/>
    <cellStyle name="tableau | entete-colonne | structure | normal 2 2" xfId="1851" xr:uid="{00000000-0005-0000-0000-0000F2A50000}"/>
    <cellStyle name="tableau | entete-colonne | structure | normal 2 3" xfId="51982" xr:uid="{EDF123CD-A9B1-4018-9DEA-D9785E537C71}"/>
    <cellStyle name="tableau | entete-colonne | structure | normal 3" xfId="875" xr:uid="{00000000-0005-0000-0000-0000F3A50000}"/>
    <cellStyle name="tableau | entete-colonne | structure | normal 3 2" xfId="1852" xr:uid="{00000000-0005-0000-0000-0000F4A50000}"/>
    <cellStyle name="tableau | entete-colonne | structure | normal 3 3" xfId="51983" xr:uid="{5AEBA586-A105-4932-BE52-797727FF6E4F}"/>
    <cellStyle name="tableau | entete-colonne | structure | normal 4" xfId="876" xr:uid="{00000000-0005-0000-0000-0000F5A50000}"/>
    <cellStyle name="tableau | entete-colonne | structure | normal 4 2" xfId="1853" xr:uid="{00000000-0005-0000-0000-0000F6A50000}"/>
    <cellStyle name="tableau | entete-colonne | structure | normal 4 3" xfId="51984" xr:uid="{50A70FD4-57C6-4567-BAE5-6176CCA421F4}"/>
    <cellStyle name="tableau | entete-colonne | structure | normal 5" xfId="1850" xr:uid="{00000000-0005-0000-0000-0000F7A50000}"/>
    <cellStyle name="tableau | entete-colonne | structure | normal 6" xfId="51985" xr:uid="{35F3E872-C84A-45EE-BACF-23613904D2B7}"/>
    <cellStyle name="tableau | entete-colonne | structure | total" xfId="877" xr:uid="{00000000-0005-0000-0000-0000F8A50000}"/>
    <cellStyle name="tableau | entete-colonne | structure | total 2" xfId="878" xr:uid="{00000000-0005-0000-0000-0000F9A50000}"/>
    <cellStyle name="tableau | entete-colonne | structure | total 2 2" xfId="1855" xr:uid="{00000000-0005-0000-0000-0000FAA50000}"/>
    <cellStyle name="tableau | entete-colonne | structure | total 2 3" xfId="51986" xr:uid="{0A417252-FFB8-42ED-86DE-BE73E06BA992}"/>
    <cellStyle name="tableau | entete-colonne | structure | total 3" xfId="879" xr:uid="{00000000-0005-0000-0000-0000FBA50000}"/>
    <cellStyle name="tableau | entete-colonne | structure | total 3 2" xfId="1856" xr:uid="{00000000-0005-0000-0000-0000FCA50000}"/>
    <cellStyle name="tableau | entete-colonne | structure | total 3 3" xfId="51987" xr:uid="{4B3264D3-4F86-42EA-880B-CC721B3F16E1}"/>
    <cellStyle name="tableau | entete-colonne | structure | total 4" xfId="880" xr:uid="{00000000-0005-0000-0000-0000FDA50000}"/>
    <cellStyle name="tableau | entete-colonne | structure | total 4 2" xfId="1857" xr:uid="{00000000-0005-0000-0000-0000FEA50000}"/>
    <cellStyle name="tableau | entete-colonne | structure | total 4 3" xfId="51988" xr:uid="{E3314C15-E1C5-4681-A3A6-F78D245DEDBE}"/>
    <cellStyle name="tableau | entete-colonne | structure | total 5" xfId="1854" xr:uid="{00000000-0005-0000-0000-0000FFA50000}"/>
    <cellStyle name="tableau | entete-colonne | structure | total 6" xfId="51989" xr:uid="{9D611EF3-1FAF-4880-B85C-7393CE25C44C}"/>
    <cellStyle name="tableau | entete-ligne | normal" xfId="881" xr:uid="{00000000-0005-0000-0000-000000A60000}"/>
    <cellStyle name="tableau | entete-ligne | normal 2" xfId="882" xr:uid="{00000000-0005-0000-0000-000001A60000}"/>
    <cellStyle name="tableau | entete-ligne | normal 2 2" xfId="1859" xr:uid="{00000000-0005-0000-0000-000002A60000}"/>
    <cellStyle name="tableau | entete-ligne | normal 2 3" xfId="51990" xr:uid="{4F5E40E0-CB20-4446-96EA-2718232DBDF6}"/>
    <cellStyle name="tableau | entete-ligne | normal 3" xfId="883" xr:uid="{00000000-0005-0000-0000-000003A60000}"/>
    <cellStyle name="tableau | entete-ligne | normal 3 2" xfId="1860" xr:uid="{00000000-0005-0000-0000-000004A60000}"/>
    <cellStyle name="tableau | entete-ligne | normal 3 3" xfId="51991" xr:uid="{BCD7FDA7-BABB-4250-ACE2-17FB202F9DE0}"/>
    <cellStyle name="tableau | entete-ligne | normal 4" xfId="884" xr:uid="{00000000-0005-0000-0000-000005A60000}"/>
    <cellStyle name="tableau | entete-ligne | normal 4 2" xfId="1861" xr:uid="{00000000-0005-0000-0000-000006A60000}"/>
    <cellStyle name="tableau | entete-ligne | normal 4 3" xfId="51992" xr:uid="{FF1EEEE6-FB6A-48DC-A07E-0AAC065C8165}"/>
    <cellStyle name="tableau | entete-ligne | normal 5" xfId="885" xr:uid="{00000000-0005-0000-0000-000007A60000}"/>
    <cellStyle name="tableau | entete-ligne | normal 5 2" xfId="1862" xr:uid="{00000000-0005-0000-0000-000008A60000}"/>
    <cellStyle name="tableau | entete-ligne | normal 5 3" xfId="51993" xr:uid="{995A2B4E-8FD2-4C2C-AD04-909462E3E16D}"/>
    <cellStyle name="tableau | entete-ligne | normal 6" xfId="1858" xr:uid="{00000000-0005-0000-0000-000009A60000}"/>
    <cellStyle name="tableau | entete-ligne | normal 7" xfId="51994" xr:uid="{F55548B0-4387-4748-8DE7-29FE1E2A5C70}"/>
    <cellStyle name="tableau | entete-ligne | total" xfId="886" xr:uid="{00000000-0005-0000-0000-00000AA60000}"/>
    <cellStyle name="tableau | entete-ligne | total 2" xfId="887" xr:uid="{00000000-0005-0000-0000-00000BA60000}"/>
    <cellStyle name="tableau | entete-ligne | total 2 2" xfId="1864" xr:uid="{00000000-0005-0000-0000-00000CA60000}"/>
    <cellStyle name="tableau | entete-ligne | total 2 3" xfId="51995" xr:uid="{54EAF092-E576-458E-999B-CB1345EC34A2}"/>
    <cellStyle name="tableau | entete-ligne | total 3" xfId="888" xr:uid="{00000000-0005-0000-0000-00000DA60000}"/>
    <cellStyle name="tableau | entete-ligne | total 3 2" xfId="1865" xr:uid="{00000000-0005-0000-0000-00000EA60000}"/>
    <cellStyle name="tableau | entete-ligne | total 3 3" xfId="51996" xr:uid="{D32483A3-215A-4E44-AD42-C62FE77A54CB}"/>
    <cellStyle name="tableau | entete-ligne | total 4" xfId="889" xr:uid="{00000000-0005-0000-0000-00000FA60000}"/>
    <cellStyle name="tableau | entete-ligne | total 4 2" xfId="1866" xr:uid="{00000000-0005-0000-0000-000010A60000}"/>
    <cellStyle name="tableau | entete-ligne | total 4 3" xfId="51997" xr:uid="{CA95F787-7128-4DB3-BBC1-C6607D3D8F96}"/>
    <cellStyle name="tableau | entete-ligne | total 5" xfId="890" xr:uid="{00000000-0005-0000-0000-000011A60000}"/>
    <cellStyle name="tableau | entete-ligne | total 5 2" xfId="1867" xr:uid="{00000000-0005-0000-0000-000012A60000}"/>
    <cellStyle name="tableau | entete-ligne | total 5 3" xfId="51998" xr:uid="{201137D5-82D8-4BE9-86B1-6E5E9162E864}"/>
    <cellStyle name="tableau | entete-ligne | total 6" xfId="1863" xr:uid="{00000000-0005-0000-0000-000013A60000}"/>
    <cellStyle name="tableau | entete-ligne | total 7" xfId="51999" xr:uid="{41CDF81B-4DC8-438D-9D82-B92BC9303363}"/>
    <cellStyle name="tableau | indice | plage de cellules" xfId="891" xr:uid="{00000000-0005-0000-0000-000014A60000}"/>
    <cellStyle name="tableau | indice | plage de cellules 2" xfId="892" xr:uid="{00000000-0005-0000-0000-000015A60000}"/>
    <cellStyle name="tableau | indice | plage de cellules 2 2" xfId="1869" xr:uid="{00000000-0005-0000-0000-000016A60000}"/>
    <cellStyle name="tableau | indice | plage de cellules 2 3" xfId="52000" xr:uid="{057F0863-D769-4BBE-8FF2-A27C8B397367}"/>
    <cellStyle name="tableau | indice | plage de cellules 3" xfId="893" xr:uid="{00000000-0005-0000-0000-000017A60000}"/>
    <cellStyle name="tableau | indice | plage de cellules 3 2" xfId="1870" xr:uid="{00000000-0005-0000-0000-000018A60000}"/>
    <cellStyle name="tableau | indice | plage de cellules 3 3" xfId="52001" xr:uid="{8CEEAD56-521E-4B55-BD55-3E104363FA22}"/>
    <cellStyle name="tableau | indice | plage de cellules 4" xfId="894" xr:uid="{00000000-0005-0000-0000-000019A60000}"/>
    <cellStyle name="tableau | indice | plage de cellules 4 2" xfId="1871" xr:uid="{00000000-0005-0000-0000-00001AA60000}"/>
    <cellStyle name="tableau | indice | plage de cellules 4 3" xfId="52002" xr:uid="{2ED72DA5-9613-405F-A0F8-F765C6A58E78}"/>
    <cellStyle name="tableau | indice | plage de cellules 5" xfId="895" xr:uid="{00000000-0005-0000-0000-00001BA60000}"/>
    <cellStyle name="tableau | indice | plage de cellules 5 2" xfId="1872" xr:uid="{00000000-0005-0000-0000-00001CA60000}"/>
    <cellStyle name="tableau | indice | plage de cellules 5 3" xfId="52003" xr:uid="{086D09A2-E6BE-47F0-BA9A-26D08D359F94}"/>
    <cellStyle name="tableau | indice | plage de cellules 6" xfId="1868" xr:uid="{00000000-0005-0000-0000-00001DA60000}"/>
    <cellStyle name="tableau | indice | plage de cellules 7" xfId="52004" xr:uid="{D67BABED-4BCE-4DA1-9000-AAD6E291D845}"/>
    <cellStyle name="tableau | indice | texte" xfId="896" xr:uid="{00000000-0005-0000-0000-00001EA60000}"/>
    <cellStyle name="tableau | indice | texte 2" xfId="897" xr:uid="{00000000-0005-0000-0000-00001FA60000}"/>
    <cellStyle name="tableau | indice | texte 2 2" xfId="1874" xr:uid="{00000000-0005-0000-0000-000020A60000}"/>
    <cellStyle name="tableau | indice | texte 2 3" xfId="52005" xr:uid="{1D46DD24-1B0A-4A9E-8ACF-9948FC346805}"/>
    <cellStyle name="tableau | indice | texte 3" xfId="898" xr:uid="{00000000-0005-0000-0000-000021A60000}"/>
    <cellStyle name="tableau | indice | texte 3 2" xfId="1875" xr:uid="{00000000-0005-0000-0000-000022A60000}"/>
    <cellStyle name="tableau | indice | texte 3 3" xfId="52006" xr:uid="{63CC1AEF-5AFC-4B8B-957A-9CBDACA277C7}"/>
    <cellStyle name="tableau | indice | texte 4" xfId="899" xr:uid="{00000000-0005-0000-0000-000023A60000}"/>
    <cellStyle name="tableau | indice | texte 4 2" xfId="1876" xr:uid="{00000000-0005-0000-0000-000024A60000}"/>
    <cellStyle name="tableau | indice | texte 4 3" xfId="52007" xr:uid="{3FC8B909-BFFD-43E4-93E5-B47A76545A27}"/>
    <cellStyle name="tableau | indice | texte 5" xfId="900" xr:uid="{00000000-0005-0000-0000-000025A60000}"/>
    <cellStyle name="tableau | indice | texte 5 2" xfId="1877" xr:uid="{00000000-0005-0000-0000-000026A60000}"/>
    <cellStyle name="tableau | indice | texte 5 3" xfId="52008" xr:uid="{A70E1059-D08B-473F-B45D-432952DB7AA8}"/>
    <cellStyle name="tableau | indice | texte 6" xfId="1873" xr:uid="{00000000-0005-0000-0000-000027A60000}"/>
    <cellStyle name="tableau | indice | texte 7" xfId="52009" xr:uid="{E089F5F6-E888-4C29-BA5D-731EFCA4B417}"/>
    <cellStyle name="tableau | ligne de cesure" xfId="901" xr:uid="{00000000-0005-0000-0000-000028A60000}"/>
    <cellStyle name="tableau | ligne de cesure 2" xfId="902" xr:uid="{00000000-0005-0000-0000-000029A60000}"/>
    <cellStyle name="tableau | ligne de cesure 2 2" xfId="903" xr:uid="{00000000-0005-0000-0000-00002AA60000}"/>
    <cellStyle name="tableau | ligne de cesure 2 2 2" xfId="1880" xr:uid="{00000000-0005-0000-0000-00002BA60000}"/>
    <cellStyle name="tableau | ligne de cesure 2 2 3" xfId="52010" xr:uid="{F2C90FFF-D926-48DF-A53C-6B67160A3939}"/>
    <cellStyle name="tableau | ligne de cesure 2 3" xfId="1879" xr:uid="{00000000-0005-0000-0000-00002CA60000}"/>
    <cellStyle name="tableau | ligne de cesure 2 4" xfId="52011" xr:uid="{82AC6584-3737-4F89-9E6C-DA802FA491CB}"/>
    <cellStyle name="tableau | ligne de cesure 3" xfId="904" xr:uid="{00000000-0005-0000-0000-00002DA60000}"/>
    <cellStyle name="tableau | ligne de cesure 3 2" xfId="1881" xr:uid="{00000000-0005-0000-0000-00002EA60000}"/>
    <cellStyle name="tableau | ligne de cesure 3 3" xfId="52012" xr:uid="{3D2FF17B-0270-4159-B26A-32F4E6F3938B}"/>
    <cellStyle name="tableau | ligne de cesure 4" xfId="905" xr:uid="{00000000-0005-0000-0000-00002FA60000}"/>
    <cellStyle name="tableau | ligne de cesure 4 2" xfId="1882" xr:uid="{00000000-0005-0000-0000-000030A60000}"/>
    <cellStyle name="tableau | ligne de cesure 4 3" xfId="52013" xr:uid="{39E1D3E1-C00E-464D-A145-AD50299384DC}"/>
    <cellStyle name="tableau | ligne de cesure 5" xfId="1878" xr:uid="{00000000-0005-0000-0000-000031A60000}"/>
    <cellStyle name="tableau | ligne de cesure 6" xfId="52014" xr:uid="{61C9443F-8C36-4208-AA6B-A8F67A3DA508}"/>
    <cellStyle name="tableau | ligne-titre | niveau1" xfId="906" xr:uid="{00000000-0005-0000-0000-000032A60000}"/>
    <cellStyle name="tableau | ligne-titre | niveau1 2" xfId="907" xr:uid="{00000000-0005-0000-0000-000033A60000}"/>
    <cellStyle name="tableau | ligne-titre | niveau1 2 2" xfId="1884" xr:uid="{00000000-0005-0000-0000-000034A60000}"/>
    <cellStyle name="tableau | ligne-titre | niveau1 2 3" xfId="52015" xr:uid="{A3927901-EA33-46D0-98C6-A961B2D66803}"/>
    <cellStyle name="tableau | ligne-titre | niveau1 3" xfId="908" xr:uid="{00000000-0005-0000-0000-000035A60000}"/>
    <cellStyle name="tableau | ligne-titre | niveau1 3 2" xfId="1885" xr:uid="{00000000-0005-0000-0000-000036A60000}"/>
    <cellStyle name="tableau | ligne-titre | niveau1 3 3" xfId="52016" xr:uid="{F9D5F06D-E868-41D4-8D17-CF2328A7D4F9}"/>
    <cellStyle name="tableau | ligne-titre | niveau1 4" xfId="909" xr:uid="{00000000-0005-0000-0000-000037A60000}"/>
    <cellStyle name="tableau | ligne-titre | niveau1 4 2" xfId="1886" xr:uid="{00000000-0005-0000-0000-000038A60000}"/>
    <cellStyle name="tableau | ligne-titre | niveau1 4 3" xfId="52017" xr:uid="{21C60887-24E9-4AB4-9B34-A083F764BAF4}"/>
    <cellStyle name="tableau | ligne-titre | niveau1 5" xfId="910" xr:uid="{00000000-0005-0000-0000-000039A60000}"/>
    <cellStyle name="tableau | ligne-titre | niveau1 5 2" xfId="1887" xr:uid="{00000000-0005-0000-0000-00003AA60000}"/>
    <cellStyle name="tableau | ligne-titre | niveau1 5 3" xfId="52018" xr:uid="{EB9D6796-BF9E-4E71-9162-B368221DDB42}"/>
    <cellStyle name="tableau | ligne-titre | niveau1 6" xfId="1883" xr:uid="{00000000-0005-0000-0000-00003BA60000}"/>
    <cellStyle name="tableau | ligne-titre | niveau1 7" xfId="52019" xr:uid="{3AF736AA-EDD6-4644-89BA-5F6B70D678F4}"/>
    <cellStyle name="tableau | ligne-titre | niveau2" xfId="911" xr:uid="{00000000-0005-0000-0000-00003CA60000}"/>
    <cellStyle name="tableau | ligne-titre | niveau2 2" xfId="912" xr:uid="{00000000-0005-0000-0000-00003DA60000}"/>
    <cellStyle name="tableau | ligne-titre | niveau2 2 2" xfId="1889" xr:uid="{00000000-0005-0000-0000-00003EA60000}"/>
    <cellStyle name="tableau | ligne-titre | niveau2 2 3" xfId="52020" xr:uid="{AE2A9C4D-ED40-4A5E-9570-5A6B149209F4}"/>
    <cellStyle name="tableau | ligne-titre | niveau2 3" xfId="913" xr:uid="{00000000-0005-0000-0000-00003FA60000}"/>
    <cellStyle name="tableau | ligne-titre | niveau2 3 2" xfId="1890" xr:uid="{00000000-0005-0000-0000-000040A60000}"/>
    <cellStyle name="tableau | ligne-titre | niveau2 3 3" xfId="52021" xr:uid="{C839641F-0D44-4EBC-9EF4-98E1D9A07805}"/>
    <cellStyle name="tableau | ligne-titre | niveau2 4" xfId="914" xr:uid="{00000000-0005-0000-0000-000041A60000}"/>
    <cellStyle name="tableau | ligne-titre | niveau2 4 2" xfId="1891" xr:uid="{00000000-0005-0000-0000-000042A60000}"/>
    <cellStyle name="tableau | ligne-titre | niveau2 4 3" xfId="52022" xr:uid="{DCFC681A-FDD8-4CC0-B662-D78326494188}"/>
    <cellStyle name="tableau | ligne-titre | niveau2 5" xfId="1888" xr:uid="{00000000-0005-0000-0000-000043A60000}"/>
    <cellStyle name="tableau | ligne-titre | niveau2 6" xfId="52023" xr:uid="{31A08345-C311-42B3-A2FB-3A52EA14C986}"/>
    <cellStyle name="tableau | ligne-titre | niveau3" xfId="915" xr:uid="{00000000-0005-0000-0000-000044A60000}"/>
    <cellStyle name="tableau | ligne-titre | niveau3 2" xfId="916" xr:uid="{00000000-0005-0000-0000-000045A60000}"/>
    <cellStyle name="tableau | ligne-titre | niveau3 2 2" xfId="1893" xr:uid="{00000000-0005-0000-0000-000046A60000}"/>
    <cellStyle name="tableau | ligne-titre | niveau3 2 3" xfId="52024" xr:uid="{7723CD2B-70D7-4650-9578-AFD3ABA98D39}"/>
    <cellStyle name="tableau | ligne-titre | niveau3 3" xfId="917" xr:uid="{00000000-0005-0000-0000-000047A60000}"/>
    <cellStyle name="tableau | ligne-titre | niveau3 3 2" xfId="1894" xr:uid="{00000000-0005-0000-0000-000048A60000}"/>
    <cellStyle name="tableau | ligne-titre | niveau3 3 3" xfId="52025" xr:uid="{624A5284-AF1C-4B26-A075-D55B12DC2867}"/>
    <cellStyle name="tableau | ligne-titre | niveau3 4" xfId="1892" xr:uid="{00000000-0005-0000-0000-000049A60000}"/>
    <cellStyle name="tableau | ligne-titre | niveau3 5" xfId="52026" xr:uid="{BD91A580-6C4B-440B-B0CF-B7BC711383F8}"/>
    <cellStyle name="tableau | ligne-titre | niveau4" xfId="918" xr:uid="{00000000-0005-0000-0000-00004AA60000}"/>
    <cellStyle name="tableau | ligne-titre | niveau4 2" xfId="919" xr:uid="{00000000-0005-0000-0000-00004BA60000}"/>
    <cellStyle name="tableau | ligne-titre | niveau4 2 2" xfId="1896" xr:uid="{00000000-0005-0000-0000-00004CA60000}"/>
    <cellStyle name="tableau | ligne-titre | niveau4 2 3" xfId="52027" xr:uid="{64CAFE4F-DE79-4194-89CA-85314136A5CC}"/>
    <cellStyle name="tableau | ligne-titre | niveau4 3" xfId="920" xr:uid="{00000000-0005-0000-0000-00004DA60000}"/>
    <cellStyle name="tableau | ligne-titre | niveau4 3 2" xfId="1897" xr:uid="{00000000-0005-0000-0000-00004EA60000}"/>
    <cellStyle name="tableau | ligne-titre | niveau4 3 3" xfId="52028" xr:uid="{EE629BA5-F0CC-419A-AE5A-1BAEAB4D48BA}"/>
    <cellStyle name="tableau | ligne-titre | niveau4 4" xfId="921" xr:uid="{00000000-0005-0000-0000-00004FA60000}"/>
    <cellStyle name="tableau | ligne-titre | niveau4 4 2" xfId="1898" xr:uid="{00000000-0005-0000-0000-000050A60000}"/>
    <cellStyle name="tableau | ligne-titre | niveau4 4 3" xfId="52029" xr:uid="{F8880EE7-29C5-4E0C-B025-75F0F8FD5CA8}"/>
    <cellStyle name="tableau | ligne-titre | niveau4 5" xfId="922" xr:uid="{00000000-0005-0000-0000-000051A60000}"/>
    <cellStyle name="tableau | ligne-titre | niveau4 5 2" xfId="1899" xr:uid="{00000000-0005-0000-0000-000052A60000}"/>
    <cellStyle name="tableau | ligne-titre | niveau4 5 3" xfId="52030" xr:uid="{4F5743D3-0CE2-4ED1-A996-AA80DFE81C92}"/>
    <cellStyle name="tableau | ligne-titre | niveau4 6" xfId="1895" xr:uid="{00000000-0005-0000-0000-000053A60000}"/>
    <cellStyle name="tableau | ligne-titre | niveau4 7" xfId="52031" xr:uid="{9D235AA6-5565-43F5-9922-710746E6C499}"/>
    <cellStyle name="tableau | ligne-titre | niveau5" xfId="923" xr:uid="{00000000-0005-0000-0000-000054A60000}"/>
    <cellStyle name="tableau | ligne-titre | niveau5 2" xfId="924" xr:uid="{00000000-0005-0000-0000-000055A60000}"/>
    <cellStyle name="tableau | ligne-titre | niveau5 2 2" xfId="1901" xr:uid="{00000000-0005-0000-0000-000056A60000}"/>
    <cellStyle name="tableau | ligne-titre | niveau5 2 3" xfId="52032" xr:uid="{62CAF52B-78C6-4497-8FF9-D9DA367CAABD}"/>
    <cellStyle name="tableau | ligne-titre | niveau5 3" xfId="925" xr:uid="{00000000-0005-0000-0000-000057A60000}"/>
    <cellStyle name="tableau | ligne-titre | niveau5 3 2" xfId="1902" xr:uid="{00000000-0005-0000-0000-000058A60000}"/>
    <cellStyle name="tableau | ligne-titre | niveau5 3 3" xfId="52033" xr:uid="{F2C05438-D381-47C6-A364-8C8A6E1E30DD}"/>
    <cellStyle name="tableau | ligne-titre | niveau5 4" xfId="1900" xr:uid="{00000000-0005-0000-0000-000059A60000}"/>
    <cellStyle name="tableau | ligne-titre | niveau5 5" xfId="52034" xr:uid="{62CCE793-3707-4C2F-91A7-6AACCC04683B}"/>
    <cellStyle name="tableau | source | plage de cellules" xfId="926" xr:uid="{00000000-0005-0000-0000-00005AA60000}"/>
    <cellStyle name="tableau | source | plage de cellules 2" xfId="927" xr:uid="{00000000-0005-0000-0000-00005BA60000}"/>
    <cellStyle name="tableau | source | plage de cellules 2 2" xfId="1904" xr:uid="{00000000-0005-0000-0000-00005CA60000}"/>
    <cellStyle name="tableau | source | plage de cellules 2 3" xfId="52035" xr:uid="{74E6F4EA-58D7-46F1-A294-1E0A144AB905}"/>
    <cellStyle name="tableau | source | plage de cellules 3" xfId="928" xr:uid="{00000000-0005-0000-0000-00005DA60000}"/>
    <cellStyle name="tableau | source | plage de cellules 3 2" xfId="1905" xr:uid="{00000000-0005-0000-0000-00005EA60000}"/>
    <cellStyle name="tableau | source | plage de cellules 3 3" xfId="52036" xr:uid="{48E46A6B-6EAC-4D02-A187-447A3C98FF98}"/>
    <cellStyle name="tableau | source | plage de cellules 4" xfId="929" xr:uid="{00000000-0005-0000-0000-00005FA60000}"/>
    <cellStyle name="tableau | source | plage de cellules 4 2" xfId="1906" xr:uid="{00000000-0005-0000-0000-000060A60000}"/>
    <cellStyle name="tableau | source | plage de cellules 4 3" xfId="52037" xr:uid="{FF3F1C8D-DB75-43A5-9442-AA0DC8F88A79}"/>
    <cellStyle name="tableau | source | plage de cellules 5" xfId="930" xr:uid="{00000000-0005-0000-0000-000061A60000}"/>
    <cellStyle name="tableau | source | plage de cellules 5 2" xfId="1907" xr:uid="{00000000-0005-0000-0000-000062A60000}"/>
    <cellStyle name="tableau | source | plage de cellules 5 3" xfId="52038" xr:uid="{3D3D3C3F-42ED-4BFE-8CE2-A4D99CADF82D}"/>
    <cellStyle name="tableau | source | plage de cellules 6" xfId="1903" xr:uid="{00000000-0005-0000-0000-000063A60000}"/>
    <cellStyle name="tableau | source | plage de cellules 7" xfId="52039" xr:uid="{F4D004E4-6D89-4245-920B-86A7F9D32F19}"/>
    <cellStyle name="tableau | source | texte" xfId="931" xr:uid="{00000000-0005-0000-0000-000064A60000}"/>
    <cellStyle name="tableau | source | texte 2" xfId="932" xr:uid="{00000000-0005-0000-0000-000065A60000}"/>
    <cellStyle name="tableau | source | texte 2 2" xfId="1909" xr:uid="{00000000-0005-0000-0000-000066A60000}"/>
    <cellStyle name="tableau | source | texte 2 3" xfId="52040" xr:uid="{100020F7-D260-4755-B3EE-DEE272FE46A1}"/>
    <cellStyle name="tableau | source | texte 3" xfId="933" xr:uid="{00000000-0005-0000-0000-000067A60000}"/>
    <cellStyle name="tableau | source | texte 3 2" xfId="1910" xr:uid="{00000000-0005-0000-0000-000068A60000}"/>
    <cellStyle name="tableau | source | texte 3 3" xfId="52041" xr:uid="{5FEC43CD-7453-42B2-9A45-9EAAA84A30CB}"/>
    <cellStyle name="tableau | source | texte 4" xfId="934" xr:uid="{00000000-0005-0000-0000-000069A60000}"/>
    <cellStyle name="tableau | source | texte 4 2" xfId="1911" xr:uid="{00000000-0005-0000-0000-00006AA60000}"/>
    <cellStyle name="tableau | source | texte 4 3" xfId="52042" xr:uid="{95E4206B-DFDA-4631-AC9B-DE279F585594}"/>
    <cellStyle name="tableau | source | texte 5" xfId="935" xr:uid="{00000000-0005-0000-0000-00006BA60000}"/>
    <cellStyle name="tableau | source | texte 5 2" xfId="1912" xr:uid="{00000000-0005-0000-0000-00006CA60000}"/>
    <cellStyle name="tableau | source | texte 5 3" xfId="52043" xr:uid="{B0A622E1-3E17-40A9-92F1-FE6D716DC35D}"/>
    <cellStyle name="tableau | source | texte 6" xfId="1908" xr:uid="{00000000-0005-0000-0000-00006DA60000}"/>
    <cellStyle name="tableau | source | texte 7" xfId="52044" xr:uid="{33563176-0DB7-4A50-BE59-3193698FAA48}"/>
    <cellStyle name="tableau | unite | plage de cellules" xfId="936" xr:uid="{00000000-0005-0000-0000-00006EA60000}"/>
    <cellStyle name="tableau | unite | plage de cellules 2" xfId="937" xr:uid="{00000000-0005-0000-0000-00006FA60000}"/>
    <cellStyle name="tableau | unite | plage de cellules 2 2" xfId="1914" xr:uid="{00000000-0005-0000-0000-000070A60000}"/>
    <cellStyle name="tableau | unite | plage de cellules 2 3" xfId="52045" xr:uid="{236CE0D2-0F89-41CF-B51A-AF1F43FC3206}"/>
    <cellStyle name="tableau | unite | plage de cellules 3" xfId="938" xr:uid="{00000000-0005-0000-0000-000071A60000}"/>
    <cellStyle name="tableau | unite | plage de cellules 3 2" xfId="1915" xr:uid="{00000000-0005-0000-0000-000072A60000}"/>
    <cellStyle name="tableau | unite | plage de cellules 3 3" xfId="52046" xr:uid="{ECA64789-DA29-4691-9086-F2574C929F11}"/>
    <cellStyle name="tableau | unite | plage de cellules 4" xfId="939" xr:uid="{00000000-0005-0000-0000-000073A60000}"/>
    <cellStyle name="tableau | unite | plage de cellules 4 2" xfId="1916" xr:uid="{00000000-0005-0000-0000-000074A60000}"/>
    <cellStyle name="tableau | unite | plage de cellules 4 3" xfId="52047" xr:uid="{1175B2E0-0960-41CF-8AC2-77D3818AA6FA}"/>
    <cellStyle name="tableau | unite | plage de cellules 5" xfId="940" xr:uid="{00000000-0005-0000-0000-000075A60000}"/>
    <cellStyle name="tableau | unite | plage de cellules 5 2" xfId="1917" xr:uid="{00000000-0005-0000-0000-000076A60000}"/>
    <cellStyle name="tableau | unite | plage de cellules 5 3" xfId="52048" xr:uid="{8A33D331-1332-4C89-BA8F-D06765234870}"/>
    <cellStyle name="tableau | unite | plage de cellules 6" xfId="1913" xr:uid="{00000000-0005-0000-0000-000077A60000}"/>
    <cellStyle name="tableau | unite | plage de cellules 7" xfId="52049" xr:uid="{22E6941F-2519-43AB-A4ED-4263953CAFEB}"/>
    <cellStyle name="tableau | unite | texte" xfId="941" xr:uid="{00000000-0005-0000-0000-000078A60000}"/>
    <cellStyle name="tableau | unite | texte 2" xfId="942" xr:uid="{00000000-0005-0000-0000-000079A60000}"/>
    <cellStyle name="tableau | unite | texte 2 2" xfId="1919" xr:uid="{00000000-0005-0000-0000-00007AA60000}"/>
    <cellStyle name="tableau | unite | texte 2 3" xfId="52050" xr:uid="{7C0BE25C-DA04-423D-8A8F-6AC6D1351564}"/>
    <cellStyle name="tableau | unite | texte 3" xfId="943" xr:uid="{00000000-0005-0000-0000-00007BA60000}"/>
    <cellStyle name="tableau | unite | texte 3 2" xfId="1920" xr:uid="{00000000-0005-0000-0000-00007CA60000}"/>
    <cellStyle name="tableau | unite | texte 3 3" xfId="52051" xr:uid="{203FA324-4D5D-42D6-A830-8829416C4B7A}"/>
    <cellStyle name="tableau | unite | texte 4" xfId="944" xr:uid="{00000000-0005-0000-0000-00007DA60000}"/>
    <cellStyle name="tableau | unite | texte 4 2" xfId="1921" xr:uid="{00000000-0005-0000-0000-00007EA60000}"/>
    <cellStyle name="tableau | unite | texte 4 3" xfId="52052" xr:uid="{BDE1F29A-ABD8-48A9-AA0A-788D387B2F13}"/>
    <cellStyle name="tableau | unite | texte 5" xfId="945" xr:uid="{00000000-0005-0000-0000-00007FA60000}"/>
    <cellStyle name="tableau | unite | texte 5 2" xfId="1922" xr:uid="{00000000-0005-0000-0000-000080A60000}"/>
    <cellStyle name="tableau | unite | texte 5 3" xfId="52053" xr:uid="{E3430494-2B5E-4B3B-B5B7-0B17DF610A17}"/>
    <cellStyle name="tableau | unite | texte 6" xfId="1918" xr:uid="{00000000-0005-0000-0000-000081A60000}"/>
    <cellStyle name="tableau | unite | texte 7" xfId="52054" xr:uid="{AEDF5304-7F7F-4EDA-B926-630D6796339F}"/>
    <cellStyle name="TableHead" xfId="42681" xr:uid="{00000000-0005-0000-0000-000082A60000}"/>
    <cellStyle name="TableHead 2" xfId="42682" xr:uid="{00000000-0005-0000-0000-000083A60000}"/>
    <cellStyle name="TableHead 2 2" xfId="42683" xr:uid="{00000000-0005-0000-0000-000084A60000}"/>
    <cellStyle name="TableHead 2 2 2" xfId="42684" xr:uid="{00000000-0005-0000-0000-000085A60000}"/>
    <cellStyle name="TableHead 2 2 2 2" xfId="42685" xr:uid="{00000000-0005-0000-0000-000086A60000}"/>
    <cellStyle name="TableHead 2 2 3" xfId="42686" xr:uid="{00000000-0005-0000-0000-000087A60000}"/>
    <cellStyle name="TableHead 2 2 4" xfId="42687" xr:uid="{00000000-0005-0000-0000-000088A60000}"/>
    <cellStyle name="TableHead 2 3" xfId="42688" xr:uid="{00000000-0005-0000-0000-000089A60000}"/>
    <cellStyle name="TableHead 2 3 2" xfId="42689" xr:uid="{00000000-0005-0000-0000-00008AA60000}"/>
    <cellStyle name="TableHead 2 4" xfId="42690" xr:uid="{00000000-0005-0000-0000-00008BA60000}"/>
    <cellStyle name="TableHead 2 5" xfId="42691" xr:uid="{00000000-0005-0000-0000-00008CA60000}"/>
    <cellStyle name="TableHead 2 6" xfId="42692" xr:uid="{00000000-0005-0000-0000-00008DA60000}"/>
    <cellStyle name="TableHead 3" xfId="42693" xr:uid="{00000000-0005-0000-0000-00008EA60000}"/>
    <cellStyle name="TableHead 3 2" xfId="42694" xr:uid="{00000000-0005-0000-0000-00008FA60000}"/>
    <cellStyle name="TableStyleLight1" xfId="946" xr:uid="{00000000-0005-0000-0000-000090A60000}"/>
    <cellStyle name="TableStyleLight1 2" xfId="1923" xr:uid="{00000000-0005-0000-0000-000091A60000}"/>
    <cellStyle name="TableStyleLight1 2 2" xfId="42697" xr:uid="{00000000-0005-0000-0000-000092A60000}"/>
    <cellStyle name="TableStyleLight1 2 2 2" xfId="42698" xr:uid="{00000000-0005-0000-0000-000093A60000}"/>
    <cellStyle name="TableStyleLight1 2 3" xfId="42699" xr:uid="{00000000-0005-0000-0000-000094A60000}"/>
    <cellStyle name="TableStyleLight1 2 4" xfId="42700" xr:uid="{00000000-0005-0000-0000-000095A60000}"/>
    <cellStyle name="TableStyleLight1 2 5" xfId="42696" xr:uid="{00000000-0005-0000-0000-000096A60000}"/>
    <cellStyle name="TableStyleLight1 3" xfId="42701" xr:uid="{00000000-0005-0000-0000-000097A60000}"/>
    <cellStyle name="TableStyleLight1 3 2" xfId="42702" xr:uid="{00000000-0005-0000-0000-000098A60000}"/>
    <cellStyle name="TableStyleLight1 3 3" xfId="52055" xr:uid="{A41D4D97-3463-4FEC-99B1-2C303BE3064C}"/>
    <cellStyle name="TableStyleLight1 4" xfId="42703" xr:uid="{00000000-0005-0000-0000-000099A60000}"/>
    <cellStyle name="TableStyleLight1 5" xfId="42704" xr:uid="{00000000-0005-0000-0000-00009AA60000}"/>
    <cellStyle name="TableStyleLight1 6" xfId="42695" xr:uid="{00000000-0005-0000-0000-00009BA60000}"/>
    <cellStyle name="Tekst objaśnienia" xfId="42705" xr:uid="{00000000-0005-0000-0000-00009CA60000}"/>
    <cellStyle name="Tekst objaśnienia 2" xfId="42706" xr:uid="{00000000-0005-0000-0000-00009DA60000}"/>
    <cellStyle name="Tekst objaśnienia 2 2" xfId="42707" xr:uid="{00000000-0005-0000-0000-00009EA60000}"/>
    <cellStyle name="Tekst objaśnienia 2 2 2" xfId="42708" xr:uid="{00000000-0005-0000-0000-00009FA60000}"/>
    <cellStyle name="Tekst objaśnienia 2 2 2 2" xfId="42709" xr:uid="{00000000-0005-0000-0000-0000A0A60000}"/>
    <cellStyle name="Tekst objaśnienia 2 2 3" xfId="42710" xr:uid="{00000000-0005-0000-0000-0000A1A60000}"/>
    <cellStyle name="Tekst objaśnienia 2 2 4" xfId="42711" xr:uid="{00000000-0005-0000-0000-0000A2A60000}"/>
    <cellStyle name="Tekst objaśnienia 2 3" xfId="42712" xr:uid="{00000000-0005-0000-0000-0000A3A60000}"/>
    <cellStyle name="Tekst objaśnienia 2 3 2" xfId="42713" xr:uid="{00000000-0005-0000-0000-0000A4A60000}"/>
    <cellStyle name="Tekst objaśnienia 2 4" xfId="42714" xr:uid="{00000000-0005-0000-0000-0000A5A60000}"/>
    <cellStyle name="Tekst objaśnienia 2 5" xfId="42715" xr:uid="{00000000-0005-0000-0000-0000A6A60000}"/>
    <cellStyle name="Tekst ostrzeżenia" xfId="42716" xr:uid="{00000000-0005-0000-0000-0000A7A60000}"/>
    <cellStyle name="Tekst ostrzeżenia 2" xfId="42717" xr:uid="{00000000-0005-0000-0000-0000A8A60000}"/>
    <cellStyle name="Tekst ostrzeżenia 2 2" xfId="42718" xr:uid="{00000000-0005-0000-0000-0000A9A60000}"/>
    <cellStyle name="Tekst ostrzeżenia 2 2 2" xfId="42719" xr:uid="{00000000-0005-0000-0000-0000AAA60000}"/>
    <cellStyle name="Tekst ostrzeżenia 2 2 2 2" xfId="42720" xr:uid="{00000000-0005-0000-0000-0000ABA60000}"/>
    <cellStyle name="Tekst ostrzeżenia 2 2 3" xfId="42721" xr:uid="{00000000-0005-0000-0000-0000ACA60000}"/>
    <cellStyle name="Tekst ostrzeżenia 2 2 4" xfId="42722" xr:uid="{00000000-0005-0000-0000-0000ADA60000}"/>
    <cellStyle name="Tekst ostrzeżenia 2 3" xfId="42723" xr:uid="{00000000-0005-0000-0000-0000AEA60000}"/>
    <cellStyle name="Tekst ostrzeżenia 2 3 2" xfId="42724" xr:uid="{00000000-0005-0000-0000-0000AFA60000}"/>
    <cellStyle name="Tekst ostrzeżenia 2 4" xfId="42725" xr:uid="{00000000-0005-0000-0000-0000B0A60000}"/>
    <cellStyle name="Tekst ostrzeżenia 2 5" xfId="42726" xr:uid="{00000000-0005-0000-0000-0000B1A60000}"/>
    <cellStyle name="Testo avviso" xfId="947" xr:uid="{00000000-0005-0000-0000-0000B2A60000}"/>
    <cellStyle name="Testo avviso 2" xfId="1924" xr:uid="{00000000-0005-0000-0000-0000B3A60000}"/>
    <cellStyle name="Testo avviso 3" xfId="52057" xr:uid="{5D7E0ACA-91FA-4328-A7A7-5952D0947FE8}"/>
    <cellStyle name="Testo avviso 4" xfId="52056" xr:uid="{F8201B50-EAD6-4B6B-9518-845C678A595E}"/>
    <cellStyle name="Testo descrittivo" xfId="948" xr:uid="{00000000-0005-0000-0000-0000B4A60000}"/>
    <cellStyle name="Testo descrittivo 2" xfId="1925" xr:uid="{00000000-0005-0000-0000-0000B5A60000}"/>
    <cellStyle name="Testo descrittivo 3" xfId="52059" xr:uid="{3676F1C1-174D-448A-9F87-3BA8E02AEFDA}"/>
    <cellStyle name="Testo descrittivo 4" xfId="52058" xr:uid="{0AE68754-ED6D-4EF0-9E55-E285F86B1734}"/>
    <cellStyle name="Text" xfId="2040" xr:uid="{00000000-0005-0000-0000-0000B6A60000}"/>
    <cellStyle name="Texte explicatif" xfId="50312" builtinId="53" customBuiltin="1"/>
    <cellStyle name="Texte explicatif 10" xfId="42727" xr:uid="{00000000-0005-0000-0000-0000B7A60000}"/>
    <cellStyle name="Texte explicatif 10 2" xfId="42728" xr:uid="{00000000-0005-0000-0000-0000B8A60000}"/>
    <cellStyle name="Texte explicatif 10 2 2" xfId="42729" xr:uid="{00000000-0005-0000-0000-0000B9A60000}"/>
    <cellStyle name="Texte explicatif 10 2 2 2" xfId="42730" xr:uid="{00000000-0005-0000-0000-0000BAA60000}"/>
    <cellStyle name="Texte explicatif 10 2 2 2 2" xfId="42731" xr:uid="{00000000-0005-0000-0000-0000BBA60000}"/>
    <cellStyle name="Texte explicatif 10 2 2 3" xfId="42732" xr:uid="{00000000-0005-0000-0000-0000BCA60000}"/>
    <cellStyle name="Texte explicatif 10 2 2 4" xfId="42733" xr:uid="{00000000-0005-0000-0000-0000BDA60000}"/>
    <cellStyle name="Texte explicatif 10 2 3" xfId="42734" xr:uid="{00000000-0005-0000-0000-0000BEA60000}"/>
    <cellStyle name="Texte explicatif 10 2 3 2" xfId="42735" xr:uid="{00000000-0005-0000-0000-0000BFA60000}"/>
    <cellStyle name="Texte explicatif 10 2 3 3" xfId="42736" xr:uid="{00000000-0005-0000-0000-0000C0A60000}"/>
    <cellStyle name="Texte explicatif 10 2 4" xfId="42737" xr:uid="{00000000-0005-0000-0000-0000C1A60000}"/>
    <cellStyle name="Texte explicatif 10 2 4 2" xfId="42738" xr:uid="{00000000-0005-0000-0000-0000C2A60000}"/>
    <cellStyle name="Texte explicatif 10 2 5" xfId="42739" xr:uid="{00000000-0005-0000-0000-0000C3A60000}"/>
    <cellStyle name="Texte explicatif 10 2 6" xfId="42740" xr:uid="{00000000-0005-0000-0000-0000C4A60000}"/>
    <cellStyle name="Texte explicatif 10 3" xfId="42741" xr:uid="{00000000-0005-0000-0000-0000C5A60000}"/>
    <cellStyle name="Texte explicatif 10 3 2" xfId="42742" xr:uid="{00000000-0005-0000-0000-0000C6A60000}"/>
    <cellStyle name="Texte explicatif 11" xfId="42743" xr:uid="{00000000-0005-0000-0000-0000C7A60000}"/>
    <cellStyle name="Texte explicatif 11 2" xfId="42744" xr:uid="{00000000-0005-0000-0000-0000C8A60000}"/>
    <cellStyle name="Texte explicatif 11 2 2" xfId="42745" xr:uid="{00000000-0005-0000-0000-0000C9A60000}"/>
    <cellStyle name="Texte explicatif 11 2 2 2" xfId="42746" xr:uid="{00000000-0005-0000-0000-0000CAA60000}"/>
    <cellStyle name="Texte explicatif 11 2 2 2 2" xfId="42747" xr:uid="{00000000-0005-0000-0000-0000CBA60000}"/>
    <cellStyle name="Texte explicatif 11 2 2 2 2 2" xfId="42748" xr:uid="{00000000-0005-0000-0000-0000CCA60000}"/>
    <cellStyle name="Texte explicatif 11 2 2 2 3" xfId="42749" xr:uid="{00000000-0005-0000-0000-0000CDA60000}"/>
    <cellStyle name="Texte explicatif 11 2 2 2 4" xfId="42750" xr:uid="{00000000-0005-0000-0000-0000CEA60000}"/>
    <cellStyle name="Texte explicatif 11 2 2 3" xfId="42751" xr:uid="{00000000-0005-0000-0000-0000CFA60000}"/>
    <cellStyle name="Texte explicatif 11 2 2 3 2" xfId="42752" xr:uid="{00000000-0005-0000-0000-0000D0A60000}"/>
    <cellStyle name="Texte explicatif 11 2 2 4" xfId="42753" xr:uid="{00000000-0005-0000-0000-0000D1A60000}"/>
    <cellStyle name="Texte explicatif 11 2 2 5" xfId="42754" xr:uid="{00000000-0005-0000-0000-0000D2A60000}"/>
    <cellStyle name="Texte explicatif 11 2 2 6" xfId="42755" xr:uid="{00000000-0005-0000-0000-0000D3A60000}"/>
    <cellStyle name="Texte explicatif 11 2 3" xfId="42756" xr:uid="{00000000-0005-0000-0000-0000D4A60000}"/>
    <cellStyle name="Texte explicatif 11 2 3 2" xfId="42757" xr:uid="{00000000-0005-0000-0000-0000D5A60000}"/>
    <cellStyle name="Texte explicatif 11 3" xfId="42758" xr:uid="{00000000-0005-0000-0000-0000D6A60000}"/>
    <cellStyle name="Texte explicatif 11 3 2" xfId="42759" xr:uid="{00000000-0005-0000-0000-0000D7A60000}"/>
    <cellStyle name="Texte explicatif 11 3 2 2" xfId="42760" xr:uid="{00000000-0005-0000-0000-0000D8A60000}"/>
    <cellStyle name="Texte explicatif 11 3 2 2 2" xfId="42761" xr:uid="{00000000-0005-0000-0000-0000D9A60000}"/>
    <cellStyle name="Texte explicatif 11 3 2 3" xfId="42762" xr:uid="{00000000-0005-0000-0000-0000DAA60000}"/>
    <cellStyle name="Texte explicatif 11 3 2 4" xfId="42763" xr:uid="{00000000-0005-0000-0000-0000DBA60000}"/>
    <cellStyle name="Texte explicatif 11 3 3" xfId="42764" xr:uid="{00000000-0005-0000-0000-0000DCA60000}"/>
    <cellStyle name="Texte explicatif 11 3 3 2" xfId="42765" xr:uid="{00000000-0005-0000-0000-0000DDA60000}"/>
    <cellStyle name="Texte explicatif 11 3 4" xfId="42766" xr:uid="{00000000-0005-0000-0000-0000DEA60000}"/>
    <cellStyle name="Texte explicatif 11 3 5" xfId="42767" xr:uid="{00000000-0005-0000-0000-0000DFA60000}"/>
    <cellStyle name="Texte explicatif 11 3 6" xfId="42768" xr:uid="{00000000-0005-0000-0000-0000E0A60000}"/>
    <cellStyle name="Texte explicatif 11 4" xfId="42769" xr:uid="{00000000-0005-0000-0000-0000E1A60000}"/>
    <cellStyle name="Texte explicatif 11 4 2" xfId="42770" xr:uid="{00000000-0005-0000-0000-0000E2A60000}"/>
    <cellStyle name="Texte explicatif 12" xfId="42771" xr:uid="{00000000-0005-0000-0000-0000E3A60000}"/>
    <cellStyle name="Texte explicatif 12 2" xfId="42772" xr:uid="{00000000-0005-0000-0000-0000E4A60000}"/>
    <cellStyle name="Texte explicatif 12 2 2" xfId="42773" xr:uid="{00000000-0005-0000-0000-0000E5A60000}"/>
    <cellStyle name="Texte explicatif 12 2 2 2" xfId="42774" xr:uid="{00000000-0005-0000-0000-0000E6A60000}"/>
    <cellStyle name="Texte explicatif 12 2 2 2 2" xfId="42775" xr:uid="{00000000-0005-0000-0000-0000E7A60000}"/>
    <cellStyle name="Texte explicatif 12 2 2 3" xfId="42776" xr:uid="{00000000-0005-0000-0000-0000E8A60000}"/>
    <cellStyle name="Texte explicatif 12 2 2 4" xfId="42777" xr:uid="{00000000-0005-0000-0000-0000E9A60000}"/>
    <cellStyle name="Texte explicatif 12 2 3" xfId="42778" xr:uid="{00000000-0005-0000-0000-0000EAA60000}"/>
    <cellStyle name="Texte explicatif 12 2 3 2" xfId="42779" xr:uid="{00000000-0005-0000-0000-0000EBA60000}"/>
    <cellStyle name="Texte explicatif 12 2 4" xfId="42780" xr:uid="{00000000-0005-0000-0000-0000ECA60000}"/>
    <cellStyle name="Texte explicatif 12 2 5" xfId="42781" xr:uid="{00000000-0005-0000-0000-0000EDA60000}"/>
    <cellStyle name="Texte explicatif 12 2 6" xfId="42782" xr:uid="{00000000-0005-0000-0000-0000EEA60000}"/>
    <cellStyle name="Texte explicatif 12 3" xfId="42783" xr:uid="{00000000-0005-0000-0000-0000EFA60000}"/>
    <cellStyle name="Texte explicatif 12 3 2" xfId="42784" xr:uid="{00000000-0005-0000-0000-0000F0A60000}"/>
    <cellStyle name="Texte explicatif 13" xfId="42785" xr:uid="{00000000-0005-0000-0000-0000F1A60000}"/>
    <cellStyle name="Texte explicatif 13 2" xfId="42786" xr:uid="{00000000-0005-0000-0000-0000F2A60000}"/>
    <cellStyle name="Texte explicatif 13 2 2" xfId="42787" xr:uid="{00000000-0005-0000-0000-0000F3A60000}"/>
    <cellStyle name="Texte explicatif 13 2 2 2" xfId="42788" xr:uid="{00000000-0005-0000-0000-0000F4A60000}"/>
    <cellStyle name="Texte explicatif 13 2 3" xfId="42789" xr:uid="{00000000-0005-0000-0000-0000F5A60000}"/>
    <cellStyle name="Texte explicatif 13 2 4" xfId="42790" xr:uid="{00000000-0005-0000-0000-0000F6A60000}"/>
    <cellStyle name="Texte explicatif 13 2 5" xfId="42791" xr:uid="{00000000-0005-0000-0000-0000F7A60000}"/>
    <cellStyle name="Texte explicatif 13 3" xfId="42792" xr:uid="{00000000-0005-0000-0000-0000F8A60000}"/>
    <cellStyle name="Texte explicatif 13 3 2" xfId="42793" xr:uid="{00000000-0005-0000-0000-0000F9A60000}"/>
    <cellStyle name="Texte explicatif 13 3 3" xfId="42794" xr:uid="{00000000-0005-0000-0000-0000FAA60000}"/>
    <cellStyle name="Texte explicatif 13 3 4" xfId="42795" xr:uid="{00000000-0005-0000-0000-0000FBA60000}"/>
    <cellStyle name="Texte explicatif 13 4" xfId="42796" xr:uid="{00000000-0005-0000-0000-0000FCA60000}"/>
    <cellStyle name="Texte explicatif 13 4 2" xfId="42797" xr:uid="{00000000-0005-0000-0000-0000FDA60000}"/>
    <cellStyle name="Texte explicatif 13 5" xfId="42798" xr:uid="{00000000-0005-0000-0000-0000FEA60000}"/>
    <cellStyle name="Texte explicatif 13 6" xfId="42799" xr:uid="{00000000-0005-0000-0000-0000FFA60000}"/>
    <cellStyle name="Texte explicatif 14" xfId="42800" xr:uid="{00000000-0005-0000-0000-000000A70000}"/>
    <cellStyle name="Texte explicatif 14 2" xfId="42801" xr:uid="{00000000-0005-0000-0000-000001A70000}"/>
    <cellStyle name="Texte explicatif 14 2 2" xfId="42802" xr:uid="{00000000-0005-0000-0000-000002A70000}"/>
    <cellStyle name="Texte explicatif 15" xfId="42803" xr:uid="{00000000-0005-0000-0000-000003A70000}"/>
    <cellStyle name="Texte explicatif 16" xfId="42804" xr:uid="{00000000-0005-0000-0000-000004A70000}"/>
    <cellStyle name="Texte explicatif 17" xfId="42805" xr:uid="{00000000-0005-0000-0000-000005A70000}"/>
    <cellStyle name="Texte explicatif 2" xfId="949" xr:uid="{00000000-0005-0000-0000-000006A70000}"/>
    <cellStyle name="Texte explicatif 2 2" xfId="1926" xr:uid="{00000000-0005-0000-0000-000007A70000}"/>
    <cellStyle name="Texte explicatif 2 2 2" xfId="42807" xr:uid="{00000000-0005-0000-0000-000008A70000}"/>
    <cellStyle name="Texte explicatif 2 2 2 2" xfId="42808" xr:uid="{00000000-0005-0000-0000-000009A70000}"/>
    <cellStyle name="Texte explicatif 2 2 2 2 2" xfId="42809" xr:uid="{00000000-0005-0000-0000-00000AA70000}"/>
    <cellStyle name="Texte explicatif 2 2 2 2 2 2" xfId="42810" xr:uid="{00000000-0005-0000-0000-00000BA70000}"/>
    <cellStyle name="Texte explicatif 2 2 2 2 3" xfId="42811" xr:uid="{00000000-0005-0000-0000-00000CA70000}"/>
    <cellStyle name="Texte explicatif 2 2 2 2 4" xfId="42812" xr:uid="{00000000-0005-0000-0000-00000DA70000}"/>
    <cellStyle name="Texte explicatif 2 2 2 2 5" xfId="42813" xr:uid="{00000000-0005-0000-0000-00000EA70000}"/>
    <cellStyle name="Texte explicatif 2 2 2 3" xfId="42814" xr:uid="{00000000-0005-0000-0000-00000FA70000}"/>
    <cellStyle name="Texte explicatif 2 2 2 3 2" xfId="42815" xr:uid="{00000000-0005-0000-0000-000010A70000}"/>
    <cellStyle name="Texte explicatif 2 2 2 3 3" xfId="42816" xr:uid="{00000000-0005-0000-0000-000011A70000}"/>
    <cellStyle name="Texte explicatif 2 2 2 4" xfId="42817" xr:uid="{00000000-0005-0000-0000-000012A70000}"/>
    <cellStyle name="Texte explicatif 2 2 2 5" xfId="42818" xr:uid="{00000000-0005-0000-0000-000013A70000}"/>
    <cellStyle name="Texte explicatif 2 2 3" xfId="42819" xr:uid="{00000000-0005-0000-0000-000014A70000}"/>
    <cellStyle name="Texte explicatif 2 2 4" xfId="42806" xr:uid="{00000000-0005-0000-0000-000015A70000}"/>
    <cellStyle name="Texte explicatif 2 3" xfId="42820" xr:uid="{00000000-0005-0000-0000-000016A70000}"/>
    <cellStyle name="Texte explicatif 2 3 2" xfId="42821" xr:uid="{00000000-0005-0000-0000-000017A70000}"/>
    <cellStyle name="Texte explicatif 2 3 2 2" xfId="42822" xr:uid="{00000000-0005-0000-0000-000018A70000}"/>
    <cellStyle name="Texte explicatif 2 3 2 2 2" xfId="42823" xr:uid="{00000000-0005-0000-0000-000019A70000}"/>
    <cellStyle name="Texte explicatif 2 3 2 3" xfId="42824" xr:uid="{00000000-0005-0000-0000-00001AA70000}"/>
    <cellStyle name="Texte explicatif 2 3 2 4" xfId="42825" xr:uid="{00000000-0005-0000-0000-00001BA70000}"/>
    <cellStyle name="Texte explicatif 2 3 2 5" xfId="42826" xr:uid="{00000000-0005-0000-0000-00001CA70000}"/>
    <cellStyle name="Texte explicatif 2 3 3" xfId="42827" xr:uid="{00000000-0005-0000-0000-00001DA70000}"/>
    <cellStyle name="Texte explicatif 2 3 3 2" xfId="42828" xr:uid="{00000000-0005-0000-0000-00001EA70000}"/>
    <cellStyle name="Texte explicatif 2 3 3 3" xfId="42829" xr:uid="{00000000-0005-0000-0000-00001FA70000}"/>
    <cellStyle name="Texte explicatif 2 3 4" xfId="42830" xr:uid="{00000000-0005-0000-0000-000020A70000}"/>
    <cellStyle name="Texte explicatif 2 3 4 2" xfId="42831" xr:uid="{00000000-0005-0000-0000-000021A70000}"/>
    <cellStyle name="Texte explicatif 2 3 4 3" xfId="42832" xr:uid="{00000000-0005-0000-0000-000022A70000}"/>
    <cellStyle name="Texte explicatif 2 3 5" xfId="42833" xr:uid="{00000000-0005-0000-0000-000023A70000}"/>
    <cellStyle name="Texte explicatif 2 3 5 2" xfId="42834" xr:uid="{00000000-0005-0000-0000-000024A70000}"/>
    <cellStyle name="Texte explicatif 2 3 6" xfId="42835" xr:uid="{00000000-0005-0000-0000-000025A70000}"/>
    <cellStyle name="Texte explicatif 2 3 7" xfId="52060" xr:uid="{88ED5BC6-0E4B-4165-932C-657EC6B33436}"/>
    <cellStyle name="Texte explicatif 2 4" xfId="42836" xr:uid="{00000000-0005-0000-0000-000026A70000}"/>
    <cellStyle name="Texte explicatif 2 4 2" xfId="42837" xr:uid="{00000000-0005-0000-0000-000027A70000}"/>
    <cellStyle name="Texte explicatif 2 4 3" xfId="42838" xr:uid="{00000000-0005-0000-0000-000028A70000}"/>
    <cellStyle name="Texte explicatif 2 5" xfId="42839" xr:uid="{00000000-0005-0000-0000-000029A70000}"/>
    <cellStyle name="Texte explicatif 2 6" xfId="42840" xr:uid="{00000000-0005-0000-0000-00002AA70000}"/>
    <cellStyle name="Texte explicatif 2 6 2" xfId="42841" xr:uid="{00000000-0005-0000-0000-00002BA70000}"/>
    <cellStyle name="Texte explicatif 2 7" xfId="42842" xr:uid="{00000000-0005-0000-0000-00002CA70000}"/>
    <cellStyle name="Texte explicatif 2 8" xfId="42843" xr:uid="{00000000-0005-0000-0000-00002DA70000}"/>
    <cellStyle name="Texte explicatif 2 9" xfId="2320" xr:uid="{00000000-0005-0000-0000-00002EA70000}"/>
    <cellStyle name="Texte explicatif 3" xfId="42844" xr:uid="{00000000-0005-0000-0000-00002FA70000}"/>
    <cellStyle name="Texte explicatif 3 2" xfId="42845" xr:uid="{00000000-0005-0000-0000-000030A70000}"/>
    <cellStyle name="Texte explicatif 3 2 2" xfId="42846" xr:uid="{00000000-0005-0000-0000-000031A70000}"/>
    <cellStyle name="Texte explicatif 3 2 2 2" xfId="42847" xr:uid="{00000000-0005-0000-0000-000032A70000}"/>
    <cellStyle name="Texte explicatif 3 2 2 2 2" xfId="42848" xr:uid="{00000000-0005-0000-0000-000033A70000}"/>
    <cellStyle name="Texte explicatif 3 2 2 2 2 2" xfId="42849" xr:uid="{00000000-0005-0000-0000-000034A70000}"/>
    <cellStyle name="Texte explicatif 3 2 2 2 3" xfId="42850" xr:uid="{00000000-0005-0000-0000-000035A70000}"/>
    <cellStyle name="Texte explicatif 3 2 2 2 4" xfId="42851" xr:uid="{00000000-0005-0000-0000-000036A70000}"/>
    <cellStyle name="Texte explicatif 3 2 2 2 5" xfId="42852" xr:uid="{00000000-0005-0000-0000-000037A70000}"/>
    <cellStyle name="Texte explicatif 3 2 2 3" xfId="42853" xr:uid="{00000000-0005-0000-0000-000038A70000}"/>
    <cellStyle name="Texte explicatif 3 2 2 3 2" xfId="42854" xr:uid="{00000000-0005-0000-0000-000039A70000}"/>
    <cellStyle name="Texte explicatif 3 2 2 3 3" xfId="42855" xr:uid="{00000000-0005-0000-0000-00003AA70000}"/>
    <cellStyle name="Texte explicatif 3 2 2 4" xfId="42856" xr:uid="{00000000-0005-0000-0000-00003BA70000}"/>
    <cellStyle name="Texte explicatif 3 2 2 5" xfId="42857" xr:uid="{00000000-0005-0000-0000-00003CA70000}"/>
    <cellStyle name="Texte explicatif 3 2 3" xfId="42858" xr:uid="{00000000-0005-0000-0000-00003DA70000}"/>
    <cellStyle name="Texte explicatif 3 3" xfId="42859" xr:uid="{00000000-0005-0000-0000-00003EA70000}"/>
    <cellStyle name="Texte explicatif 3 3 2" xfId="42860" xr:uid="{00000000-0005-0000-0000-00003FA70000}"/>
    <cellStyle name="Texte explicatif 3 3 2 2" xfId="42861" xr:uid="{00000000-0005-0000-0000-000040A70000}"/>
    <cellStyle name="Texte explicatif 3 3 2 2 2" xfId="42862" xr:uid="{00000000-0005-0000-0000-000041A70000}"/>
    <cellStyle name="Texte explicatif 3 3 2 3" xfId="42863" xr:uid="{00000000-0005-0000-0000-000042A70000}"/>
    <cellStyle name="Texte explicatif 3 3 2 4" xfId="42864" xr:uid="{00000000-0005-0000-0000-000043A70000}"/>
    <cellStyle name="Texte explicatif 3 3 2 5" xfId="42865" xr:uid="{00000000-0005-0000-0000-000044A70000}"/>
    <cellStyle name="Texte explicatif 3 3 3" xfId="42866" xr:uid="{00000000-0005-0000-0000-000045A70000}"/>
    <cellStyle name="Texte explicatif 3 3 3 2" xfId="42867" xr:uid="{00000000-0005-0000-0000-000046A70000}"/>
    <cellStyle name="Texte explicatif 3 3 3 3" xfId="42868" xr:uid="{00000000-0005-0000-0000-000047A70000}"/>
    <cellStyle name="Texte explicatif 3 3 4" xfId="42869" xr:uid="{00000000-0005-0000-0000-000048A70000}"/>
    <cellStyle name="Texte explicatif 3 3 4 2" xfId="42870" xr:uid="{00000000-0005-0000-0000-000049A70000}"/>
    <cellStyle name="Texte explicatif 3 3 4 3" xfId="42871" xr:uid="{00000000-0005-0000-0000-00004AA70000}"/>
    <cellStyle name="Texte explicatif 3 3 5" xfId="42872" xr:uid="{00000000-0005-0000-0000-00004BA70000}"/>
    <cellStyle name="Texte explicatif 3 3 5 2" xfId="42873" xr:uid="{00000000-0005-0000-0000-00004CA70000}"/>
    <cellStyle name="Texte explicatif 3 3 6" xfId="42874" xr:uid="{00000000-0005-0000-0000-00004DA70000}"/>
    <cellStyle name="Texte explicatif 3 4" xfId="42875" xr:uid="{00000000-0005-0000-0000-00004EA70000}"/>
    <cellStyle name="Texte explicatif 3 4 2" xfId="42876" xr:uid="{00000000-0005-0000-0000-00004FA70000}"/>
    <cellStyle name="Texte explicatif 3 4 3" xfId="42877" xr:uid="{00000000-0005-0000-0000-000050A70000}"/>
    <cellStyle name="Texte explicatif 3 5" xfId="42878" xr:uid="{00000000-0005-0000-0000-000051A70000}"/>
    <cellStyle name="Texte explicatif 3 6" xfId="42879" xr:uid="{00000000-0005-0000-0000-000052A70000}"/>
    <cellStyle name="Texte explicatif 3 6 2" xfId="42880" xr:uid="{00000000-0005-0000-0000-000053A70000}"/>
    <cellStyle name="Texte explicatif 3 7" xfId="42881" xr:uid="{00000000-0005-0000-0000-000054A70000}"/>
    <cellStyle name="Texte explicatif 3 8" xfId="42882" xr:uid="{00000000-0005-0000-0000-000055A70000}"/>
    <cellStyle name="Texte explicatif 4" xfId="42883" xr:uid="{00000000-0005-0000-0000-000056A70000}"/>
    <cellStyle name="Texte explicatif 4 2" xfId="42884" xr:uid="{00000000-0005-0000-0000-000057A70000}"/>
    <cellStyle name="Texte explicatif 4 2 2" xfId="42885" xr:uid="{00000000-0005-0000-0000-000058A70000}"/>
    <cellStyle name="Texte explicatif 4 2 2 2" xfId="42886" xr:uid="{00000000-0005-0000-0000-000059A70000}"/>
    <cellStyle name="Texte explicatif 4 2 2 2 2" xfId="42887" xr:uid="{00000000-0005-0000-0000-00005AA70000}"/>
    <cellStyle name="Texte explicatif 4 2 2 2 2 2" xfId="42888" xr:uid="{00000000-0005-0000-0000-00005BA70000}"/>
    <cellStyle name="Texte explicatif 4 2 2 2 3" xfId="42889" xr:uid="{00000000-0005-0000-0000-00005CA70000}"/>
    <cellStyle name="Texte explicatif 4 2 2 2 4" xfId="42890" xr:uid="{00000000-0005-0000-0000-00005DA70000}"/>
    <cellStyle name="Texte explicatif 4 2 2 2 5" xfId="42891" xr:uid="{00000000-0005-0000-0000-00005EA70000}"/>
    <cellStyle name="Texte explicatif 4 2 2 3" xfId="42892" xr:uid="{00000000-0005-0000-0000-00005FA70000}"/>
    <cellStyle name="Texte explicatif 4 2 2 3 2" xfId="42893" xr:uid="{00000000-0005-0000-0000-000060A70000}"/>
    <cellStyle name="Texte explicatif 4 2 2 3 3" xfId="42894" xr:uid="{00000000-0005-0000-0000-000061A70000}"/>
    <cellStyle name="Texte explicatif 4 2 2 4" xfId="42895" xr:uid="{00000000-0005-0000-0000-000062A70000}"/>
    <cellStyle name="Texte explicatif 4 2 2 5" xfId="42896" xr:uid="{00000000-0005-0000-0000-000063A70000}"/>
    <cellStyle name="Texte explicatif 4 2 3" xfId="42897" xr:uid="{00000000-0005-0000-0000-000064A70000}"/>
    <cellStyle name="Texte explicatif 4 3" xfId="42898" xr:uid="{00000000-0005-0000-0000-000065A70000}"/>
    <cellStyle name="Texte explicatif 4 3 2" xfId="42899" xr:uid="{00000000-0005-0000-0000-000066A70000}"/>
    <cellStyle name="Texte explicatif 4 3 2 2" xfId="42900" xr:uid="{00000000-0005-0000-0000-000067A70000}"/>
    <cellStyle name="Texte explicatif 4 3 2 2 2" xfId="42901" xr:uid="{00000000-0005-0000-0000-000068A70000}"/>
    <cellStyle name="Texte explicatif 4 3 2 3" xfId="42902" xr:uid="{00000000-0005-0000-0000-000069A70000}"/>
    <cellStyle name="Texte explicatif 4 3 2 4" xfId="42903" xr:uid="{00000000-0005-0000-0000-00006AA70000}"/>
    <cellStyle name="Texte explicatif 4 3 2 5" xfId="42904" xr:uid="{00000000-0005-0000-0000-00006BA70000}"/>
    <cellStyle name="Texte explicatif 4 3 3" xfId="42905" xr:uid="{00000000-0005-0000-0000-00006CA70000}"/>
    <cellStyle name="Texte explicatif 4 3 3 2" xfId="42906" xr:uid="{00000000-0005-0000-0000-00006DA70000}"/>
    <cellStyle name="Texte explicatif 4 3 3 3" xfId="42907" xr:uid="{00000000-0005-0000-0000-00006EA70000}"/>
    <cellStyle name="Texte explicatif 4 3 3 4" xfId="42908" xr:uid="{00000000-0005-0000-0000-00006FA70000}"/>
    <cellStyle name="Texte explicatif 4 3 4" xfId="42909" xr:uid="{00000000-0005-0000-0000-000070A70000}"/>
    <cellStyle name="Texte explicatif 4 3 4 2" xfId="42910" xr:uid="{00000000-0005-0000-0000-000071A70000}"/>
    <cellStyle name="Texte explicatif 4 3 5" xfId="42911" xr:uid="{00000000-0005-0000-0000-000072A70000}"/>
    <cellStyle name="Texte explicatif 4 3 6" xfId="42912" xr:uid="{00000000-0005-0000-0000-000073A70000}"/>
    <cellStyle name="Texte explicatif 4 4" xfId="42913" xr:uid="{00000000-0005-0000-0000-000074A70000}"/>
    <cellStyle name="Texte explicatif 4 4 2" xfId="42914" xr:uid="{00000000-0005-0000-0000-000075A70000}"/>
    <cellStyle name="Texte explicatif 4 4 2 2" xfId="42915" xr:uid="{00000000-0005-0000-0000-000076A70000}"/>
    <cellStyle name="Texte explicatif 4 4 3" xfId="42916" xr:uid="{00000000-0005-0000-0000-000077A70000}"/>
    <cellStyle name="Texte explicatif 4 5" xfId="42917" xr:uid="{00000000-0005-0000-0000-000078A70000}"/>
    <cellStyle name="Texte explicatif 4 6" xfId="42918" xr:uid="{00000000-0005-0000-0000-000079A70000}"/>
    <cellStyle name="Texte explicatif 5" xfId="42919" xr:uid="{00000000-0005-0000-0000-00007AA70000}"/>
    <cellStyle name="Texte explicatif 5 2" xfId="42920" xr:uid="{00000000-0005-0000-0000-00007BA70000}"/>
    <cellStyle name="Texte explicatif 5 2 2" xfId="42921" xr:uid="{00000000-0005-0000-0000-00007CA70000}"/>
    <cellStyle name="Texte explicatif 5 2 2 2" xfId="42922" xr:uid="{00000000-0005-0000-0000-00007DA70000}"/>
    <cellStyle name="Texte explicatif 5 2 2 2 2" xfId="42923" xr:uid="{00000000-0005-0000-0000-00007EA70000}"/>
    <cellStyle name="Texte explicatif 5 2 2 2 2 2" xfId="42924" xr:uid="{00000000-0005-0000-0000-00007FA70000}"/>
    <cellStyle name="Texte explicatif 5 2 2 2 3" xfId="42925" xr:uid="{00000000-0005-0000-0000-000080A70000}"/>
    <cellStyle name="Texte explicatif 5 2 2 2 4" xfId="42926" xr:uid="{00000000-0005-0000-0000-000081A70000}"/>
    <cellStyle name="Texte explicatif 5 2 2 3" xfId="42927" xr:uid="{00000000-0005-0000-0000-000082A70000}"/>
    <cellStyle name="Texte explicatif 5 2 2 3 2" xfId="42928" xr:uid="{00000000-0005-0000-0000-000083A70000}"/>
    <cellStyle name="Texte explicatif 5 2 2 4" xfId="42929" xr:uid="{00000000-0005-0000-0000-000084A70000}"/>
    <cellStyle name="Texte explicatif 5 2 2 5" xfId="42930" xr:uid="{00000000-0005-0000-0000-000085A70000}"/>
    <cellStyle name="Texte explicatif 5 2 2 6" xfId="42931" xr:uid="{00000000-0005-0000-0000-000086A70000}"/>
    <cellStyle name="Texte explicatif 5 2 3" xfId="42932" xr:uid="{00000000-0005-0000-0000-000087A70000}"/>
    <cellStyle name="Texte explicatif 5 2 3 2" xfId="42933" xr:uid="{00000000-0005-0000-0000-000088A70000}"/>
    <cellStyle name="Texte explicatif 5 3" xfId="42934" xr:uid="{00000000-0005-0000-0000-000089A70000}"/>
    <cellStyle name="Texte explicatif 5 3 2" xfId="42935" xr:uid="{00000000-0005-0000-0000-00008AA70000}"/>
    <cellStyle name="Texte explicatif 5 3 2 2" xfId="42936" xr:uid="{00000000-0005-0000-0000-00008BA70000}"/>
    <cellStyle name="Texte explicatif 5 3 2 2 2" xfId="42937" xr:uid="{00000000-0005-0000-0000-00008CA70000}"/>
    <cellStyle name="Texte explicatif 5 3 2 3" xfId="42938" xr:uid="{00000000-0005-0000-0000-00008DA70000}"/>
    <cellStyle name="Texte explicatif 5 3 2 4" xfId="42939" xr:uid="{00000000-0005-0000-0000-00008EA70000}"/>
    <cellStyle name="Texte explicatif 5 3 3" xfId="42940" xr:uid="{00000000-0005-0000-0000-00008FA70000}"/>
    <cellStyle name="Texte explicatif 5 3 3 2" xfId="42941" xr:uid="{00000000-0005-0000-0000-000090A70000}"/>
    <cellStyle name="Texte explicatif 5 3 3 3" xfId="42942" xr:uid="{00000000-0005-0000-0000-000091A70000}"/>
    <cellStyle name="Texte explicatif 5 3 4" xfId="42943" xr:uid="{00000000-0005-0000-0000-000092A70000}"/>
    <cellStyle name="Texte explicatif 5 3 5" xfId="42944" xr:uid="{00000000-0005-0000-0000-000093A70000}"/>
    <cellStyle name="Texte explicatif 5 4" xfId="42945" xr:uid="{00000000-0005-0000-0000-000094A70000}"/>
    <cellStyle name="Texte explicatif 6" xfId="42946" xr:uid="{00000000-0005-0000-0000-000095A70000}"/>
    <cellStyle name="Texte explicatif 6 2" xfId="42947" xr:uid="{00000000-0005-0000-0000-000096A70000}"/>
    <cellStyle name="Texte explicatif 6 2 2" xfId="42948" xr:uid="{00000000-0005-0000-0000-000097A70000}"/>
    <cellStyle name="Texte explicatif 6 2 2 2" xfId="42949" xr:uid="{00000000-0005-0000-0000-000098A70000}"/>
    <cellStyle name="Texte explicatif 6 2 2 2 2" xfId="42950" xr:uid="{00000000-0005-0000-0000-000099A70000}"/>
    <cellStyle name="Texte explicatif 6 2 2 3" xfId="42951" xr:uid="{00000000-0005-0000-0000-00009AA70000}"/>
    <cellStyle name="Texte explicatif 6 2 2 4" xfId="42952" xr:uid="{00000000-0005-0000-0000-00009BA70000}"/>
    <cellStyle name="Texte explicatif 6 2 3" xfId="42953" xr:uid="{00000000-0005-0000-0000-00009CA70000}"/>
    <cellStyle name="Texte explicatif 6 2 3 2" xfId="42954" xr:uid="{00000000-0005-0000-0000-00009DA70000}"/>
    <cellStyle name="Texte explicatif 6 2 3 3" xfId="42955" xr:uid="{00000000-0005-0000-0000-00009EA70000}"/>
    <cellStyle name="Texte explicatif 6 2 4" xfId="42956" xr:uid="{00000000-0005-0000-0000-00009FA70000}"/>
    <cellStyle name="Texte explicatif 6 2 4 2" xfId="42957" xr:uid="{00000000-0005-0000-0000-0000A0A70000}"/>
    <cellStyle name="Texte explicatif 6 2 5" xfId="42958" xr:uid="{00000000-0005-0000-0000-0000A1A70000}"/>
    <cellStyle name="Texte explicatif 6 2 6" xfId="42959" xr:uid="{00000000-0005-0000-0000-0000A2A70000}"/>
    <cellStyle name="Texte explicatif 6 3" xfId="42960" xr:uid="{00000000-0005-0000-0000-0000A3A70000}"/>
    <cellStyle name="Texte explicatif 6 3 2" xfId="42961" xr:uid="{00000000-0005-0000-0000-0000A4A70000}"/>
    <cellStyle name="Texte explicatif 6 4" xfId="42962" xr:uid="{00000000-0005-0000-0000-0000A5A70000}"/>
    <cellStyle name="Texte explicatif 7" xfId="42963" xr:uid="{00000000-0005-0000-0000-0000A6A70000}"/>
    <cellStyle name="Texte explicatif 7 2" xfId="42964" xr:uid="{00000000-0005-0000-0000-0000A7A70000}"/>
    <cellStyle name="Texte explicatif 7 2 2" xfId="42965" xr:uid="{00000000-0005-0000-0000-0000A8A70000}"/>
    <cellStyle name="Texte explicatif 7 2 2 2" xfId="42966" xr:uid="{00000000-0005-0000-0000-0000A9A70000}"/>
    <cellStyle name="Texte explicatif 7 2 2 2 2" xfId="42967" xr:uid="{00000000-0005-0000-0000-0000AAA70000}"/>
    <cellStyle name="Texte explicatif 7 2 2 3" xfId="42968" xr:uid="{00000000-0005-0000-0000-0000ABA70000}"/>
    <cellStyle name="Texte explicatif 7 2 2 4" xfId="42969" xr:uid="{00000000-0005-0000-0000-0000ACA70000}"/>
    <cellStyle name="Texte explicatif 7 2 3" xfId="42970" xr:uid="{00000000-0005-0000-0000-0000ADA70000}"/>
    <cellStyle name="Texte explicatif 7 2 3 2" xfId="42971" xr:uid="{00000000-0005-0000-0000-0000AEA70000}"/>
    <cellStyle name="Texte explicatif 7 2 3 3" xfId="42972" xr:uid="{00000000-0005-0000-0000-0000AFA70000}"/>
    <cellStyle name="Texte explicatif 7 2 4" xfId="42973" xr:uid="{00000000-0005-0000-0000-0000B0A70000}"/>
    <cellStyle name="Texte explicatif 7 2 4 2" xfId="42974" xr:uid="{00000000-0005-0000-0000-0000B1A70000}"/>
    <cellStyle name="Texte explicatif 7 2 5" xfId="42975" xr:uid="{00000000-0005-0000-0000-0000B2A70000}"/>
    <cellStyle name="Texte explicatif 7 2 6" xfId="42976" xr:uid="{00000000-0005-0000-0000-0000B3A70000}"/>
    <cellStyle name="Texte explicatif 7 3" xfId="42977" xr:uid="{00000000-0005-0000-0000-0000B4A70000}"/>
    <cellStyle name="Texte explicatif 7 3 2" xfId="42978" xr:uid="{00000000-0005-0000-0000-0000B5A70000}"/>
    <cellStyle name="Texte explicatif 8" xfId="42979" xr:uid="{00000000-0005-0000-0000-0000B6A70000}"/>
    <cellStyle name="Texte explicatif 8 2" xfId="42980" xr:uid="{00000000-0005-0000-0000-0000B7A70000}"/>
    <cellStyle name="Texte explicatif 8 2 2" xfId="42981" xr:uid="{00000000-0005-0000-0000-0000B8A70000}"/>
    <cellStyle name="Texte explicatif 8 2 2 2" xfId="42982" xr:uid="{00000000-0005-0000-0000-0000B9A70000}"/>
    <cellStyle name="Texte explicatif 8 2 2 2 2" xfId="42983" xr:uid="{00000000-0005-0000-0000-0000BAA70000}"/>
    <cellStyle name="Texte explicatif 8 2 2 3" xfId="42984" xr:uid="{00000000-0005-0000-0000-0000BBA70000}"/>
    <cellStyle name="Texte explicatif 8 2 2 4" xfId="42985" xr:uid="{00000000-0005-0000-0000-0000BCA70000}"/>
    <cellStyle name="Texte explicatif 8 2 3" xfId="42986" xr:uid="{00000000-0005-0000-0000-0000BDA70000}"/>
    <cellStyle name="Texte explicatif 8 2 3 2" xfId="42987" xr:uid="{00000000-0005-0000-0000-0000BEA70000}"/>
    <cellStyle name="Texte explicatif 8 2 3 3" xfId="42988" xr:uid="{00000000-0005-0000-0000-0000BFA70000}"/>
    <cellStyle name="Texte explicatif 8 2 4" xfId="42989" xr:uid="{00000000-0005-0000-0000-0000C0A70000}"/>
    <cellStyle name="Texte explicatif 8 2 4 2" xfId="42990" xr:uid="{00000000-0005-0000-0000-0000C1A70000}"/>
    <cellStyle name="Texte explicatif 8 2 5" xfId="42991" xr:uid="{00000000-0005-0000-0000-0000C2A70000}"/>
    <cellStyle name="Texte explicatif 8 2 6" xfId="42992" xr:uid="{00000000-0005-0000-0000-0000C3A70000}"/>
    <cellStyle name="Texte explicatif 8 3" xfId="42993" xr:uid="{00000000-0005-0000-0000-0000C4A70000}"/>
    <cellStyle name="Texte explicatif 8 3 2" xfId="42994" xr:uid="{00000000-0005-0000-0000-0000C5A70000}"/>
    <cellStyle name="Texte explicatif 9" xfId="42995" xr:uid="{00000000-0005-0000-0000-0000C6A70000}"/>
    <cellStyle name="Texte explicatif 9 2" xfId="42996" xr:uid="{00000000-0005-0000-0000-0000C7A70000}"/>
    <cellStyle name="Texte explicatif 9 2 2" xfId="42997" xr:uid="{00000000-0005-0000-0000-0000C8A70000}"/>
    <cellStyle name="Texte explicatif 9 2 2 2" xfId="42998" xr:uid="{00000000-0005-0000-0000-0000C9A70000}"/>
    <cellStyle name="Texte explicatif 9 2 2 2 2" xfId="42999" xr:uid="{00000000-0005-0000-0000-0000CAA70000}"/>
    <cellStyle name="Texte explicatif 9 2 2 3" xfId="43000" xr:uid="{00000000-0005-0000-0000-0000CBA70000}"/>
    <cellStyle name="Texte explicatif 9 2 2 4" xfId="43001" xr:uid="{00000000-0005-0000-0000-0000CCA70000}"/>
    <cellStyle name="Texte explicatif 9 2 3" xfId="43002" xr:uid="{00000000-0005-0000-0000-0000CDA70000}"/>
    <cellStyle name="Texte explicatif 9 2 3 2" xfId="43003" xr:uid="{00000000-0005-0000-0000-0000CEA70000}"/>
    <cellStyle name="Texte explicatif 9 2 3 3" xfId="43004" xr:uid="{00000000-0005-0000-0000-0000CFA70000}"/>
    <cellStyle name="Texte explicatif 9 2 4" xfId="43005" xr:uid="{00000000-0005-0000-0000-0000D0A70000}"/>
    <cellStyle name="Texte explicatif 9 2 4 2" xfId="43006" xr:uid="{00000000-0005-0000-0000-0000D1A70000}"/>
    <cellStyle name="Texte explicatif 9 2 5" xfId="43007" xr:uid="{00000000-0005-0000-0000-0000D2A70000}"/>
    <cellStyle name="Texte explicatif 9 2 6" xfId="43008" xr:uid="{00000000-0005-0000-0000-0000D3A70000}"/>
    <cellStyle name="Texte explicatif 9 3" xfId="43009" xr:uid="{00000000-0005-0000-0000-0000D4A70000}"/>
    <cellStyle name="Texte explicatif 9 3 2" xfId="43010" xr:uid="{00000000-0005-0000-0000-0000D5A70000}"/>
    <cellStyle name="Texto de advertencia" xfId="950" xr:uid="{00000000-0005-0000-0000-0000D6A70000}"/>
    <cellStyle name="Texto de advertencia 2" xfId="1927" xr:uid="{00000000-0005-0000-0000-0000D7A70000}"/>
    <cellStyle name="Texto de advertencia 3" xfId="52062" xr:uid="{D195C4AE-EA1F-4A86-B534-4DF3F7CFE984}"/>
    <cellStyle name="Texto de advertencia 4" xfId="52061" xr:uid="{3C398122-40D2-494C-A567-CDC4A31DE1E3}"/>
    <cellStyle name="Texto de Aviso" xfId="43011" xr:uid="{00000000-0005-0000-0000-0000D8A70000}"/>
    <cellStyle name="Texto de Aviso 2" xfId="43012" xr:uid="{00000000-0005-0000-0000-0000D9A70000}"/>
    <cellStyle name="Texto de Aviso 2 2" xfId="43013" xr:uid="{00000000-0005-0000-0000-0000DAA70000}"/>
    <cellStyle name="Texto de Aviso 2 2 2" xfId="43014" xr:uid="{00000000-0005-0000-0000-0000DBA70000}"/>
    <cellStyle name="Texto de Aviso 2 2 2 2" xfId="43015" xr:uid="{00000000-0005-0000-0000-0000DCA70000}"/>
    <cellStyle name="Texto de Aviso 2 2 3" xfId="43016" xr:uid="{00000000-0005-0000-0000-0000DDA70000}"/>
    <cellStyle name="Texto de Aviso 2 2 4" xfId="43017" xr:uid="{00000000-0005-0000-0000-0000DEA70000}"/>
    <cellStyle name="Texto de Aviso 2 3" xfId="43018" xr:uid="{00000000-0005-0000-0000-0000DFA70000}"/>
    <cellStyle name="Texto de Aviso 2 3 2" xfId="43019" xr:uid="{00000000-0005-0000-0000-0000E0A70000}"/>
    <cellStyle name="Texto de Aviso 2 4" xfId="43020" xr:uid="{00000000-0005-0000-0000-0000E1A70000}"/>
    <cellStyle name="Texto de Aviso 2 5" xfId="43021" xr:uid="{00000000-0005-0000-0000-0000E2A70000}"/>
    <cellStyle name="Texto explicativo" xfId="951" xr:uid="{00000000-0005-0000-0000-0000E3A70000}"/>
    <cellStyle name="Texto explicativo 2" xfId="1928" xr:uid="{00000000-0005-0000-0000-0000E4A70000}"/>
    <cellStyle name="Texto Explicativo 2 2" xfId="43024" xr:uid="{00000000-0005-0000-0000-0000E5A70000}"/>
    <cellStyle name="Texto Explicativo 2 2 2" xfId="43025" xr:uid="{00000000-0005-0000-0000-0000E6A70000}"/>
    <cellStyle name="Texto Explicativo 2 2 2 2" xfId="43026" xr:uid="{00000000-0005-0000-0000-0000E7A70000}"/>
    <cellStyle name="Texto Explicativo 2 2 3" xfId="43027" xr:uid="{00000000-0005-0000-0000-0000E8A70000}"/>
    <cellStyle name="Texto Explicativo 2 2 4" xfId="43028" xr:uid="{00000000-0005-0000-0000-0000E9A70000}"/>
    <cellStyle name="Texto Explicativo 2 3" xfId="43029" xr:uid="{00000000-0005-0000-0000-0000EAA70000}"/>
    <cellStyle name="Texto Explicativo 2 3 2" xfId="43030" xr:uid="{00000000-0005-0000-0000-0000EBA70000}"/>
    <cellStyle name="Texto Explicativo 2 4" xfId="43031" xr:uid="{00000000-0005-0000-0000-0000ECA70000}"/>
    <cellStyle name="Texto Explicativo 2 5" xfId="43032" xr:uid="{00000000-0005-0000-0000-0000EDA70000}"/>
    <cellStyle name="Texto Explicativo 2 6" xfId="43023" xr:uid="{00000000-0005-0000-0000-0000EEA70000}"/>
    <cellStyle name="Texto Explicativo 3" xfId="43022" xr:uid="{00000000-0005-0000-0000-0000EFA70000}"/>
    <cellStyle name="Texto explicativo 3 2" xfId="52064" xr:uid="{34BB577D-B4C8-4CA9-81DC-B20C4F3E6995}"/>
    <cellStyle name="Texto explicativo 4" xfId="52063" xr:uid="{E33A1756-E391-438C-9EDC-6418C9B3E504}"/>
    <cellStyle name="Texto explicativo 5" xfId="52440" xr:uid="{950197A0-4149-48ED-9A20-F427743583A4}"/>
    <cellStyle name="Texto explicativo 6" xfId="52584" xr:uid="{58964955-FCE4-47B8-9679-634F6FB21340}"/>
    <cellStyle name="Texto explicativo 7" xfId="52432" xr:uid="{43326BD8-CA98-4F1E-A2C5-94D834E6A30F}"/>
    <cellStyle name="Texto explicativo 8" xfId="52276" xr:uid="{FFD3AA9D-65A6-49AF-9097-459F01A88942}"/>
    <cellStyle name="Texto explicativo 9" xfId="52871" xr:uid="{8771730E-4DA3-468F-8C47-EC9842FA8603}"/>
    <cellStyle name="Title" xfId="952" xr:uid="{00000000-0005-0000-0000-0000F0A70000}"/>
    <cellStyle name="Title 2" xfId="1929" xr:uid="{00000000-0005-0000-0000-0000F1A70000}"/>
    <cellStyle name="Title 2 2" xfId="43035" xr:uid="{00000000-0005-0000-0000-0000F2A70000}"/>
    <cellStyle name="Title 2 2 2" xfId="43036" xr:uid="{00000000-0005-0000-0000-0000F3A70000}"/>
    <cellStyle name="Title 2 2 2 2" xfId="43037" xr:uid="{00000000-0005-0000-0000-0000F4A70000}"/>
    <cellStyle name="Title 2 2 2 2 2" xfId="43038" xr:uid="{00000000-0005-0000-0000-0000F5A70000}"/>
    <cellStyle name="Title 2 2 2 3" xfId="43039" xr:uid="{00000000-0005-0000-0000-0000F6A70000}"/>
    <cellStyle name="Title 2 2 2 4" xfId="43040" xr:uid="{00000000-0005-0000-0000-0000F7A70000}"/>
    <cellStyle name="Title 2 2 3" xfId="43041" xr:uid="{00000000-0005-0000-0000-0000F8A70000}"/>
    <cellStyle name="Title 2 2 3 2" xfId="43042" xr:uid="{00000000-0005-0000-0000-0000F9A70000}"/>
    <cellStyle name="Title 2 2 4" xfId="43043" xr:uid="{00000000-0005-0000-0000-0000FAA70000}"/>
    <cellStyle name="Title 2 2 5" xfId="43044" xr:uid="{00000000-0005-0000-0000-0000FBA70000}"/>
    <cellStyle name="Title 2 2 6" xfId="43045" xr:uid="{00000000-0005-0000-0000-0000FCA70000}"/>
    <cellStyle name="Title 2 3" xfId="43046" xr:uid="{00000000-0005-0000-0000-0000FDA70000}"/>
    <cellStyle name="Title 2 3 2" xfId="43047" xr:uid="{00000000-0005-0000-0000-0000FEA70000}"/>
    <cellStyle name="Title 2 3 3" xfId="43048" xr:uid="{00000000-0005-0000-0000-0000FFA70000}"/>
    <cellStyle name="Title 2 4" xfId="43034" xr:uid="{00000000-0005-0000-0000-000000A80000}"/>
    <cellStyle name="Title 3" xfId="43049" xr:uid="{00000000-0005-0000-0000-000001A80000}"/>
    <cellStyle name="Title 3 2" xfId="43050" xr:uid="{00000000-0005-0000-0000-000002A80000}"/>
    <cellStyle name="Title 3 2 2" xfId="43051" xr:uid="{00000000-0005-0000-0000-000003A80000}"/>
    <cellStyle name="Title 3 2 2 2" xfId="43052" xr:uid="{00000000-0005-0000-0000-000004A80000}"/>
    <cellStyle name="Title 3 2 3" xfId="43053" xr:uid="{00000000-0005-0000-0000-000005A80000}"/>
    <cellStyle name="Title 3 2 4" xfId="43054" xr:uid="{00000000-0005-0000-0000-000006A80000}"/>
    <cellStyle name="Title 3 3" xfId="43055" xr:uid="{00000000-0005-0000-0000-000007A80000}"/>
    <cellStyle name="Title 3 3 2" xfId="43056" xr:uid="{00000000-0005-0000-0000-000008A80000}"/>
    <cellStyle name="Title 3 4" xfId="43057" xr:uid="{00000000-0005-0000-0000-000009A80000}"/>
    <cellStyle name="Title 3 5" xfId="43058" xr:uid="{00000000-0005-0000-0000-00000AA80000}"/>
    <cellStyle name="Title 3 6" xfId="43059" xr:uid="{00000000-0005-0000-0000-00000BA80000}"/>
    <cellStyle name="Title 3 7" xfId="43060" xr:uid="{00000000-0005-0000-0000-00000CA80000}"/>
    <cellStyle name="Title 3 8" xfId="52065" xr:uid="{2E80F828-CD6E-4A73-97CA-67668C34E5FB}"/>
    <cellStyle name="Title 4" xfId="43061" xr:uid="{00000000-0005-0000-0000-00000DA80000}"/>
    <cellStyle name="Title 5" xfId="43062" xr:uid="{00000000-0005-0000-0000-00000EA80000}"/>
    <cellStyle name="Title 6" xfId="43033" xr:uid="{00000000-0005-0000-0000-00000FA80000}"/>
    <cellStyle name="Titolo" xfId="953" xr:uid="{00000000-0005-0000-0000-000010A80000}"/>
    <cellStyle name="Titolo 1" xfId="954" xr:uid="{00000000-0005-0000-0000-000011A80000}"/>
    <cellStyle name="Titolo 1 2" xfId="1931" xr:uid="{00000000-0005-0000-0000-000012A80000}"/>
    <cellStyle name="Titolo 1 3" xfId="52067" xr:uid="{D19FD685-3CBB-4635-99E8-F42D6C43631E}"/>
    <cellStyle name="Titolo 1 4" xfId="52066" xr:uid="{C2AE2E17-BE30-42B4-9110-CE6E788CF3BF}"/>
    <cellStyle name="Titolo 2" xfId="955" xr:uid="{00000000-0005-0000-0000-000013A80000}"/>
    <cellStyle name="Titolo 2 2" xfId="1932" xr:uid="{00000000-0005-0000-0000-000014A80000}"/>
    <cellStyle name="Titolo 2 3" xfId="52069" xr:uid="{48A83720-8095-4EA4-BEC7-3A2ABF1D2E4D}"/>
    <cellStyle name="Titolo 2 4" xfId="52068" xr:uid="{DDFEB81B-75B6-4078-BCC4-C1750442C885}"/>
    <cellStyle name="Titolo 3" xfId="956" xr:uid="{00000000-0005-0000-0000-000015A80000}"/>
    <cellStyle name="Titolo 3 2" xfId="1933" xr:uid="{00000000-0005-0000-0000-000016A80000}"/>
    <cellStyle name="Titolo 3 3" xfId="52071" xr:uid="{86E954A5-A54A-4268-BEAD-8434A3CB9698}"/>
    <cellStyle name="Titolo 3 4" xfId="52070" xr:uid="{0F171AEC-9A30-4896-ACD5-42577FEA5400}"/>
    <cellStyle name="Titolo 4" xfId="957" xr:uid="{00000000-0005-0000-0000-000017A80000}"/>
    <cellStyle name="Titolo 4 2" xfId="1934" xr:uid="{00000000-0005-0000-0000-000018A80000}"/>
    <cellStyle name="Titolo 4 3" xfId="52073" xr:uid="{B6B84D1C-1FF6-4201-BDC0-98EFA8E6DB12}"/>
    <cellStyle name="Titolo 4 4" xfId="52072" xr:uid="{D545DC57-B3E2-4676-ABEE-3C6F29D8DB27}"/>
    <cellStyle name="Titolo 5" xfId="1930" xr:uid="{00000000-0005-0000-0000-000019A80000}"/>
    <cellStyle name="Titolo 6" xfId="52074" xr:uid="{60F8ADE9-5FF1-4A0F-88DD-3C0B93816937}"/>
    <cellStyle name="Titolo_ANNÉE 2015" xfId="958" xr:uid="{00000000-0005-0000-0000-00001AA80000}"/>
    <cellStyle name="Titre" xfId="52669" builtinId="15" customBuiltin="1"/>
    <cellStyle name="Titre 1" xfId="965" xr:uid="{00000000-0005-0000-0000-00001BA80000}"/>
    <cellStyle name="Titre 1 2" xfId="966" xr:uid="{00000000-0005-0000-0000-00001CA80000}"/>
    <cellStyle name="Titre 1 2 2" xfId="1936" xr:uid="{00000000-0005-0000-0000-00001DA80000}"/>
    <cellStyle name="Titre 1 2 2 2" xfId="2013" xr:uid="{00000000-0005-0000-0000-00001EA80000}"/>
    <cellStyle name="Titre 1 2 2 3" xfId="43065" xr:uid="{00000000-0005-0000-0000-00001FA80000}"/>
    <cellStyle name="Titre 1 2 3" xfId="2009" xr:uid="{00000000-0005-0000-0000-000020A80000}"/>
    <cellStyle name="Titre 1 2 4" xfId="43064" xr:uid="{00000000-0005-0000-0000-000021A80000}"/>
    <cellStyle name="Titre 1 2 4 2" xfId="52076" xr:uid="{22CFA760-4415-416F-85D7-C50DDD2656B6}"/>
    <cellStyle name="Titre 1 3" xfId="967" xr:uid="{00000000-0005-0000-0000-000022A80000}"/>
    <cellStyle name="Titre 1 3 2" xfId="1937" xr:uid="{00000000-0005-0000-0000-000023A80000}"/>
    <cellStyle name="Titre 1 3 3" xfId="43066" xr:uid="{00000000-0005-0000-0000-000024A80000}"/>
    <cellStyle name="Titre 1 3 3 2" xfId="52077" xr:uid="{574D298F-60CC-4A62-B060-9252DC3F5E1B}"/>
    <cellStyle name="Titre 1 4" xfId="1935" xr:uid="{00000000-0005-0000-0000-000025A80000}"/>
    <cellStyle name="Titre 1 5" xfId="43063" xr:uid="{00000000-0005-0000-0000-000026A80000}"/>
    <cellStyle name="Titre 1 5 2" xfId="52078" xr:uid="{7C0BC989-31F9-425A-8120-664C9514F5A6}"/>
    <cellStyle name="Titre 1 6" xfId="52075" xr:uid="{278DB2F6-79FF-4455-A551-AB6E41B3854A}"/>
    <cellStyle name="Titre 10" xfId="43067" xr:uid="{00000000-0005-0000-0000-000027A80000}"/>
    <cellStyle name="Titre 10 2" xfId="43068" xr:uid="{00000000-0005-0000-0000-000028A80000}"/>
    <cellStyle name="Titre 10 2 2" xfId="43069" xr:uid="{00000000-0005-0000-0000-000029A80000}"/>
    <cellStyle name="Titre 10 2 2 2" xfId="43070" xr:uid="{00000000-0005-0000-0000-00002AA80000}"/>
    <cellStyle name="Titre 10 2 2 2 2" xfId="43071" xr:uid="{00000000-0005-0000-0000-00002BA80000}"/>
    <cellStyle name="Titre 10 2 2 3" xfId="43072" xr:uid="{00000000-0005-0000-0000-00002CA80000}"/>
    <cellStyle name="Titre 10 2 2 4" xfId="43073" xr:uid="{00000000-0005-0000-0000-00002DA80000}"/>
    <cellStyle name="Titre 10 2 3" xfId="43074" xr:uid="{00000000-0005-0000-0000-00002EA80000}"/>
    <cellStyle name="Titre 10 2 3 2" xfId="43075" xr:uid="{00000000-0005-0000-0000-00002FA80000}"/>
    <cellStyle name="Titre 10 2 3 3" xfId="43076" xr:uid="{00000000-0005-0000-0000-000030A80000}"/>
    <cellStyle name="Titre 10 2 4" xfId="43077" xr:uid="{00000000-0005-0000-0000-000031A80000}"/>
    <cellStyle name="Titre 10 2 4 2" xfId="43078" xr:uid="{00000000-0005-0000-0000-000032A80000}"/>
    <cellStyle name="Titre 10 2 5" xfId="43079" xr:uid="{00000000-0005-0000-0000-000033A80000}"/>
    <cellStyle name="Titre 10 2 6" xfId="43080" xr:uid="{00000000-0005-0000-0000-000034A80000}"/>
    <cellStyle name="Titre 10 3" xfId="43081" xr:uid="{00000000-0005-0000-0000-000035A80000}"/>
    <cellStyle name="Titre 10 3 2" xfId="43082" xr:uid="{00000000-0005-0000-0000-000036A80000}"/>
    <cellStyle name="Titre 11" xfId="43083" xr:uid="{00000000-0005-0000-0000-000037A80000}"/>
    <cellStyle name="Titre 11 2" xfId="43084" xr:uid="{00000000-0005-0000-0000-000038A80000}"/>
    <cellStyle name="Titre 11 2 2" xfId="43085" xr:uid="{00000000-0005-0000-0000-000039A80000}"/>
    <cellStyle name="Titre 11 2 2 2" xfId="43086" xr:uid="{00000000-0005-0000-0000-00003AA80000}"/>
    <cellStyle name="Titre 11 2 2 2 2" xfId="43087" xr:uid="{00000000-0005-0000-0000-00003BA80000}"/>
    <cellStyle name="Titre 11 2 2 2 2 2" xfId="43088" xr:uid="{00000000-0005-0000-0000-00003CA80000}"/>
    <cellStyle name="Titre 11 2 2 2 3" xfId="43089" xr:uid="{00000000-0005-0000-0000-00003DA80000}"/>
    <cellStyle name="Titre 11 2 2 2 4" xfId="43090" xr:uid="{00000000-0005-0000-0000-00003EA80000}"/>
    <cellStyle name="Titre 11 2 2 3" xfId="43091" xr:uid="{00000000-0005-0000-0000-00003FA80000}"/>
    <cellStyle name="Titre 11 2 2 3 2" xfId="43092" xr:uid="{00000000-0005-0000-0000-000040A80000}"/>
    <cellStyle name="Titre 11 2 2 4" xfId="43093" xr:uid="{00000000-0005-0000-0000-000041A80000}"/>
    <cellStyle name="Titre 11 2 2 5" xfId="43094" xr:uid="{00000000-0005-0000-0000-000042A80000}"/>
    <cellStyle name="Titre 11 2 2 6" xfId="43095" xr:uid="{00000000-0005-0000-0000-000043A80000}"/>
    <cellStyle name="Titre 11 2 3" xfId="43096" xr:uid="{00000000-0005-0000-0000-000044A80000}"/>
    <cellStyle name="Titre 11 2 3 2" xfId="43097" xr:uid="{00000000-0005-0000-0000-000045A80000}"/>
    <cellStyle name="Titre 11 2 4" xfId="43098" xr:uid="{00000000-0005-0000-0000-000046A80000}"/>
    <cellStyle name="Titre 11 2 5" xfId="43099" xr:uid="{00000000-0005-0000-0000-000047A80000}"/>
    <cellStyle name="Titre 11 3" xfId="43100" xr:uid="{00000000-0005-0000-0000-000048A80000}"/>
    <cellStyle name="Titre 11 3 2" xfId="43101" xr:uid="{00000000-0005-0000-0000-000049A80000}"/>
    <cellStyle name="Titre 11 3 2 2" xfId="43102" xr:uid="{00000000-0005-0000-0000-00004AA80000}"/>
    <cellStyle name="Titre 11 3 2 2 2" xfId="43103" xr:uid="{00000000-0005-0000-0000-00004BA80000}"/>
    <cellStyle name="Titre 11 3 2 2 2 2" xfId="43104" xr:uid="{00000000-0005-0000-0000-00004CA80000}"/>
    <cellStyle name="Titre 11 3 2 2 3" xfId="43105" xr:uid="{00000000-0005-0000-0000-00004DA80000}"/>
    <cellStyle name="Titre 11 3 2 2 4" xfId="43106" xr:uid="{00000000-0005-0000-0000-00004EA80000}"/>
    <cellStyle name="Titre 11 3 2 3" xfId="43107" xr:uid="{00000000-0005-0000-0000-00004FA80000}"/>
    <cellStyle name="Titre 11 3 2 3 2" xfId="43108" xr:uid="{00000000-0005-0000-0000-000050A80000}"/>
    <cellStyle name="Titre 11 3 2 4" xfId="43109" xr:uid="{00000000-0005-0000-0000-000051A80000}"/>
    <cellStyle name="Titre 11 3 2 5" xfId="43110" xr:uid="{00000000-0005-0000-0000-000052A80000}"/>
    <cellStyle name="Titre 11 3 2 6" xfId="43111" xr:uid="{00000000-0005-0000-0000-000053A80000}"/>
    <cellStyle name="Titre 11 3 3" xfId="43112" xr:uid="{00000000-0005-0000-0000-000054A80000}"/>
    <cellStyle name="Titre 11 3 3 2" xfId="43113" xr:uid="{00000000-0005-0000-0000-000055A80000}"/>
    <cellStyle name="Titre 11 4" xfId="43114" xr:uid="{00000000-0005-0000-0000-000056A80000}"/>
    <cellStyle name="Titre 11 4 2" xfId="43115" xr:uid="{00000000-0005-0000-0000-000057A80000}"/>
    <cellStyle name="Titre 11 4 2 2" xfId="43116" xr:uid="{00000000-0005-0000-0000-000058A80000}"/>
    <cellStyle name="Titre 11 4 2 2 2" xfId="43117" xr:uid="{00000000-0005-0000-0000-000059A80000}"/>
    <cellStyle name="Titre 11 4 2 2 2 2" xfId="43118" xr:uid="{00000000-0005-0000-0000-00005AA80000}"/>
    <cellStyle name="Titre 11 4 2 2 3" xfId="43119" xr:uid="{00000000-0005-0000-0000-00005BA80000}"/>
    <cellStyle name="Titre 11 4 2 2 4" xfId="43120" xr:uid="{00000000-0005-0000-0000-00005CA80000}"/>
    <cellStyle name="Titre 11 4 2 3" xfId="43121" xr:uid="{00000000-0005-0000-0000-00005DA80000}"/>
    <cellStyle name="Titre 11 4 2 3 2" xfId="43122" xr:uid="{00000000-0005-0000-0000-00005EA80000}"/>
    <cellStyle name="Titre 11 4 2 4" xfId="43123" xr:uid="{00000000-0005-0000-0000-00005FA80000}"/>
    <cellStyle name="Titre 11 4 2 5" xfId="43124" xr:uid="{00000000-0005-0000-0000-000060A80000}"/>
    <cellStyle name="Titre 11 4 2 6" xfId="43125" xr:uid="{00000000-0005-0000-0000-000061A80000}"/>
    <cellStyle name="Titre 11 4 3" xfId="43126" xr:uid="{00000000-0005-0000-0000-000062A80000}"/>
    <cellStyle name="Titre 11 4 3 2" xfId="43127" xr:uid="{00000000-0005-0000-0000-000063A80000}"/>
    <cellStyle name="Titre 11 5" xfId="43128" xr:uid="{00000000-0005-0000-0000-000064A80000}"/>
    <cellStyle name="Titre 11 5 2" xfId="43129" xr:uid="{00000000-0005-0000-0000-000065A80000}"/>
    <cellStyle name="Titre 11 5 2 2" xfId="43130" xr:uid="{00000000-0005-0000-0000-000066A80000}"/>
    <cellStyle name="Titre 11 5 2 2 2" xfId="43131" xr:uid="{00000000-0005-0000-0000-000067A80000}"/>
    <cellStyle name="Titre 11 5 2 3" xfId="43132" xr:uid="{00000000-0005-0000-0000-000068A80000}"/>
    <cellStyle name="Titre 11 5 2 4" xfId="43133" xr:uid="{00000000-0005-0000-0000-000069A80000}"/>
    <cellStyle name="Titre 11 5 3" xfId="43134" xr:uid="{00000000-0005-0000-0000-00006AA80000}"/>
    <cellStyle name="Titre 11 5 3 2" xfId="43135" xr:uid="{00000000-0005-0000-0000-00006BA80000}"/>
    <cellStyle name="Titre 11 5 4" xfId="43136" xr:uid="{00000000-0005-0000-0000-00006CA80000}"/>
    <cellStyle name="Titre 11 5 5" xfId="43137" xr:uid="{00000000-0005-0000-0000-00006DA80000}"/>
    <cellStyle name="Titre 11 5 6" xfId="43138" xr:uid="{00000000-0005-0000-0000-00006EA80000}"/>
    <cellStyle name="Titre 11 6" xfId="43139" xr:uid="{00000000-0005-0000-0000-00006FA80000}"/>
    <cellStyle name="Titre 11 7" xfId="43140" xr:uid="{00000000-0005-0000-0000-000070A80000}"/>
    <cellStyle name="Titre 12" xfId="43141" xr:uid="{00000000-0005-0000-0000-000071A80000}"/>
    <cellStyle name="Titre 12 2" xfId="43142" xr:uid="{00000000-0005-0000-0000-000072A80000}"/>
    <cellStyle name="Titre 12 2 2" xfId="43143" xr:uid="{00000000-0005-0000-0000-000073A80000}"/>
    <cellStyle name="Titre 12 2 2 2" xfId="43144" xr:uid="{00000000-0005-0000-0000-000074A80000}"/>
    <cellStyle name="Titre 12 2 2 2 2" xfId="43145" xr:uid="{00000000-0005-0000-0000-000075A80000}"/>
    <cellStyle name="Titre 12 2 2 2 2 2" xfId="43146" xr:uid="{00000000-0005-0000-0000-000076A80000}"/>
    <cellStyle name="Titre 12 2 2 2 3" xfId="43147" xr:uid="{00000000-0005-0000-0000-000077A80000}"/>
    <cellStyle name="Titre 12 2 2 2 4" xfId="43148" xr:uid="{00000000-0005-0000-0000-000078A80000}"/>
    <cellStyle name="Titre 12 2 2 3" xfId="43149" xr:uid="{00000000-0005-0000-0000-000079A80000}"/>
    <cellStyle name="Titre 12 2 2 3 2" xfId="43150" xr:uid="{00000000-0005-0000-0000-00007AA80000}"/>
    <cellStyle name="Titre 12 2 2 4" xfId="43151" xr:uid="{00000000-0005-0000-0000-00007BA80000}"/>
    <cellStyle name="Titre 12 2 2 5" xfId="43152" xr:uid="{00000000-0005-0000-0000-00007CA80000}"/>
    <cellStyle name="Titre 12 2 2 6" xfId="43153" xr:uid="{00000000-0005-0000-0000-00007DA80000}"/>
    <cellStyle name="Titre 12 2 3" xfId="43154" xr:uid="{00000000-0005-0000-0000-00007EA80000}"/>
    <cellStyle name="Titre 12 2 3 2" xfId="43155" xr:uid="{00000000-0005-0000-0000-00007FA80000}"/>
    <cellStyle name="Titre 12 3" xfId="43156" xr:uid="{00000000-0005-0000-0000-000080A80000}"/>
    <cellStyle name="Titre 12 3 2" xfId="43157" xr:uid="{00000000-0005-0000-0000-000081A80000}"/>
    <cellStyle name="Titre 12 3 2 2" xfId="43158" xr:uid="{00000000-0005-0000-0000-000082A80000}"/>
    <cellStyle name="Titre 12 3 2 2 2" xfId="43159" xr:uid="{00000000-0005-0000-0000-000083A80000}"/>
    <cellStyle name="Titre 12 3 2 2 2 2" xfId="43160" xr:uid="{00000000-0005-0000-0000-000084A80000}"/>
    <cellStyle name="Titre 12 3 2 2 3" xfId="43161" xr:uid="{00000000-0005-0000-0000-000085A80000}"/>
    <cellStyle name="Titre 12 3 2 2 4" xfId="43162" xr:uid="{00000000-0005-0000-0000-000086A80000}"/>
    <cellStyle name="Titre 12 3 2 3" xfId="43163" xr:uid="{00000000-0005-0000-0000-000087A80000}"/>
    <cellStyle name="Titre 12 3 2 3 2" xfId="43164" xr:uid="{00000000-0005-0000-0000-000088A80000}"/>
    <cellStyle name="Titre 12 3 2 4" xfId="43165" xr:uid="{00000000-0005-0000-0000-000089A80000}"/>
    <cellStyle name="Titre 12 3 2 5" xfId="43166" xr:uid="{00000000-0005-0000-0000-00008AA80000}"/>
    <cellStyle name="Titre 12 3 2 6" xfId="43167" xr:uid="{00000000-0005-0000-0000-00008BA80000}"/>
    <cellStyle name="Titre 12 3 3" xfId="43168" xr:uid="{00000000-0005-0000-0000-00008CA80000}"/>
    <cellStyle name="Titre 12 3 3 2" xfId="43169" xr:uid="{00000000-0005-0000-0000-00008DA80000}"/>
    <cellStyle name="Titre 12 4" xfId="43170" xr:uid="{00000000-0005-0000-0000-00008EA80000}"/>
    <cellStyle name="Titre 12 4 2" xfId="43171" xr:uid="{00000000-0005-0000-0000-00008FA80000}"/>
    <cellStyle name="Titre 12 4 2 2" xfId="43172" xr:uid="{00000000-0005-0000-0000-000090A80000}"/>
    <cellStyle name="Titre 12 4 2 2 2" xfId="43173" xr:uid="{00000000-0005-0000-0000-000091A80000}"/>
    <cellStyle name="Titre 12 4 2 3" xfId="43174" xr:uid="{00000000-0005-0000-0000-000092A80000}"/>
    <cellStyle name="Titre 12 4 2 4" xfId="43175" xr:uid="{00000000-0005-0000-0000-000093A80000}"/>
    <cellStyle name="Titre 12 4 3" xfId="43176" xr:uid="{00000000-0005-0000-0000-000094A80000}"/>
    <cellStyle name="Titre 12 4 3 2" xfId="43177" xr:uid="{00000000-0005-0000-0000-000095A80000}"/>
    <cellStyle name="Titre 12 4 4" xfId="43178" xr:uid="{00000000-0005-0000-0000-000096A80000}"/>
    <cellStyle name="Titre 12 4 5" xfId="43179" xr:uid="{00000000-0005-0000-0000-000097A80000}"/>
    <cellStyle name="Titre 12 4 6" xfId="43180" xr:uid="{00000000-0005-0000-0000-000098A80000}"/>
    <cellStyle name="Titre 12 5" xfId="43181" xr:uid="{00000000-0005-0000-0000-000099A80000}"/>
    <cellStyle name="Titre 12 6" xfId="43182" xr:uid="{00000000-0005-0000-0000-00009AA80000}"/>
    <cellStyle name="Titre 13" xfId="43183" xr:uid="{00000000-0005-0000-0000-00009BA80000}"/>
    <cellStyle name="Titre 13 2" xfId="43184" xr:uid="{00000000-0005-0000-0000-00009CA80000}"/>
    <cellStyle name="Titre 13 2 2" xfId="43185" xr:uid="{00000000-0005-0000-0000-00009DA80000}"/>
    <cellStyle name="Titre 13 2 2 2" xfId="43186" xr:uid="{00000000-0005-0000-0000-00009EA80000}"/>
    <cellStyle name="Titre 13 2 2 2 2" xfId="43187" xr:uid="{00000000-0005-0000-0000-00009FA80000}"/>
    <cellStyle name="Titre 13 2 2 3" xfId="43188" xr:uid="{00000000-0005-0000-0000-0000A0A80000}"/>
    <cellStyle name="Titre 13 2 2 4" xfId="43189" xr:uid="{00000000-0005-0000-0000-0000A1A80000}"/>
    <cellStyle name="Titre 13 2 3" xfId="43190" xr:uid="{00000000-0005-0000-0000-0000A2A80000}"/>
    <cellStyle name="Titre 13 2 3 2" xfId="43191" xr:uid="{00000000-0005-0000-0000-0000A3A80000}"/>
    <cellStyle name="Titre 13 2 4" xfId="43192" xr:uid="{00000000-0005-0000-0000-0000A4A80000}"/>
    <cellStyle name="Titre 13 2 5" xfId="43193" xr:uid="{00000000-0005-0000-0000-0000A5A80000}"/>
    <cellStyle name="Titre 13 2 6" xfId="43194" xr:uid="{00000000-0005-0000-0000-0000A6A80000}"/>
    <cellStyle name="Titre 13 3" xfId="43195" xr:uid="{00000000-0005-0000-0000-0000A7A80000}"/>
    <cellStyle name="Titre 13 3 2" xfId="43196" xr:uid="{00000000-0005-0000-0000-0000A8A80000}"/>
    <cellStyle name="Titre 14" xfId="43197" xr:uid="{00000000-0005-0000-0000-0000A9A80000}"/>
    <cellStyle name="Titre 14 2" xfId="43198" xr:uid="{00000000-0005-0000-0000-0000AAA80000}"/>
    <cellStyle name="Titre 14 2 2" xfId="43199" xr:uid="{00000000-0005-0000-0000-0000ABA80000}"/>
    <cellStyle name="Titre 14 2 2 2" xfId="43200" xr:uid="{00000000-0005-0000-0000-0000ACA80000}"/>
    <cellStyle name="Titre 14 2 2 2 2" xfId="43201" xr:uid="{00000000-0005-0000-0000-0000ADA80000}"/>
    <cellStyle name="Titre 14 2 2 3" xfId="43202" xr:uid="{00000000-0005-0000-0000-0000AEA80000}"/>
    <cellStyle name="Titre 14 2 2 4" xfId="43203" xr:uid="{00000000-0005-0000-0000-0000AFA80000}"/>
    <cellStyle name="Titre 14 2 3" xfId="43204" xr:uid="{00000000-0005-0000-0000-0000B0A80000}"/>
    <cellStyle name="Titre 14 2 3 2" xfId="43205" xr:uid="{00000000-0005-0000-0000-0000B1A80000}"/>
    <cellStyle name="Titre 14 2 4" xfId="43206" xr:uid="{00000000-0005-0000-0000-0000B2A80000}"/>
    <cellStyle name="Titre 14 2 5" xfId="43207" xr:uid="{00000000-0005-0000-0000-0000B3A80000}"/>
    <cellStyle name="Titre 14 2 6" xfId="43208" xr:uid="{00000000-0005-0000-0000-0000B4A80000}"/>
    <cellStyle name="Titre 14 3" xfId="43209" xr:uid="{00000000-0005-0000-0000-0000B5A80000}"/>
    <cellStyle name="Titre 14 3 2" xfId="43210" xr:uid="{00000000-0005-0000-0000-0000B6A80000}"/>
    <cellStyle name="Titre 15" xfId="43211" xr:uid="{00000000-0005-0000-0000-0000B7A80000}"/>
    <cellStyle name="Titre 15 2" xfId="43212" xr:uid="{00000000-0005-0000-0000-0000B8A80000}"/>
    <cellStyle name="Titre 15 2 2" xfId="43213" xr:uid="{00000000-0005-0000-0000-0000B9A80000}"/>
    <cellStyle name="Titre 15 2 2 2" xfId="43214" xr:uid="{00000000-0005-0000-0000-0000BAA80000}"/>
    <cellStyle name="Titre 15 2 2 2 2" xfId="43215" xr:uid="{00000000-0005-0000-0000-0000BBA80000}"/>
    <cellStyle name="Titre 15 2 2 3" xfId="43216" xr:uid="{00000000-0005-0000-0000-0000BCA80000}"/>
    <cellStyle name="Titre 15 2 2 4" xfId="43217" xr:uid="{00000000-0005-0000-0000-0000BDA80000}"/>
    <cellStyle name="Titre 15 2 3" xfId="43218" xr:uid="{00000000-0005-0000-0000-0000BEA80000}"/>
    <cellStyle name="Titre 15 2 3 2" xfId="43219" xr:uid="{00000000-0005-0000-0000-0000BFA80000}"/>
    <cellStyle name="Titre 15 2 4" xfId="43220" xr:uid="{00000000-0005-0000-0000-0000C0A80000}"/>
    <cellStyle name="Titre 15 2 5" xfId="43221" xr:uid="{00000000-0005-0000-0000-0000C1A80000}"/>
    <cellStyle name="Titre 15 2 6" xfId="43222" xr:uid="{00000000-0005-0000-0000-0000C2A80000}"/>
    <cellStyle name="Titre 15 3" xfId="43223" xr:uid="{00000000-0005-0000-0000-0000C3A80000}"/>
    <cellStyle name="Titre 15 3 2" xfId="43224" xr:uid="{00000000-0005-0000-0000-0000C4A80000}"/>
    <cellStyle name="Titre 16" xfId="43225" xr:uid="{00000000-0005-0000-0000-0000C5A80000}"/>
    <cellStyle name="Titre 16 2" xfId="43226" xr:uid="{00000000-0005-0000-0000-0000C6A80000}"/>
    <cellStyle name="Titre 16 3" xfId="43227" xr:uid="{00000000-0005-0000-0000-0000C7A80000}"/>
    <cellStyle name="Titre 17" xfId="43228" xr:uid="{00000000-0005-0000-0000-0000C8A80000}"/>
    <cellStyle name="Titre 17 2" xfId="43229" xr:uid="{00000000-0005-0000-0000-0000C9A80000}"/>
    <cellStyle name="Titre 18" xfId="43230" xr:uid="{00000000-0005-0000-0000-0000CAA80000}"/>
    <cellStyle name="Titre 2" xfId="968" xr:uid="{00000000-0005-0000-0000-0000CBA80000}"/>
    <cellStyle name="Titre 2 10" xfId="50358" xr:uid="{00319BA7-C737-44DC-92A1-467C41CE5B3F}"/>
    <cellStyle name="Titre 2 2" xfId="969" xr:uid="{00000000-0005-0000-0000-0000CCA80000}"/>
    <cellStyle name="Titre 2 2 2" xfId="1939" xr:uid="{00000000-0005-0000-0000-0000CDA80000}"/>
    <cellStyle name="Titre 2 2 2 2" xfId="2014" xr:uid="{00000000-0005-0000-0000-0000CEA80000}"/>
    <cellStyle name="Titre 2 2 2 2 2" xfId="43234" xr:uid="{00000000-0005-0000-0000-0000CFA80000}"/>
    <cellStyle name="Titre 2 2 2 2 2 2" xfId="43235" xr:uid="{00000000-0005-0000-0000-0000D0A80000}"/>
    <cellStyle name="Titre 2 2 2 2 2 2 2" xfId="43236" xr:uid="{00000000-0005-0000-0000-0000D1A80000}"/>
    <cellStyle name="Titre 2 2 2 2 2 3" xfId="43237" xr:uid="{00000000-0005-0000-0000-0000D2A80000}"/>
    <cellStyle name="Titre 2 2 2 2 2 4" xfId="43238" xr:uid="{00000000-0005-0000-0000-0000D3A80000}"/>
    <cellStyle name="Titre 2 2 2 2 3" xfId="43239" xr:uid="{00000000-0005-0000-0000-0000D4A80000}"/>
    <cellStyle name="Titre 2 2 2 2 3 2" xfId="43240" xr:uid="{00000000-0005-0000-0000-0000D5A80000}"/>
    <cellStyle name="Titre 2 2 2 2 4" xfId="43241" xr:uid="{00000000-0005-0000-0000-0000D6A80000}"/>
    <cellStyle name="Titre 2 2 2 2 5" xfId="43242" xr:uid="{00000000-0005-0000-0000-0000D7A80000}"/>
    <cellStyle name="Titre 2 2 2 2 6" xfId="43243" xr:uid="{00000000-0005-0000-0000-0000D8A80000}"/>
    <cellStyle name="Titre 2 2 2 2 7" xfId="43233" xr:uid="{00000000-0005-0000-0000-0000D9A80000}"/>
    <cellStyle name="Titre 2 2 2 3" xfId="43232" xr:uid="{00000000-0005-0000-0000-0000DAA80000}"/>
    <cellStyle name="Titre 2 2 3" xfId="2010" xr:uid="{00000000-0005-0000-0000-0000DBA80000}"/>
    <cellStyle name="Titre 2 2 3 2" xfId="43245" xr:uid="{00000000-0005-0000-0000-0000DCA80000}"/>
    <cellStyle name="Titre 2 2 3 2 2" xfId="43246" xr:uid="{00000000-0005-0000-0000-0000DDA80000}"/>
    <cellStyle name="Titre 2 2 3 2 2 2" xfId="43247" xr:uid="{00000000-0005-0000-0000-0000DEA80000}"/>
    <cellStyle name="Titre 2 2 3 2 3" xfId="43248" xr:uid="{00000000-0005-0000-0000-0000DFA80000}"/>
    <cellStyle name="Titre 2 2 3 2 4" xfId="43249" xr:uid="{00000000-0005-0000-0000-0000E0A80000}"/>
    <cellStyle name="Titre 2 2 3 3" xfId="43250" xr:uid="{00000000-0005-0000-0000-0000E1A80000}"/>
    <cellStyle name="Titre 2 2 3 3 2" xfId="43251" xr:uid="{00000000-0005-0000-0000-0000E2A80000}"/>
    <cellStyle name="Titre 2 2 3 4" xfId="43252" xr:uid="{00000000-0005-0000-0000-0000E3A80000}"/>
    <cellStyle name="Titre 2 2 3 5" xfId="43253" xr:uid="{00000000-0005-0000-0000-0000E4A80000}"/>
    <cellStyle name="Titre 2 2 3 6" xfId="43244" xr:uid="{00000000-0005-0000-0000-0000E5A80000}"/>
    <cellStyle name="Titre 2 2 4" xfId="43254" xr:uid="{00000000-0005-0000-0000-0000E6A80000}"/>
    <cellStyle name="Titre 2 2 4 2" xfId="52080" xr:uid="{CE4B54DB-DD2E-438D-B9AF-FAA5929A05FD}"/>
    <cellStyle name="Titre 2 2 5" xfId="43255" xr:uid="{00000000-0005-0000-0000-0000E7A80000}"/>
    <cellStyle name="Titre 2 2 6" xfId="43231" xr:uid="{00000000-0005-0000-0000-0000E8A80000}"/>
    <cellStyle name="Titre 2 3" xfId="970" xr:uid="{00000000-0005-0000-0000-0000E9A80000}"/>
    <cellStyle name="Titre 2 3 2" xfId="1940" xr:uid="{00000000-0005-0000-0000-0000EAA80000}"/>
    <cellStyle name="Titre 2 3 2 2" xfId="43258" xr:uid="{00000000-0005-0000-0000-0000EBA80000}"/>
    <cellStyle name="Titre 2 3 2 2 2" xfId="43259" xr:uid="{00000000-0005-0000-0000-0000ECA80000}"/>
    <cellStyle name="Titre 2 3 2 2 2 2" xfId="43260" xr:uid="{00000000-0005-0000-0000-0000EDA80000}"/>
    <cellStyle name="Titre 2 3 2 2 3" xfId="43261" xr:uid="{00000000-0005-0000-0000-0000EEA80000}"/>
    <cellStyle name="Titre 2 3 2 2 4" xfId="43262" xr:uid="{00000000-0005-0000-0000-0000EFA80000}"/>
    <cellStyle name="Titre 2 3 2 3" xfId="43263" xr:uid="{00000000-0005-0000-0000-0000F0A80000}"/>
    <cellStyle name="Titre 2 3 2 3 2" xfId="43264" xr:uid="{00000000-0005-0000-0000-0000F1A80000}"/>
    <cellStyle name="Titre 2 3 2 4" xfId="43265" xr:uid="{00000000-0005-0000-0000-0000F2A80000}"/>
    <cellStyle name="Titre 2 3 2 5" xfId="43266" xr:uid="{00000000-0005-0000-0000-0000F3A80000}"/>
    <cellStyle name="Titre 2 3 2 6" xfId="43267" xr:uid="{00000000-0005-0000-0000-0000F4A80000}"/>
    <cellStyle name="Titre 2 3 2 7" xfId="43257" xr:uid="{00000000-0005-0000-0000-0000F5A80000}"/>
    <cellStyle name="Titre 2 3 3" xfId="43268" xr:uid="{00000000-0005-0000-0000-0000F6A80000}"/>
    <cellStyle name="Titre 2 3 3 2" xfId="52082" xr:uid="{7576C215-3185-46AC-B5E1-FF4777AF03FF}"/>
    <cellStyle name="Titre 2 3 4" xfId="43269" xr:uid="{00000000-0005-0000-0000-0000F7A80000}"/>
    <cellStyle name="Titre 2 3 5" xfId="43256" xr:uid="{00000000-0005-0000-0000-0000F8A80000}"/>
    <cellStyle name="Titre 2 3 6" xfId="52081" xr:uid="{4595E8F2-1F20-459E-ADC5-BAF08E12BABE}"/>
    <cellStyle name="Titre 2 4" xfId="1938" xr:uid="{00000000-0005-0000-0000-0000F9A80000}"/>
    <cellStyle name="Titre 2 4 2" xfId="43271" xr:uid="{00000000-0005-0000-0000-0000FAA80000}"/>
    <cellStyle name="Titre 2 4 2 2" xfId="43272" xr:uid="{00000000-0005-0000-0000-0000FBA80000}"/>
    <cellStyle name="Titre 2 4 2 2 2" xfId="43273" xr:uid="{00000000-0005-0000-0000-0000FCA80000}"/>
    <cellStyle name="Titre 2 4 2 2 2 2" xfId="43274" xr:uid="{00000000-0005-0000-0000-0000FDA80000}"/>
    <cellStyle name="Titre 2 4 2 2 3" xfId="43275" xr:uid="{00000000-0005-0000-0000-0000FEA80000}"/>
    <cellStyle name="Titre 2 4 2 2 4" xfId="43276" xr:uid="{00000000-0005-0000-0000-0000FFA80000}"/>
    <cellStyle name="Titre 2 4 2 3" xfId="43277" xr:uid="{00000000-0005-0000-0000-000000A90000}"/>
    <cellStyle name="Titre 2 4 2 3 2" xfId="43278" xr:uid="{00000000-0005-0000-0000-000001A90000}"/>
    <cellStyle name="Titre 2 4 2 4" xfId="43279" xr:uid="{00000000-0005-0000-0000-000002A90000}"/>
    <cellStyle name="Titre 2 4 2 5" xfId="43280" xr:uid="{00000000-0005-0000-0000-000003A90000}"/>
    <cellStyle name="Titre 2 4 2 6" xfId="43281" xr:uid="{00000000-0005-0000-0000-000004A90000}"/>
    <cellStyle name="Titre 2 4 3" xfId="43282" xr:uid="{00000000-0005-0000-0000-000005A90000}"/>
    <cellStyle name="Titre 2 4 4" xfId="43283" xr:uid="{00000000-0005-0000-0000-000006A90000}"/>
    <cellStyle name="Titre 2 4 5" xfId="43270" xr:uid="{00000000-0005-0000-0000-000007A90000}"/>
    <cellStyle name="Titre 2 5" xfId="43284" xr:uid="{00000000-0005-0000-0000-000008A90000}"/>
    <cellStyle name="Titre 2 5 2" xfId="43285" xr:uid="{00000000-0005-0000-0000-000009A90000}"/>
    <cellStyle name="Titre 2 5 2 2" xfId="43286" xr:uid="{00000000-0005-0000-0000-00000AA90000}"/>
    <cellStyle name="Titre 2 5 2 2 2" xfId="43287" xr:uid="{00000000-0005-0000-0000-00000BA90000}"/>
    <cellStyle name="Titre 2 5 2 3" xfId="43288" xr:uid="{00000000-0005-0000-0000-00000CA90000}"/>
    <cellStyle name="Titre 2 5 2 4" xfId="43289" xr:uid="{00000000-0005-0000-0000-00000DA90000}"/>
    <cellStyle name="Titre 2 5 3" xfId="43290" xr:uid="{00000000-0005-0000-0000-00000EA90000}"/>
    <cellStyle name="Titre 2 5 3 2" xfId="43291" xr:uid="{00000000-0005-0000-0000-00000FA90000}"/>
    <cellStyle name="Titre 2 5 3 3" xfId="43292" xr:uid="{00000000-0005-0000-0000-000010A90000}"/>
    <cellStyle name="Titre 2 5 4" xfId="43293" xr:uid="{00000000-0005-0000-0000-000011A90000}"/>
    <cellStyle name="Titre 2 5 4 2" xfId="43294" xr:uid="{00000000-0005-0000-0000-000012A90000}"/>
    <cellStyle name="Titre 2 5 5" xfId="43295" xr:uid="{00000000-0005-0000-0000-000013A90000}"/>
    <cellStyle name="Titre 2 5 6" xfId="52083" xr:uid="{3751FA5A-12C9-468A-AEB5-EF2A2F0973EF}"/>
    <cellStyle name="Titre 2 6" xfId="43296" xr:uid="{00000000-0005-0000-0000-000014A90000}"/>
    <cellStyle name="Titre 2 6 2" xfId="43297" xr:uid="{00000000-0005-0000-0000-000015A90000}"/>
    <cellStyle name="Titre 2 6 3" xfId="52079" xr:uid="{AD3139FA-DEE9-4E42-887C-FAA94E4D3C28}"/>
    <cellStyle name="Titre 2 7" xfId="43298" xr:uid="{00000000-0005-0000-0000-000016A90000}"/>
    <cellStyle name="Titre 2 8" xfId="43299" xr:uid="{00000000-0005-0000-0000-000017A90000}"/>
    <cellStyle name="Titre 2 9" xfId="2321" xr:uid="{00000000-0005-0000-0000-000018A90000}"/>
    <cellStyle name="Titre 3" xfId="971" xr:uid="{00000000-0005-0000-0000-000019A90000}"/>
    <cellStyle name="Titre 3 10" xfId="52084" xr:uid="{70E7F23E-6B1A-4F8B-BD0A-DF6236FD27C4}"/>
    <cellStyle name="Titre 3 2" xfId="972" xr:uid="{00000000-0005-0000-0000-00001AA90000}"/>
    <cellStyle name="Titre 3 2 2" xfId="1942" xr:uid="{00000000-0005-0000-0000-00001BA90000}"/>
    <cellStyle name="Titre 3 2 2 2" xfId="2015" xr:uid="{00000000-0005-0000-0000-00001CA90000}"/>
    <cellStyle name="Titre 3 2 2 2 2" xfId="43304" xr:uid="{00000000-0005-0000-0000-00001DA90000}"/>
    <cellStyle name="Titre 3 2 2 2 2 2" xfId="43305" xr:uid="{00000000-0005-0000-0000-00001EA90000}"/>
    <cellStyle name="Titre 3 2 2 2 3" xfId="43306" xr:uid="{00000000-0005-0000-0000-00001FA90000}"/>
    <cellStyle name="Titre 3 2 2 2 4" xfId="43307" xr:uid="{00000000-0005-0000-0000-000020A90000}"/>
    <cellStyle name="Titre 3 2 2 2 5" xfId="43308" xr:uid="{00000000-0005-0000-0000-000021A90000}"/>
    <cellStyle name="Titre 3 2 2 2 6" xfId="43303" xr:uid="{00000000-0005-0000-0000-000022A90000}"/>
    <cellStyle name="Titre 3 2 2 3" xfId="43309" xr:uid="{00000000-0005-0000-0000-000023A90000}"/>
    <cellStyle name="Titre 3 2 2 3 2" xfId="43310" xr:uid="{00000000-0005-0000-0000-000024A90000}"/>
    <cellStyle name="Titre 3 2 2 3 3" xfId="43311" xr:uid="{00000000-0005-0000-0000-000025A90000}"/>
    <cellStyle name="Titre 3 2 2 4" xfId="43312" xr:uid="{00000000-0005-0000-0000-000026A90000}"/>
    <cellStyle name="Titre 3 2 2 5" xfId="43313" xr:uid="{00000000-0005-0000-0000-000027A90000}"/>
    <cellStyle name="Titre 3 2 2 6" xfId="43302" xr:uid="{00000000-0005-0000-0000-000028A90000}"/>
    <cellStyle name="Titre 3 2 3" xfId="2011" xr:uid="{00000000-0005-0000-0000-000029A90000}"/>
    <cellStyle name="Titre 3 2 3 2" xfId="43314" xr:uid="{00000000-0005-0000-0000-00002AA90000}"/>
    <cellStyle name="Titre 3 2 4" xfId="43301" xr:uid="{00000000-0005-0000-0000-00002BA90000}"/>
    <cellStyle name="Titre 3 2 4 2" xfId="52086" xr:uid="{E7C26543-C10C-426C-A50E-5ADAFEA8BA69}"/>
    <cellStyle name="Titre 3 2 5" xfId="52085" xr:uid="{42DE263D-D9A0-4E12-B69A-95B12D3A965F}"/>
    <cellStyle name="Titre 3 3" xfId="1941" xr:uid="{00000000-0005-0000-0000-00002CA90000}"/>
    <cellStyle name="Titre 3 3 2" xfId="43316" xr:uid="{00000000-0005-0000-0000-00002DA90000}"/>
    <cellStyle name="Titre 3 3 2 2" xfId="43317" xr:uid="{00000000-0005-0000-0000-00002EA90000}"/>
    <cellStyle name="Titre 3 3 2 2 2" xfId="43318" xr:uid="{00000000-0005-0000-0000-00002FA90000}"/>
    <cellStyle name="Titre 3 3 2 3" xfId="43319" xr:uid="{00000000-0005-0000-0000-000030A90000}"/>
    <cellStyle name="Titre 3 3 2 4" xfId="43320" xr:uid="{00000000-0005-0000-0000-000031A90000}"/>
    <cellStyle name="Titre 3 3 2 5" xfId="43321" xr:uid="{00000000-0005-0000-0000-000032A90000}"/>
    <cellStyle name="Titre 3 3 3" xfId="43322" xr:uid="{00000000-0005-0000-0000-000033A90000}"/>
    <cellStyle name="Titre 3 3 3 2" xfId="43323" xr:uid="{00000000-0005-0000-0000-000034A90000}"/>
    <cellStyle name="Titre 3 3 3 3" xfId="43324" xr:uid="{00000000-0005-0000-0000-000035A90000}"/>
    <cellStyle name="Titre 3 3 4" xfId="43325" xr:uid="{00000000-0005-0000-0000-000036A90000}"/>
    <cellStyle name="Titre 3 3 4 2" xfId="43326" xr:uid="{00000000-0005-0000-0000-000037A90000}"/>
    <cellStyle name="Titre 3 3 4 3" xfId="43327" xr:uid="{00000000-0005-0000-0000-000038A90000}"/>
    <cellStyle name="Titre 3 3 5" xfId="43328" xr:uid="{00000000-0005-0000-0000-000039A90000}"/>
    <cellStyle name="Titre 3 3 5 2" xfId="43329" xr:uid="{00000000-0005-0000-0000-00003AA90000}"/>
    <cellStyle name="Titre 3 3 6" xfId="43330" xr:uid="{00000000-0005-0000-0000-00003BA90000}"/>
    <cellStyle name="Titre 3 3 7" xfId="43315" xr:uid="{00000000-0005-0000-0000-00003CA90000}"/>
    <cellStyle name="Titre 3 4" xfId="43331" xr:uid="{00000000-0005-0000-0000-00003DA90000}"/>
    <cellStyle name="Titre 3 4 2" xfId="43332" xr:uid="{00000000-0005-0000-0000-00003EA90000}"/>
    <cellStyle name="Titre 3 4 3" xfId="43333" xr:uid="{00000000-0005-0000-0000-00003FA90000}"/>
    <cellStyle name="Titre 3 4 4" xfId="52087" xr:uid="{E672FF87-2508-4C63-AF40-E6A35A24FF4F}"/>
    <cellStyle name="Titre 3 5" xfId="43334" xr:uid="{00000000-0005-0000-0000-000040A90000}"/>
    <cellStyle name="Titre 3 6" xfId="43335" xr:uid="{00000000-0005-0000-0000-000041A90000}"/>
    <cellStyle name="Titre 3 6 2" xfId="43336" xr:uid="{00000000-0005-0000-0000-000042A90000}"/>
    <cellStyle name="Titre 3 7" xfId="43337" xr:uid="{00000000-0005-0000-0000-000043A90000}"/>
    <cellStyle name="Titre 3 8" xfId="43338" xr:uid="{00000000-0005-0000-0000-000044A90000}"/>
    <cellStyle name="Titre 3 9" xfId="43300" xr:uid="{00000000-0005-0000-0000-000045A90000}"/>
    <cellStyle name="Titre 4" xfId="973" xr:uid="{00000000-0005-0000-0000-000046A90000}"/>
    <cellStyle name="Titre 4 2" xfId="974" xr:uid="{00000000-0005-0000-0000-000047A90000}"/>
    <cellStyle name="Titre 4 2 2" xfId="1944" xr:uid="{00000000-0005-0000-0000-000048A90000}"/>
    <cellStyle name="Titre 4 2 2 2" xfId="2016" xr:uid="{00000000-0005-0000-0000-000049A90000}"/>
    <cellStyle name="Titre 4 2 2 2 2" xfId="43343" xr:uid="{00000000-0005-0000-0000-00004AA90000}"/>
    <cellStyle name="Titre 4 2 2 2 2 2" xfId="43344" xr:uid="{00000000-0005-0000-0000-00004BA90000}"/>
    <cellStyle name="Titre 4 2 2 2 3" xfId="43345" xr:uid="{00000000-0005-0000-0000-00004CA90000}"/>
    <cellStyle name="Titre 4 2 2 2 4" xfId="43346" xr:uid="{00000000-0005-0000-0000-00004DA90000}"/>
    <cellStyle name="Titre 4 2 2 2 5" xfId="43347" xr:uid="{00000000-0005-0000-0000-00004EA90000}"/>
    <cellStyle name="Titre 4 2 2 2 6" xfId="43342" xr:uid="{00000000-0005-0000-0000-00004FA90000}"/>
    <cellStyle name="Titre 4 2 2 3" xfId="43348" xr:uid="{00000000-0005-0000-0000-000050A90000}"/>
    <cellStyle name="Titre 4 2 2 3 2" xfId="43349" xr:uid="{00000000-0005-0000-0000-000051A90000}"/>
    <cellStyle name="Titre 4 2 2 3 3" xfId="43350" xr:uid="{00000000-0005-0000-0000-000052A90000}"/>
    <cellStyle name="Titre 4 2 2 4" xfId="43351" xr:uid="{00000000-0005-0000-0000-000053A90000}"/>
    <cellStyle name="Titre 4 2 2 5" xfId="43352" xr:uid="{00000000-0005-0000-0000-000054A90000}"/>
    <cellStyle name="Titre 4 2 2 6" xfId="43341" xr:uid="{00000000-0005-0000-0000-000055A90000}"/>
    <cellStyle name="Titre 4 2 3" xfId="2012" xr:uid="{00000000-0005-0000-0000-000056A90000}"/>
    <cellStyle name="Titre 4 2 3 2" xfId="43353" xr:uid="{00000000-0005-0000-0000-000057A90000}"/>
    <cellStyle name="Titre 4 2 4" xfId="43340" xr:uid="{00000000-0005-0000-0000-000058A90000}"/>
    <cellStyle name="Titre 4 2 4 2" xfId="52090" xr:uid="{539EC113-23CB-4C41-8075-487BE55A9278}"/>
    <cellStyle name="Titre 4 2 5" xfId="52089" xr:uid="{D9972095-1AEC-4AA2-AC56-AAC9C2B3B3F3}"/>
    <cellStyle name="Titre 4 3" xfId="1943" xr:uid="{00000000-0005-0000-0000-000059A90000}"/>
    <cellStyle name="Titre 4 3 2" xfId="43355" xr:uid="{00000000-0005-0000-0000-00005AA90000}"/>
    <cellStyle name="Titre 4 3 2 2" xfId="43356" xr:uid="{00000000-0005-0000-0000-00005BA90000}"/>
    <cellStyle name="Titre 4 3 2 2 2" xfId="43357" xr:uid="{00000000-0005-0000-0000-00005CA90000}"/>
    <cellStyle name="Titre 4 3 2 3" xfId="43358" xr:uid="{00000000-0005-0000-0000-00005DA90000}"/>
    <cellStyle name="Titre 4 3 2 4" xfId="43359" xr:uid="{00000000-0005-0000-0000-00005EA90000}"/>
    <cellStyle name="Titre 4 3 2 5" xfId="43360" xr:uid="{00000000-0005-0000-0000-00005FA90000}"/>
    <cellStyle name="Titre 4 3 3" xfId="43361" xr:uid="{00000000-0005-0000-0000-000060A90000}"/>
    <cellStyle name="Titre 4 3 3 2" xfId="43362" xr:uid="{00000000-0005-0000-0000-000061A90000}"/>
    <cellStyle name="Titre 4 3 3 3" xfId="43363" xr:uid="{00000000-0005-0000-0000-000062A90000}"/>
    <cellStyle name="Titre 4 3 3 4" xfId="43364" xr:uid="{00000000-0005-0000-0000-000063A90000}"/>
    <cellStyle name="Titre 4 3 4" xfId="43365" xr:uid="{00000000-0005-0000-0000-000064A90000}"/>
    <cellStyle name="Titre 4 3 4 2" xfId="43366" xr:uid="{00000000-0005-0000-0000-000065A90000}"/>
    <cellStyle name="Titre 4 3 5" xfId="43367" xr:uid="{00000000-0005-0000-0000-000066A90000}"/>
    <cellStyle name="Titre 4 3 6" xfId="43368" xr:uid="{00000000-0005-0000-0000-000067A90000}"/>
    <cellStyle name="Titre 4 3 7" xfId="43354" xr:uid="{00000000-0005-0000-0000-000068A90000}"/>
    <cellStyle name="Titre 4 4" xfId="43369" xr:uid="{00000000-0005-0000-0000-000069A90000}"/>
    <cellStyle name="Titre 4 4 2" xfId="43370" xr:uid="{00000000-0005-0000-0000-00006AA90000}"/>
    <cellStyle name="Titre 4 4 2 2" xfId="43371" xr:uid="{00000000-0005-0000-0000-00006BA90000}"/>
    <cellStyle name="Titre 4 4 3" xfId="43372" xr:uid="{00000000-0005-0000-0000-00006CA90000}"/>
    <cellStyle name="Titre 4 4 4" xfId="52091" xr:uid="{6E3A5239-6FBE-43DA-824C-D317C6A9A33E}"/>
    <cellStyle name="Titre 4 5" xfId="43373" xr:uid="{00000000-0005-0000-0000-00006DA90000}"/>
    <cellStyle name="Titre 4 6" xfId="43374" xr:uid="{00000000-0005-0000-0000-00006EA90000}"/>
    <cellStyle name="Titre 4 7" xfId="43339" xr:uid="{00000000-0005-0000-0000-00006FA90000}"/>
    <cellStyle name="Titre 4 8" xfId="52088" xr:uid="{3819F71C-4C84-431A-8826-95FF63C09F2A}"/>
    <cellStyle name="Titre 5" xfId="975" xr:uid="{00000000-0005-0000-0000-000070A90000}"/>
    <cellStyle name="Titre 5 2" xfId="976" xr:uid="{00000000-0005-0000-0000-000071A90000}"/>
    <cellStyle name="Titre 5 2 2" xfId="1946" xr:uid="{00000000-0005-0000-0000-000072A90000}"/>
    <cellStyle name="Titre 5 2 2 2" xfId="43378" xr:uid="{00000000-0005-0000-0000-000073A90000}"/>
    <cellStyle name="Titre 5 2 2 2 2" xfId="43379" xr:uid="{00000000-0005-0000-0000-000074A90000}"/>
    <cellStyle name="Titre 5 2 2 2 2 2" xfId="43380" xr:uid="{00000000-0005-0000-0000-000075A90000}"/>
    <cellStyle name="Titre 5 2 2 2 3" xfId="43381" xr:uid="{00000000-0005-0000-0000-000076A90000}"/>
    <cellStyle name="Titre 5 2 2 2 4" xfId="43382" xr:uid="{00000000-0005-0000-0000-000077A90000}"/>
    <cellStyle name="Titre 5 2 2 3" xfId="43383" xr:uid="{00000000-0005-0000-0000-000078A90000}"/>
    <cellStyle name="Titre 5 2 2 3 2" xfId="43384" xr:uid="{00000000-0005-0000-0000-000079A90000}"/>
    <cellStyle name="Titre 5 2 2 4" xfId="43385" xr:uid="{00000000-0005-0000-0000-00007AA90000}"/>
    <cellStyle name="Titre 5 2 2 5" xfId="43386" xr:uid="{00000000-0005-0000-0000-00007BA90000}"/>
    <cellStyle name="Titre 5 2 2 6" xfId="43387" xr:uid="{00000000-0005-0000-0000-00007CA90000}"/>
    <cellStyle name="Titre 5 2 2 7" xfId="43377" xr:uid="{00000000-0005-0000-0000-00007DA90000}"/>
    <cellStyle name="Titre 5 2 3" xfId="43388" xr:uid="{00000000-0005-0000-0000-00007EA90000}"/>
    <cellStyle name="Titre 5 2 3 2" xfId="43389" xr:uid="{00000000-0005-0000-0000-00007FA90000}"/>
    <cellStyle name="Titre 5 2 3 3" xfId="52092" xr:uid="{AD79F855-2CBF-4FDD-8080-6D87D24A1898}"/>
    <cellStyle name="Titre 5 2 4" xfId="43376" xr:uid="{00000000-0005-0000-0000-000080A90000}"/>
    <cellStyle name="Titre 5 3" xfId="1945" xr:uid="{00000000-0005-0000-0000-000081A90000}"/>
    <cellStyle name="Titre 5 3 2" xfId="43391" xr:uid="{00000000-0005-0000-0000-000082A90000}"/>
    <cellStyle name="Titre 5 3 2 2" xfId="43392" xr:uid="{00000000-0005-0000-0000-000083A90000}"/>
    <cellStyle name="Titre 5 3 2 2 2" xfId="43393" xr:uid="{00000000-0005-0000-0000-000084A90000}"/>
    <cellStyle name="Titre 5 3 2 3" xfId="43394" xr:uid="{00000000-0005-0000-0000-000085A90000}"/>
    <cellStyle name="Titre 5 3 2 4" xfId="43395" xr:uid="{00000000-0005-0000-0000-000086A90000}"/>
    <cellStyle name="Titre 5 3 3" xfId="43396" xr:uid="{00000000-0005-0000-0000-000087A90000}"/>
    <cellStyle name="Titre 5 3 3 2" xfId="43397" xr:uid="{00000000-0005-0000-0000-000088A90000}"/>
    <cellStyle name="Titre 5 3 3 3" xfId="43398" xr:uid="{00000000-0005-0000-0000-000089A90000}"/>
    <cellStyle name="Titre 5 3 4" xfId="43399" xr:uid="{00000000-0005-0000-0000-00008AA90000}"/>
    <cellStyle name="Titre 5 3 5" xfId="43400" xr:uid="{00000000-0005-0000-0000-00008BA90000}"/>
    <cellStyle name="Titre 5 3 6" xfId="43390" xr:uid="{00000000-0005-0000-0000-00008CA90000}"/>
    <cellStyle name="Titre 5 4" xfId="43401" xr:uid="{00000000-0005-0000-0000-00008DA90000}"/>
    <cellStyle name="Titre 5 4 2" xfId="52093" xr:uid="{CA5D65B0-116C-46D5-B9BF-77F829F24D30}"/>
    <cellStyle name="Titre 5 5" xfId="43375" xr:uid="{00000000-0005-0000-0000-00008EA90000}"/>
    <cellStyle name="Titre 6" xfId="43402" xr:uid="{00000000-0005-0000-0000-00008FA90000}"/>
    <cellStyle name="Titre 6 2" xfId="43403" xr:uid="{00000000-0005-0000-0000-000090A90000}"/>
    <cellStyle name="Titre 6 2 2" xfId="43404" xr:uid="{00000000-0005-0000-0000-000091A90000}"/>
    <cellStyle name="Titre 6 2 2 2" xfId="43405" xr:uid="{00000000-0005-0000-0000-000092A90000}"/>
    <cellStyle name="Titre 6 2 2 2 2" xfId="43406" xr:uid="{00000000-0005-0000-0000-000093A90000}"/>
    <cellStyle name="Titre 6 2 2 3" xfId="43407" xr:uid="{00000000-0005-0000-0000-000094A90000}"/>
    <cellStyle name="Titre 6 2 2 4" xfId="43408" xr:uid="{00000000-0005-0000-0000-000095A90000}"/>
    <cellStyle name="Titre 6 2 3" xfId="43409" xr:uid="{00000000-0005-0000-0000-000096A90000}"/>
    <cellStyle name="Titre 6 2 3 2" xfId="43410" xr:uid="{00000000-0005-0000-0000-000097A90000}"/>
    <cellStyle name="Titre 6 2 3 3" xfId="43411" xr:uid="{00000000-0005-0000-0000-000098A90000}"/>
    <cellStyle name="Titre 6 2 4" xfId="43412" xr:uid="{00000000-0005-0000-0000-000099A90000}"/>
    <cellStyle name="Titre 6 2 4 2" xfId="43413" xr:uid="{00000000-0005-0000-0000-00009AA90000}"/>
    <cellStyle name="Titre 6 2 5" xfId="43414" xr:uid="{00000000-0005-0000-0000-00009BA90000}"/>
    <cellStyle name="Titre 6 2 6" xfId="43415" xr:uid="{00000000-0005-0000-0000-00009CA90000}"/>
    <cellStyle name="Titre 6 3" xfId="43416" xr:uid="{00000000-0005-0000-0000-00009DA90000}"/>
    <cellStyle name="Titre 6 3 2" xfId="43417" xr:uid="{00000000-0005-0000-0000-00009EA90000}"/>
    <cellStyle name="Titre 6 4" xfId="43418" xr:uid="{00000000-0005-0000-0000-00009FA90000}"/>
    <cellStyle name="Titre 7" xfId="43419" xr:uid="{00000000-0005-0000-0000-0000A0A90000}"/>
    <cellStyle name="Titre 7 2" xfId="43420" xr:uid="{00000000-0005-0000-0000-0000A1A90000}"/>
    <cellStyle name="Titre 7 2 2" xfId="43421" xr:uid="{00000000-0005-0000-0000-0000A2A90000}"/>
    <cellStyle name="Titre 7 2 2 2" xfId="43422" xr:uid="{00000000-0005-0000-0000-0000A3A90000}"/>
    <cellStyle name="Titre 7 2 2 2 2" xfId="43423" xr:uid="{00000000-0005-0000-0000-0000A4A90000}"/>
    <cellStyle name="Titre 7 2 2 3" xfId="43424" xr:uid="{00000000-0005-0000-0000-0000A5A90000}"/>
    <cellStyle name="Titre 7 2 2 4" xfId="43425" xr:uid="{00000000-0005-0000-0000-0000A6A90000}"/>
    <cellStyle name="Titre 7 2 3" xfId="43426" xr:uid="{00000000-0005-0000-0000-0000A7A90000}"/>
    <cellStyle name="Titre 7 2 3 2" xfId="43427" xr:uid="{00000000-0005-0000-0000-0000A8A90000}"/>
    <cellStyle name="Titre 7 2 3 3" xfId="43428" xr:uid="{00000000-0005-0000-0000-0000A9A90000}"/>
    <cellStyle name="Titre 7 2 4" xfId="43429" xr:uid="{00000000-0005-0000-0000-0000AAA90000}"/>
    <cellStyle name="Titre 7 2 4 2" xfId="43430" xr:uid="{00000000-0005-0000-0000-0000ABA90000}"/>
    <cellStyle name="Titre 7 2 5" xfId="43431" xr:uid="{00000000-0005-0000-0000-0000ACA90000}"/>
    <cellStyle name="Titre 7 2 6" xfId="43432" xr:uid="{00000000-0005-0000-0000-0000ADA90000}"/>
    <cellStyle name="Titre 7 3" xfId="43433" xr:uid="{00000000-0005-0000-0000-0000AEA90000}"/>
    <cellStyle name="Titre 7 3 2" xfId="43434" xr:uid="{00000000-0005-0000-0000-0000AFA90000}"/>
    <cellStyle name="Titre 8" xfId="43435" xr:uid="{00000000-0005-0000-0000-0000B0A90000}"/>
    <cellStyle name="Titre 8 2" xfId="43436" xr:uid="{00000000-0005-0000-0000-0000B1A90000}"/>
    <cellStyle name="Titre 8 2 2" xfId="43437" xr:uid="{00000000-0005-0000-0000-0000B2A90000}"/>
    <cellStyle name="Titre 8 2 2 2" xfId="43438" xr:uid="{00000000-0005-0000-0000-0000B3A90000}"/>
    <cellStyle name="Titre 8 2 2 2 2" xfId="43439" xr:uid="{00000000-0005-0000-0000-0000B4A90000}"/>
    <cellStyle name="Titre 8 2 2 3" xfId="43440" xr:uid="{00000000-0005-0000-0000-0000B5A90000}"/>
    <cellStyle name="Titre 8 2 2 4" xfId="43441" xr:uid="{00000000-0005-0000-0000-0000B6A90000}"/>
    <cellStyle name="Titre 8 2 3" xfId="43442" xr:uid="{00000000-0005-0000-0000-0000B7A90000}"/>
    <cellStyle name="Titre 8 2 3 2" xfId="43443" xr:uid="{00000000-0005-0000-0000-0000B8A90000}"/>
    <cellStyle name="Titre 8 2 3 3" xfId="43444" xr:uid="{00000000-0005-0000-0000-0000B9A90000}"/>
    <cellStyle name="Titre 8 2 4" xfId="43445" xr:uid="{00000000-0005-0000-0000-0000BAA90000}"/>
    <cellStyle name="Titre 8 2 4 2" xfId="43446" xr:uid="{00000000-0005-0000-0000-0000BBA90000}"/>
    <cellStyle name="Titre 8 2 5" xfId="43447" xr:uid="{00000000-0005-0000-0000-0000BCA90000}"/>
    <cellStyle name="Titre 8 2 6" xfId="43448" xr:uid="{00000000-0005-0000-0000-0000BDA90000}"/>
    <cellStyle name="Titre 8 3" xfId="43449" xr:uid="{00000000-0005-0000-0000-0000BEA90000}"/>
    <cellStyle name="Titre 8 3 2" xfId="43450" xr:uid="{00000000-0005-0000-0000-0000BFA90000}"/>
    <cellStyle name="Titre 9" xfId="43451" xr:uid="{00000000-0005-0000-0000-0000C0A90000}"/>
    <cellStyle name="Titre 9 2" xfId="43452" xr:uid="{00000000-0005-0000-0000-0000C1A90000}"/>
    <cellStyle name="Titre 9 2 2" xfId="43453" xr:uid="{00000000-0005-0000-0000-0000C2A90000}"/>
    <cellStyle name="Titre 9 2 2 2" xfId="43454" xr:uid="{00000000-0005-0000-0000-0000C3A90000}"/>
    <cellStyle name="Titre 9 2 2 2 2" xfId="43455" xr:uid="{00000000-0005-0000-0000-0000C4A90000}"/>
    <cellStyle name="Titre 9 2 2 3" xfId="43456" xr:uid="{00000000-0005-0000-0000-0000C5A90000}"/>
    <cellStyle name="Titre 9 2 2 4" xfId="43457" xr:uid="{00000000-0005-0000-0000-0000C6A90000}"/>
    <cellStyle name="Titre 9 2 3" xfId="43458" xr:uid="{00000000-0005-0000-0000-0000C7A90000}"/>
    <cellStyle name="Titre 9 2 3 2" xfId="43459" xr:uid="{00000000-0005-0000-0000-0000C8A90000}"/>
    <cellStyle name="Titre 9 2 3 3" xfId="43460" xr:uid="{00000000-0005-0000-0000-0000C9A90000}"/>
    <cellStyle name="Titre 9 2 4" xfId="43461" xr:uid="{00000000-0005-0000-0000-0000CAA90000}"/>
    <cellStyle name="Titre 9 2 4 2" xfId="43462" xr:uid="{00000000-0005-0000-0000-0000CBA90000}"/>
    <cellStyle name="Titre 9 2 5" xfId="43463" xr:uid="{00000000-0005-0000-0000-0000CCA90000}"/>
    <cellStyle name="Titre 9 2 6" xfId="43464" xr:uid="{00000000-0005-0000-0000-0000CDA90000}"/>
    <cellStyle name="Titre 9 3" xfId="43465" xr:uid="{00000000-0005-0000-0000-0000CEA90000}"/>
    <cellStyle name="Titre 9 3 2" xfId="43466" xr:uid="{00000000-0005-0000-0000-0000CFA90000}"/>
    <cellStyle name="Titre colonnes" xfId="977" xr:uid="{00000000-0005-0000-0000-0000D0A90000}"/>
    <cellStyle name="Titre colonnes 2" xfId="978" xr:uid="{00000000-0005-0000-0000-0000D1A90000}"/>
    <cellStyle name="Titre colonnes 2 2" xfId="1948" xr:uid="{00000000-0005-0000-0000-0000D2A90000}"/>
    <cellStyle name="Titre colonnes 2 3" xfId="52095" xr:uid="{B8CAEBC4-7DEB-412D-81F1-5D5F6A5CA720}"/>
    <cellStyle name="Titre colonnes 3" xfId="979" xr:uid="{00000000-0005-0000-0000-0000D3A90000}"/>
    <cellStyle name="Titre colonnes 3 2" xfId="1949" xr:uid="{00000000-0005-0000-0000-0000D4A90000}"/>
    <cellStyle name="Titre colonnes 3 3" xfId="52096" xr:uid="{6A17F11A-A261-49AF-AE53-22D51581A33A}"/>
    <cellStyle name="Titre colonnes 4" xfId="980" xr:uid="{00000000-0005-0000-0000-0000D5A90000}"/>
    <cellStyle name="Titre colonnes 4 2" xfId="1950" xr:uid="{00000000-0005-0000-0000-0000D6A90000}"/>
    <cellStyle name="Titre colonnes 4 3" xfId="52097" xr:uid="{552FE71D-98CC-4BC5-8501-E1ACB993D4E2}"/>
    <cellStyle name="Titre colonnes 5" xfId="1947" xr:uid="{00000000-0005-0000-0000-0000D7A90000}"/>
    <cellStyle name="Titre colonnes 6" xfId="52098" xr:uid="{689277FC-6421-4BBF-AF61-88EF2402900D}"/>
    <cellStyle name="Titre colonnes 7" xfId="52094" xr:uid="{616B8E7C-9CD3-4C83-AF88-6CCA59307A47}"/>
    <cellStyle name="Titre de la feuille" xfId="43467" xr:uid="{00000000-0005-0000-0000-0000D8A90000}"/>
    <cellStyle name="Titre de la feuille 2" xfId="43468" xr:uid="{00000000-0005-0000-0000-0000D9A90000}"/>
    <cellStyle name="Titre de la feuille 2 2" xfId="43469" xr:uid="{00000000-0005-0000-0000-0000DAA90000}"/>
    <cellStyle name="Titre de la feuille 2 2 2" xfId="43470" xr:uid="{00000000-0005-0000-0000-0000DBA90000}"/>
    <cellStyle name="Titre de la feuille 2 2 2 2" xfId="43471" xr:uid="{00000000-0005-0000-0000-0000DCA90000}"/>
    <cellStyle name="Titre de la feuille 2 2 3" xfId="43472" xr:uid="{00000000-0005-0000-0000-0000DDA90000}"/>
    <cellStyle name="Titre de la feuille 2 2 4" xfId="43473" xr:uid="{00000000-0005-0000-0000-0000DEA90000}"/>
    <cellStyle name="Titre de la feuille 2 3" xfId="43474" xr:uid="{00000000-0005-0000-0000-0000DFA90000}"/>
    <cellStyle name="Titre de la feuille 2 3 2" xfId="43475" xr:uid="{00000000-0005-0000-0000-0000E0A90000}"/>
    <cellStyle name="Titre de la feuille 2 4" xfId="43476" xr:uid="{00000000-0005-0000-0000-0000E1A90000}"/>
    <cellStyle name="Titre de la feuille 2 5" xfId="43477" xr:uid="{00000000-0005-0000-0000-0000E2A90000}"/>
    <cellStyle name="Titre de la feuille 2 6" xfId="43478" xr:uid="{00000000-0005-0000-0000-0000E3A90000}"/>
    <cellStyle name="Titre de la feuille 3" xfId="43479" xr:uid="{00000000-0005-0000-0000-0000E4A90000}"/>
    <cellStyle name="Titre de la feuille 3 2" xfId="43480" xr:uid="{00000000-0005-0000-0000-0000E5A90000}"/>
    <cellStyle name="Titre général" xfId="981" xr:uid="{00000000-0005-0000-0000-0000E6A90000}"/>
    <cellStyle name="Titre général 2" xfId="982" xr:uid="{00000000-0005-0000-0000-0000E7A90000}"/>
    <cellStyle name="Titre général 2 2" xfId="1952" xr:uid="{00000000-0005-0000-0000-0000E8A90000}"/>
    <cellStyle name="Titre général 2 3" xfId="52099" xr:uid="{761A1DDD-D035-4475-AF60-1C790BD0E5CB}"/>
    <cellStyle name="Titre général 3" xfId="983" xr:uid="{00000000-0005-0000-0000-0000E9A90000}"/>
    <cellStyle name="Titre général 3 2" xfId="1953" xr:uid="{00000000-0005-0000-0000-0000EAA90000}"/>
    <cellStyle name="Titre général 3 3" xfId="52100" xr:uid="{83C8E99E-5D20-41DB-8B9E-5270037DEE1C}"/>
    <cellStyle name="Titre général 4" xfId="1951" xr:uid="{00000000-0005-0000-0000-0000EBA90000}"/>
    <cellStyle name="Titre général 5" xfId="52101" xr:uid="{E0A3127D-5210-40E6-AF73-7D67196A67AB}"/>
    <cellStyle name="Titre lignes" xfId="984" xr:uid="{00000000-0005-0000-0000-0000ECA90000}"/>
    <cellStyle name="Titre lignes 1" xfId="985" xr:uid="{00000000-0005-0000-0000-0000EDA90000}"/>
    <cellStyle name="Titre lignes 1 2" xfId="1955" xr:uid="{00000000-0005-0000-0000-0000EEA90000}"/>
    <cellStyle name="Titre lignes 1 3" xfId="52103" xr:uid="{B493C664-D7E2-48AE-A8FB-0C69457A3B74}"/>
    <cellStyle name="Titre lignes 2" xfId="986" xr:uid="{00000000-0005-0000-0000-0000EFA90000}"/>
    <cellStyle name="Titre lignes 2 2" xfId="1956" xr:uid="{00000000-0005-0000-0000-0000F0A90000}"/>
    <cellStyle name="Titre lignes 2 3" xfId="52104" xr:uid="{B8BE6519-8BC0-4C23-BA09-465298335896}"/>
    <cellStyle name="Titre lignes 3" xfId="987" xr:uid="{00000000-0005-0000-0000-0000F1A90000}"/>
    <cellStyle name="Titre lignes 3 2" xfId="1957" xr:uid="{00000000-0005-0000-0000-0000F2A90000}"/>
    <cellStyle name="Titre lignes 3 3" xfId="52105" xr:uid="{C0D38AAE-1241-414D-A5A4-1FBE5F747561}"/>
    <cellStyle name="Titre lignes 4" xfId="988" xr:uid="{00000000-0005-0000-0000-0000F3A90000}"/>
    <cellStyle name="Titre lignes 4 2" xfId="1958" xr:uid="{00000000-0005-0000-0000-0000F4A90000}"/>
    <cellStyle name="Titre lignes 4 3" xfId="52106" xr:uid="{B78D820F-DC59-4951-B13D-8BFDA0CBD2C3}"/>
    <cellStyle name="Titre lignes 5" xfId="1954" xr:uid="{00000000-0005-0000-0000-0000F5A90000}"/>
    <cellStyle name="Titre lignes 6" xfId="52107" xr:uid="{AF698873-1311-473B-BBB2-3AD888585B35}"/>
    <cellStyle name="Titre lignes 7" xfId="52102" xr:uid="{512A657C-890C-433E-9D9E-79871ABC42E2}"/>
    <cellStyle name="Titre lignes_Fiches C 2010 version juin rebasé3" xfId="989" xr:uid="{00000000-0005-0000-0000-0000F6A90000}"/>
    <cellStyle name="Titre page" xfId="990" xr:uid="{00000000-0005-0000-0000-0000F7A90000}"/>
    <cellStyle name="Titre page 2" xfId="991" xr:uid="{00000000-0005-0000-0000-0000F8A90000}"/>
    <cellStyle name="Titre page 2 2" xfId="1960" xr:uid="{00000000-0005-0000-0000-0000F9A90000}"/>
    <cellStyle name="Titre page 2 3" xfId="52108" xr:uid="{2E8BE3E1-EF16-442D-9563-D259CF392A7D}"/>
    <cellStyle name="Titre page 3" xfId="992" xr:uid="{00000000-0005-0000-0000-0000FAA90000}"/>
    <cellStyle name="Titre page 3 2" xfId="1961" xr:uid="{00000000-0005-0000-0000-0000FBA90000}"/>
    <cellStyle name="Titre page 3 3" xfId="52109" xr:uid="{8C3683AF-CEDF-47C8-A0AC-BAFA1912C3E4}"/>
    <cellStyle name="Titre page 4" xfId="1959" xr:uid="{00000000-0005-0000-0000-0000FCA90000}"/>
    <cellStyle name="Titre page 5" xfId="52110" xr:uid="{3DD7DC67-649A-4E87-BDB2-E965913F20D5}"/>
    <cellStyle name="Titre " xfId="959" xr:uid="{00000000-0005-0000-0000-0000FDA90000}"/>
    <cellStyle name="Titre  2" xfId="960" xr:uid="{00000000-0005-0000-0000-0000FEA90000}"/>
    <cellStyle name="Titre  2 2" xfId="1963" xr:uid="{00000000-0005-0000-0000-0000FFA90000}"/>
    <cellStyle name="Titre  2 3" xfId="52111" xr:uid="{59CA6116-19CA-4D43-8EFA-E3DD3BA34364}"/>
    <cellStyle name="Titre  3" xfId="1962" xr:uid="{00000000-0005-0000-0000-000000AA0000}"/>
    <cellStyle name="Titre  4" xfId="52112" xr:uid="{FF1F5973-065E-4B2F-B2A2-AB3347CFBDD0}"/>
    <cellStyle name="Titre 1" xfId="50300" builtinId="16" customBuiltin="1"/>
    <cellStyle name="Titre 1 10" xfId="43481" xr:uid="{00000000-0005-0000-0000-000001AA0000}"/>
    <cellStyle name="Titre 1 10 2" xfId="43482" xr:uid="{00000000-0005-0000-0000-000002AA0000}"/>
    <cellStyle name="Titre 1 10 2 2" xfId="43483" xr:uid="{00000000-0005-0000-0000-000003AA0000}"/>
    <cellStyle name="Titre 1 10 2 2 2" xfId="43484" xr:uid="{00000000-0005-0000-0000-000004AA0000}"/>
    <cellStyle name="Titre 1 10 2 2 2 2" xfId="43485" xr:uid="{00000000-0005-0000-0000-000005AA0000}"/>
    <cellStyle name="Titre 1 10 2 2 3" xfId="43486" xr:uid="{00000000-0005-0000-0000-000006AA0000}"/>
    <cellStyle name="Titre 1 10 2 2 4" xfId="43487" xr:uid="{00000000-0005-0000-0000-000007AA0000}"/>
    <cellStyle name="Titre 1 10 2 3" xfId="43488" xr:uid="{00000000-0005-0000-0000-000008AA0000}"/>
    <cellStyle name="Titre 1 10 2 3 2" xfId="43489" xr:uid="{00000000-0005-0000-0000-000009AA0000}"/>
    <cellStyle name="Titre 1 10 2 3 3" xfId="43490" xr:uid="{00000000-0005-0000-0000-00000AAA0000}"/>
    <cellStyle name="Titre 1 10 2 4" xfId="43491" xr:uid="{00000000-0005-0000-0000-00000BAA0000}"/>
    <cellStyle name="Titre 1 10 2 4 2" xfId="43492" xr:uid="{00000000-0005-0000-0000-00000CAA0000}"/>
    <cellStyle name="Titre 1 10 2 5" xfId="43493" xr:uid="{00000000-0005-0000-0000-00000DAA0000}"/>
    <cellStyle name="Titre 1 10 2 6" xfId="43494" xr:uid="{00000000-0005-0000-0000-00000EAA0000}"/>
    <cellStyle name="Titre 1 10 3" xfId="43495" xr:uid="{00000000-0005-0000-0000-00000FAA0000}"/>
    <cellStyle name="Titre 1 10 3 2" xfId="43496" xr:uid="{00000000-0005-0000-0000-000010AA0000}"/>
    <cellStyle name="Titre 1 11" xfId="43497" xr:uid="{00000000-0005-0000-0000-000011AA0000}"/>
    <cellStyle name="Titre 1 11 2" xfId="43498" xr:uid="{00000000-0005-0000-0000-000012AA0000}"/>
    <cellStyle name="Titre 1 11 2 2" xfId="43499" xr:uid="{00000000-0005-0000-0000-000013AA0000}"/>
    <cellStyle name="Titre 1 11 2 2 2" xfId="43500" xr:uid="{00000000-0005-0000-0000-000014AA0000}"/>
    <cellStyle name="Titre 1 11 2 2 2 2" xfId="43501" xr:uid="{00000000-0005-0000-0000-000015AA0000}"/>
    <cellStyle name="Titre 1 11 2 2 2 2 2" xfId="43502" xr:uid="{00000000-0005-0000-0000-000016AA0000}"/>
    <cellStyle name="Titre 1 11 2 2 2 3" xfId="43503" xr:uid="{00000000-0005-0000-0000-000017AA0000}"/>
    <cellStyle name="Titre 1 11 2 2 2 4" xfId="43504" xr:uid="{00000000-0005-0000-0000-000018AA0000}"/>
    <cellStyle name="Titre 1 11 2 2 3" xfId="43505" xr:uid="{00000000-0005-0000-0000-000019AA0000}"/>
    <cellStyle name="Titre 1 11 2 2 3 2" xfId="43506" xr:uid="{00000000-0005-0000-0000-00001AAA0000}"/>
    <cellStyle name="Titre 1 11 2 2 4" xfId="43507" xr:uid="{00000000-0005-0000-0000-00001BAA0000}"/>
    <cellStyle name="Titre 1 11 2 2 5" xfId="43508" xr:uid="{00000000-0005-0000-0000-00001CAA0000}"/>
    <cellStyle name="Titre 1 11 2 2 6" xfId="43509" xr:uid="{00000000-0005-0000-0000-00001DAA0000}"/>
    <cellStyle name="Titre 1 11 2 3" xfId="43510" xr:uid="{00000000-0005-0000-0000-00001EAA0000}"/>
    <cellStyle name="Titre 1 11 2 3 2" xfId="43511" xr:uid="{00000000-0005-0000-0000-00001FAA0000}"/>
    <cellStyle name="Titre 1 11 2 4" xfId="43512" xr:uid="{00000000-0005-0000-0000-000020AA0000}"/>
    <cellStyle name="Titre 1 11 2 5" xfId="43513" xr:uid="{00000000-0005-0000-0000-000021AA0000}"/>
    <cellStyle name="Titre 1 11 3" xfId="43514" xr:uid="{00000000-0005-0000-0000-000022AA0000}"/>
    <cellStyle name="Titre 1 11 3 2" xfId="43515" xr:uid="{00000000-0005-0000-0000-000023AA0000}"/>
    <cellStyle name="Titre 1 11 3 2 2" xfId="43516" xr:uid="{00000000-0005-0000-0000-000024AA0000}"/>
    <cellStyle name="Titre 1 11 3 2 2 2" xfId="43517" xr:uid="{00000000-0005-0000-0000-000025AA0000}"/>
    <cellStyle name="Titre 1 11 3 2 2 2 2" xfId="43518" xr:uid="{00000000-0005-0000-0000-000026AA0000}"/>
    <cellStyle name="Titre 1 11 3 2 2 3" xfId="43519" xr:uid="{00000000-0005-0000-0000-000027AA0000}"/>
    <cellStyle name="Titre 1 11 3 2 2 4" xfId="43520" xr:uid="{00000000-0005-0000-0000-000028AA0000}"/>
    <cellStyle name="Titre 1 11 3 2 3" xfId="43521" xr:uid="{00000000-0005-0000-0000-000029AA0000}"/>
    <cellStyle name="Titre 1 11 3 2 3 2" xfId="43522" xr:uid="{00000000-0005-0000-0000-00002AAA0000}"/>
    <cellStyle name="Titre 1 11 3 2 4" xfId="43523" xr:uid="{00000000-0005-0000-0000-00002BAA0000}"/>
    <cellStyle name="Titre 1 11 3 2 5" xfId="43524" xr:uid="{00000000-0005-0000-0000-00002CAA0000}"/>
    <cellStyle name="Titre 1 11 3 2 6" xfId="43525" xr:uid="{00000000-0005-0000-0000-00002DAA0000}"/>
    <cellStyle name="Titre 1 11 3 3" xfId="43526" xr:uid="{00000000-0005-0000-0000-00002EAA0000}"/>
    <cellStyle name="Titre 1 11 3 3 2" xfId="43527" xr:uid="{00000000-0005-0000-0000-00002FAA0000}"/>
    <cellStyle name="Titre 1 11 4" xfId="43528" xr:uid="{00000000-0005-0000-0000-000030AA0000}"/>
    <cellStyle name="Titre 1 11 4 2" xfId="43529" xr:uid="{00000000-0005-0000-0000-000031AA0000}"/>
    <cellStyle name="Titre 1 11 4 2 2" xfId="43530" xr:uid="{00000000-0005-0000-0000-000032AA0000}"/>
    <cellStyle name="Titre 1 11 4 2 2 2" xfId="43531" xr:uid="{00000000-0005-0000-0000-000033AA0000}"/>
    <cellStyle name="Titre 1 11 4 2 2 2 2" xfId="43532" xr:uid="{00000000-0005-0000-0000-000034AA0000}"/>
    <cellStyle name="Titre 1 11 4 2 2 3" xfId="43533" xr:uid="{00000000-0005-0000-0000-000035AA0000}"/>
    <cellStyle name="Titre 1 11 4 2 2 4" xfId="43534" xr:uid="{00000000-0005-0000-0000-000036AA0000}"/>
    <cellStyle name="Titre 1 11 4 2 3" xfId="43535" xr:uid="{00000000-0005-0000-0000-000037AA0000}"/>
    <cellStyle name="Titre 1 11 4 2 3 2" xfId="43536" xr:uid="{00000000-0005-0000-0000-000038AA0000}"/>
    <cellStyle name="Titre 1 11 4 2 4" xfId="43537" xr:uid="{00000000-0005-0000-0000-000039AA0000}"/>
    <cellStyle name="Titre 1 11 4 2 5" xfId="43538" xr:uid="{00000000-0005-0000-0000-00003AAA0000}"/>
    <cellStyle name="Titre 1 11 4 2 6" xfId="43539" xr:uid="{00000000-0005-0000-0000-00003BAA0000}"/>
    <cellStyle name="Titre 1 11 4 3" xfId="43540" xr:uid="{00000000-0005-0000-0000-00003CAA0000}"/>
    <cellStyle name="Titre 1 11 4 3 2" xfId="43541" xr:uid="{00000000-0005-0000-0000-00003DAA0000}"/>
    <cellStyle name="Titre 1 11 5" xfId="43542" xr:uid="{00000000-0005-0000-0000-00003EAA0000}"/>
    <cellStyle name="Titre 1 11 5 2" xfId="43543" xr:uid="{00000000-0005-0000-0000-00003FAA0000}"/>
    <cellStyle name="Titre 1 11 5 2 2" xfId="43544" xr:uid="{00000000-0005-0000-0000-000040AA0000}"/>
    <cellStyle name="Titre 1 11 5 2 2 2" xfId="43545" xr:uid="{00000000-0005-0000-0000-000041AA0000}"/>
    <cellStyle name="Titre 1 11 5 2 3" xfId="43546" xr:uid="{00000000-0005-0000-0000-000042AA0000}"/>
    <cellStyle name="Titre 1 11 5 2 4" xfId="43547" xr:uid="{00000000-0005-0000-0000-000043AA0000}"/>
    <cellStyle name="Titre 1 11 5 3" xfId="43548" xr:uid="{00000000-0005-0000-0000-000044AA0000}"/>
    <cellStyle name="Titre 1 11 5 3 2" xfId="43549" xr:uid="{00000000-0005-0000-0000-000045AA0000}"/>
    <cellStyle name="Titre 1 11 5 4" xfId="43550" xr:uid="{00000000-0005-0000-0000-000046AA0000}"/>
    <cellStyle name="Titre 1 11 5 5" xfId="43551" xr:uid="{00000000-0005-0000-0000-000047AA0000}"/>
    <cellStyle name="Titre 1 11 5 6" xfId="43552" xr:uid="{00000000-0005-0000-0000-000048AA0000}"/>
    <cellStyle name="Titre 1 11 6" xfId="43553" xr:uid="{00000000-0005-0000-0000-000049AA0000}"/>
    <cellStyle name="Titre 1 11 7" xfId="43554" xr:uid="{00000000-0005-0000-0000-00004AAA0000}"/>
    <cellStyle name="Titre 1 12" xfId="43555" xr:uid="{00000000-0005-0000-0000-00004BAA0000}"/>
    <cellStyle name="Titre 1 12 2" xfId="43556" xr:uid="{00000000-0005-0000-0000-00004CAA0000}"/>
    <cellStyle name="Titre 1 12 2 2" xfId="43557" xr:uid="{00000000-0005-0000-0000-00004DAA0000}"/>
    <cellStyle name="Titre 1 12 2 2 2" xfId="43558" xr:uid="{00000000-0005-0000-0000-00004EAA0000}"/>
    <cellStyle name="Titre 1 12 2 2 2 2" xfId="43559" xr:uid="{00000000-0005-0000-0000-00004FAA0000}"/>
    <cellStyle name="Titre 1 12 2 2 2 2 2" xfId="43560" xr:uid="{00000000-0005-0000-0000-000050AA0000}"/>
    <cellStyle name="Titre 1 12 2 2 2 3" xfId="43561" xr:uid="{00000000-0005-0000-0000-000051AA0000}"/>
    <cellStyle name="Titre 1 12 2 2 2 4" xfId="43562" xr:uid="{00000000-0005-0000-0000-000052AA0000}"/>
    <cellStyle name="Titre 1 12 2 2 3" xfId="43563" xr:uid="{00000000-0005-0000-0000-000053AA0000}"/>
    <cellStyle name="Titre 1 12 2 2 3 2" xfId="43564" xr:uid="{00000000-0005-0000-0000-000054AA0000}"/>
    <cellStyle name="Titre 1 12 2 2 4" xfId="43565" xr:uid="{00000000-0005-0000-0000-000055AA0000}"/>
    <cellStyle name="Titre 1 12 2 2 5" xfId="43566" xr:uid="{00000000-0005-0000-0000-000056AA0000}"/>
    <cellStyle name="Titre 1 12 2 2 6" xfId="43567" xr:uid="{00000000-0005-0000-0000-000057AA0000}"/>
    <cellStyle name="Titre 1 12 2 3" xfId="43568" xr:uid="{00000000-0005-0000-0000-000058AA0000}"/>
    <cellStyle name="Titre 1 12 2 3 2" xfId="43569" xr:uid="{00000000-0005-0000-0000-000059AA0000}"/>
    <cellStyle name="Titre 1 12 3" xfId="43570" xr:uid="{00000000-0005-0000-0000-00005AAA0000}"/>
    <cellStyle name="Titre 1 12 3 2" xfId="43571" xr:uid="{00000000-0005-0000-0000-00005BAA0000}"/>
    <cellStyle name="Titre 1 12 3 2 2" xfId="43572" xr:uid="{00000000-0005-0000-0000-00005CAA0000}"/>
    <cellStyle name="Titre 1 12 3 2 2 2" xfId="43573" xr:uid="{00000000-0005-0000-0000-00005DAA0000}"/>
    <cellStyle name="Titre 1 12 3 2 2 2 2" xfId="43574" xr:uid="{00000000-0005-0000-0000-00005EAA0000}"/>
    <cellStyle name="Titre 1 12 3 2 2 3" xfId="43575" xr:uid="{00000000-0005-0000-0000-00005FAA0000}"/>
    <cellStyle name="Titre 1 12 3 2 2 4" xfId="43576" xr:uid="{00000000-0005-0000-0000-000060AA0000}"/>
    <cellStyle name="Titre 1 12 3 2 3" xfId="43577" xr:uid="{00000000-0005-0000-0000-000061AA0000}"/>
    <cellStyle name="Titre 1 12 3 2 3 2" xfId="43578" xr:uid="{00000000-0005-0000-0000-000062AA0000}"/>
    <cellStyle name="Titre 1 12 3 2 4" xfId="43579" xr:uid="{00000000-0005-0000-0000-000063AA0000}"/>
    <cellStyle name="Titre 1 12 3 2 5" xfId="43580" xr:uid="{00000000-0005-0000-0000-000064AA0000}"/>
    <cellStyle name="Titre 1 12 3 2 6" xfId="43581" xr:uid="{00000000-0005-0000-0000-000065AA0000}"/>
    <cellStyle name="Titre 1 12 3 3" xfId="43582" xr:uid="{00000000-0005-0000-0000-000066AA0000}"/>
    <cellStyle name="Titre 1 12 3 3 2" xfId="43583" xr:uid="{00000000-0005-0000-0000-000067AA0000}"/>
    <cellStyle name="Titre 1 12 4" xfId="43584" xr:uid="{00000000-0005-0000-0000-000068AA0000}"/>
    <cellStyle name="Titre 1 12 4 2" xfId="43585" xr:uid="{00000000-0005-0000-0000-000069AA0000}"/>
    <cellStyle name="Titre 1 12 4 2 2" xfId="43586" xr:uid="{00000000-0005-0000-0000-00006AAA0000}"/>
    <cellStyle name="Titre 1 12 4 2 2 2" xfId="43587" xr:uid="{00000000-0005-0000-0000-00006BAA0000}"/>
    <cellStyle name="Titre 1 12 4 2 3" xfId="43588" xr:uid="{00000000-0005-0000-0000-00006CAA0000}"/>
    <cellStyle name="Titre 1 12 4 2 4" xfId="43589" xr:uid="{00000000-0005-0000-0000-00006DAA0000}"/>
    <cellStyle name="Titre 1 12 4 3" xfId="43590" xr:uid="{00000000-0005-0000-0000-00006EAA0000}"/>
    <cellStyle name="Titre 1 12 4 3 2" xfId="43591" xr:uid="{00000000-0005-0000-0000-00006FAA0000}"/>
    <cellStyle name="Titre 1 12 4 4" xfId="43592" xr:uid="{00000000-0005-0000-0000-000070AA0000}"/>
    <cellStyle name="Titre 1 12 4 5" xfId="43593" xr:uid="{00000000-0005-0000-0000-000071AA0000}"/>
    <cellStyle name="Titre 1 12 4 6" xfId="43594" xr:uid="{00000000-0005-0000-0000-000072AA0000}"/>
    <cellStyle name="Titre 1 12 5" xfId="43595" xr:uid="{00000000-0005-0000-0000-000073AA0000}"/>
    <cellStyle name="Titre 1 12 6" xfId="43596" xr:uid="{00000000-0005-0000-0000-000074AA0000}"/>
    <cellStyle name="Titre 1 13" xfId="43597" xr:uid="{00000000-0005-0000-0000-000075AA0000}"/>
    <cellStyle name="Titre 1 13 2" xfId="43598" xr:uid="{00000000-0005-0000-0000-000076AA0000}"/>
    <cellStyle name="Titre 1 13 2 2" xfId="43599" xr:uid="{00000000-0005-0000-0000-000077AA0000}"/>
    <cellStyle name="Titre 1 13 2 2 2" xfId="43600" xr:uid="{00000000-0005-0000-0000-000078AA0000}"/>
    <cellStyle name="Titre 1 13 2 2 2 2" xfId="43601" xr:uid="{00000000-0005-0000-0000-000079AA0000}"/>
    <cellStyle name="Titre 1 13 2 2 3" xfId="43602" xr:uid="{00000000-0005-0000-0000-00007AAA0000}"/>
    <cellStyle name="Titre 1 13 2 2 4" xfId="43603" xr:uid="{00000000-0005-0000-0000-00007BAA0000}"/>
    <cellStyle name="Titre 1 13 2 3" xfId="43604" xr:uid="{00000000-0005-0000-0000-00007CAA0000}"/>
    <cellStyle name="Titre 1 13 2 3 2" xfId="43605" xr:uid="{00000000-0005-0000-0000-00007DAA0000}"/>
    <cellStyle name="Titre 1 13 2 4" xfId="43606" xr:uid="{00000000-0005-0000-0000-00007EAA0000}"/>
    <cellStyle name="Titre 1 13 2 5" xfId="43607" xr:uid="{00000000-0005-0000-0000-00007FAA0000}"/>
    <cellStyle name="Titre 1 13 2 6" xfId="43608" xr:uid="{00000000-0005-0000-0000-000080AA0000}"/>
    <cellStyle name="Titre 1 13 3" xfId="43609" xr:uid="{00000000-0005-0000-0000-000081AA0000}"/>
    <cellStyle name="Titre 1 13 3 2" xfId="43610" xr:uid="{00000000-0005-0000-0000-000082AA0000}"/>
    <cellStyle name="Titre 1 14" xfId="43611" xr:uid="{00000000-0005-0000-0000-000083AA0000}"/>
    <cellStyle name="Titre 1 14 2" xfId="43612" xr:uid="{00000000-0005-0000-0000-000084AA0000}"/>
    <cellStyle name="Titre 1 14 2 2" xfId="43613" xr:uid="{00000000-0005-0000-0000-000085AA0000}"/>
    <cellStyle name="Titre 1 14 2 2 2" xfId="43614" xr:uid="{00000000-0005-0000-0000-000086AA0000}"/>
    <cellStyle name="Titre 1 14 2 2 2 2" xfId="43615" xr:uid="{00000000-0005-0000-0000-000087AA0000}"/>
    <cellStyle name="Titre 1 14 2 2 3" xfId="43616" xr:uid="{00000000-0005-0000-0000-000088AA0000}"/>
    <cellStyle name="Titre 1 14 2 2 4" xfId="43617" xr:uid="{00000000-0005-0000-0000-000089AA0000}"/>
    <cellStyle name="Titre 1 14 2 3" xfId="43618" xr:uid="{00000000-0005-0000-0000-00008AAA0000}"/>
    <cellStyle name="Titre 1 14 2 3 2" xfId="43619" xr:uid="{00000000-0005-0000-0000-00008BAA0000}"/>
    <cellStyle name="Titre 1 14 2 4" xfId="43620" xr:uid="{00000000-0005-0000-0000-00008CAA0000}"/>
    <cellStyle name="Titre 1 14 2 5" xfId="43621" xr:uid="{00000000-0005-0000-0000-00008DAA0000}"/>
    <cellStyle name="Titre 1 14 2 6" xfId="43622" xr:uid="{00000000-0005-0000-0000-00008EAA0000}"/>
    <cellStyle name="Titre 1 14 3" xfId="43623" xr:uid="{00000000-0005-0000-0000-00008FAA0000}"/>
    <cellStyle name="Titre 1 14 3 2" xfId="43624" xr:uid="{00000000-0005-0000-0000-000090AA0000}"/>
    <cellStyle name="Titre 1 15" xfId="43625" xr:uid="{00000000-0005-0000-0000-000091AA0000}"/>
    <cellStyle name="Titre 1 15 2" xfId="43626" xr:uid="{00000000-0005-0000-0000-000092AA0000}"/>
    <cellStyle name="Titre 1 15 2 2" xfId="43627" xr:uid="{00000000-0005-0000-0000-000093AA0000}"/>
    <cellStyle name="Titre 1 15 2 2 2" xfId="43628" xr:uid="{00000000-0005-0000-0000-000094AA0000}"/>
    <cellStyle name="Titre 1 15 2 2 2 2" xfId="43629" xr:uid="{00000000-0005-0000-0000-000095AA0000}"/>
    <cellStyle name="Titre 1 15 2 2 3" xfId="43630" xr:uid="{00000000-0005-0000-0000-000096AA0000}"/>
    <cellStyle name="Titre 1 15 2 2 4" xfId="43631" xr:uid="{00000000-0005-0000-0000-000097AA0000}"/>
    <cellStyle name="Titre 1 15 2 3" xfId="43632" xr:uid="{00000000-0005-0000-0000-000098AA0000}"/>
    <cellStyle name="Titre 1 15 2 3 2" xfId="43633" xr:uid="{00000000-0005-0000-0000-000099AA0000}"/>
    <cellStyle name="Titre 1 15 2 4" xfId="43634" xr:uid="{00000000-0005-0000-0000-00009AAA0000}"/>
    <cellStyle name="Titre 1 15 2 5" xfId="43635" xr:uid="{00000000-0005-0000-0000-00009BAA0000}"/>
    <cellStyle name="Titre 1 15 2 6" xfId="43636" xr:uid="{00000000-0005-0000-0000-00009CAA0000}"/>
    <cellStyle name="Titre 1 15 3" xfId="43637" xr:uid="{00000000-0005-0000-0000-00009DAA0000}"/>
    <cellStyle name="Titre 1 15 3 2" xfId="43638" xr:uid="{00000000-0005-0000-0000-00009EAA0000}"/>
    <cellStyle name="Titre 1 16" xfId="43639" xr:uid="{00000000-0005-0000-0000-00009FAA0000}"/>
    <cellStyle name="Titre 1 16 2" xfId="43640" xr:uid="{00000000-0005-0000-0000-0000A0AA0000}"/>
    <cellStyle name="Titre 1 16 3" xfId="43641" xr:uid="{00000000-0005-0000-0000-0000A1AA0000}"/>
    <cellStyle name="Titre 1 17" xfId="43642" xr:uid="{00000000-0005-0000-0000-0000A2AA0000}"/>
    <cellStyle name="Titre 1 17 2" xfId="43643" xr:uid="{00000000-0005-0000-0000-0000A3AA0000}"/>
    <cellStyle name="Titre 1 18" xfId="43644" xr:uid="{00000000-0005-0000-0000-0000A4AA0000}"/>
    <cellStyle name="Titre 1 2" xfId="961" xr:uid="{00000000-0005-0000-0000-0000A5AA0000}"/>
    <cellStyle name="Titre 1 2 2" xfId="1964" xr:uid="{00000000-0005-0000-0000-0000A6AA0000}"/>
    <cellStyle name="Titre 1 2 2 2" xfId="43646" xr:uid="{00000000-0005-0000-0000-0000A7AA0000}"/>
    <cellStyle name="Titre 1 2 2 2 2" xfId="43647" xr:uid="{00000000-0005-0000-0000-0000A8AA0000}"/>
    <cellStyle name="Titre 1 2 2 2 2 2" xfId="43648" xr:uid="{00000000-0005-0000-0000-0000A9AA0000}"/>
    <cellStyle name="Titre 1 2 2 2 2 2 2" xfId="43649" xr:uid="{00000000-0005-0000-0000-0000AAAA0000}"/>
    <cellStyle name="Titre 1 2 2 2 2 2 2 2" xfId="43650" xr:uid="{00000000-0005-0000-0000-0000ABAA0000}"/>
    <cellStyle name="Titre 1 2 2 2 2 2 3" xfId="43651" xr:uid="{00000000-0005-0000-0000-0000ACAA0000}"/>
    <cellStyle name="Titre 1 2 2 2 2 2 4" xfId="43652" xr:uid="{00000000-0005-0000-0000-0000ADAA0000}"/>
    <cellStyle name="Titre 1 2 2 2 2 3" xfId="43653" xr:uid="{00000000-0005-0000-0000-0000AEAA0000}"/>
    <cellStyle name="Titre 1 2 2 2 2 3 2" xfId="43654" xr:uid="{00000000-0005-0000-0000-0000AFAA0000}"/>
    <cellStyle name="Titre 1 2 2 2 2 4" xfId="43655" xr:uid="{00000000-0005-0000-0000-0000B0AA0000}"/>
    <cellStyle name="Titre 1 2 2 2 2 5" xfId="43656" xr:uid="{00000000-0005-0000-0000-0000B1AA0000}"/>
    <cellStyle name="Titre 1 2 2 2 2 6" xfId="43657" xr:uid="{00000000-0005-0000-0000-0000B2AA0000}"/>
    <cellStyle name="Titre 1 2 2 3" xfId="43658" xr:uid="{00000000-0005-0000-0000-0000B3AA0000}"/>
    <cellStyle name="Titre 1 2 2 3 2" xfId="43659" xr:uid="{00000000-0005-0000-0000-0000B4AA0000}"/>
    <cellStyle name="Titre 1 2 2 3 2 2" xfId="43660" xr:uid="{00000000-0005-0000-0000-0000B5AA0000}"/>
    <cellStyle name="Titre 1 2 2 3 2 2 2" xfId="43661" xr:uid="{00000000-0005-0000-0000-0000B6AA0000}"/>
    <cellStyle name="Titre 1 2 2 3 2 3" xfId="43662" xr:uid="{00000000-0005-0000-0000-0000B7AA0000}"/>
    <cellStyle name="Titre 1 2 2 3 2 4" xfId="43663" xr:uid="{00000000-0005-0000-0000-0000B8AA0000}"/>
    <cellStyle name="Titre 1 2 2 3 3" xfId="43664" xr:uid="{00000000-0005-0000-0000-0000B9AA0000}"/>
    <cellStyle name="Titre 1 2 2 3 3 2" xfId="43665" xr:uid="{00000000-0005-0000-0000-0000BAAA0000}"/>
    <cellStyle name="Titre 1 2 2 3 4" xfId="43666" xr:uid="{00000000-0005-0000-0000-0000BBAA0000}"/>
    <cellStyle name="Titre 1 2 2 3 5" xfId="43667" xr:uid="{00000000-0005-0000-0000-0000BCAA0000}"/>
    <cellStyle name="Titre 1 2 2 4" xfId="43668" xr:uid="{00000000-0005-0000-0000-0000BDAA0000}"/>
    <cellStyle name="Titre 1 2 2 5" xfId="43669" xr:uid="{00000000-0005-0000-0000-0000BEAA0000}"/>
    <cellStyle name="Titre 1 2 2 6" xfId="43645" xr:uid="{00000000-0005-0000-0000-0000BFAA0000}"/>
    <cellStyle name="Titre 1 2 3" xfId="43670" xr:uid="{00000000-0005-0000-0000-0000C0AA0000}"/>
    <cellStyle name="Titre 1 2 3 2" xfId="43671" xr:uid="{00000000-0005-0000-0000-0000C1AA0000}"/>
    <cellStyle name="Titre 1 2 3 2 2" xfId="43672" xr:uid="{00000000-0005-0000-0000-0000C2AA0000}"/>
    <cellStyle name="Titre 1 2 3 2 2 2" xfId="43673" xr:uid="{00000000-0005-0000-0000-0000C3AA0000}"/>
    <cellStyle name="Titre 1 2 3 2 2 2 2" xfId="43674" xr:uid="{00000000-0005-0000-0000-0000C4AA0000}"/>
    <cellStyle name="Titre 1 2 3 2 2 3" xfId="43675" xr:uid="{00000000-0005-0000-0000-0000C5AA0000}"/>
    <cellStyle name="Titre 1 2 3 2 2 4" xfId="43676" xr:uid="{00000000-0005-0000-0000-0000C6AA0000}"/>
    <cellStyle name="Titre 1 2 3 2 3" xfId="43677" xr:uid="{00000000-0005-0000-0000-0000C7AA0000}"/>
    <cellStyle name="Titre 1 2 3 2 3 2" xfId="43678" xr:uid="{00000000-0005-0000-0000-0000C8AA0000}"/>
    <cellStyle name="Titre 1 2 3 2 4" xfId="43679" xr:uid="{00000000-0005-0000-0000-0000C9AA0000}"/>
    <cellStyle name="Titre 1 2 3 2 5" xfId="43680" xr:uid="{00000000-0005-0000-0000-0000CAAA0000}"/>
    <cellStyle name="Titre 1 2 3 2 6" xfId="43681" xr:uid="{00000000-0005-0000-0000-0000CBAA0000}"/>
    <cellStyle name="Titre 1 2 3 3" xfId="43682" xr:uid="{00000000-0005-0000-0000-0000CCAA0000}"/>
    <cellStyle name="Titre 1 2 3 4" xfId="43683" xr:uid="{00000000-0005-0000-0000-0000CDAA0000}"/>
    <cellStyle name="Titre 1 2 3 5" xfId="52113" xr:uid="{D305CEF3-3FEE-4540-B160-0C44E6B1DAF0}"/>
    <cellStyle name="Titre 1 2 4" xfId="43684" xr:uid="{00000000-0005-0000-0000-0000CEAA0000}"/>
    <cellStyle name="Titre 1 2 4 2" xfId="43685" xr:uid="{00000000-0005-0000-0000-0000CFAA0000}"/>
    <cellStyle name="Titre 1 2 4 2 2" xfId="43686" xr:uid="{00000000-0005-0000-0000-0000D0AA0000}"/>
    <cellStyle name="Titre 1 2 4 2 2 2" xfId="43687" xr:uid="{00000000-0005-0000-0000-0000D1AA0000}"/>
    <cellStyle name="Titre 1 2 4 2 2 2 2" xfId="43688" xr:uid="{00000000-0005-0000-0000-0000D2AA0000}"/>
    <cellStyle name="Titre 1 2 4 2 2 3" xfId="43689" xr:uid="{00000000-0005-0000-0000-0000D3AA0000}"/>
    <cellStyle name="Titre 1 2 4 2 2 4" xfId="43690" xr:uid="{00000000-0005-0000-0000-0000D4AA0000}"/>
    <cellStyle name="Titre 1 2 4 2 3" xfId="43691" xr:uid="{00000000-0005-0000-0000-0000D5AA0000}"/>
    <cellStyle name="Titre 1 2 4 2 3 2" xfId="43692" xr:uid="{00000000-0005-0000-0000-0000D6AA0000}"/>
    <cellStyle name="Titre 1 2 4 2 4" xfId="43693" xr:uid="{00000000-0005-0000-0000-0000D7AA0000}"/>
    <cellStyle name="Titre 1 2 4 2 5" xfId="43694" xr:uid="{00000000-0005-0000-0000-0000D8AA0000}"/>
    <cellStyle name="Titre 1 2 4 2 6" xfId="43695" xr:uid="{00000000-0005-0000-0000-0000D9AA0000}"/>
    <cellStyle name="Titre 1 2 4 3" xfId="43696" xr:uid="{00000000-0005-0000-0000-0000DAAA0000}"/>
    <cellStyle name="Titre 1 2 4 4" xfId="43697" xr:uid="{00000000-0005-0000-0000-0000DBAA0000}"/>
    <cellStyle name="Titre 1 2 5" xfId="43698" xr:uid="{00000000-0005-0000-0000-0000DCAA0000}"/>
    <cellStyle name="Titre 1 2 5 2" xfId="43699" xr:uid="{00000000-0005-0000-0000-0000DDAA0000}"/>
    <cellStyle name="Titre 1 2 5 2 2" xfId="43700" xr:uid="{00000000-0005-0000-0000-0000DEAA0000}"/>
    <cellStyle name="Titre 1 2 5 2 2 2" xfId="43701" xr:uid="{00000000-0005-0000-0000-0000DFAA0000}"/>
    <cellStyle name="Titre 1 2 5 2 3" xfId="43702" xr:uid="{00000000-0005-0000-0000-0000E0AA0000}"/>
    <cellStyle name="Titre 1 2 5 2 4" xfId="43703" xr:uid="{00000000-0005-0000-0000-0000E1AA0000}"/>
    <cellStyle name="Titre 1 2 5 3" xfId="43704" xr:uid="{00000000-0005-0000-0000-0000E2AA0000}"/>
    <cellStyle name="Titre 1 2 5 3 2" xfId="43705" xr:uid="{00000000-0005-0000-0000-0000E3AA0000}"/>
    <cellStyle name="Titre 1 2 5 3 3" xfId="43706" xr:uid="{00000000-0005-0000-0000-0000E4AA0000}"/>
    <cellStyle name="Titre 1 2 5 4" xfId="43707" xr:uid="{00000000-0005-0000-0000-0000E5AA0000}"/>
    <cellStyle name="Titre 1 2 5 4 2" xfId="43708" xr:uid="{00000000-0005-0000-0000-0000E6AA0000}"/>
    <cellStyle name="Titre 1 2 5 5" xfId="43709" xr:uid="{00000000-0005-0000-0000-0000E7AA0000}"/>
    <cellStyle name="Titre 1 2 6" xfId="43710" xr:uid="{00000000-0005-0000-0000-0000E8AA0000}"/>
    <cellStyle name="Titre 1 2 6 2" xfId="43711" xr:uid="{00000000-0005-0000-0000-0000E9AA0000}"/>
    <cellStyle name="Titre 1 2 7" xfId="43712" xr:uid="{00000000-0005-0000-0000-0000EAAA0000}"/>
    <cellStyle name="Titre 1 2 8" xfId="43713" xr:uid="{00000000-0005-0000-0000-0000EBAA0000}"/>
    <cellStyle name="Titre 1 2 9" xfId="2322" xr:uid="{00000000-0005-0000-0000-0000ECAA0000}"/>
    <cellStyle name="Titre 1 3" xfId="43714" xr:uid="{00000000-0005-0000-0000-0000EDAA0000}"/>
    <cellStyle name="Titre 1 3 2" xfId="43715" xr:uid="{00000000-0005-0000-0000-0000EEAA0000}"/>
    <cellStyle name="Titre 1 3 2 2" xfId="43716" xr:uid="{00000000-0005-0000-0000-0000EFAA0000}"/>
    <cellStyle name="Titre 1 3 2 2 2" xfId="43717" xr:uid="{00000000-0005-0000-0000-0000F0AA0000}"/>
    <cellStyle name="Titre 1 3 2 2 2 2" xfId="43718" xr:uid="{00000000-0005-0000-0000-0000F1AA0000}"/>
    <cellStyle name="Titre 1 3 2 2 2 2 2" xfId="43719" xr:uid="{00000000-0005-0000-0000-0000F2AA0000}"/>
    <cellStyle name="Titre 1 3 2 2 2 3" xfId="43720" xr:uid="{00000000-0005-0000-0000-0000F3AA0000}"/>
    <cellStyle name="Titre 1 3 2 2 2 4" xfId="43721" xr:uid="{00000000-0005-0000-0000-0000F4AA0000}"/>
    <cellStyle name="Titre 1 3 2 2 2 5" xfId="43722" xr:uid="{00000000-0005-0000-0000-0000F5AA0000}"/>
    <cellStyle name="Titre 1 3 2 2 3" xfId="43723" xr:uid="{00000000-0005-0000-0000-0000F6AA0000}"/>
    <cellStyle name="Titre 1 3 2 2 3 2" xfId="43724" xr:uid="{00000000-0005-0000-0000-0000F7AA0000}"/>
    <cellStyle name="Titre 1 3 2 2 3 3" xfId="43725" xr:uid="{00000000-0005-0000-0000-0000F8AA0000}"/>
    <cellStyle name="Titre 1 3 2 2 4" xfId="43726" xr:uid="{00000000-0005-0000-0000-0000F9AA0000}"/>
    <cellStyle name="Titre 1 3 2 2 5" xfId="43727" xr:uid="{00000000-0005-0000-0000-0000FAAA0000}"/>
    <cellStyle name="Titre 1 3 2 3" xfId="43728" xr:uid="{00000000-0005-0000-0000-0000FBAA0000}"/>
    <cellStyle name="Titre 1 3 3" xfId="43729" xr:uid="{00000000-0005-0000-0000-0000FCAA0000}"/>
    <cellStyle name="Titre 1 3 3 2" xfId="43730" xr:uid="{00000000-0005-0000-0000-0000FDAA0000}"/>
    <cellStyle name="Titre 1 3 3 2 2" xfId="43731" xr:uid="{00000000-0005-0000-0000-0000FEAA0000}"/>
    <cellStyle name="Titre 1 3 3 2 2 2" xfId="43732" xr:uid="{00000000-0005-0000-0000-0000FFAA0000}"/>
    <cellStyle name="Titre 1 3 3 2 3" xfId="43733" xr:uid="{00000000-0005-0000-0000-000000AB0000}"/>
    <cellStyle name="Titre 1 3 3 2 4" xfId="43734" xr:uid="{00000000-0005-0000-0000-000001AB0000}"/>
    <cellStyle name="Titre 1 3 3 2 5" xfId="43735" xr:uid="{00000000-0005-0000-0000-000002AB0000}"/>
    <cellStyle name="Titre 1 3 3 3" xfId="43736" xr:uid="{00000000-0005-0000-0000-000003AB0000}"/>
    <cellStyle name="Titre 1 3 3 3 2" xfId="43737" xr:uid="{00000000-0005-0000-0000-000004AB0000}"/>
    <cellStyle name="Titre 1 3 3 3 3" xfId="43738" xr:uid="{00000000-0005-0000-0000-000005AB0000}"/>
    <cellStyle name="Titre 1 3 3 4" xfId="43739" xr:uid="{00000000-0005-0000-0000-000006AB0000}"/>
    <cellStyle name="Titre 1 3 3 4 2" xfId="43740" xr:uid="{00000000-0005-0000-0000-000007AB0000}"/>
    <cellStyle name="Titre 1 3 3 4 3" xfId="43741" xr:uid="{00000000-0005-0000-0000-000008AB0000}"/>
    <cellStyle name="Titre 1 3 3 5" xfId="43742" xr:uid="{00000000-0005-0000-0000-000009AB0000}"/>
    <cellStyle name="Titre 1 3 3 5 2" xfId="43743" xr:uid="{00000000-0005-0000-0000-00000AAB0000}"/>
    <cellStyle name="Titre 1 3 3 6" xfId="43744" xr:uid="{00000000-0005-0000-0000-00000BAB0000}"/>
    <cellStyle name="Titre 1 3 4" xfId="43745" xr:uid="{00000000-0005-0000-0000-00000CAB0000}"/>
    <cellStyle name="Titre 1 3 4 2" xfId="43746" xr:uid="{00000000-0005-0000-0000-00000DAB0000}"/>
    <cellStyle name="Titre 1 3 4 3" xfId="43747" xr:uid="{00000000-0005-0000-0000-00000EAB0000}"/>
    <cellStyle name="Titre 1 3 5" xfId="43748" xr:uid="{00000000-0005-0000-0000-00000FAB0000}"/>
    <cellStyle name="Titre 1 3 6" xfId="43749" xr:uid="{00000000-0005-0000-0000-000010AB0000}"/>
    <cellStyle name="Titre 1 3 6 2" xfId="43750" xr:uid="{00000000-0005-0000-0000-000011AB0000}"/>
    <cellStyle name="Titre 1 3 7" xfId="43751" xr:uid="{00000000-0005-0000-0000-000012AB0000}"/>
    <cellStyle name="Titre 1 3 8" xfId="43752" xr:uid="{00000000-0005-0000-0000-000013AB0000}"/>
    <cellStyle name="Titre 1 4" xfId="43753" xr:uid="{00000000-0005-0000-0000-000014AB0000}"/>
    <cellStyle name="Titre 1 4 2" xfId="43754" xr:uid="{00000000-0005-0000-0000-000015AB0000}"/>
    <cellStyle name="Titre 1 4 2 2" xfId="43755" xr:uid="{00000000-0005-0000-0000-000016AB0000}"/>
    <cellStyle name="Titre 1 4 2 2 2" xfId="43756" xr:uid="{00000000-0005-0000-0000-000017AB0000}"/>
    <cellStyle name="Titre 1 4 2 2 2 2" xfId="43757" xr:uid="{00000000-0005-0000-0000-000018AB0000}"/>
    <cellStyle name="Titre 1 4 2 2 2 2 2" xfId="43758" xr:uid="{00000000-0005-0000-0000-000019AB0000}"/>
    <cellStyle name="Titre 1 4 2 2 2 3" xfId="43759" xr:uid="{00000000-0005-0000-0000-00001AAB0000}"/>
    <cellStyle name="Titre 1 4 2 2 2 4" xfId="43760" xr:uid="{00000000-0005-0000-0000-00001BAB0000}"/>
    <cellStyle name="Titre 1 4 2 2 2 5" xfId="43761" xr:uid="{00000000-0005-0000-0000-00001CAB0000}"/>
    <cellStyle name="Titre 1 4 2 2 3" xfId="43762" xr:uid="{00000000-0005-0000-0000-00001DAB0000}"/>
    <cellStyle name="Titre 1 4 2 2 3 2" xfId="43763" xr:uid="{00000000-0005-0000-0000-00001EAB0000}"/>
    <cellStyle name="Titre 1 4 2 2 3 3" xfId="43764" xr:uid="{00000000-0005-0000-0000-00001FAB0000}"/>
    <cellStyle name="Titre 1 4 2 2 4" xfId="43765" xr:uid="{00000000-0005-0000-0000-000020AB0000}"/>
    <cellStyle name="Titre 1 4 2 2 5" xfId="43766" xr:uid="{00000000-0005-0000-0000-000021AB0000}"/>
    <cellStyle name="Titre 1 4 2 3" xfId="43767" xr:uid="{00000000-0005-0000-0000-000022AB0000}"/>
    <cellStyle name="Titre 1 4 3" xfId="43768" xr:uid="{00000000-0005-0000-0000-000023AB0000}"/>
    <cellStyle name="Titre 1 4 3 2" xfId="43769" xr:uid="{00000000-0005-0000-0000-000024AB0000}"/>
    <cellStyle name="Titre 1 4 3 2 2" xfId="43770" xr:uid="{00000000-0005-0000-0000-000025AB0000}"/>
    <cellStyle name="Titre 1 4 3 2 2 2" xfId="43771" xr:uid="{00000000-0005-0000-0000-000026AB0000}"/>
    <cellStyle name="Titre 1 4 3 2 3" xfId="43772" xr:uid="{00000000-0005-0000-0000-000027AB0000}"/>
    <cellStyle name="Titre 1 4 3 2 4" xfId="43773" xr:uid="{00000000-0005-0000-0000-000028AB0000}"/>
    <cellStyle name="Titre 1 4 3 2 5" xfId="43774" xr:uid="{00000000-0005-0000-0000-000029AB0000}"/>
    <cellStyle name="Titre 1 4 3 3" xfId="43775" xr:uid="{00000000-0005-0000-0000-00002AAB0000}"/>
    <cellStyle name="Titre 1 4 3 3 2" xfId="43776" xr:uid="{00000000-0005-0000-0000-00002BAB0000}"/>
    <cellStyle name="Titre 1 4 3 3 3" xfId="43777" xr:uid="{00000000-0005-0000-0000-00002CAB0000}"/>
    <cellStyle name="Titre 1 4 3 3 4" xfId="43778" xr:uid="{00000000-0005-0000-0000-00002DAB0000}"/>
    <cellStyle name="Titre 1 4 3 4" xfId="43779" xr:uid="{00000000-0005-0000-0000-00002EAB0000}"/>
    <cellStyle name="Titre 1 4 3 4 2" xfId="43780" xr:uid="{00000000-0005-0000-0000-00002FAB0000}"/>
    <cellStyle name="Titre 1 4 3 5" xfId="43781" xr:uid="{00000000-0005-0000-0000-000030AB0000}"/>
    <cellStyle name="Titre 1 4 3 6" xfId="43782" xr:uid="{00000000-0005-0000-0000-000031AB0000}"/>
    <cellStyle name="Titre 1 4 4" xfId="43783" xr:uid="{00000000-0005-0000-0000-000032AB0000}"/>
    <cellStyle name="Titre 1 4 4 2" xfId="43784" xr:uid="{00000000-0005-0000-0000-000033AB0000}"/>
    <cellStyle name="Titre 1 4 4 2 2" xfId="43785" xr:uid="{00000000-0005-0000-0000-000034AB0000}"/>
    <cellStyle name="Titre 1 4 4 3" xfId="43786" xr:uid="{00000000-0005-0000-0000-000035AB0000}"/>
    <cellStyle name="Titre 1 4 5" xfId="43787" xr:uid="{00000000-0005-0000-0000-000036AB0000}"/>
    <cellStyle name="Titre 1 4 6" xfId="43788" xr:uid="{00000000-0005-0000-0000-000037AB0000}"/>
    <cellStyle name="Titre 1 5" xfId="43789" xr:uid="{00000000-0005-0000-0000-000038AB0000}"/>
    <cellStyle name="Titre 1 5 2" xfId="43790" xr:uid="{00000000-0005-0000-0000-000039AB0000}"/>
    <cellStyle name="Titre 1 5 2 2" xfId="43791" xr:uid="{00000000-0005-0000-0000-00003AAB0000}"/>
    <cellStyle name="Titre 1 5 2 2 2" xfId="43792" xr:uid="{00000000-0005-0000-0000-00003BAB0000}"/>
    <cellStyle name="Titre 1 5 2 2 2 2" xfId="43793" xr:uid="{00000000-0005-0000-0000-00003CAB0000}"/>
    <cellStyle name="Titre 1 5 2 2 2 2 2" xfId="43794" xr:uid="{00000000-0005-0000-0000-00003DAB0000}"/>
    <cellStyle name="Titre 1 5 2 2 2 3" xfId="43795" xr:uid="{00000000-0005-0000-0000-00003EAB0000}"/>
    <cellStyle name="Titre 1 5 2 2 2 4" xfId="43796" xr:uid="{00000000-0005-0000-0000-00003FAB0000}"/>
    <cellStyle name="Titre 1 5 2 2 3" xfId="43797" xr:uid="{00000000-0005-0000-0000-000040AB0000}"/>
    <cellStyle name="Titre 1 5 2 2 3 2" xfId="43798" xr:uid="{00000000-0005-0000-0000-000041AB0000}"/>
    <cellStyle name="Titre 1 5 2 2 4" xfId="43799" xr:uid="{00000000-0005-0000-0000-000042AB0000}"/>
    <cellStyle name="Titre 1 5 2 2 5" xfId="43800" xr:uid="{00000000-0005-0000-0000-000043AB0000}"/>
    <cellStyle name="Titre 1 5 2 2 6" xfId="43801" xr:uid="{00000000-0005-0000-0000-000044AB0000}"/>
    <cellStyle name="Titre 1 5 2 3" xfId="43802" xr:uid="{00000000-0005-0000-0000-000045AB0000}"/>
    <cellStyle name="Titre 1 5 2 3 2" xfId="43803" xr:uid="{00000000-0005-0000-0000-000046AB0000}"/>
    <cellStyle name="Titre 1 5 3" xfId="43804" xr:uid="{00000000-0005-0000-0000-000047AB0000}"/>
    <cellStyle name="Titre 1 5 3 2" xfId="43805" xr:uid="{00000000-0005-0000-0000-000048AB0000}"/>
    <cellStyle name="Titre 1 5 3 2 2" xfId="43806" xr:uid="{00000000-0005-0000-0000-000049AB0000}"/>
    <cellStyle name="Titre 1 5 3 2 2 2" xfId="43807" xr:uid="{00000000-0005-0000-0000-00004AAB0000}"/>
    <cellStyle name="Titre 1 5 3 2 3" xfId="43808" xr:uid="{00000000-0005-0000-0000-00004BAB0000}"/>
    <cellStyle name="Titre 1 5 3 2 4" xfId="43809" xr:uid="{00000000-0005-0000-0000-00004CAB0000}"/>
    <cellStyle name="Titre 1 5 3 3" xfId="43810" xr:uid="{00000000-0005-0000-0000-00004DAB0000}"/>
    <cellStyle name="Titre 1 5 3 3 2" xfId="43811" xr:uid="{00000000-0005-0000-0000-00004EAB0000}"/>
    <cellStyle name="Titre 1 5 3 3 3" xfId="43812" xr:uid="{00000000-0005-0000-0000-00004FAB0000}"/>
    <cellStyle name="Titre 1 5 3 4" xfId="43813" xr:uid="{00000000-0005-0000-0000-000050AB0000}"/>
    <cellStyle name="Titre 1 5 3 5" xfId="43814" xr:uid="{00000000-0005-0000-0000-000051AB0000}"/>
    <cellStyle name="Titre 1 5 4" xfId="43815" xr:uid="{00000000-0005-0000-0000-000052AB0000}"/>
    <cellStyle name="Titre 1 6" xfId="43816" xr:uid="{00000000-0005-0000-0000-000053AB0000}"/>
    <cellStyle name="Titre 1 6 2" xfId="43817" xr:uid="{00000000-0005-0000-0000-000054AB0000}"/>
    <cellStyle name="Titre 1 6 2 2" xfId="43818" xr:uid="{00000000-0005-0000-0000-000055AB0000}"/>
    <cellStyle name="Titre 1 6 2 2 2" xfId="43819" xr:uid="{00000000-0005-0000-0000-000056AB0000}"/>
    <cellStyle name="Titre 1 6 2 2 2 2" xfId="43820" xr:uid="{00000000-0005-0000-0000-000057AB0000}"/>
    <cellStyle name="Titre 1 6 2 2 2 2 2" xfId="43821" xr:uid="{00000000-0005-0000-0000-000058AB0000}"/>
    <cellStyle name="Titre 1 6 2 2 2 3" xfId="43822" xr:uid="{00000000-0005-0000-0000-000059AB0000}"/>
    <cellStyle name="Titre 1 6 2 2 2 4" xfId="43823" xr:uid="{00000000-0005-0000-0000-00005AAB0000}"/>
    <cellStyle name="Titre 1 6 2 2 3" xfId="43824" xr:uid="{00000000-0005-0000-0000-00005BAB0000}"/>
    <cellStyle name="Titre 1 6 2 2 3 2" xfId="43825" xr:uid="{00000000-0005-0000-0000-00005CAB0000}"/>
    <cellStyle name="Titre 1 6 2 2 4" xfId="43826" xr:uid="{00000000-0005-0000-0000-00005DAB0000}"/>
    <cellStyle name="Titre 1 6 2 2 5" xfId="43827" xr:uid="{00000000-0005-0000-0000-00005EAB0000}"/>
    <cellStyle name="Titre 1 6 2 2 6" xfId="43828" xr:uid="{00000000-0005-0000-0000-00005FAB0000}"/>
    <cellStyle name="Titre 1 6 2 3" xfId="43829" xr:uid="{00000000-0005-0000-0000-000060AB0000}"/>
    <cellStyle name="Titre 1 6 2 3 2" xfId="43830" xr:uid="{00000000-0005-0000-0000-000061AB0000}"/>
    <cellStyle name="Titre 1 6 3" xfId="43831" xr:uid="{00000000-0005-0000-0000-000062AB0000}"/>
    <cellStyle name="Titre 1 6 3 2" xfId="43832" xr:uid="{00000000-0005-0000-0000-000063AB0000}"/>
    <cellStyle name="Titre 1 6 3 2 2" xfId="43833" xr:uid="{00000000-0005-0000-0000-000064AB0000}"/>
    <cellStyle name="Titre 1 6 3 2 2 2" xfId="43834" xr:uid="{00000000-0005-0000-0000-000065AB0000}"/>
    <cellStyle name="Titre 1 6 3 2 3" xfId="43835" xr:uid="{00000000-0005-0000-0000-000066AB0000}"/>
    <cellStyle name="Titre 1 6 3 2 4" xfId="43836" xr:uid="{00000000-0005-0000-0000-000067AB0000}"/>
    <cellStyle name="Titre 1 6 3 2 5" xfId="43837" xr:uid="{00000000-0005-0000-0000-000068AB0000}"/>
    <cellStyle name="Titre 1 6 3 3" xfId="43838" xr:uid="{00000000-0005-0000-0000-000069AB0000}"/>
    <cellStyle name="Titre 1 6 3 3 2" xfId="43839" xr:uid="{00000000-0005-0000-0000-00006AAB0000}"/>
    <cellStyle name="Titre 1 6 3 3 3" xfId="43840" xr:uid="{00000000-0005-0000-0000-00006BAB0000}"/>
    <cellStyle name="Titre 1 6 3 3 4" xfId="43841" xr:uid="{00000000-0005-0000-0000-00006CAB0000}"/>
    <cellStyle name="Titre 1 6 3 4" xfId="43842" xr:uid="{00000000-0005-0000-0000-00006DAB0000}"/>
    <cellStyle name="Titre 1 6 3 4 2" xfId="43843" xr:uid="{00000000-0005-0000-0000-00006EAB0000}"/>
    <cellStyle name="Titre 1 6 3 5" xfId="43844" xr:uid="{00000000-0005-0000-0000-00006FAB0000}"/>
    <cellStyle name="Titre 1 6 3 6" xfId="43845" xr:uid="{00000000-0005-0000-0000-000070AB0000}"/>
    <cellStyle name="Titre 1 6 4" xfId="43846" xr:uid="{00000000-0005-0000-0000-000071AB0000}"/>
    <cellStyle name="Titre 1 6 4 2" xfId="43847" xr:uid="{00000000-0005-0000-0000-000072AB0000}"/>
    <cellStyle name="Titre 1 6 5" xfId="43848" xr:uid="{00000000-0005-0000-0000-000073AB0000}"/>
    <cellStyle name="Titre 1 6 5 2" xfId="43849" xr:uid="{00000000-0005-0000-0000-000074AB0000}"/>
    <cellStyle name="Titre 1 6 5 2 2" xfId="43850" xr:uid="{00000000-0005-0000-0000-000075AB0000}"/>
    <cellStyle name="Titre 1 6 6" xfId="43851" xr:uid="{00000000-0005-0000-0000-000076AB0000}"/>
    <cellStyle name="Titre 1 6 6 2" xfId="43852" xr:uid="{00000000-0005-0000-0000-000077AB0000}"/>
    <cellStyle name="Titre 1 7" xfId="43853" xr:uid="{00000000-0005-0000-0000-000078AB0000}"/>
    <cellStyle name="Titre 1 7 2" xfId="43854" xr:uid="{00000000-0005-0000-0000-000079AB0000}"/>
    <cellStyle name="Titre 1 7 2 2" xfId="43855" xr:uid="{00000000-0005-0000-0000-00007AAB0000}"/>
    <cellStyle name="Titre 1 7 2 2 2" xfId="43856" xr:uid="{00000000-0005-0000-0000-00007BAB0000}"/>
    <cellStyle name="Titre 1 7 2 2 2 2" xfId="43857" xr:uid="{00000000-0005-0000-0000-00007CAB0000}"/>
    <cellStyle name="Titre 1 7 2 2 3" xfId="43858" xr:uid="{00000000-0005-0000-0000-00007DAB0000}"/>
    <cellStyle name="Titre 1 7 2 2 4" xfId="43859" xr:uid="{00000000-0005-0000-0000-00007EAB0000}"/>
    <cellStyle name="Titre 1 7 2 3" xfId="43860" xr:uid="{00000000-0005-0000-0000-00007FAB0000}"/>
    <cellStyle name="Titre 1 7 2 3 2" xfId="43861" xr:uid="{00000000-0005-0000-0000-000080AB0000}"/>
    <cellStyle name="Titre 1 7 2 3 3" xfId="43862" xr:uid="{00000000-0005-0000-0000-000081AB0000}"/>
    <cellStyle name="Titre 1 7 2 4" xfId="43863" xr:uid="{00000000-0005-0000-0000-000082AB0000}"/>
    <cellStyle name="Titre 1 7 2 4 2" xfId="43864" xr:uid="{00000000-0005-0000-0000-000083AB0000}"/>
    <cellStyle name="Titre 1 7 2 5" xfId="43865" xr:uid="{00000000-0005-0000-0000-000084AB0000}"/>
    <cellStyle name="Titre 1 7 2 6" xfId="43866" xr:uid="{00000000-0005-0000-0000-000085AB0000}"/>
    <cellStyle name="Titre 1 7 3" xfId="43867" xr:uid="{00000000-0005-0000-0000-000086AB0000}"/>
    <cellStyle name="Titre 1 7 3 2" xfId="43868" xr:uid="{00000000-0005-0000-0000-000087AB0000}"/>
    <cellStyle name="Titre 1 7 4" xfId="43869" xr:uid="{00000000-0005-0000-0000-000088AB0000}"/>
    <cellStyle name="Titre 1 8" xfId="43870" xr:uid="{00000000-0005-0000-0000-000089AB0000}"/>
    <cellStyle name="Titre 1 8 2" xfId="43871" xr:uid="{00000000-0005-0000-0000-00008AAB0000}"/>
    <cellStyle name="Titre 1 8 2 2" xfId="43872" xr:uid="{00000000-0005-0000-0000-00008BAB0000}"/>
    <cellStyle name="Titre 1 8 2 2 2" xfId="43873" xr:uid="{00000000-0005-0000-0000-00008CAB0000}"/>
    <cellStyle name="Titre 1 8 2 2 2 2" xfId="43874" xr:uid="{00000000-0005-0000-0000-00008DAB0000}"/>
    <cellStyle name="Titre 1 8 2 2 3" xfId="43875" xr:uid="{00000000-0005-0000-0000-00008EAB0000}"/>
    <cellStyle name="Titre 1 8 2 2 4" xfId="43876" xr:uid="{00000000-0005-0000-0000-00008FAB0000}"/>
    <cellStyle name="Titre 1 8 2 3" xfId="43877" xr:uid="{00000000-0005-0000-0000-000090AB0000}"/>
    <cellStyle name="Titre 1 8 2 3 2" xfId="43878" xr:uid="{00000000-0005-0000-0000-000091AB0000}"/>
    <cellStyle name="Titre 1 8 2 3 3" xfId="43879" xr:uid="{00000000-0005-0000-0000-000092AB0000}"/>
    <cellStyle name="Titre 1 8 2 4" xfId="43880" xr:uid="{00000000-0005-0000-0000-000093AB0000}"/>
    <cellStyle name="Titre 1 8 2 4 2" xfId="43881" xr:uid="{00000000-0005-0000-0000-000094AB0000}"/>
    <cellStyle name="Titre 1 8 2 5" xfId="43882" xr:uid="{00000000-0005-0000-0000-000095AB0000}"/>
    <cellStyle name="Titre 1 8 2 6" xfId="43883" xr:uid="{00000000-0005-0000-0000-000096AB0000}"/>
    <cellStyle name="Titre 1 8 3" xfId="43884" xr:uid="{00000000-0005-0000-0000-000097AB0000}"/>
    <cellStyle name="Titre 1 8 3 2" xfId="43885" xr:uid="{00000000-0005-0000-0000-000098AB0000}"/>
    <cellStyle name="Titre 1 9" xfId="43886" xr:uid="{00000000-0005-0000-0000-000099AB0000}"/>
    <cellStyle name="Titre 1 9 2" xfId="43887" xr:uid="{00000000-0005-0000-0000-00009AAB0000}"/>
    <cellStyle name="Titre 1 9 2 2" xfId="43888" xr:uid="{00000000-0005-0000-0000-00009BAB0000}"/>
    <cellStyle name="Titre 1 9 2 2 2" xfId="43889" xr:uid="{00000000-0005-0000-0000-00009CAB0000}"/>
    <cellStyle name="Titre 1 9 2 2 2 2" xfId="43890" xr:uid="{00000000-0005-0000-0000-00009DAB0000}"/>
    <cellStyle name="Titre 1 9 2 2 3" xfId="43891" xr:uid="{00000000-0005-0000-0000-00009EAB0000}"/>
    <cellStyle name="Titre 1 9 2 2 4" xfId="43892" xr:uid="{00000000-0005-0000-0000-00009FAB0000}"/>
    <cellStyle name="Titre 1 9 2 3" xfId="43893" xr:uid="{00000000-0005-0000-0000-0000A0AB0000}"/>
    <cellStyle name="Titre 1 9 2 3 2" xfId="43894" xr:uid="{00000000-0005-0000-0000-0000A1AB0000}"/>
    <cellStyle name="Titre 1 9 2 3 3" xfId="43895" xr:uid="{00000000-0005-0000-0000-0000A2AB0000}"/>
    <cellStyle name="Titre 1 9 2 4" xfId="43896" xr:uid="{00000000-0005-0000-0000-0000A3AB0000}"/>
    <cellStyle name="Titre 1 9 2 4 2" xfId="43897" xr:uid="{00000000-0005-0000-0000-0000A4AB0000}"/>
    <cellStyle name="Titre 1 9 2 5" xfId="43898" xr:uid="{00000000-0005-0000-0000-0000A5AB0000}"/>
    <cellStyle name="Titre 1 9 2 6" xfId="43899" xr:uid="{00000000-0005-0000-0000-0000A6AB0000}"/>
    <cellStyle name="Titre 1 9 3" xfId="43900" xr:uid="{00000000-0005-0000-0000-0000A7AB0000}"/>
    <cellStyle name="Titre 1 9 3 2" xfId="43901" xr:uid="{00000000-0005-0000-0000-0000A8AB0000}"/>
    <cellStyle name="Titre 2" xfId="50301" builtinId="17" customBuiltin="1"/>
    <cellStyle name="Titre 2 10" xfId="43902" xr:uid="{00000000-0005-0000-0000-0000A9AB0000}"/>
    <cellStyle name="Titre 2 10 2" xfId="43903" xr:uid="{00000000-0005-0000-0000-0000AAAB0000}"/>
    <cellStyle name="Titre 2 10 2 2" xfId="43904" xr:uid="{00000000-0005-0000-0000-0000ABAB0000}"/>
    <cellStyle name="Titre 2 10 2 2 2" xfId="43905" xr:uid="{00000000-0005-0000-0000-0000ACAB0000}"/>
    <cellStyle name="Titre 2 10 2 2 2 2" xfId="43906" xr:uid="{00000000-0005-0000-0000-0000ADAB0000}"/>
    <cellStyle name="Titre 2 10 2 2 3" xfId="43907" xr:uid="{00000000-0005-0000-0000-0000AEAB0000}"/>
    <cellStyle name="Titre 2 10 2 2 4" xfId="43908" xr:uid="{00000000-0005-0000-0000-0000AFAB0000}"/>
    <cellStyle name="Titre 2 10 2 3" xfId="43909" xr:uid="{00000000-0005-0000-0000-0000B0AB0000}"/>
    <cellStyle name="Titre 2 10 2 3 2" xfId="43910" xr:uid="{00000000-0005-0000-0000-0000B1AB0000}"/>
    <cellStyle name="Titre 2 10 2 3 3" xfId="43911" xr:uid="{00000000-0005-0000-0000-0000B2AB0000}"/>
    <cellStyle name="Titre 2 10 2 4" xfId="43912" xr:uid="{00000000-0005-0000-0000-0000B3AB0000}"/>
    <cellStyle name="Titre 2 10 2 4 2" xfId="43913" xr:uid="{00000000-0005-0000-0000-0000B4AB0000}"/>
    <cellStyle name="Titre 2 10 2 5" xfId="43914" xr:uid="{00000000-0005-0000-0000-0000B5AB0000}"/>
    <cellStyle name="Titre 2 10 2 6" xfId="43915" xr:uid="{00000000-0005-0000-0000-0000B6AB0000}"/>
    <cellStyle name="Titre 2 10 3" xfId="43916" xr:uid="{00000000-0005-0000-0000-0000B7AB0000}"/>
    <cellStyle name="Titre 2 10 3 2" xfId="43917" xr:uid="{00000000-0005-0000-0000-0000B8AB0000}"/>
    <cellStyle name="Titre 2 11" xfId="43918" xr:uid="{00000000-0005-0000-0000-0000B9AB0000}"/>
    <cellStyle name="Titre 2 11 2" xfId="43919" xr:uid="{00000000-0005-0000-0000-0000BAAB0000}"/>
    <cellStyle name="Titre 2 11 2 2" xfId="43920" xr:uid="{00000000-0005-0000-0000-0000BBAB0000}"/>
    <cellStyle name="Titre 2 11 2 2 2" xfId="43921" xr:uid="{00000000-0005-0000-0000-0000BCAB0000}"/>
    <cellStyle name="Titre 2 11 2 2 2 2" xfId="43922" xr:uid="{00000000-0005-0000-0000-0000BDAB0000}"/>
    <cellStyle name="Titre 2 11 2 2 2 2 2" xfId="43923" xr:uid="{00000000-0005-0000-0000-0000BEAB0000}"/>
    <cellStyle name="Titre 2 11 2 2 2 3" xfId="43924" xr:uid="{00000000-0005-0000-0000-0000BFAB0000}"/>
    <cellStyle name="Titre 2 11 2 2 2 4" xfId="43925" xr:uid="{00000000-0005-0000-0000-0000C0AB0000}"/>
    <cellStyle name="Titre 2 11 2 2 3" xfId="43926" xr:uid="{00000000-0005-0000-0000-0000C1AB0000}"/>
    <cellStyle name="Titre 2 11 2 2 3 2" xfId="43927" xr:uid="{00000000-0005-0000-0000-0000C2AB0000}"/>
    <cellStyle name="Titre 2 11 2 2 4" xfId="43928" xr:uid="{00000000-0005-0000-0000-0000C3AB0000}"/>
    <cellStyle name="Titre 2 11 2 2 5" xfId="43929" xr:uid="{00000000-0005-0000-0000-0000C4AB0000}"/>
    <cellStyle name="Titre 2 11 2 2 6" xfId="43930" xr:uid="{00000000-0005-0000-0000-0000C5AB0000}"/>
    <cellStyle name="Titre 2 11 2 3" xfId="43931" xr:uid="{00000000-0005-0000-0000-0000C6AB0000}"/>
    <cellStyle name="Titre 2 11 2 3 2" xfId="43932" xr:uid="{00000000-0005-0000-0000-0000C7AB0000}"/>
    <cellStyle name="Titre 2 11 2 4" xfId="43933" xr:uid="{00000000-0005-0000-0000-0000C8AB0000}"/>
    <cellStyle name="Titre 2 11 2 5" xfId="43934" xr:uid="{00000000-0005-0000-0000-0000C9AB0000}"/>
    <cellStyle name="Titre 2 11 3" xfId="43935" xr:uid="{00000000-0005-0000-0000-0000CAAB0000}"/>
    <cellStyle name="Titre 2 11 3 2" xfId="43936" xr:uid="{00000000-0005-0000-0000-0000CBAB0000}"/>
    <cellStyle name="Titre 2 11 3 2 2" xfId="43937" xr:uid="{00000000-0005-0000-0000-0000CCAB0000}"/>
    <cellStyle name="Titre 2 11 3 2 2 2" xfId="43938" xr:uid="{00000000-0005-0000-0000-0000CDAB0000}"/>
    <cellStyle name="Titre 2 11 3 2 2 2 2" xfId="43939" xr:uid="{00000000-0005-0000-0000-0000CEAB0000}"/>
    <cellStyle name="Titre 2 11 3 2 2 3" xfId="43940" xr:uid="{00000000-0005-0000-0000-0000CFAB0000}"/>
    <cellStyle name="Titre 2 11 3 2 2 4" xfId="43941" xr:uid="{00000000-0005-0000-0000-0000D0AB0000}"/>
    <cellStyle name="Titre 2 11 3 2 3" xfId="43942" xr:uid="{00000000-0005-0000-0000-0000D1AB0000}"/>
    <cellStyle name="Titre 2 11 3 2 3 2" xfId="43943" xr:uid="{00000000-0005-0000-0000-0000D2AB0000}"/>
    <cellStyle name="Titre 2 11 3 2 4" xfId="43944" xr:uid="{00000000-0005-0000-0000-0000D3AB0000}"/>
    <cellStyle name="Titre 2 11 3 2 5" xfId="43945" xr:uid="{00000000-0005-0000-0000-0000D4AB0000}"/>
    <cellStyle name="Titre 2 11 3 2 6" xfId="43946" xr:uid="{00000000-0005-0000-0000-0000D5AB0000}"/>
    <cellStyle name="Titre 2 11 3 3" xfId="43947" xr:uid="{00000000-0005-0000-0000-0000D6AB0000}"/>
    <cellStyle name="Titre 2 11 3 3 2" xfId="43948" xr:uid="{00000000-0005-0000-0000-0000D7AB0000}"/>
    <cellStyle name="Titre 2 11 4" xfId="43949" xr:uid="{00000000-0005-0000-0000-0000D8AB0000}"/>
    <cellStyle name="Titre 2 11 4 2" xfId="43950" xr:uid="{00000000-0005-0000-0000-0000D9AB0000}"/>
    <cellStyle name="Titre 2 11 4 2 2" xfId="43951" xr:uid="{00000000-0005-0000-0000-0000DAAB0000}"/>
    <cellStyle name="Titre 2 11 4 2 2 2" xfId="43952" xr:uid="{00000000-0005-0000-0000-0000DBAB0000}"/>
    <cellStyle name="Titre 2 11 4 2 2 2 2" xfId="43953" xr:uid="{00000000-0005-0000-0000-0000DCAB0000}"/>
    <cellStyle name="Titre 2 11 4 2 2 3" xfId="43954" xr:uid="{00000000-0005-0000-0000-0000DDAB0000}"/>
    <cellStyle name="Titre 2 11 4 2 2 4" xfId="43955" xr:uid="{00000000-0005-0000-0000-0000DEAB0000}"/>
    <cellStyle name="Titre 2 11 4 2 3" xfId="43956" xr:uid="{00000000-0005-0000-0000-0000DFAB0000}"/>
    <cellStyle name="Titre 2 11 4 2 3 2" xfId="43957" xr:uid="{00000000-0005-0000-0000-0000E0AB0000}"/>
    <cellStyle name="Titre 2 11 4 2 4" xfId="43958" xr:uid="{00000000-0005-0000-0000-0000E1AB0000}"/>
    <cellStyle name="Titre 2 11 4 2 5" xfId="43959" xr:uid="{00000000-0005-0000-0000-0000E2AB0000}"/>
    <cellStyle name="Titre 2 11 4 2 6" xfId="43960" xr:uid="{00000000-0005-0000-0000-0000E3AB0000}"/>
    <cellStyle name="Titre 2 11 4 3" xfId="43961" xr:uid="{00000000-0005-0000-0000-0000E4AB0000}"/>
    <cellStyle name="Titre 2 11 4 3 2" xfId="43962" xr:uid="{00000000-0005-0000-0000-0000E5AB0000}"/>
    <cellStyle name="Titre 2 11 5" xfId="43963" xr:uid="{00000000-0005-0000-0000-0000E6AB0000}"/>
    <cellStyle name="Titre 2 11 5 2" xfId="43964" xr:uid="{00000000-0005-0000-0000-0000E7AB0000}"/>
    <cellStyle name="Titre 2 11 5 2 2" xfId="43965" xr:uid="{00000000-0005-0000-0000-0000E8AB0000}"/>
    <cellStyle name="Titre 2 11 5 2 2 2" xfId="43966" xr:uid="{00000000-0005-0000-0000-0000E9AB0000}"/>
    <cellStyle name="Titre 2 11 5 2 3" xfId="43967" xr:uid="{00000000-0005-0000-0000-0000EAAB0000}"/>
    <cellStyle name="Titre 2 11 5 2 4" xfId="43968" xr:uid="{00000000-0005-0000-0000-0000EBAB0000}"/>
    <cellStyle name="Titre 2 11 5 3" xfId="43969" xr:uid="{00000000-0005-0000-0000-0000ECAB0000}"/>
    <cellStyle name="Titre 2 11 5 3 2" xfId="43970" xr:uid="{00000000-0005-0000-0000-0000EDAB0000}"/>
    <cellStyle name="Titre 2 11 5 4" xfId="43971" xr:uid="{00000000-0005-0000-0000-0000EEAB0000}"/>
    <cellStyle name="Titre 2 11 5 5" xfId="43972" xr:uid="{00000000-0005-0000-0000-0000EFAB0000}"/>
    <cellStyle name="Titre 2 11 5 6" xfId="43973" xr:uid="{00000000-0005-0000-0000-0000F0AB0000}"/>
    <cellStyle name="Titre 2 11 6" xfId="43974" xr:uid="{00000000-0005-0000-0000-0000F1AB0000}"/>
    <cellStyle name="Titre 2 11 7" xfId="43975" xr:uid="{00000000-0005-0000-0000-0000F2AB0000}"/>
    <cellStyle name="Titre 2 12" xfId="43976" xr:uid="{00000000-0005-0000-0000-0000F3AB0000}"/>
    <cellStyle name="Titre 2 12 2" xfId="43977" xr:uid="{00000000-0005-0000-0000-0000F4AB0000}"/>
    <cellStyle name="Titre 2 12 2 2" xfId="43978" xr:uid="{00000000-0005-0000-0000-0000F5AB0000}"/>
    <cellStyle name="Titre 2 12 2 2 2" xfId="43979" xr:uid="{00000000-0005-0000-0000-0000F6AB0000}"/>
    <cellStyle name="Titre 2 12 2 2 2 2" xfId="43980" xr:uid="{00000000-0005-0000-0000-0000F7AB0000}"/>
    <cellStyle name="Titre 2 12 2 2 2 2 2" xfId="43981" xr:uid="{00000000-0005-0000-0000-0000F8AB0000}"/>
    <cellStyle name="Titre 2 12 2 2 2 3" xfId="43982" xr:uid="{00000000-0005-0000-0000-0000F9AB0000}"/>
    <cellStyle name="Titre 2 12 2 2 2 4" xfId="43983" xr:uid="{00000000-0005-0000-0000-0000FAAB0000}"/>
    <cellStyle name="Titre 2 12 2 2 3" xfId="43984" xr:uid="{00000000-0005-0000-0000-0000FBAB0000}"/>
    <cellStyle name="Titre 2 12 2 2 3 2" xfId="43985" xr:uid="{00000000-0005-0000-0000-0000FCAB0000}"/>
    <cellStyle name="Titre 2 12 2 2 4" xfId="43986" xr:uid="{00000000-0005-0000-0000-0000FDAB0000}"/>
    <cellStyle name="Titre 2 12 2 2 5" xfId="43987" xr:uid="{00000000-0005-0000-0000-0000FEAB0000}"/>
    <cellStyle name="Titre 2 12 2 2 6" xfId="43988" xr:uid="{00000000-0005-0000-0000-0000FFAB0000}"/>
    <cellStyle name="Titre 2 12 2 3" xfId="43989" xr:uid="{00000000-0005-0000-0000-000000AC0000}"/>
    <cellStyle name="Titre 2 12 2 3 2" xfId="43990" xr:uid="{00000000-0005-0000-0000-000001AC0000}"/>
    <cellStyle name="Titre 2 12 3" xfId="43991" xr:uid="{00000000-0005-0000-0000-000002AC0000}"/>
    <cellStyle name="Titre 2 12 3 2" xfId="43992" xr:uid="{00000000-0005-0000-0000-000003AC0000}"/>
    <cellStyle name="Titre 2 12 3 2 2" xfId="43993" xr:uid="{00000000-0005-0000-0000-000004AC0000}"/>
    <cellStyle name="Titre 2 12 3 2 2 2" xfId="43994" xr:uid="{00000000-0005-0000-0000-000005AC0000}"/>
    <cellStyle name="Titre 2 12 3 2 2 2 2" xfId="43995" xr:uid="{00000000-0005-0000-0000-000006AC0000}"/>
    <cellStyle name="Titre 2 12 3 2 2 3" xfId="43996" xr:uid="{00000000-0005-0000-0000-000007AC0000}"/>
    <cellStyle name="Titre 2 12 3 2 2 4" xfId="43997" xr:uid="{00000000-0005-0000-0000-000008AC0000}"/>
    <cellStyle name="Titre 2 12 3 2 3" xfId="43998" xr:uid="{00000000-0005-0000-0000-000009AC0000}"/>
    <cellStyle name="Titre 2 12 3 2 3 2" xfId="43999" xr:uid="{00000000-0005-0000-0000-00000AAC0000}"/>
    <cellStyle name="Titre 2 12 3 2 4" xfId="44000" xr:uid="{00000000-0005-0000-0000-00000BAC0000}"/>
    <cellStyle name="Titre 2 12 3 2 5" xfId="44001" xr:uid="{00000000-0005-0000-0000-00000CAC0000}"/>
    <cellStyle name="Titre 2 12 3 2 6" xfId="44002" xr:uid="{00000000-0005-0000-0000-00000DAC0000}"/>
    <cellStyle name="Titre 2 12 3 3" xfId="44003" xr:uid="{00000000-0005-0000-0000-00000EAC0000}"/>
    <cellStyle name="Titre 2 12 3 3 2" xfId="44004" xr:uid="{00000000-0005-0000-0000-00000FAC0000}"/>
    <cellStyle name="Titre 2 12 4" xfId="44005" xr:uid="{00000000-0005-0000-0000-000010AC0000}"/>
    <cellStyle name="Titre 2 12 4 2" xfId="44006" xr:uid="{00000000-0005-0000-0000-000011AC0000}"/>
    <cellStyle name="Titre 2 12 4 2 2" xfId="44007" xr:uid="{00000000-0005-0000-0000-000012AC0000}"/>
    <cellStyle name="Titre 2 12 4 2 2 2" xfId="44008" xr:uid="{00000000-0005-0000-0000-000013AC0000}"/>
    <cellStyle name="Titre 2 12 4 2 3" xfId="44009" xr:uid="{00000000-0005-0000-0000-000014AC0000}"/>
    <cellStyle name="Titre 2 12 4 2 4" xfId="44010" xr:uid="{00000000-0005-0000-0000-000015AC0000}"/>
    <cellStyle name="Titre 2 12 4 3" xfId="44011" xr:uid="{00000000-0005-0000-0000-000016AC0000}"/>
    <cellStyle name="Titre 2 12 4 3 2" xfId="44012" xr:uid="{00000000-0005-0000-0000-000017AC0000}"/>
    <cellStyle name="Titre 2 12 4 4" xfId="44013" xr:uid="{00000000-0005-0000-0000-000018AC0000}"/>
    <cellStyle name="Titre 2 12 4 5" xfId="44014" xr:uid="{00000000-0005-0000-0000-000019AC0000}"/>
    <cellStyle name="Titre 2 12 4 6" xfId="44015" xr:uid="{00000000-0005-0000-0000-00001AAC0000}"/>
    <cellStyle name="Titre 2 12 5" xfId="44016" xr:uid="{00000000-0005-0000-0000-00001BAC0000}"/>
    <cellStyle name="Titre 2 12 6" xfId="44017" xr:uid="{00000000-0005-0000-0000-00001CAC0000}"/>
    <cellStyle name="Titre 2 13" xfId="44018" xr:uid="{00000000-0005-0000-0000-00001DAC0000}"/>
    <cellStyle name="Titre 2 13 2" xfId="44019" xr:uid="{00000000-0005-0000-0000-00001EAC0000}"/>
    <cellStyle name="Titre 2 13 2 2" xfId="44020" xr:uid="{00000000-0005-0000-0000-00001FAC0000}"/>
    <cellStyle name="Titre 2 13 2 2 2" xfId="44021" xr:uid="{00000000-0005-0000-0000-000020AC0000}"/>
    <cellStyle name="Titre 2 13 2 2 2 2" xfId="44022" xr:uid="{00000000-0005-0000-0000-000021AC0000}"/>
    <cellStyle name="Titre 2 13 2 2 3" xfId="44023" xr:uid="{00000000-0005-0000-0000-000022AC0000}"/>
    <cellStyle name="Titre 2 13 2 2 4" xfId="44024" xr:uid="{00000000-0005-0000-0000-000023AC0000}"/>
    <cellStyle name="Titre 2 13 2 3" xfId="44025" xr:uid="{00000000-0005-0000-0000-000024AC0000}"/>
    <cellStyle name="Titre 2 13 2 3 2" xfId="44026" xr:uid="{00000000-0005-0000-0000-000025AC0000}"/>
    <cellStyle name="Titre 2 13 2 4" xfId="44027" xr:uid="{00000000-0005-0000-0000-000026AC0000}"/>
    <cellStyle name="Titre 2 13 2 5" xfId="44028" xr:uid="{00000000-0005-0000-0000-000027AC0000}"/>
    <cellStyle name="Titre 2 13 2 6" xfId="44029" xr:uid="{00000000-0005-0000-0000-000028AC0000}"/>
    <cellStyle name="Titre 2 13 3" xfId="44030" xr:uid="{00000000-0005-0000-0000-000029AC0000}"/>
    <cellStyle name="Titre 2 13 3 2" xfId="44031" xr:uid="{00000000-0005-0000-0000-00002AAC0000}"/>
    <cellStyle name="Titre 2 14" xfId="44032" xr:uid="{00000000-0005-0000-0000-00002BAC0000}"/>
    <cellStyle name="Titre 2 14 2" xfId="44033" xr:uid="{00000000-0005-0000-0000-00002CAC0000}"/>
    <cellStyle name="Titre 2 14 2 2" xfId="44034" xr:uid="{00000000-0005-0000-0000-00002DAC0000}"/>
    <cellStyle name="Titre 2 14 2 2 2" xfId="44035" xr:uid="{00000000-0005-0000-0000-00002EAC0000}"/>
    <cellStyle name="Titre 2 14 2 2 2 2" xfId="44036" xr:uid="{00000000-0005-0000-0000-00002FAC0000}"/>
    <cellStyle name="Titre 2 14 2 2 3" xfId="44037" xr:uid="{00000000-0005-0000-0000-000030AC0000}"/>
    <cellStyle name="Titre 2 14 2 2 4" xfId="44038" xr:uid="{00000000-0005-0000-0000-000031AC0000}"/>
    <cellStyle name="Titre 2 14 2 3" xfId="44039" xr:uid="{00000000-0005-0000-0000-000032AC0000}"/>
    <cellStyle name="Titre 2 14 2 3 2" xfId="44040" xr:uid="{00000000-0005-0000-0000-000033AC0000}"/>
    <cellStyle name="Titre 2 14 2 4" xfId="44041" xr:uid="{00000000-0005-0000-0000-000034AC0000}"/>
    <cellStyle name="Titre 2 14 2 5" xfId="44042" xr:uid="{00000000-0005-0000-0000-000035AC0000}"/>
    <cellStyle name="Titre 2 14 2 6" xfId="44043" xr:uid="{00000000-0005-0000-0000-000036AC0000}"/>
    <cellStyle name="Titre 2 14 3" xfId="44044" xr:uid="{00000000-0005-0000-0000-000037AC0000}"/>
    <cellStyle name="Titre 2 14 3 2" xfId="44045" xr:uid="{00000000-0005-0000-0000-000038AC0000}"/>
    <cellStyle name="Titre 2 15" xfId="44046" xr:uid="{00000000-0005-0000-0000-000039AC0000}"/>
    <cellStyle name="Titre 2 15 2" xfId="44047" xr:uid="{00000000-0005-0000-0000-00003AAC0000}"/>
    <cellStyle name="Titre 2 15 2 2" xfId="44048" xr:uid="{00000000-0005-0000-0000-00003BAC0000}"/>
    <cellStyle name="Titre 2 15 2 2 2" xfId="44049" xr:uid="{00000000-0005-0000-0000-00003CAC0000}"/>
    <cellStyle name="Titre 2 15 2 2 2 2" xfId="44050" xr:uid="{00000000-0005-0000-0000-00003DAC0000}"/>
    <cellStyle name="Titre 2 15 2 2 3" xfId="44051" xr:uid="{00000000-0005-0000-0000-00003EAC0000}"/>
    <cellStyle name="Titre 2 15 2 2 4" xfId="44052" xr:uid="{00000000-0005-0000-0000-00003FAC0000}"/>
    <cellStyle name="Titre 2 15 2 3" xfId="44053" xr:uid="{00000000-0005-0000-0000-000040AC0000}"/>
    <cellStyle name="Titre 2 15 2 3 2" xfId="44054" xr:uid="{00000000-0005-0000-0000-000041AC0000}"/>
    <cellStyle name="Titre 2 15 2 4" xfId="44055" xr:uid="{00000000-0005-0000-0000-000042AC0000}"/>
    <cellStyle name="Titre 2 15 2 5" xfId="44056" xr:uid="{00000000-0005-0000-0000-000043AC0000}"/>
    <cellStyle name="Titre 2 15 2 6" xfId="44057" xr:uid="{00000000-0005-0000-0000-000044AC0000}"/>
    <cellStyle name="Titre 2 15 3" xfId="44058" xr:uid="{00000000-0005-0000-0000-000045AC0000}"/>
    <cellStyle name="Titre 2 15 3 2" xfId="44059" xr:uid="{00000000-0005-0000-0000-000046AC0000}"/>
    <cellStyle name="Titre 2 16" xfId="44060" xr:uid="{00000000-0005-0000-0000-000047AC0000}"/>
    <cellStyle name="Titre 2 16 2" xfId="44061" xr:uid="{00000000-0005-0000-0000-000048AC0000}"/>
    <cellStyle name="Titre 2 16 3" xfId="44062" xr:uid="{00000000-0005-0000-0000-000049AC0000}"/>
    <cellStyle name="Titre 2 17" xfId="44063" xr:uid="{00000000-0005-0000-0000-00004AAC0000}"/>
    <cellStyle name="Titre 2 17 2" xfId="44064" xr:uid="{00000000-0005-0000-0000-00004BAC0000}"/>
    <cellStyle name="Titre 2 18" xfId="44065" xr:uid="{00000000-0005-0000-0000-00004CAC0000}"/>
    <cellStyle name="Titre 2 2" xfId="962" xr:uid="{00000000-0005-0000-0000-00004DAC0000}"/>
    <cellStyle name="Titre 2 2 2" xfId="1965" xr:uid="{00000000-0005-0000-0000-00004EAC0000}"/>
    <cellStyle name="Titre 2 2 2 2" xfId="44067" xr:uid="{00000000-0005-0000-0000-00004FAC0000}"/>
    <cellStyle name="Titre 2 2 2 2 2" xfId="44068" xr:uid="{00000000-0005-0000-0000-000050AC0000}"/>
    <cellStyle name="Titre 2 2 2 2 2 2" xfId="44069" xr:uid="{00000000-0005-0000-0000-000051AC0000}"/>
    <cellStyle name="Titre 2 2 2 2 2 2 2" xfId="44070" xr:uid="{00000000-0005-0000-0000-000052AC0000}"/>
    <cellStyle name="Titre 2 2 2 2 2 2 2 2" xfId="44071" xr:uid="{00000000-0005-0000-0000-000053AC0000}"/>
    <cellStyle name="Titre 2 2 2 2 2 2 3" xfId="44072" xr:uid="{00000000-0005-0000-0000-000054AC0000}"/>
    <cellStyle name="Titre 2 2 2 2 2 2 4" xfId="44073" xr:uid="{00000000-0005-0000-0000-000055AC0000}"/>
    <cellStyle name="Titre 2 2 2 2 2 3" xfId="44074" xr:uid="{00000000-0005-0000-0000-000056AC0000}"/>
    <cellStyle name="Titre 2 2 2 2 2 3 2" xfId="44075" xr:uid="{00000000-0005-0000-0000-000057AC0000}"/>
    <cellStyle name="Titre 2 2 2 2 2 4" xfId="44076" xr:uid="{00000000-0005-0000-0000-000058AC0000}"/>
    <cellStyle name="Titre 2 2 2 2 2 5" xfId="44077" xr:uid="{00000000-0005-0000-0000-000059AC0000}"/>
    <cellStyle name="Titre 2 2 2 2 2 6" xfId="44078" xr:uid="{00000000-0005-0000-0000-00005AAC0000}"/>
    <cellStyle name="Titre 2 2 2 3" xfId="44079" xr:uid="{00000000-0005-0000-0000-00005BAC0000}"/>
    <cellStyle name="Titre 2 2 2 3 2" xfId="44080" xr:uid="{00000000-0005-0000-0000-00005CAC0000}"/>
    <cellStyle name="Titre 2 2 2 3 2 2" xfId="44081" xr:uid="{00000000-0005-0000-0000-00005DAC0000}"/>
    <cellStyle name="Titre 2 2 2 3 2 2 2" xfId="44082" xr:uid="{00000000-0005-0000-0000-00005EAC0000}"/>
    <cellStyle name="Titre 2 2 2 3 2 3" xfId="44083" xr:uid="{00000000-0005-0000-0000-00005FAC0000}"/>
    <cellStyle name="Titre 2 2 2 3 2 4" xfId="44084" xr:uid="{00000000-0005-0000-0000-000060AC0000}"/>
    <cellStyle name="Titre 2 2 2 3 3" xfId="44085" xr:uid="{00000000-0005-0000-0000-000061AC0000}"/>
    <cellStyle name="Titre 2 2 2 3 3 2" xfId="44086" xr:uid="{00000000-0005-0000-0000-000062AC0000}"/>
    <cellStyle name="Titre 2 2 2 3 4" xfId="44087" xr:uid="{00000000-0005-0000-0000-000063AC0000}"/>
    <cellStyle name="Titre 2 2 2 3 5" xfId="44088" xr:uid="{00000000-0005-0000-0000-000064AC0000}"/>
    <cellStyle name="Titre 2 2 2 4" xfId="44089" xr:uid="{00000000-0005-0000-0000-000065AC0000}"/>
    <cellStyle name="Titre 2 2 2 5" xfId="44090" xr:uid="{00000000-0005-0000-0000-000066AC0000}"/>
    <cellStyle name="Titre 2 2 2 6" xfId="44066" xr:uid="{00000000-0005-0000-0000-000067AC0000}"/>
    <cellStyle name="Titre 2 2 3" xfId="44091" xr:uid="{00000000-0005-0000-0000-000068AC0000}"/>
    <cellStyle name="Titre 2 2 3 2" xfId="44092" xr:uid="{00000000-0005-0000-0000-000069AC0000}"/>
    <cellStyle name="Titre 2 2 3 2 2" xfId="44093" xr:uid="{00000000-0005-0000-0000-00006AAC0000}"/>
    <cellStyle name="Titre 2 2 3 2 2 2" xfId="44094" xr:uid="{00000000-0005-0000-0000-00006BAC0000}"/>
    <cellStyle name="Titre 2 2 3 2 2 2 2" xfId="44095" xr:uid="{00000000-0005-0000-0000-00006CAC0000}"/>
    <cellStyle name="Titre 2 2 3 2 2 3" xfId="44096" xr:uid="{00000000-0005-0000-0000-00006DAC0000}"/>
    <cellStyle name="Titre 2 2 3 2 2 4" xfId="44097" xr:uid="{00000000-0005-0000-0000-00006EAC0000}"/>
    <cellStyle name="Titre 2 2 3 2 3" xfId="44098" xr:uid="{00000000-0005-0000-0000-00006FAC0000}"/>
    <cellStyle name="Titre 2 2 3 2 3 2" xfId="44099" xr:uid="{00000000-0005-0000-0000-000070AC0000}"/>
    <cellStyle name="Titre 2 2 3 2 4" xfId="44100" xr:uid="{00000000-0005-0000-0000-000071AC0000}"/>
    <cellStyle name="Titre 2 2 3 2 5" xfId="44101" xr:uid="{00000000-0005-0000-0000-000072AC0000}"/>
    <cellStyle name="Titre 2 2 3 2 6" xfId="44102" xr:uid="{00000000-0005-0000-0000-000073AC0000}"/>
    <cellStyle name="Titre 2 2 3 3" xfId="44103" xr:uid="{00000000-0005-0000-0000-000074AC0000}"/>
    <cellStyle name="Titre 2 2 3 4" xfId="44104" xr:uid="{00000000-0005-0000-0000-000075AC0000}"/>
    <cellStyle name="Titre 2 2 3 5" xfId="52114" xr:uid="{4D33302B-D673-4955-8D14-C4F4428700C0}"/>
    <cellStyle name="Titre 2 2 4" xfId="44105" xr:uid="{00000000-0005-0000-0000-000076AC0000}"/>
    <cellStyle name="Titre 2 2 4 2" xfId="44106" xr:uid="{00000000-0005-0000-0000-000077AC0000}"/>
    <cellStyle name="Titre 2 2 4 2 2" xfId="44107" xr:uid="{00000000-0005-0000-0000-000078AC0000}"/>
    <cellStyle name="Titre 2 2 4 2 2 2" xfId="44108" xr:uid="{00000000-0005-0000-0000-000079AC0000}"/>
    <cellStyle name="Titre 2 2 4 2 2 2 2" xfId="44109" xr:uid="{00000000-0005-0000-0000-00007AAC0000}"/>
    <cellStyle name="Titre 2 2 4 2 2 3" xfId="44110" xr:uid="{00000000-0005-0000-0000-00007BAC0000}"/>
    <cellStyle name="Titre 2 2 4 2 2 4" xfId="44111" xr:uid="{00000000-0005-0000-0000-00007CAC0000}"/>
    <cellStyle name="Titre 2 2 4 2 3" xfId="44112" xr:uid="{00000000-0005-0000-0000-00007DAC0000}"/>
    <cellStyle name="Titre 2 2 4 2 3 2" xfId="44113" xr:uid="{00000000-0005-0000-0000-00007EAC0000}"/>
    <cellStyle name="Titre 2 2 4 2 4" xfId="44114" xr:uid="{00000000-0005-0000-0000-00007FAC0000}"/>
    <cellStyle name="Titre 2 2 4 2 5" xfId="44115" xr:uid="{00000000-0005-0000-0000-000080AC0000}"/>
    <cellStyle name="Titre 2 2 4 2 6" xfId="44116" xr:uid="{00000000-0005-0000-0000-000081AC0000}"/>
    <cellStyle name="Titre 2 2 4 3" xfId="44117" xr:uid="{00000000-0005-0000-0000-000082AC0000}"/>
    <cellStyle name="Titre 2 2 4 4" xfId="44118" xr:uid="{00000000-0005-0000-0000-000083AC0000}"/>
    <cellStyle name="Titre 2 2 5" xfId="44119" xr:uid="{00000000-0005-0000-0000-000084AC0000}"/>
    <cellStyle name="Titre 2 2 5 2" xfId="44120" xr:uid="{00000000-0005-0000-0000-000085AC0000}"/>
    <cellStyle name="Titre 2 2 5 2 2" xfId="44121" xr:uid="{00000000-0005-0000-0000-000086AC0000}"/>
    <cellStyle name="Titre 2 2 5 2 2 2" xfId="44122" xr:uid="{00000000-0005-0000-0000-000087AC0000}"/>
    <cellStyle name="Titre 2 2 5 2 3" xfId="44123" xr:uid="{00000000-0005-0000-0000-000088AC0000}"/>
    <cellStyle name="Titre 2 2 5 2 4" xfId="44124" xr:uid="{00000000-0005-0000-0000-000089AC0000}"/>
    <cellStyle name="Titre 2 2 5 3" xfId="44125" xr:uid="{00000000-0005-0000-0000-00008AAC0000}"/>
    <cellStyle name="Titre 2 2 5 3 2" xfId="44126" xr:uid="{00000000-0005-0000-0000-00008BAC0000}"/>
    <cellStyle name="Titre 2 2 5 3 3" xfId="44127" xr:uid="{00000000-0005-0000-0000-00008CAC0000}"/>
    <cellStyle name="Titre 2 2 5 4" xfId="44128" xr:uid="{00000000-0005-0000-0000-00008DAC0000}"/>
    <cellStyle name="Titre 2 2 5 4 2" xfId="44129" xr:uid="{00000000-0005-0000-0000-00008EAC0000}"/>
    <cellStyle name="Titre 2 2 5 5" xfId="44130" xr:uid="{00000000-0005-0000-0000-00008FAC0000}"/>
    <cellStyle name="Titre 2 2 6" xfId="44131" xr:uid="{00000000-0005-0000-0000-000090AC0000}"/>
    <cellStyle name="Titre 2 2 6 2" xfId="44132" xr:uid="{00000000-0005-0000-0000-000091AC0000}"/>
    <cellStyle name="Titre 2 2 7" xfId="44133" xr:uid="{00000000-0005-0000-0000-000092AC0000}"/>
    <cellStyle name="Titre 2 2 8" xfId="44134" xr:uid="{00000000-0005-0000-0000-000093AC0000}"/>
    <cellStyle name="Titre 2 2 9" xfId="2323" xr:uid="{00000000-0005-0000-0000-000094AC0000}"/>
    <cellStyle name="Titre 2 3" xfId="44135" xr:uid="{00000000-0005-0000-0000-000095AC0000}"/>
    <cellStyle name="Titre 2 3 2" xfId="44136" xr:uid="{00000000-0005-0000-0000-000096AC0000}"/>
    <cellStyle name="Titre 2 3 2 2" xfId="44137" xr:uid="{00000000-0005-0000-0000-000097AC0000}"/>
    <cellStyle name="Titre 2 3 2 2 2" xfId="44138" xr:uid="{00000000-0005-0000-0000-000098AC0000}"/>
    <cellStyle name="Titre 2 3 2 2 2 2" xfId="44139" xr:uid="{00000000-0005-0000-0000-000099AC0000}"/>
    <cellStyle name="Titre 2 3 2 2 2 2 2" xfId="44140" xr:uid="{00000000-0005-0000-0000-00009AAC0000}"/>
    <cellStyle name="Titre 2 3 2 2 2 3" xfId="44141" xr:uid="{00000000-0005-0000-0000-00009BAC0000}"/>
    <cellStyle name="Titre 2 3 2 2 2 4" xfId="44142" xr:uid="{00000000-0005-0000-0000-00009CAC0000}"/>
    <cellStyle name="Titre 2 3 2 2 2 5" xfId="44143" xr:uid="{00000000-0005-0000-0000-00009DAC0000}"/>
    <cellStyle name="Titre 2 3 2 2 3" xfId="44144" xr:uid="{00000000-0005-0000-0000-00009EAC0000}"/>
    <cellStyle name="Titre 2 3 2 2 3 2" xfId="44145" xr:uid="{00000000-0005-0000-0000-00009FAC0000}"/>
    <cellStyle name="Titre 2 3 2 2 3 3" xfId="44146" xr:uid="{00000000-0005-0000-0000-0000A0AC0000}"/>
    <cellStyle name="Titre 2 3 2 2 4" xfId="44147" xr:uid="{00000000-0005-0000-0000-0000A1AC0000}"/>
    <cellStyle name="Titre 2 3 2 2 5" xfId="44148" xr:uid="{00000000-0005-0000-0000-0000A2AC0000}"/>
    <cellStyle name="Titre 2 3 2 3" xfId="44149" xr:uid="{00000000-0005-0000-0000-0000A3AC0000}"/>
    <cellStyle name="Titre 2 3 3" xfId="44150" xr:uid="{00000000-0005-0000-0000-0000A4AC0000}"/>
    <cellStyle name="Titre 2 3 3 2" xfId="44151" xr:uid="{00000000-0005-0000-0000-0000A5AC0000}"/>
    <cellStyle name="Titre 2 3 3 2 2" xfId="44152" xr:uid="{00000000-0005-0000-0000-0000A6AC0000}"/>
    <cellStyle name="Titre 2 3 3 2 2 2" xfId="44153" xr:uid="{00000000-0005-0000-0000-0000A7AC0000}"/>
    <cellStyle name="Titre 2 3 3 2 3" xfId="44154" xr:uid="{00000000-0005-0000-0000-0000A8AC0000}"/>
    <cellStyle name="Titre 2 3 3 2 4" xfId="44155" xr:uid="{00000000-0005-0000-0000-0000A9AC0000}"/>
    <cellStyle name="Titre 2 3 3 2 5" xfId="44156" xr:uid="{00000000-0005-0000-0000-0000AAAC0000}"/>
    <cellStyle name="Titre 2 3 3 3" xfId="44157" xr:uid="{00000000-0005-0000-0000-0000ABAC0000}"/>
    <cellStyle name="Titre 2 3 3 3 2" xfId="44158" xr:uid="{00000000-0005-0000-0000-0000ACAC0000}"/>
    <cellStyle name="Titre 2 3 3 3 3" xfId="44159" xr:uid="{00000000-0005-0000-0000-0000ADAC0000}"/>
    <cellStyle name="Titre 2 3 3 4" xfId="44160" xr:uid="{00000000-0005-0000-0000-0000AEAC0000}"/>
    <cellStyle name="Titre 2 3 3 4 2" xfId="44161" xr:uid="{00000000-0005-0000-0000-0000AFAC0000}"/>
    <cellStyle name="Titre 2 3 3 4 3" xfId="44162" xr:uid="{00000000-0005-0000-0000-0000B0AC0000}"/>
    <cellStyle name="Titre 2 3 3 5" xfId="44163" xr:uid="{00000000-0005-0000-0000-0000B1AC0000}"/>
    <cellStyle name="Titre 2 3 3 5 2" xfId="44164" xr:uid="{00000000-0005-0000-0000-0000B2AC0000}"/>
    <cellStyle name="Titre 2 3 3 6" xfId="44165" xr:uid="{00000000-0005-0000-0000-0000B3AC0000}"/>
    <cellStyle name="Titre 2 3 4" xfId="44166" xr:uid="{00000000-0005-0000-0000-0000B4AC0000}"/>
    <cellStyle name="Titre 2 3 4 2" xfId="44167" xr:uid="{00000000-0005-0000-0000-0000B5AC0000}"/>
    <cellStyle name="Titre 2 3 4 3" xfId="44168" xr:uid="{00000000-0005-0000-0000-0000B6AC0000}"/>
    <cellStyle name="Titre 2 3 5" xfId="44169" xr:uid="{00000000-0005-0000-0000-0000B7AC0000}"/>
    <cellStyle name="Titre 2 3 6" xfId="44170" xr:uid="{00000000-0005-0000-0000-0000B8AC0000}"/>
    <cellStyle name="Titre 2 3 6 2" xfId="44171" xr:uid="{00000000-0005-0000-0000-0000B9AC0000}"/>
    <cellStyle name="Titre 2 3 7" xfId="44172" xr:uid="{00000000-0005-0000-0000-0000BAAC0000}"/>
    <cellStyle name="Titre 2 3 8" xfId="44173" xr:uid="{00000000-0005-0000-0000-0000BBAC0000}"/>
    <cellStyle name="Titre 2 4" xfId="44174" xr:uid="{00000000-0005-0000-0000-0000BCAC0000}"/>
    <cellStyle name="Titre 2 4 2" xfId="44175" xr:uid="{00000000-0005-0000-0000-0000BDAC0000}"/>
    <cellStyle name="Titre 2 4 2 2" xfId="44176" xr:uid="{00000000-0005-0000-0000-0000BEAC0000}"/>
    <cellStyle name="Titre 2 4 2 2 2" xfId="44177" xr:uid="{00000000-0005-0000-0000-0000BFAC0000}"/>
    <cellStyle name="Titre 2 4 2 2 2 2" xfId="44178" xr:uid="{00000000-0005-0000-0000-0000C0AC0000}"/>
    <cellStyle name="Titre 2 4 2 2 2 2 2" xfId="44179" xr:uid="{00000000-0005-0000-0000-0000C1AC0000}"/>
    <cellStyle name="Titre 2 4 2 2 2 3" xfId="44180" xr:uid="{00000000-0005-0000-0000-0000C2AC0000}"/>
    <cellStyle name="Titre 2 4 2 2 2 4" xfId="44181" xr:uid="{00000000-0005-0000-0000-0000C3AC0000}"/>
    <cellStyle name="Titre 2 4 2 2 2 5" xfId="44182" xr:uid="{00000000-0005-0000-0000-0000C4AC0000}"/>
    <cellStyle name="Titre 2 4 2 2 3" xfId="44183" xr:uid="{00000000-0005-0000-0000-0000C5AC0000}"/>
    <cellStyle name="Titre 2 4 2 2 3 2" xfId="44184" xr:uid="{00000000-0005-0000-0000-0000C6AC0000}"/>
    <cellStyle name="Titre 2 4 2 2 3 3" xfId="44185" xr:uid="{00000000-0005-0000-0000-0000C7AC0000}"/>
    <cellStyle name="Titre 2 4 2 2 4" xfId="44186" xr:uid="{00000000-0005-0000-0000-0000C8AC0000}"/>
    <cellStyle name="Titre 2 4 2 2 5" xfId="44187" xr:uid="{00000000-0005-0000-0000-0000C9AC0000}"/>
    <cellStyle name="Titre 2 4 2 3" xfId="44188" xr:uid="{00000000-0005-0000-0000-0000CAAC0000}"/>
    <cellStyle name="Titre 2 4 3" xfId="44189" xr:uid="{00000000-0005-0000-0000-0000CBAC0000}"/>
    <cellStyle name="Titre 2 4 3 2" xfId="44190" xr:uid="{00000000-0005-0000-0000-0000CCAC0000}"/>
    <cellStyle name="Titre 2 4 3 2 2" xfId="44191" xr:uid="{00000000-0005-0000-0000-0000CDAC0000}"/>
    <cellStyle name="Titre 2 4 3 2 2 2" xfId="44192" xr:uid="{00000000-0005-0000-0000-0000CEAC0000}"/>
    <cellStyle name="Titre 2 4 3 2 3" xfId="44193" xr:uid="{00000000-0005-0000-0000-0000CFAC0000}"/>
    <cellStyle name="Titre 2 4 3 2 4" xfId="44194" xr:uid="{00000000-0005-0000-0000-0000D0AC0000}"/>
    <cellStyle name="Titre 2 4 3 2 5" xfId="44195" xr:uid="{00000000-0005-0000-0000-0000D1AC0000}"/>
    <cellStyle name="Titre 2 4 3 3" xfId="44196" xr:uid="{00000000-0005-0000-0000-0000D2AC0000}"/>
    <cellStyle name="Titre 2 4 3 3 2" xfId="44197" xr:uid="{00000000-0005-0000-0000-0000D3AC0000}"/>
    <cellStyle name="Titre 2 4 3 3 3" xfId="44198" xr:uid="{00000000-0005-0000-0000-0000D4AC0000}"/>
    <cellStyle name="Titre 2 4 3 3 4" xfId="44199" xr:uid="{00000000-0005-0000-0000-0000D5AC0000}"/>
    <cellStyle name="Titre 2 4 3 4" xfId="44200" xr:uid="{00000000-0005-0000-0000-0000D6AC0000}"/>
    <cellStyle name="Titre 2 4 3 4 2" xfId="44201" xr:uid="{00000000-0005-0000-0000-0000D7AC0000}"/>
    <cellStyle name="Titre 2 4 3 5" xfId="44202" xr:uid="{00000000-0005-0000-0000-0000D8AC0000}"/>
    <cellStyle name="Titre 2 4 3 6" xfId="44203" xr:uid="{00000000-0005-0000-0000-0000D9AC0000}"/>
    <cellStyle name="Titre 2 4 4" xfId="44204" xr:uid="{00000000-0005-0000-0000-0000DAAC0000}"/>
    <cellStyle name="Titre 2 4 4 2" xfId="44205" xr:uid="{00000000-0005-0000-0000-0000DBAC0000}"/>
    <cellStyle name="Titre 2 4 4 2 2" xfId="44206" xr:uid="{00000000-0005-0000-0000-0000DCAC0000}"/>
    <cellStyle name="Titre 2 4 4 3" xfId="44207" xr:uid="{00000000-0005-0000-0000-0000DDAC0000}"/>
    <cellStyle name="Titre 2 4 5" xfId="44208" xr:uid="{00000000-0005-0000-0000-0000DEAC0000}"/>
    <cellStyle name="Titre 2 4 6" xfId="44209" xr:uid="{00000000-0005-0000-0000-0000DFAC0000}"/>
    <cellStyle name="Titre 2 5" xfId="44210" xr:uid="{00000000-0005-0000-0000-0000E0AC0000}"/>
    <cellStyle name="Titre 2 5 2" xfId="44211" xr:uid="{00000000-0005-0000-0000-0000E1AC0000}"/>
    <cellStyle name="Titre 2 5 2 2" xfId="44212" xr:uid="{00000000-0005-0000-0000-0000E2AC0000}"/>
    <cellStyle name="Titre 2 5 2 2 2" xfId="44213" xr:uid="{00000000-0005-0000-0000-0000E3AC0000}"/>
    <cellStyle name="Titre 2 5 2 2 2 2" xfId="44214" xr:uid="{00000000-0005-0000-0000-0000E4AC0000}"/>
    <cellStyle name="Titre 2 5 2 2 2 2 2" xfId="44215" xr:uid="{00000000-0005-0000-0000-0000E5AC0000}"/>
    <cellStyle name="Titre 2 5 2 2 2 3" xfId="44216" xr:uid="{00000000-0005-0000-0000-0000E6AC0000}"/>
    <cellStyle name="Titre 2 5 2 2 2 4" xfId="44217" xr:uid="{00000000-0005-0000-0000-0000E7AC0000}"/>
    <cellStyle name="Titre 2 5 2 2 3" xfId="44218" xr:uid="{00000000-0005-0000-0000-0000E8AC0000}"/>
    <cellStyle name="Titre 2 5 2 2 3 2" xfId="44219" xr:uid="{00000000-0005-0000-0000-0000E9AC0000}"/>
    <cellStyle name="Titre 2 5 2 2 4" xfId="44220" xr:uid="{00000000-0005-0000-0000-0000EAAC0000}"/>
    <cellStyle name="Titre 2 5 2 2 5" xfId="44221" xr:uid="{00000000-0005-0000-0000-0000EBAC0000}"/>
    <cellStyle name="Titre 2 5 2 2 6" xfId="44222" xr:uid="{00000000-0005-0000-0000-0000ECAC0000}"/>
    <cellStyle name="Titre 2 5 2 3" xfId="44223" xr:uid="{00000000-0005-0000-0000-0000EDAC0000}"/>
    <cellStyle name="Titre 2 5 2 3 2" xfId="44224" xr:uid="{00000000-0005-0000-0000-0000EEAC0000}"/>
    <cellStyle name="Titre 2 5 3" xfId="44225" xr:uid="{00000000-0005-0000-0000-0000EFAC0000}"/>
    <cellStyle name="Titre 2 5 3 2" xfId="44226" xr:uid="{00000000-0005-0000-0000-0000F0AC0000}"/>
    <cellStyle name="Titre 2 5 3 2 2" xfId="44227" xr:uid="{00000000-0005-0000-0000-0000F1AC0000}"/>
    <cellStyle name="Titre 2 5 3 2 2 2" xfId="44228" xr:uid="{00000000-0005-0000-0000-0000F2AC0000}"/>
    <cellStyle name="Titre 2 5 3 2 3" xfId="44229" xr:uid="{00000000-0005-0000-0000-0000F3AC0000}"/>
    <cellStyle name="Titre 2 5 3 2 4" xfId="44230" xr:uid="{00000000-0005-0000-0000-0000F4AC0000}"/>
    <cellStyle name="Titre 2 5 3 3" xfId="44231" xr:uid="{00000000-0005-0000-0000-0000F5AC0000}"/>
    <cellStyle name="Titre 2 5 3 3 2" xfId="44232" xr:uid="{00000000-0005-0000-0000-0000F6AC0000}"/>
    <cellStyle name="Titre 2 5 3 3 3" xfId="44233" xr:uid="{00000000-0005-0000-0000-0000F7AC0000}"/>
    <cellStyle name="Titre 2 5 3 4" xfId="44234" xr:uid="{00000000-0005-0000-0000-0000F8AC0000}"/>
    <cellStyle name="Titre 2 5 3 5" xfId="44235" xr:uid="{00000000-0005-0000-0000-0000F9AC0000}"/>
    <cellStyle name="Titre 2 5 4" xfId="44236" xr:uid="{00000000-0005-0000-0000-0000FAAC0000}"/>
    <cellStyle name="Titre 2 6" xfId="44237" xr:uid="{00000000-0005-0000-0000-0000FBAC0000}"/>
    <cellStyle name="Titre 2 6 2" xfId="44238" xr:uid="{00000000-0005-0000-0000-0000FCAC0000}"/>
    <cellStyle name="Titre 2 6 2 2" xfId="44239" xr:uid="{00000000-0005-0000-0000-0000FDAC0000}"/>
    <cellStyle name="Titre 2 6 2 2 2" xfId="44240" xr:uid="{00000000-0005-0000-0000-0000FEAC0000}"/>
    <cellStyle name="Titre 2 6 2 2 2 2" xfId="44241" xr:uid="{00000000-0005-0000-0000-0000FFAC0000}"/>
    <cellStyle name="Titre 2 6 2 2 2 2 2" xfId="44242" xr:uid="{00000000-0005-0000-0000-000000AD0000}"/>
    <cellStyle name="Titre 2 6 2 2 2 3" xfId="44243" xr:uid="{00000000-0005-0000-0000-000001AD0000}"/>
    <cellStyle name="Titre 2 6 2 2 2 4" xfId="44244" xr:uid="{00000000-0005-0000-0000-000002AD0000}"/>
    <cellStyle name="Titre 2 6 2 2 3" xfId="44245" xr:uid="{00000000-0005-0000-0000-000003AD0000}"/>
    <cellStyle name="Titre 2 6 2 2 3 2" xfId="44246" xr:uid="{00000000-0005-0000-0000-000004AD0000}"/>
    <cellStyle name="Titre 2 6 2 2 4" xfId="44247" xr:uid="{00000000-0005-0000-0000-000005AD0000}"/>
    <cellStyle name="Titre 2 6 2 2 5" xfId="44248" xr:uid="{00000000-0005-0000-0000-000006AD0000}"/>
    <cellStyle name="Titre 2 6 2 2 6" xfId="44249" xr:uid="{00000000-0005-0000-0000-000007AD0000}"/>
    <cellStyle name="Titre 2 6 2 3" xfId="44250" xr:uid="{00000000-0005-0000-0000-000008AD0000}"/>
    <cellStyle name="Titre 2 6 2 3 2" xfId="44251" xr:uid="{00000000-0005-0000-0000-000009AD0000}"/>
    <cellStyle name="Titre 2 6 3" xfId="44252" xr:uid="{00000000-0005-0000-0000-00000AAD0000}"/>
    <cellStyle name="Titre 2 6 3 2" xfId="44253" xr:uid="{00000000-0005-0000-0000-00000BAD0000}"/>
    <cellStyle name="Titre 2 6 3 2 2" xfId="44254" xr:uid="{00000000-0005-0000-0000-00000CAD0000}"/>
    <cellStyle name="Titre 2 6 3 2 2 2" xfId="44255" xr:uid="{00000000-0005-0000-0000-00000DAD0000}"/>
    <cellStyle name="Titre 2 6 3 2 3" xfId="44256" xr:uid="{00000000-0005-0000-0000-00000EAD0000}"/>
    <cellStyle name="Titre 2 6 3 2 4" xfId="44257" xr:uid="{00000000-0005-0000-0000-00000FAD0000}"/>
    <cellStyle name="Titre 2 6 3 2 5" xfId="44258" xr:uid="{00000000-0005-0000-0000-000010AD0000}"/>
    <cellStyle name="Titre 2 6 3 3" xfId="44259" xr:uid="{00000000-0005-0000-0000-000011AD0000}"/>
    <cellStyle name="Titre 2 6 3 3 2" xfId="44260" xr:uid="{00000000-0005-0000-0000-000012AD0000}"/>
    <cellStyle name="Titre 2 6 3 3 3" xfId="44261" xr:uid="{00000000-0005-0000-0000-000013AD0000}"/>
    <cellStyle name="Titre 2 6 3 3 4" xfId="44262" xr:uid="{00000000-0005-0000-0000-000014AD0000}"/>
    <cellStyle name="Titre 2 6 3 4" xfId="44263" xr:uid="{00000000-0005-0000-0000-000015AD0000}"/>
    <cellStyle name="Titre 2 6 3 4 2" xfId="44264" xr:uid="{00000000-0005-0000-0000-000016AD0000}"/>
    <cellStyle name="Titre 2 6 3 5" xfId="44265" xr:uid="{00000000-0005-0000-0000-000017AD0000}"/>
    <cellStyle name="Titre 2 6 3 6" xfId="44266" xr:uid="{00000000-0005-0000-0000-000018AD0000}"/>
    <cellStyle name="Titre 2 6 4" xfId="44267" xr:uid="{00000000-0005-0000-0000-000019AD0000}"/>
    <cellStyle name="Titre 2 6 4 2" xfId="44268" xr:uid="{00000000-0005-0000-0000-00001AAD0000}"/>
    <cellStyle name="Titre 2 6 5" xfId="44269" xr:uid="{00000000-0005-0000-0000-00001BAD0000}"/>
    <cellStyle name="Titre 2 6 5 2" xfId="44270" xr:uid="{00000000-0005-0000-0000-00001CAD0000}"/>
    <cellStyle name="Titre 2 6 5 2 2" xfId="44271" xr:uid="{00000000-0005-0000-0000-00001DAD0000}"/>
    <cellStyle name="Titre 2 6 6" xfId="44272" xr:uid="{00000000-0005-0000-0000-00001EAD0000}"/>
    <cellStyle name="Titre 2 6 6 2" xfId="44273" xr:uid="{00000000-0005-0000-0000-00001FAD0000}"/>
    <cellStyle name="Titre 2 7" xfId="44274" xr:uid="{00000000-0005-0000-0000-000020AD0000}"/>
    <cellStyle name="Titre 2 7 2" xfId="44275" xr:uid="{00000000-0005-0000-0000-000021AD0000}"/>
    <cellStyle name="Titre 2 7 2 2" xfId="44276" xr:uid="{00000000-0005-0000-0000-000022AD0000}"/>
    <cellStyle name="Titre 2 7 2 2 2" xfId="44277" xr:uid="{00000000-0005-0000-0000-000023AD0000}"/>
    <cellStyle name="Titre 2 7 2 2 2 2" xfId="44278" xr:uid="{00000000-0005-0000-0000-000024AD0000}"/>
    <cellStyle name="Titre 2 7 2 2 3" xfId="44279" xr:uid="{00000000-0005-0000-0000-000025AD0000}"/>
    <cellStyle name="Titre 2 7 2 2 4" xfId="44280" xr:uid="{00000000-0005-0000-0000-000026AD0000}"/>
    <cellStyle name="Titre 2 7 2 3" xfId="44281" xr:uid="{00000000-0005-0000-0000-000027AD0000}"/>
    <cellStyle name="Titre 2 7 2 3 2" xfId="44282" xr:uid="{00000000-0005-0000-0000-000028AD0000}"/>
    <cellStyle name="Titre 2 7 2 3 3" xfId="44283" xr:uid="{00000000-0005-0000-0000-000029AD0000}"/>
    <cellStyle name="Titre 2 7 2 4" xfId="44284" xr:uid="{00000000-0005-0000-0000-00002AAD0000}"/>
    <cellStyle name="Titre 2 7 2 4 2" xfId="44285" xr:uid="{00000000-0005-0000-0000-00002BAD0000}"/>
    <cellStyle name="Titre 2 7 2 5" xfId="44286" xr:uid="{00000000-0005-0000-0000-00002CAD0000}"/>
    <cellStyle name="Titre 2 7 2 6" xfId="44287" xr:uid="{00000000-0005-0000-0000-00002DAD0000}"/>
    <cellStyle name="Titre 2 7 3" xfId="44288" xr:uid="{00000000-0005-0000-0000-00002EAD0000}"/>
    <cellStyle name="Titre 2 7 3 2" xfId="44289" xr:uid="{00000000-0005-0000-0000-00002FAD0000}"/>
    <cellStyle name="Titre 2 7 4" xfId="44290" xr:uid="{00000000-0005-0000-0000-000030AD0000}"/>
    <cellStyle name="Titre 2 8" xfId="44291" xr:uid="{00000000-0005-0000-0000-000031AD0000}"/>
    <cellStyle name="Titre 2 8 2" xfId="44292" xr:uid="{00000000-0005-0000-0000-000032AD0000}"/>
    <cellStyle name="Titre 2 8 2 2" xfId="44293" xr:uid="{00000000-0005-0000-0000-000033AD0000}"/>
    <cellStyle name="Titre 2 8 2 2 2" xfId="44294" xr:uid="{00000000-0005-0000-0000-000034AD0000}"/>
    <cellStyle name="Titre 2 8 2 2 2 2" xfId="44295" xr:uid="{00000000-0005-0000-0000-000035AD0000}"/>
    <cellStyle name="Titre 2 8 2 2 3" xfId="44296" xr:uid="{00000000-0005-0000-0000-000036AD0000}"/>
    <cellStyle name="Titre 2 8 2 2 4" xfId="44297" xr:uid="{00000000-0005-0000-0000-000037AD0000}"/>
    <cellStyle name="Titre 2 8 2 3" xfId="44298" xr:uid="{00000000-0005-0000-0000-000038AD0000}"/>
    <cellStyle name="Titre 2 8 2 3 2" xfId="44299" xr:uid="{00000000-0005-0000-0000-000039AD0000}"/>
    <cellStyle name="Titre 2 8 2 3 3" xfId="44300" xr:uid="{00000000-0005-0000-0000-00003AAD0000}"/>
    <cellStyle name="Titre 2 8 2 4" xfId="44301" xr:uid="{00000000-0005-0000-0000-00003BAD0000}"/>
    <cellStyle name="Titre 2 8 2 4 2" xfId="44302" xr:uid="{00000000-0005-0000-0000-00003CAD0000}"/>
    <cellStyle name="Titre 2 8 2 5" xfId="44303" xr:uid="{00000000-0005-0000-0000-00003DAD0000}"/>
    <cellStyle name="Titre 2 8 2 6" xfId="44304" xr:uid="{00000000-0005-0000-0000-00003EAD0000}"/>
    <cellStyle name="Titre 2 8 3" xfId="44305" xr:uid="{00000000-0005-0000-0000-00003FAD0000}"/>
    <cellStyle name="Titre 2 8 3 2" xfId="44306" xr:uid="{00000000-0005-0000-0000-000040AD0000}"/>
    <cellStyle name="Titre 2 9" xfId="44307" xr:uid="{00000000-0005-0000-0000-000041AD0000}"/>
    <cellStyle name="Titre 2 9 2" xfId="44308" xr:uid="{00000000-0005-0000-0000-000042AD0000}"/>
    <cellStyle name="Titre 2 9 2 2" xfId="44309" xr:uid="{00000000-0005-0000-0000-000043AD0000}"/>
    <cellStyle name="Titre 2 9 2 2 2" xfId="44310" xr:uid="{00000000-0005-0000-0000-000044AD0000}"/>
    <cellStyle name="Titre 2 9 2 2 2 2" xfId="44311" xr:uid="{00000000-0005-0000-0000-000045AD0000}"/>
    <cellStyle name="Titre 2 9 2 2 3" xfId="44312" xr:uid="{00000000-0005-0000-0000-000046AD0000}"/>
    <cellStyle name="Titre 2 9 2 2 4" xfId="44313" xr:uid="{00000000-0005-0000-0000-000047AD0000}"/>
    <cellStyle name="Titre 2 9 2 3" xfId="44314" xr:uid="{00000000-0005-0000-0000-000048AD0000}"/>
    <cellStyle name="Titre 2 9 2 3 2" xfId="44315" xr:uid="{00000000-0005-0000-0000-000049AD0000}"/>
    <cellStyle name="Titre 2 9 2 3 3" xfId="44316" xr:uid="{00000000-0005-0000-0000-00004AAD0000}"/>
    <cellStyle name="Titre 2 9 2 4" xfId="44317" xr:uid="{00000000-0005-0000-0000-00004BAD0000}"/>
    <cellStyle name="Titre 2 9 2 4 2" xfId="44318" xr:uid="{00000000-0005-0000-0000-00004CAD0000}"/>
    <cellStyle name="Titre 2 9 2 5" xfId="44319" xr:uid="{00000000-0005-0000-0000-00004DAD0000}"/>
    <cellStyle name="Titre 2 9 2 6" xfId="44320" xr:uid="{00000000-0005-0000-0000-00004EAD0000}"/>
    <cellStyle name="Titre 2 9 3" xfId="44321" xr:uid="{00000000-0005-0000-0000-00004FAD0000}"/>
    <cellStyle name="Titre 2 9 3 2" xfId="44322" xr:uid="{00000000-0005-0000-0000-000050AD0000}"/>
    <cellStyle name="Titre 3" xfId="50302" builtinId="18" customBuiltin="1"/>
    <cellStyle name="Titre 3 10" xfId="44323" xr:uid="{00000000-0005-0000-0000-000051AD0000}"/>
    <cellStyle name="Titre 3 10 2" xfId="44324" xr:uid="{00000000-0005-0000-0000-000052AD0000}"/>
    <cellStyle name="Titre 3 10 2 2" xfId="44325" xr:uid="{00000000-0005-0000-0000-000053AD0000}"/>
    <cellStyle name="Titre 3 10 2 2 2" xfId="44326" xr:uid="{00000000-0005-0000-0000-000054AD0000}"/>
    <cellStyle name="Titre 3 10 2 2 2 2" xfId="44327" xr:uid="{00000000-0005-0000-0000-000055AD0000}"/>
    <cellStyle name="Titre 3 10 2 2 3" xfId="44328" xr:uid="{00000000-0005-0000-0000-000056AD0000}"/>
    <cellStyle name="Titre 3 10 2 2 4" xfId="44329" xr:uid="{00000000-0005-0000-0000-000057AD0000}"/>
    <cellStyle name="Titre 3 10 2 3" xfId="44330" xr:uid="{00000000-0005-0000-0000-000058AD0000}"/>
    <cellStyle name="Titre 3 10 2 3 2" xfId="44331" xr:uid="{00000000-0005-0000-0000-000059AD0000}"/>
    <cellStyle name="Titre 3 10 2 3 3" xfId="44332" xr:uid="{00000000-0005-0000-0000-00005AAD0000}"/>
    <cellStyle name="Titre 3 10 2 4" xfId="44333" xr:uid="{00000000-0005-0000-0000-00005BAD0000}"/>
    <cellStyle name="Titre 3 10 2 4 2" xfId="44334" xr:uid="{00000000-0005-0000-0000-00005CAD0000}"/>
    <cellStyle name="Titre 3 10 2 5" xfId="44335" xr:uid="{00000000-0005-0000-0000-00005DAD0000}"/>
    <cellStyle name="Titre 3 10 2 6" xfId="44336" xr:uid="{00000000-0005-0000-0000-00005EAD0000}"/>
    <cellStyle name="Titre 3 10 3" xfId="44337" xr:uid="{00000000-0005-0000-0000-00005FAD0000}"/>
    <cellStyle name="Titre 3 10 3 2" xfId="44338" xr:uid="{00000000-0005-0000-0000-000060AD0000}"/>
    <cellStyle name="Titre 3 11" xfId="44339" xr:uid="{00000000-0005-0000-0000-000061AD0000}"/>
    <cellStyle name="Titre 3 11 2" xfId="44340" xr:uid="{00000000-0005-0000-0000-000062AD0000}"/>
    <cellStyle name="Titre 3 11 2 2" xfId="44341" xr:uid="{00000000-0005-0000-0000-000063AD0000}"/>
    <cellStyle name="Titre 3 11 2 2 2" xfId="44342" xr:uid="{00000000-0005-0000-0000-000064AD0000}"/>
    <cellStyle name="Titre 3 11 2 2 2 2" xfId="44343" xr:uid="{00000000-0005-0000-0000-000065AD0000}"/>
    <cellStyle name="Titre 3 11 2 2 2 2 2" xfId="44344" xr:uid="{00000000-0005-0000-0000-000066AD0000}"/>
    <cellStyle name="Titre 3 11 2 2 2 3" xfId="44345" xr:uid="{00000000-0005-0000-0000-000067AD0000}"/>
    <cellStyle name="Titre 3 11 2 2 2 4" xfId="44346" xr:uid="{00000000-0005-0000-0000-000068AD0000}"/>
    <cellStyle name="Titre 3 11 2 2 3" xfId="44347" xr:uid="{00000000-0005-0000-0000-000069AD0000}"/>
    <cellStyle name="Titre 3 11 2 2 3 2" xfId="44348" xr:uid="{00000000-0005-0000-0000-00006AAD0000}"/>
    <cellStyle name="Titre 3 11 2 2 4" xfId="44349" xr:uid="{00000000-0005-0000-0000-00006BAD0000}"/>
    <cellStyle name="Titre 3 11 2 2 5" xfId="44350" xr:uid="{00000000-0005-0000-0000-00006CAD0000}"/>
    <cellStyle name="Titre 3 11 2 2 6" xfId="44351" xr:uid="{00000000-0005-0000-0000-00006DAD0000}"/>
    <cellStyle name="Titre 3 11 2 3" xfId="44352" xr:uid="{00000000-0005-0000-0000-00006EAD0000}"/>
    <cellStyle name="Titre 3 11 2 3 2" xfId="44353" xr:uid="{00000000-0005-0000-0000-00006FAD0000}"/>
    <cellStyle name="Titre 3 11 2 4" xfId="44354" xr:uid="{00000000-0005-0000-0000-000070AD0000}"/>
    <cellStyle name="Titre 3 11 2 5" xfId="44355" xr:uid="{00000000-0005-0000-0000-000071AD0000}"/>
    <cellStyle name="Titre 3 11 3" xfId="44356" xr:uid="{00000000-0005-0000-0000-000072AD0000}"/>
    <cellStyle name="Titre 3 11 3 2" xfId="44357" xr:uid="{00000000-0005-0000-0000-000073AD0000}"/>
    <cellStyle name="Titre 3 11 3 2 2" xfId="44358" xr:uid="{00000000-0005-0000-0000-000074AD0000}"/>
    <cellStyle name="Titre 3 11 3 2 2 2" xfId="44359" xr:uid="{00000000-0005-0000-0000-000075AD0000}"/>
    <cellStyle name="Titre 3 11 3 2 2 2 2" xfId="44360" xr:uid="{00000000-0005-0000-0000-000076AD0000}"/>
    <cellStyle name="Titre 3 11 3 2 2 3" xfId="44361" xr:uid="{00000000-0005-0000-0000-000077AD0000}"/>
    <cellStyle name="Titre 3 11 3 2 2 4" xfId="44362" xr:uid="{00000000-0005-0000-0000-000078AD0000}"/>
    <cellStyle name="Titre 3 11 3 2 3" xfId="44363" xr:uid="{00000000-0005-0000-0000-000079AD0000}"/>
    <cellStyle name="Titre 3 11 3 2 3 2" xfId="44364" xr:uid="{00000000-0005-0000-0000-00007AAD0000}"/>
    <cellStyle name="Titre 3 11 3 2 4" xfId="44365" xr:uid="{00000000-0005-0000-0000-00007BAD0000}"/>
    <cellStyle name="Titre 3 11 3 2 5" xfId="44366" xr:uid="{00000000-0005-0000-0000-00007CAD0000}"/>
    <cellStyle name="Titre 3 11 3 2 6" xfId="44367" xr:uid="{00000000-0005-0000-0000-00007DAD0000}"/>
    <cellStyle name="Titre 3 11 3 3" xfId="44368" xr:uid="{00000000-0005-0000-0000-00007EAD0000}"/>
    <cellStyle name="Titre 3 11 3 3 2" xfId="44369" xr:uid="{00000000-0005-0000-0000-00007FAD0000}"/>
    <cellStyle name="Titre 3 11 4" xfId="44370" xr:uid="{00000000-0005-0000-0000-000080AD0000}"/>
    <cellStyle name="Titre 3 11 4 2" xfId="44371" xr:uid="{00000000-0005-0000-0000-000081AD0000}"/>
    <cellStyle name="Titre 3 11 4 2 2" xfId="44372" xr:uid="{00000000-0005-0000-0000-000082AD0000}"/>
    <cellStyle name="Titre 3 11 4 2 2 2" xfId="44373" xr:uid="{00000000-0005-0000-0000-000083AD0000}"/>
    <cellStyle name="Titre 3 11 4 2 2 2 2" xfId="44374" xr:uid="{00000000-0005-0000-0000-000084AD0000}"/>
    <cellStyle name="Titre 3 11 4 2 2 3" xfId="44375" xr:uid="{00000000-0005-0000-0000-000085AD0000}"/>
    <cellStyle name="Titre 3 11 4 2 2 4" xfId="44376" xr:uid="{00000000-0005-0000-0000-000086AD0000}"/>
    <cellStyle name="Titre 3 11 4 2 3" xfId="44377" xr:uid="{00000000-0005-0000-0000-000087AD0000}"/>
    <cellStyle name="Titre 3 11 4 2 3 2" xfId="44378" xr:uid="{00000000-0005-0000-0000-000088AD0000}"/>
    <cellStyle name="Titre 3 11 4 2 4" xfId="44379" xr:uid="{00000000-0005-0000-0000-000089AD0000}"/>
    <cellStyle name="Titre 3 11 4 2 5" xfId="44380" xr:uid="{00000000-0005-0000-0000-00008AAD0000}"/>
    <cellStyle name="Titre 3 11 4 2 6" xfId="44381" xr:uid="{00000000-0005-0000-0000-00008BAD0000}"/>
    <cellStyle name="Titre 3 11 4 3" xfId="44382" xr:uid="{00000000-0005-0000-0000-00008CAD0000}"/>
    <cellStyle name="Titre 3 11 4 3 2" xfId="44383" xr:uid="{00000000-0005-0000-0000-00008DAD0000}"/>
    <cellStyle name="Titre 3 11 5" xfId="44384" xr:uid="{00000000-0005-0000-0000-00008EAD0000}"/>
    <cellStyle name="Titre 3 11 5 2" xfId="44385" xr:uid="{00000000-0005-0000-0000-00008FAD0000}"/>
    <cellStyle name="Titre 3 11 5 2 2" xfId="44386" xr:uid="{00000000-0005-0000-0000-000090AD0000}"/>
    <cellStyle name="Titre 3 11 5 2 2 2" xfId="44387" xr:uid="{00000000-0005-0000-0000-000091AD0000}"/>
    <cellStyle name="Titre 3 11 5 2 3" xfId="44388" xr:uid="{00000000-0005-0000-0000-000092AD0000}"/>
    <cellStyle name="Titre 3 11 5 2 4" xfId="44389" xr:uid="{00000000-0005-0000-0000-000093AD0000}"/>
    <cellStyle name="Titre 3 11 5 3" xfId="44390" xr:uid="{00000000-0005-0000-0000-000094AD0000}"/>
    <cellStyle name="Titre 3 11 5 3 2" xfId="44391" xr:uid="{00000000-0005-0000-0000-000095AD0000}"/>
    <cellStyle name="Titre 3 11 5 4" xfId="44392" xr:uid="{00000000-0005-0000-0000-000096AD0000}"/>
    <cellStyle name="Titre 3 11 5 5" xfId="44393" xr:uid="{00000000-0005-0000-0000-000097AD0000}"/>
    <cellStyle name="Titre 3 11 5 6" xfId="44394" xr:uid="{00000000-0005-0000-0000-000098AD0000}"/>
    <cellStyle name="Titre 3 11 6" xfId="44395" xr:uid="{00000000-0005-0000-0000-000099AD0000}"/>
    <cellStyle name="Titre 3 11 7" xfId="44396" xr:uid="{00000000-0005-0000-0000-00009AAD0000}"/>
    <cellStyle name="Titre 3 12" xfId="44397" xr:uid="{00000000-0005-0000-0000-00009BAD0000}"/>
    <cellStyle name="Titre 3 12 2" xfId="44398" xr:uid="{00000000-0005-0000-0000-00009CAD0000}"/>
    <cellStyle name="Titre 3 12 2 2" xfId="44399" xr:uid="{00000000-0005-0000-0000-00009DAD0000}"/>
    <cellStyle name="Titre 3 12 2 2 2" xfId="44400" xr:uid="{00000000-0005-0000-0000-00009EAD0000}"/>
    <cellStyle name="Titre 3 12 2 2 2 2" xfId="44401" xr:uid="{00000000-0005-0000-0000-00009FAD0000}"/>
    <cellStyle name="Titre 3 12 2 2 2 2 2" xfId="44402" xr:uid="{00000000-0005-0000-0000-0000A0AD0000}"/>
    <cellStyle name="Titre 3 12 2 2 2 3" xfId="44403" xr:uid="{00000000-0005-0000-0000-0000A1AD0000}"/>
    <cellStyle name="Titre 3 12 2 2 2 4" xfId="44404" xr:uid="{00000000-0005-0000-0000-0000A2AD0000}"/>
    <cellStyle name="Titre 3 12 2 2 3" xfId="44405" xr:uid="{00000000-0005-0000-0000-0000A3AD0000}"/>
    <cellStyle name="Titre 3 12 2 2 3 2" xfId="44406" xr:uid="{00000000-0005-0000-0000-0000A4AD0000}"/>
    <cellStyle name="Titre 3 12 2 2 4" xfId="44407" xr:uid="{00000000-0005-0000-0000-0000A5AD0000}"/>
    <cellStyle name="Titre 3 12 2 2 5" xfId="44408" xr:uid="{00000000-0005-0000-0000-0000A6AD0000}"/>
    <cellStyle name="Titre 3 12 2 2 6" xfId="44409" xr:uid="{00000000-0005-0000-0000-0000A7AD0000}"/>
    <cellStyle name="Titre 3 12 2 3" xfId="44410" xr:uid="{00000000-0005-0000-0000-0000A8AD0000}"/>
    <cellStyle name="Titre 3 12 2 3 2" xfId="44411" xr:uid="{00000000-0005-0000-0000-0000A9AD0000}"/>
    <cellStyle name="Titre 3 12 3" xfId="44412" xr:uid="{00000000-0005-0000-0000-0000AAAD0000}"/>
    <cellStyle name="Titre 3 12 3 2" xfId="44413" xr:uid="{00000000-0005-0000-0000-0000ABAD0000}"/>
    <cellStyle name="Titre 3 12 3 2 2" xfId="44414" xr:uid="{00000000-0005-0000-0000-0000ACAD0000}"/>
    <cellStyle name="Titre 3 12 3 2 2 2" xfId="44415" xr:uid="{00000000-0005-0000-0000-0000ADAD0000}"/>
    <cellStyle name="Titre 3 12 3 2 2 2 2" xfId="44416" xr:uid="{00000000-0005-0000-0000-0000AEAD0000}"/>
    <cellStyle name="Titre 3 12 3 2 2 3" xfId="44417" xr:uid="{00000000-0005-0000-0000-0000AFAD0000}"/>
    <cellStyle name="Titre 3 12 3 2 2 4" xfId="44418" xr:uid="{00000000-0005-0000-0000-0000B0AD0000}"/>
    <cellStyle name="Titre 3 12 3 2 3" xfId="44419" xr:uid="{00000000-0005-0000-0000-0000B1AD0000}"/>
    <cellStyle name="Titre 3 12 3 2 3 2" xfId="44420" xr:uid="{00000000-0005-0000-0000-0000B2AD0000}"/>
    <cellStyle name="Titre 3 12 3 2 4" xfId="44421" xr:uid="{00000000-0005-0000-0000-0000B3AD0000}"/>
    <cellStyle name="Titre 3 12 3 2 5" xfId="44422" xr:uid="{00000000-0005-0000-0000-0000B4AD0000}"/>
    <cellStyle name="Titre 3 12 3 2 6" xfId="44423" xr:uid="{00000000-0005-0000-0000-0000B5AD0000}"/>
    <cellStyle name="Titre 3 12 3 3" xfId="44424" xr:uid="{00000000-0005-0000-0000-0000B6AD0000}"/>
    <cellStyle name="Titre 3 12 3 3 2" xfId="44425" xr:uid="{00000000-0005-0000-0000-0000B7AD0000}"/>
    <cellStyle name="Titre 3 12 4" xfId="44426" xr:uid="{00000000-0005-0000-0000-0000B8AD0000}"/>
    <cellStyle name="Titre 3 12 4 2" xfId="44427" xr:uid="{00000000-0005-0000-0000-0000B9AD0000}"/>
    <cellStyle name="Titre 3 12 4 2 2" xfId="44428" xr:uid="{00000000-0005-0000-0000-0000BAAD0000}"/>
    <cellStyle name="Titre 3 12 4 2 2 2" xfId="44429" xr:uid="{00000000-0005-0000-0000-0000BBAD0000}"/>
    <cellStyle name="Titre 3 12 4 2 3" xfId="44430" xr:uid="{00000000-0005-0000-0000-0000BCAD0000}"/>
    <cellStyle name="Titre 3 12 4 2 4" xfId="44431" xr:uid="{00000000-0005-0000-0000-0000BDAD0000}"/>
    <cellStyle name="Titre 3 12 4 3" xfId="44432" xr:uid="{00000000-0005-0000-0000-0000BEAD0000}"/>
    <cellStyle name="Titre 3 12 4 3 2" xfId="44433" xr:uid="{00000000-0005-0000-0000-0000BFAD0000}"/>
    <cellStyle name="Titre 3 12 4 4" xfId="44434" xr:uid="{00000000-0005-0000-0000-0000C0AD0000}"/>
    <cellStyle name="Titre 3 12 4 5" xfId="44435" xr:uid="{00000000-0005-0000-0000-0000C1AD0000}"/>
    <cellStyle name="Titre 3 12 4 6" xfId="44436" xr:uid="{00000000-0005-0000-0000-0000C2AD0000}"/>
    <cellStyle name="Titre 3 12 5" xfId="44437" xr:uid="{00000000-0005-0000-0000-0000C3AD0000}"/>
    <cellStyle name="Titre 3 12 6" xfId="44438" xr:uid="{00000000-0005-0000-0000-0000C4AD0000}"/>
    <cellStyle name="Titre 3 13" xfId="44439" xr:uid="{00000000-0005-0000-0000-0000C5AD0000}"/>
    <cellStyle name="Titre 3 13 2" xfId="44440" xr:uid="{00000000-0005-0000-0000-0000C6AD0000}"/>
    <cellStyle name="Titre 3 13 2 2" xfId="44441" xr:uid="{00000000-0005-0000-0000-0000C7AD0000}"/>
    <cellStyle name="Titre 3 13 2 2 2" xfId="44442" xr:uid="{00000000-0005-0000-0000-0000C8AD0000}"/>
    <cellStyle name="Titre 3 13 2 2 2 2" xfId="44443" xr:uid="{00000000-0005-0000-0000-0000C9AD0000}"/>
    <cellStyle name="Titre 3 13 2 2 3" xfId="44444" xr:uid="{00000000-0005-0000-0000-0000CAAD0000}"/>
    <cellStyle name="Titre 3 13 2 2 4" xfId="44445" xr:uid="{00000000-0005-0000-0000-0000CBAD0000}"/>
    <cellStyle name="Titre 3 13 2 3" xfId="44446" xr:uid="{00000000-0005-0000-0000-0000CCAD0000}"/>
    <cellStyle name="Titre 3 13 2 3 2" xfId="44447" xr:uid="{00000000-0005-0000-0000-0000CDAD0000}"/>
    <cellStyle name="Titre 3 13 2 4" xfId="44448" xr:uid="{00000000-0005-0000-0000-0000CEAD0000}"/>
    <cellStyle name="Titre 3 13 2 5" xfId="44449" xr:uid="{00000000-0005-0000-0000-0000CFAD0000}"/>
    <cellStyle name="Titre 3 13 2 6" xfId="44450" xr:uid="{00000000-0005-0000-0000-0000D0AD0000}"/>
    <cellStyle name="Titre 3 13 3" xfId="44451" xr:uid="{00000000-0005-0000-0000-0000D1AD0000}"/>
    <cellStyle name="Titre 3 13 3 2" xfId="44452" xr:uid="{00000000-0005-0000-0000-0000D2AD0000}"/>
    <cellStyle name="Titre 3 14" xfId="44453" xr:uid="{00000000-0005-0000-0000-0000D3AD0000}"/>
    <cellStyle name="Titre 3 14 2" xfId="44454" xr:uid="{00000000-0005-0000-0000-0000D4AD0000}"/>
    <cellStyle name="Titre 3 14 2 2" xfId="44455" xr:uid="{00000000-0005-0000-0000-0000D5AD0000}"/>
    <cellStyle name="Titre 3 14 2 2 2" xfId="44456" xr:uid="{00000000-0005-0000-0000-0000D6AD0000}"/>
    <cellStyle name="Titre 3 14 2 2 2 2" xfId="44457" xr:uid="{00000000-0005-0000-0000-0000D7AD0000}"/>
    <cellStyle name="Titre 3 14 2 2 3" xfId="44458" xr:uid="{00000000-0005-0000-0000-0000D8AD0000}"/>
    <cellStyle name="Titre 3 14 2 2 4" xfId="44459" xr:uid="{00000000-0005-0000-0000-0000D9AD0000}"/>
    <cellStyle name="Titre 3 14 2 3" xfId="44460" xr:uid="{00000000-0005-0000-0000-0000DAAD0000}"/>
    <cellStyle name="Titre 3 14 2 3 2" xfId="44461" xr:uid="{00000000-0005-0000-0000-0000DBAD0000}"/>
    <cellStyle name="Titre 3 14 2 4" xfId="44462" xr:uid="{00000000-0005-0000-0000-0000DCAD0000}"/>
    <cellStyle name="Titre 3 14 2 5" xfId="44463" xr:uid="{00000000-0005-0000-0000-0000DDAD0000}"/>
    <cellStyle name="Titre 3 14 2 6" xfId="44464" xr:uid="{00000000-0005-0000-0000-0000DEAD0000}"/>
    <cellStyle name="Titre 3 14 3" xfId="44465" xr:uid="{00000000-0005-0000-0000-0000DFAD0000}"/>
    <cellStyle name="Titre 3 14 3 2" xfId="44466" xr:uid="{00000000-0005-0000-0000-0000E0AD0000}"/>
    <cellStyle name="Titre 3 15" xfId="44467" xr:uid="{00000000-0005-0000-0000-0000E1AD0000}"/>
    <cellStyle name="Titre 3 15 2" xfId="44468" xr:uid="{00000000-0005-0000-0000-0000E2AD0000}"/>
    <cellStyle name="Titre 3 15 2 2" xfId="44469" xr:uid="{00000000-0005-0000-0000-0000E3AD0000}"/>
    <cellStyle name="Titre 3 15 2 2 2" xfId="44470" xr:uid="{00000000-0005-0000-0000-0000E4AD0000}"/>
    <cellStyle name="Titre 3 15 2 2 2 2" xfId="44471" xr:uid="{00000000-0005-0000-0000-0000E5AD0000}"/>
    <cellStyle name="Titre 3 15 2 2 3" xfId="44472" xr:uid="{00000000-0005-0000-0000-0000E6AD0000}"/>
    <cellStyle name="Titre 3 15 2 2 4" xfId="44473" xr:uid="{00000000-0005-0000-0000-0000E7AD0000}"/>
    <cellStyle name="Titre 3 15 2 3" xfId="44474" xr:uid="{00000000-0005-0000-0000-0000E8AD0000}"/>
    <cellStyle name="Titre 3 15 2 3 2" xfId="44475" xr:uid="{00000000-0005-0000-0000-0000E9AD0000}"/>
    <cellStyle name="Titre 3 15 2 4" xfId="44476" xr:uid="{00000000-0005-0000-0000-0000EAAD0000}"/>
    <cellStyle name="Titre 3 15 2 5" xfId="44477" xr:uid="{00000000-0005-0000-0000-0000EBAD0000}"/>
    <cellStyle name="Titre 3 15 2 6" xfId="44478" xr:uid="{00000000-0005-0000-0000-0000ECAD0000}"/>
    <cellStyle name="Titre 3 15 3" xfId="44479" xr:uid="{00000000-0005-0000-0000-0000EDAD0000}"/>
    <cellStyle name="Titre 3 15 3 2" xfId="44480" xr:uid="{00000000-0005-0000-0000-0000EEAD0000}"/>
    <cellStyle name="Titre 3 16" xfId="44481" xr:uid="{00000000-0005-0000-0000-0000EFAD0000}"/>
    <cellStyle name="Titre 3 16 2" xfId="44482" xr:uid="{00000000-0005-0000-0000-0000F0AD0000}"/>
    <cellStyle name="Titre 3 16 3" xfId="44483" xr:uid="{00000000-0005-0000-0000-0000F1AD0000}"/>
    <cellStyle name="Titre 3 17" xfId="44484" xr:uid="{00000000-0005-0000-0000-0000F2AD0000}"/>
    <cellStyle name="Titre 3 17 2" xfId="44485" xr:uid="{00000000-0005-0000-0000-0000F3AD0000}"/>
    <cellStyle name="Titre 3 18" xfId="44486" xr:uid="{00000000-0005-0000-0000-0000F4AD0000}"/>
    <cellStyle name="Titre 3 2" xfId="963" xr:uid="{00000000-0005-0000-0000-0000F5AD0000}"/>
    <cellStyle name="Titre 3 2 2" xfId="1966" xr:uid="{00000000-0005-0000-0000-0000F6AD0000}"/>
    <cellStyle name="Titre 3 2 2 2" xfId="44488" xr:uid="{00000000-0005-0000-0000-0000F7AD0000}"/>
    <cellStyle name="Titre 3 2 2 2 2" xfId="44489" xr:uid="{00000000-0005-0000-0000-0000F8AD0000}"/>
    <cellStyle name="Titre 3 2 2 2 2 2" xfId="44490" xr:uid="{00000000-0005-0000-0000-0000F9AD0000}"/>
    <cellStyle name="Titre 3 2 2 2 2 2 2" xfId="44491" xr:uid="{00000000-0005-0000-0000-0000FAAD0000}"/>
    <cellStyle name="Titre 3 2 2 2 2 2 2 2" xfId="44492" xr:uid="{00000000-0005-0000-0000-0000FBAD0000}"/>
    <cellStyle name="Titre 3 2 2 2 2 2 3" xfId="44493" xr:uid="{00000000-0005-0000-0000-0000FCAD0000}"/>
    <cellStyle name="Titre 3 2 2 2 2 2 4" xfId="44494" xr:uid="{00000000-0005-0000-0000-0000FDAD0000}"/>
    <cellStyle name="Titre 3 2 2 2 2 3" xfId="44495" xr:uid="{00000000-0005-0000-0000-0000FEAD0000}"/>
    <cellStyle name="Titre 3 2 2 2 2 3 2" xfId="44496" xr:uid="{00000000-0005-0000-0000-0000FFAD0000}"/>
    <cellStyle name="Titre 3 2 2 2 2 4" xfId="44497" xr:uid="{00000000-0005-0000-0000-000000AE0000}"/>
    <cellStyle name="Titre 3 2 2 2 2 5" xfId="44498" xr:uid="{00000000-0005-0000-0000-000001AE0000}"/>
    <cellStyle name="Titre 3 2 2 2 2 6" xfId="44499" xr:uid="{00000000-0005-0000-0000-000002AE0000}"/>
    <cellStyle name="Titre 3 2 2 3" xfId="44500" xr:uid="{00000000-0005-0000-0000-000003AE0000}"/>
    <cellStyle name="Titre 3 2 2 3 2" xfId="44501" xr:uid="{00000000-0005-0000-0000-000004AE0000}"/>
    <cellStyle name="Titre 3 2 2 3 2 2" xfId="44502" xr:uid="{00000000-0005-0000-0000-000005AE0000}"/>
    <cellStyle name="Titre 3 2 2 3 2 2 2" xfId="44503" xr:uid="{00000000-0005-0000-0000-000006AE0000}"/>
    <cellStyle name="Titre 3 2 2 3 2 3" xfId="44504" xr:uid="{00000000-0005-0000-0000-000007AE0000}"/>
    <cellStyle name="Titre 3 2 2 3 2 4" xfId="44505" xr:uid="{00000000-0005-0000-0000-000008AE0000}"/>
    <cellStyle name="Titre 3 2 2 3 3" xfId="44506" xr:uid="{00000000-0005-0000-0000-000009AE0000}"/>
    <cellStyle name="Titre 3 2 2 3 3 2" xfId="44507" xr:uid="{00000000-0005-0000-0000-00000AAE0000}"/>
    <cellStyle name="Titre 3 2 2 3 4" xfId="44508" xr:uid="{00000000-0005-0000-0000-00000BAE0000}"/>
    <cellStyle name="Titre 3 2 2 3 5" xfId="44509" xr:uid="{00000000-0005-0000-0000-00000CAE0000}"/>
    <cellStyle name="Titre 3 2 2 4" xfId="44510" xr:uid="{00000000-0005-0000-0000-00000DAE0000}"/>
    <cellStyle name="Titre 3 2 2 5" xfId="44511" xr:uid="{00000000-0005-0000-0000-00000EAE0000}"/>
    <cellStyle name="Titre 3 2 2 6" xfId="44487" xr:uid="{00000000-0005-0000-0000-00000FAE0000}"/>
    <cellStyle name="Titre 3 2 3" xfId="44512" xr:uid="{00000000-0005-0000-0000-000010AE0000}"/>
    <cellStyle name="Titre 3 2 3 2" xfId="44513" xr:uid="{00000000-0005-0000-0000-000011AE0000}"/>
    <cellStyle name="Titre 3 2 3 2 2" xfId="44514" xr:uid="{00000000-0005-0000-0000-000012AE0000}"/>
    <cellStyle name="Titre 3 2 3 2 2 2" xfId="44515" xr:uid="{00000000-0005-0000-0000-000013AE0000}"/>
    <cellStyle name="Titre 3 2 3 2 2 2 2" xfId="44516" xr:uid="{00000000-0005-0000-0000-000014AE0000}"/>
    <cellStyle name="Titre 3 2 3 2 2 3" xfId="44517" xr:uid="{00000000-0005-0000-0000-000015AE0000}"/>
    <cellStyle name="Titre 3 2 3 2 2 4" xfId="44518" xr:uid="{00000000-0005-0000-0000-000016AE0000}"/>
    <cellStyle name="Titre 3 2 3 2 3" xfId="44519" xr:uid="{00000000-0005-0000-0000-000017AE0000}"/>
    <cellStyle name="Titre 3 2 3 2 3 2" xfId="44520" xr:uid="{00000000-0005-0000-0000-000018AE0000}"/>
    <cellStyle name="Titre 3 2 3 2 4" xfId="44521" xr:uid="{00000000-0005-0000-0000-000019AE0000}"/>
    <cellStyle name="Titre 3 2 3 2 5" xfId="44522" xr:uid="{00000000-0005-0000-0000-00001AAE0000}"/>
    <cellStyle name="Titre 3 2 3 2 6" xfId="44523" xr:uid="{00000000-0005-0000-0000-00001BAE0000}"/>
    <cellStyle name="Titre 3 2 3 3" xfId="44524" xr:uid="{00000000-0005-0000-0000-00001CAE0000}"/>
    <cellStyle name="Titre 3 2 3 4" xfId="44525" xr:uid="{00000000-0005-0000-0000-00001DAE0000}"/>
    <cellStyle name="Titre 3 2 3 5" xfId="52115" xr:uid="{0777B506-5459-4D47-A33C-B608F059F56D}"/>
    <cellStyle name="Titre 3 2 4" xfId="44526" xr:uid="{00000000-0005-0000-0000-00001EAE0000}"/>
    <cellStyle name="Titre 3 2 4 2" xfId="44527" xr:uid="{00000000-0005-0000-0000-00001FAE0000}"/>
    <cellStyle name="Titre 3 2 4 2 2" xfId="44528" xr:uid="{00000000-0005-0000-0000-000020AE0000}"/>
    <cellStyle name="Titre 3 2 4 2 2 2" xfId="44529" xr:uid="{00000000-0005-0000-0000-000021AE0000}"/>
    <cellStyle name="Titre 3 2 4 2 2 2 2" xfId="44530" xr:uid="{00000000-0005-0000-0000-000022AE0000}"/>
    <cellStyle name="Titre 3 2 4 2 2 3" xfId="44531" xr:uid="{00000000-0005-0000-0000-000023AE0000}"/>
    <cellStyle name="Titre 3 2 4 2 2 4" xfId="44532" xr:uid="{00000000-0005-0000-0000-000024AE0000}"/>
    <cellStyle name="Titre 3 2 4 2 3" xfId="44533" xr:uid="{00000000-0005-0000-0000-000025AE0000}"/>
    <cellStyle name="Titre 3 2 4 2 3 2" xfId="44534" xr:uid="{00000000-0005-0000-0000-000026AE0000}"/>
    <cellStyle name="Titre 3 2 4 2 4" xfId="44535" xr:uid="{00000000-0005-0000-0000-000027AE0000}"/>
    <cellStyle name="Titre 3 2 4 2 5" xfId="44536" xr:uid="{00000000-0005-0000-0000-000028AE0000}"/>
    <cellStyle name="Titre 3 2 4 2 6" xfId="44537" xr:uid="{00000000-0005-0000-0000-000029AE0000}"/>
    <cellStyle name="Titre 3 2 4 3" xfId="44538" xr:uid="{00000000-0005-0000-0000-00002AAE0000}"/>
    <cellStyle name="Titre 3 2 4 4" xfId="44539" xr:uid="{00000000-0005-0000-0000-00002BAE0000}"/>
    <cellStyle name="Titre 3 2 5" xfId="44540" xr:uid="{00000000-0005-0000-0000-00002CAE0000}"/>
    <cellStyle name="Titre 3 2 5 2" xfId="44541" xr:uid="{00000000-0005-0000-0000-00002DAE0000}"/>
    <cellStyle name="Titre 3 2 5 2 2" xfId="44542" xr:uid="{00000000-0005-0000-0000-00002EAE0000}"/>
    <cellStyle name="Titre 3 2 5 2 2 2" xfId="44543" xr:uid="{00000000-0005-0000-0000-00002FAE0000}"/>
    <cellStyle name="Titre 3 2 5 2 3" xfId="44544" xr:uid="{00000000-0005-0000-0000-000030AE0000}"/>
    <cellStyle name="Titre 3 2 5 2 4" xfId="44545" xr:uid="{00000000-0005-0000-0000-000031AE0000}"/>
    <cellStyle name="Titre 3 2 5 3" xfId="44546" xr:uid="{00000000-0005-0000-0000-000032AE0000}"/>
    <cellStyle name="Titre 3 2 5 3 2" xfId="44547" xr:uid="{00000000-0005-0000-0000-000033AE0000}"/>
    <cellStyle name="Titre 3 2 5 3 3" xfId="44548" xr:uid="{00000000-0005-0000-0000-000034AE0000}"/>
    <cellStyle name="Titre 3 2 5 4" xfId="44549" xr:uid="{00000000-0005-0000-0000-000035AE0000}"/>
    <cellStyle name="Titre 3 2 5 4 2" xfId="44550" xr:uid="{00000000-0005-0000-0000-000036AE0000}"/>
    <cellStyle name="Titre 3 2 5 5" xfId="44551" xr:uid="{00000000-0005-0000-0000-000037AE0000}"/>
    <cellStyle name="Titre 3 2 6" xfId="44552" xr:uid="{00000000-0005-0000-0000-000038AE0000}"/>
    <cellStyle name="Titre 3 2 6 2" xfId="44553" xr:uid="{00000000-0005-0000-0000-000039AE0000}"/>
    <cellStyle name="Titre 3 2 7" xfId="44554" xr:uid="{00000000-0005-0000-0000-00003AAE0000}"/>
    <cellStyle name="Titre 3 2 8" xfId="44555" xr:uid="{00000000-0005-0000-0000-00003BAE0000}"/>
    <cellStyle name="Titre 3 2 9" xfId="2324" xr:uid="{00000000-0005-0000-0000-00003CAE0000}"/>
    <cellStyle name="Titre 3 3" xfId="44556" xr:uid="{00000000-0005-0000-0000-00003DAE0000}"/>
    <cellStyle name="Titre 3 3 2" xfId="44557" xr:uid="{00000000-0005-0000-0000-00003EAE0000}"/>
    <cellStyle name="Titre 3 3 2 2" xfId="44558" xr:uid="{00000000-0005-0000-0000-00003FAE0000}"/>
    <cellStyle name="Titre 3 3 2 2 2" xfId="44559" xr:uid="{00000000-0005-0000-0000-000040AE0000}"/>
    <cellStyle name="Titre 3 3 2 2 2 2" xfId="44560" xr:uid="{00000000-0005-0000-0000-000041AE0000}"/>
    <cellStyle name="Titre 3 3 2 2 2 2 2" xfId="44561" xr:uid="{00000000-0005-0000-0000-000042AE0000}"/>
    <cellStyle name="Titre 3 3 2 2 2 3" xfId="44562" xr:uid="{00000000-0005-0000-0000-000043AE0000}"/>
    <cellStyle name="Titre 3 3 2 2 2 4" xfId="44563" xr:uid="{00000000-0005-0000-0000-000044AE0000}"/>
    <cellStyle name="Titre 3 3 2 2 2 5" xfId="44564" xr:uid="{00000000-0005-0000-0000-000045AE0000}"/>
    <cellStyle name="Titre 3 3 2 2 3" xfId="44565" xr:uid="{00000000-0005-0000-0000-000046AE0000}"/>
    <cellStyle name="Titre 3 3 2 2 3 2" xfId="44566" xr:uid="{00000000-0005-0000-0000-000047AE0000}"/>
    <cellStyle name="Titre 3 3 2 2 3 3" xfId="44567" xr:uid="{00000000-0005-0000-0000-000048AE0000}"/>
    <cellStyle name="Titre 3 3 2 2 4" xfId="44568" xr:uid="{00000000-0005-0000-0000-000049AE0000}"/>
    <cellStyle name="Titre 3 3 2 2 5" xfId="44569" xr:uid="{00000000-0005-0000-0000-00004AAE0000}"/>
    <cellStyle name="Titre 3 3 2 3" xfId="44570" xr:uid="{00000000-0005-0000-0000-00004BAE0000}"/>
    <cellStyle name="Titre 3 3 3" xfId="44571" xr:uid="{00000000-0005-0000-0000-00004CAE0000}"/>
    <cellStyle name="Titre 3 3 3 2" xfId="44572" xr:uid="{00000000-0005-0000-0000-00004DAE0000}"/>
    <cellStyle name="Titre 3 3 3 2 2" xfId="44573" xr:uid="{00000000-0005-0000-0000-00004EAE0000}"/>
    <cellStyle name="Titre 3 3 3 2 2 2" xfId="44574" xr:uid="{00000000-0005-0000-0000-00004FAE0000}"/>
    <cellStyle name="Titre 3 3 3 2 3" xfId="44575" xr:uid="{00000000-0005-0000-0000-000050AE0000}"/>
    <cellStyle name="Titre 3 3 3 2 4" xfId="44576" xr:uid="{00000000-0005-0000-0000-000051AE0000}"/>
    <cellStyle name="Titre 3 3 3 2 5" xfId="44577" xr:uid="{00000000-0005-0000-0000-000052AE0000}"/>
    <cellStyle name="Titre 3 3 3 3" xfId="44578" xr:uid="{00000000-0005-0000-0000-000053AE0000}"/>
    <cellStyle name="Titre 3 3 3 3 2" xfId="44579" xr:uid="{00000000-0005-0000-0000-000054AE0000}"/>
    <cellStyle name="Titre 3 3 3 3 3" xfId="44580" xr:uid="{00000000-0005-0000-0000-000055AE0000}"/>
    <cellStyle name="Titre 3 3 3 4" xfId="44581" xr:uid="{00000000-0005-0000-0000-000056AE0000}"/>
    <cellStyle name="Titre 3 3 3 4 2" xfId="44582" xr:uid="{00000000-0005-0000-0000-000057AE0000}"/>
    <cellStyle name="Titre 3 3 3 4 3" xfId="44583" xr:uid="{00000000-0005-0000-0000-000058AE0000}"/>
    <cellStyle name="Titre 3 3 3 5" xfId="44584" xr:uid="{00000000-0005-0000-0000-000059AE0000}"/>
    <cellStyle name="Titre 3 3 3 5 2" xfId="44585" xr:uid="{00000000-0005-0000-0000-00005AAE0000}"/>
    <cellStyle name="Titre 3 3 3 6" xfId="44586" xr:uid="{00000000-0005-0000-0000-00005BAE0000}"/>
    <cellStyle name="Titre 3 3 4" xfId="44587" xr:uid="{00000000-0005-0000-0000-00005CAE0000}"/>
    <cellStyle name="Titre 3 3 4 2" xfId="44588" xr:uid="{00000000-0005-0000-0000-00005DAE0000}"/>
    <cellStyle name="Titre 3 3 4 3" xfId="44589" xr:uid="{00000000-0005-0000-0000-00005EAE0000}"/>
    <cellStyle name="Titre 3 3 5" xfId="44590" xr:uid="{00000000-0005-0000-0000-00005FAE0000}"/>
    <cellStyle name="Titre 3 3 6" xfId="44591" xr:uid="{00000000-0005-0000-0000-000060AE0000}"/>
    <cellStyle name="Titre 3 3 6 2" xfId="44592" xr:uid="{00000000-0005-0000-0000-000061AE0000}"/>
    <cellStyle name="Titre 3 3 7" xfId="44593" xr:uid="{00000000-0005-0000-0000-000062AE0000}"/>
    <cellStyle name="Titre 3 3 8" xfId="44594" xr:uid="{00000000-0005-0000-0000-000063AE0000}"/>
    <cellStyle name="Titre 3 4" xfId="44595" xr:uid="{00000000-0005-0000-0000-000064AE0000}"/>
    <cellStyle name="Titre 3 4 2" xfId="44596" xr:uid="{00000000-0005-0000-0000-000065AE0000}"/>
    <cellStyle name="Titre 3 4 2 2" xfId="44597" xr:uid="{00000000-0005-0000-0000-000066AE0000}"/>
    <cellStyle name="Titre 3 4 2 2 2" xfId="44598" xr:uid="{00000000-0005-0000-0000-000067AE0000}"/>
    <cellStyle name="Titre 3 4 2 2 2 2" xfId="44599" xr:uid="{00000000-0005-0000-0000-000068AE0000}"/>
    <cellStyle name="Titre 3 4 2 2 2 2 2" xfId="44600" xr:uid="{00000000-0005-0000-0000-000069AE0000}"/>
    <cellStyle name="Titre 3 4 2 2 2 3" xfId="44601" xr:uid="{00000000-0005-0000-0000-00006AAE0000}"/>
    <cellStyle name="Titre 3 4 2 2 2 4" xfId="44602" xr:uid="{00000000-0005-0000-0000-00006BAE0000}"/>
    <cellStyle name="Titre 3 4 2 2 2 5" xfId="44603" xr:uid="{00000000-0005-0000-0000-00006CAE0000}"/>
    <cellStyle name="Titre 3 4 2 2 3" xfId="44604" xr:uid="{00000000-0005-0000-0000-00006DAE0000}"/>
    <cellStyle name="Titre 3 4 2 2 3 2" xfId="44605" xr:uid="{00000000-0005-0000-0000-00006EAE0000}"/>
    <cellStyle name="Titre 3 4 2 2 3 3" xfId="44606" xr:uid="{00000000-0005-0000-0000-00006FAE0000}"/>
    <cellStyle name="Titre 3 4 2 2 4" xfId="44607" xr:uid="{00000000-0005-0000-0000-000070AE0000}"/>
    <cellStyle name="Titre 3 4 2 2 5" xfId="44608" xr:uid="{00000000-0005-0000-0000-000071AE0000}"/>
    <cellStyle name="Titre 3 4 2 3" xfId="44609" xr:uid="{00000000-0005-0000-0000-000072AE0000}"/>
    <cellStyle name="Titre 3 4 3" xfId="44610" xr:uid="{00000000-0005-0000-0000-000073AE0000}"/>
    <cellStyle name="Titre 3 4 3 2" xfId="44611" xr:uid="{00000000-0005-0000-0000-000074AE0000}"/>
    <cellStyle name="Titre 3 4 3 2 2" xfId="44612" xr:uid="{00000000-0005-0000-0000-000075AE0000}"/>
    <cellStyle name="Titre 3 4 3 2 2 2" xfId="44613" xr:uid="{00000000-0005-0000-0000-000076AE0000}"/>
    <cellStyle name="Titre 3 4 3 2 3" xfId="44614" xr:uid="{00000000-0005-0000-0000-000077AE0000}"/>
    <cellStyle name="Titre 3 4 3 2 4" xfId="44615" xr:uid="{00000000-0005-0000-0000-000078AE0000}"/>
    <cellStyle name="Titre 3 4 3 2 5" xfId="44616" xr:uid="{00000000-0005-0000-0000-000079AE0000}"/>
    <cellStyle name="Titre 3 4 3 3" xfId="44617" xr:uid="{00000000-0005-0000-0000-00007AAE0000}"/>
    <cellStyle name="Titre 3 4 3 3 2" xfId="44618" xr:uid="{00000000-0005-0000-0000-00007BAE0000}"/>
    <cellStyle name="Titre 3 4 3 3 3" xfId="44619" xr:uid="{00000000-0005-0000-0000-00007CAE0000}"/>
    <cellStyle name="Titre 3 4 3 3 4" xfId="44620" xr:uid="{00000000-0005-0000-0000-00007DAE0000}"/>
    <cellStyle name="Titre 3 4 3 4" xfId="44621" xr:uid="{00000000-0005-0000-0000-00007EAE0000}"/>
    <cellStyle name="Titre 3 4 3 4 2" xfId="44622" xr:uid="{00000000-0005-0000-0000-00007FAE0000}"/>
    <cellStyle name="Titre 3 4 3 5" xfId="44623" xr:uid="{00000000-0005-0000-0000-000080AE0000}"/>
    <cellStyle name="Titre 3 4 3 6" xfId="44624" xr:uid="{00000000-0005-0000-0000-000081AE0000}"/>
    <cellStyle name="Titre 3 4 4" xfId="44625" xr:uid="{00000000-0005-0000-0000-000082AE0000}"/>
    <cellStyle name="Titre 3 4 4 2" xfId="44626" xr:uid="{00000000-0005-0000-0000-000083AE0000}"/>
    <cellStyle name="Titre 3 4 4 2 2" xfId="44627" xr:uid="{00000000-0005-0000-0000-000084AE0000}"/>
    <cellStyle name="Titre 3 4 4 3" xfId="44628" xr:uid="{00000000-0005-0000-0000-000085AE0000}"/>
    <cellStyle name="Titre 3 4 5" xfId="44629" xr:uid="{00000000-0005-0000-0000-000086AE0000}"/>
    <cellStyle name="Titre 3 4 6" xfId="44630" xr:uid="{00000000-0005-0000-0000-000087AE0000}"/>
    <cellStyle name="Titre 3 5" xfId="44631" xr:uid="{00000000-0005-0000-0000-000088AE0000}"/>
    <cellStyle name="Titre 3 5 2" xfId="44632" xr:uid="{00000000-0005-0000-0000-000089AE0000}"/>
    <cellStyle name="Titre 3 5 2 2" xfId="44633" xr:uid="{00000000-0005-0000-0000-00008AAE0000}"/>
    <cellStyle name="Titre 3 5 2 2 2" xfId="44634" xr:uid="{00000000-0005-0000-0000-00008BAE0000}"/>
    <cellStyle name="Titre 3 5 2 2 2 2" xfId="44635" xr:uid="{00000000-0005-0000-0000-00008CAE0000}"/>
    <cellStyle name="Titre 3 5 2 2 2 2 2" xfId="44636" xr:uid="{00000000-0005-0000-0000-00008DAE0000}"/>
    <cellStyle name="Titre 3 5 2 2 2 3" xfId="44637" xr:uid="{00000000-0005-0000-0000-00008EAE0000}"/>
    <cellStyle name="Titre 3 5 2 2 2 4" xfId="44638" xr:uid="{00000000-0005-0000-0000-00008FAE0000}"/>
    <cellStyle name="Titre 3 5 2 2 3" xfId="44639" xr:uid="{00000000-0005-0000-0000-000090AE0000}"/>
    <cellStyle name="Titre 3 5 2 2 3 2" xfId="44640" xr:uid="{00000000-0005-0000-0000-000091AE0000}"/>
    <cellStyle name="Titre 3 5 2 2 4" xfId="44641" xr:uid="{00000000-0005-0000-0000-000092AE0000}"/>
    <cellStyle name="Titre 3 5 2 2 5" xfId="44642" xr:uid="{00000000-0005-0000-0000-000093AE0000}"/>
    <cellStyle name="Titre 3 5 2 2 6" xfId="44643" xr:uid="{00000000-0005-0000-0000-000094AE0000}"/>
    <cellStyle name="Titre 3 5 2 3" xfId="44644" xr:uid="{00000000-0005-0000-0000-000095AE0000}"/>
    <cellStyle name="Titre 3 5 2 3 2" xfId="44645" xr:uid="{00000000-0005-0000-0000-000096AE0000}"/>
    <cellStyle name="Titre 3 5 3" xfId="44646" xr:uid="{00000000-0005-0000-0000-000097AE0000}"/>
    <cellStyle name="Titre 3 5 3 2" xfId="44647" xr:uid="{00000000-0005-0000-0000-000098AE0000}"/>
    <cellStyle name="Titre 3 5 3 2 2" xfId="44648" xr:uid="{00000000-0005-0000-0000-000099AE0000}"/>
    <cellStyle name="Titre 3 5 3 2 2 2" xfId="44649" xr:uid="{00000000-0005-0000-0000-00009AAE0000}"/>
    <cellStyle name="Titre 3 5 3 2 3" xfId="44650" xr:uid="{00000000-0005-0000-0000-00009BAE0000}"/>
    <cellStyle name="Titre 3 5 3 2 4" xfId="44651" xr:uid="{00000000-0005-0000-0000-00009CAE0000}"/>
    <cellStyle name="Titre 3 5 3 3" xfId="44652" xr:uid="{00000000-0005-0000-0000-00009DAE0000}"/>
    <cellStyle name="Titre 3 5 3 3 2" xfId="44653" xr:uid="{00000000-0005-0000-0000-00009EAE0000}"/>
    <cellStyle name="Titre 3 5 3 3 3" xfId="44654" xr:uid="{00000000-0005-0000-0000-00009FAE0000}"/>
    <cellStyle name="Titre 3 5 3 4" xfId="44655" xr:uid="{00000000-0005-0000-0000-0000A0AE0000}"/>
    <cellStyle name="Titre 3 5 3 5" xfId="44656" xr:uid="{00000000-0005-0000-0000-0000A1AE0000}"/>
    <cellStyle name="Titre 3 5 4" xfId="44657" xr:uid="{00000000-0005-0000-0000-0000A2AE0000}"/>
    <cellStyle name="Titre 3 6" xfId="44658" xr:uid="{00000000-0005-0000-0000-0000A3AE0000}"/>
    <cellStyle name="Titre 3 6 2" xfId="44659" xr:uid="{00000000-0005-0000-0000-0000A4AE0000}"/>
    <cellStyle name="Titre 3 6 2 2" xfId="44660" xr:uid="{00000000-0005-0000-0000-0000A5AE0000}"/>
    <cellStyle name="Titre 3 6 2 2 2" xfId="44661" xr:uid="{00000000-0005-0000-0000-0000A6AE0000}"/>
    <cellStyle name="Titre 3 6 2 2 2 2" xfId="44662" xr:uid="{00000000-0005-0000-0000-0000A7AE0000}"/>
    <cellStyle name="Titre 3 6 2 2 2 2 2" xfId="44663" xr:uid="{00000000-0005-0000-0000-0000A8AE0000}"/>
    <cellStyle name="Titre 3 6 2 2 2 3" xfId="44664" xr:uid="{00000000-0005-0000-0000-0000A9AE0000}"/>
    <cellStyle name="Titre 3 6 2 2 2 4" xfId="44665" xr:uid="{00000000-0005-0000-0000-0000AAAE0000}"/>
    <cellStyle name="Titre 3 6 2 2 3" xfId="44666" xr:uid="{00000000-0005-0000-0000-0000ABAE0000}"/>
    <cellStyle name="Titre 3 6 2 2 3 2" xfId="44667" xr:uid="{00000000-0005-0000-0000-0000ACAE0000}"/>
    <cellStyle name="Titre 3 6 2 2 4" xfId="44668" xr:uid="{00000000-0005-0000-0000-0000ADAE0000}"/>
    <cellStyle name="Titre 3 6 2 2 5" xfId="44669" xr:uid="{00000000-0005-0000-0000-0000AEAE0000}"/>
    <cellStyle name="Titre 3 6 2 2 6" xfId="44670" xr:uid="{00000000-0005-0000-0000-0000AFAE0000}"/>
    <cellStyle name="Titre 3 6 2 3" xfId="44671" xr:uid="{00000000-0005-0000-0000-0000B0AE0000}"/>
    <cellStyle name="Titre 3 6 2 3 2" xfId="44672" xr:uid="{00000000-0005-0000-0000-0000B1AE0000}"/>
    <cellStyle name="Titre 3 6 3" xfId="44673" xr:uid="{00000000-0005-0000-0000-0000B2AE0000}"/>
    <cellStyle name="Titre 3 6 3 2" xfId="44674" xr:uid="{00000000-0005-0000-0000-0000B3AE0000}"/>
    <cellStyle name="Titre 3 6 3 2 2" xfId="44675" xr:uid="{00000000-0005-0000-0000-0000B4AE0000}"/>
    <cellStyle name="Titre 3 6 3 2 2 2" xfId="44676" xr:uid="{00000000-0005-0000-0000-0000B5AE0000}"/>
    <cellStyle name="Titre 3 6 3 2 3" xfId="44677" xr:uid="{00000000-0005-0000-0000-0000B6AE0000}"/>
    <cellStyle name="Titre 3 6 3 2 4" xfId="44678" xr:uid="{00000000-0005-0000-0000-0000B7AE0000}"/>
    <cellStyle name="Titre 3 6 3 2 5" xfId="44679" xr:uid="{00000000-0005-0000-0000-0000B8AE0000}"/>
    <cellStyle name="Titre 3 6 3 3" xfId="44680" xr:uid="{00000000-0005-0000-0000-0000B9AE0000}"/>
    <cellStyle name="Titre 3 6 3 3 2" xfId="44681" xr:uid="{00000000-0005-0000-0000-0000BAAE0000}"/>
    <cellStyle name="Titre 3 6 3 3 3" xfId="44682" xr:uid="{00000000-0005-0000-0000-0000BBAE0000}"/>
    <cellStyle name="Titre 3 6 3 3 4" xfId="44683" xr:uid="{00000000-0005-0000-0000-0000BCAE0000}"/>
    <cellStyle name="Titre 3 6 3 4" xfId="44684" xr:uid="{00000000-0005-0000-0000-0000BDAE0000}"/>
    <cellStyle name="Titre 3 6 3 4 2" xfId="44685" xr:uid="{00000000-0005-0000-0000-0000BEAE0000}"/>
    <cellStyle name="Titre 3 6 3 5" xfId="44686" xr:uid="{00000000-0005-0000-0000-0000BFAE0000}"/>
    <cellStyle name="Titre 3 6 3 6" xfId="44687" xr:uid="{00000000-0005-0000-0000-0000C0AE0000}"/>
    <cellStyle name="Titre 3 6 4" xfId="44688" xr:uid="{00000000-0005-0000-0000-0000C1AE0000}"/>
    <cellStyle name="Titre 3 6 4 2" xfId="44689" xr:uid="{00000000-0005-0000-0000-0000C2AE0000}"/>
    <cellStyle name="Titre 3 6 5" xfId="44690" xr:uid="{00000000-0005-0000-0000-0000C3AE0000}"/>
    <cellStyle name="Titre 3 6 5 2" xfId="44691" xr:uid="{00000000-0005-0000-0000-0000C4AE0000}"/>
    <cellStyle name="Titre 3 6 5 2 2" xfId="44692" xr:uid="{00000000-0005-0000-0000-0000C5AE0000}"/>
    <cellStyle name="Titre 3 6 6" xfId="44693" xr:uid="{00000000-0005-0000-0000-0000C6AE0000}"/>
    <cellStyle name="Titre 3 6 6 2" xfId="44694" xr:uid="{00000000-0005-0000-0000-0000C7AE0000}"/>
    <cellStyle name="Titre 3 7" xfId="44695" xr:uid="{00000000-0005-0000-0000-0000C8AE0000}"/>
    <cellStyle name="Titre 3 7 2" xfId="44696" xr:uid="{00000000-0005-0000-0000-0000C9AE0000}"/>
    <cellStyle name="Titre 3 7 2 2" xfId="44697" xr:uid="{00000000-0005-0000-0000-0000CAAE0000}"/>
    <cellStyle name="Titre 3 7 2 2 2" xfId="44698" xr:uid="{00000000-0005-0000-0000-0000CBAE0000}"/>
    <cellStyle name="Titre 3 7 2 2 2 2" xfId="44699" xr:uid="{00000000-0005-0000-0000-0000CCAE0000}"/>
    <cellStyle name="Titre 3 7 2 2 3" xfId="44700" xr:uid="{00000000-0005-0000-0000-0000CDAE0000}"/>
    <cellStyle name="Titre 3 7 2 2 4" xfId="44701" xr:uid="{00000000-0005-0000-0000-0000CEAE0000}"/>
    <cellStyle name="Titre 3 7 2 3" xfId="44702" xr:uid="{00000000-0005-0000-0000-0000CFAE0000}"/>
    <cellStyle name="Titre 3 7 2 3 2" xfId="44703" xr:uid="{00000000-0005-0000-0000-0000D0AE0000}"/>
    <cellStyle name="Titre 3 7 2 3 3" xfId="44704" xr:uid="{00000000-0005-0000-0000-0000D1AE0000}"/>
    <cellStyle name="Titre 3 7 2 4" xfId="44705" xr:uid="{00000000-0005-0000-0000-0000D2AE0000}"/>
    <cellStyle name="Titre 3 7 2 4 2" xfId="44706" xr:uid="{00000000-0005-0000-0000-0000D3AE0000}"/>
    <cellStyle name="Titre 3 7 2 5" xfId="44707" xr:uid="{00000000-0005-0000-0000-0000D4AE0000}"/>
    <cellStyle name="Titre 3 7 2 6" xfId="44708" xr:uid="{00000000-0005-0000-0000-0000D5AE0000}"/>
    <cellStyle name="Titre 3 7 3" xfId="44709" xr:uid="{00000000-0005-0000-0000-0000D6AE0000}"/>
    <cellStyle name="Titre 3 7 3 2" xfId="44710" xr:uid="{00000000-0005-0000-0000-0000D7AE0000}"/>
    <cellStyle name="Titre 3 7 4" xfId="44711" xr:uid="{00000000-0005-0000-0000-0000D8AE0000}"/>
    <cellStyle name="Titre 3 8" xfId="44712" xr:uid="{00000000-0005-0000-0000-0000D9AE0000}"/>
    <cellStyle name="Titre 3 8 2" xfId="44713" xr:uid="{00000000-0005-0000-0000-0000DAAE0000}"/>
    <cellStyle name="Titre 3 8 2 2" xfId="44714" xr:uid="{00000000-0005-0000-0000-0000DBAE0000}"/>
    <cellStyle name="Titre 3 8 2 2 2" xfId="44715" xr:uid="{00000000-0005-0000-0000-0000DCAE0000}"/>
    <cellStyle name="Titre 3 8 2 2 2 2" xfId="44716" xr:uid="{00000000-0005-0000-0000-0000DDAE0000}"/>
    <cellStyle name="Titre 3 8 2 2 3" xfId="44717" xr:uid="{00000000-0005-0000-0000-0000DEAE0000}"/>
    <cellStyle name="Titre 3 8 2 2 4" xfId="44718" xr:uid="{00000000-0005-0000-0000-0000DFAE0000}"/>
    <cellStyle name="Titre 3 8 2 3" xfId="44719" xr:uid="{00000000-0005-0000-0000-0000E0AE0000}"/>
    <cellStyle name="Titre 3 8 2 3 2" xfId="44720" xr:uid="{00000000-0005-0000-0000-0000E1AE0000}"/>
    <cellStyle name="Titre 3 8 2 3 3" xfId="44721" xr:uid="{00000000-0005-0000-0000-0000E2AE0000}"/>
    <cellStyle name="Titre 3 8 2 4" xfId="44722" xr:uid="{00000000-0005-0000-0000-0000E3AE0000}"/>
    <cellStyle name="Titre 3 8 2 4 2" xfId="44723" xr:uid="{00000000-0005-0000-0000-0000E4AE0000}"/>
    <cellStyle name="Titre 3 8 2 5" xfId="44724" xr:uid="{00000000-0005-0000-0000-0000E5AE0000}"/>
    <cellStyle name="Titre 3 8 2 6" xfId="44725" xr:uid="{00000000-0005-0000-0000-0000E6AE0000}"/>
    <cellStyle name="Titre 3 8 3" xfId="44726" xr:uid="{00000000-0005-0000-0000-0000E7AE0000}"/>
    <cellStyle name="Titre 3 8 3 2" xfId="44727" xr:uid="{00000000-0005-0000-0000-0000E8AE0000}"/>
    <cellStyle name="Titre 3 9" xfId="44728" xr:uid="{00000000-0005-0000-0000-0000E9AE0000}"/>
    <cellStyle name="Titre 3 9 2" xfId="44729" xr:uid="{00000000-0005-0000-0000-0000EAAE0000}"/>
    <cellStyle name="Titre 3 9 2 2" xfId="44730" xr:uid="{00000000-0005-0000-0000-0000EBAE0000}"/>
    <cellStyle name="Titre 3 9 2 2 2" xfId="44731" xr:uid="{00000000-0005-0000-0000-0000ECAE0000}"/>
    <cellStyle name="Titre 3 9 2 2 2 2" xfId="44732" xr:uid="{00000000-0005-0000-0000-0000EDAE0000}"/>
    <cellStyle name="Titre 3 9 2 2 3" xfId="44733" xr:uid="{00000000-0005-0000-0000-0000EEAE0000}"/>
    <cellStyle name="Titre 3 9 2 2 4" xfId="44734" xr:uid="{00000000-0005-0000-0000-0000EFAE0000}"/>
    <cellStyle name="Titre 3 9 2 3" xfId="44735" xr:uid="{00000000-0005-0000-0000-0000F0AE0000}"/>
    <cellStyle name="Titre 3 9 2 3 2" xfId="44736" xr:uid="{00000000-0005-0000-0000-0000F1AE0000}"/>
    <cellStyle name="Titre 3 9 2 3 3" xfId="44737" xr:uid="{00000000-0005-0000-0000-0000F2AE0000}"/>
    <cellStyle name="Titre 3 9 2 4" xfId="44738" xr:uid="{00000000-0005-0000-0000-0000F3AE0000}"/>
    <cellStyle name="Titre 3 9 2 4 2" xfId="44739" xr:uid="{00000000-0005-0000-0000-0000F4AE0000}"/>
    <cellStyle name="Titre 3 9 2 5" xfId="44740" xr:uid="{00000000-0005-0000-0000-0000F5AE0000}"/>
    <cellStyle name="Titre 3 9 2 6" xfId="44741" xr:uid="{00000000-0005-0000-0000-0000F6AE0000}"/>
    <cellStyle name="Titre 3 9 3" xfId="44742" xr:uid="{00000000-0005-0000-0000-0000F7AE0000}"/>
    <cellStyle name="Titre 3 9 3 2" xfId="44743" xr:uid="{00000000-0005-0000-0000-0000F8AE0000}"/>
    <cellStyle name="Titre 4" xfId="50303" builtinId="19" customBuiltin="1"/>
    <cellStyle name="Titre 4 10" xfId="44744" xr:uid="{00000000-0005-0000-0000-0000F9AE0000}"/>
    <cellStyle name="Titre 4 10 2" xfId="44745" xr:uid="{00000000-0005-0000-0000-0000FAAE0000}"/>
    <cellStyle name="Titre 4 10 2 2" xfId="44746" xr:uid="{00000000-0005-0000-0000-0000FBAE0000}"/>
    <cellStyle name="Titre 4 10 2 2 2" xfId="44747" xr:uid="{00000000-0005-0000-0000-0000FCAE0000}"/>
    <cellStyle name="Titre 4 10 2 2 2 2" xfId="44748" xr:uid="{00000000-0005-0000-0000-0000FDAE0000}"/>
    <cellStyle name="Titre 4 10 2 2 3" xfId="44749" xr:uid="{00000000-0005-0000-0000-0000FEAE0000}"/>
    <cellStyle name="Titre 4 10 2 2 4" xfId="44750" xr:uid="{00000000-0005-0000-0000-0000FFAE0000}"/>
    <cellStyle name="Titre 4 10 2 3" xfId="44751" xr:uid="{00000000-0005-0000-0000-000000AF0000}"/>
    <cellStyle name="Titre 4 10 2 3 2" xfId="44752" xr:uid="{00000000-0005-0000-0000-000001AF0000}"/>
    <cellStyle name="Titre 4 10 2 3 3" xfId="44753" xr:uid="{00000000-0005-0000-0000-000002AF0000}"/>
    <cellStyle name="Titre 4 10 2 4" xfId="44754" xr:uid="{00000000-0005-0000-0000-000003AF0000}"/>
    <cellStyle name="Titre 4 10 2 4 2" xfId="44755" xr:uid="{00000000-0005-0000-0000-000004AF0000}"/>
    <cellStyle name="Titre 4 10 2 5" xfId="44756" xr:uid="{00000000-0005-0000-0000-000005AF0000}"/>
    <cellStyle name="Titre 4 10 2 6" xfId="44757" xr:uid="{00000000-0005-0000-0000-000006AF0000}"/>
    <cellStyle name="Titre 4 10 3" xfId="44758" xr:uid="{00000000-0005-0000-0000-000007AF0000}"/>
    <cellStyle name="Titre 4 10 3 2" xfId="44759" xr:uid="{00000000-0005-0000-0000-000008AF0000}"/>
    <cellStyle name="Titre 4 11" xfId="44760" xr:uid="{00000000-0005-0000-0000-000009AF0000}"/>
    <cellStyle name="Titre 4 11 2" xfId="44761" xr:uid="{00000000-0005-0000-0000-00000AAF0000}"/>
    <cellStyle name="Titre 4 11 2 2" xfId="44762" xr:uid="{00000000-0005-0000-0000-00000BAF0000}"/>
    <cellStyle name="Titre 4 11 2 2 2" xfId="44763" xr:uid="{00000000-0005-0000-0000-00000CAF0000}"/>
    <cellStyle name="Titre 4 11 2 2 2 2" xfId="44764" xr:uid="{00000000-0005-0000-0000-00000DAF0000}"/>
    <cellStyle name="Titre 4 11 2 2 2 2 2" xfId="44765" xr:uid="{00000000-0005-0000-0000-00000EAF0000}"/>
    <cellStyle name="Titre 4 11 2 2 2 3" xfId="44766" xr:uid="{00000000-0005-0000-0000-00000FAF0000}"/>
    <cellStyle name="Titre 4 11 2 2 2 4" xfId="44767" xr:uid="{00000000-0005-0000-0000-000010AF0000}"/>
    <cellStyle name="Titre 4 11 2 2 3" xfId="44768" xr:uid="{00000000-0005-0000-0000-000011AF0000}"/>
    <cellStyle name="Titre 4 11 2 2 3 2" xfId="44769" xr:uid="{00000000-0005-0000-0000-000012AF0000}"/>
    <cellStyle name="Titre 4 11 2 2 4" xfId="44770" xr:uid="{00000000-0005-0000-0000-000013AF0000}"/>
    <cellStyle name="Titre 4 11 2 2 5" xfId="44771" xr:uid="{00000000-0005-0000-0000-000014AF0000}"/>
    <cellStyle name="Titre 4 11 2 2 6" xfId="44772" xr:uid="{00000000-0005-0000-0000-000015AF0000}"/>
    <cellStyle name="Titre 4 11 2 3" xfId="44773" xr:uid="{00000000-0005-0000-0000-000016AF0000}"/>
    <cellStyle name="Titre 4 11 2 3 2" xfId="44774" xr:uid="{00000000-0005-0000-0000-000017AF0000}"/>
    <cellStyle name="Titre 4 11 2 4" xfId="44775" xr:uid="{00000000-0005-0000-0000-000018AF0000}"/>
    <cellStyle name="Titre 4 11 2 5" xfId="44776" xr:uid="{00000000-0005-0000-0000-000019AF0000}"/>
    <cellStyle name="Titre 4 11 3" xfId="44777" xr:uid="{00000000-0005-0000-0000-00001AAF0000}"/>
    <cellStyle name="Titre 4 11 3 2" xfId="44778" xr:uid="{00000000-0005-0000-0000-00001BAF0000}"/>
    <cellStyle name="Titre 4 11 3 2 2" xfId="44779" xr:uid="{00000000-0005-0000-0000-00001CAF0000}"/>
    <cellStyle name="Titre 4 11 3 2 2 2" xfId="44780" xr:uid="{00000000-0005-0000-0000-00001DAF0000}"/>
    <cellStyle name="Titre 4 11 3 2 2 2 2" xfId="44781" xr:uid="{00000000-0005-0000-0000-00001EAF0000}"/>
    <cellStyle name="Titre 4 11 3 2 2 3" xfId="44782" xr:uid="{00000000-0005-0000-0000-00001FAF0000}"/>
    <cellStyle name="Titre 4 11 3 2 2 4" xfId="44783" xr:uid="{00000000-0005-0000-0000-000020AF0000}"/>
    <cellStyle name="Titre 4 11 3 2 3" xfId="44784" xr:uid="{00000000-0005-0000-0000-000021AF0000}"/>
    <cellStyle name="Titre 4 11 3 2 3 2" xfId="44785" xr:uid="{00000000-0005-0000-0000-000022AF0000}"/>
    <cellStyle name="Titre 4 11 3 2 4" xfId="44786" xr:uid="{00000000-0005-0000-0000-000023AF0000}"/>
    <cellStyle name="Titre 4 11 3 2 5" xfId="44787" xr:uid="{00000000-0005-0000-0000-000024AF0000}"/>
    <cellStyle name="Titre 4 11 3 2 6" xfId="44788" xr:uid="{00000000-0005-0000-0000-000025AF0000}"/>
    <cellStyle name="Titre 4 11 3 3" xfId="44789" xr:uid="{00000000-0005-0000-0000-000026AF0000}"/>
    <cellStyle name="Titre 4 11 3 3 2" xfId="44790" xr:uid="{00000000-0005-0000-0000-000027AF0000}"/>
    <cellStyle name="Titre 4 11 4" xfId="44791" xr:uid="{00000000-0005-0000-0000-000028AF0000}"/>
    <cellStyle name="Titre 4 11 4 2" xfId="44792" xr:uid="{00000000-0005-0000-0000-000029AF0000}"/>
    <cellStyle name="Titre 4 11 4 2 2" xfId="44793" xr:uid="{00000000-0005-0000-0000-00002AAF0000}"/>
    <cellStyle name="Titre 4 11 4 2 2 2" xfId="44794" xr:uid="{00000000-0005-0000-0000-00002BAF0000}"/>
    <cellStyle name="Titre 4 11 4 2 2 2 2" xfId="44795" xr:uid="{00000000-0005-0000-0000-00002CAF0000}"/>
    <cellStyle name="Titre 4 11 4 2 2 3" xfId="44796" xr:uid="{00000000-0005-0000-0000-00002DAF0000}"/>
    <cellStyle name="Titre 4 11 4 2 2 4" xfId="44797" xr:uid="{00000000-0005-0000-0000-00002EAF0000}"/>
    <cellStyle name="Titre 4 11 4 2 3" xfId="44798" xr:uid="{00000000-0005-0000-0000-00002FAF0000}"/>
    <cellStyle name="Titre 4 11 4 2 3 2" xfId="44799" xr:uid="{00000000-0005-0000-0000-000030AF0000}"/>
    <cellStyle name="Titre 4 11 4 2 4" xfId="44800" xr:uid="{00000000-0005-0000-0000-000031AF0000}"/>
    <cellStyle name="Titre 4 11 4 2 5" xfId="44801" xr:uid="{00000000-0005-0000-0000-000032AF0000}"/>
    <cellStyle name="Titre 4 11 4 2 6" xfId="44802" xr:uid="{00000000-0005-0000-0000-000033AF0000}"/>
    <cellStyle name="Titre 4 11 4 3" xfId="44803" xr:uid="{00000000-0005-0000-0000-000034AF0000}"/>
    <cellStyle name="Titre 4 11 4 3 2" xfId="44804" xr:uid="{00000000-0005-0000-0000-000035AF0000}"/>
    <cellStyle name="Titre 4 11 5" xfId="44805" xr:uid="{00000000-0005-0000-0000-000036AF0000}"/>
    <cellStyle name="Titre 4 11 5 2" xfId="44806" xr:uid="{00000000-0005-0000-0000-000037AF0000}"/>
    <cellStyle name="Titre 4 11 5 2 2" xfId="44807" xr:uid="{00000000-0005-0000-0000-000038AF0000}"/>
    <cellStyle name="Titre 4 11 5 2 2 2" xfId="44808" xr:uid="{00000000-0005-0000-0000-000039AF0000}"/>
    <cellStyle name="Titre 4 11 5 2 3" xfId="44809" xr:uid="{00000000-0005-0000-0000-00003AAF0000}"/>
    <cellStyle name="Titre 4 11 5 2 4" xfId="44810" xr:uid="{00000000-0005-0000-0000-00003BAF0000}"/>
    <cellStyle name="Titre 4 11 5 3" xfId="44811" xr:uid="{00000000-0005-0000-0000-00003CAF0000}"/>
    <cellStyle name="Titre 4 11 5 3 2" xfId="44812" xr:uid="{00000000-0005-0000-0000-00003DAF0000}"/>
    <cellStyle name="Titre 4 11 5 4" xfId="44813" xr:uid="{00000000-0005-0000-0000-00003EAF0000}"/>
    <cellStyle name="Titre 4 11 5 5" xfId="44814" xr:uid="{00000000-0005-0000-0000-00003FAF0000}"/>
    <cellStyle name="Titre 4 11 5 6" xfId="44815" xr:uid="{00000000-0005-0000-0000-000040AF0000}"/>
    <cellStyle name="Titre 4 11 6" xfId="44816" xr:uid="{00000000-0005-0000-0000-000041AF0000}"/>
    <cellStyle name="Titre 4 11 7" xfId="44817" xr:uid="{00000000-0005-0000-0000-000042AF0000}"/>
    <cellStyle name="Titre 4 12" xfId="44818" xr:uid="{00000000-0005-0000-0000-000043AF0000}"/>
    <cellStyle name="Titre 4 12 2" xfId="44819" xr:uid="{00000000-0005-0000-0000-000044AF0000}"/>
    <cellStyle name="Titre 4 12 2 2" xfId="44820" xr:uid="{00000000-0005-0000-0000-000045AF0000}"/>
    <cellStyle name="Titre 4 12 2 2 2" xfId="44821" xr:uid="{00000000-0005-0000-0000-000046AF0000}"/>
    <cellStyle name="Titre 4 12 2 2 2 2" xfId="44822" xr:uid="{00000000-0005-0000-0000-000047AF0000}"/>
    <cellStyle name="Titre 4 12 2 2 2 2 2" xfId="44823" xr:uid="{00000000-0005-0000-0000-000048AF0000}"/>
    <cellStyle name="Titre 4 12 2 2 2 3" xfId="44824" xr:uid="{00000000-0005-0000-0000-000049AF0000}"/>
    <cellStyle name="Titre 4 12 2 2 2 4" xfId="44825" xr:uid="{00000000-0005-0000-0000-00004AAF0000}"/>
    <cellStyle name="Titre 4 12 2 2 3" xfId="44826" xr:uid="{00000000-0005-0000-0000-00004BAF0000}"/>
    <cellStyle name="Titre 4 12 2 2 3 2" xfId="44827" xr:uid="{00000000-0005-0000-0000-00004CAF0000}"/>
    <cellStyle name="Titre 4 12 2 2 4" xfId="44828" xr:uid="{00000000-0005-0000-0000-00004DAF0000}"/>
    <cellStyle name="Titre 4 12 2 2 5" xfId="44829" xr:uid="{00000000-0005-0000-0000-00004EAF0000}"/>
    <cellStyle name="Titre 4 12 2 2 6" xfId="44830" xr:uid="{00000000-0005-0000-0000-00004FAF0000}"/>
    <cellStyle name="Titre 4 12 2 3" xfId="44831" xr:uid="{00000000-0005-0000-0000-000050AF0000}"/>
    <cellStyle name="Titre 4 12 2 3 2" xfId="44832" xr:uid="{00000000-0005-0000-0000-000051AF0000}"/>
    <cellStyle name="Titre 4 12 3" xfId="44833" xr:uid="{00000000-0005-0000-0000-000052AF0000}"/>
    <cellStyle name="Titre 4 12 3 2" xfId="44834" xr:uid="{00000000-0005-0000-0000-000053AF0000}"/>
    <cellStyle name="Titre 4 12 3 2 2" xfId="44835" xr:uid="{00000000-0005-0000-0000-000054AF0000}"/>
    <cellStyle name="Titre 4 12 3 2 2 2" xfId="44836" xr:uid="{00000000-0005-0000-0000-000055AF0000}"/>
    <cellStyle name="Titre 4 12 3 2 2 2 2" xfId="44837" xr:uid="{00000000-0005-0000-0000-000056AF0000}"/>
    <cellStyle name="Titre 4 12 3 2 2 3" xfId="44838" xr:uid="{00000000-0005-0000-0000-000057AF0000}"/>
    <cellStyle name="Titre 4 12 3 2 2 4" xfId="44839" xr:uid="{00000000-0005-0000-0000-000058AF0000}"/>
    <cellStyle name="Titre 4 12 3 2 3" xfId="44840" xr:uid="{00000000-0005-0000-0000-000059AF0000}"/>
    <cellStyle name="Titre 4 12 3 2 3 2" xfId="44841" xr:uid="{00000000-0005-0000-0000-00005AAF0000}"/>
    <cellStyle name="Titre 4 12 3 2 4" xfId="44842" xr:uid="{00000000-0005-0000-0000-00005BAF0000}"/>
    <cellStyle name="Titre 4 12 3 2 5" xfId="44843" xr:uid="{00000000-0005-0000-0000-00005CAF0000}"/>
    <cellStyle name="Titre 4 12 3 2 6" xfId="44844" xr:uid="{00000000-0005-0000-0000-00005DAF0000}"/>
    <cellStyle name="Titre 4 12 3 3" xfId="44845" xr:uid="{00000000-0005-0000-0000-00005EAF0000}"/>
    <cellStyle name="Titre 4 12 3 3 2" xfId="44846" xr:uid="{00000000-0005-0000-0000-00005FAF0000}"/>
    <cellStyle name="Titre 4 12 4" xfId="44847" xr:uid="{00000000-0005-0000-0000-000060AF0000}"/>
    <cellStyle name="Titre 4 12 4 2" xfId="44848" xr:uid="{00000000-0005-0000-0000-000061AF0000}"/>
    <cellStyle name="Titre 4 12 4 2 2" xfId="44849" xr:uid="{00000000-0005-0000-0000-000062AF0000}"/>
    <cellStyle name="Titre 4 12 4 2 2 2" xfId="44850" xr:uid="{00000000-0005-0000-0000-000063AF0000}"/>
    <cellStyle name="Titre 4 12 4 2 3" xfId="44851" xr:uid="{00000000-0005-0000-0000-000064AF0000}"/>
    <cellStyle name="Titre 4 12 4 2 4" xfId="44852" xr:uid="{00000000-0005-0000-0000-000065AF0000}"/>
    <cellStyle name="Titre 4 12 4 3" xfId="44853" xr:uid="{00000000-0005-0000-0000-000066AF0000}"/>
    <cellStyle name="Titre 4 12 4 3 2" xfId="44854" xr:uid="{00000000-0005-0000-0000-000067AF0000}"/>
    <cellStyle name="Titre 4 12 4 4" xfId="44855" xr:uid="{00000000-0005-0000-0000-000068AF0000}"/>
    <cellStyle name="Titre 4 12 4 5" xfId="44856" xr:uid="{00000000-0005-0000-0000-000069AF0000}"/>
    <cellStyle name="Titre 4 12 4 6" xfId="44857" xr:uid="{00000000-0005-0000-0000-00006AAF0000}"/>
    <cellStyle name="Titre 4 12 5" xfId="44858" xr:uid="{00000000-0005-0000-0000-00006BAF0000}"/>
    <cellStyle name="Titre 4 12 6" xfId="44859" xr:uid="{00000000-0005-0000-0000-00006CAF0000}"/>
    <cellStyle name="Titre 4 13" xfId="44860" xr:uid="{00000000-0005-0000-0000-00006DAF0000}"/>
    <cellStyle name="Titre 4 13 2" xfId="44861" xr:uid="{00000000-0005-0000-0000-00006EAF0000}"/>
    <cellStyle name="Titre 4 13 2 2" xfId="44862" xr:uid="{00000000-0005-0000-0000-00006FAF0000}"/>
    <cellStyle name="Titre 4 13 2 2 2" xfId="44863" xr:uid="{00000000-0005-0000-0000-000070AF0000}"/>
    <cellStyle name="Titre 4 13 2 2 2 2" xfId="44864" xr:uid="{00000000-0005-0000-0000-000071AF0000}"/>
    <cellStyle name="Titre 4 13 2 2 3" xfId="44865" xr:uid="{00000000-0005-0000-0000-000072AF0000}"/>
    <cellStyle name="Titre 4 13 2 2 4" xfId="44866" xr:uid="{00000000-0005-0000-0000-000073AF0000}"/>
    <cellStyle name="Titre 4 13 2 3" xfId="44867" xr:uid="{00000000-0005-0000-0000-000074AF0000}"/>
    <cellStyle name="Titre 4 13 2 3 2" xfId="44868" xr:uid="{00000000-0005-0000-0000-000075AF0000}"/>
    <cellStyle name="Titre 4 13 2 4" xfId="44869" xr:uid="{00000000-0005-0000-0000-000076AF0000}"/>
    <cellStyle name="Titre 4 13 2 5" xfId="44870" xr:uid="{00000000-0005-0000-0000-000077AF0000}"/>
    <cellStyle name="Titre 4 13 2 6" xfId="44871" xr:uid="{00000000-0005-0000-0000-000078AF0000}"/>
    <cellStyle name="Titre 4 13 3" xfId="44872" xr:uid="{00000000-0005-0000-0000-000079AF0000}"/>
    <cellStyle name="Titre 4 13 3 2" xfId="44873" xr:uid="{00000000-0005-0000-0000-00007AAF0000}"/>
    <cellStyle name="Titre 4 14" xfId="44874" xr:uid="{00000000-0005-0000-0000-00007BAF0000}"/>
    <cellStyle name="Titre 4 14 2" xfId="44875" xr:uid="{00000000-0005-0000-0000-00007CAF0000}"/>
    <cellStyle name="Titre 4 14 2 2" xfId="44876" xr:uid="{00000000-0005-0000-0000-00007DAF0000}"/>
    <cellStyle name="Titre 4 14 2 2 2" xfId="44877" xr:uid="{00000000-0005-0000-0000-00007EAF0000}"/>
    <cellStyle name="Titre 4 14 2 2 2 2" xfId="44878" xr:uid="{00000000-0005-0000-0000-00007FAF0000}"/>
    <cellStyle name="Titre 4 14 2 2 3" xfId="44879" xr:uid="{00000000-0005-0000-0000-000080AF0000}"/>
    <cellStyle name="Titre 4 14 2 2 4" xfId="44880" xr:uid="{00000000-0005-0000-0000-000081AF0000}"/>
    <cellStyle name="Titre 4 14 2 3" xfId="44881" xr:uid="{00000000-0005-0000-0000-000082AF0000}"/>
    <cellStyle name="Titre 4 14 2 3 2" xfId="44882" xr:uid="{00000000-0005-0000-0000-000083AF0000}"/>
    <cellStyle name="Titre 4 14 2 4" xfId="44883" xr:uid="{00000000-0005-0000-0000-000084AF0000}"/>
    <cellStyle name="Titre 4 14 2 5" xfId="44884" xr:uid="{00000000-0005-0000-0000-000085AF0000}"/>
    <cellStyle name="Titre 4 14 2 6" xfId="44885" xr:uid="{00000000-0005-0000-0000-000086AF0000}"/>
    <cellStyle name="Titre 4 14 3" xfId="44886" xr:uid="{00000000-0005-0000-0000-000087AF0000}"/>
    <cellStyle name="Titre 4 14 3 2" xfId="44887" xr:uid="{00000000-0005-0000-0000-000088AF0000}"/>
    <cellStyle name="Titre 4 15" xfId="44888" xr:uid="{00000000-0005-0000-0000-000089AF0000}"/>
    <cellStyle name="Titre 4 15 2" xfId="44889" xr:uid="{00000000-0005-0000-0000-00008AAF0000}"/>
    <cellStyle name="Titre 4 15 2 2" xfId="44890" xr:uid="{00000000-0005-0000-0000-00008BAF0000}"/>
    <cellStyle name="Titre 4 15 2 2 2" xfId="44891" xr:uid="{00000000-0005-0000-0000-00008CAF0000}"/>
    <cellStyle name="Titre 4 15 2 2 2 2" xfId="44892" xr:uid="{00000000-0005-0000-0000-00008DAF0000}"/>
    <cellStyle name="Titre 4 15 2 2 3" xfId="44893" xr:uid="{00000000-0005-0000-0000-00008EAF0000}"/>
    <cellStyle name="Titre 4 15 2 2 4" xfId="44894" xr:uid="{00000000-0005-0000-0000-00008FAF0000}"/>
    <cellStyle name="Titre 4 15 2 3" xfId="44895" xr:uid="{00000000-0005-0000-0000-000090AF0000}"/>
    <cellStyle name="Titre 4 15 2 3 2" xfId="44896" xr:uid="{00000000-0005-0000-0000-000091AF0000}"/>
    <cellStyle name="Titre 4 15 2 4" xfId="44897" xr:uid="{00000000-0005-0000-0000-000092AF0000}"/>
    <cellStyle name="Titre 4 15 2 5" xfId="44898" xr:uid="{00000000-0005-0000-0000-000093AF0000}"/>
    <cellStyle name="Titre 4 15 2 6" xfId="44899" xr:uid="{00000000-0005-0000-0000-000094AF0000}"/>
    <cellStyle name="Titre 4 15 3" xfId="44900" xr:uid="{00000000-0005-0000-0000-000095AF0000}"/>
    <cellStyle name="Titre 4 15 3 2" xfId="44901" xr:uid="{00000000-0005-0000-0000-000096AF0000}"/>
    <cellStyle name="Titre 4 16" xfId="44902" xr:uid="{00000000-0005-0000-0000-000097AF0000}"/>
    <cellStyle name="Titre 4 16 2" xfId="44903" xr:uid="{00000000-0005-0000-0000-000098AF0000}"/>
    <cellStyle name="Titre 4 16 3" xfId="44904" xr:uid="{00000000-0005-0000-0000-000099AF0000}"/>
    <cellStyle name="Titre 4 17" xfId="44905" xr:uid="{00000000-0005-0000-0000-00009AAF0000}"/>
    <cellStyle name="Titre 4 17 2" xfId="44906" xr:uid="{00000000-0005-0000-0000-00009BAF0000}"/>
    <cellStyle name="Titre 4 18" xfId="44907" xr:uid="{00000000-0005-0000-0000-00009CAF0000}"/>
    <cellStyle name="Titre 4 2" xfId="964" xr:uid="{00000000-0005-0000-0000-00009DAF0000}"/>
    <cellStyle name="Titre 4 2 2" xfId="1967" xr:uid="{00000000-0005-0000-0000-00009EAF0000}"/>
    <cellStyle name="Titre 4 2 2 2" xfId="44909" xr:uid="{00000000-0005-0000-0000-00009FAF0000}"/>
    <cellStyle name="Titre 4 2 2 2 2" xfId="44910" xr:uid="{00000000-0005-0000-0000-0000A0AF0000}"/>
    <cellStyle name="Titre 4 2 2 2 2 2" xfId="44911" xr:uid="{00000000-0005-0000-0000-0000A1AF0000}"/>
    <cellStyle name="Titre 4 2 2 2 2 2 2" xfId="44912" xr:uid="{00000000-0005-0000-0000-0000A2AF0000}"/>
    <cellStyle name="Titre 4 2 2 2 2 2 2 2" xfId="44913" xr:uid="{00000000-0005-0000-0000-0000A3AF0000}"/>
    <cellStyle name="Titre 4 2 2 2 2 2 3" xfId="44914" xr:uid="{00000000-0005-0000-0000-0000A4AF0000}"/>
    <cellStyle name="Titre 4 2 2 2 2 2 4" xfId="44915" xr:uid="{00000000-0005-0000-0000-0000A5AF0000}"/>
    <cellStyle name="Titre 4 2 2 2 2 3" xfId="44916" xr:uid="{00000000-0005-0000-0000-0000A6AF0000}"/>
    <cellStyle name="Titre 4 2 2 2 2 3 2" xfId="44917" xr:uid="{00000000-0005-0000-0000-0000A7AF0000}"/>
    <cellStyle name="Titre 4 2 2 2 2 4" xfId="44918" xr:uid="{00000000-0005-0000-0000-0000A8AF0000}"/>
    <cellStyle name="Titre 4 2 2 2 2 5" xfId="44919" xr:uid="{00000000-0005-0000-0000-0000A9AF0000}"/>
    <cellStyle name="Titre 4 2 2 2 2 6" xfId="44920" xr:uid="{00000000-0005-0000-0000-0000AAAF0000}"/>
    <cellStyle name="Titre 4 2 2 3" xfId="44921" xr:uid="{00000000-0005-0000-0000-0000ABAF0000}"/>
    <cellStyle name="Titre 4 2 2 3 2" xfId="44922" xr:uid="{00000000-0005-0000-0000-0000ACAF0000}"/>
    <cellStyle name="Titre 4 2 2 3 2 2" xfId="44923" xr:uid="{00000000-0005-0000-0000-0000ADAF0000}"/>
    <cellStyle name="Titre 4 2 2 3 2 2 2" xfId="44924" xr:uid="{00000000-0005-0000-0000-0000AEAF0000}"/>
    <cellStyle name="Titre 4 2 2 3 2 3" xfId="44925" xr:uid="{00000000-0005-0000-0000-0000AFAF0000}"/>
    <cellStyle name="Titre 4 2 2 3 2 4" xfId="44926" xr:uid="{00000000-0005-0000-0000-0000B0AF0000}"/>
    <cellStyle name="Titre 4 2 2 3 3" xfId="44927" xr:uid="{00000000-0005-0000-0000-0000B1AF0000}"/>
    <cellStyle name="Titre 4 2 2 3 3 2" xfId="44928" xr:uid="{00000000-0005-0000-0000-0000B2AF0000}"/>
    <cellStyle name="Titre 4 2 2 3 4" xfId="44929" xr:uid="{00000000-0005-0000-0000-0000B3AF0000}"/>
    <cellStyle name="Titre 4 2 2 3 5" xfId="44930" xr:uid="{00000000-0005-0000-0000-0000B4AF0000}"/>
    <cellStyle name="Titre 4 2 2 4" xfId="44931" xr:uid="{00000000-0005-0000-0000-0000B5AF0000}"/>
    <cellStyle name="Titre 4 2 2 5" xfId="44932" xr:uid="{00000000-0005-0000-0000-0000B6AF0000}"/>
    <cellStyle name="Titre 4 2 2 6" xfId="44908" xr:uid="{00000000-0005-0000-0000-0000B7AF0000}"/>
    <cellStyle name="Titre 4 2 3" xfId="44933" xr:uid="{00000000-0005-0000-0000-0000B8AF0000}"/>
    <cellStyle name="Titre 4 2 3 2" xfId="44934" xr:uid="{00000000-0005-0000-0000-0000B9AF0000}"/>
    <cellStyle name="Titre 4 2 3 2 2" xfId="44935" xr:uid="{00000000-0005-0000-0000-0000BAAF0000}"/>
    <cellStyle name="Titre 4 2 3 2 2 2" xfId="44936" xr:uid="{00000000-0005-0000-0000-0000BBAF0000}"/>
    <cellStyle name="Titre 4 2 3 2 2 2 2" xfId="44937" xr:uid="{00000000-0005-0000-0000-0000BCAF0000}"/>
    <cellStyle name="Titre 4 2 3 2 2 3" xfId="44938" xr:uid="{00000000-0005-0000-0000-0000BDAF0000}"/>
    <cellStyle name="Titre 4 2 3 2 2 4" xfId="44939" xr:uid="{00000000-0005-0000-0000-0000BEAF0000}"/>
    <cellStyle name="Titre 4 2 3 2 3" xfId="44940" xr:uid="{00000000-0005-0000-0000-0000BFAF0000}"/>
    <cellStyle name="Titre 4 2 3 2 3 2" xfId="44941" xr:uid="{00000000-0005-0000-0000-0000C0AF0000}"/>
    <cellStyle name="Titre 4 2 3 2 4" xfId="44942" xr:uid="{00000000-0005-0000-0000-0000C1AF0000}"/>
    <cellStyle name="Titre 4 2 3 2 5" xfId="44943" xr:uid="{00000000-0005-0000-0000-0000C2AF0000}"/>
    <cellStyle name="Titre 4 2 3 2 6" xfId="44944" xr:uid="{00000000-0005-0000-0000-0000C3AF0000}"/>
    <cellStyle name="Titre 4 2 3 3" xfId="44945" xr:uid="{00000000-0005-0000-0000-0000C4AF0000}"/>
    <cellStyle name="Titre 4 2 3 4" xfId="44946" xr:uid="{00000000-0005-0000-0000-0000C5AF0000}"/>
    <cellStyle name="Titre 4 2 3 5" xfId="52116" xr:uid="{D9064D70-85C0-48B6-B69C-D1CFF56A427D}"/>
    <cellStyle name="Titre 4 2 4" xfId="44947" xr:uid="{00000000-0005-0000-0000-0000C6AF0000}"/>
    <cellStyle name="Titre 4 2 4 2" xfId="44948" xr:uid="{00000000-0005-0000-0000-0000C7AF0000}"/>
    <cellStyle name="Titre 4 2 4 2 2" xfId="44949" xr:uid="{00000000-0005-0000-0000-0000C8AF0000}"/>
    <cellStyle name="Titre 4 2 4 2 2 2" xfId="44950" xr:uid="{00000000-0005-0000-0000-0000C9AF0000}"/>
    <cellStyle name="Titre 4 2 4 2 2 2 2" xfId="44951" xr:uid="{00000000-0005-0000-0000-0000CAAF0000}"/>
    <cellStyle name="Titre 4 2 4 2 2 3" xfId="44952" xr:uid="{00000000-0005-0000-0000-0000CBAF0000}"/>
    <cellStyle name="Titre 4 2 4 2 2 4" xfId="44953" xr:uid="{00000000-0005-0000-0000-0000CCAF0000}"/>
    <cellStyle name="Titre 4 2 4 2 3" xfId="44954" xr:uid="{00000000-0005-0000-0000-0000CDAF0000}"/>
    <cellStyle name="Titre 4 2 4 2 3 2" xfId="44955" xr:uid="{00000000-0005-0000-0000-0000CEAF0000}"/>
    <cellStyle name="Titre 4 2 4 2 4" xfId="44956" xr:uid="{00000000-0005-0000-0000-0000CFAF0000}"/>
    <cellStyle name="Titre 4 2 4 2 5" xfId="44957" xr:uid="{00000000-0005-0000-0000-0000D0AF0000}"/>
    <cellStyle name="Titre 4 2 4 2 6" xfId="44958" xr:uid="{00000000-0005-0000-0000-0000D1AF0000}"/>
    <cellStyle name="Titre 4 2 4 3" xfId="44959" xr:uid="{00000000-0005-0000-0000-0000D2AF0000}"/>
    <cellStyle name="Titre 4 2 4 4" xfId="44960" xr:uid="{00000000-0005-0000-0000-0000D3AF0000}"/>
    <cellStyle name="Titre 4 2 5" xfId="44961" xr:uid="{00000000-0005-0000-0000-0000D4AF0000}"/>
    <cellStyle name="Titre 4 2 5 2" xfId="44962" xr:uid="{00000000-0005-0000-0000-0000D5AF0000}"/>
    <cellStyle name="Titre 4 2 5 2 2" xfId="44963" xr:uid="{00000000-0005-0000-0000-0000D6AF0000}"/>
    <cellStyle name="Titre 4 2 5 2 2 2" xfId="44964" xr:uid="{00000000-0005-0000-0000-0000D7AF0000}"/>
    <cellStyle name="Titre 4 2 5 2 3" xfId="44965" xr:uid="{00000000-0005-0000-0000-0000D8AF0000}"/>
    <cellStyle name="Titre 4 2 5 2 4" xfId="44966" xr:uid="{00000000-0005-0000-0000-0000D9AF0000}"/>
    <cellStyle name="Titre 4 2 5 3" xfId="44967" xr:uid="{00000000-0005-0000-0000-0000DAAF0000}"/>
    <cellStyle name="Titre 4 2 5 3 2" xfId="44968" xr:uid="{00000000-0005-0000-0000-0000DBAF0000}"/>
    <cellStyle name="Titre 4 2 5 3 3" xfId="44969" xr:uid="{00000000-0005-0000-0000-0000DCAF0000}"/>
    <cellStyle name="Titre 4 2 5 4" xfId="44970" xr:uid="{00000000-0005-0000-0000-0000DDAF0000}"/>
    <cellStyle name="Titre 4 2 5 4 2" xfId="44971" xr:uid="{00000000-0005-0000-0000-0000DEAF0000}"/>
    <cellStyle name="Titre 4 2 5 5" xfId="44972" xr:uid="{00000000-0005-0000-0000-0000DFAF0000}"/>
    <cellStyle name="Titre 4 2 6" xfId="44973" xr:uid="{00000000-0005-0000-0000-0000E0AF0000}"/>
    <cellStyle name="Titre 4 2 6 2" xfId="44974" xr:uid="{00000000-0005-0000-0000-0000E1AF0000}"/>
    <cellStyle name="Titre 4 2 7" xfId="44975" xr:uid="{00000000-0005-0000-0000-0000E2AF0000}"/>
    <cellStyle name="Titre 4 2 8" xfId="44976" xr:uid="{00000000-0005-0000-0000-0000E3AF0000}"/>
    <cellStyle name="Titre 4 2 9" xfId="2325" xr:uid="{00000000-0005-0000-0000-0000E4AF0000}"/>
    <cellStyle name="Titre 4 3" xfId="44977" xr:uid="{00000000-0005-0000-0000-0000E5AF0000}"/>
    <cellStyle name="Titre 4 3 2" xfId="44978" xr:uid="{00000000-0005-0000-0000-0000E6AF0000}"/>
    <cellStyle name="Titre 4 3 2 2" xfId="44979" xr:uid="{00000000-0005-0000-0000-0000E7AF0000}"/>
    <cellStyle name="Titre 4 3 2 2 2" xfId="44980" xr:uid="{00000000-0005-0000-0000-0000E8AF0000}"/>
    <cellStyle name="Titre 4 3 2 2 2 2" xfId="44981" xr:uid="{00000000-0005-0000-0000-0000E9AF0000}"/>
    <cellStyle name="Titre 4 3 2 2 2 2 2" xfId="44982" xr:uid="{00000000-0005-0000-0000-0000EAAF0000}"/>
    <cellStyle name="Titre 4 3 2 2 2 3" xfId="44983" xr:uid="{00000000-0005-0000-0000-0000EBAF0000}"/>
    <cellStyle name="Titre 4 3 2 2 2 4" xfId="44984" xr:uid="{00000000-0005-0000-0000-0000ECAF0000}"/>
    <cellStyle name="Titre 4 3 2 2 2 5" xfId="44985" xr:uid="{00000000-0005-0000-0000-0000EDAF0000}"/>
    <cellStyle name="Titre 4 3 2 2 3" xfId="44986" xr:uid="{00000000-0005-0000-0000-0000EEAF0000}"/>
    <cellStyle name="Titre 4 3 2 2 3 2" xfId="44987" xr:uid="{00000000-0005-0000-0000-0000EFAF0000}"/>
    <cellStyle name="Titre 4 3 2 2 3 3" xfId="44988" xr:uid="{00000000-0005-0000-0000-0000F0AF0000}"/>
    <cellStyle name="Titre 4 3 2 2 4" xfId="44989" xr:uid="{00000000-0005-0000-0000-0000F1AF0000}"/>
    <cellStyle name="Titre 4 3 2 2 5" xfId="44990" xr:uid="{00000000-0005-0000-0000-0000F2AF0000}"/>
    <cellStyle name="Titre 4 3 2 3" xfId="44991" xr:uid="{00000000-0005-0000-0000-0000F3AF0000}"/>
    <cellStyle name="Titre 4 3 3" xfId="44992" xr:uid="{00000000-0005-0000-0000-0000F4AF0000}"/>
    <cellStyle name="Titre 4 3 3 2" xfId="44993" xr:uid="{00000000-0005-0000-0000-0000F5AF0000}"/>
    <cellStyle name="Titre 4 3 3 2 2" xfId="44994" xr:uid="{00000000-0005-0000-0000-0000F6AF0000}"/>
    <cellStyle name="Titre 4 3 3 2 2 2" xfId="44995" xr:uid="{00000000-0005-0000-0000-0000F7AF0000}"/>
    <cellStyle name="Titre 4 3 3 2 3" xfId="44996" xr:uid="{00000000-0005-0000-0000-0000F8AF0000}"/>
    <cellStyle name="Titre 4 3 3 2 4" xfId="44997" xr:uid="{00000000-0005-0000-0000-0000F9AF0000}"/>
    <cellStyle name="Titre 4 3 3 2 5" xfId="44998" xr:uid="{00000000-0005-0000-0000-0000FAAF0000}"/>
    <cellStyle name="Titre 4 3 3 3" xfId="44999" xr:uid="{00000000-0005-0000-0000-0000FBAF0000}"/>
    <cellStyle name="Titre 4 3 3 3 2" xfId="45000" xr:uid="{00000000-0005-0000-0000-0000FCAF0000}"/>
    <cellStyle name="Titre 4 3 3 3 3" xfId="45001" xr:uid="{00000000-0005-0000-0000-0000FDAF0000}"/>
    <cellStyle name="Titre 4 3 3 4" xfId="45002" xr:uid="{00000000-0005-0000-0000-0000FEAF0000}"/>
    <cellStyle name="Titre 4 3 3 4 2" xfId="45003" xr:uid="{00000000-0005-0000-0000-0000FFAF0000}"/>
    <cellStyle name="Titre 4 3 3 4 3" xfId="45004" xr:uid="{00000000-0005-0000-0000-000000B00000}"/>
    <cellStyle name="Titre 4 3 3 5" xfId="45005" xr:uid="{00000000-0005-0000-0000-000001B00000}"/>
    <cellStyle name="Titre 4 3 3 5 2" xfId="45006" xr:uid="{00000000-0005-0000-0000-000002B00000}"/>
    <cellStyle name="Titre 4 3 3 6" xfId="45007" xr:uid="{00000000-0005-0000-0000-000003B00000}"/>
    <cellStyle name="Titre 4 3 4" xfId="45008" xr:uid="{00000000-0005-0000-0000-000004B00000}"/>
    <cellStyle name="Titre 4 3 4 2" xfId="45009" xr:uid="{00000000-0005-0000-0000-000005B00000}"/>
    <cellStyle name="Titre 4 3 4 3" xfId="45010" xr:uid="{00000000-0005-0000-0000-000006B00000}"/>
    <cellStyle name="Titre 4 3 5" xfId="45011" xr:uid="{00000000-0005-0000-0000-000007B00000}"/>
    <cellStyle name="Titre 4 3 6" xfId="45012" xr:uid="{00000000-0005-0000-0000-000008B00000}"/>
    <cellStyle name="Titre 4 3 6 2" xfId="45013" xr:uid="{00000000-0005-0000-0000-000009B00000}"/>
    <cellStyle name="Titre 4 3 7" xfId="45014" xr:uid="{00000000-0005-0000-0000-00000AB00000}"/>
    <cellStyle name="Titre 4 3 8" xfId="45015" xr:uid="{00000000-0005-0000-0000-00000BB00000}"/>
    <cellStyle name="Titre 4 4" xfId="45016" xr:uid="{00000000-0005-0000-0000-00000CB00000}"/>
    <cellStyle name="Titre 4 4 2" xfId="45017" xr:uid="{00000000-0005-0000-0000-00000DB00000}"/>
    <cellStyle name="Titre 4 4 2 2" xfId="45018" xr:uid="{00000000-0005-0000-0000-00000EB00000}"/>
    <cellStyle name="Titre 4 4 2 2 2" xfId="45019" xr:uid="{00000000-0005-0000-0000-00000FB00000}"/>
    <cellStyle name="Titre 4 4 2 2 2 2" xfId="45020" xr:uid="{00000000-0005-0000-0000-000010B00000}"/>
    <cellStyle name="Titre 4 4 2 2 2 2 2" xfId="45021" xr:uid="{00000000-0005-0000-0000-000011B00000}"/>
    <cellStyle name="Titre 4 4 2 2 2 3" xfId="45022" xr:uid="{00000000-0005-0000-0000-000012B00000}"/>
    <cellStyle name="Titre 4 4 2 2 2 4" xfId="45023" xr:uid="{00000000-0005-0000-0000-000013B00000}"/>
    <cellStyle name="Titre 4 4 2 2 2 5" xfId="45024" xr:uid="{00000000-0005-0000-0000-000014B00000}"/>
    <cellStyle name="Titre 4 4 2 2 3" xfId="45025" xr:uid="{00000000-0005-0000-0000-000015B00000}"/>
    <cellStyle name="Titre 4 4 2 2 3 2" xfId="45026" xr:uid="{00000000-0005-0000-0000-000016B00000}"/>
    <cellStyle name="Titre 4 4 2 2 3 3" xfId="45027" xr:uid="{00000000-0005-0000-0000-000017B00000}"/>
    <cellStyle name="Titre 4 4 2 2 4" xfId="45028" xr:uid="{00000000-0005-0000-0000-000018B00000}"/>
    <cellStyle name="Titre 4 4 2 2 5" xfId="45029" xr:uid="{00000000-0005-0000-0000-000019B00000}"/>
    <cellStyle name="Titre 4 4 2 3" xfId="45030" xr:uid="{00000000-0005-0000-0000-00001AB00000}"/>
    <cellStyle name="Titre 4 4 3" xfId="45031" xr:uid="{00000000-0005-0000-0000-00001BB00000}"/>
    <cellStyle name="Titre 4 4 3 2" xfId="45032" xr:uid="{00000000-0005-0000-0000-00001CB00000}"/>
    <cellStyle name="Titre 4 4 3 2 2" xfId="45033" xr:uid="{00000000-0005-0000-0000-00001DB00000}"/>
    <cellStyle name="Titre 4 4 3 2 2 2" xfId="45034" xr:uid="{00000000-0005-0000-0000-00001EB00000}"/>
    <cellStyle name="Titre 4 4 3 2 3" xfId="45035" xr:uid="{00000000-0005-0000-0000-00001FB00000}"/>
    <cellStyle name="Titre 4 4 3 2 4" xfId="45036" xr:uid="{00000000-0005-0000-0000-000020B00000}"/>
    <cellStyle name="Titre 4 4 3 2 5" xfId="45037" xr:uid="{00000000-0005-0000-0000-000021B00000}"/>
    <cellStyle name="Titre 4 4 3 3" xfId="45038" xr:uid="{00000000-0005-0000-0000-000022B00000}"/>
    <cellStyle name="Titre 4 4 3 3 2" xfId="45039" xr:uid="{00000000-0005-0000-0000-000023B00000}"/>
    <cellStyle name="Titre 4 4 3 3 3" xfId="45040" xr:uid="{00000000-0005-0000-0000-000024B00000}"/>
    <cellStyle name="Titre 4 4 3 3 4" xfId="45041" xr:uid="{00000000-0005-0000-0000-000025B00000}"/>
    <cellStyle name="Titre 4 4 3 4" xfId="45042" xr:uid="{00000000-0005-0000-0000-000026B00000}"/>
    <cellStyle name="Titre 4 4 3 4 2" xfId="45043" xr:uid="{00000000-0005-0000-0000-000027B00000}"/>
    <cellStyle name="Titre 4 4 3 5" xfId="45044" xr:uid="{00000000-0005-0000-0000-000028B00000}"/>
    <cellStyle name="Titre 4 4 3 6" xfId="45045" xr:uid="{00000000-0005-0000-0000-000029B00000}"/>
    <cellStyle name="Titre 4 4 4" xfId="45046" xr:uid="{00000000-0005-0000-0000-00002AB00000}"/>
    <cellStyle name="Titre 4 4 4 2" xfId="45047" xr:uid="{00000000-0005-0000-0000-00002BB00000}"/>
    <cellStyle name="Titre 4 4 4 2 2" xfId="45048" xr:uid="{00000000-0005-0000-0000-00002CB00000}"/>
    <cellStyle name="Titre 4 4 4 3" xfId="45049" xr:uid="{00000000-0005-0000-0000-00002DB00000}"/>
    <cellStyle name="Titre 4 4 5" xfId="45050" xr:uid="{00000000-0005-0000-0000-00002EB00000}"/>
    <cellStyle name="Titre 4 4 6" xfId="45051" xr:uid="{00000000-0005-0000-0000-00002FB00000}"/>
    <cellStyle name="Titre 4 5" xfId="45052" xr:uid="{00000000-0005-0000-0000-000030B00000}"/>
    <cellStyle name="Titre 4 5 2" xfId="45053" xr:uid="{00000000-0005-0000-0000-000031B00000}"/>
    <cellStyle name="Titre 4 5 2 2" xfId="45054" xr:uid="{00000000-0005-0000-0000-000032B00000}"/>
    <cellStyle name="Titre 4 5 2 2 2" xfId="45055" xr:uid="{00000000-0005-0000-0000-000033B00000}"/>
    <cellStyle name="Titre 4 5 2 2 2 2" xfId="45056" xr:uid="{00000000-0005-0000-0000-000034B00000}"/>
    <cellStyle name="Titre 4 5 2 2 2 2 2" xfId="45057" xr:uid="{00000000-0005-0000-0000-000035B00000}"/>
    <cellStyle name="Titre 4 5 2 2 2 3" xfId="45058" xr:uid="{00000000-0005-0000-0000-000036B00000}"/>
    <cellStyle name="Titre 4 5 2 2 2 4" xfId="45059" xr:uid="{00000000-0005-0000-0000-000037B00000}"/>
    <cellStyle name="Titre 4 5 2 2 3" xfId="45060" xr:uid="{00000000-0005-0000-0000-000038B00000}"/>
    <cellStyle name="Titre 4 5 2 2 3 2" xfId="45061" xr:uid="{00000000-0005-0000-0000-000039B00000}"/>
    <cellStyle name="Titre 4 5 2 2 4" xfId="45062" xr:uid="{00000000-0005-0000-0000-00003AB00000}"/>
    <cellStyle name="Titre 4 5 2 2 5" xfId="45063" xr:uid="{00000000-0005-0000-0000-00003BB00000}"/>
    <cellStyle name="Titre 4 5 2 2 6" xfId="45064" xr:uid="{00000000-0005-0000-0000-00003CB00000}"/>
    <cellStyle name="Titre 4 5 2 3" xfId="45065" xr:uid="{00000000-0005-0000-0000-00003DB00000}"/>
    <cellStyle name="Titre 4 5 2 3 2" xfId="45066" xr:uid="{00000000-0005-0000-0000-00003EB00000}"/>
    <cellStyle name="Titre 4 5 3" xfId="45067" xr:uid="{00000000-0005-0000-0000-00003FB00000}"/>
    <cellStyle name="Titre 4 5 3 2" xfId="45068" xr:uid="{00000000-0005-0000-0000-000040B00000}"/>
    <cellStyle name="Titre 4 5 3 2 2" xfId="45069" xr:uid="{00000000-0005-0000-0000-000041B00000}"/>
    <cellStyle name="Titre 4 5 3 2 2 2" xfId="45070" xr:uid="{00000000-0005-0000-0000-000042B00000}"/>
    <cellStyle name="Titre 4 5 3 2 3" xfId="45071" xr:uid="{00000000-0005-0000-0000-000043B00000}"/>
    <cellStyle name="Titre 4 5 3 2 4" xfId="45072" xr:uid="{00000000-0005-0000-0000-000044B00000}"/>
    <cellStyle name="Titre 4 5 3 3" xfId="45073" xr:uid="{00000000-0005-0000-0000-000045B00000}"/>
    <cellStyle name="Titre 4 5 3 3 2" xfId="45074" xr:uid="{00000000-0005-0000-0000-000046B00000}"/>
    <cellStyle name="Titre 4 5 3 3 3" xfId="45075" xr:uid="{00000000-0005-0000-0000-000047B00000}"/>
    <cellStyle name="Titre 4 5 3 4" xfId="45076" xr:uid="{00000000-0005-0000-0000-000048B00000}"/>
    <cellStyle name="Titre 4 5 3 5" xfId="45077" xr:uid="{00000000-0005-0000-0000-000049B00000}"/>
    <cellStyle name="Titre 4 5 4" xfId="45078" xr:uid="{00000000-0005-0000-0000-00004AB00000}"/>
    <cellStyle name="Titre 4 6" xfId="45079" xr:uid="{00000000-0005-0000-0000-00004BB00000}"/>
    <cellStyle name="Titre 4 6 2" xfId="45080" xr:uid="{00000000-0005-0000-0000-00004CB00000}"/>
    <cellStyle name="Titre 4 6 2 2" xfId="45081" xr:uid="{00000000-0005-0000-0000-00004DB00000}"/>
    <cellStyle name="Titre 4 6 2 2 2" xfId="45082" xr:uid="{00000000-0005-0000-0000-00004EB00000}"/>
    <cellStyle name="Titre 4 6 2 2 2 2" xfId="45083" xr:uid="{00000000-0005-0000-0000-00004FB00000}"/>
    <cellStyle name="Titre 4 6 2 2 3" xfId="45084" xr:uid="{00000000-0005-0000-0000-000050B00000}"/>
    <cellStyle name="Titre 4 6 2 2 4" xfId="45085" xr:uid="{00000000-0005-0000-0000-000051B00000}"/>
    <cellStyle name="Titre 4 6 2 2 5" xfId="45086" xr:uid="{00000000-0005-0000-0000-000052B00000}"/>
    <cellStyle name="Titre 4 6 2 3" xfId="45087" xr:uid="{00000000-0005-0000-0000-000053B00000}"/>
    <cellStyle name="Titre 4 6 2 3 2" xfId="45088" xr:uid="{00000000-0005-0000-0000-000054B00000}"/>
    <cellStyle name="Titre 4 6 2 3 3" xfId="45089" xr:uid="{00000000-0005-0000-0000-000055B00000}"/>
    <cellStyle name="Titre 4 6 2 3 4" xfId="45090" xr:uid="{00000000-0005-0000-0000-000056B00000}"/>
    <cellStyle name="Titre 4 6 2 4" xfId="45091" xr:uid="{00000000-0005-0000-0000-000057B00000}"/>
    <cellStyle name="Titre 4 6 2 4 2" xfId="45092" xr:uid="{00000000-0005-0000-0000-000058B00000}"/>
    <cellStyle name="Titre 4 6 2 5" xfId="45093" xr:uid="{00000000-0005-0000-0000-000059B00000}"/>
    <cellStyle name="Titre 4 6 2 6" xfId="45094" xr:uid="{00000000-0005-0000-0000-00005AB00000}"/>
    <cellStyle name="Titre 4 6 3" xfId="45095" xr:uid="{00000000-0005-0000-0000-00005BB00000}"/>
    <cellStyle name="Titre 4 6 3 2" xfId="45096" xr:uid="{00000000-0005-0000-0000-00005CB00000}"/>
    <cellStyle name="Titre 4 6 4" xfId="45097" xr:uid="{00000000-0005-0000-0000-00005DB00000}"/>
    <cellStyle name="Titre 4 6 4 2" xfId="45098" xr:uid="{00000000-0005-0000-0000-00005EB00000}"/>
    <cellStyle name="Titre 4 6 5" xfId="45099" xr:uid="{00000000-0005-0000-0000-00005FB00000}"/>
    <cellStyle name="Titre 4 6 5 2" xfId="45100" xr:uid="{00000000-0005-0000-0000-000060B00000}"/>
    <cellStyle name="Titre 4 7" xfId="45101" xr:uid="{00000000-0005-0000-0000-000061B00000}"/>
    <cellStyle name="Titre 4 7 2" xfId="45102" xr:uid="{00000000-0005-0000-0000-000062B00000}"/>
    <cellStyle name="Titre 4 7 2 2" xfId="45103" xr:uid="{00000000-0005-0000-0000-000063B00000}"/>
    <cellStyle name="Titre 4 7 2 2 2" xfId="45104" xr:uid="{00000000-0005-0000-0000-000064B00000}"/>
    <cellStyle name="Titre 4 7 2 2 2 2" xfId="45105" xr:uid="{00000000-0005-0000-0000-000065B00000}"/>
    <cellStyle name="Titre 4 7 2 2 3" xfId="45106" xr:uid="{00000000-0005-0000-0000-000066B00000}"/>
    <cellStyle name="Titre 4 7 2 2 4" xfId="45107" xr:uid="{00000000-0005-0000-0000-000067B00000}"/>
    <cellStyle name="Titre 4 7 2 3" xfId="45108" xr:uid="{00000000-0005-0000-0000-000068B00000}"/>
    <cellStyle name="Titre 4 7 2 3 2" xfId="45109" xr:uid="{00000000-0005-0000-0000-000069B00000}"/>
    <cellStyle name="Titre 4 7 2 3 3" xfId="45110" xr:uid="{00000000-0005-0000-0000-00006AB00000}"/>
    <cellStyle name="Titre 4 7 2 4" xfId="45111" xr:uid="{00000000-0005-0000-0000-00006BB00000}"/>
    <cellStyle name="Titre 4 7 2 4 2" xfId="45112" xr:uid="{00000000-0005-0000-0000-00006CB00000}"/>
    <cellStyle name="Titre 4 7 2 5" xfId="45113" xr:uid="{00000000-0005-0000-0000-00006DB00000}"/>
    <cellStyle name="Titre 4 7 2 6" xfId="45114" xr:uid="{00000000-0005-0000-0000-00006EB00000}"/>
    <cellStyle name="Titre 4 7 3" xfId="45115" xr:uid="{00000000-0005-0000-0000-00006FB00000}"/>
    <cellStyle name="Titre 4 7 3 2" xfId="45116" xr:uid="{00000000-0005-0000-0000-000070B00000}"/>
    <cellStyle name="Titre 4 7 4" xfId="45117" xr:uid="{00000000-0005-0000-0000-000071B00000}"/>
    <cellStyle name="Titre 4 8" xfId="45118" xr:uid="{00000000-0005-0000-0000-000072B00000}"/>
    <cellStyle name="Titre 4 8 2" xfId="45119" xr:uid="{00000000-0005-0000-0000-000073B00000}"/>
    <cellStyle name="Titre 4 8 2 2" xfId="45120" xr:uid="{00000000-0005-0000-0000-000074B00000}"/>
    <cellStyle name="Titre 4 8 2 2 2" xfId="45121" xr:uid="{00000000-0005-0000-0000-000075B00000}"/>
    <cellStyle name="Titre 4 8 2 2 2 2" xfId="45122" xr:uid="{00000000-0005-0000-0000-000076B00000}"/>
    <cellStyle name="Titre 4 8 2 2 3" xfId="45123" xr:uid="{00000000-0005-0000-0000-000077B00000}"/>
    <cellStyle name="Titre 4 8 2 2 4" xfId="45124" xr:uid="{00000000-0005-0000-0000-000078B00000}"/>
    <cellStyle name="Titre 4 8 2 3" xfId="45125" xr:uid="{00000000-0005-0000-0000-000079B00000}"/>
    <cellStyle name="Titre 4 8 2 3 2" xfId="45126" xr:uid="{00000000-0005-0000-0000-00007AB00000}"/>
    <cellStyle name="Titre 4 8 2 3 3" xfId="45127" xr:uid="{00000000-0005-0000-0000-00007BB00000}"/>
    <cellStyle name="Titre 4 8 2 4" xfId="45128" xr:uid="{00000000-0005-0000-0000-00007CB00000}"/>
    <cellStyle name="Titre 4 8 2 4 2" xfId="45129" xr:uid="{00000000-0005-0000-0000-00007DB00000}"/>
    <cellStyle name="Titre 4 8 2 5" xfId="45130" xr:uid="{00000000-0005-0000-0000-00007EB00000}"/>
    <cellStyle name="Titre 4 8 2 6" xfId="45131" xr:uid="{00000000-0005-0000-0000-00007FB00000}"/>
    <cellStyle name="Titre 4 8 3" xfId="45132" xr:uid="{00000000-0005-0000-0000-000080B00000}"/>
    <cellStyle name="Titre 4 8 3 2" xfId="45133" xr:uid="{00000000-0005-0000-0000-000081B00000}"/>
    <cellStyle name="Titre 4 9" xfId="45134" xr:uid="{00000000-0005-0000-0000-000082B00000}"/>
    <cellStyle name="Titre 4 9 2" xfId="45135" xr:uid="{00000000-0005-0000-0000-000083B00000}"/>
    <cellStyle name="Titre 4 9 2 2" xfId="45136" xr:uid="{00000000-0005-0000-0000-000084B00000}"/>
    <cellStyle name="Titre 4 9 2 2 2" xfId="45137" xr:uid="{00000000-0005-0000-0000-000085B00000}"/>
    <cellStyle name="Titre 4 9 2 2 2 2" xfId="45138" xr:uid="{00000000-0005-0000-0000-000086B00000}"/>
    <cellStyle name="Titre 4 9 2 2 3" xfId="45139" xr:uid="{00000000-0005-0000-0000-000087B00000}"/>
    <cellStyle name="Titre 4 9 2 2 4" xfId="45140" xr:uid="{00000000-0005-0000-0000-000088B00000}"/>
    <cellStyle name="Titre 4 9 2 3" xfId="45141" xr:uid="{00000000-0005-0000-0000-000089B00000}"/>
    <cellStyle name="Titre 4 9 2 3 2" xfId="45142" xr:uid="{00000000-0005-0000-0000-00008AB00000}"/>
    <cellStyle name="Titre 4 9 2 3 3" xfId="45143" xr:uid="{00000000-0005-0000-0000-00008BB00000}"/>
    <cellStyle name="Titre 4 9 2 4" xfId="45144" xr:uid="{00000000-0005-0000-0000-00008CB00000}"/>
    <cellStyle name="Titre 4 9 2 4 2" xfId="45145" xr:uid="{00000000-0005-0000-0000-00008DB00000}"/>
    <cellStyle name="Titre 4 9 2 5" xfId="45146" xr:uid="{00000000-0005-0000-0000-00008EB00000}"/>
    <cellStyle name="Titre 4 9 2 6" xfId="45147" xr:uid="{00000000-0005-0000-0000-00008FB00000}"/>
    <cellStyle name="Titre 4 9 3" xfId="45148" xr:uid="{00000000-0005-0000-0000-000090B00000}"/>
    <cellStyle name="Titre 4 9 3 2" xfId="45149" xr:uid="{00000000-0005-0000-0000-000091B00000}"/>
    <cellStyle name="Titre1" xfId="52155" xr:uid="{5B60BA17-BBFC-4CCD-8CFD-C546138F2D35}"/>
    <cellStyle name="Título" xfId="478" xr:uid="{00000000-0005-0000-0000-000092B00000}"/>
    <cellStyle name="Título 1" xfId="479" xr:uid="{00000000-0005-0000-0000-000093B00000}"/>
    <cellStyle name="Título 1 2" xfId="1969" xr:uid="{00000000-0005-0000-0000-000094B00000}"/>
    <cellStyle name="Título 1 3" xfId="52118" xr:uid="{9828EB8E-E435-443E-9F05-B970D82D2205}"/>
    <cellStyle name="Título 1 4" xfId="52117" xr:uid="{899C2916-AF50-4BFB-9660-34B74522F62D}"/>
    <cellStyle name="Título 2" xfId="480" xr:uid="{00000000-0005-0000-0000-000095B00000}"/>
    <cellStyle name="Título 2 2" xfId="1970" xr:uid="{00000000-0005-0000-0000-000096B00000}"/>
    <cellStyle name="Título 2 2 2" xfId="45153" xr:uid="{00000000-0005-0000-0000-000097B00000}"/>
    <cellStyle name="Título 2 2 2 2" xfId="45154" xr:uid="{00000000-0005-0000-0000-000098B00000}"/>
    <cellStyle name="Título 2 2 3" xfId="45155" xr:uid="{00000000-0005-0000-0000-000099B00000}"/>
    <cellStyle name="Título 2 2 4" xfId="45156" xr:uid="{00000000-0005-0000-0000-00009AB00000}"/>
    <cellStyle name="Título 2 2 5" xfId="45152" xr:uid="{00000000-0005-0000-0000-00009BB00000}"/>
    <cellStyle name="Título 2 3" xfId="45157" xr:uid="{00000000-0005-0000-0000-00009CB00000}"/>
    <cellStyle name="Título 2 3 2" xfId="45158" xr:uid="{00000000-0005-0000-0000-00009DB00000}"/>
    <cellStyle name="Título 2 3 3" xfId="52120" xr:uid="{66497E93-EC21-4F47-9F0A-2F4B8EB80DFE}"/>
    <cellStyle name="Título 2 4" xfId="45159" xr:uid="{00000000-0005-0000-0000-00009EB00000}"/>
    <cellStyle name="Título 2 5" xfId="45160" xr:uid="{00000000-0005-0000-0000-00009FB00000}"/>
    <cellStyle name="Título 2 6" xfId="45151" xr:uid="{00000000-0005-0000-0000-0000A0B00000}"/>
    <cellStyle name="Título 2 7" xfId="52119" xr:uid="{3003FB79-BB78-4180-A54B-C54A65968669}"/>
    <cellStyle name="Título 3" xfId="481" xr:uid="{00000000-0005-0000-0000-0000A1B00000}"/>
    <cellStyle name="Título 3 2" xfId="1971" xr:uid="{00000000-0005-0000-0000-0000A2B00000}"/>
    <cellStyle name="Título 3 3" xfId="52122" xr:uid="{7FEA49E6-3132-445B-B92F-31C1CDEA8946}"/>
    <cellStyle name="Título 3 4" xfId="52121" xr:uid="{71B79B1D-AAAF-4EDA-8085-ADBA07BCE83D}"/>
    <cellStyle name="Título 4" xfId="1968" xr:uid="{00000000-0005-0000-0000-0000A3B00000}"/>
    <cellStyle name="Título 5" xfId="45150" xr:uid="{00000000-0005-0000-0000-0000A4B00000}"/>
    <cellStyle name="Título 5 2" xfId="52123" xr:uid="{F14CFF74-FEA7-4816-A6BE-B65D083F7DA3}"/>
    <cellStyle name="Total" xfId="50313" builtinId="25" customBuiltin="1"/>
    <cellStyle name="Total 1" xfId="993" xr:uid="{00000000-0005-0000-0000-0000A5B00000}"/>
    <cellStyle name="Total 1 2" xfId="1972" xr:uid="{00000000-0005-0000-0000-0000A6B00000}"/>
    <cellStyle name="Total 1 3" xfId="52124" xr:uid="{5A070BD9-6FE9-4F5E-AD23-7D0785B6C815}"/>
    <cellStyle name="Total 10" xfId="45161" xr:uid="{00000000-0005-0000-0000-0000A7B00000}"/>
    <cellStyle name="Total 10 2" xfId="45162" xr:uid="{00000000-0005-0000-0000-0000A8B00000}"/>
    <cellStyle name="Total 10 2 2" xfId="45163" xr:uid="{00000000-0005-0000-0000-0000A9B00000}"/>
    <cellStyle name="Total 10 2 2 2" xfId="45164" xr:uid="{00000000-0005-0000-0000-0000AAB00000}"/>
    <cellStyle name="Total 10 2 2 2 2" xfId="45165" xr:uid="{00000000-0005-0000-0000-0000ABB00000}"/>
    <cellStyle name="Total 10 2 2 2 2 2" xfId="45166" xr:uid="{00000000-0005-0000-0000-0000ACB00000}"/>
    <cellStyle name="Total 10 2 2 2 3" xfId="45167" xr:uid="{00000000-0005-0000-0000-0000ADB00000}"/>
    <cellStyle name="Total 10 2 2 2 4" xfId="45168" xr:uid="{00000000-0005-0000-0000-0000AEB00000}"/>
    <cellStyle name="Total 10 2 2 2 5" xfId="45169" xr:uid="{00000000-0005-0000-0000-0000AFB00000}"/>
    <cellStyle name="Total 10 2 2 3" xfId="45170" xr:uid="{00000000-0005-0000-0000-0000B0B00000}"/>
    <cellStyle name="Total 10 2 2 3 2" xfId="45171" xr:uid="{00000000-0005-0000-0000-0000B1B00000}"/>
    <cellStyle name="Total 10 2 2 3 3" xfId="45172" xr:uid="{00000000-0005-0000-0000-0000B2B00000}"/>
    <cellStyle name="Total 10 2 2 4" xfId="45173" xr:uid="{00000000-0005-0000-0000-0000B3B00000}"/>
    <cellStyle name="Total 10 2 2 4 2" xfId="45174" xr:uid="{00000000-0005-0000-0000-0000B4B00000}"/>
    <cellStyle name="Total 10 2 2 5" xfId="45175" xr:uid="{00000000-0005-0000-0000-0000B5B00000}"/>
    <cellStyle name="Total 10 2 2 6" xfId="45176" xr:uid="{00000000-0005-0000-0000-0000B6B00000}"/>
    <cellStyle name="Total 10 2 3" xfId="45177" xr:uid="{00000000-0005-0000-0000-0000B7B00000}"/>
    <cellStyle name="Total 10 2 3 2" xfId="45178" xr:uid="{00000000-0005-0000-0000-0000B8B00000}"/>
    <cellStyle name="Total 10 2 4" xfId="45179" xr:uid="{00000000-0005-0000-0000-0000B9B00000}"/>
    <cellStyle name="Total 10 3" xfId="45180" xr:uid="{00000000-0005-0000-0000-0000BAB00000}"/>
    <cellStyle name="Total 10 3 2" xfId="45181" xr:uid="{00000000-0005-0000-0000-0000BBB00000}"/>
    <cellStyle name="Total 10 3 2 2" xfId="45182" xr:uid="{00000000-0005-0000-0000-0000BCB00000}"/>
    <cellStyle name="Total 10 3 2 2 2" xfId="45183" xr:uid="{00000000-0005-0000-0000-0000BDB00000}"/>
    <cellStyle name="Total 10 3 2 3" xfId="45184" xr:uid="{00000000-0005-0000-0000-0000BEB00000}"/>
    <cellStyle name="Total 10 3 2 4" xfId="45185" xr:uid="{00000000-0005-0000-0000-0000BFB00000}"/>
    <cellStyle name="Total 10 3 2 5" xfId="45186" xr:uid="{00000000-0005-0000-0000-0000C0B00000}"/>
    <cellStyle name="Total 10 3 3" xfId="45187" xr:uid="{00000000-0005-0000-0000-0000C1B00000}"/>
    <cellStyle name="Total 10 3 3 2" xfId="45188" xr:uid="{00000000-0005-0000-0000-0000C2B00000}"/>
    <cellStyle name="Total 10 3 3 3" xfId="45189" xr:uid="{00000000-0005-0000-0000-0000C3B00000}"/>
    <cellStyle name="Total 10 3 4" xfId="45190" xr:uid="{00000000-0005-0000-0000-0000C4B00000}"/>
    <cellStyle name="Total 10 3 4 2" xfId="45191" xr:uid="{00000000-0005-0000-0000-0000C5B00000}"/>
    <cellStyle name="Total 10 3 5" xfId="45192" xr:uid="{00000000-0005-0000-0000-0000C6B00000}"/>
    <cellStyle name="Total 10 3 6" xfId="45193" xr:uid="{00000000-0005-0000-0000-0000C7B00000}"/>
    <cellStyle name="Total 10 3 7" xfId="45194" xr:uid="{00000000-0005-0000-0000-0000C8B00000}"/>
    <cellStyle name="Total 10 4" xfId="45195" xr:uid="{00000000-0005-0000-0000-0000C9B00000}"/>
    <cellStyle name="Total 10 4 2" xfId="45196" xr:uid="{00000000-0005-0000-0000-0000CAB00000}"/>
    <cellStyle name="Total 10 4 2 2" xfId="45197" xr:uid="{00000000-0005-0000-0000-0000CBB00000}"/>
    <cellStyle name="Total 10 5" xfId="45198" xr:uid="{00000000-0005-0000-0000-0000CCB00000}"/>
    <cellStyle name="Total 10 5 2" xfId="45199" xr:uid="{00000000-0005-0000-0000-0000CDB00000}"/>
    <cellStyle name="Total 11" xfId="45200" xr:uid="{00000000-0005-0000-0000-0000CEB00000}"/>
    <cellStyle name="Total 11 2" xfId="45201" xr:uid="{00000000-0005-0000-0000-0000CFB00000}"/>
    <cellStyle name="Total 11 2 2" xfId="45202" xr:uid="{00000000-0005-0000-0000-0000D0B00000}"/>
    <cellStyle name="Total 11 2 2 2" xfId="45203" xr:uid="{00000000-0005-0000-0000-0000D1B00000}"/>
    <cellStyle name="Total 11 2 2 2 2" xfId="45204" xr:uid="{00000000-0005-0000-0000-0000D2B00000}"/>
    <cellStyle name="Total 11 2 2 2 2 2" xfId="45205" xr:uid="{00000000-0005-0000-0000-0000D3B00000}"/>
    <cellStyle name="Total 11 2 2 2 3" xfId="45206" xr:uid="{00000000-0005-0000-0000-0000D4B00000}"/>
    <cellStyle name="Total 11 2 2 2 4" xfId="45207" xr:uid="{00000000-0005-0000-0000-0000D5B00000}"/>
    <cellStyle name="Total 11 2 2 2 5" xfId="45208" xr:uid="{00000000-0005-0000-0000-0000D6B00000}"/>
    <cellStyle name="Total 11 2 2 3" xfId="45209" xr:uid="{00000000-0005-0000-0000-0000D7B00000}"/>
    <cellStyle name="Total 11 2 2 3 2" xfId="45210" xr:uid="{00000000-0005-0000-0000-0000D8B00000}"/>
    <cellStyle name="Total 11 2 2 3 3" xfId="45211" xr:uid="{00000000-0005-0000-0000-0000D9B00000}"/>
    <cellStyle name="Total 11 2 2 3 4" xfId="45212" xr:uid="{00000000-0005-0000-0000-0000DAB00000}"/>
    <cellStyle name="Total 11 2 2 4" xfId="45213" xr:uid="{00000000-0005-0000-0000-0000DBB00000}"/>
    <cellStyle name="Total 11 2 2 4 2" xfId="45214" xr:uid="{00000000-0005-0000-0000-0000DCB00000}"/>
    <cellStyle name="Total 11 2 2 5" xfId="45215" xr:uid="{00000000-0005-0000-0000-0000DDB00000}"/>
    <cellStyle name="Total 11 2 2 6" xfId="45216" xr:uid="{00000000-0005-0000-0000-0000DEB00000}"/>
    <cellStyle name="Total 11 2 3" xfId="45217" xr:uid="{00000000-0005-0000-0000-0000DFB00000}"/>
    <cellStyle name="Total 11 2 3 2" xfId="45218" xr:uid="{00000000-0005-0000-0000-0000E0B00000}"/>
    <cellStyle name="Total 11 2 4" xfId="45219" xr:uid="{00000000-0005-0000-0000-0000E1B00000}"/>
    <cellStyle name="Total 11 2 4 2" xfId="45220" xr:uid="{00000000-0005-0000-0000-0000E2B00000}"/>
    <cellStyle name="Total 11 2 5" xfId="45221" xr:uid="{00000000-0005-0000-0000-0000E3B00000}"/>
    <cellStyle name="Total 11 3" xfId="45222" xr:uid="{00000000-0005-0000-0000-0000E4B00000}"/>
    <cellStyle name="Total 11 3 2" xfId="45223" xr:uid="{00000000-0005-0000-0000-0000E5B00000}"/>
    <cellStyle name="Total 11 3 2 2" xfId="45224" xr:uid="{00000000-0005-0000-0000-0000E6B00000}"/>
    <cellStyle name="Total 11 3 2 2 2" xfId="45225" xr:uid="{00000000-0005-0000-0000-0000E7B00000}"/>
    <cellStyle name="Total 11 3 2 2 2 2" xfId="45226" xr:uid="{00000000-0005-0000-0000-0000E8B00000}"/>
    <cellStyle name="Total 11 3 2 2 3" xfId="45227" xr:uid="{00000000-0005-0000-0000-0000E9B00000}"/>
    <cellStyle name="Total 11 3 2 2 4" xfId="45228" xr:uid="{00000000-0005-0000-0000-0000EAB00000}"/>
    <cellStyle name="Total 11 3 2 3" xfId="45229" xr:uid="{00000000-0005-0000-0000-0000EBB00000}"/>
    <cellStyle name="Total 11 3 2 3 2" xfId="45230" xr:uid="{00000000-0005-0000-0000-0000ECB00000}"/>
    <cellStyle name="Total 11 3 2 4" xfId="45231" xr:uid="{00000000-0005-0000-0000-0000EDB00000}"/>
    <cellStyle name="Total 11 3 2 5" xfId="45232" xr:uid="{00000000-0005-0000-0000-0000EEB00000}"/>
    <cellStyle name="Total 11 3 2 6" xfId="45233" xr:uid="{00000000-0005-0000-0000-0000EFB00000}"/>
    <cellStyle name="Total 11 3 3" xfId="45234" xr:uid="{00000000-0005-0000-0000-0000F0B00000}"/>
    <cellStyle name="Total 11 3 3 2" xfId="45235" xr:uid="{00000000-0005-0000-0000-0000F1B00000}"/>
    <cellStyle name="Total 11 3 4" xfId="45236" xr:uid="{00000000-0005-0000-0000-0000F2B00000}"/>
    <cellStyle name="Total 11 3 5" xfId="45237" xr:uid="{00000000-0005-0000-0000-0000F3B00000}"/>
    <cellStyle name="Total 11 4" xfId="45238" xr:uid="{00000000-0005-0000-0000-0000F4B00000}"/>
    <cellStyle name="Total 11 4 2" xfId="45239" xr:uid="{00000000-0005-0000-0000-0000F5B00000}"/>
    <cellStyle name="Total 11 4 2 2" xfId="45240" xr:uid="{00000000-0005-0000-0000-0000F6B00000}"/>
    <cellStyle name="Total 11 4 2 2 2" xfId="45241" xr:uid="{00000000-0005-0000-0000-0000F7B00000}"/>
    <cellStyle name="Total 11 4 2 2 2 2" xfId="45242" xr:uid="{00000000-0005-0000-0000-0000F8B00000}"/>
    <cellStyle name="Total 11 4 2 2 3" xfId="45243" xr:uid="{00000000-0005-0000-0000-0000F9B00000}"/>
    <cellStyle name="Total 11 4 2 2 4" xfId="45244" xr:uid="{00000000-0005-0000-0000-0000FAB00000}"/>
    <cellStyle name="Total 11 4 2 3" xfId="45245" xr:uid="{00000000-0005-0000-0000-0000FBB00000}"/>
    <cellStyle name="Total 11 4 2 3 2" xfId="45246" xr:uid="{00000000-0005-0000-0000-0000FCB00000}"/>
    <cellStyle name="Total 11 4 2 4" xfId="45247" xr:uid="{00000000-0005-0000-0000-0000FDB00000}"/>
    <cellStyle name="Total 11 4 2 5" xfId="45248" xr:uid="{00000000-0005-0000-0000-0000FEB00000}"/>
    <cellStyle name="Total 11 4 2 6" xfId="45249" xr:uid="{00000000-0005-0000-0000-0000FFB00000}"/>
    <cellStyle name="Total 11 4 3" xfId="45250" xr:uid="{00000000-0005-0000-0000-000000B10000}"/>
    <cellStyle name="Total 11 4 3 2" xfId="45251" xr:uid="{00000000-0005-0000-0000-000001B10000}"/>
    <cellStyle name="Total 11 5" xfId="45252" xr:uid="{00000000-0005-0000-0000-000002B10000}"/>
    <cellStyle name="Total 11 5 2" xfId="45253" xr:uid="{00000000-0005-0000-0000-000003B10000}"/>
    <cellStyle name="Total 11 5 2 2" xfId="45254" xr:uid="{00000000-0005-0000-0000-000004B10000}"/>
    <cellStyle name="Total 11 5 2 2 2" xfId="45255" xr:uid="{00000000-0005-0000-0000-000005B10000}"/>
    <cellStyle name="Total 11 5 2 3" xfId="45256" xr:uid="{00000000-0005-0000-0000-000006B10000}"/>
    <cellStyle name="Total 11 5 2 4" xfId="45257" xr:uid="{00000000-0005-0000-0000-000007B10000}"/>
    <cellStyle name="Total 11 5 2 5" xfId="45258" xr:uid="{00000000-0005-0000-0000-000008B10000}"/>
    <cellStyle name="Total 11 5 3" xfId="45259" xr:uid="{00000000-0005-0000-0000-000009B10000}"/>
    <cellStyle name="Total 11 5 3 2" xfId="45260" xr:uid="{00000000-0005-0000-0000-00000AB10000}"/>
    <cellStyle name="Total 11 5 3 3" xfId="45261" xr:uid="{00000000-0005-0000-0000-00000BB10000}"/>
    <cellStyle name="Total 11 5 4" xfId="45262" xr:uid="{00000000-0005-0000-0000-00000CB10000}"/>
    <cellStyle name="Total 11 5 5" xfId="45263" xr:uid="{00000000-0005-0000-0000-00000DB10000}"/>
    <cellStyle name="Total 11 6" xfId="45264" xr:uid="{00000000-0005-0000-0000-00000EB10000}"/>
    <cellStyle name="Total 11 6 2" xfId="45265" xr:uid="{00000000-0005-0000-0000-00000FB10000}"/>
    <cellStyle name="Total 11 7" xfId="45266" xr:uid="{00000000-0005-0000-0000-000010B10000}"/>
    <cellStyle name="Total 11 7 2" xfId="45267" xr:uid="{00000000-0005-0000-0000-000011B10000}"/>
    <cellStyle name="Total 12" xfId="45268" xr:uid="{00000000-0005-0000-0000-000012B10000}"/>
    <cellStyle name="Total 12 2" xfId="45269" xr:uid="{00000000-0005-0000-0000-000013B10000}"/>
    <cellStyle name="Total 12 2 2" xfId="45270" xr:uid="{00000000-0005-0000-0000-000014B10000}"/>
    <cellStyle name="Total 12 2 2 2" xfId="45271" xr:uid="{00000000-0005-0000-0000-000015B10000}"/>
    <cellStyle name="Total 12 2 2 2 2" xfId="45272" xr:uid="{00000000-0005-0000-0000-000016B10000}"/>
    <cellStyle name="Total 12 2 2 2 2 2" xfId="45273" xr:uid="{00000000-0005-0000-0000-000017B10000}"/>
    <cellStyle name="Total 12 2 2 2 3" xfId="45274" xr:uid="{00000000-0005-0000-0000-000018B10000}"/>
    <cellStyle name="Total 12 2 2 2 4" xfId="45275" xr:uid="{00000000-0005-0000-0000-000019B10000}"/>
    <cellStyle name="Total 12 2 2 2 5" xfId="45276" xr:uid="{00000000-0005-0000-0000-00001AB10000}"/>
    <cellStyle name="Total 12 2 2 3" xfId="45277" xr:uid="{00000000-0005-0000-0000-00001BB10000}"/>
    <cellStyle name="Total 12 2 2 3 2" xfId="45278" xr:uid="{00000000-0005-0000-0000-00001CB10000}"/>
    <cellStyle name="Total 12 2 2 3 3" xfId="45279" xr:uid="{00000000-0005-0000-0000-00001DB10000}"/>
    <cellStyle name="Total 12 2 2 3 4" xfId="45280" xr:uid="{00000000-0005-0000-0000-00001EB10000}"/>
    <cellStyle name="Total 12 2 2 4" xfId="45281" xr:uid="{00000000-0005-0000-0000-00001FB10000}"/>
    <cellStyle name="Total 12 2 2 4 2" xfId="45282" xr:uid="{00000000-0005-0000-0000-000020B10000}"/>
    <cellStyle name="Total 12 2 2 5" xfId="45283" xr:uid="{00000000-0005-0000-0000-000021B10000}"/>
    <cellStyle name="Total 12 2 2 6" xfId="45284" xr:uid="{00000000-0005-0000-0000-000022B10000}"/>
    <cellStyle name="Total 12 2 3" xfId="45285" xr:uid="{00000000-0005-0000-0000-000023B10000}"/>
    <cellStyle name="Total 12 2 3 2" xfId="45286" xr:uid="{00000000-0005-0000-0000-000024B10000}"/>
    <cellStyle name="Total 12 2 4" xfId="45287" xr:uid="{00000000-0005-0000-0000-000025B10000}"/>
    <cellStyle name="Total 12 2 4 2" xfId="45288" xr:uid="{00000000-0005-0000-0000-000026B10000}"/>
    <cellStyle name="Total 12 2 5" xfId="45289" xr:uid="{00000000-0005-0000-0000-000027B10000}"/>
    <cellStyle name="Total 12 3" xfId="45290" xr:uid="{00000000-0005-0000-0000-000028B10000}"/>
    <cellStyle name="Total 12 3 2" xfId="45291" xr:uid="{00000000-0005-0000-0000-000029B10000}"/>
    <cellStyle name="Total 12 3 2 2" xfId="45292" xr:uid="{00000000-0005-0000-0000-00002AB10000}"/>
    <cellStyle name="Total 12 3 2 2 2" xfId="45293" xr:uid="{00000000-0005-0000-0000-00002BB10000}"/>
    <cellStyle name="Total 12 3 2 2 2 2" xfId="45294" xr:uid="{00000000-0005-0000-0000-00002CB10000}"/>
    <cellStyle name="Total 12 3 2 2 3" xfId="45295" xr:uid="{00000000-0005-0000-0000-00002DB10000}"/>
    <cellStyle name="Total 12 3 2 2 4" xfId="45296" xr:uid="{00000000-0005-0000-0000-00002EB10000}"/>
    <cellStyle name="Total 12 3 2 3" xfId="45297" xr:uid="{00000000-0005-0000-0000-00002FB10000}"/>
    <cellStyle name="Total 12 3 2 3 2" xfId="45298" xr:uid="{00000000-0005-0000-0000-000030B10000}"/>
    <cellStyle name="Total 12 3 2 4" xfId="45299" xr:uid="{00000000-0005-0000-0000-000031B10000}"/>
    <cellStyle name="Total 12 3 2 5" xfId="45300" xr:uid="{00000000-0005-0000-0000-000032B10000}"/>
    <cellStyle name="Total 12 3 2 6" xfId="45301" xr:uid="{00000000-0005-0000-0000-000033B10000}"/>
    <cellStyle name="Total 12 3 3" xfId="45302" xr:uid="{00000000-0005-0000-0000-000034B10000}"/>
    <cellStyle name="Total 12 3 3 2" xfId="45303" xr:uid="{00000000-0005-0000-0000-000035B10000}"/>
    <cellStyle name="Total 12 3 4" xfId="45304" xr:uid="{00000000-0005-0000-0000-000036B10000}"/>
    <cellStyle name="Total 12 3 5" xfId="45305" xr:uid="{00000000-0005-0000-0000-000037B10000}"/>
    <cellStyle name="Total 12 4" xfId="45306" xr:uid="{00000000-0005-0000-0000-000038B10000}"/>
    <cellStyle name="Total 12 4 2" xfId="45307" xr:uid="{00000000-0005-0000-0000-000039B10000}"/>
    <cellStyle name="Total 12 4 2 2" xfId="45308" xr:uid="{00000000-0005-0000-0000-00003AB10000}"/>
    <cellStyle name="Total 12 4 2 2 2" xfId="45309" xr:uid="{00000000-0005-0000-0000-00003BB10000}"/>
    <cellStyle name="Total 12 4 2 3" xfId="45310" xr:uid="{00000000-0005-0000-0000-00003CB10000}"/>
    <cellStyle name="Total 12 4 2 4" xfId="45311" xr:uid="{00000000-0005-0000-0000-00003DB10000}"/>
    <cellStyle name="Total 12 4 2 5" xfId="45312" xr:uid="{00000000-0005-0000-0000-00003EB10000}"/>
    <cellStyle name="Total 12 4 3" xfId="45313" xr:uid="{00000000-0005-0000-0000-00003FB10000}"/>
    <cellStyle name="Total 12 4 3 2" xfId="45314" xr:uid="{00000000-0005-0000-0000-000040B10000}"/>
    <cellStyle name="Total 12 4 3 3" xfId="45315" xr:uid="{00000000-0005-0000-0000-000041B10000}"/>
    <cellStyle name="Total 12 4 4" xfId="45316" xr:uid="{00000000-0005-0000-0000-000042B10000}"/>
    <cellStyle name="Total 12 4 5" xfId="45317" xr:uid="{00000000-0005-0000-0000-000043B10000}"/>
    <cellStyle name="Total 12 5" xfId="45318" xr:uid="{00000000-0005-0000-0000-000044B10000}"/>
    <cellStyle name="Total 12 5 2" xfId="45319" xr:uid="{00000000-0005-0000-0000-000045B10000}"/>
    <cellStyle name="Total 12 6" xfId="45320" xr:uid="{00000000-0005-0000-0000-000046B10000}"/>
    <cellStyle name="Total 12 6 2" xfId="45321" xr:uid="{00000000-0005-0000-0000-000047B10000}"/>
    <cellStyle name="Total 13" xfId="45322" xr:uid="{00000000-0005-0000-0000-000048B10000}"/>
    <cellStyle name="Total 13 2" xfId="45323" xr:uid="{00000000-0005-0000-0000-000049B10000}"/>
    <cellStyle name="Total 13 2 2" xfId="45324" xr:uid="{00000000-0005-0000-0000-00004AB10000}"/>
    <cellStyle name="Total 13 2 2 2" xfId="45325" xr:uid="{00000000-0005-0000-0000-00004BB10000}"/>
    <cellStyle name="Total 13 2 2 2 2" xfId="45326" xr:uid="{00000000-0005-0000-0000-00004CB10000}"/>
    <cellStyle name="Total 13 2 2 2 2 2" xfId="45327" xr:uid="{00000000-0005-0000-0000-00004DB10000}"/>
    <cellStyle name="Total 13 2 2 2 3" xfId="45328" xr:uid="{00000000-0005-0000-0000-00004EB10000}"/>
    <cellStyle name="Total 13 2 2 2 4" xfId="45329" xr:uid="{00000000-0005-0000-0000-00004FB10000}"/>
    <cellStyle name="Total 13 2 2 2 5" xfId="45330" xr:uid="{00000000-0005-0000-0000-000050B10000}"/>
    <cellStyle name="Total 13 2 2 3" xfId="45331" xr:uid="{00000000-0005-0000-0000-000051B10000}"/>
    <cellStyle name="Total 13 2 2 3 2" xfId="45332" xr:uid="{00000000-0005-0000-0000-000052B10000}"/>
    <cellStyle name="Total 13 2 2 3 3" xfId="45333" xr:uid="{00000000-0005-0000-0000-000053B10000}"/>
    <cellStyle name="Total 13 2 2 4" xfId="45334" xr:uid="{00000000-0005-0000-0000-000054B10000}"/>
    <cellStyle name="Total 13 2 2 4 2" xfId="45335" xr:uid="{00000000-0005-0000-0000-000055B10000}"/>
    <cellStyle name="Total 13 2 2 5" xfId="45336" xr:uid="{00000000-0005-0000-0000-000056B10000}"/>
    <cellStyle name="Total 13 2 2 6" xfId="45337" xr:uid="{00000000-0005-0000-0000-000057B10000}"/>
    <cellStyle name="Total 13 2 3" xfId="45338" xr:uid="{00000000-0005-0000-0000-000058B10000}"/>
    <cellStyle name="Total 13 2 3 2" xfId="45339" xr:uid="{00000000-0005-0000-0000-000059B10000}"/>
    <cellStyle name="Total 13 2 4" xfId="45340" xr:uid="{00000000-0005-0000-0000-00005AB10000}"/>
    <cellStyle name="Total 13 3" xfId="45341" xr:uid="{00000000-0005-0000-0000-00005BB10000}"/>
    <cellStyle name="Total 13 3 2" xfId="45342" xr:uid="{00000000-0005-0000-0000-00005CB10000}"/>
    <cellStyle name="Total 13 3 2 2" xfId="45343" xr:uid="{00000000-0005-0000-0000-00005DB10000}"/>
    <cellStyle name="Total 13 3 2 2 2" xfId="45344" xr:uid="{00000000-0005-0000-0000-00005EB10000}"/>
    <cellStyle name="Total 13 3 2 3" xfId="45345" xr:uid="{00000000-0005-0000-0000-00005FB10000}"/>
    <cellStyle name="Total 13 3 2 4" xfId="45346" xr:uid="{00000000-0005-0000-0000-000060B10000}"/>
    <cellStyle name="Total 13 3 3" xfId="45347" xr:uid="{00000000-0005-0000-0000-000061B10000}"/>
    <cellStyle name="Total 13 3 3 2" xfId="45348" xr:uid="{00000000-0005-0000-0000-000062B10000}"/>
    <cellStyle name="Total 13 3 3 3" xfId="45349" xr:uid="{00000000-0005-0000-0000-000063B10000}"/>
    <cellStyle name="Total 13 3 4" xfId="45350" xr:uid="{00000000-0005-0000-0000-000064B10000}"/>
    <cellStyle name="Total 13 3 4 2" xfId="45351" xr:uid="{00000000-0005-0000-0000-000065B10000}"/>
    <cellStyle name="Total 13 3 5" xfId="45352" xr:uid="{00000000-0005-0000-0000-000066B10000}"/>
    <cellStyle name="Total 13 3 6" xfId="45353" xr:uid="{00000000-0005-0000-0000-000067B10000}"/>
    <cellStyle name="Total 13 4" xfId="45354" xr:uid="{00000000-0005-0000-0000-000068B10000}"/>
    <cellStyle name="Total 13 4 2" xfId="45355" xr:uid="{00000000-0005-0000-0000-000069B10000}"/>
    <cellStyle name="Total 13 4 2 2" xfId="45356" xr:uid="{00000000-0005-0000-0000-00006AB10000}"/>
    <cellStyle name="Total 13 5" xfId="45357" xr:uid="{00000000-0005-0000-0000-00006BB10000}"/>
    <cellStyle name="Total 13 5 2" xfId="45358" xr:uid="{00000000-0005-0000-0000-00006CB10000}"/>
    <cellStyle name="Total 14" xfId="45359" xr:uid="{00000000-0005-0000-0000-00006DB10000}"/>
    <cellStyle name="Total 14 2" xfId="45360" xr:uid="{00000000-0005-0000-0000-00006EB10000}"/>
    <cellStyle name="Total 14 2 2" xfId="45361" xr:uid="{00000000-0005-0000-0000-00006FB10000}"/>
    <cellStyle name="Total 14 2 2 2" xfId="45362" xr:uid="{00000000-0005-0000-0000-000070B10000}"/>
    <cellStyle name="Total 14 2 2 2 2" xfId="45363" xr:uid="{00000000-0005-0000-0000-000071B10000}"/>
    <cellStyle name="Total 14 2 2 2 2 2" xfId="45364" xr:uid="{00000000-0005-0000-0000-000072B10000}"/>
    <cellStyle name="Total 14 2 2 2 3" xfId="45365" xr:uid="{00000000-0005-0000-0000-000073B10000}"/>
    <cellStyle name="Total 14 2 2 2 4" xfId="45366" xr:uid="{00000000-0005-0000-0000-000074B10000}"/>
    <cellStyle name="Total 14 2 2 2 5" xfId="45367" xr:uid="{00000000-0005-0000-0000-000075B10000}"/>
    <cellStyle name="Total 14 2 2 3" xfId="45368" xr:uid="{00000000-0005-0000-0000-000076B10000}"/>
    <cellStyle name="Total 14 2 2 3 2" xfId="45369" xr:uid="{00000000-0005-0000-0000-000077B10000}"/>
    <cellStyle name="Total 14 2 2 3 3" xfId="45370" xr:uid="{00000000-0005-0000-0000-000078B10000}"/>
    <cellStyle name="Total 14 2 2 4" xfId="45371" xr:uid="{00000000-0005-0000-0000-000079B10000}"/>
    <cellStyle name="Total 14 2 2 4 2" xfId="45372" xr:uid="{00000000-0005-0000-0000-00007AB10000}"/>
    <cellStyle name="Total 14 2 2 5" xfId="45373" xr:uid="{00000000-0005-0000-0000-00007BB10000}"/>
    <cellStyle name="Total 14 2 2 6" xfId="45374" xr:uid="{00000000-0005-0000-0000-00007CB10000}"/>
    <cellStyle name="Total 14 2 3" xfId="45375" xr:uid="{00000000-0005-0000-0000-00007DB10000}"/>
    <cellStyle name="Total 14 2 3 2" xfId="45376" xr:uid="{00000000-0005-0000-0000-00007EB10000}"/>
    <cellStyle name="Total 14 2 4" xfId="45377" xr:uid="{00000000-0005-0000-0000-00007FB10000}"/>
    <cellStyle name="Total 14 3" xfId="45378" xr:uid="{00000000-0005-0000-0000-000080B10000}"/>
    <cellStyle name="Total 14 3 2" xfId="45379" xr:uid="{00000000-0005-0000-0000-000081B10000}"/>
    <cellStyle name="Total 14 3 2 2" xfId="45380" xr:uid="{00000000-0005-0000-0000-000082B10000}"/>
    <cellStyle name="Total 14 3 2 2 2" xfId="45381" xr:uid="{00000000-0005-0000-0000-000083B10000}"/>
    <cellStyle name="Total 14 3 2 3" xfId="45382" xr:uid="{00000000-0005-0000-0000-000084B10000}"/>
    <cellStyle name="Total 14 3 2 4" xfId="45383" xr:uid="{00000000-0005-0000-0000-000085B10000}"/>
    <cellStyle name="Total 14 3 3" xfId="45384" xr:uid="{00000000-0005-0000-0000-000086B10000}"/>
    <cellStyle name="Total 14 3 3 2" xfId="45385" xr:uid="{00000000-0005-0000-0000-000087B10000}"/>
    <cellStyle name="Total 14 3 3 3" xfId="45386" xr:uid="{00000000-0005-0000-0000-000088B10000}"/>
    <cellStyle name="Total 14 3 4" xfId="45387" xr:uid="{00000000-0005-0000-0000-000089B10000}"/>
    <cellStyle name="Total 14 3 4 2" xfId="45388" xr:uid="{00000000-0005-0000-0000-00008AB10000}"/>
    <cellStyle name="Total 14 3 5" xfId="45389" xr:uid="{00000000-0005-0000-0000-00008BB10000}"/>
    <cellStyle name="Total 14 3 6" xfId="45390" xr:uid="{00000000-0005-0000-0000-00008CB10000}"/>
    <cellStyle name="Total 14 4" xfId="45391" xr:uid="{00000000-0005-0000-0000-00008DB10000}"/>
    <cellStyle name="Total 14 4 2" xfId="45392" xr:uid="{00000000-0005-0000-0000-00008EB10000}"/>
    <cellStyle name="Total 14 4 2 2" xfId="45393" xr:uid="{00000000-0005-0000-0000-00008FB10000}"/>
    <cellStyle name="Total 14 5" xfId="45394" xr:uid="{00000000-0005-0000-0000-000090B10000}"/>
    <cellStyle name="Total 14 5 2" xfId="45395" xr:uid="{00000000-0005-0000-0000-000091B10000}"/>
    <cellStyle name="Total 15" xfId="45396" xr:uid="{00000000-0005-0000-0000-000092B10000}"/>
    <cellStyle name="Total 15 2" xfId="45397" xr:uid="{00000000-0005-0000-0000-000093B10000}"/>
    <cellStyle name="Total 15 2 2" xfId="45398" xr:uid="{00000000-0005-0000-0000-000094B10000}"/>
    <cellStyle name="Total 15 2 2 2" xfId="45399" xr:uid="{00000000-0005-0000-0000-000095B10000}"/>
    <cellStyle name="Total 15 2 2 2 2" xfId="45400" xr:uid="{00000000-0005-0000-0000-000096B10000}"/>
    <cellStyle name="Total 15 2 2 2 2 2" xfId="45401" xr:uid="{00000000-0005-0000-0000-000097B10000}"/>
    <cellStyle name="Total 15 2 2 2 3" xfId="45402" xr:uid="{00000000-0005-0000-0000-000098B10000}"/>
    <cellStyle name="Total 15 2 2 2 4" xfId="45403" xr:uid="{00000000-0005-0000-0000-000099B10000}"/>
    <cellStyle name="Total 15 2 2 2 5" xfId="45404" xr:uid="{00000000-0005-0000-0000-00009AB10000}"/>
    <cellStyle name="Total 15 2 2 3" xfId="45405" xr:uid="{00000000-0005-0000-0000-00009BB10000}"/>
    <cellStyle name="Total 15 2 2 3 2" xfId="45406" xr:uid="{00000000-0005-0000-0000-00009CB10000}"/>
    <cellStyle name="Total 15 2 2 3 3" xfId="45407" xr:uid="{00000000-0005-0000-0000-00009DB10000}"/>
    <cellStyle name="Total 15 2 2 4" xfId="45408" xr:uid="{00000000-0005-0000-0000-00009EB10000}"/>
    <cellStyle name="Total 15 2 2 4 2" xfId="45409" xr:uid="{00000000-0005-0000-0000-00009FB10000}"/>
    <cellStyle name="Total 15 2 2 5" xfId="45410" xr:uid="{00000000-0005-0000-0000-0000A0B10000}"/>
    <cellStyle name="Total 15 2 2 6" xfId="45411" xr:uid="{00000000-0005-0000-0000-0000A1B10000}"/>
    <cellStyle name="Total 15 2 3" xfId="45412" xr:uid="{00000000-0005-0000-0000-0000A2B10000}"/>
    <cellStyle name="Total 15 2 3 2" xfId="45413" xr:uid="{00000000-0005-0000-0000-0000A3B10000}"/>
    <cellStyle name="Total 15 2 4" xfId="45414" xr:uid="{00000000-0005-0000-0000-0000A4B10000}"/>
    <cellStyle name="Total 15 3" xfId="45415" xr:uid="{00000000-0005-0000-0000-0000A5B10000}"/>
    <cellStyle name="Total 15 3 2" xfId="45416" xr:uid="{00000000-0005-0000-0000-0000A6B10000}"/>
    <cellStyle name="Total 15 3 2 2" xfId="45417" xr:uid="{00000000-0005-0000-0000-0000A7B10000}"/>
    <cellStyle name="Total 15 3 2 2 2" xfId="45418" xr:uid="{00000000-0005-0000-0000-0000A8B10000}"/>
    <cellStyle name="Total 15 3 2 3" xfId="45419" xr:uid="{00000000-0005-0000-0000-0000A9B10000}"/>
    <cellStyle name="Total 15 3 2 4" xfId="45420" xr:uid="{00000000-0005-0000-0000-0000AAB10000}"/>
    <cellStyle name="Total 15 3 3" xfId="45421" xr:uid="{00000000-0005-0000-0000-0000ABB10000}"/>
    <cellStyle name="Total 15 3 3 2" xfId="45422" xr:uid="{00000000-0005-0000-0000-0000ACB10000}"/>
    <cellStyle name="Total 15 3 3 3" xfId="45423" xr:uid="{00000000-0005-0000-0000-0000ADB10000}"/>
    <cellStyle name="Total 15 3 4" xfId="45424" xr:uid="{00000000-0005-0000-0000-0000AEB10000}"/>
    <cellStyle name="Total 15 3 4 2" xfId="45425" xr:uid="{00000000-0005-0000-0000-0000AFB10000}"/>
    <cellStyle name="Total 15 3 5" xfId="45426" xr:uid="{00000000-0005-0000-0000-0000B0B10000}"/>
    <cellStyle name="Total 15 3 6" xfId="45427" xr:uid="{00000000-0005-0000-0000-0000B1B10000}"/>
    <cellStyle name="Total 15 4" xfId="45428" xr:uid="{00000000-0005-0000-0000-0000B2B10000}"/>
    <cellStyle name="Total 15 4 2" xfId="45429" xr:uid="{00000000-0005-0000-0000-0000B3B10000}"/>
    <cellStyle name="Total 15 4 2 2" xfId="45430" xr:uid="{00000000-0005-0000-0000-0000B4B10000}"/>
    <cellStyle name="Total 15 5" xfId="45431" xr:uid="{00000000-0005-0000-0000-0000B5B10000}"/>
    <cellStyle name="Total 15 5 2" xfId="45432" xr:uid="{00000000-0005-0000-0000-0000B6B10000}"/>
    <cellStyle name="Total 16" xfId="45433" xr:uid="{00000000-0005-0000-0000-0000B7B10000}"/>
    <cellStyle name="Total 16 2" xfId="45434" xr:uid="{00000000-0005-0000-0000-0000B8B10000}"/>
    <cellStyle name="Total 16 2 2" xfId="45435" xr:uid="{00000000-0005-0000-0000-0000B9B10000}"/>
    <cellStyle name="Total 16 2 2 2" xfId="45436" xr:uid="{00000000-0005-0000-0000-0000BAB10000}"/>
    <cellStyle name="Total 16 2 2 2 2" xfId="45437" xr:uid="{00000000-0005-0000-0000-0000BBB10000}"/>
    <cellStyle name="Total 16 2 2 2 2 2" xfId="45438" xr:uid="{00000000-0005-0000-0000-0000BCB10000}"/>
    <cellStyle name="Total 16 2 2 2 3" xfId="45439" xr:uid="{00000000-0005-0000-0000-0000BDB10000}"/>
    <cellStyle name="Total 16 2 2 2 4" xfId="45440" xr:uid="{00000000-0005-0000-0000-0000BEB10000}"/>
    <cellStyle name="Total 16 2 2 2 5" xfId="45441" xr:uid="{00000000-0005-0000-0000-0000BFB10000}"/>
    <cellStyle name="Total 16 2 2 3" xfId="45442" xr:uid="{00000000-0005-0000-0000-0000C0B10000}"/>
    <cellStyle name="Total 16 2 2 3 2" xfId="45443" xr:uid="{00000000-0005-0000-0000-0000C1B10000}"/>
    <cellStyle name="Total 16 2 2 3 3" xfId="45444" xr:uid="{00000000-0005-0000-0000-0000C2B10000}"/>
    <cellStyle name="Total 16 2 2 4" xfId="45445" xr:uid="{00000000-0005-0000-0000-0000C3B10000}"/>
    <cellStyle name="Total 16 2 2 4 2" xfId="45446" xr:uid="{00000000-0005-0000-0000-0000C4B10000}"/>
    <cellStyle name="Total 16 2 2 5" xfId="45447" xr:uid="{00000000-0005-0000-0000-0000C5B10000}"/>
    <cellStyle name="Total 16 2 2 6" xfId="45448" xr:uid="{00000000-0005-0000-0000-0000C6B10000}"/>
    <cellStyle name="Total 16 2 3" xfId="45449" xr:uid="{00000000-0005-0000-0000-0000C7B10000}"/>
    <cellStyle name="Total 16 2 3 2" xfId="45450" xr:uid="{00000000-0005-0000-0000-0000C8B10000}"/>
    <cellStyle name="Total 16 2 4" xfId="45451" xr:uid="{00000000-0005-0000-0000-0000C9B10000}"/>
    <cellStyle name="Total 16 3" xfId="45452" xr:uid="{00000000-0005-0000-0000-0000CAB10000}"/>
    <cellStyle name="Total 16 3 2" xfId="45453" xr:uid="{00000000-0005-0000-0000-0000CBB10000}"/>
    <cellStyle name="Total 16 3 2 2" xfId="45454" xr:uid="{00000000-0005-0000-0000-0000CCB10000}"/>
    <cellStyle name="Total 16 3 2 2 2" xfId="45455" xr:uid="{00000000-0005-0000-0000-0000CDB10000}"/>
    <cellStyle name="Total 16 3 2 3" xfId="45456" xr:uid="{00000000-0005-0000-0000-0000CEB10000}"/>
    <cellStyle name="Total 16 3 2 4" xfId="45457" xr:uid="{00000000-0005-0000-0000-0000CFB10000}"/>
    <cellStyle name="Total 16 3 2 5" xfId="45458" xr:uid="{00000000-0005-0000-0000-0000D0B10000}"/>
    <cellStyle name="Total 16 3 3" xfId="45459" xr:uid="{00000000-0005-0000-0000-0000D1B10000}"/>
    <cellStyle name="Total 16 3 3 2" xfId="45460" xr:uid="{00000000-0005-0000-0000-0000D2B10000}"/>
    <cellStyle name="Total 16 3 3 3" xfId="45461" xr:uid="{00000000-0005-0000-0000-0000D3B10000}"/>
    <cellStyle name="Total 16 3 4" xfId="45462" xr:uid="{00000000-0005-0000-0000-0000D4B10000}"/>
    <cellStyle name="Total 16 3 4 2" xfId="45463" xr:uid="{00000000-0005-0000-0000-0000D5B10000}"/>
    <cellStyle name="Total 16 3 5" xfId="45464" xr:uid="{00000000-0005-0000-0000-0000D6B10000}"/>
    <cellStyle name="Total 16 3 6" xfId="45465" xr:uid="{00000000-0005-0000-0000-0000D7B10000}"/>
    <cellStyle name="Total 16 4" xfId="45466" xr:uid="{00000000-0005-0000-0000-0000D8B10000}"/>
    <cellStyle name="Total 16 4 2" xfId="45467" xr:uid="{00000000-0005-0000-0000-0000D9B10000}"/>
    <cellStyle name="Total 16 5" xfId="45468" xr:uid="{00000000-0005-0000-0000-0000DAB10000}"/>
    <cellStyle name="Total 17" xfId="45469" xr:uid="{00000000-0005-0000-0000-0000DBB10000}"/>
    <cellStyle name="Total 17 2" xfId="45470" xr:uid="{00000000-0005-0000-0000-0000DCB10000}"/>
    <cellStyle name="Total 17 2 2" xfId="45471" xr:uid="{00000000-0005-0000-0000-0000DDB10000}"/>
    <cellStyle name="Total 17 2 2 2" xfId="45472" xr:uid="{00000000-0005-0000-0000-0000DEB10000}"/>
    <cellStyle name="Total 17 2 2 2 2" xfId="45473" xr:uid="{00000000-0005-0000-0000-0000DFB10000}"/>
    <cellStyle name="Total 17 2 2 2 2 2" xfId="45474" xr:uid="{00000000-0005-0000-0000-0000E0B10000}"/>
    <cellStyle name="Total 17 2 2 2 3" xfId="45475" xr:uid="{00000000-0005-0000-0000-0000E1B10000}"/>
    <cellStyle name="Total 17 2 2 2 4" xfId="45476" xr:uid="{00000000-0005-0000-0000-0000E2B10000}"/>
    <cellStyle name="Total 17 2 2 2 5" xfId="45477" xr:uid="{00000000-0005-0000-0000-0000E3B10000}"/>
    <cellStyle name="Total 17 2 2 3" xfId="45478" xr:uid="{00000000-0005-0000-0000-0000E4B10000}"/>
    <cellStyle name="Total 17 2 2 3 2" xfId="45479" xr:uid="{00000000-0005-0000-0000-0000E5B10000}"/>
    <cellStyle name="Total 17 2 2 3 3" xfId="45480" xr:uid="{00000000-0005-0000-0000-0000E6B10000}"/>
    <cellStyle name="Total 17 2 2 4" xfId="45481" xr:uid="{00000000-0005-0000-0000-0000E7B10000}"/>
    <cellStyle name="Total 17 2 2 4 2" xfId="45482" xr:uid="{00000000-0005-0000-0000-0000E8B10000}"/>
    <cellStyle name="Total 17 2 2 5" xfId="45483" xr:uid="{00000000-0005-0000-0000-0000E9B10000}"/>
    <cellStyle name="Total 17 2 2 6" xfId="45484" xr:uid="{00000000-0005-0000-0000-0000EAB10000}"/>
    <cellStyle name="Total 17 2 3" xfId="45485" xr:uid="{00000000-0005-0000-0000-0000EBB10000}"/>
    <cellStyle name="Total 17 2 3 2" xfId="45486" xr:uid="{00000000-0005-0000-0000-0000ECB10000}"/>
    <cellStyle name="Total 17 2 4" xfId="45487" xr:uid="{00000000-0005-0000-0000-0000EDB10000}"/>
    <cellStyle name="Total 17 3" xfId="45488" xr:uid="{00000000-0005-0000-0000-0000EEB10000}"/>
    <cellStyle name="Total 17 3 2" xfId="45489" xr:uid="{00000000-0005-0000-0000-0000EFB10000}"/>
    <cellStyle name="Total 17 3 2 2" xfId="45490" xr:uid="{00000000-0005-0000-0000-0000F0B10000}"/>
    <cellStyle name="Total 17 3 2 2 2" xfId="45491" xr:uid="{00000000-0005-0000-0000-0000F1B10000}"/>
    <cellStyle name="Total 17 3 2 3" xfId="45492" xr:uid="{00000000-0005-0000-0000-0000F2B10000}"/>
    <cellStyle name="Total 17 3 2 4" xfId="45493" xr:uid="{00000000-0005-0000-0000-0000F3B10000}"/>
    <cellStyle name="Total 17 3 2 5" xfId="45494" xr:uid="{00000000-0005-0000-0000-0000F4B10000}"/>
    <cellStyle name="Total 17 3 3" xfId="45495" xr:uid="{00000000-0005-0000-0000-0000F5B10000}"/>
    <cellStyle name="Total 17 3 3 2" xfId="45496" xr:uid="{00000000-0005-0000-0000-0000F6B10000}"/>
    <cellStyle name="Total 17 3 3 3" xfId="45497" xr:uid="{00000000-0005-0000-0000-0000F7B10000}"/>
    <cellStyle name="Total 17 3 4" xfId="45498" xr:uid="{00000000-0005-0000-0000-0000F8B10000}"/>
    <cellStyle name="Total 17 3 4 2" xfId="45499" xr:uid="{00000000-0005-0000-0000-0000F9B10000}"/>
    <cellStyle name="Total 17 3 5" xfId="45500" xr:uid="{00000000-0005-0000-0000-0000FAB10000}"/>
    <cellStyle name="Total 17 3 6" xfId="45501" xr:uid="{00000000-0005-0000-0000-0000FBB10000}"/>
    <cellStyle name="Total 17 4" xfId="45502" xr:uid="{00000000-0005-0000-0000-0000FCB10000}"/>
    <cellStyle name="Total 17 4 2" xfId="45503" xr:uid="{00000000-0005-0000-0000-0000FDB10000}"/>
    <cellStyle name="Total 17 5" xfId="45504" xr:uid="{00000000-0005-0000-0000-0000FEB10000}"/>
    <cellStyle name="Total 18" xfId="45505" xr:uid="{00000000-0005-0000-0000-0000FFB10000}"/>
    <cellStyle name="Total 18 2" xfId="45506" xr:uid="{00000000-0005-0000-0000-000000B20000}"/>
    <cellStyle name="Total 18 2 2" xfId="45507" xr:uid="{00000000-0005-0000-0000-000001B20000}"/>
    <cellStyle name="Total 18 2 2 2" xfId="45508" xr:uid="{00000000-0005-0000-0000-000002B20000}"/>
    <cellStyle name="Total 18 2 2 2 2" xfId="45509" xr:uid="{00000000-0005-0000-0000-000003B20000}"/>
    <cellStyle name="Total 18 2 2 2 2 2" xfId="45510" xr:uid="{00000000-0005-0000-0000-000004B20000}"/>
    <cellStyle name="Total 18 2 2 2 3" xfId="45511" xr:uid="{00000000-0005-0000-0000-000005B20000}"/>
    <cellStyle name="Total 18 2 2 2 4" xfId="45512" xr:uid="{00000000-0005-0000-0000-000006B20000}"/>
    <cellStyle name="Total 18 2 2 2 5" xfId="45513" xr:uid="{00000000-0005-0000-0000-000007B20000}"/>
    <cellStyle name="Total 18 2 2 3" xfId="45514" xr:uid="{00000000-0005-0000-0000-000008B20000}"/>
    <cellStyle name="Total 18 2 2 3 2" xfId="45515" xr:uid="{00000000-0005-0000-0000-000009B20000}"/>
    <cellStyle name="Total 18 2 2 3 3" xfId="45516" xr:uid="{00000000-0005-0000-0000-00000AB20000}"/>
    <cellStyle name="Total 18 2 2 4" xfId="45517" xr:uid="{00000000-0005-0000-0000-00000BB20000}"/>
    <cellStyle name="Total 18 2 2 4 2" xfId="45518" xr:uid="{00000000-0005-0000-0000-00000CB20000}"/>
    <cellStyle name="Total 18 2 2 5" xfId="45519" xr:uid="{00000000-0005-0000-0000-00000DB20000}"/>
    <cellStyle name="Total 18 2 2 6" xfId="45520" xr:uid="{00000000-0005-0000-0000-00000EB20000}"/>
    <cellStyle name="Total 18 2 3" xfId="45521" xr:uid="{00000000-0005-0000-0000-00000FB20000}"/>
    <cellStyle name="Total 18 2 3 2" xfId="45522" xr:uid="{00000000-0005-0000-0000-000010B20000}"/>
    <cellStyle name="Total 18 2 4" xfId="45523" xr:uid="{00000000-0005-0000-0000-000011B20000}"/>
    <cellStyle name="Total 18 3" xfId="45524" xr:uid="{00000000-0005-0000-0000-000012B20000}"/>
    <cellStyle name="Total 18 3 2" xfId="45525" xr:uid="{00000000-0005-0000-0000-000013B20000}"/>
    <cellStyle name="Total 18 3 2 2" xfId="45526" xr:uid="{00000000-0005-0000-0000-000014B20000}"/>
    <cellStyle name="Total 18 3 2 2 2" xfId="45527" xr:uid="{00000000-0005-0000-0000-000015B20000}"/>
    <cellStyle name="Total 18 3 2 3" xfId="45528" xr:uid="{00000000-0005-0000-0000-000016B20000}"/>
    <cellStyle name="Total 18 3 2 4" xfId="45529" xr:uid="{00000000-0005-0000-0000-000017B20000}"/>
    <cellStyle name="Total 18 3 2 5" xfId="45530" xr:uid="{00000000-0005-0000-0000-000018B20000}"/>
    <cellStyle name="Total 18 3 3" xfId="45531" xr:uid="{00000000-0005-0000-0000-000019B20000}"/>
    <cellStyle name="Total 18 3 3 2" xfId="45532" xr:uid="{00000000-0005-0000-0000-00001AB20000}"/>
    <cellStyle name="Total 18 3 3 3" xfId="45533" xr:uid="{00000000-0005-0000-0000-00001BB20000}"/>
    <cellStyle name="Total 18 3 4" xfId="45534" xr:uid="{00000000-0005-0000-0000-00001CB20000}"/>
    <cellStyle name="Total 18 3 4 2" xfId="45535" xr:uid="{00000000-0005-0000-0000-00001DB20000}"/>
    <cellStyle name="Total 18 3 5" xfId="45536" xr:uid="{00000000-0005-0000-0000-00001EB20000}"/>
    <cellStyle name="Total 18 3 6" xfId="45537" xr:uid="{00000000-0005-0000-0000-00001FB20000}"/>
    <cellStyle name="Total 18 4" xfId="45538" xr:uid="{00000000-0005-0000-0000-000020B20000}"/>
    <cellStyle name="Total 18 4 2" xfId="45539" xr:uid="{00000000-0005-0000-0000-000021B20000}"/>
    <cellStyle name="Total 18 5" xfId="45540" xr:uid="{00000000-0005-0000-0000-000022B20000}"/>
    <cellStyle name="Total 19" xfId="45541" xr:uid="{00000000-0005-0000-0000-000023B20000}"/>
    <cellStyle name="Total 19 2" xfId="45542" xr:uid="{00000000-0005-0000-0000-000024B20000}"/>
    <cellStyle name="Total 19 2 2" xfId="45543" xr:uid="{00000000-0005-0000-0000-000025B20000}"/>
    <cellStyle name="Total 19 2 2 2" xfId="45544" xr:uid="{00000000-0005-0000-0000-000026B20000}"/>
    <cellStyle name="Total 19 2 2 2 2" xfId="45545" xr:uid="{00000000-0005-0000-0000-000027B20000}"/>
    <cellStyle name="Total 19 2 2 2 2 2" xfId="45546" xr:uid="{00000000-0005-0000-0000-000028B20000}"/>
    <cellStyle name="Total 19 2 2 2 3" xfId="45547" xr:uid="{00000000-0005-0000-0000-000029B20000}"/>
    <cellStyle name="Total 19 2 2 2 4" xfId="45548" xr:uid="{00000000-0005-0000-0000-00002AB20000}"/>
    <cellStyle name="Total 19 2 2 2 5" xfId="45549" xr:uid="{00000000-0005-0000-0000-00002BB20000}"/>
    <cellStyle name="Total 19 2 2 3" xfId="45550" xr:uid="{00000000-0005-0000-0000-00002CB20000}"/>
    <cellStyle name="Total 19 2 2 3 2" xfId="45551" xr:uid="{00000000-0005-0000-0000-00002DB20000}"/>
    <cellStyle name="Total 19 2 2 3 3" xfId="45552" xr:uid="{00000000-0005-0000-0000-00002EB20000}"/>
    <cellStyle name="Total 19 2 2 4" xfId="45553" xr:uid="{00000000-0005-0000-0000-00002FB20000}"/>
    <cellStyle name="Total 19 2 2 4 2" xfId="45554" xr:uid="{00000000-0005-0000-0000-000030B20000}"/>
    <cellStyle name="Total 19 2 2 5" xfId="45555" xr:uid="{00000000-0005-0000-0000-000031B20000}"/>
    <cellStyle name="Total 19 2 2 6" xfId="45556" xr:uid="{00000000-0005-0000-0000-000032B20000}"/>
    <cellStyle name="Total 19 2 3" xfId="45557" xr:uid="{00000000-0005-0000-0000-000033B20000}"/>
    <cellStyle name="Total 19 2 3 2" xfId="45558" xr:uid="{00000000-0005-0000-0000-000034B20000}"/>
    <cellStyle name="Total 19 2 4" xfId="45559" xr:uid="{00000000-0005-0000-0000-000035B20000}"/>
    <cellStyle name="Total 19 3" xfId="45560" xr:uid="{00000000-0005-0000-0000-000036B20000}"/>
    <cellStyle name="Total 19 3 2" xfId="45561" xr:uid="{00000000-0005-0000-0000-000037B20000}"/>
    <cellStyle name="Total 19 3 2 2" xfId="45562" xr:uid="{00000000-0005-0000-0000-000038B20000}"/>
    <cellStyle name="Total 19 3 2 2 2" xfId="45563" xr:uid="{00000000-0005-0000-0000-000039B20000}"/>
    <cellStyle name="Total 19 3 2 3" xfId="45564" xr:uid="{00000000-0005-0000-0000-00003AB20000}"/>
    <cellStyle name="Total 19 3 2 4" xfId="45565" xr:uid="{00000000-0005-0000-0000-00003BB20000}"/>
    <cellStyle name="Total 19 3 2 5" xfId="45566" xr:uid="{00000000-0005-0000-0000-00003CB20000}"/>
    <cellStyle name="Total 19 3 3" xfId="45567" xr:uid="{00000000-0005-0000-0000-00003DB20000}"/>
    <cellStyle name="Total 19 3 3 2" xfId="45568" xr:uid="{00000000-0005-0000-0000-00003EB20000}"/>
    <cellStyle name="Total 19 3 3 3" xfId="45569" xr:uid="{00000000-0005-0000-0000-00003FB20000}"/>
    <cellStyle name="Total 19 3 4" xfId="45570" xr:uid="{00000000-0005-0000-0000-000040B20000}"/>
    <cellStyle name="Total 19 3 4 2" xfId="45571" xr:uid="{00000000-0005-0000-0000-000041B20000}"/>
    <cellStyle name="Total 19 3 5" xfId="45572" xr:uid="{00000000-0005-0000-0000-000042B20000}"/>
    <cellStyle name="Total 19 3 6" xfId="45573" xr:uid="{00000000-0005-0000-0000-000043B20000}"/>
    <cellStyle name="Total 19 4" xfId="45574" xr:uid="{00000000-0005-0000-0000-000044B20000}"/>
    <cellStyle name="Total 19 4 2" xfId="45575" xr:uid="{00000000-0005-0000-0000-000045B20000}"/>
    <cellStyle name="Total 19 5" xfId="45576" xr:uid="{00000000-0005-0000-0000-000046B20000}"/>
    <cellStyle name="Total 2" xfId="994" xr:uid="{00000000-0005-0000-0000-000047B20000}"/>
    <cellStyle name="Total 2 10" xfId="45577" xr:uid="{00000000-0005-0000-0000-000048B20000}"/>
    <cellStyle name="Total 2 10 2" xfId="45578" xr:uid="{00000000-0005-0000-0000-000049B20000}"/>
    <cellStyle name="Total 2 10 2 2" xfId="45579" xr:uid="{00000000-0005-0000-0000-00004AB20000}"/>
    <cellStyle name="Total 2 10 2 2 2" xfId="45580" xr:uid="{00000000-0005-0000-0000-00004BB20000}"/>
    <cellStyle name="Total 2 10 2 2 2 2" xfId="45581" xr:uid="{00000000-0005-0000-0000-00004CB20000}"/>
    <cellStyle name="Total 2 10 2 2 3" xfId="45582" xr:uid="{00000000-0005-0000-0000-00004DB20000}"/>
    <cellStyle name="Total 2 10 2 2 4" xfId="45583" xr:uid="{00000000-0005-0000-0000-00004EB20000}"/>
    <cellStyle name="Total 2 10 2 3" xfId="45584" xr:uid="{00000000-0005-0000-0000-00004FB20000}"/>
    <cellStyle name="Total 2 10 2 3 2" xfId="45585" xr:uid="{00000000-0005-0000-0000-000050B20000}"/>
    <cellStyle name="Total 2 10 2 4" xfId="45586" xr:uid="{00000000-0005-0000-0000-000051B20000}"/>
    <cellStyle name="Total 2 10 2 5" xfId="45587" xr:uid="{00000000-0005-0000-0000-000052B20000}"/>
    <cellStyle name="Total 2 11" xfId="45588" xr:uid="{00000000-0005-0000-0000-000053B20000}"/>
    <cellStyle name="Total 2 11 2" xfId="45589" xr:uid="{00000000-0005-0000-0000-000054B20000}"/>
    <cellStyle name="Total 2 11 2 2" xfId="45590" xr:uid="{00000000-0005-0000-0000-000055B20000}"/>
    <cellStyle name="Total 2 11 2 2 2" xfId="45591" xr:uid="{00000000-0005-0000-0000-000056B20000}"/>
    <cellStyle name="Total 2 11 2 3" xfId="45592" xr:uid="{00000000-0005-0000-0000-000057B20000}"/>
    <cellStyle name="Total 2 11 2 4" xfId="45593" xr:uid="{00000000-0005-0000-0000-000058B20000}"/>
    <cellStyle name="Total 2 11 3" xfId="45594" xr:uid="{00000000-0005-0000-0000-000059B20000}"/>
    <cellStyle name="Total 2 11 3 2" xfId="45595" xr:uid="{00000000-0005-0000-0000-00005AB20000}"/>
    <cellStyle name="Total 2 11 4" xfId="45596" xr:uid="{00000000-0005-0000-0000-00005BB20000}"/>
    <cellStyle name="Total 2 11 5" xfId="45597" xr:uid="{00000000-0005-0000-0000-00005CB20000}"/>
    <cellStyle name="Total 2 12" xfId="45598" xr:uid="{00000000-0005-0000-0000-00005DB20000}"/>
    <cellStyle name="Total 2 12 2" xfId="45599" xr:uid="{00000000-0005-0000-0000-00005EB20000}"/>
    <cellStyle name="Total 2 13" xfId="2326" xr:uid="{00000000-0005-0000-0000-00005FB20000}"/>
    <cellStyle name="Total 2 14" xfId="52125" xr:uid="{BA033517-3873-4E3B-BB18-CE1E5990418D}"/>
    <cellStyle name="Total 2 2" xfId="1973" xr:uid="{00000000-0005-0000-0000-000060B20000}"/>
    <cellStyle name="Total 2 2 2" xfId="45601" xr:uid="{00000000-0005-0000-0000-000061B20000}"/>
    <cellStyle name="Total 2 2 2 2" xfId="45602" xr:uid="{00000000-0005-0000-0000-000062B20000}"/>
    <cellStyle name="Total 2 2 2 2 2" xfId="45603" xr:uid="{00000000-0005-0000-0000-000063B20000}"/>
    <cellStyle name="Total 2 2 2 2 2 2" xfId="45604" xr:uid="{00000000-0005-0000-0000-000064B20000}"/>
    <cellStyle name="Total 2 2 2 2 2 2 2" xfId="45605" xr:uid="{00000000-0005-0000-0000-000065B20000}"/>
    <cellStyle name="Total 2 2 2 2 2 3" xfId="45606" xr:uid="{00000000-0005-0000-0000-000066B20000}"/>
    <cellStyle name="Total 2 2 2 2 2 4" xfId="45607" xr:uid="{00000000-0005-0000-0000-000067B20000}"/>
    <cellStyle name="Total 2 2 2 2 3" xfId="45608" xr:uid="{00000000-0005-0000-0000-000068B20000}"/>
    <cellStyle name="Total 2 2 2 2 3 2" xfId="45609" xr:uid="{00000000-0005-0000-0000-000069B20000}"/>
    <cellStyle name="Total 2 2 2 2 4" xfId="45610" xr:uid="{00000000-0005-0000-0000-00006AB20000}"/>
    <cellStyle name="Total 2 2 2 2 5" xfId="45611" xr:uid="{00000000-0005-0000-0000-00006BB20000}"/>
    <cellStyle name="Total 2 2 2 2 6" xfId="45612" xr:uid="{00000000-0005-0000-0000-00006CB20000}"/>
    <cellStyle name="Total 2 2 2 3" xfId="45613" xr:uid="{00000000-0005-0000-0000-00006DB20000}"/>
    <cellStyle name="Total 2 2 3" xfId="45614" xr:uid="{00000000-0005-0000-0000-00006EB20000}"/>
    <cellStyle name="Total 2 2 3 2" xfId="45615" xr:uid="{00000000-0005-0000-0000-00006FB20000}"/>
    <cellStyle name="Total 2 2 3 2 2" xfId="45616" xr:uid="{00000000-0005-0000-0000-000070B20000}"/>
    <cellStyle name="Total 2 2 3 2 2 2" xfId="45617" xr:uid="{00000000-0005-0000-0000-000071B20000}"/>
    <cellStyle name="Total 2 2 3 2 2 2 2" xfId="45618" xr:uid="{00000000-0005-0000-0000-000072B20000}"/>
    <cellStyle name="Total 2 2 3 2 2 3" xfId="45619" xr:uid="{00000000-0005-0000-0000-000073B20000}"/>
    <cellStyle name="Total 2 2 3 2 2 4" xfId="45620" xr:uid="{00000000-0005-0000-0000-000074B20000}"/>
    <cellStyle name="Total 2 2 3 2 3" xfId="45621" xr:uid="{00000000-0005-0000-0000-000075B20000}"/>
    <cellStyle name="Total 2 2 3 2 3 2" xfId="45622" xr:uid="{00000000-0005-0000-0000-000076B20000}"/>
    <cellStyle name="Total 2 2 3 2 4" xfId="45623" xr:uid="{00000000-0005-0000-0000-000077B20000}"/>
    <cellStyle name="Total 2 2 3 2 5" xfId="45624" xr:uid="{00000000-0005-0000-0000-000078B20000}"/>
    <cellStyle name="Total 2 2 3 3" xfId="45625" xr:uid="{00000000-0005-0000-0000-000079B20000}"/>
    <cellStyle name="Total 2 2 4" xfId="45626" xr:uid="{00000000-0005-0000-0000-00007AB20000}"/>
    <cellStyle name="Total 2 2 4 2" xfId="45627" xr:uid="{00000000-0005-0000-0000-00007BB20000}"/>
    <cellStyle name="Total 2 2 4 2 2" xfId="45628" xr:uid="{00000000-0005-0000-0000-00007CB20000}"/>
    <cellStyle name="Total 2 2 4 2 2 2" xfId="45629" xr:uid="{00000000-0005-0000-0000-00007DB20000}"/>
    <cellStyle name="Total 2 2 4 2 3" xfId="45630" xr:uid="{00000000-0005-0000-0000-00007EB20000}"/>
    <cellStyle name="Total 2 2 4 2 4" xfId="45631" xr:uid="{00000000-0005-0000-0000-00007FB20000}"/>
    <cellStyle name="Total 2 2 4 3" xfId="45632" xr:uid="{00000000-0005-0000-0000-000080B20000}"/>
    <cellStyle name="Total 2 2 4 3 2" xfId="45633" xr:uid="{00000000-0005-0000-0000-000081B20000}"/>
    <cellStyle name="Total 2 2 4 4" xfId="45634" xr:uid="{00000000-0005-0000-0000-000082B20000}"/>
    <cellStyle name="Total 2 2 4 5" xfId="45635" xr:uid="{00000000-0005-0000-0000-000083B20000}"/>
    <cellStyle name="Total 2 2 5" xfId="45636" xr:uid="{00000000-0005-0000-0000-000084B20000}"/>
    <cellStyle name="Total 2 2 5 2" xfId="45637" xr:uid="{00000000-0005-0000-0000-000085B20000}"/>
    <cellStyle name="Total 2 2 6" xfId="45600" xr:uid="{00000000-0005-0000-0000-000086B20000}"/>
    <cellStyle name="Total 2 2 7" xfId="52126" xr:uid="{60A540FE-A3C9-4D3E-A63C-D383E6F4ADCA}"/>
    <cellStyle name="Total 2 3" xfId="45638" xr:uid="{00000000-0005-0000-0000-000087B20000}"/>
    <cellStyle name="Total 2 3 2" xfId="45639" xr:uid="{00000000-0005-0000-0000-000088B20000}"/>
    <cellStyle name="Total 2 3 2 2" xfId="45640" xr:uid="{00000000-0005-0000-0000-000089B20000}"/>
    <cellStyle name="Total 2 3 2 2 2" xfId="45641" xr:uid="{00000000-0005-0000-0000-00008AB20000}"/>
    <cellStyle name="Total 2 3 2 2 2 2" xfId="45642" xr:uid="{00000000-0005-0000-0000-00008BB20000}"/>
    <cellStyle name="Total 2 3 2 2 2 2 2" xfId="45643" xr:uid="{00000000-0005-0000-0000-00008CB20000}"/>
    <cellStyle name="Total 2 3 2 2 2 3" xfId="45644" xr:uid="{00000000-0005-0000-0000-00008DB20000}"/>
    <cellStyle name="Total 2 3 2 2 2 4" xfId="45645" xr:uid="{00000000-0005-0000-0000-00008EB20000}"/>
    <cellStyle name="Total 2 3 2 2 3" xfId="45646" xr:uid="{00000000-0005-0000-0000-00008FB20000}"/>
    <cellStyle name="Total 2 3 2 2 3 2" xfId="45647" xr:uid="{00000000-0005-0000-0000-000090B20000}"/>
    <cellStyle name="Total 2 3 2 2 4" xfId="45648" xr:uid="{00000000-0005-0000-0000-000091B20000}"/>
    <cellStyle name="Total 2 3 2 2 5" xfId="45649" xr:uid="{00000000-0005-0000-0000-000092B20000}"/>
    <cellStyle name="Total 2 3 2 2 6" xfId="45650" xr:uid="{00000000-0005-0000-0000-000093B20000}"/>
    <cellStyle name="Total 2 3 2 3" xfId="45651" xr:uid="{00000000-0005-0000-0000-000094B20000}"/>
    <cellStyle name="Total 2 3 2 3 2" xfId="45652" xr:uid="{00000000-0005-0000-0000-000095B20000}"/>
    <cellStyle name="Total 2 3 2 3 3" xfId="45653" xr:uid="{00000000-0005-0000-0000-000096B20000}"/>
    <cellStyle name="Total 2 3 3" xfId="45654" xr:uid="{00000000-0005-0000-0000-000097B20000}"/>
    <cellStyle name="Total 2 3 3 2" xfId="45655" xr:uid="{00000000-0005-0000-0000-000098B20000}"/>
    <cellStyle name="Total 2 3 3 2 2" xfId="45656" xr:uid="{00000000-0005-0000-0000-000099B20000}"/>
    <cellStyle name="Total 2 3 3 2 2 2" xfId="45657" xr:uid="{00000000-0005-0000-0000-00009AB20000}"/>
    <cellStyle name="Total 2 3 3 2 2 2 2" xfId="45658" xr:uid="{00000000-0005-0000-0000-00009BB20000}"/>
    <cellStyle name="Total 2 3 3 2 2 3" xfId="45659" xr:uid="{00000000-0005-0000-0000-00009CB20000}"/>
    <cellStyle name="Total 2 3 3 2 2 4" xfId="45660" xr:uid="{00000000-0005-0000-0000-00009DB20000}"/>
    <cellStyle name="Total 2 3 3 2 3" xfId="45661" xr:uid="{00000000-0005-0000-0000-00009EB20000}"/>
    <cellStyle name="Total 2 3 3 2 3 2" xfId="45662" xr:uid="{00000000-0005-0000-0000-00009FB20000}"/>
    <cellStyle name="Total 2 3 3 2 4" xfId="45663" xr:uid="{00000000-0005-0000-0000-0000A0B20000}"/>
    <cellStyle name="Total 2 3 3 2 5" xfId="45664" xr:uid="{00000000-0005-0000-0000-0000A1B20000}"/>
    <cellStyle name="Total 2 3 3 3" xfId="45665" xr:uid="{00000000-0005-0000-0000-0000A2B20000}"/>
    <cellStyle name="Total 2 3 3 4" xfId="45666" xr:uid="{00000000-0005-0000-0000-0000A3B20000}"/>
    <cellStyle name="Total 2 3 4" xfId="45667" xr:uid="{00000000-0005-0000-0000-0000A4B20000}"/>
    <cellStyle name="Total 2 3 4 2" xfId="45668" xr:uid="{00000000-0005-0000-0000-0000A5B20000}"/>
    <cellStyle name="Total 2 3 4 2 2" xfId="45669" xr:uid="{00000000-0005-0000-0000-0000A6B20000}"/>
    <cellStyle name="Total 2 3 4 2 2 2" xfId="45670" xr:uid="{00000000-0005-0000-0000-0000A7B20000}"/>
    <cellStyle name="Total 2 3 4 2 2 2 2" xfId="45671" xr:uid="{00000000-0005-0000-0000-0000A8B20000}"/>
    <cellStyle name="Total 2 3 4 2 2 3" xfId="45672" xr:uid="{00000000-0005-0000-0000-0000A9B20000}"/>
    <cellStyle name="Total 2 3 4 2 2 4" xfId="45673" xr:uid="{00000000-0005-0000-0000-0000AAB20000}"/>
    <cellStyle name="Total 2 3 4 2 3" xfId="45674" xr:uid="{00000000-0005-0000-0000-0000ABB20000}"/>
    <cellStyle name="Total 2 3 4 2 3 2" xfId="45675" xr:uid="{00000000-0005-0000-0000-0000ACB20000}"/>
    <cellStyle name="Total 2 3 4 2 4" xfId="45676" xr:uid="{00000000-0005-0000-0000-0000ADB20000}"/>
    <cellStyle name="Total 2 3 4 2 5" xfId="45677" xr:uid="{00000000-0005-0000-0000-0000AEB20000}"/>
    <cellStyle name="Total 2 3 4 3" xfId="45678" xr:uid="{00000000-0005-0000-0000-0000AFB20000}"/>
    <cellStyle name="Total 2 3 5" xfId="45679" xr:uid="{00000000-0005-0000-0000-0000B0B20000}"/>
    <cellStyle name="Total 2 3 5 2" xfId="45680" xr:uid="{00000000-0005-0000-0000-0000B1B20000}"/>
    <cellStyle name="Total 2 3 5 2 2" xfId="45681" xr:uid="{00000000-0005-0000-0000-0000B2B20000}"/>
    <cellStyle name="Total 2 3 5 2 2 2" xfId="45682" xr:uid="{00000000-0005-0000-0000-0000B3B20000}"/>
    <cellStyle name="Total 2 3 5 2 3" xfId="45683" xr:uid="{00000000-0005-0000-0000-0000B4B20000}"/>
    <cellStyle name="Total 2 3 5 2 4" xfId="45684" xr:uid="{00000000-0005-0000-0000-0000B5B20000}"/>
    <cellStyle name="Total 2 3 5 3" xfId="45685" xr:uid="{00000000-0005-0000-0000-0000B6B20000}"/>
    <cellStyle name="Total 2 3 5 3 2" xfId="45686" xr:uid="{00000000-0005-0000-0000-0000B7B20000}"/>
    <cellStyle name="Total 2 3 5 4" xfId="45687" xr:uid="{00000000-0005-0000-0000-0000B8B20000}"/>
    <cellStyle name="Total 2 3 5 5" xfId="45688" xr:uid="{00000000-0005-0000-0000-0000B9B20000}"/>
    <cellStyle name="Total 2 3 6" xfId="45689" xr:uid="{00000000-0005-0000-0000-0000BAB20000}"/>
    <cellStyle name="Total 2 3 6 2" xfId="45690" xr:uid="{00000000-0005-0000-0000-0000BBB20000}"/>
    <cellStyle name="Total 2 3 7" xfId="52127" xr:uid="{F9AF92FD-527A-4677-AB05-950C1597157F}"/>
    <cellStyle name="Total 2 4" xfId="45691" xr:uid="{00000000-0005-0000-0000-0000BCB20000}"/>
    <cellStyle name="Total 2 4 2" xfId="45692" xr:uid="{00000000-0005-0000-0000-0000BDB20000}"/>
    <cellStyle name="Total 2 4 2 2" xfId="45693" xr:uid="{00000000-0005-0000-0000-0000BEB20000}"/>
    <cellStyle name="Total 2 4 2 2 2" xfId="45694" xr:uid="{00000000-0005-0000-0000-0000BFB20000}"/>
    <cellStyle name="Total 2 4 2 2 2 2" xfId="45695" xr:uid="{00000000-0005-0000-0000-0000C0B20000}"/>
    <cellStyle name="Total 2 4 2 2 2 3" xfId="45696" xr:uid="{00000000-0005-0000-0000-0000C1B20000}"/>
    <cellStyle name="Total 2 4 2 2 3" xfId="45697" xr:uid="{00000000-0005-0000-0000-0000C2B20000}"/>
    <cellStyle name="Total 2 4 2 2 3 2" xfId="45698" xr:uid="{00000000-0005-0000-0000-0000C3B20000}"/>
    <cellStyle name="Total 2 4 2 2 4" xfId="45699" xr:uid="{00000000-0005-0000-0000-0000C4B20000}"/>
    <cellStyle name="Total 2 4 2 3" xfId="45700" xr:uid="{00000000-0005-0000-0000-0000C5B20000}"/>
    <cellStyle name="Total 2 4 2 3 2" xfId="45701" xr:uid="{00000000-0005-0000-0000-0000C6B20000}"/>
    <cellStyle name="Total 2 4 2 3 3" xfId="45702" xr:uid="{00000000-0005-0000-0000-0000C7B20000}"/>
    <cellStyle name="Total 2 4 2 4" xfId="45703" xr:uid="{00000000-0005-0000-0000-0000C8B20000}"/>
    <cellStyle name="Total 2 4 2 4 2" xfId="45704" xr:uid="{00000000-0005-0000-0000-0000C9B20000}"/>
    <cellStyle name="Total 2 4 2 5" xfId="45705" xr:uid="{00000000-0005-0000-0000-0000CAB20000}"/>
    <cellStyle name="Total 2 4 2 6" xfId="45706" xr:uid="{00000000-0005-0000-0000-0000CBB20000}"/>
    <cellStyle name="Total 2 4 2 7" xfId="45707" xr:uid="{00000000-0005-0000-0000-0000CCB20000}"/>
    <cellStyle name="Total 2 4 3" xfId="45708" xr:uid="{00000000-0005-0000-0000-0000CDB20000}"/>
    <cellStyle name="Total 2 4 3 2" xfId="45709" xr:uid="{00000000-0005-0000-0000-0000CEB20000}"/>
    <cellStyle name="Total 2 4 3 3" xfId="45710" xr:uid="{00000000-0005-0000-0000-0000CFB20000}"/>
    <cellStyle name="Total 2 4 3 4" xfId="45711" xr:uid="{00000000-0005-0000-0000-0000D0B20000}"/>
    <cellStyle name="Total 2 4 4" xfId="45712" xr:uid="{00000000-0005-0000-0000-0000D1B20000}"/>
    <cellStyle name="Total 2 4 4 2" xfId="45713" xr:uid="{00000000-0005-0000-0000-0000D2B20000}"/>
    <cellStyle name="Total 2 5" xfId="45714" xr:uid="{00000000-0005-0000-0000-0000D3B20000}"/>
    <cellStyle name="Total 2 5 2" xfId="45715" xr:uid="{00000000-0005-0000-0000-0000D4B20000}"/>
    <cellStyle name="Total 2 5 2 2" xfId="45716" xr:uid="{00000000-0005-0000-0000-0000D5B20000}"/>
    <cellStyle name="Total 2 5 2 2 2" xfId="45717" xr:uid="{00000000-0005-0000-0000-0000D6B20000}"/>
    <cellStyle name="Total 2 5 2 2 2 2" xfId="45718" xr:uid="{00000000-0005-0000-0000-0000D7B20000}"/>
    <cellStyle name="Total 2 5 2 2 3" xfId="45719" xr:uid="{00000000-0005-0000-0000-0000D8B20000}"/>
    <cellStyle name="Total 2 5 2 2 4" xfId="45720" xr:uid="{00000000-0005-0000-0000-0000D9B20000}"/>
    <cellStyle name="Total 2 5 2 3" xfId="45721" xr:uid="{00000000-0005-0000-0000-0000DAB20000}"/>
    <cellStyle name="Total 2 5 2 3 2" xfId="45722" xr:uid="{00000000-0005-0000-0000-0000DBB20000}"/>
    <cellStyle name="Total 2 5 2 4" xfId="45723" xr:uid="{00000000-0005-0000-0000-0000DCB20000}"/>
    <cellStyle name="Total 2 5 2 5" xfId="45724" xr:uid="{00000000-0005-0000-0000-0000DDB20000}"/>
    <cellStyle name="Total 2 5 3" xfId="45725" xr:uid="{00000000-0005-0000-0000-0000DEB20000}"/>
    <cellStyle name="Total 2 5 3 2" xfId="45726" xr:uid="{00000000-0005-0000-0000-0000DFB20000}"/>
    <cellStyle name="Total 2 6" xfId="45727" xr:uid="{00000000-0005-0000-0000-0000E0B20000}"/>
    <cellStyle name="Total 2 6 2" xfId="45728" xr:uid="{00000000-0005-0000-0000-0000E1B20000}"/>
    <cellStyle name="Total 2 6 2 2" xfId="45729" xr:uid="{00000000-0005-0000-0000-0000E2B20000}"/>
    <cellStyle name="Total 2 6 2 2 2" xfId="45730" xr:uid="{00000000-0005-0000-0000-0000E3B20000}"/>
    <cellStyle name="Total 2 6 2 2 2 2" xfId="45731" xr:uid="{00000000-0005-0000-0000-0000E4B20000}"/>
    <cellStyle name="Total 2 6 2 2 3" xfId="45732" xr:uid="{00000000-0005-0000-0000-0000E5B20000}"/>
    <cellStyle name="Total 2 6 2 2 4" xfId="45733" xr:uid="{00000000-0005-0000-0000-0000E6B20000}"/>
    <cellStyle name="Total 2 6 2 3" xfId="45734" xr:uid="{00000000-0005-0000-0000-0000E7B20000}"/>
    <cellStyle name="Total 2 6 2 3 2" xfId="45735" xr:uid="{00000000-0005-0000-0000-0000E8B20000}"/>
    <cellStyle name="Total 2 6 2 4" xfId="45736" xr:uid="{00000000-0005-0000-0000-0000E9B20000}"/>
    <cellStyle name="Total 2 6 2 5" xfId="45737" xr:uid="{00000000-0005-0000-0000-0000EAB20000}"/>
    <cellStyle name="Total 2 6 3" xfId="45738" xr:uid="{00000000-0005-0000-0000-0000EBB20000}"/>
    <cellStyle name="Total 2 6 4" xfId="45739" xr:uid="{00000000-0005-0000-0000-0000ECB20000}"/>
    <cellStyle name="Total 2 7" xfId="45740" xr:uid="{00000000-0005-0000-0000-0000EDB20000}"/>
    <cellStyle name="Total 2 7 2" xfId="45741" xr:uid="{00000000-0005-0000-0000-0000EEB20000}"/>
    <cellStyle name="Total 2 7 2 2" xfId="45742" xr:uid="{00000000-0005-0000-0000-0000EFB20000}"/>
    <cellStyle name="Total 2 7 2 2 2" xfId="45743" xr:uid="{00000000-0005-0000-0000-0000F0B20000}"/>
    <cellStyle name="Total 2 7 2 2 2 2" xfId="45744" xr:uid="{00000000-0005-0000-0000-0000F1B20000}"/>
    <cellStyle name="Total 2 7 2 2 3" xfId="45745" xr:uid="{00000000-0005-0000-0000-0000F2B20000}"/>
    <cellStyle name="Total 2 7 2 2 4" xfId="45746" xr:uid="{00000000-0005-0000-0000-0000F3B20000}"/>
    <cellStyle name="Total 2 7 2 3" xfId="45747" xr:uid="{00000000-0005-0000-0000-0000F4B20000}"/>
    <cellStyle name="Total 2 7 2 3 2" xfId="45748" xr:uid="{00000000-0005-0000-0000-0000F5B20000}"/>
    <cellStyle name="Total 2 7 2 4" xfId="45749" xr:uid="{00000000-0005-0000-0000-0000F6B20000}"/>
    <cellStyle name="Total 2 7 2 5" xfId="45750" xr:uid="{00000000-0005-0000-0000-0000F7B20000}"/>
    <cellStyle name="Total 2 8" xfId="45751" xr:uid="{00000000-0005-0000-0000-0000F8B20000}"/>
    <cellStyle name="Total 2 8 2" xfId="45752" xr:uid="{00000000-0005-0000-0000-0000F9B20000}"/>
    <cellStyle name="Total 2 8 2 2" xfId="45753" xr:uid="{00000000-0005-0000-0000-0000FAB20000}"/>
    <cellStyle name="Total 2 8 2 2 2" xfId="45754" xr:uid="{00000000-0005-0000-0000-0000FBB20000}"/>
    <cellStyle name="Total 2 8 2 2 2 2" xfId="45755" xr:uid="{00000000-0005-0000-0000-0000FCB20000}"/>
    <cellStyle name="Total 2 8 2 2 3" xfId="45756" xr:uid="{00000000-0005-0000-0000-0000FDB20000}"/>
    <cellStyle name="Total 2 8 2 2 4" xfId="45757" xr:uid="{00000000-0005-0000-0000-0000FEB20000}"/>
    <cellStyle name="Total 2 8 2 3" xfId="45758" xr:uid="{00000000-0005-0000-0000-0000FFB20000}"/>
    <cellStyle name="Total 2 8 2 3 2" xfId="45759" xr:uid="{00000000-0005-0000-0000-000000B30000}"/>
    <cellStyle name="Total 2 8 2 4" xfId="45760" xr:uid="{00000000-0005-0000-0000-000001B30000}"/>
    <cellStyle name="Total 2 8 2 5" xfId="45761" xr:uid="{00000000-0005-0000-0000-000002B30000}"/>
    <cellStyle name="Total 2 9" xfId="45762" xr:uid="{00000000-0005-0000-0000-000003B30000}"/>
    <cellStyle name="Total 2 9 2" xfId="45763" xr:uid="{00000000-0005-0000-0000-000004B30000}"/>
    <cellStyle name="Total 2 9 2 2" xfId="45764" xr:uid="{00000000-0005-0000-0000-000005B30000}"/>
    <cellStyle name="Total 2 9 2 2 2" xfId="45765" xr:uid="{00000000-0005-0000-0000-000006B30000}"/>
    <cellStyle name="Total 2 9 2 2 2 2" xfId="45766" xr:uid="{00000000-0005-0000-0000-000007B30000}"/>
    <cellStyle name="Total 2 9 2 2 3" xfId="45767" xr:uid="{00000000-0005-0000-0000-000008B30000}"/>
    <cellStyle name="Total 2 9 2 2 4" xfId="45768" xr:uid="{00000000-0005-0000-0000-000009B30000}"/>
    <cellStyle name="Total 2 9 2 3" xfId="45769" xr:uid="{00000000-0005-0000-0000-00000AB30000}"/>
    <cellStyle name="Total 2 9 2 3 2" xfId="45770" xr:uid="{00000000-0005-0000-0000-00000BB30000}"/>
    <cellStyle name="Total 2 9 2 4" xfId="45771" xr:uid="{00000000-0005-0000-0000-00000CB30000}"/>
    <cellStyle name="Total 2 9 2 5" xfId="45772" xr:uid="{00000000-0005-0000-0000-00000DB30000}"/>
    <cellStyle name="Total 20" xfId="45773" xr:uid="{00000000-0005-0000-0000-00000EB30000}"/>
    <cellStyle name="Total 20 2" xfId="45774" xr:uid="{00000000-0005-0000-0000-00000FB30000}"/>
    <cellStyle name="Total 20 2 2" xfId="45775" xr:uid="{00000000-0005-0000-0000-000010B30000}"/>
    <cellStyle name="Total 20 2 2 2" xfId="45776" xr:uid="{00000000-0005-0000-0000-000011B30000}"/>
    <cellStyle name="Total 20 2 2 2 2" xfId="45777" xr:uid="{00000000-0005-0000-0000-000012B30000}"/>
    <cellStyle name="Total 20 2 2 2 2 2" xfId="45778" xr:uid="{00000000-0005-0000-0000-000013B30000}"/>
    <cellStyle name="Total 20 2 2 2 3" xfId="45779" xr:uid="{00000000-0005-0000-0000-000014B30000}"/>
    <cellStyle name="Total 20 2 2 2 4" xfId="45780" xr:uid="{00000000-0005-0000-0000-000015B30000}"/>
    <cellStyle name="Total 20 2 2 2 5" xfId="45781" xr:uid="{00000000-0005-0000-0000-000016B30000}"/>
    <cellStyle name="Total 20 2 2 3" xfId="45782" xr:uid="{00000000-0005-0000-0000-000017B30000}"/>
    <cellStyle name="Total 20 2 2 3 2" xfId="45783" xr:uid="{00000000-0005-0000-0000-000018B30000}"/>
    <cellStyle name="Total 20 2 2 3 3" xfId="45784" xr:uid="{00000000-0005-0000-0000-000019B30000}"/>
    <cellStyle name="Total 20 2 2 4" xfId="45785" xr:uid="{00000000-0005-0000-0000-00001AB30000}"/>
    <cellStyle name="Total 20 2 2 4 2" xfId="45786" xr:uid="{00000000-0005-0000-0000-00001BB30000}"/>
    <cellStyle name="Total 20 2 2 5" xfId="45787" xr:uid="{00000000-0005-0000-0000-00001CB30000}"/>
    <cellStyle name="Total 20 2 2 6" xfId="45788" xr:uid="{00000000-0005-0000-0000-00001DB30000}"/>
    <cellStyle name="Total 20 2 3" xfId="45789" xr:uid="{00000000-0005-0000-0000-00001EB30000}"/>
    <cellStyle name="Total 20 2 3 2" xfId="45790" xr:uid="{00000000-0005-0000-0000-00001FB30000}"/>
    <cellStyle name="Total 20 2 4" xfId="45791" xr:uid="{00000000-0005-0000-0000-000020B30000}"/>
    <cellStyle name="Total 20 3" xfId="45792" xr:uid="{00000000-0005-0000-0000-000021B30000}"/>
    <cellStyle name="Total 20 3 2" xfId="45793" xr:uid="{00000000-0005-0000-0000-000022B30000}"/>
    <cellStyle name="Total 20 3 2 2" xfId="45794" xr:uid="{00000000-0005-0000-0000-000023B30000}"/>
    <cellStyle name="Total 20 3 2 2 2" xfId="45795" xr:uid="{00000000-0005-0000-0000-000024B30000}"/>
    <cellStyle name="Total 20 3 2 3" xfId="45796" xr:uid="{00000000-0005-0000-0000-000025B30000}"/>
    <cellStyle name="Total 20 3 2 4" xfId="45797" xr:uid="{00000000-0005-0000-0000-000026B30000}"/>
    <cellStyle name="Total 20 3 2 5" xfId="45798" xr:uid="{00000000-0005-0000-0000-000027B30000}"/>
    <cellStyle name="Total 20 3 3" xfId="45799" xr:uid="{00000000-0005-0000-0000-000028B30000}"/>
    <cellStyle name="Total 20 3 3 2" xfId="45800" xr:uid="{00000000-0005-0000-0000-000029B30000}"/>
    <cellStyle name="Total 20 3 3 3" xfId="45801" xr:uid="{00000000-0005-0000-0000-00002AB30000}"/>
    <cellStyle name="Total 20 3 4" xfId="45802" xr:uid="{00000000-0005-0000-0000-00002BB30000}"/>
    <cellStyle name="Total 20 3 4 2" xfId="45803" xr:uid="{00000000-0005-0000-0000-00002CB30000}"/>
    <cellStyle name="Total 20 3 5" xfId="45804" xr:uid="{00000000-0005-0000-0000-00002DB30000}"/>
    <cellStyle name="Total 20 3 6" xfId="45805" xr:uid="{00000000-0005-0000-0000-00002EB30000}"/>
    <cellStyle name="Total 20 4" xfId="45806" xr:uid="{00000000-0005-0000-0000-00002FB30000}"/>
    <cellStyle name="Total 20 4 2" xfId="45807" xr:uid="{00000000-0005-0000-0000-000030B30000}"/>
    <cellStyle name="Total 20 5" xfId="45808" xr:uid="{00000000-0005-0000-0000-000031B30000}"/>
    <cellStyle name="Total 21" xfId="45809" xr:uid="{00000000-0005-0000-0000-000032B30000}"/>
    <cellStyle name="Total 21 2" xfId="45810" xr:uid="{00000000-0005-0000-0000-000033B30000}"/>
    <cellStyle name="Total 21 2 2" xfId="45811" xr:uid="{00000000-0005-0000-0000-000034B30000}"/>
    <cellStyle name="Total 21 2 2 2" xfId="45812" xr:uid="{00000000-0005-0000-0000-000035B30000}"/>
    <cellStyle name="Total 21 2 2 2 2" xfId="45813" xr:uid="{00000000-0005-0000-0000-000036B30000}"/>
    <cellStyle name="Total 21 2 2 2 2 2" xfId="45814" xr:uid="{00000000-0005-0000-0000-000037B30000}"/>
    <cellStyle name="Total 21 2 2 2 3" xfId="45815" xr:uid="{00000000-0005-0000-0000-000038B30000}"/>
    <cellStyle name="Total 21 2 2 2 4" xfId="45816" xr:uid="{00000000-0005-0000-0000-000039B30000}"/>
    <cellStyle name="Total 21 2 2 2 5" xfId="45817" xr:uid="{00000000-0005-0000-0000-00003AB30000}"/>
    <cellStyle name="Total 21 2 2 3" xfId="45818" xr:uid="{00000000-0005-0000-0000-00003BB30000}"/>
    <cellStyle name="Total 21 2 2 3 2" xfId="45819" xr:uid="{00000000-0005-0000-0000-00003CB30000}"/>
    <cellStyle name="Total 21 2 2 3 3" xfId="45820" xr:uid="{00000000-0005-0000-0000-00003DB30000}"/>
    <cellStyle name="Total 21 2 2 4" xfId="45821" xr:uid="{00000000-0005-0000-0000-00003EB30000}"/>
    <cellStyle name="Total 21 2 2 4 2" xfId="45822" xr:uid="{00000000-0005-0000-0000-00003FB30000}"/>
    <cellStyle name="Total 21 2 2 5" xfId="45823" xr:uid="{00000000-0005-0000-0000-000040B30000}"/>
    <cellStyle name="Total 21 2 3" xfId="45824" xr:uid="{00000000-0005-0000-0000-000041B30000}"/>
    <cellStyle name="Total 21 3" xfId="45825" xr:uid="{00000000-0005-0000-0000-000042B30000}"/>
    <cellStyle name="Total 21 3 2" xfId="45826" xr:uid="{00000000-0005-0000-0000-000043B30000}"/>
    <cellStyle name="Total 21 3 2 2" xfId="45827" xr:uid="{00000000-0005-0000-0000-000044B30000}"/>
    <cellStyle name="Total 21 3 2 2 2" xfId="45828" xr:uid="{00000000-0005-0000-0000-000045B30000}"/>
    <cellStyle name="Total 21 3 2 3" xfId="45829" xr:uid="{00000000-0005-0000-0000-000046B30000}"/>
    <cellStyle name="Total 21 3 2 4" xfId="45830" xr:uid="{00000000-0005-0000-0000-000047B30000}"/>
    <cellStyle name="Total 21 3 2 5" xfId="45831" xr:uid="{00000000-0005-0000-0000-000048B30000}"/>
    <cellStyle name="Total 21 3 3" xfId="45832" xr:uid="{00000000-0005-0000-0000-000049B30000}"/>
    <cellStyle name="Total 21 3 3 2" xfId="45833" xr:uid="{00000000-0005-0000-0000-00004AB30000}"/>
    <cellStyle name="Total 21 3 3 3" xfId="45834" xr:uid="{00000000-0005-0000-0000-00004BB30000}"/>
    <cellStyle name="Total 21 3 4" xfId="45835" xr:uid="{00000000-0005-0000-0000-00004CB30000}"/>
    <cellStyle name="Total 21 3 4 2" xfId="45836" xr:uid="{00000000-0005-0000-0000-00004DB30000}"/>
    <cellStyle name="Total 21 3 5" xfId="45837" xr:uid="{00000000-0005-0000-0000-00004EB30000}"/>
    <cellStyle name="Total 21 4" xfId="45838" xr:uid="{00000000-0005-0000-0000-00004FB30000}"/>
    <cellStyle name="Total 22" xfId="45839" xr:uid="{00000000-0005-0000-0000-000050B30000}"/>
    <cellStyle name="Total 22 2" xfId="45840" xr:uid="{00000000-0005-0000-0000-000051B30000}"/>
    <cellStyle name="Total 22 2 2" xfId="45841" xr:uid="{00000000-0005-0000-0000-000052B30000}"/>
    <cellStyle name="Total 22 2 2 2" xfId="45842" xr:uid="{00000000-0005-0000-0000-000053B30000}"/>
    <cellStyle name="Total 22 2 2 2 2" xfId="45843" xr:uid="{00000000-0005-0000-0000-000054B30000}"/>
    <cellStyle name="Total 22 2 2 2 2 2" xfId="45844" xr:uid="{00000000-0005-0000-0000-000055B30000}"/>
    <cellStyle name="Total 22 2 2 2 3" xfId="45845" xr:uid="{00000000-0005-0000-0000-000056B30000}"/>
    <cellStyle name="Total 22 2 2 2 4" xfId="45846" xr:uid="{00000000-0005-0000-0000-000057B30000}"/>
    <cellStyle name="Total 22 2 2 2 5" xfId="45847" xr:uid="{00000000-0005-0000-0000-000058B30000}"/>
    <cellStyle name="Total 22 2 2 3" xfId="45848" xr:uid="{00000000-0005-0000-0000-000059B30000}"/>
    <cellStyle name="Total 22 2 2 3 2" xfId="45849" xr:uid="{00000000-0005-0000-0000-00005AB30000}"/>
    <cellStyle name="Total 22 2 2 3 3" xfId="45850" xr:uid="{00000000-0005-0000-0000-00005BB30000}"/>
    <cellStyle name="Total 22 2 2 4" xfId="45851" xr:uid="{00000000-0005-0000-0000-00005CB30000}"/>
    <cellStyle name="Total 22 2 2 4 2" xfId="45852" xr:uid="{00000000-0005-0000-0000-00005DB30000}"/>
    <cellStyle name="Total 22 2 2 5" xfId="45853" xr:uid="{00000000-0005-0000-0000-00005EB30000}"/>
    <cellStyle name="Total 22 2 3" xfId="45854" xr:uid="{00000000-0005-0000-0000-00005FB30000}"/>
    <cellStyle name="Total 22 3" xfId="45855" xr:uid="{00000000-0005-0000-0000-000060B30000}"/>
    <cellStyle name="Total 22 3 2" xfId="45856" xr:uid="{00000000-0005-0000-0000-000061B30000}"/>
    <cellStyle name="Total 22 3 2 2" xfId="45857" xr:uid="{00000000-0005-0000-0000-000062B30000}"/>
    <cellStyle name="Total 22 3 2 2 2" xfId="45858" xr:uid="{00000000-0005-0000-0000-000063B30000}"/>
    <cellStyle name="Total 22 3 2 3" xfId="45859" xr:uid="{00000000-0005-0000-0000-000064B30000}"/>
    <cellStyle name="Total 22 3 2 4" xfId="45860" xr:uid="{00000000-0005-0000-0000-000065B30000}"/>
    <cellStyle name="Total 22 3 2 5" xfId="45861" xr:uid="{00000000-0005-0000-0000-000066B30000}"/>
    <cellStyle name="Total 22 3 3" xfId="45862" xr:uid="{00000000-0005-0000-0000-000067B30000}"/>
    <cellStyle name="Total 22 3 3 2" xfId="45863" xr:uid="{00000000-0005-0000-0000-000068B30000}"/>
    <cellStyle name="Total 22 3 3 3" xfId="45864" xr:uid="{00000000-0005-0000-0000-000069B30000}"/>
    <cellStyle name="Total 22 3 4" xfId="45865" xr:uid="{00000000-0005-0000-0000-00006AB30000}"/>
    <cellStyle name="Total 22 3 4 2" xfId="45866" xr:uid="{00000000-0005-0000-0000-00006BB30000}"/>
    <cellStyle name="Total 22 3 5" xfId="45867" xr:uid="{00000000-0005-0000-0000-00006CB30000}"/>
    <cellStyle name="Total 22 4" xfId="45868" xr:uid="{00000000-0005-0000-0000-00006DB30000}"/>
    <cellStyle name="Total 23" xfId="45869" xr:uid="{00000000-0005-0000-0000-00006EB30000}"/>
    <cellStyle name="Total 23 2" xfId="45870" xr:uid="{00000000-0005-0000-0000-00006FB30000}"/>
    <cellStyle name="Total 23 2 2" xfId="45871" xr:uid="{00000000-0005-0000-0000-000070B30000}"/>
    <cellStyle name="Total 23 2 2 2" xfId="45872" xr:uid="{00000000-0005-0000-0000-000071B30000}"/>
    <cellStyle name="Total 23 2 2 2 2" xfId="45873" xr:uid="{00000000-0005-0000-0000-000072B30000}"/>
    <cellStyle name="Total 23 2 2 2 2 2" xfId="45874" xr:uid="{00000000-0005-0000-0000-000073B30000}"/>
    <cellStyle name="Total 23 2 2 2 3" xfId="45875" xr:uid="{00000000-0005-0000-0000-000074B30000}"/>
    <cellStyle name="Total 23 2 2 2 4" xfId="45876" xr:uid="{00000000-0005-0000-0000-000075B30000}"/>
    <cellStyle name="Total 23 2 2 2 5" xfId="45877" xr:uid="{00000000-0005-0000-0000-000076B30000}"/>
    <cellStyle name="Total 23 2 2 3" xfId="45878" xr:uid="{00000000-0005-0000-0000-000077B30000}"/>
    <cellStyle name="Total 23 2 2 3 2" xfId="45879" xr:uid="{00000000-0005-0000-0000-000078B30000}"/>
    <cellStyle name="Total 23 2 2 3 3" xfId="45880" xr:uid="{00000000-0005-0000-0000-000079B30000}"/>
    <cellStyle name="Total 23 2 2 4" xfId="45881" xr:uid="{00000000-0005-0000-0000-00007AB30000}"/>
    <cellStyle name="Total 23 2 2 4 2" xfId="45882" xr:uid="{00000000-0005-0000-0000-00007BB30000}"/>
    <cellStyle name="Total 23 2 2 5" xfId="45883" xr:uid="{00000000-0005-0000-0000-00007CB30000}"/>
    <cellStyle name="Total 23 2 2 6" xfId="45884" xr:uid="{00000000-0005-0000-0000-00007DB30000}"/>
    <cellStyle name="Total 23 2 3" xfId="45885" xr:uid="{00000000-0005-0000-0000-00007EB30000}"/>
    <cellStyle name="Total 23 2 3 2" xfId="45886" xr:uid="{00000000-0005-0000-0000-00007FB30000}"/>
    <cellStyle name="Total 23 2 4" xfId="45887" xr:uid="{00000000-0005-0000-0000-000080B30000}"/>
    <cellStyle name="Total 23 3" xfId="45888" xr:uid="{00000000-0005-0000-0000-000081B30000}"/>
    <cellStyle name="Total 23 3 2" xfId="45889" xr:uid="{00000000-0005-0000-0000-000082B30000}"/>
    <cellStyle name="Total 23 3 2 2" xfId="45890" xr:uid="{00000000-0005-0000-0000-000083B30000}"/>
    <cellStyle name="Total 23 3 2 2 2" xfId="45891" xr:uid="{00000000-0005-0000-0000-000084B30000}"/>
    <cellStyle name="Total 23 3 2 3" xfId="45892" xr:uid="{00000000-0005-0000-0000-000085B30000}"/>
    <cellStyle name="Total 23 3 2 4" xfId="45893" xr:uid="{00000000-0005-0000-0000-000086B30000}"/>
    <cellStyle name="Total 23 3 2 5" xfId="45894" xr:uid="{00000000-0005-0000-0000-000087B30000}"/>
    <cellStyle name="Total 23 3 3" xfId="45895" xr:uid="{00000000-0005-0000-0000-000088B30000}"/>
    <cellStyle name="Total 23 3 3 2" xfId="45896" xr:uid="{00000000-0005-0000-0000-000089B30000}"/>
    <cellStyle name="Total 23 3 3 3" xfId="45897" xr:uid="{00000000-0005-0000-0000-00008AB30000}"/>
    <cellStyle name="Total 23 3 4" xfId="45898" xr:uid="{00000000-0005-0000-0000-00008BB30000}"/>
    <cellStyle name="Total 23 3 4 2" xfId="45899" xr:uid="{00000000-0005-0000-0000-00008CB30000}"/>
    <cellStyle name="Total 23 3 5" xfId="45900" xr:uid="{00000000-0005-0000-0000-00008DB30000}"/>
    <cellStyle name="Total 23 3 6" xfId="45901" xr:uid="{00000000-0005-0000-0000-00008EB30000}"/>
    <cellStyle name="Total 23 4" xfId="45902" xr:uid="{00000000-0005-0000-0000-00008FB30000}"/>
    <cellStyle name="Total 23 4 2" xfId="45903" xr:uid="{00000000-0005-0000-0000-000090B30000}"/>
    <cellStyle name="Total 23 5" xfId="45904" xr:uid="{00000000-0005-0000-0000-000091B30000}"/>
    <cellStyle name="Total 24" xfId="45905" xr:uid="{00000000-0005-0000-0000-000092B30000}"/>
    <cellStyle name="Total 24 2" xfId="45906" xr:uid="{00000000-0005-0000-0000-000093B30000}"/>
    <cellStyle name="Total 24 2 2" xfId="45907" xr:uid="{00000000-0005-0000-0000-000094B30000}"/>
    <cellStyle name="Total 24 2 2 2" xfId="45908" xr:uid="{00000000-0005-0000-0000-000095B30000}"/>
    <cellStyle name="Total 24 2 2 2 2" xfId="45909" xr:uid="{00000000-0005-0000-0000-000096B30000}"/>
    <cellStyle name="Total 24 2 2 2 2 2" xfId="45910" xr:uid="{00000000-0005-0000-0000-000097B30000}"/>
    <cellStyle name="Total 24 2 2 2 3" xfId="45911" xr:uid="{00000000-0005-0000-0000-000098B30000}"/>
    <cellStyle name="Total 24 2 2 2 4" xfId="45912" xr:uid="{00000000-0005-0000-0000-000099B30000}"/>
    <cellStyle name="Total 24 2 2 2 5" xfId="45913" xr:uid="{00000000-0005-0000-0000-00009AB30000}"/>
    <cellStyle name="Total 24 2 2 3" xfId="45914" xr:uid="{00000000-0005-0000-0000-00009BB30000}"/>
    <cellStyle name="Total 24 2 2 3 2" xfId="45915" xr:uid="{00000000-0005-0000-0000-00009CB30000}"/>
    <cellStyle name="Total 24 2 2 3 3" xfId="45916" xr:uid="{00000000-0005-0000-0000-00009DB30000}"/>
    <cellStyle name="Total 24 2 2 4" xfId="45917" xr:uid="{00000000-0005-0000-0000-00009EB30000}"/>
    <cellStyle name="Total 24 2 2 4 2" xfId="45918" xr:uid="{00000000-0005-0000-0000-00009FB30000}"/>
    <cellStyle name="Total 24 2 2 5" xfId="45919" xr:uid="{00000000-0005-0000-0000-0000A0B30000}"/>
    <cellStyle name="Total 24 2 3" xfId="45920" xr:uid="{00000000-0005-0000-0000-0000A1B30000}"/>
    <cellStyle name="Total 24 3" xfId="45921" xr:uid="{00000000-0005-0000-0000-0000A2B30000}"/>
    <cellStyle name="Total 24 3 2" xfId="45922" xr:uid="{00000000-0005-0000-0000-0000A3B30000}"/>
    <cellStyle name="Total 24 3 2 2" xfId="45923" xr:uid="{00000000-0005-0000-0000-0000A4B30000}"/>
    <cellStyle name="Total 24 3 2 2 2" xfId="45924" xr:uid="{00000000-0005-0000-0000-0000A5B30000}"/>
    <cellStyle name="Total 24 3 2 3" xfId="45925" xr:uid="{00000000-0005-0000-0000-0000A6B30000}"/>
    <cellStyle name="Total 24 3 2 4" xfId="45926" xr:uid="{00000000-0005-0000-0000-0000A7B30000}"/>
    <cellStyle name="Total 24 3 2 5" xfId="45927" xr:uid="{00000000-0005-0000-0000-0000A8B30000}"/>
    <cellStyle name="Total 24 3 3" xfId="45928" xr:uid="{00000000-0005-0000-0000-0000A9B30000}"/>
    <cellStyle name="Total 24 3 3 2" xfId="45929" xr:uid="{00000000-0005-0000-0000-0000AAB30000}"/>
    <cellStyle name="Total 24 3 3 3" xfId="45930" xr:uid="{00000000-0005-0000-0000-0000ABB30000}"/>
    <cellStyle name="Total 24 3 4" xfId="45931" xr:uid="{00000000-0005-0000-0000-0000ACB30000}"/>
    <cellStyle name="Total 24 3 4 2" xfId="45932" xr:uid="{00000000-0005-0000-0000-0000ADB30000}"/>
    <cellStyle name="Total 24 3 5" xfId="45933" xr:uid="{00000000-0005-0000-0000-0000AEB30000}"/>
    <cellStyle name="Total 24 4" xfId="45934" xr:uid="{00000000-0005-0000-0000-0000AFB30000}"/>
    <cellStyle name="Total 25" xfId="45935" xr:uid="{00000000-0005-0000-0000-0000B0B30000}"/>
    <cellStyle name="Total 25 2" xfId="45936" xr:uid="{00000000-0005-0000-0000-0000B1B30000}"/>
    <cellStyle name="Total 25 2 2" xfId="45937" xr:uid="{00000000-0005-0000-0000-0000B2B30000}"/>
    <cellStyle name="Total 25 2 2 2" xfId="45938" xr:uid="{00000000-0005-0000-0000-0000B3B30000}"/>
    <cellStyle name="Total 25 2 2 2 2" xfId="45939" xr:uid="{00000000-0005-0000-0000-0000B4B30000}"/>
    <cellStyle name="Total 25 2 2 2 2 2" xfId="45940" xr:uid="{00000000-0005-0000-0000-0000B5B30000}"/>
    <cellStyle name="Total 25 2 2 2 3" xfId="45941" xr:uid="{00000000-0005-0000-0000-0000B6B30000}"/>
    <cellStyle name="Total 25 2 2 2 4" xfId="45942" xr:uid="{00000000-0005-0000-0000-0000B7B30000}"/>
    <cellStyle name="Total 25 2 2 2 5" xfId="45943" xr:uid="{00000000-0005-0000-0000-0000B8B30000}"/>
    <cellStyle name="Total 25 2 2 3" xfId="45944" xr:uid="{00000000-0005-0000-0000-0000B9B30000}"/>
    <cellStyle name="Total 25 2 2 3 2" xfId="45945" xr:uid="{00000000-0005-0000-0000-0000BAB30000}"/>
    <cellStyle name="Total 25 2 2 3 3" xfId="45946" xr:uid="{00000000-0005-0000-0000-0000BBB30000}"/>
    <cellStyle name="Total 25 2 2 4" xfId="45947" xr:uid="{00000000-0005-0000-0000-0000BCB30000}"/>
    <cellStyle name="Total 25 2 2 4 2" xfId="45948" xr:uid="{00000000-0005-0000-0000-0000BDB30000}"/>
    <cellStyle name="Total 25 2 2 5" xfId="45949" xr:uid="{00000000-0005-0000-0000-0000BEB30000}"/>
    <cellStyle name="Total 25 2 3" xfId="45950" xr:uid="{00000000-0005-0000-0000-0000BFB30000}"/>
    <cellStyle name="Total 25 3" xfId="45951" xr:uid="{00000000-0005-0000-0000-0000C0B30000}"/>
    <cellStyle name="Total 25 3 2" xfId="45952" xr:uid="{00000000-0005-0000-0000-0000C1B30000}"/>
    <cellStyle name="Total 25 3 2 2" xfId="45953" xr:uid="{00000000-0005-0000-0000-0000C2B30000}"/>
    <cellStyle name="Total 25 3 2 2 2" xfId="45954" xr:uid="{00000000-0005-0000-0000-0000C3B30000}"/>
    <cellStyle name="Total 25 3 2 3" xfId="45955" xr:uid="{00000000-0005-0000-0000-0000C4B30000}"/>
    <cellStyle name="Total 25 3 2 4" xfId="45956" xr:uid="{00000000-0005-0000-0000-0000C5B30000}"/>
    <cellStyle name="Total 25 3 2 5" xfId="45957" xr:uid="{00000000-0005-0000-0000-0000C6B30000}"/>
    <cellStyle name="Total 25 3 3" xfId="45958" xr:uid="{00000000-0005-0000-0000-0000C7B30000}"/>
    <cellStyle name="Total 25 3 3 2" xfId="45959" xr:uid="{00000000-0005-0000-0000-0000C8B30000}"/>
    <cellStyle name="Total 25 3 3 3" xfId="45960" xr:uid="{00000000-0005-0000-0000-0000C9B30000}"/>
    <cellStyle name="Total 25 3 4" xfId="45961" xr:uid="{00000000-0005-0000-0000-0000CAB30000}"/>
    <cellStyle name="Total 25 3 4 2" xfId="45962" xr:uid="{00000000-0005-0000-0000-0000CBB30000}"/>
    <cellStyle name="Total 25 3 5" xfId="45963" xr:uid="{00000000-0005-0000-0000-0000CCB30000}"/>
    <cellStyle name="Total 25 4" xfId="45964" xr:uid="{00000000-0005-0000-0000-0000CDB30000}"/>
    <cellStyle name="Total 26" xfId="45965" xr:uid="{00000000-0005-0000-0000-0000CEB30000}"/>
    <cellStyle name="Total 26 2" xfId="45966" xr:uid="{00000000-0005-0000-0000-0000CFB30000}"/>
    <cellStyle name="Total 26 2 2" xfId="45967" xr:uid="{00000000-0005-0000-0000-0000D0B30000}"/>
    <cellStyle name="Total 26 2 2 2" xfId="45968" xr:uid="{00000000-0005-0000-0000-0000D1B30000}"/>
    <cellStyle name="Total 26 2 2 2 2" xfId="45969" xr:uid="{00000000-0005-0000-0000-0000D2B30000}"/>
    <cellStyle name="Total 26 2 2 2 2 2" xfId="45970" xr:uid="{00000000-0005-0000-0000-0000D3B30000}"/>
    <cellStyle name="Total 26 2 2 2 3" xfId="45971" xr:uid="{00000000-0005-0000-0000-0000D4B30000}"/>
    <cellStyle name="Total 26 2 2 2 4" xfId="45972" xr:uid="{00000000-0005-0000-0000-0000D5B30000}"/>
    <cellStyle name="Total 26 2 2 2 5" xfId="45973" xr:uid="{00000000-0005-0000-0000-0000D6B30000}"/>
    <cellStyle name="Total 26 2 2 3" xfId="45974" xr:uid="{00000000-0005-0000-0000-0000D7B30000}"/>
    <cellStyle name="Total 26 2 2 3 2" xfId="45975" xr:uid="{00000000-0005-0000-0000-0000D8B30000}"/>
    <cellStyle name="Total 26 2 2 3 3" xfId="45976" xr:uid="{00000000-0005-0000-0000-0000D9B30000}"/>
    <cellStyle name="Total 26 2 2 4" xfId="45977" xr:uid="{00000000-0005-0000-0000-0000DAB30000}"/>
    <cellStyle name="Total 26 2 2 4 2" xfId="45978" xr:uid="{00000000-0005-0000-0000-0000DBB30000}"/>
    <cellStyle name="Total 26 2 2 5" xfId="45979" xr:uid="{00000000-0005-0000-0000-0000DCB30000}"/>
    <cellStyle name="Total 26 2 2 6" xfId="45980" xr:uid="{00000000-0005-0000-0000-0000DDB30000}"/>
    <cellStyle name="Total 26 2 3" xfId="45981" xr:uid="{00000000-0005-0000-0000-0000DEB30000}"/>
    <cellStyle name="Total 26 2 3 2" xfId="45982" xr:uid="{00000000-0005-0000-0000-0000DFB30000}"/>
    <cellStyle name="Total 26 2 4" xfId="45983" xr:uid="{00000000-0005-0000-0000-0000E0B30000}"/>
    <cellStyle name="Total 26 3" xfId="45984" xr:uid="{00000000-0005-0000-0000-0000E1B30000}"/>
    <cellStyle name="Total 26 3 2" xfId="45985" xr:uid="{00000000-0005-0000-0000-0000E2B30000}"/>
    <cellStyle name="Total 26 3 2 2" xfId="45986" xr:uid="{00000000-0005-0000-0000-0000E3B30000}"/>
    <cellStyle name="Total 26 3 2 2 2" xfId="45987" xr:uid="{00000000-0005-0000-0000-0000E4B30000}"/>
    <cellStyle name="Total 26 3 2 3" xfId="45988" xr:uid="{00000000-0005-0000-0000-0000E5B30000}"/>
    <cellStyle name="Total 26 3 2 4" xfId="45989" xr:uid="{00000000-0005-0000-0000-0000E6B30000}"/>
    <cellStyle name="Total 26 3 2 5" xfId="45990" xr:uid="{00000000-0005-0000-0000-0000E7B30000}"/>
    <cellStyle name="Total 26 3 3" xfId="45991" xr:uid="{00000000-0005-0000-0000-0000E8B30000}"/>
    <cellStyle name="Total 26 3 3 2" xfId="45992" xr:uid="{00000000-0005-0000-0000-0000E9B30000}"/>
    <cellStyle name="Total 26 3 3 3" xfId="45993" xr:uid="{00000000-0005-0000-0000-0000EAB30000}"/>
    <cellStyle name="Total 26 3 4" xfId="45994" xr:uid="{00000000-0005-0000-0000-0000EBB30000}"/>
    <cellStyle name="Total 26 3 4 2" xfId="45995" xr:uid="{00000000-0005-0000-0000-0000ECB30000}"/>
    <cellStyle name="Total 26 3 5" xfId="45996" xr:uid="{00000000-0005-0000-0000-0000EDB30000}"/>
    <cellStyle name="Total 26 3 6" xfId="45997" xr:uid="{00000000-0005-0000-0000-0000EEB30000}"/>
    <cellStyle name="Total 26 4" xfId="45998" xr:uid="{00000000-0005-0000-0000-0000EFB30000}"/>
    <cellStyle name="Total 26 4 2" xfId="45999" xr:uid="{00000000-0005-0000-0000-0000F0B30000}"/>
    <cellStyle name="Total 26 5" xfId="46000" xr:uid="{00000000-0005-0000-0000-0000F1B30000}"/>
    <cellStyle name="Total 27" xfId="46001" xr:uid="{00000000-0005-0000-0000-0000F2B30000}"/>
    <cellStyle name="Total 27 2" xfId="46002" xr:uid="{00000000-0005-0000-0000-0000F3B30000}"/>
    <cellStyle name="Total 27 2 2" xfId="46003" xr:uid="{00000000-0005-0000-0000-0000F4B30000}"/>
    <cellStyle name="Total 27 2 2 2" xfId="46004" xr:uid="{00000000-0005-0000-0000-0000F5B30000}"/>
    <cellStyle name="Total 27 2 2 2 2" xfId="46005" xr:uid="{00000000-0005-0000-0000-0000F6B30000}"/>
    <cellStyle name="Total 27 2 2 2 2 2" xfId="46006" xr:uid="{00000000-0005-0000-0000-0000F7B30000}"/>
    <cellStyle name="Total 27 2 2 2 3" xfId="46007" xr:uid="{00000000-0005-0000-0000-0000F8B30000}"/>
    <cellStyle name="Total 27 2 2 2 4" xfId="46008" xr:uid="{00000000-0005-0000-0000-0000F9B30000}"/>
    <cellStyle name="Total 27 2 2 2 5" xfId="46009" xr:uid="{00000000-0005-0000-0000-0000FAB30000}"/>
    <cellStyle name="Total 27 2 2 3" xfId="46010" xr:uid="{00000000-0005-0000-0000-0000FBB30000}"/>
    <cellStyle name="Total 27 2 2 3 2" xfId="46011" xr:uid="{00000000-0005-0000-0000-0000FCB30000}"/>
    <cellStyle name="Total 27 2 2 3 3" xfId="46012" xr:uid="{00000000-0005-0000-0000-0000FDB30000}"/>
    <cellStyle name="Total 27 2 2 4" xfId="46013" xr:uid="{00000000-0005-0000-0000-0000FEB30000}"/>
    <cellStyle name="Total 27 2 2 4 2" xfId="46014" xr:uid="{00000000-0005-0000-0000-0000FFB30000}"/>
    <cellStyle name="Total 27 2 2 5" xfId="46015" xr:uid="{00000000-0005-0000-0000-000000B40000}"/>
    <cellStyle name="Total 27 2 2 6" xfId="46016" xr:uid="{00000000-0005-0000-0000-000001B40000}"/>
    <cellStyle name="Total 27 2 3" xfId="46017" xr:uid="{00000000-0005-0000-0000-000002B40000}"/>
    <cellStyle name="Total 27 2 3 2" xfId="46018" xr:uid="{00000000-0005-0000-0000-000003B40000}"/>
    <cellStyle name="Total 27 2 4" xfId="46019" xr:uid="{00000000-0005-0000-0000-000004B40000}"/>
    <cellStyle name="Total 27 3" xfId="46020" xr:uid="{00000000-0005-0000-0000-000005B40000}"/>
    <cellStyle name="Total 27 3 2" xfId="46021" xr:uid="{00000000-0005-0000-0000-000006B40000}"/>
    <cellStyle name="Total 27 3 2 2" xfId="46022" xr:uid="{00000000-0005-0000-0000-000007B40000}"/>
    <cellStyle name="Total 27 3 2 2 2" xfId="46023" xr:uid="{00000000-0005-0000-0000-000008B40000}"/>
    <cellStyle name="Total 27 3 2 3" xfId="46024" xr:uid="{00000000-0005-0000-0000-000009B40000}"/>
    <cellStyle name="Total 27 3 2 4" xfId="46025" xr:uid="{00000000-0005-0000-0000-00000AB40000}"/>
    <cellStyle name="Total 27 3 2 5" xfId="46026" xr:uid="{00000000-0005-0000-0000-00000BB40000}"/>
    <cellStyle name="Total 27 3 3" xfId="46027" xr:uid="{00000000-0005-0000-0000-00000CB40000}"/>
    <cellStyle name="Total 27 3 3 2" xfId="46028" xr:uid="{00000000-0005-0000-0000-00000DB40000}"/>
    <cellStyle name="Total 27 3 3 3" xfId="46029" xr:uid="{00000000-0005-0000-0000-00000EB40000}"/>
    <cellStyle name="Total 27 3 4" xfId="46030" xr:uid="{00000000-0005-0000-0000-00000FB40000}"/>
    <cellStyle name="Total 27 3 4 2" xfId="46031" xr:uid="{00000000-0005-0000-0000-000010B40000}"/>
    <cellStyle name="Total 27 3 5" xfId="46032" xr:uid="{00000000-0005-0000-0000-000011B40000}"/>
    <cellStyle name="Total 27 3 6" xfId="46033" xr:uid="{00000000-0005-0000-0000-000012B40000}"/>
    <cellStyle name="Total 27 4" xfId="46034" xr:uid="{00000000-0005-0000-0000-000013B40000}"/>
    <cellStyle name="Total 27 4 2" xfId="46035" xr:uid="{00000000-0005-0000-0000-000014B40000}"/>
    <cellStyle name="Total 27 5" xfId="46036" xr:uid="{00000000-0005-0000-0000-000015B40000}"/>
    <cellStyle name="Total 28" xfId="46037" xr:uid="{00000000-0005-0000-0000-000016B40000}"/>
    <cellStyle name="Total 28 2" xfId="46038" xr:uid="{00000000-0005-0000-0000-000017B40000}"/>
    <cellStyle name="Total 28 2 2" xfId="46039" xr:uid="{00000000-0005-0000-0000-000018B40000}"/>
    <cellStyle name="Total 28 2 2 2" xfId="46040" xr:uid="{00000000-0005-0000-0000-000019B40000}"/>
    <cellStyle name="Total 28 2 2 2 2" xfId="46041" xr:uid="{00000000-0005-0000-0000-00001AB40000}"/>
    <cellStyle name="Total 28 2 2 2 2 2" xfId="46042" xr:uid="{00000000-0005-0000-0000-00001BB40000}"/>
    <cellStyle name="Total 28 2 2 2 3" xfId="46043" xr:uid="{00000000-0005-0000-0000-00001CB40000}"/>
    <cellStyle name="Total 28 2 2 2 4" xfId="46044" xr:uid="{00000000-0005-0000-0000-00001DB40000}"/>
    <cellStyle name="Total 28 2 2 2 5" xfId="46045" xr:uid="{00000000-0005-0000-0000-00001EB40000}"/>
    <cellStyle name="Total 28 2 2 3" xfId="46046" xr:uid="{00000000-0005-0000-0000-00001FB40000}"/>
    <cellStyle name="Total 28 2 2 3 2" xfId="46047" xr:uid="{00000000-0005-0000-0000-000020B40000}"/>
    <cellStyle name="Total 28 2 2 3 3" xfId="46048" xr:uid="{00000000-0005-0000-0000-000021B40000}"/>
    <cellStyle name="Total 28 2 2 4" xfId="46049" xr:uid="{00000000-0005-0000-0000-000022B40000}"/>
    <cellStyle name="Total 28 2 2 4 2" xfId="46050" xr:uid="{00000000-0005-0000-0000-000023B40000}"/>
    <cellStyle name="Total 28 2 2 5" xfId="46051" xr:uid="{00000000-0005-0000-0000-000024B40000}"/>
    <cellStyle name="Total 28 2 2 6" xfId="46052" xr:uid="{00000000-0005-0000-0000-000025B40000}"/>
    <cellStyle name="Total 28 2 3" xfId="46053" xr:uid="{00000000-0005-0000-0000-000026B40000}"/>
    <cellStyle name="Total 28 2 3 2" xfId="46054" xr:uid="{00000000-0005-0000-0000-000027B40000}"/>
    <cellStyle name="Total 28 2 4" xfId="46055" xr:uid="{00000000-0005-0000-0000-000028B40000}"/>
    <cellStyle name="Total 28 3" xfId="46056" xr:uid="{00000000-0005-0000-0000-000029B40000}"/>
    <cellStyle name="Total 28 3 2" xfId="46057" xr:uid="{00000000-0005-0000-0000-00002AB40000}"/>
    <cellStyle name="Total 28 3 2 2" xfId="46058" xr:uid="{00000000-0005-0000-0000-00002BB40000}"/>
    <cellStyle name="Total 28 3 2 2 2" xfId="46059" xr:uid="{00000000-0005-0000-0000-00002CB40000}"/>
    <cellStyle name="Total 28 3 2 3" xfId="46060" xr:uid="{00000000-0005-0000-0000-00002DB40000}"/>
    <cellStyle name="Total 28 3 2 4" xfId="46061" xr:uid="{00000000-0005-0000-0000-00002EB40000}"/>
    <cellStyle name="Total 28 3 2 5" xfId="46062" xr:uid="{00000000-0005-0000-0000-00002FB40000}"/>
    <cellStyle name="Total 28 3 3" xfId="46063" xr:uid="{00000000-0005-0000-0000-000030B40000}"/>
    <cellStyle name="Total 28 3 3 2" xfId="46064" xr:uid="{00000000-0005-0000-0000-000031B40000}"/>
    <cellStyle name="Total 28 3 3 3" xfId="46065" xr:uid="{00000000-0005-0000-0000-000032B40000}"/>
    <cellStyle name="Total 28 3 4" xfId="46066" xr:uid="{00000000-0005-0000-0000-000033B40000}"/>
    <cellStyle name="Total 28 3 4 2" xfId="46067" xr:uid="{00000000-0005-0000-0000-000034B40000}"/>
    <cellStyle name="Total 28 3 5" xfId="46068" xr:uid="{00000000-0005-0000-0000-000035B40000}"/>
    <cellStyle name="Total 28 3 6" xfId="46069" xr:uid="{00000000-0005-0000-0000-000036B40000}"/>
    <cellStyle name="Total 28 4" xfId="46070" xr:uid="{00000000-0005-0000-0000-000037B40000}"/>
    <cellStyle name="Total 28 4 2" xfId="46071" xr:uid="{00000000-0005-0000-0000-000038B40000}"/>
    <cellStyle name="Total 28 5" xfId="46072" xr:uid="{00000000-0005-0000-0000-000039B40000}"/>
    <cellStyle name="Total 29" xfId="46073" xr:uid="{00000000-0005-0000-0000-00003AB40000}"/>
    <cellStyle name="Total 29 2" xfId="46074" xr:uid="{00000000-0005-0000-0000-00003BB40000}"/>
    <cellStyle name="Total 29 2 2" xfId="46075" xr:uid="{00000000-0005-0000-0000-00003CB40000}"/>
    <cellStyle name="Total 29 2 2 2" xfId="46076" xr:uid="{00000000-0005-0000-0000-00003DB40000}"/>
    <cellStyle name="Total 29 2 2 2 2" xfId="46077" xr:uid="{00000000-0005-0000-0000-00003EB40000}"/>
    <cellStyle name="Total 29 2 2 2 2 2" xfId="46078" xr:uid="{00000000-0005-0000-0000-00003FB40000}"/>
    <cellStyle name="Total 29 2 2 2 3" xfId="46079" xr:uid="{00000000-0005-0000-0000-000040B40000}"/>
    <cellStyle name="Total 29 2 2 2 4" xfId="46080" xr:uid="{00000000-0005-0000-0000-000041B40000}"/>
    <cellStyle name="Total 29 2 2 2 5" xfId="46081" xr:uid="{00000000-0005-0000-0000-000042B40000}"/>
    <cellStyle name="Total 29 2 2 3" xfId="46082" xr:uid="{00000000-0005-0000-0000-000043B40000}"/>
    <cellStyle name="Total 29 2 2 3 2" xfId="46083" xr:uid="{00000000-0005-0000-0000-000044B40000}"/>
    <cellStyle name="Total 29 2 2 3 3" xfId="46084" xr:uid="{00000000-0005-0000-0000-000045B40000}"/>
    <cellStyle name="Total 29 2 2 4" xfId="46085" xr:uid="{00000000-0005-0000-0000-000046B40000}"/>
    <cellStyle name="Total 29 2 2 4 2" xfId="46086" xr:uid="{00000000-0005-0000-0000-000047B40000}"/>
    <cellStyle name="Total 29 2 2 5" xfId="46087" xr:uid="{00000000-0005-0000-0000-000048B40000}"/>
    <cellStyle name="Total 29 2 2 6" xfId="46088" xr:uid="{00000000-0005-0000-0000-000049B40000}"/>
    <cellStyle name="Total 29 2 3" xfId="46089" xr:uid="{00000000-0005-0000-0000-00004AB40000}"/>
    <cellStyle name="Total 29 2 3 2" xfId="46090" xr:uid="{00000000-0005-0000-0000-00004BB40000}"/>
    <cellStyle name="Total 29 2 4" xfId="46091" xr:uid="{00000000-0005-0000-0000-00004CB40000}"/>
    <cellStyle name="Total 29 3" xfId="46092" xr:uid="{00000000-0005-0000-0000-00004DB40000}"/>
    <cellStyle name="Total 29 3 2" xfId="46093" xr:uid="{00000000-0005-0000-0000-00004EB40000}"/>
    <cellStyle name="Total 29 3 2 2" xfId="46094" xr:uid="{00000000-0005-0000-0000-00004FB40000}"/>
    <cellStyle name="Total 29 3 2 2 2" xfId="46095" xr:uid="{00000000-0005-0000-0000-000050B40000}"/>
    <cellStyle name="Total 29 3 2 3" xfId="46096" xr:uid="{00000000-0005-0000-0000-000051B40000}"/>
    <cellStyle name="Total 29 3 2 4" xfId="46097" xr:uid="{00000000-0005-0000-0000-000052B40000}"/>
    <cellStyle name="Total 29 3 2 5" xfId="46098" xr:uid="{00000000-0005-0000-0000-000053B40000}"/>
    <cellStyle name="Total 29 3 3" xfId="46099" xr:uid="{00000000-0005-0000-0000-000054B40000}"/>
    <cellStyle name="Total 29 3 3 2" xfId="46100" xr:uid="{00000000-0005-0000-0000-000055B40000}"/>
    <cellStyle name="Total 29 3 3 3" xfId="46101" xr:uid="{00000000-0005-0000-0000-000056B40000}"/>
    <cellStyle name="Total 29 3 4" xfId="46102" xr:uid="{00000000-0005-0000-0000-000057B40000}"/>
    <cellStyle name="Total 29 3 4 2" xfId="46103" xr:uid="{00000000-0005-0000-0000-000058B40000}"/>
    <cellStyle name="Total 29 3 5" xfId="46104" xr:uid="{00000000-0005-0000-0000-000059B40000}"/>
    <cellStyle name="Total 29 3 6" xfId="46105" xr:uid="{00000000-0005-0000-0000-00005AB40000}"/>
    <cellStyle name="Total 29 4" xfId="46106" xr:uid="{00000000-0005-0000-0000-00005BB40000}"/>
    <cellStyle name="Total 29 4 2" xfId="46107" xr:uid="{00000000-0005-0000-0000-00005CB40000}"/>
    <cellStyle name="Total 29 5" xfId="46108" xr:uid="{00000000-0005-0000-0000-00005DB40000}"/>
    <cellStyle name="Total 3" xfId="46109" xr:uid="{00000000-0005-0000-0000-00005EB40000}"/>
    <cellStyle name="Total 3 2" xfId="46110" xr:uid="{00000000-0005-0000-0000-00005FB40000}"/>
    <cellStyle name="Total 3 2 2" xfId="46111" xr:uid="{00000000-0005-0000-0000-000060B40000}"/>
    <cellStyle name="Total 3 2 2 2" xfId="46112" xr:uid="{00000000-0005-0000-0000-000061B40000}"/>
    <cellStyle name="Total 3 2 2 2 2" xfId="46113" xr:uid="{00000000-0005-0000-0000-000062B40000}"/>
    <cellStyle name="Total 3 2 2 2 2 2" xfId="46114" xr:uid="{00000000-0005-0000-0000-000063B40000}"/>
    <cellStyle name="Total 3 2 2 2 3" xfId="46115" xr:uid="{00000000-0005-0000-0000-000064B40000}"/>
    <cellStyle name="Total 3 2 2 2 4" xfId="46116" xr:uid="{00000000-0005-0000-0000-000065B40000}"/>
    <cellStyle name="Total 3 2 2 2 5" xfId="46117" xr:uid="{00000000-0005-0000-0000-000066B40000}"/>
    <cellStyle name="Total 3 2 2 3" xfId="46118" xr:uid="{00000000-0005-0000-0000-000067B40000}"/>
    <cellStyle name="Total 3 2 2 3 2" xfId="46119" xr:uid="{00000000-0005-0000-0000-000068B40000}"/>
    <cellStyle name="Total 3 2 2 3 3" xfId="46120" xr:uid="{00000000-0005-0000-0000-000069B40000}"/>
    <cellStyle name="Total 3 2 2 4" xfId="46121" xr:uid="{00000000-0005-0000-0000-00006AB40000}"/>
    <cellStyle name="Total 3 2 2 4 2" xfId="46122" xr:uid="{00000000-0005-0000-0000-00006BB40000}"/>
    <cellStyle name="Total 3 2 2 5" xfId="46123" xr:uid="{00000000-0005-0000-0000-00006CB40000}"/>
    <cellStyle name="Total 3 2 2 5 2" xfId="46124" xr:uid="{00000000-0005-0000-0000-00006DB40000}"/>
    <cellStyle name="Total 3 2 2 6" xfId="46125" xr:uid="{00000000-0005-0000-0000-00006EB40000}"/>
    <cellStyle name="Total 3 2 3" xfId="46126" xr:uid="{00000000-0005-0000-0000-00006FB40000}"/>
    <cellStyle name="Total 3 2 3 2" xfId="46127" xr:uid="{00000000-0005-0000-0000-000070B40000}"/>
    <cellStyle name="Total 3 2 3 2 2" xfId="46128" xr:uid="{00000000-0005-0000-0000-000071B40000}"/>
    <cellStyle name="Total 3 2 4" xfId="46129" xr:uid="{00000000-0005-0000-0000-000072B40000}"/>
    <cellStyle name="Total 3 2 4 2" xfId="46130" xr:uid="{00000000-0005-0000-0000-000073B40000}"/>
    <cellStyle name="Total 3 2 4 2 2" xfId="46131" xr:uid="{00000000-0005-0000-0000-000074B40000}"/>
    <cellStyle name="Total 3 2 5" xfId="46132" xr:uid="{00000000-0005-0000-0000-000075B40000}"/>
    <cellStyle name="Total 3 2 5 2" xfId="46133" xr:uid="{00000000-0005-0000-0000-000076B40000}"/>
    <cellStyle name="Total 3 3" xfId="46134" xr:uid="{00000000-0005-0000-0000-000077B40000}"/>
    <cellStyle name="Total 3 3 2" xfId="46135" xr:uid="{00000000-0005-0000-0000-000078B40000}"/>
    <cellStyle name="Total 3 3 2 2" xfId="46136" xr:uid="{00000000-0005-0000-0000-000079B40000}"/>
    <cellStyle name="Total 3 3 2 2 2" xfId="46137" xr:uid="{00000000-0005-0000-0000-00007AB40000}"/>
    <cellStyle name="Total 3 3 2 2 2 2" xfId="46138" xr:uid="{00000000-0005-0000-0000-00007BB40000}"/>
    <cellStyle name="Total 3 3 2 2 3" xfId="46139" xr:uid="{00000000-0005-0000-0000-00007CB40000}"/>
    <cellStyle name="Total 3 3 2 2 4" xfId="46140" xr:uid="{00000000-0005-0000-0000-00007DB40000}"/>
    <cellStyle name="Total 3 3 2 2 5" xfId="46141" xr:uid="{00000000-0005-0000-0000-00007EB40000}"/>
    <cellStyle name="Total 3 3 2 3" xfId="46142" xr:uid="{00000000-0005-0000-0000-00007FB40000}"/>
    <cellStyle name="Total 3 3 2 3 2" xfId="46143" xr:uid="{00000000-0005-0000-0000-000080B40000}"/>
    <cellStyle name="Total 3 3 2 3 3" xfId="46144" xr:uid="{00000000-0005-0000-0000-000081B40000}"/>
    <cellStyle name="Total 3 3 2 4" xfId="46145" xr:uid="{00000000-0005-0000-0000-000082B40000}"/>
    <cellStyle name="Total 3 3 2 5" xfId="46146" xr:uid="{00000000-0005-0000-0000-000083B40000}"/>
    <cellStyle name="Total 3 3 2 6" xfId="46147" xr:uid="{00000000-0005-0000-0000-000084B40000}"/>
    <cellStyle name="Total 3 3 3" xfId="46148" xr:uid="{00000000-0005-0000-0000-000085B40000}"/>
    <cellStyle name="Total 3 3 3 2" xfId="46149" xr:uid="{00000000-0005-0000-0000-000086B40000}"/>
    <cellStyle name="Total 3 3 4" xfId="46150" xr:uid="{00000000-0005-0000-0000-000087B40000}"/>
    <cellStyle name="Total 3 3 4 2" xfId="46151" xr:uid="{00000000-0005-0000-0000-000088B40000}"/>
    <cellStyle name="Total 3 4" xfId="46152" xr:uid="{00000000-0005-0000-0000-000089B40000}"/>
    <cellStyle name="Total 3 4 2" xfId="46153" xr:uid="{00000000-0005-0000-0000-00008AB40000}"/>
    <cellStyle name="Total 3 4 2 2" xfId="46154" xr:uid="{00000000-0005-0000-0000-00008BB40000}"/>
    <cellStyle name="Total 3 4 2 2 2" xfId="46155" xr:uid="{00000000-0005-0000-0000-00008CB40000}"/>
    <cellStyle name="Total 3 4 2 2 2 2" xfId="46156" xr:uid="{00000000-0005-0000-0000-00008DB40000}"/>
    <cellStyle name="Total 3 4 2 2 3" xfId="46157" xr:uid="{00000000-0005-0000-0000-00008EB40000}"/>
    <cellStyle name="Total 3 4 2 2 4" xfId="46158" xr:uid="{00000000-0005-0000-0000-00008FB40000}"/>
    <cellStyle name="Total 3 4 2 3" xfId="46159" xr:uid="{00000000-0005-0000-0000-000090B40000}"/>
    <cellStyle name="Total 3 4 2 3 2" xfId="46160" xr:uid="{00000000-0005-0000-0000-000091B40000}"/>
    <cellStyle name="Total 3 4 2 4" xfId="46161" xr:uid="{00000000-0005-0000-0000-000092B40000}"/>
    <cellStyle name="Total 3 4 2 5" xfId="46162" xr:uid="{00000000-0005-0000-0000-000093B40000}"/>
    <cellStyle name="Total 3 4 2 6" xfId="46163" xr:uid="{00000000-0005-0000-0000-000094B40000}"/>
    <cellStyle name="Total 3 4 3" xfId="46164" xr:uid="{00000000-0005-0000-0000-000095B40000}"/>
    <cellStyle name="Total 3 4 3 2" xfId="46165" xr:uid="{00000000-0005-0000-0000-000096B40000}"/>
    <cellStyle name="Total 3 4 4" xfId="46166" xr:uid="{00000000-0005-0000-0000-000097B40000}"/>
    <cellStyle name="Total 3 5" xfId="46167" xr:uid="{00000000-0005-0000-0000-000098B40000}"/>
    <cellStyle name="Total 3 5 2" xfId="46168" xr:uid="{00000000-0005-0000-0000-000099B40000}"/>
    <cellStyle name="Total 3 5 2 2" xfId="46169" xr:uid="{00000000-0005-0000-0000-00009AB40000}"/>
    <cellStyle name="Total 3 5 2 2 2" xfId="46170" xr:uid="{00000000-0005-0000-0000-00009BB40000}"/>
    <cellStyle name="Total 3 5 2 3" xfId="46171" xr:uid="{00000000-0005-0000-0000-00009CB40000}"/>
    <cellStyle name="Total 3 5 2 4" xfId="46172" xr:uid="{00000000-0005-0000-0000-00009DB40000}"/>
    <cellStyle name="Total 3 5 2 5" xfId="46173" xr:uid="{00000000-0005-0000-0000-00009EB40000}"/>
    <cellStyle name="Total 3 5 3" xfId="46174" xr:uid="{00000000-0005-0000-0000-00009FB40000}"/>
    <cellStyle name="Total 3 5 3 2" xfId="46175" xr:uid="{00000000-0005-0000-0000-0000A0B40000}"/>
    <cellStyle name="Total 3 5 3 3" xfId="46176" xr:uid="{00000000-0005-0000-0000-0000A1B40000}"/>
    <cellStyle name="Total 3 5 4" xfId="46177" xr:uid="{00000000-0005-0000-0000-0000A2B40000}"/>
    <cellStyle name="Total 3 5 4 2" xfId="46178" xr:uid="{00000000-0005-0000-0000-0000A3B40000}"/>
    <cellStyle name="Total 3 5 5" xfId="46179" xr:uid="{00000000-0005-0000-0000-0000A4B40000}"/>
    <cellStyle name="Total 3 5 5 2" xfId="46180" xr:uid="{00000000-0005-0000-0000-0000A5B40000}"/>
    <cellStyle name="Total 3 5 6" xfId="46181" xr:uid="{00000000-0005-0000-0000-0000A6B40000}"/>
    <cellStyle name="Total 3 6" xfId="46182" xr:uid="{00000000-0005-0000-0000-0000A7B40000}"/>
    <cellStyle name="Total 3 6 2" xfId="46183" xr:uid="{00000000-0005-0000-0000-0000A8B40000}"/>
    <cellStyle name="Total 3 7" xfId="46184" xr:uid="{00000000-0005-0000-0000-0000A9B40000}"/>
    <cellStyle name="Total 3 7 2" xfId="46185" xr:uid="{00000000-0005-0000-0000-0000AAB40000}"/>
    <cellStyle name="Total 3 8" xfId="46186" xr:uid="{00000000-0005-0000-0000-0000ABB40000}"/>
    <cellStyle name="Total 30" xfId="46187" xr:uid="{00000000-0005-0000-0000-0000ACB40000}"/>
    <cellStyle name="Total 30 2" xfId="46188" xr:uid="{00000000-0005-0000-0000-0000ADB40000}"/>
    <cellStyle name="Total 30 2 2" xfId="46189" xr:uid="{00000000-0005-0000-0000-0000AEB40000}"/>
    <cellStyle name="Total 30 2 2 2" xfId="46190" xr:uid="{00000000-0005-0000-0000-0000AFB40000}"/>
    <cellStyle name="Total 30 2 2 2 2" xfId="46191" xr:uid="{00000000-0005-0000-0000-0000B0B40000}"/>
    <cellStyle name="Total 30 2 2 2 2 2" xfId="46192" xr:uid="{00000000-0005-0000-0000-0000B1B40000}"/>
    <cellStyle name="Total 30 2 2 2 3" xfId="46193" xr:uid="{00000000-0005-0000-0000-0000B2B40000}"/>
    <cellStyle name="Total 30 2 2 2 4" xfId="46194" xr:uid="{00000000-0005-0000-0000-0000B3B40000}"/>
    <cellStyle name="Total 30 2 2 2 5" xfId="46195" xr:uid="{00000000-0005-0000-0000-0000B4B40000}"/>
    <cellStyle name="Total 30 2 2 3" xfId="46196" xr:uid="{00000000-0005-0000-0000-0000B5B40000}"/>
    <cellStyle name="Total 30 2 2 3 2" xfId="46197" xr:uid="{00000000-0005-0000-0000-0000B6B40000}"/>
    <cellStyle name="Total 30 2 2 3 3" xfId="46198" xr:uid="{00000000-0005-0000-0000-0000B7B40000}"/>
    <cellStyle name="Total 30 2 2 4" xfId="46199" xr:uid="{00000000-0005-0000-0000-0000B8B40000}"/>
    <cellStyle name="Total 30 2 2 4 2" xfId="46200" xr:uid="{00000000-0005-0000-0000-0000B9B40000}"/>
    <cellStyle name="Total 30 2 2 5" xfId="46201" xr:uid="{00000000-0005-0000-0000-0000BAB40000}"/>
    <cellStyle name="Total 30 2 2 6" xfId="46202" xr:uid="{00000000-0005-0000-0000-0000BBB40000}"/>
    <cellStyle name="Total 30 2 3" xfId="46203" xr:uid="{00000000-0005-0000-0000-0000BCB40000}"/>
    <cellStyle name="Total 30 2 3 2" xfId="46204" xr:uid="{00000000-0005-0000-0000-0000BDB40000}"/>
    <cellStyle name="Total 30 2 4" xfId="46205" xr:uid="{00000000-0005-0000-0000-0000BEB40000}"/>
    <cellStyle name="Total 30 3" xfId="46206" xr:uid="{00000000-0005-0000-0000-0000BFB40000}"/>
    <cellStyle name="Total 30 3 2" xfId="46207" xr:uid="{00000000-0005-0000-0000-0000C0B40000}"/>
    <cellStyle name="Total 30 3 2 2" xfId="46208" xr:uid="{00000000-0005-0000-0000-0000C1B40000}"/>
    <cellStyle name="Total 30 3 2 2 2" xfId="46209" xr:uid="{00000000-0005-0000-0000-0000C2B40000}"/>
    <cellStyle name="Total 30 3 2 3" xfId="46210" xr:uid="{00000000-0005-0000-0000-0000C3B40000}"/>
    <cellStyle name="Total 30 3 2 4" xfId="46211" xr:uid="{00000000-0005-0000-0000-0000C4B40000}"/>
    <cellStyle name="Total 30 3 2 5" xfId="46212" xr:uid="{00000000-0005-0000-0000-0000C5B40000}"/>
    <cellStyle name="Total 30 3 3" xfId="46213" xr:uid="{00000000-0005-0000-0000-0000C6B40000}"/>
    <cellStyle name="Total 30 3 3 2" xfId="46214" xr:uid="{00000000-0005-0000-0000-0000C7B40000}"/>
    <cellStyle name="Total 30 3 3 3" xfId="46215" xr:uid="{00000000-0005-0000-0000-0000C8B40000}"/>
    <cellStyle name="Total 30 3 4" xfId="46216" xr:uid="{00000000-0005-0000-0000-0000C9B40000}"/>
    <cellStyle name="Total 30 3 4 2" xfId="46217" xr:uid="{00000000-0005-0000-0000-0000CAB40000}"/>
    <cellStyle name="Total 30 3 5" xfId="46218" xr:uid="{00000000-0005-0000-0000-0000CBB40000}"/>
    <cellStyle name="Total 30 3 6" xfId="46219" xr:uid="{00000000-0005-0000-0000-0000CCB40000}"/>
    <cellStyle name="Total 30 4" xfId="46220" xr:uid="{00000000-0005-0000-0000-0000CDB40000}"/>
    <cellStyle name="Total 30 4 2" xfId="46221" xr:uid="{00000000-0005-0000-0000-0000CEB40000}"/>
    <cellStyle name="Total 30 5" xfId="46222" xr:uid="{00000000-0005-0000-0000-0000CFB40000}"/>
    <cellStyle name="Total 31" xfId="46223" xr:uid="{00000000-0005-0000-0000-0000D0B40000}"/>
    <cellStyle name="Total 31 2" xfId="46224" xr:uid="{00000000-0005-0000-0000-0000D1B40000}"/>
    <cellStyle name="Total 31 2 2" xfId="46225" xr:uid="{00000000-0005-0000-0000-0000D2B40000}"/>
    <cellStyle name="Total 31 2 2 2" xfId="46226" xr:uid="{00000000-0005-0000-0000-0000D3B40000}"/>
    <cellStyle name="Total 31 2 2 2 2" xfId="46227" xr:uid="{00000000-0005-0000-0000-0000D4B40000}"/>
    <cellStyle name="Total 31 2 2 2 2 2" xfId="46228" xr:uid="{00000000-0005-0000-0000-0000D5B40000}"/>
    <cellStyle name="Total 31 2 2 2 3" xfId="46229" xr:uid="{00000000-0005-0000-0000-0000D6B40000}"/>
    <cellStyle name="Total 31 2 2 2 4" xfId="46230" xr:uid="{00000000-0005-0000-0000-0000D7B40000}"/>
    <cellStyle name="Total 31 2 2 2 5" xfId="46231" xr:uid="{00000000-0005-0000-0000-0000D8B40000}"/>
    <cellStyle name="Total 31 2 2 3" xfId="46232" xr:uid="{00000000-0005-0000-0000-0000D9B40000}"/>
    <cellStyle name="Total 31 2 2 3 2" xfId="46233" xr:uid="{00000000-0005-0000-0000-0000DAB40000}"/>
    <cellStyle name="Total 31 2 2 3 3" xfId="46234" xr:uid="{00000000-0005-0000-0000-0000DBB40000}"/>
    <cellStyle name="Total 31 2 2 4" xfId="46235" xr:uid="{00000000-0005-0000-0000-0000DCB40000}"/>
    <cellStyle name="Total 31 2 2 4 2" xfId="46236" xr:uid="{00000000-0005-0000-0000-0000DDB40000}"/>
    <cellStyle name="Total 31 2 2 5" xfId="46237" xr:uid="{00000000-0005-0000-0000-0000DEB40000}"/>
    <cellStyle name="Total 31 2 2 6" xfId="46238" xr:uid="{00000000-0005-0000-0000-0000DFB40000}"/>
    <cellStyle name="Total 31 2 3" xfId="46239" xr:uid="{00000000-0005-0000-0000-0000E0B40000}"/>
    <cellStyle name="Total 31 2 3 2" xfId="46240" xr:uid="{00000000-0005-0000-0000-0000E1B40000}"/>
    <cellStyle name="Total 31 2 4" xfId="46241" xr:uid="{00000000-0005-0000-0000-0000E2B40000}"/>
    <cellStyle name="Total 31 3" xfId="46242" xr:uid="{00000000-0005-0000-0000-0000E3B40000}"/>
    <cellStyle name="Total 31 3 2" xfId="46243" xr:uid="{00000000-0005-0000-0000-0000E4B40000}"/>
    <cellStyle name="Total 31 3 2 2" xfId="46244" xr:uid="{00000000-0005-0000-0000-0000E5B40000}"/>
    <cellStyle name="Total 31 3 2 2 2" xfId="46245" xr:uid="{00000000-0005-0000-0000-0000E6B40000}"/>
    <cellStyle name="Total 31 3 2 3" xfId="46246" xr:uid="{00000000-0005-0000-0000-0000E7B40000}"/>
    <cellStyle name="Total 31 3 2 4" xfId="46247" xr:uid="{00000000-0005-0000-0000-0000E8B40000}"/>
    <cellStyle name="Total 31 3 2 5" xfId="46248" xr:uid="{00000000-0005-0000-0000-0000E9B40000}"/>
    <cellStyle name="Total 31 3 3" xfId="46249" xr:uid="{00000000-0005-0000-0000-0000EAB40000}"/>
    <cellStyle name="Total 31 3 3 2" xfId="46250" xr:uid="{00000000-0005-0000-0000-0000EBB40000}"/>
    <cellStyle name="Total 31 3 3 3" xfId="46251" xr:uid="{00000000-0005-0000-0000-0000ECB40000}"/>
    <cellStyle name="Total 31 3 4" xfId="46252" xr:uid="{00000000-0005-0000-0000-0000EDB40000}"/>
    <cellStyle name="Total 31 3 4 2" xfId="46253" xr:uid="{00000000-0005-0000-0000-0000EEB40000}"/>
    <cellStyle name="Total 31 3 5" xfId="46254" xr:uid="{00000000-0005-0000-0000-0000EFB40000}"/>
    <cellStyle name="Total 31 3 6" xfId="46255" xr:uid="{00000000-0005-0000-0000-0000F0B40000}"/>
    <cellStyle name="Total 31 4" xfId="46256" xr:uid="{00000000-0005-0000-0000-0000F1B40000}"/>
    <cellStyle name="Total 31 4 2" xfId="46257" xr:uid="{00000000-0005-0000-0000-0000F2B40000}"/>
    <cellStyle name="Total 31 5" xfId="46258" xr:uid="{00000000-0005-0000-0000-0000F3B40000}"/>
    <cellStyle name="Total 32" xfId="46259" xr:uid="{00000000-0005-0000-0000-0000F4B40000}"/>
    <cellStyle name="Total 32 2" xfId="46260" xr:uid="{00000000-0005-0000-0000-0000F5B40000}"/>
    <cellStyle name="Total 32 2 2" xfId="46261" xr:uid="{00000000-0005-0000-0000-0000F6B40000}"/>
    <cellStyle name="Total 32 2 2 2" xfId="46262" xr:uid="{00000000-0005-0000-0000-0000F7B40000}"/>
    <cellStyle name="Total 32 2 2 2 2" xfId="46263" xr:uid="{00000000-0005-0000-0000-0000F8B40000}"/>
    <cellStyle name="Total 32 2 2 2 2 2" xfId="46264" xr:uid="{00000000-0005-0000-0000-0000F9B40000}"/>
    <cellStyle name="Total 32 2 2 2 3" xfId="46265" xr:uid="{00000000-0005-0000-0000-0000FAB40000}"/>
    <cellStyle name="Total 32 2 2 2 4" xfId="46266" xr:uid="{00000000-0005-0000-0000-0000FBB40000}"/>
    <cellStyle name="Total 32 2 2 2 5" xfId="46267" xr:uid="{00000000-0005-0000-0000-0000FCB40000}"/>
    <cellStyle name="Total 32 2 2 3" xfId="46268" xr:uid="{00000000-0005-0000-0000-0000FDB40000}"/>
    <cellStyle name="Total 32 2 2 3 2" xfId="46269" xr:uid="{00000000-0005-0000-0000-0000FEB40000}"/>
    <cellStyle name="Total 32 2 2 3 3" xfId="46270" xr:uid="{00000000-0005-0000-0000-0000FFB40000}"/>
    <cellStyle name="Total 32 2 2 4" xfId="46271" xr:uid="{00000000-0005-0000-0000-000000B50000}"/>
    <cellStyle name="Total 32 2 2 4 2" xfId="46272" xr:uid="{00000000-0005-0000-0000-000001B50000}"/>
    <cellStyle name="Total 32 2 2 5" xfId="46273" xr:uid="{00000000-0005-0000-0000-000002B50000}"/>
    <cellStyle name="Total 32 2 2 6" xfId="46274" xr:uid="{00000000-0005-0000-0000-000003B50000}"/>
    <cellStyle name="Total 32 2 3" xfId="46275" xr:uid="{00000000-0005-0000-0000-000004B50000}"/>
    <cellStyle name="Total 32 2 3 2" xfId="46276" xr:uid="{00000000-0005-0000-0000-000005B50000}"/>
    <cellStyle name="Total 32 2 4" xfId="46277" xr:uid="{00000000-0005-0000-0000-000006B50000}"/>
    <cellStyle name="Total 32 3" xfId="46278" xr:uid="{00000000-0005-0000-0000-000007B50000}"/>
    <cellStyle name="Total 32 3 2" xfId="46279" xr:uid="{00000000-0005-0000-0000-000008B50000}"/>
    <cellStyle name="Total 32 3 2 2" xfId="46280" xr:uid="{00000000-0005-0000-0000-000009B50000}"/>
    <cellStyle name="Total 32 3 2 2 2" xfId="46281" xr:uid="{00000000-0005-0000-0000-00000AB50000}"/>
    <cellStyle name="Total 32 3 2 3" xfId="46282" xr:uid="{00000000-0005-0000-0000-00000BB50000}"/>
    <cellStyle name="Total 32 3 2 4" xfId="46283" xr:uid="{00000000-0005-0000-0000-00000CB50000}"/>
    <cellStyle name="Total 32 3 2 5" xfId="46284" xr:uid="{00000000-0005-0000-0000-00000DB50000}"/>
    <cellStyle name="Total 32 3 3" xfId="46285" xr:uid="{00000000-0005-0000-0000-00000EB50000}"/>
    <cellStyle name="Total 32 3 3 2" xfId="46286" xr:uid="{00000000-0005-0000-0000-00000FB50000}"/>
    <cellStyle name="Total 32 3 3 3" xfId="46287" xr:uid="{00000000-0005-0000-0000-000010B50000}"/>
    <cellStyle name="Total 32 3 4" xfId="46288" xr:uid="{00000000-0005-0000-0000-000011B50000}"/>
    <cellStyle name="Total 32 3 4 2" xfId="46289" xr:uid="{00000000-0005-0000-0000-000012B50000}"/>
    <cellStyle name="Total 32 3 5" xfId="46290" xr:uid="{00000000-0005-0000-0000-000013B50000}"/>
    <cellStyle name="Total 32 3 6" xfId="46291" xr:uid="{00000000-0005-0000-0000-000014B50000}"/>
    <cellStyle name="Total 32 4" xfId="46292" xr:uid="{00000000-0005-0000-0000-000015B50000}"/>
    <cellStyle name="Total 32 4 2" xfId="46293" xr:uid="{00000000-0005-0000-0000-000016B50000}"/>
    <cellStyle name="Total 32 5" xfId="46294" xr:uid="{00000000-0005-0000-0000-000017B50000}"/>
    <cellStyle name="Total 33" xfId="46295" xr:uid="{00000000-0005-0000-0000-000018B50000}"/>
    <cellStyle name="Total 33 2" xfId="46296" xr:uid="{00000000-0005-0000-0000-000019B50000}"/>
    <cellStyle name="Total 33 2 2" xfId="46297" xr:uid="{00000000-0005-0000-0000-00001AB50000}"/>
    <cellStyle name="Total 33 2 2 2" xfId="46298" xr:uid="{00000000-0005-0000-0000-00001BB50000}"/>
    <cellStyle name="Total 33 2 2 2 2" xfId="46299" xr:uid="{00000000-0005-0000-0000-00001CB50000}"/>
    <cellStyle name="Total 33 2 2 2 2 2" xfId="46300" xr:uid="{00000000-0005-0000-0000-00001DB50000}"/>
    <cellStyle name="Total 33 2 2 2 3" xfId="46301" xr:uid="{00000000-0005-0000-0000-00001EB50000}"/>
    <cellStyle name="Total 33 2 2 2 4" xfId="46302" xr:uid="{00000000-0005-0000-0000-00001FB50000}"/>
    <cellStyle name="Total 33 2 2 2 5" xfId="46303" xr:uid="{00000000-0005-0000-0000-000020B50000}"/>
    <cellStyle name="Total 33 2 2 3" xfId="46304" xr:uid="{00000000-0005-0000-0000-000021B50000}"/>
    <cellStyle name="Total 33 2 2 3 2" xfId="46305" xr:uid="{00000000-0005-0000-0000-000022B50000}"/>
    <cellStyle name="Total 33 2 2 3 3" xfId="46306" xr:uid="{00000000-0005-0000-0000-000023B50000}"/>
    <cellStyle name="Total 33 2 2 4" xfId="46307" xr:uid="{00000000-0005-0000-0000-000024B50000}"/>
    <cellStyle name="Total 33 2 2 4 2" xfId="46308" xr:uid="{00000000-0005-0000-0000-000025B50000}"/>
    <cellStyle name="Total 33 2 2 5" xfId="46309" xr:uid="{00000000-0005-0000-0000-000026B50000}"/>
    <cellStyle name="Total 33 2 2 6" xfId="46310" xr:uid="{00000000-0005-0000-0000-000027B50000}"/>
    <cellStyle name="Total 33 2 3" xfId="46311" xr:uid="{00000000-0005-0000-0000-000028B50000}"/>
    <cellStyle name="Total 33 2 3 2" xfId="46312" xr:uid="{00000000-0005-0000-0000-000029B50000}"/>
    <cellStyle name="Total 33 2 4" xfId="46313" xr:uid="{00000000-0005-0000-0000-00002AB50000}"/>
    <cellStyle name="Total 33 3" xfId="46314" xr:uid="{00000000-0005-0000-0000-00002BB50000}"/>
    <cellStyle name="Total 33 3 2" xfId="46315" xr:uid="{00000000-0005-0000-0000-00002CB50000}"/>
    <cellStyle name="Total 33 3 2 2" xfId="46316" xr:uid="{00000000-0005-0000-0000-00002DB50000}"/>
    <cellStyle name="Total 33 3 2 2 2" xfId="46317" xr:uid="{00000000-0005-0000-0000-00002EB50000}"/>
    <cellStyle name="Total 33 3 2 3" xfId="46318" xr:uid="{00000000-0005-0000-0000-00002FB50000}"/>
    <cellStyle name="Total 33 3 2 4" xfId="46319" xr:uid="{00000000-0005-0000-0000-000030B50000}"/>
    <cellStyle name="Total 33 3 2 5" xfId="46320" xr:uid="{00000000-0005-0000-0000-000031B50000}"/>
    <cellStyle name="Total 33 3 3" xfId="46321" xr:uid="{00000000-0005-0000-0000-000032B50000}"/>
    <cellStyle name="Total 33 3 3 2" xfId="46322" xr:uid="{00000000-0005-0000-0000-000033B50000}"/>
    <cellStyle name="Total 33 3 3 3" xfId="46323" xr:uid="{00000000-0005-0000-0000-000034B50000}"/>
    <cellStyle name="Total 33 3 4" xfId="46324" xr:uid="{00000000-0005-0000-0000-000035B50000}"/>
    <cellStyle name="Total 33 3 4 2" xfId="46325" xr:uid="{00000000-0005-0000-0000-000036B50000}"/>
    <cellStyle name="Total 33 3 5" xfId="46326" xr:uid="{00000000-0005-0000-0000-000037B50000}"/>
    <cellStyle name="Total 33 3 6" xfId="46327" xr:uid="{00000000-0005-0000-0000-000038B50000}"/>
    <cellStyle name="Total 33 4" xfId="46328" xr:uid="{00000000-0005-0000-0000-000039B50000}"/>
    <cellStyle name="Total 33 4 2" xfId="46329" xr:uid="{00000000-0005-0000-0000-00003AB50000}"/>
    <cellStyle name="Total 33 5" xfId="46330" xr:uid="{00000000-0005-0000-0000-00003BB50000}"/>
    <cellStyle name="Total 34" xfId="46331" xr:uid="{00000000-0005-0000-0000-00003CB50000}"/>
    <cellStyle name="Total 34 2" xfId="46332" xr:uid="{00000000-0005-0000-0000-00003DB50000}"/>
    <cellStyle name="Total 34 2 2" xfId="46333" xr:uid="{00000000-0005-0000-0000-00003EB50000}"/>
    <cellStyle name="Total 34 2 2 2" xfId="46334" xr:uid="{00000000-0005-0000-0000-00003FB50000}"/>
    <cellStyle name="Total 34 2 2 2 2" xfId="46335" xr:uid="{00000000-0005-0000-0000-000040B50000}"/>
    <cellStyle name="Total 34 2 2 2 2 2" xfId="46336" xr:uid="{00000000-0005-0000-0000-000041B50000}"/>
    <cellStyle name="Total 34 2 2 2 3" xfId="46337" xr:uid="{00000000-0005-0000-0000-000042B50000}"/>
    <cellStyle name="Total 34 2 2 2 4" xfId="46338" xr:uid="{00000000-0005-0000-0000-000043B50000}"/>
    <cellStyle name="Total 34 2 2 2 5" xfId="46339" xr:uid="{00000000-0005-0000-0000-000044B50000}"/>
    <cellStyle name="Total 34 2 2 3" xfId="46340" xr:uid="{00000000-0005-0000-0000-000045B50000}"/>
    <cellStyle name="Total 34 2 2 3 2" xfId="46341" xr:uid="{00000000-0005-0000-0000-000046B50000}"/>
    <cellStyle name="Total 34 2 2 3 3" xfId="46342" xr:uid="{00000000-0005-0000-0000-000047B50000}"/>
    <cellStyle name="Total 34 2 2 4" xfId="46343" xr:uid="{00000000-0005-0000-0000-000048B50000}"/>
    <cellStyle name="Total 34 2 2 4 2" xfId="46344" xr:uid="{00000000-0005-0000-0000-000049B50000}"/>
    <cellStyle name="Total 34 2 2 5" xfId="46345" xr:uid="{00000000-0005-0000-0000-00004AB50000}"/>
    <cellStyle name="Total 34 2 2 6" xfId="46346" xr:uid="{00000000-0005-0000-0000-00004BB50000}"/>
    <cellStyle name="Total 34 2 3" xfId="46347" xr:uid="{00000000-0005-0000-0000-00004CB50000}"/>
    <cellStyle name="Total 34 2 3 2" xfId="46348" xr:uid="{00000000-0005-0000-0000-00004DB50000}"/>
    <cellStyle name="Total 34 2 4" xfId="46349" xr:uid="{00000000-0005-0000-0000-00004EB50000}"/>
    <cellStyle name="Total 34 3" xfId="46350" xr:uid="{00000000-0005-0000-0000-00004FB50000}"/>
    <cellStyle name="Total 34 3 2" xfId="46351" xr:uid="{00000000-0005-0000-0000-000050B50000}"/>
    <cellStyle name="Total 34 3 2 2" xfId="46352" xr:uid="{00000000-0005-0000-0000-000051B50000}"/>
    <cellStyle name="Total 34 3 2 2 2" xfId="46353" xr:uid="{00000000-0005-0000-0000-000052B50000}"/>
    <cellStyle name="Total 34 3 2 3" xfId="46354" xr:uid="{00000000-0005-0000-0000-000053B50000}"/>
    <cellStyle name="Total 34 3 2 4" xfId="46355" xr:uid="{00000000-0005-0000-0000-000054B50000}"/>
    <cellStyle name="Total 34 3 2 5" xfId="46356" xr:uid="{00000000-0005-0000-0000-000055B50000}"/>
    <cellStyle name="Total 34 3 3" xfId="46357" xr:uid="{00000000-0005-0000-0000-000056B50000}"/>
    <cellStyle name="Total 34 3 3 2" xfId="46358" xr:uid="{00000000-0005-0000-0000-000057B50000}"/>
    <cellStyle name="Total 34 3 3 3" xfId="46359" xr:uid="{00000000-0005-0000-0000-000058B50000}"/>
    <cellStyle name="Total 34 3 4" xfId="46360" xr:uid="{00000000-0005-0000-0000-000059B50000}"/>
    <cellStyle name="Total 34 3 4 2" xfId="46361" xr:uid="{00000000-0005-0000-0000-00005AB50000}"/>
    <cellStyle name="Total 34 3 5" xfId="46362" xr:uid="{00000000-0005-0000-0000-00005BB50000}"/>
    <cellStyle name="Total 34 3 6" xfId="46363" xr:uid="{00000000-0005-0000-0000-00005CB50000}"/>
    <cellStyle name="Total 34 4" xfId="46364" xr:uid="{00000000-0005-0000-0000-00005DB50000}"/>
    <cellStyle name="Total 34 4 2" xfId="46365" xr:uid="{00000000-0005-0000-0000-00005EB50000}"/>
    <cellStyle name="Total 34 5" xfId="46366" xr:uid="{00000000-0005-0000-0000-00005FB50000}"/>
    <cellStyle name="Total 35" xfId="46367" xr:uid="{00000000-0005-0000-0000-000060B50000}"/>
    <cellStyle name="Total 35 2" xfId="46368" xr:uid="{00000000-0005-0000-0000-000061B50000}"/>
    <cellStyle name="Total 35 2 2" xfId="46369" xr:uid="{00000000-0005-0000-0000-000062B50000}"/>
    <cellStyle name="Total 35 2 2 2" xfId="46370" xr:uid="{00000000-0005-0000-0000-000063B50000}"/>
    <cellStyle name="Total 35 2 2 2 2" xfId="46371" xr:uid="{00000000-0005-0000-0000-000064B50000}"/>
    <cellStyle name="Total 35 2 2 2 2 2" xfId="46372" xr:uid="{00000000-0005-0000-0000-000065B50000}"/>
    <cellStyle name="Total 35 2 2 2 3" xfId="46373" xr:uid="{00000000-0005-0000-0000-000066B50000}"/>
    <cellStyle name="Total 35 2 2 2 4" xfId="46374" xr:uid="{00000000-0005-0000-0000-000067B50000}"/>
    <cellStyle name="Total 35 2 2 2 5" xfId="46375" xr:uid="{00000000-0005-0000-0000-000068B50000}"/>
    <cellStyle name="Total 35 2 2 3" xfId="46376" xr:uid="{00000000-0005-0000-0000-000069B50000}"/>
    <cellStyle name="Total 35 2 2 3 2" xfId="46377" xr:uid="{00000000-0005-0000-0000-00006AB50000}"/>
    <cellStyle name="Total 35 2 2 3 3" xfId="46378" xr:uid="{00000000-0005-0000-0000-00006BB50000}"/>
    <cellStyle name="Total 35 2 2 4" xfId="46379" xr:uid="{00000000-0005-0000-0000-00006CB50000}"/>
    <cellStyle name="Total 35 2 2 4 2" xfId="46380" xr:uid="{00000000-0005-0000-0000-00006DB50000}"/>
    <cellStyle name="Total 35 2 2 5" xfId="46381" xr:uid="{00000000-0005-0000-0000-00006EB50000}"/>
    <cellStyle name="Total 35 2 2 6" xfId="46382" xr:uid="{00000000-0005-0000-0000-00006FB50000}"/>
    <cellStyle name="Total 35 2 3" xfId="46383" xr:uid="{00000000-0005-0000-0000-000070B50000}"/>
    <cellStyle name="Total 35 2 3 2" xfId="46384" xr:uid="{00000000-0005-0000-0000-000071B50000}"/>
    <cellStyle name="Total 35 2 4" xfId="46385" xr:uid="{00000000-0005-0000-0000-000072B50000}"/>
    <cellStyle name="Total 35 3" xfId="46386" xr:uid="{00000000-0005-0000-0000-000073B50000}"/>
    <cellStyle name="Total 35 3 2" xfId="46387" xr:uid="{00000000-0005-0000-0000-000074B50000}"/>
    <cellStyle name="Total 35 3 2 2" xfId="46388" xr:uid="{00000000-0005-0000-0000-000075B50000}"/>
    <cellStyle name="Total 35 3 2 2 2" xfId="46389" xr:uid="{00000000-0005-0000-0000-000076B50000}"/>
    <cellStyle name="Total 35 3 2 3" xfId="46390" xr:uid="{00000000-0005-0000-0000-000077B50000}"/>
    <cellStyle name="Total 35 3 2 4" xfId="46391" xr:uid="{00000000-0005-0000-0000-000078B50000}"/>
    <cellStyle name="Total 35 3 2 5" xfId="46392" xr:uid="{00000000-0005-0000-0000-000079B50000}"/>
    <cellStyle name="Total 35 3 3" xfId="46393" xr:uid="{00000000-0005-0000-0000-00007AB50000}"/>
    <cellStyle name="Total 35 3 3 2" xfId="46394" xr:uid="{00000000-0005-0000-0000-00007BB50000}"/>
    <cellStyle name="Total 35 3 3 3" xfId="46395" xr:uid="{00000000-0005-0000-0000-00007CB50000}"/>
    <cellStyle name="Total 35 3 4" xfId="46396" xr:uid="{00000000-0005-0000-0000-00007DB50000}"/>
    <cellStyle name="Total 35 3 4 2" xfId="46397" xr:uid="{00000000-0005-0000-0000-00007EB50000}"/>
    <cellStyle name="Total 35 3 5" xfId="46398" xr:uid="{00000000-0005-0000-0000-00007FB50000}"/>
    <cellStyle name="Total 35 3 6" xfId="46399" xr:uid="{00000000-0005-0000-0000-000080B50000}"/>
    <cellStyle name="Total 35 4" xfId="46400" xr:uid="{00000000-0005-0000-0000-000081B50000}"/>
    <cellStyle name="Total 35 4 2" xfId="46401" xr:uid="{00000000-0005-0000-0000-000082B50000}"/>
    <cellStyle name="Total 35 5" xfId="46402" xr:uid="{00000000-0005-0000-0000-000083B50000}"/>
    <cellStyle name="Total 36" xfId="46403" xr:uid="{00000000-0005-0000-0000-000084B50000}"/>
    <cellStyle name="Total 36 2" xfId="46404" xr:uid="{00000000-0005-0000-0000-000085B50000}"/>
    <cellStyle name="Total 36 2 2" xfId="46405" xr:uid="{00000000-0005-0000-0000-000086B50000}"/>
    <cellStyle name="Total 36 2 2 2" xfId="46406" xr:uid="{00000000-0005-0000-0000-000087B50000}"/>
    <cellStyle name="Total 36 2 2 2 2" xfId="46407" xr:uid="{00000000-0005-0000-0000-000088B50000}"/>
    <cellStyle name="Total 36 2 2 2 2 2" xfId="46408" xr:uid="{00000000-0005-0000-0000-000089B50000}"/>
    <cellStyle name="Total 36 2 2 2 3" xfId="46409" xr:uid="{00000000-0005-0000-0000-00008AB50000}"/>
    <cellStyle name="Total 36 2 2 2 4" xfId="46410" xr:uid="{00000000-0005-0000-0000-00008BB50000}"/>
    <cellStyle name="Total 36 2 2 2 5" xfId="46411" xr:uid="{00000000-0005-0000-0000-00008CB50000}"/>
    <cellStyle name="Total 36 2 2 3" xfId="46412" xr:uid="{00000000-0005-0000-0000-00008DB50000}"/>
    <cellStyle name="Total 36 2 2 3 2" xfId="46413" xr:uid="{00000000-0005-0000-0000-00008EB50000}"/>
    <cellStyle name="Total 36 2 2 3 3" xfId="46414" xr:uid="{00000000-0005-0000-0000-00008FB50000}"/>
    <cellStyle name="Total 36 2 2 4" xfId="46415" xr:uid="{00000000-0005-0000-0000-000090B50000}"/>
    <cellStyle name="Total 36 2 2 4 2" xfId="46416" xr:uid="{00000000-0005-0000-0000-000091B50000}"/>
    <cellStyle name="Total 36 2 2 5" xfId="46417" xr:uid="{00000000-0005-0000-0000-000092B50000}"/>
    <cellStyle name="Total 36 2 2 6" xfId="46418" xr:uid="{00000000-0005-0000-0000-000093B50000}"/>
    <cellStyle name="Total 36 2 3" xfId="46419" xr:uid="{00000000-0005-0000-0000-000094B50000}"/>
    <cellStyle name="Total 36 2 3 2" xfId="46420" xr:uid="{00000000-0005-0000-0000-000095B50000}"/>
    <cellStyle name="Total 36 2 4" xfId="46421" xr:uid="{00000000-0005-0000-0000-000096B50000}"/>
    <cellStyle name="Total 36 3" xfId="46422" xr:uid="{00000000-0005-0000-0000-000097B50000}"/>
    <cellStyle name="Total 36 3 2" xfId="46423" xr:uid="{00000000-0005-0000-0000-000098B50000}"/>
    <cellStyle name="Total 36 3 2 2" xfId="46424" xr:uid="{00000000-0005-0000-0000-000099B50000}"/>
    <cellStyle name="Total 36 3 2 2 2" xfId="46425" xr:uid="{00000000-0005-0000-0000-00009AB50000}"/>
    <cellStyle name="Total 36 3 2 3" xfId="46426" xr:uid="{00000000-0005-0000-0000-00009BB50000}"/>
    <cellStyle name="Total 36 3 2 4" xfId="46427" xr:uid="{00000000-0005-0000-0000-00009CB50000}"/>
    <cellStyle name="Total 36 3 2 5" xfId="46428" xr:uid="{00000000-0005-0000-0000-00009DB50000}"/>
    <cellStyle name="Total 36 3 3" xfId="46429" xr:uid="{00000000-0005-0000-0000-00009EB50000}"/>
    <cellStyle name="Total 36 3 3 2" xfId="46430" xr:uid="{00000000-0005-0000-0000-00009FB50000}"/>
    <cellStyle name="Total 36 3 3 3" xfId="46431" xr:uid="{00000000-0005-0000-0000-0000A0B50000}"/>
    <cellStyle name="Total 36 3 4" xfId="46432" xr:uid="{00000000-0005-0000-0000-0000A1B50000}"/>
    <cellStyle name="Total 36 3 4 2" xfId="46433" xr:uid="{00000000-0005-0000-0000-0000A2B50000}"/>
    <cellStyle name="Total 36 3 5" xfId="46434" xr:uid="{00000000-0005-0000-0000-0000A3B50000}"/>
    <cellStyle name="Total 36 3 6" xfId="46435" xr:uid="{00000000-0005-0000-0000-0000A4B50000}"/>
    <cellStyle name="Total 36 4" xfId="46436" xr:uid="{00000000-0005-0000-0000-0000A5B50000}"/>
    <cellStyle name="Total 36 4 2" xfId="46437" xr:uid="{00000000-0005-0000-0000-0000A6B50000}"/>
    <cellStyle name="Total 36 5" xfId="46438" xr:uid="{00000000-0005-0000-0000-0000A7B50000}"/>
    <cellStyle name="Total 37" xfId="46439" xr:uid="{00000000-0005-0000-0000-0000A8B50000}"/>
    <cellStyle name="Total 37 2" xfId="46440" xr:uid="{00000000-0005-0000-0000-0000A9B50000}"/>
    <cellStyle name="Total 37 2 2" xfId="46441" xr:uid="{00000000-0005-0000-0000-0000AAB50000}"/>
    <cellStyle name="Total 37 2 2 2" xfId="46442" xr:uid="{00000000-0005-0000-0000-0000ABB50000}"/>
    <cellStyle name="Total 37 2 2 2 2" xfId="46443" xr:uid="{00000000-0005-0000-0000-0000ACB50000}"/>
    <cellStyle name="Total 37 2 2 2 2 2" xfId="46444" xr:uid="{00000000-0005-0000-0000-0000ADB50000}"/>
    <cellStyle name="Total 37 2 2 2 3" xfId="46445" xr:uid="{00000000-0005-0000-0000-0000AEB50000}"/>
    <cellStyle name="Total 37 2 2 2 4" xfId="46446" xr:uid="{00000000-0005-0000-0000-0000AFB50000}"/>
    <cellStyle name="Total 37 2 2 2 5" xfId="46447" xr:uid="{00000000-0005-0000-0000-0000B0B50000}"/>
    <cellStyle name="Total 37 2 2 3" xfId="46448" xr:uid="{00000000-0005-0000-0000-0000B1B50000}"/>
    <cellStyle name="Total 37 2 2 3 2" xfId="46449" xr:uid="{00000000-0005-0000-0000-0000B2B50000}"/>
    <cellStyle name="Total 37 2 2 3 3" xfId="46450" xr:uid="{00000000-0005-0000-0000-0000B3B50000}"/>
    <cellStyle name="Total 37 2 2 4" xfId="46451" xr:uid="{00000000-0005-0000-0000-0000B4B50000}"/>
    <cellStyle name="Total 37 2 2 4 2" xfId="46452" xr:uid="{00000000-0005-0000-0000-0000B5B50000}"/>
    <cellStyle name="Total 37 2 2 5" xfId="46453" xr:uid="{00000000-0005-0000-0000-0000B6B50000}"/>
    <cellStyle name="Total 37 2 2 6" xfId="46454" xr:uid="{00000000-0005-0000-0000-0000B7B50000}"/>
    <cellStyle name="Total 37 2 3" xfId="46455" xr:uid="{00000000-0005-0000-0000-0000B8B50000}"/>
    <cellStyle name="Total 37 2 3 2" xfId="46456" xr:uid="{00000000-0005-0000-0000-0000B9B50000}"/>
    <cellStyle name="Total 37 2 4" xfId="46457" xr:uid="{00000000-0005-0000-0000-0000BAB50000}"/>
    <cellStyle name="Total 37 3" xfId="46458" xr:uid="{00000000-0005-0000-0000-0000BBB50000}"/>
    <cellStyle name="Total 37 3 2" xfId="46459" xr:uid="{00000000-0005-0000-0000-0000BCB50000}"/>
    <cellStyle name="Total 37 3 2 2" xfId="46460" xr:uid="{00000000-0005-0000-0000-0000BDB50000}"/>
    <cellStyle name="Total 37 3 2 2 2" xfId="46461" xr:uid="{00000000-0005-0000-0000-0000BEB50000}"/>
    <cellStyle name="Total 37 3 2 3" xfId="46462" xr:uid="{00000000-0005-0000-0000-0000BFB50000}"/>
    <cellStyle name="Total 37 3 2 4" xfId="46463" xr:uid="{00000000-0005-0000-0000-0000C0B50000}"/>
    <cellStyle name="Total 37 3 2 5" xfId="46464" xr:uid="{00000000-0005-0000-0000-0000C1B50000}"/>
    <cellStyle name="Total 37 3 3" xfId="46465" xr:uid="{00000000-0005-0000-0000-0000C2B50000}"/>
    <cellStyle name="Total 37 3 3 2" xfId="46466" xr:uid="{00000000-0005-0000-0000-0000C3B50000}"/>
    <cellStyle name="Total 37 3 3 3" xfId="46467" xr:uid="{00000000-0005-0000-0000-0000C4B50000}"/>
    <cellStyle name="Total 37 3 4" xfId="46468" xr:uid="{00000000-0005-0000-0000-0000C5B50000}"/>
    <cellStyle name="Total 37 3 4 2" xfId="46469" xr:uid="{00000000-0005-0000-0000-0000C6B50000}"/>
    <cellStyle name="Total 37 3 5" xfId="46470" xr:uid="{00000000-0005-0000-0000-0000C7B50000}"/>
    <cellStyle name="Total 37 3 6" xfId="46471" xr:uid="{00000000-0005-0000-0000-0000C8B50000}"/>
    <cellStyle name="Total 37 4" xfId="46472" xr:uid="{00000000-0005-0000-0000-0000C9B50000}"/>
    <cellStyle name="Total 37 4 2" xfId="46473" xr:uid="{00000000-0005-0000-0000-0000CAB50000}"/>
    <cellStyle name="Total 37 5" xfId="46474" xr:uid="{00000000-0005-0000-0000-0000CBB50000}"/>
    <cellStyle name="Total 38" xfId="46475" xr:uid="{00000000-0005-0000-0000-0000CCB50000}"/>
    <cellStyle name="Total 38 2" xfId="46476" xr:uid="{00000000-0005-0000-0000-0000CDB50000}"/>
    <cellStyle name="Total 38 2 2" xfId="46477" xr:uid="{00000000-0005-0000-0000-0000CEB50000}"/>
    <cellStyle name="Total 38 2 2 2" xfId="46478" xr:uid="{00000000-0005-0000-0000-0000CFB50000}"/>
    <cellStyle name="Total 38 2 2 2 2" xfId="46479" xr:uid="{00000000-0005-0000-0000-0000D0B50000}"/>
    <cellStyle name="Total 38 2 2 2 2 2" xfId="46480" xr:uid="{00000000-0005-0000-0000-0000D1B50000}"/>
    <cellStyle name="Total 38 2 2 2 3" xfId="46481" xr:uid="{00000000-0005-0000-0000-0000D2B50000}"/>
    <cellStyle name="Total 38 2 2 2 4" xfId="46482" xr:uid="{00000000-0005-0000-0000-0000D3B50000}"/>
    <cellStyle name="Total 38 2 2 2 5" xfId="46483" xr:uid="{00000000-0005-0000-0000-0000D4B50000}"/>
    <cellStyle name="Total 38 2 2 3" xfId="46484" xr:uid="{00000000-0005-0000-0000-0000D5B50000}"/>
    <cellStyle name="Total 38 2 2 3 2" xfId="46485" xr:uid="{00000000-0005-0000-0000-0000D6B50000}"/>
    <cellStyle name="Total 38 2 2 3 3" xfId="46486" xr:uid="{00000000-0005-0000-0000-0000D7B50000}"/>
    <cellStyle name="Total 38 2 2 4" xfId="46487" xr:uid="{00000000-0005-0000-0000-0000D8B50000}"/>
    <cellStyle name="Total 38 2 2 4 2" xfId="46488" xr:uid="{00000000-0005-0000-0000-0000D9B50000}"/>
    <cellStyle name="Total 38 2 2 5" xfId="46489" xr:uid="{00000000-0005-0000-0000-0000DAB50000}"/>
    <cellStyle name="Total 38 2 2 6" xfId="46490" xr:uid="{00000000-0005-0000-0000-0000DBB50000}"/>
    <cellStyle name="Total 38 2 3" xfId="46491" xr:uid="{00000000-0005-0000-0000-0000DCB50000}"/>
    <cellStyle name="Total 38 2 3 2" xfId="46492" xr:uid="{00000000-0005-0000-0000-0000DDB50000}"/>
    <cellStyle name="Total 38 2 4" xfId="46493" xr:uid="{00000000-0005-0000-0000-0000DEB50000}"/>
    <cellStyle name="Total 38 3" xfId="46494" xr:uid="{00000000-0005-0000-0000-0000DFB50000}"/>
    <cellStyle name="Total 38 3 2" xfId="46495" xr:uid="{00000000-0005-0000-0000-0000E0B50000}"/>
    <cellStyle name="Total 38 3 2 2" xfId="46496" xr:uid="{00000000-0005-0000-0000-0000E1B50000}"/>
    <cellStyle name="Total 38 3 2 2 2" xfId="46497" xr:uid="{00000000-0005-0000-0000-0000E2B50000}"/>
    <cellStyle name="Total 38 3 2 3" xfId="46498" xr:uid="{00000000-0005-0000-0000-0000E3B50000}"/>
    <cellStyle name="Total 38 3 2 4" xfId="46499" xr:uid="{00000000-0005-0000-0000-0000E4B50000}"/>
    <cellStyle name="Total 38 3 2 5" xfId="46500" xr:uid="{00000000-0005-0000-0000-0000E5B50000}"/>
    <cellStyle name="Total 38 3 3" xfId="46501" xr:uid="{00000000-0005-0000-0000-0000E6B50000}"/>
    <cellStyle name="Total 38 3 3 2" xfId="46502" xr:uid="{00000000-0005-0000-0000-0000E7B50000}"/>
    <cellStyle name="Total 38 3 3 3" xfId="46503" xr:uid="{00000000-0005-0000-0000-0000E8B50000}"/>
    <cellStyle name="Total 38 3 4" xfId="46504" xr:uid="{00000000-0005-0000-0000-0000E9B50000}"/>
    <cellStyle name="Total 38 3 4 2" xfId="46505" xr:uid="{00000000-0005-0000-0000-0000EAB50000}"/>
    <cellStyle name="Total 38 3 5" xfId="46506" xr:uid="{00000000-0005-0000-0000-0000EBB50000}"/>
    <cellStyle name="Total 38 3 6" xfId="46507" xr:uid="{00000000-0005-0000-0000-0000ECB50000}"/>
    <cellStyle name="Total 38 4" xfId="46508" xr:uid="{00000000-0005-0000-0000-0000EDB50000}"/>
    <cellStyle name="Total 38 4 2" xfId="46509" xr:uid="{00000000-0005-0000-0000-0000EEB50000}"/>
    <cellStyle name="Total 38 5" xfId="46510" xr:uid="{00000000-0005-0000-0000-0000EFB50000}"/>
    <cellStyle name="Total 39" xfId="46511" xr:uid="{00000000-0005-0000-0000-0000F0B50000}"/>
    <cellStyle name="Total 39 2" xfId="46512" xr:uid="{00000000-0005-0000-0000-0000F1B50000}"/>
    <cellStyle name="Total 39 2 2" xfId="46513" xr:uid="{00000000-0005-0000-0000-0000F2B50000}"/>
    <cellStyle name="Total 39 2 2 2" xfId="46514" xr:uid="{00000000-0005-0000-0000-0000F3B50000}"/>
    <cellStyle name="Total 39 2 2 2 2" xfId="46515" xr:uid="{00000000-0005-0000-0000-0000F4B50000}"/>
    <cellStyle name="Total 39 2 2 2 2 2" xfId="46516" xr:uid="{00000000-0005-0000-0000-0000F5B50000}"/>
    <cellStyle name="Total 39 2 2 2 3" xfId="46517" xr:uid="{00000000-0005-0000-0000-0000F6B50000}"/>
    <cellStyle name="Total 39 2 2 2 4" xfId="46518" xr:uid="{00000000-0005-0000-0000-0000F7B50000}"/>
    <cellStyle name="Total 39 2 2 2 5" xfId="46519" xr:uid="{00000000-0005-0000-0000-0000F8B50000}"/>
    <cellStyle name="Total 39 2 2 3" xfId="46520" xr:uid="{00000000-0005-0000-0000-0000F9B50000}"/>
    <cellStyle name="Total 39 2 2 3 2" xfId="46521" xr:uid="{00000000-0005-0000-0000-0000FAB50000}"/>
    <cellStyle name="Total 39 2 2 3 3" xfId="46522" xr:uid="{00000000-0005-0000-0000-0000FBB50000}"/>
    <cellStyle name="Total 39 2 2 4" xfId="46523" xr:uid="{00000000-0005-0000-0000-0000FCB50000}"/>
    <cellStyle name="Total 39 2 2 4 2" xfId="46524" xr:uid="{00000000-0005-0000-0000-0000FDB50000}"/>
    <cellStyle name="Total 39 2 2 5" xfId="46525" xr:uid="{00000000-0005-0000-0000-0000FEB50000}"/>
    <cellStyle name="Total 39 2 2 6" xfId="46526" xr:uid="{00000000-0005-0000-0000-0000FFB50000}"/>
    <cellStyle name="Total 39 2 3" xfId="46527" xr:uid="{00000000-0005-0000-0000-000000B60000}"/>
    <cellStyle name="Total 39 2 3 2" xfId="46528" xr:uid="{00000000-0005-0000-0000-000001B60000}"/>
    <cellStyle name="Total 39 2 4" xfId="46529" xr:uid="{00000000-0005-0000-0000-000002B60000}"/>
    <cellStyle name="Total 39 3" xfId="46530" xr:uid="{00000000-0005-0000-0000-000003B60000}"/>
    <cellStyle name="Total 39 3 2" xfId="46531" xr:uid="{00000000-0005-0000-0000-000004B60000}"/>
    <cellStyle name="Total 39 3 2 2" xfId="46532" xr:uid="{00000000-0005-0000-0000-000005B60000}"/>
    <cellStyle name="Total 39 3 2 2 2" xfId="46533" xr:uid="{00000000-0005-0000-0000-000006B60000}"/>
    <cellStyle name="Total 39 3 2 3" xfId="46534" xr:uid="{00000000-0005-0000-0000-000007B60000}"/>
    <cellStyle name="Total 39 3 2 4" xfId="46535" xr:uid="{00000000-0005-0000-0000-000008B60000}"/>
    <cellStyle name="Total 39 3 2 5" xfId="46536" xr:uid="{00000000-0005-0000-0000-000009B60000}"/>
    <cellStyle name="Total 39 3 3" xfId="46537" xr:uid="{00000000-0005-0000-0000-00000AB60000}"/>
    <cellStyle name="Total 39 3 3 2" xfId="46538" xr:uid="{00000000-0005-0000-0000-00000BB60000}"/>
    <cellStyle name="Total 39 3 3 3" xfId="46539" xr:uid="{00000000-0005-0000-0000-00000CB60000}"/>
    <cellStyle name="Total 39 3 4" xfId="46540" xr:uid="{00000000-0005-0000-0000-00000DB60000}"/>
    <cellStyle name="Total 39 3 4 2" xfId="46541" xr:uid="{00000000-0005-0000-0000-00000EB60000}"/>
    <cellStyle name="Total 39 3 5" xfId="46542" xr:uid="{00000000-0005-0000-0000-00000FB60000}"/>
    <cellStyle name="Total 39 3 6" xfId="46543" xr:uid="{00000000-0005-0000-0000-000010B60000}"/>
    <cellStyle name="Total 39 4" xfId="46544" xr:uid="{00000000-0005-0000-0000-000011B60000}"/>
    <cellStyle name="Total 39 4 2" xfId="46545" xr:uid="{00000000-0005-0000-0000-000012B60000}"/>
    <cellStyle name="Total 39 5" xfId="46546" xr:uid="{00000000-0005-0000-0000-000013B60000}"/>
    <cellStyle name="Total 4" xfId="46547" xr:uid="{00000000-0005-0000-0000-000014B60000}"/>
    <cellStyle name="Total 4 2" xfId="46548" xr:uid="{00000000-0005-0000-0000-000015B60000}"/>
    <cellStyle name="Total 4 2 2" xfId="46549" xr:uid="{00000000-0005-0000-0000-000016B60000}"/>
    <cellStyle name="Total 4 2 2 2" xfId="46550" xr:uid="{00000000-0005-0000-0000-000017B60000}"/>
    <cellStyle name="Total 4 2 2 2 2" xfId="46551" xr:uid="{00000000-0005-0000-0000-000018B60000}"/>
    <cellStyle name="Total 4 2 2 2 2 2" xfId="46552" xr:uid="{00000000-0005-0000-0000-000019B60000}"/>
    <cellStyle name="Total 4 2 2 2 3" xfId="46553" xr:uid="{00000000-0005-0000-0000-00001AB60000}"/>
    <cellStyle name="Total 4 2 2 2 4" xfId="46554" xr:uid="{00000000-0005-0000-0000-00001BB60000}"/>
    <cellStyle name="Total 4 2 2 2 5" xfId="46555" xr:uid="{00000000-0005-0000-0000-00001CB60000}"/>
    <cellStyle name="Total 4 2 2 3" xfId="46556" xr:uid="{00000000-0005-0000-0000-00001DB60000}"/>
    <cellStyle name="Total 4 2 2 3 2" xfId="46557" xr:uid="{00000000-0005-0000-0000-00001EB60000}"/>
    <cellStyle name="Total 4 2 2 3 3" xfId="46558" xr:uid="{00000000-0005-0000-0000-00001FB60000}"/>
    <cellStyle name="Total 4 2 2 4" xfId="46559" xr:uid="{00000000-0005-0000-0000-000020B60000}"/>
    <cellStyle name="Total 4 2 2 4 2" xfId="46560" xr:uid="{00000000-0005-0000-0000-000021B60000}"/>
    <cellStyle name="Total 4 2 2 5" xfId="46561" xr:uid="{00000000-0005-0000-0000-000022B60000}"/>
    <cellStyle name="Total 4 2 2 6" xfId="46562" xr:uid="{00000000-0005-0000-0000-000023B60000}"/>
    <cellStyle name="Total 4 2 3" xfId="46563" xr:uid="{00000000-0005-0000-0000-000024B60000}"/>
    <cellStyle name="Total 4 2 3 2" xfId="46564" xr:uid="{00000000-0005-0000-0000-000025B60000}"/>
    <cellStyle name="Total 4 2 4" xfId="46565" xr:uid="{00000000-0005-0000-0000-000026B60000}"/>
    <cellStyle name="Total 4 2 4 2" xfId="46566" xr:uid="{00000000-0005-0000-0000-000027B60000}"/>
    <cellStyle name="Total 4 2 5" xfId="46567" xr:uid="{00000000-0005-0000-0000-000028B60000}"/>
    <cellStyle name="Total 4 2 5 2" xfId="46568" xr:uid="{00000000-0005-0000-0000-000029B60000}"/>
    <cellStyle name="Total 4 3" xfId="46569" xr:uid="{00000000-0005-0000-0000-00002AB60000}"/>
    <cellStyle name="Total 4 3 2" xfId="46570" xr:uid="{00000000-0005-0000-0000-00002BB60000}"/>
    <cellStyle name="Total 4 3 2 2" xfId="46571" xr:uid="{00000000-0005-0000-0000-00002CB60000}"/>
    <cellStyle name="Total 4 3 2 2 2" xfId="46572" xr:uid="{00000000-0005-0000-0000-00002DB60000}"/>
    <cellStyle name="Total 4 3 2 2 2 2" xfId="46573" xr:uid="{00000000-0005-0000-0000-00002EB60000}"/>
    <cellStyle name="Total 4 3 2 2 3" xfId="46574" xr:uid="{00000000-0005-0000-0000-00002FB60000}"/>
    <cellStyle name="Total 4 3 2 2 4" xfId="46575" xr:uid="{00000000-0005-0000-0000-000030B60000}"/>
    <cellStyle name="Total 4 3 2 2 5" xfId="46576" xr:uid="{00000000-0005-0000-0000-000031B60000}"/>
    <cellStyle name="Total 4 3 2 3" xfId="46577" xr:uid="{00000000-0005-0000-0000-000032B60000}"/>
    <cellStyle name="Total 4 3 2 3 2" xfId="46578" xr:uid="{00000000-0005-0000-0000-000033B60000}"/>
    <cellStyle name="Total 4 3 2 3 3" xfId="46579" xr:uid="{00000000-0005-0000-0000-000034B60000}"/>
    <cellStyle name="Total 4 3 2 4" xfId="46580" xr:uid="{00000000-0005-0000-0000-000035B60000}"/>
    <cellStyle name="Total 4 3 2 5" xfId="46581" xr:uid="{00000000-0005-0000-0000-000036B60000}"/>
    <cellStyle name="Total 4 3 3" xfId="46582" xr:uid="{00000000-0005-0000-0000-000037B60000}"/>
    <cellStyle name="Total 4 3 4" xfId="46583" xr:uid="{00000000-0005-0000-0000-000038B60000}"/>
    <cellStyle name="Total 4 4" xfId="46584" xr:uid="{00000000-0005-0000-0000-000039B60000}"/>
    <cellStyle name="Total 4 4 2" xfId="46585" xr:uid="{00000000-0005-0000-0000-00003AB60000}"/>
    <cellStyle name="Total 4 4 2 2" xfId="46586" xr:uid="{00000000-0005-0000-0000-00003BB60000}"/>
    <cellStyle name="Total 4 4 2 2 2" xfId="46587" xr:uid="{00000000-0005-0000-0000-00003CB60000}"/>
    <cellStyle name="Total 4 4 2 2 2 2" xfId="46588" xr:uid="{00000000-0005-0000-0000-00003DB60000}"/>
    <cellStyle name="Total 4 4 2 2 3" xfId="46589" xr:uid="{00000000-0005-0000-0000-00003EB60000}"/>
    <cellStyle name="Total 4 4 2 2 4" xfId="46590" xr:uid="{00000000-0005-0000-0000-00003FB60000}"/>
    <cellStyle name="Total 4 4 2 3" xfId="46591" xr:uid="{00000000-0005-0000-0000-000040B60000}"/>
    <cellStyle name="Total 4 4 2 3 2" xfId="46592" xr:uid="{00000000-0005-0000-0000-000041B60000}"/>
    <cellStyle name="Total 4 4 2 4" xfId="46593" xr:uid="{00000000-0005-0000-0000-000042B60000}"/>
    <cellStyle name="Total 4 4 2 5" xfId="46594" xr:uid="{00000000-0005-0000-0000-000043B60000}"/>
    <cellStyle name="Total 4 4 3" xfId="46595" xr:uid="{00000000-0005-0000-0000-000044B60000}"/>
    <cellStyle name="Total 4 5" xfId="46596" xr:uid="{00000000-0005-0000-0000-000045B60000}"/>
    <cellStyle name="Total 4 5 2" xfId="46597" xr:uid="{00000000-0005-0000-0000-000046B60000}"/>
    <cellStyle name="Total 4 5 2 2" xfId="46598" xr:uid="{00000000-0005-0000-0000-000047B60000}"/>
    <cellStyle name="Total 4 5 2 2 2" xfId="46599" xr:uid="{00000000-0005-0000-0000-000048B60000}"/>
    <cellStyle name="Total 4 5 2 3" xfId="46600" xr:uid="{00000000-0005-0000-0000-000049B60000}"/>
    <cellStyle name="Total 4 5 2 4" xfId="46601" xr:uid="{00000000-0005-0000-0000-00004AB60000}"/>
    <cellStyle name="Total 4 5 2 5" xfId="46602" xr:uid="{00000000-0005-0000-0000-00004BB60000}"/>
    <cellStyle name="Total 4 5 3" xfId="46603" xr:uid="{00000000-0005-0000-0000-00004CB60000}"/>
    <cellStyle name="Total 4 5 3 2" xfId="46604" xr:uid="{00000000-0005-0000-0000-00004DB60000}"/>
    <cellStyle name="Total 4 5 3 3" xfId="46605" xr:uid="{00000000-0005-0000-0000-00004EB60000}"/>
    <cellStyle name="Total 4 5 4" xfId="46606" xr:uid="{00000000-0005-0000-0000-00004FB60000}"/>
    <cellStyle name="Total 4 5 4 2" xfId="46607" xr:uid="{00000000-0005-0000-0000-000050B60000}"/>
    <cellStyle name="Total 4 5 5" xfId="46608" xr:uid="{00000000-0005-0000-0000-000051B60000}"/>
    <cellStyle name="Total 4 6" xfId="46609" xr:uid="{00000000-0005-0000-0000-000052B60000}"/>
    <cellStyle name="Total 40" xfId="46610" xr:uid="{00000000-0005-0000-0000-000053B60000}"/>
    <cellStyle name="Total 40 2" xfId="46611" xr:uid="{00000000-0005-0000-0000-000054B60000}"/>
    <cellStyle name="Total 40 2 2" xfId="46612" xr:uid="{00000000-0005-0000-0000-000055B60000}"/>
    <cellStyle name="Total 40 2 2 2" xfId="46613" xr:uid="{00000000-0005-0000-0000-000056B60000}"/>
    <cellStyle name="Total 40 2 2 2 2" xfId="46614" xr:uid="{00000000-0005-0000-0000-000057B60000}"/>
    <cellStyle name="Total 40 2 2 2 2 2" xfId="46615" xr:uid="{00000000-0005-0000-0000-000058B60000}"/>
    <cellStyle name="Total 40 2 2 2 3" xfId="46616" xr:uid="{00000000-0005-0000-0000-000059B60000}"/>
    <cellStyle name="Total 40 2 2 2 4" xfId="46617" xr:uid="{00000000-0005-0000-0000-00005AB60000}"/>
    <cellStyle name="Total 40 2 2 2 5" xfId="46618" xr:uid="{00000000-0005-0000-0000-00005BB60000}"/>
    <cellStyle name="Total 40 2 2 3" xfId="46619" xr:uid="{00000000-0005-0000-0000-00005CB60000}"/>
    <cellStyle name="Total 40 2 2 3 2" xfId="46620" xr:uid="{00000000-0005-0000-0000-00005DB60000}"/>
    <cellStyle name="Total 40 2 2 3 3" xfId="46621" xr:uid="{00000000-0005-0000-0000-00005EB60000}"/>
    <cellStyle name="Total 40 2 2 4" xfId="46622" xr:uid="{00000000-0005-0000-0000-00005FB60000}"/>
    <cellStyle name="Total 40 2 2 4 2" xfId="46623" xr:uid="{00000000-0005-0000-0000-000060B60000}"/>
    <cellStyle name="Total 40 2 2 5" xfId="46624" xr:uid="{00000000-0005-0000-0000-000061B60000}"/>
    <cellStyle name="Total 40 2 2 6" xfId="46625" xr:uid="{00000000-0005-0000-0000-000062B60000}"/>
    <cellStyle name="Total 40 2 3" xfId="46626" xr:uid="{00000000-0005-0000-0000-000063B60000}"/>
    <cellStyle name="Total 40 2 3 2" xfId="46627" xr:uid="{00000000-0005-0000-0000-000064B60000}"/>
    <cellStyle name="Total 40 2 4" xfId="46628" xr:uid="{00000000-0005-0000-0000-000065B60000}"/>
    <cellStyle name="Total 40 3" xfId="46629" xr:uid="{00000000-0005-0000-0000-000066B60000}"/>
    <cellStyle name="Total 40 3 2" xfId="46630" xr:uid="{00000000-0005-0000-0000-000067B60000}"/>
    <cellStyle name="Total 40 3 2 2" xfId="46631" xr:uid="{00000000-0005-0000-0000-000068B60000}"/>
    <cellStyle name="Total 40 3 2 2 2" xfId="46632" xr:uid="{00000000-0005-0000-0000-000069B60000}"/>
    <cellStyle name="Total 40 3 2 3" xfId="46633" xr:uid="{00000000-0005-0000-0000-00006AB60000}"/>
    <cellStyle name="Total 40 3 2 4" xfId="46634" xr:uid="{00000000-0005-0000-0000-00006BB60000}"/>
    <cellStyle name="Total 40 3 2 5" xfId="46635" xr:uid="{00000000-0005-0000-0000-00006CB60000}"/>
    <cellStyle name="Total 40 3 3" xfId="46636" xr:uid="{00000000-0005-0000-0000-00006DB60000}"/>
    <cellStyle name="Total 40 3 3 2" xfId="46637" xr:uid="{00000000-0005-0000-0000-00006EB60000}"/>
    <cellStyle name="Total 40 3 3 3" xfId="46638" xr:uid="{00000000-0005-0000-0000-00006FB60000}"/>
    <cellStyle name="Total 40 3 4" xfId="46639" xr:uid="{00000000-0005-0000-0000-000070B60000}"/>
    <cellStyle name="Total 40 3 4 2" xfId="46640" xr:uid="{00000000-0005-0000-0000-000071B60000}"/>
    <cellStyle name="Total 40 3 5" xfId="46641" xr:uid="{00000000-0005-0000-0000-000072B60000}"/>
    <cellStyle name="Total 40 3 6" xfId="46642" xr:uid="{00000000-0005-0000-0000-000073B60000}"/>
    <cellStyle name="Total 40 4" xfId="46643" xr:uid="{00000000-0005-0000-0000-000074B60000}"/>
    <cellStyle name="Total 40 4 2" xfId="46644" xr:uid="{00000000-0005-0000-0000-000075B60000}"/>
    <cellStyle name="Total 40 5" xfId="46645" xr:uid="{00000000-0005-0000-0000-000076B60000}"/>
    <cellStyle name="Total 41" xfId="46646" xr:uid="{00000000-0005-0000-0000-000077B60000}"/>
    <cellStyle name="Total 41 2" xfId="46647" xr:uid="{00000000-0005-0000-0000-000078B60000}"/>
    <cellStyle name="Total 41 2 2" xfId="46648" xr:uid="{00000000-0005-0000-0000-000079B60000}"/>
    <cellStyle name="Total 41 2 2 2" xfId="46649" xr:uid="{00000000-0005-0000-0000-00007AB60000}"/>
    <cellStyle name="Total 41 2 2 2 2" xfId="46650" xr:uid="{00000000-0005-0000-0000-00007BB60000}"/>
    <cellStyle name="Total 41 2 2 2 2 2" xfId="46651" xr:uid="{00000000-0005-0000-0000-00007CB60000}"/>
    <cellStyle name="Total 41 2 2 2 3" xfId="46652" xr:uid="{00000000-0005-0000-0000-00007DB60000}"/>
    <cellStyle name="Total 41 2 2 2 4" xfId="46653" xr:uid="{00000000-0005-0000-0000-00007EB60000}"/>
    <cellStyle name="Total 41 2 2 2 5" xfId="46654" xr:uid="{00000000-0005-0000-0000-00007FB60000}"/>
    <cellStyle name="Total 41 2 2 3" xfId="46655" xr:uid="{00000000-0005-0000-0000-000080B60000}"/>
    <cellStyle name="Total 41 2 2 3 2" xfId="46656" xr:uid="{00000000-0005-0000-0000-000081B60000}"/>
    <cellStyle name="Total 41 2 2 3 3" xfId="46657" xr:uid="{00000000-0005-0000-0000-000082B60000}"/>
    <cellStyle name="Total 41 2 2 4" xfId="46658" xr:uid="{00000000-0005-0000-0000-000083B60000}"/>
    <cellStyle name="Total 41 2 2 4 2" xfId="46659" xr:uid="{00000000-0005-0000-0000-000084B60000}"/>
    <cellStyle name="Total 41 2 2 5" xfId="46660" xr:uid="{00000000-0005-0000-0000-000085B60000}"/>
    <cellStyle name="Total 41 2 2 6" xfId="46661" xr:uid="{00000000-0005-0000-0000-000086B60000}"/>
    <cellStyle name="Total 41 2 3" xfId="46662" xr:uid="{00000000-0005-0000-0000-000087B60000}"/>
    <cellStyle name="Total 41 2 3 2" xfId="46663" xr:uid="{00000000-0005-0000-0000-000088B60000}"/>
    <cellStyle name="Total 41 2 4" xfId="46664" xr:uid="{00000000-0005-0000-0000-000089B60000}"/>
    <cellStyle name="Total 41 3" xfId="46665" xr:uid="{00000000-0005-0000-0000-00008AB60000}"/>
    <cellStyle name="Total 41 3 2" xfId="46666" xr:uid="{00000000-0005-0000-0000-00008BB60000}"/>
    <cellStyle name="Total 41 3 2 2" xfId="46667" xr:uid="{00000000-0005-0000-0000-00008CB60000}"/>
    <cellStyle name="Total 41 3 2 2 2" xfId="46668" xr:uid="{00000000-0005-0000-0000-00008DB60000}"/>
    <cellStyle name="Total 41 3 2 3" xfId="46669" xr:uid="{00000000-0005-0000-0000-00008EB60000}"/>
    <cellStyle name="Total 41 3 2 4" xfId="46670" xr:uid="{00000000-0005-0000-0000-00008FB60000}"/>
    <cellStyle name="Total 41 3 2 5" xfId="46671" xr:uid="{00000000-0005-0000-0000-000090B60000}"/>
    <cellStyle name="Total 41 3 3" xfId="46672" xr:uid="{00000000-0005-0000-0000-000091B60000}"/>
    <cellStyle name="Total 41 3 3 2" xfId="46673" xr:uid="{00000000-0005-0000-0000-000092B60000}"/>
    <cellStyle name="Total 41 3 3 3" xfId="46674" xr:uid="{00000000-0005-0000-0000-000093B60000}"/>
    <cellStyle name="Total 41 3 4" xfId="46675" xr:uid="{00000000-0005-0000-0000-000094B60000}"/>
    <cellStyle name="Total 41 3 4 2" xfId="46676" xr:uid="{00000000-0005-0000-0000-000095B60000}"/>
    <cellStyle name="Total 41 3 5" xfId="46677" xr:uid="{00000000-0005-0000-0000-000096B60000}"/>
    <cellStyle name="Total 41 3 6" xfId="46678" xr:uid="{00000000-0005-0000-0000-000097B60000}"/>
    <cellStyle name="Total 41 4" xfId="46679" xr:uid="{00000000-0005-0000-0000-000098B60000}"/>
    <cellStyle name="Total 41 4 2" xfId="46680" xr:uid="{00000000-0005-0000-0000-000099B60000}"/>
    <cellStyle name="Total 41 5" xfId="46681" xr:uid="{00000000-0005-0000-0000-00009AB60000}"/>
    <cellStyle name="Total 42" xfId="46682" xr:uid="{00000000-0005-0000-0000-00009BB60000}"/>
    <cellStyle name="Total 42 2" xfId="46683" xr:uid="{00000000-0005-0000-0000-00009CB60000}"/>
    <cellStyle name="Total 42 2 2" xfId="46684" xr:uid="{00000000-0005-0000-0000-00009DB60000}"/>
    <cellStyle name="Total 42 2 2 2" xfId="46685" xr:uid="{00000000-0005-0000-0000-00009EB60000}"/>
    <cellStyle name="Total 42 2 2 2 2" xfId="46686" xr:uid="{00000000-0005-0000-0000-00009FB60000}"/>
    <cellStyle name="Total 42 2 2 2 2 2" xfId="46687" xr:uid="{00000000-0005-0000-0000-0000A0B60000}"/>
    <cellStyle name="Total 42 2 2 2 3" xfId="46688" xr:uid="{00000000-0005-0000-0000-0000A1B60000}"/>
    <cellStyle name="Total 42 2 2 2 4" xfId="46689" xr:uid="{00000000-0005-0000-0000-0000A2B60000}"/>
    <cellStyle name="Total 42 2 2 3" xfId="46690" xr:uid="{00000000-0005-0000-0000-0000A3B60000}"/>
    <cellStyle name="Total 42 2 2 3 2" xfId="46691" xr:uid="{00000000-0005-0000-0000-0000A4B60000}"/>
    <cellStyle name="Total 42 2 2 4" xfId="46692" xr:uid="{00000000-0005-0000-0000-0000A5B60000}"/>
    <cellStyle name="Total 42 2 2 5" xfId="46693" xr:uid="{00000000-0005-0000-0000-0000A6B60000}"/>
    <cellStyle name="Total 42 2 2 6" xfId="46694" xr:uid="{00000000-0005-0000-0000-0000A7B60000}"/>
    <cellStyle name="Total 42 2 3" xfId="46695" xr:uid="{00000000-0005-0000-0000-0000A8B60000}"/>
    <cellStyle name="Total 42 3" xfId="46696" xr:uid="{00000000-0005-0000-0000-0000A9B60000}"/>
    <cellStyle name="Total 42 3 2" xfId="46697" xr:uid="{00000000-0005-0000-0000-0000AAB60000}"/>
    <cellStyle name="Total 42 3 2 2" xfId="46698" xr:uid="{00000000-0005-0000-0000-0000ABB60000}"/>
    <cellStyle name="Total 42 3 2 2 2" xfId="46699" xr:uid="{00000000-0005-0000-0000-0000ACB60000}"/>
    <cellStyle name="Total 42 3 2 3" xfId="46700" xr:uid="{00000000-0005-0000-0000-0000ADB60000}"/>
    <cellStyle name="Total 42 3 2 4" xfId="46701" xr:uid="{00000000-0005-0000-0000-0000AEB60000}"/>
    <cellStyle name="Total 42 3 3" xfId="46702" xr:uid="{00000000-0005-0000-0000-0000AFB60000}"/>
    <cellStyle name="Total 42 3 3 2" xfId="46703" xr:uid="{00000000-0005-0000-0000-0000B0B60000}"/>
    <cellStyle name="Total 42 3 3 3" xfId="46704" xr:uid="{00000000-0005-0000-0000-0000B1B60000}"/>
    <cellStyle name="Total 42 3 4" xfId="46705" xr:uid="{00000000-0005-0000-0000-0000B2B60000}"/>
    <cellStyle name="Total 42 3 4 2" xfId="46706" xr:uid="{00000000-0005-0000-0000-0000B3B60000}"/>
    <cellStyle name="Total 42 3 5" xfId="46707" xr:uid="{00000000-0005-0000-0000-0000B4B60000}"/>
    <cellStyle name="Total 42 4" xfId="46708" xr:uid="{00000000-0005-0000-0000-0000B5B60000}"/>
    <cellStyle name="Total 43" xfId="46709" xr:uid="{00000000-0005-0000-0000-0000B6B60000}"/>
    <cellStyle name="Total 43 2" xfId="46710" xr:uid="{00000000-0005-0000-0000-0000B7B60000}"/>
    <cellStyle name="Total 43 2 2" xfId="46711" xr:uid="{00000000-0005-0000-0000-0000B8B60000}"/>
    <cellStyle name="Total 43 2 2 2" xfId="46712" xr:uid="{00000000-0005-0000-0000-0000B9B60000}"/>
    <cellStyle name="Total 43 2 2 2 2" xfId="46713" xr:uid="{00000000-0005-0000-0000-0000BAB60000}"/>
    <cellStyle name="Total 43 2 2 2 2 2" xfId="46714" xr:uid="{00000000-0005-0000-0000-0000BBB60000}"/>
    <cellStyle name="Total 43 2 2 2 3" xfId="46715" xr:uid="{00000000-0005-0000-0000-0000BCB60000}"/>
    <cellStyle name="Total 43 2 2 2 4" xfId="46716" xr:uid="{00000000-0005-0000-0000-0000BDB60000}"/>
    <cellStyle name="Total 43 2 2 3" xfId="46717" xr:uid="{00000000-0005-0000-0000-0000BEB60000}"/>
    <cellStyle name="Total 43 2 2 3 2" xfId="46718" xr:uid="{00000000-0005-0000-0000-0000BFB60000}"/>
    <cellStyle name="Total 43 2 2 4" xfId="46719" xr:uid="{00000000-0005-0000-0000-0000C0B60000}"/>
    <cellStyle name="Total 43 2 2 5" xfId="46720" xr:uid="{00000000-0005-0000-0000-0000C1B60000}"/>
    <cellStyle name="Total 43 2 2 6" xfId="46721" xr:uid="{00000000-0005-0000-0000-0000C2B60000}"/>
    <cellStyle name="Total 43 2 3" xfId="46722" xr:uid="{00000000-0005-0000-0000-0000C3B60000}"/>
    <cellStyle name="Total 43 3" xfId="46723" xr:uid="{00000000-0005-0000-0000-0000C4B60000}"/>
    <cellStyle name="Total 43 3 2" xfId="46724" xr:uid="{00000000-0005-0000-0000-0000C5B60000}"/>
    <cellStyle name="Total 43 3 2 2" xfId="46725" xr:uid="{00000000-0005-0000-0000-0000C6B60000}"/>
    <cellStyle name="Total 43 3 2 2 2" xfId="46726" xr:uid="{00000000-0005-0000-0000-0000C7B60000}"/>
    <cellStyle name="Total 43 3 2 3" xfId="46727" xr:uid="{00000000-0005-0000-0000-0000C8B60000}"/>
    <cellStyle name="Total 43 3 2 4" xfId="46728" xr:uid="{00000000-0005-0000-0000-0000C9B60000}"/>
    <cellStyle name="Total 43 3 2 5" xfId="46729" xr:uid="{00000000-0005-0000-0000-0000CAB60000}"/>
    <cellStyle name="Total 43 3 3" xfId="46730" xr:uid="{00000000-0005-0000-0000-0000CBB60000}"/>
    <cellStyle name="Total 43 3 3 2" xfId="46731" xr:uid="{00000000-0005-0000-0000-0000CCB60000}"/>
    <cellStyle name="Total 43 3 3 3" xfId="46732" xr:uid="{00000000-0005-0000-0000-0000CDB60000}"/>
    <cellStyle name="Total 43 3 4" xfId="46733" xr:uid="{00000000-0005-0000-0000-0000CEB60000}"/>
    <cellStyle name="Total 43 3 4 2" xfId="46734" xr:uid="{00000000-0005-0000-0000-0000CFB60000}"/>
    <cellStyle name="Total 43 3 5" xfId="46735" xr:uid="{00000000-0005-0000-0000-0000D0B60000}"/>
    <cellStyle name="Total 43 4" xfId="46736" xr:uid="{00000000-0005-0000-0000-0000D1B60000}"/>
    <cellStyle name="Total 44" xfId="46737" xr:uid="{00000000-0005-0000-0000-0000D2B60000}"/>
    <cellStyle name="Total 44 2" xfId="46738" xr:uid="{00000000-0005-0000-0000-0000D3B60000}"/>
    <cellStyle name="Total 44 2 2" xfId="46739" xr:uid="{00000000-0005-0000-0000-0000D4B60000}"/>
    <cellStyle name="Total 44 2 2 2" xfId="46740" xr:uid="{00000000-0005-0000-0000-0000D5B60000}"/>
    <cellStyle name="Total 44 2 2 2 2" xfId="46741" xr:uid="{00000000-0005-0000-0000-0000D6B60000}"/>
    <cellStyle name="Total 44 2 2 2 2 2" xfId="46742" xr:uid="{00000000-0005-0000-0000-0000D7B60000}"/>
    <cellStyle name="Total 44 2 2 2 3" xfId="46743" xr:uid="{00000000-0005-0000-0000-0000D8B60000}"/>
    <cellStyle name="Total 44 2 2 2 4" xfId="46744" xr:uid="{00000000-0005-0000-0000-0000D9B60000}"/>
    <cellStyle name="Total 44 2 2 3" xfId="46745" xr:uid="{00000000-0005-0000-0000-0000DAB60000}"/>
    <cellStyle name="Total 44 2 2 3 2" xfId="46746" xr:uid="{00000000-0005-0000-0000-0000DBB60000}"/>
    <cellStyle name="Total 44 2 2 4" xfId="46747" xr:uid="{00000000-0005-0000-0000-0000DCB60000}"/>
    <cellStyle name="Total 44 2 2 5" xfId="46748" xr:uid="{00000000-0005-0000-0000-0000DDB60000}"/>
    <cellStyle name="Total 44 2 2 6" xfId="46749" xr:uid="{00000000-0005-0000-0000-0000DEB60000}"/>
    <cellStyle name="Total 44 2 3" xfId="46750" xr:uid="{00000000-0005-0000-0000-0000DFB60000}"/>
    <cellStyle name="Total 44 3" xfId="46751" xr:uid="{00000000-0005-0000-0000-0000E0B60000}"/>
    <cellStyle name="Total 44 3 2" xfId="46752" xr:uid="{00000000-0005-0000-0000-0000E1B60000}"/>
    <cellStyle name="Total 44 3 2 2" xfId="46753" xr:uid="{00000000-0005-0000-0000-0000E2B60000}"/>
    <cellStyle name="Total 44 3 2 2 2" xfId="46754" xr:uid="{00000000-0005-0000-0000-0000E3B60000}"/>
    <cellStyle name="Total 44 3 2 3" xfId="46755" xr:uid="{00000000-0005-0000-0000-0000E4B60000}"/>
    <cellStyle name="Total 44 3 2 4" xfId="46756" xr:uid="{00000000-0005-0000-0000-0000E5B60000}"/>
    <cellStyle name="Total 44 3 3" xfId="46757" xr:uid="{00000000-0005-0000-0000-0000E6B60000}"/>
    <cellStyle name="Total 44 3 3 2" xfId="46758" xr:uid="{00000000-0005-0000-0000-0000E7B60000}"/>
    <cellStyle name="Total 44 3 3 3" xfId="46759" xr:uid="{00000000-0005-0000-0000-0000E8B60000}"/>
    <cellStyle name="Total 44 3 4" xfId="46760" xr:uid="{00000000-0005-0000-0000-0000E9B60000}"/>
    <cellStyle name="Total 44 3 4 2" xfId="46761" xr:uid="{00000000-0005-0000-0000-0000EAB60000}"/>
    <cellStyle name="Total 44 3 5" xfId="46762" xr:uid="{00000000-0005-0000-0000-0000EBB60000}"/>
    <cellStyle name="Total 44 4" xfId="46763" xr:uid="{00000000-0005-0000-0000-0000ECB60000}"/>
    <cellStyle name="Total 45" xfId="46764" xr:uid="{00000000-0005-0000-0000-0000EDB60000}"/>
    <cellStyle name="Total 45 2" xfId="46765" xr:uid="{00000000-0005-0000-0000-0000EEB60000}"/>
    <cellStyle name="Total 45 2 2" xfId="46766" xr:uid="{00000000-0005-0000-0000-0000EFB60000}"/>
    <cellStyle name="Total 45 2 2 2" xfId="46767" xr:uid="{00000000-0005-0000-0000-0000F0B60000}"/>
    <cellStyle name="Total 45 2 2 2 2" xfId="46768" xr:uid="{00000000-0005-0000-0000-0000F1B60000}"/>
    <cellStyle name="Total 45 2 2 2 2 2" xfId="46769" xr:uid="{00000000-0005-0000-0000-0000F2B60000}"/>
    <cellStyle name="Total 45 2 2 2 3" xfId="46770" xr:uid="{00000000-0005-0000-0000-0000F3B60000}"/>
    <cellStyle name="Total 45 2 2 2 4" xfId="46771" xr:uid="{00000000-0005-0000-0000-0000F4B60000}"/>
    <cellStyle name="Total 45 2 2 3" xfId="46772" xr:uid="{00000000-0005-0000-0000-0000F5B60000}"/>
    <cellStyle name="Total 45 2 2 3 2" xfId="46773" xr:uid="{00000000-0005-0000-0000-0000F6B60000}"/>
    <cellStyle name="Total 45 2 2 4" xfId="46774" xr:uid="{00000000-0005-0000-0000-0000F7B60000}"/>
    <cellStyle name="Total 45 2 2 5" xfId="46775" xr:uid="{00000000-0005-0000-0000-0000F8B60000}"/>
    <cellStyle name="Total 45 2 3" xfId="46776" xr:uid="{00000000-0005-0000-0000-0000F9B60000}"/>
    <cellStyle name="Total 45 3" xfId="46777" xr:uid="{00000000-0005-0000-0000-0000FAB60000}"/>
    <cellStyle name="Total 45 3 2" xfId="46778" xr:uid="{00000000-0005-0000-0000-0000FBB60000}"/>
    <cellStyle name="Total 45 3 2 2" xfId="46779" xr:uid="{00000000-0005-0000-0000-0000FCB60000}"/>
    <cellStyle name="Total 45 3 2 2 2" xfId="46780" xr:uid="{00000000-0005-0000-0000-0000FDB60000}"/>
    <cellStyle name="Total 45 3 2 3" xfId="46781" xr:uid="{00000000-0005-0000-0000-0000FEB60000}"/>
    <cellStyle name="Total 45 3 2 4" xfId="46782" xr:uid="{00000000-0005-0000-0000-0000FFB60000}"/>
    <cellStyle name="Total 45 3 3" xfId="46783" xr:uid="{00000000-0005-0000-0000-000000B70000}"/>
    <cellStyle name="Total 45 3 3 2" xfId="46784" xr:uid="{00000000-0005-0000-0000-000001B70000}"/>
    <cellStyle name="Total 45 3 3 3" xfId="46785" xr:uid="{00000000-0005-0000-0000-000002B70000}"/>
    <cellStyle name="Total 45 3 4" xfId="46786" xr:uid="{00000000-0005-0000-0000-000003B70000}"/>
    <cellStyle name="Total 45 3 4 2" xfId="46787" xr:uid="{00000000-0005-0000-0000-000004B70000}"/>
    <cellStyle name="Total 45 3 5" xfId="46788" xr:uid="{00000000-0005-0000-0000-000005B70000}"/>
    <cellStyle name="Total 45 4" xfId="46789" xr:uid="{00000000-0005-0000-0000-000006B70000}"/>
    <cellStyle name="Total 46" xfId="46790" xr:uid="{00000000-0005-0000-0000-000007B70000}"/>
    <cellStyle name="Total 46 2" xfId="46791" xr:uid="{00000000-0005-0000-0000-000008B70000}"/>
    <cellStyle name="Total 46 2 2" xfId="46792" xr:uid="{00000000-0005-0000-0000-000009B70000}"/>
    <cellStyle name="Total 46 2 2 2" xfId="46793" xr:uid="{00000000-0005-0000-0000-00000AB70000}"/>
    <cellStyle name="Total 46 2 2 2 2" xfId="46794" xr:uid="{00000000-0005-0000-0000-00000BB70000}"/>
    <cellStyle name="Total 46 2 2 2 2 2" xfId="46795" xr:uid="{00000000-0005-0000-0000-00000CB70000}"/>
    <cellStyle name="Total 46 2 2 2 3" xfId="46796" xr:uid="{00000000-0005-0000-0000-00000DB70000}"/>
    <cellStyle name="Total 46 2 2 2 4" xfId="46797" xr:uid="{00000000-0005-0000-0000-00000EB70000}"/>
    <cellStyle name="Total 46 2 2 3" xfId="46798" xr:uid="{00000000-0005-0000-0000-00000FB70000}"/>
    <cellStyle name="Total 46 2 2 3 2" xfId="46799" xr:uid="{00000000-0005-0000-0000-000010B70000}"/>
    <cellStyle name="Total 46 2 2 4" xfId="46800" xr:uid="{00000000-0005-0000-0000-000011B70000}"/>
    <cellStyle name="Total 46 2 2 5" xfId="46801" xr:uid="{00000000-0005-0000-0000-000012B70000}"/>
    <cellStyle name="Total 46 2 3" xfId="46802" xr:uid="{00000000-0005-0000-0000-000013B70000}"/>
    <cellStyle name="Total 46 3" xfId="46803" xr:uid="{00000000-0005-0000-0000-000014B70000}"/>
    <cellStyle name="Total 46 3 2" xfId="46804" xr:uid="{00000000-0005-0000-0000-000015B70000}"/>
    <cellStyle name="Total 46 3 2 2" xfId="46805" xr:uid="{00000000-0005-0000-0000-000016B70000}"/>
    <cellStyle name="Total 46 3 2 2 2" xfId="46806" xr:uid="{00000000-0005-0000-0000-000017B70000}"/>
    <cellStyle name="Total 46 3 2 3" xfId="46807" xr:uid="{00000000-0005-0000-0000-000018B70000}"/>
    <cellStyle name="Total 46 3 2 4" xfId="46808" xr:uid="{00000000-0005-0000-0000-000019B70000}"/>
    <cellStyle name="Total 46 3 3" xfId="46809" xr:uid="{00000000-0005-0000-0000-00001AB70000}"/>
    <cellStyle name="Total 46 3 3 2" xfId="46810" xr:uid="{00000000-0005-0000-0000-00001BB70000}"/>
    <cellStyle name="Total 46 3 4" xfId="46811" xr:uid="{00000000-0005-0000-0000-00001CB70000}"/>
    <cellStyle name="Total 46 3 5" xfId="46812" xr:uid="{00000000-0005-0000-0000-00001DB70000}"/>
    <cellStyle name="Total 46 3 6" xfId="46813" xr:uid="{00000000-0005-0000-0000-00001EB70000}"/>
    <cellStyle name="Total 46 4" xfId="46814" xr:uid="{00000000-0005-0000-0000-00001FB70000}"/>
    <cellStyle name="Total 47" xfId="46815" xr:uid="{00000000-0005-0000-0000-000020B70000}"/>
    <cellStyle name="Total 47 2" xfId="46816" xr:uid="{00000000-0005-0000-0000-000021B70000}"/>
    <cellStyle name="Total 47 2 2" xfId="46817" xr:uid="{00000000-0005-0000-0000-000022B70000}"/>
    <cellStyle name="Total 47 2 2 2" xfId="46818" xr:uid="{00000000-0005-0000-0000-000023B70000}"/>
    <cellStyle name="Total 47 2 2 2 2" xfId="46819" xr:uid="{00000000-0005-0000-0000-000024B70000}"/>
    <cellStyle name="Total 47 2 2 2 2 2" xfId="46820" xr:uid="{00000000-0005-0000-0000-000025B70000}"/>
    <cellStyle name="Total 47 2 2 2 3" xfId="46821" xr:uid="{00000000-0005-0000-0000-000026B70000}"/>
    <cellStyle name="Total 47 2 2 2 4" xfId="46822" xr:uid="{00000000-0005-0000-0000-000027B70000}"/>
    <cellStyle name="Total 47 2 2 3" xfId="46823" xr:uid="{00000000-0005-0000-0000-000028B70000}"/>
    <cellStyle name="Total 47 2 2 3 2" xfId="46824" xr:uid="{00000000-0005-0000-0000-000029B70000}"/>
    <cellStyle name="Total 47 2 2 4" xfId="46825" xr:uid="{00000000-0005-0000-0000-00002AB70000}"/>
    <cellStyle name="Total 47 2 2 5" xfId="46826" xr:uid="{00000000-0005-0000-0000-00002BB70000}"/>
    <cellStyle name="Total 47 2 3" xfId="46827" xr:uid="{00000000-0005-0000-0000-00002CB70000}"/>
    <cellStyle name="Total 47 3" xfId="46828" xr:uid="{00000000-0005-0000-0000-00002DB70000}"/>
    <cellStyle name="Total 47 3 2" xfId="46829" xr:uid="{00000000-0005-0000-0000-00002EB70000}"/>
    <cellStyle name="Total 47 3 2 2" xfId="46830" xr:uid="{00000000-0005-0000-0000-00002FB70000}"/>
    <cellStyle name="Total 47 3 2 2 2" xfId="46831" xr:uid="{00000000-0005-0000-0000-000030B70000}"/>
    <cellStyle name="Total 47 3 2 3" xfId="46832" xr:uid="{00000000-0005-0000-0000-000031B70000}"/>
    <cellStyle name="Total 47 3 2 4" xfId="46833" xr:uid="{00000000-0005-0000-0000-000032B70000}"/>
    <cellStyle name="Total 47 3 3" xfId="46834" xr:uid="{00000000-0005-0000-0000-000033B70000}"/>
    <cellStyle name="Total 47 3 3 2" xfId="46835" xr:uid="{00000000-0005-0000-0000-000034B70000}"/>
    <cellStyle name="Total 47 3 4" xfId="46836" xr:uid="{00000000-0005-0000-0000-000035B70000}"/>
    <cellStyle name="Total 47 3 5" xfId="46837" xr:uid="{00000000-0005-0000-0000-000036B70000}"/>
    <cellStyle name="Total 47 3 6" xfId="46838" xr:uid="{00000000-0005-0000-0000-000037B70000}"/>
    <cellStyle name="Total 47 4" xfId="46839" xr:uid="{00000000-0005-0000-0000-000038B70000}"/>
    <cellStyle name="Total 48" xfId="46840" xr:uid="{00000000-0005-0000-0000-000039B70000}"/>
    <cellStyle name="Total 48 2" xfId="46841" xr:uid="{00000000-0005-0000-0000-00003AB70000}"/>
    <cellStyle name="Total 48 2 2" xfId="46842" xr:uid="{00000000-0005-0000-0000-00003BB70000}"/>
    <cellStyle name="Total 48 2 2 2" xfId="46843" xr:uid="{00000000-0005-0000-0000-00003CB70000}"/>
    <cellStyle name="Total 48 2 2 2 2" xfId="46844" xr:uid="{00000000-0005-0000-0000-00003DB70000}"/>
    <cellStyle name="Total 48 2 2 2 2 2" xfId="46845" xr:uid="{00000000-0005-0000-0000-00003EB70000}"/>
    <cellStyle name="Total 48 2 2 2 3" xfId="46846" xr:uid="{00000000-0005-0000-0000-00003FB70000}"/>
    <cellStyle name="Total 48 2 2 2 4" xfId="46847" xr:uid="{00000000-0005-0000-0000-000040B70000}"/>
    <cellStyle name="Total 48 2 2 3" xfId="46848" xr:uid="{00000000-0005-0000-0000-000041B70000}"/>
    <cellStyle name="Total 48 2 2 3 2" xfId="46849" xr:uid="{00000000-0005-0000-0000-000042B70000}"/>
    <cellStyle name="Total 48 2 2 4" xfId="46850" xr:uid="{00000000-0005-0000-0000-000043B70000}"/>
    <cellStyle name="Total 48 2 2 5" xfId="46851" xr:uid="{00000000-0005-0000-0000-000044B70000}"/>
    <cellStyle name="Total 48 3" xfId="46852" xr:uid="{00000000-0005-0000-0000-000045B70000}"/>
    <cellStyle name="Total 48 3 2" xfId="46853" xr:uid="{00000000-0005-0000-0000-000046B70000}"/>
    <cellStyle name="Total 48 3 2 2" xfId="46854" xr:uid="{00000000-0005-0000-0000-000047B70000}"/>
    <cellStyle name="Total 48 3 2 2 2" xfId="46855" xr:uid="{00000000-0005-0000-0000-000048B70000}"/>
    <cellStyle name="Total 48 3 2 3" xfId="46856" xr:uid="{00000000-0005-0000-0000-000049B70000}"/>
    <cellStyle name="Total 48 3 2 4" xfId="46857" xr:uid="{00000000-0005-0000-0000-00004AB70000}"/>
    <cellStyle name="Total 48 3 3" xfId="46858" xr:uid="{00000000-0005-0000-0000-00004BB70000}"/>
    <cellStyle name="Total 48 3 3 2" xfId="46859" xr:uid="{00000000-0005-0000-0000-00004CB70000}"/>
    <cellStyle name="Total 48 3 4" xfId="46860" xr:uid="{00000000-0005-0000-0000-00004DB70000}"/>
    <cellStyle name="Total 48 3 5" xfId="46861" xr:uid="{00000000-0005-0000-0000-00004EB70000}"/>
    <cellStyle name="Total 48 4" xfId="46862" xr:uid="{00000000-0005-0000-0000-00004FB70000}"/>
    <cellStyle name="Total 49" xfId="46863" xr:uid="{00000000-0005-0000-0000-000050B70000}"/>
    <cellStyle name="Total 49 2" xfId="46864" xr:uid="{00000000-0005-0000-0000-000051B70000}"/>
    <cellStyle name="Total 49 2 2" xfId="46865" xr:uid="{00000000-0005-0000-0000-000052B70000}"/>
    <cellStyle name="Total 49 2 2 2" xfId="46866" xr:uid="{00000000-0005-0000-0000-000053B70000}"/>
    <cellStyle name="Total 49 2 2 2 2" xfId="46867" xr:uid="{00000000-0005-0000-0000-000054B70000}"/>
    <cellStyle name="Total 49 2 2 2 2 2" xfId="46868" xr:uid="{00000000-0005-0000-0000-000055B70000}"/>
    <cellStyle name="Total 49 2 2 2 3" xfId="46869" xr:uid="{00000000-0005-0000-0000-000056B70000}"/>
    <cellStyle name="Total 49 2 2 2 4" xfId="46870" xr:uid="{00000000-0005-0000-0000-000057B70000}"/>
    <cellStyle name="Total 49 2 2 3" xfId="46871" xr:uid="{00000000-0005-0000-0000-000058B70000}"/>
    <cellStyle name="Total 49 2 2 3 2" xfId="46872" xr:uid="{00000000-0005-0000-0000-000059B70000}"/>
    <cellStyle name="Total 49 2 2 4" xfId="46873" xr:uid="{00000000-0005-0000-0000-00005AB70000}"/>
    <cellStyle name="Total 49 2 2 5" xfId="46874" xr:uid="{00000000-0005-0000-0000-00005BB70000}"/>
    <cellStyle name="Total 49 2 3" xfId="46875" xr:uid="{00000000-0005-0000-0000-00005CB70000}"/>
    <cellStyle name="Total 49 3" xfId="46876" xr:uid="{00000000-0005-0000-0000-00005DB70000}"/>
    <cellStyle name="Total 49 3 2" xfId="46877" xr:uid="{00000000-0005-0000-0000-00005EB70000}"/>
    <cellStyle name="Total 49 3 2 2" xfId="46878" xr:uid="{00000000-0005-0000-0000-00005FB70000}"/>
    <cellStyle name="Total 49 3 2 2 2" xfId="46879" xr:uid="{00000000-0005-0000-0000-000060B70000}"/>
    <cellStyle name="Total 49 3 2 3" xfId="46880" xr:uid="{00000000-0005-0000-0000-000061B70000}"/>
    <cellStyle name="Total 49 3 2 4" xfId="46881" xr:uid="{00000000-0005-0000-0000-000062B70000}"/>
    <cellStyle name="Total 49 3 3" xfId="46882" xr:uid="{00000000-0005-0000-0000-000063B70000}"/>
    <cellStyle name="Total 49 3 3 2" xfId="46883" xr:uid="{00000000-0005-0000-0000-000064B70000}"/>
    <cellStyle name="Total 49 3 4" xfId="46884" xr:uid="{00000000-0005-0000-0000-000065B70000}"/>
    <cellStyle name="Total 49 3 5" xfId="46885" xr:uid="{00000000-0005-0000-0000-000066B70000}"/>
    <cellStyle name="Total 49 4" xfId="46886" xr:uid="{00000000-0005-0000-0000-000067B70000}"/>
    <cellStyle name="Total 5" xfId="46887" xr:uid="{00000000-0005-0000-0000-000068B70000}"/>
    <cellStyle name="Total 5 2" xfId="46888" xr:uid="{00000000-0005-0000-0000-000069B70000}"/>
    <cellStyle name="Total 5 2 2" xfId="46889" xr:uid="{00000000-0005-0000-0000-00006AB70000}"/>
    <cellStyle name="Total 5 2 2 2" xfId="46890" xr:uid="{00000000-0005-0000-0000-00006BB70000}"/>
    <cellStyle name="Total 5 2 2 2 2" xfId="46891" xr:uid="{00000000-0005-0000-0000-00006CB70000}"/>
    <cellStyle name="Total 5 2 2 2 2 2" xfId="46892" xr:uid="{00000000-0005-0000-0000-00006DB70000}"/>
    <cellStyle name="Total 5 2 2 2 3" xfId="46893" xr:uid="{00000000-0005-0000-0000-00006EB70000}"/>
    <cellStyle name="Total 5 2 2 2 4" xfId="46894" xr:uid="{00000000-0005-0000-0000-00006FB70000}"/>
    <cellStyle name="Total 5 2 2 2 5" xfId="46895" xr:uid="{00000000-0005-0000-0000-000070B70000}"/>
    <cellStyle name="Total 5 2 2 3" xfId="46896" xr:uid="{00000000-0005-0000-0000-000071B70000}"/>
    <cellStyle name="Total 5 2 2 3 2" xfId="46897" xr:uid="{00000000-0005-0000-0000-000072B70000}"/>
    <cellStyle name="Total 5 2 2 3 3" xfId="46898" xr:uid="{00000000-0005-0000-0000-000073B70000}"/>
    <cellStyle name="Total 5 2 2 4" xfId="46899" xr:uid="{00000000-0005-0000-0000-000074B70000}"/>
    <cellStyle name="Total 5 2 2 4 2" xfId="46900" xr:uid="{00000000-0005-0000-0000-000075B70000}"/>
    <cellStyle name="Total 5 2 2 5" xfId="46901" xr:uid="{00000000-0005-0000-0000-000076B70000}"/>
    <cellStyle name="Total 5 2 2 6" xfId="46902" xr:uid="{00000000-0005-0000-0000-000077B70000}"/>
    <cellStyle name="Total 5 2 3" xfId="46903" xr:uid="{00000000-0005-0000-0000-000078B70000}"/>
    <cellStyle name="Total 5 2 3 2" xfId="46904" xr:uid="{00000000-0005-0000-0000-000079B70000}"/>
    <cellStyle name="Total 5 2 4" xfId="46905" xr:uid="{00000000-0005-0000-0000-00007AB70000}"/>
    <cellStyle name="Total 5 2 4 2" xfId="46906" xr:uid="{00000000-0005-0000-0000-00007BB70000}"/>
    <cellStyle name="Total 5 2 4 2 2" xfId="46907" xr:uid="{00000000-0005-0000-0000-00007CB70000}"/>
    <cellStyle name="Total 5 2 5" xfId="46908" xr:uid="{00000000-0005-0000-0000-00007DB70000}"/>
    <cellStyle name="Total 5 2 5 2" xfId="46909" xr:uid="{00000000-0005-0000-0000-00007EB70000}"/>
    <cellStyle name="Total 5 3" xfId="46910" xr:uid="{00000000-0005-0000-0000-00007FB70000}"/>
    <cellStyle name="Total 5 3 2" xfId="46911" xr:uid="{00000000-0005-0000-0000-000080B70000}"/>
    <cellStyle name="Total 5 3 2 2" xfId="46912" xr:uid="{00000000-0005-0000-0000-000081B70000}"/>
    <cellStyle name="Total 5 3 2 2 2" xfId="46913" xr:uid="{00000000-0005-0000-0000-000082B70000}"/>
    <cellStyle name="Total 5 3 2 2 2 2" xfId="46914" xr:uid="{00000000-0005-0000-0000-000083B70000}"/>
    <cellStyle name="Total 5 3 2 2 3" xfId="46915" xr:uid="{00000000-0005-0000-0000-000084B70000}"/>
    <cellStyle name="Total 5 3 2 2 4" xfId="46916" xr:uid="{00000000-0005-0000-0000-000085B70000}"/>
    <cellStyle name="Total 5 3 2 2 5" xfId="46917" xr:uid="{00000000-0005-0000-0000-000086B70000}"/>
    <cellStyle name="Total 5 3 2 3" xfId="46918" xr:uid="{00000000-0005-0000-0000-000087B70000}"/>
    <cellStyle name="Total 5 3 2 3 2" xfId="46919" xr:uid="{00000000-0005-0000-0000-000088B70000}"/>
    <cellStyle name="Total 5 3 2 3 3" xfId="46920" xr:uid="{00000000-0005-0000-0000-000089B70000}"/>
    <cellStyle name="Total 5 3 2 4" xfId="46921" xr:uid="{00000000-0005-0000-0000-00008AB70000}"/>
    <cellStyle name="Total 5 3 2 5" xfId="46922" xr:uid="{00000000-0005-0000-0000-00008BB70000}"/>
    <cellStyle name="Total 5 3 3" xfId="46923" xr:uid="{00000000-0005-0000-0000-00008CB70000}"/>
    <cellStyle name="Total 5 3 4" xfId="46924" xr:uid="{00000000-0005-0000-0000-00008DB70000}"/>
    <cellStyle name="Total 5 4" xfId="46925" xr:uid="{00000000-0005-0000-0000-00008EB70000}"/>
    <cellStyle name="Total 5 4 2" xfId="46926" xr:uid="{00000000-0005-0000-0000-00008FB70000}"/>
    <cellStyle name="Total 5 4 2 2" xfId="46927" xr:uid="{00000000-0005-0000-0000-000090B70000}"/>
    <cellStyle name="Total 5 4 2 2 2" xfId="46928" xr:uid="{00000000-0005-0000-0000-000091B70000}"/>
    <cellStyle name="Total 5 4 2 3" xfId="46929" xr:uid="{00000000-0005-0000-0000-000092B70000}"/>
    <cellStyle name="Total 5 4 2 4" xfId="46930" xr:uid="{00000000-0005-0000-0000-000093B70000}"/>
    <cellStyle name="Total 5 4 2 5" xfId="46931" xr:uid="{00000000-0005-0000-0000-000094B70000}"/>
    <cellStyle name="Total 5 4 3" xfId="46932" xr:uid="{00000000-0005-0000-0000-000095B70000}"/>
    <cellStyle name="Total 5 4 3 2" xfId="46933" xr:uid="{00000000-0005-0000-0000-000096B70000}"/>
    <cellStyle name="Total 5 4 3 3" xfId="46934" xr:uid="{00000000-0005-0000-0000-000097B70000}"/>
    <cellStyle name="Total 5 4 3 4" xfId="46935" xr:uid="{00000000-0005-0000-0000-000098B70000}"/>
    <cellStyle name="Total 5 4 4" xfId="46936" xr:uid="{00000000-0005-0000-0000-000099B70000}"/>
    <cellStyle name="Total 5 4 4 2" xfId="46937" xr:uid="{00000000-0005-0000-0000-00009AB70000}"/>
    <cellStyle name="Total 5 4 5" xfId="46938" xr:uid="{00000000-0005-0000-0000-00009BB70000}"/>
    <cellStyle name="Total 5 4 6" xfId="46939" xr:uid="{00000000-0005-0000-0000-00009CB70000}"/>
    <cellStyle name="Total 5 4 7" xfId="46940" xr:uid="{00000000-0005-0000-0000-00009DB70000}"/>
    <cellStyle name="Total 5 5" xfId="46941" xr:uid="{00000000-0005-0000-0000-00009EB70000}"/>
    <cellStyle name="Total 5 5 2" xfId="46942" xr:uid="{00000000-0005-0000-0000-00009FB70000}"/>
    <cellStyle name="Total 5 6" xfId="46943" xr:uid="{00000000-0005-0000-0000-0000A0B70000}"/>
    <cellStyle name="Total 5 7" xfId="46944" xr:uid="{00000000-0005-0000-0000-0000A1B70000}"/>
    <cellStyle name="Total 5 7 2" xfId="46945" xr:uid="{00000000-0005-0000-0000-0000A2B70000}"/>
    <cellStyle name="Total 5 8" xfId="46946" xr:uid="{00000000-0005-0000-0000-0000A3B70000}"/>
    <cellStyle name="Total 5 8 2" xfId="46947" xr:uid="{00000000-0005-0000-0000-0000A4B70000}"/>
    <cellStyle name="Total 50" xfId="46948" xr:uid="{00000000-0005-0000-0000-0000A5B70000}"/>
    <cellStyle name="Total 50 2" xfId="46949" xr:uid="{00000000-0005-0000-0000-0000A6B70000}"/>
    <cellStyle name="Total 50 2 2" xfId="46950" xr:uid="{00000000-0005-0000-0000-0000A7B70000}"/>
    <cellStyle name="Total 50 2 2 2" xfId="46951" xr:uid="{00000000-0005-0000-0000-0000A8B70000}"/>
    <cellStyle name="Total 50 2 2 2 2" xfId="46952" xr:uid="{00000000-0005-0000-0000-0000A9B70000}"/>
    <cellStyle name="Total 50 2 2 2 2 2" xfId="46953" xr:uid="{00000000-0005-0000-0000-0000AAB70000}"/>
    <cellStyle name="Total 50 2 2 2 3" xfId="46954" xr:uid="{00000000-0005-0000-0000-0000ABB70000}"/>
    <cellStyle name="Total 50 2 2 2 4" xfId="46955" xr:uid="{00000000-0005-0000-0000-0000ACB70000}"/>
    <cellStyle name="Total 50 2 2 3" xfId="46956" xr:uid="{00000000-0005-0000-0000-0000ADB70000}"/>
    <cellStyle name="Total 50 2 2 3 2" xfId="46957" xr:uid="{00000000-0005-0000-0000-0000AEB70000}"/>
    <cellStyle name="Total 50 2 2 4" xfId="46958" xr:uid="{00000000-0005-0000-0000-0000AFB70000}"/>
    <cellStyle name="Total 50 2 2 5" xfId="46959" xr:uid="{00000000-0005-0000-0000-0000B0B70000}"/>
    <cellStyle name="Total 50 3" xfId="46960" xr:uid="{00000000-0005-0000-0000-0000B1B70000}"/>
    <cellStyle name="Total 50 3 2" xfId="46961" xr:uid="{00000000-0005-0000-0000-0000B2B70000}"/>
    <cellStyle name="Total 50 3 2 2" xfId="46962" xr:uid="{00000000-0005-0000-0000-0000B3B70000}"/>
    <cellStyle name="Total 50 3 2 2 2" xfId="46963" xr:uid="{00000000-0005-0000-0000-0000B4B70000}"/>
    <cellStyle name="Total 50 3 2 3" xfId="46964" xr:uid="{00000000-0005-0000-0000-0000B5B70000}"/>
    <cellStyle name="Total 50 3 2 4" xfId="46965" xr:uid="{00000000-0005-0000-0000-0000B6B70000}"/>
    <cellStyle name="Total 50 3 3" xfId="46966" xr:uid="{00000000-0005-0000-0000-0000B7B70000}"/>
    <cellStyle name="Total 50 3 3 2" xfId="46967" xr:uid="{00000000-0005-0000-0000-0000B8B70000}"/>
    <cellStyle name="Total 50 3 4" xfId="46968" xr:uid="{00000000-0005-0000-0000-0000B9B70000}"/>
    <cellStyle name="Total 50 3 5" xfId="46969" xr:uid="{00000000-0005-0000-0000-0000BAB70000}"/>
    <cellStyle name="Total 51" xfId="46970" xr:uid="{00000000-0005-0000-0000-0000BBB70000}"/>
    <cellStyle name="Total 51 2" xfId="46971" xr:uid="{00000000-0005-0000-0000-0000BCB70000}"/>
    <cellStyle name="Total 51 2 2" xfId="46972" xr:uid="{00000000-0005-0000-0000-0000BDB70000}"/>
    <cellStyle name="Total 51 2 2 2" xfId="46973" xr:uid="{00000000-0005-0000-0000-0000BEB70000}"/>
    <cellStyle name="Total 51 2 2 2 2" xfId="46974" xr:uid="{00000000-0005-0000-0000-0000BFB70000}"/>
    <cellStyle name="Total 51 2 2 2 2 2" xfId="46975" xr:uid="{00000000-0005-0000-0000-0000C0B70000}"/>
    <cellStyle name="Total 51 2 2 2 3" xfId="46976" xr:uid="{00000000-0005-0000-0000-0000C1B70000}"/>
    <cellStyle name="Total 51 2 2 2 4" xfId="46977" xr:uid="{00000000-0005-0000-0000-0000C2B70000}"/>
    <cellStyle name="Total 51 2 2 3" xfId="46978" xr:uid="{00000000-0005-0000-0000-0000C3B70000}"/>
    <cellStyle name="Total 51 2 2 3 2" xfId="46979" xr:uid="{00000000-0005-0000-0000-0000C4B70000}"/>
    <cellStyle name="Total 51 2 2 4" xfId="46980" xr:uid="{00000000-0005-0000-0000-0000C5B70000}"/>
    <cellStyle name="Total 51 2 2 5" xfId="46981" xr:uid="{00000000-0005-0000-0000-0000C6B70000}"/>
    <cellStyle name="Total 51 3" xfId="46982" xr:uid="{00000000-0005-0000-0000-0000C7B70000}"/>
    <cellStyle name="Total 51 3 2" xfId="46983" xr:uid="{00000000-0005-0000-0000-0000C8B70000}"/>
    <cellStyle name="Total 51 3 2 2" xfId="46984" xr:uid="{00000000-0005-0000-0000-0000C9B70000}"/>
    <cellStyle name="Total 51 3 2 2 2" xfId="46985" xr:uid="{00000000-0005-0000-0000-0000CAB70000}"/>
    <cellStyle name="Total 51 3 2 3" xfId="46986" xr:uid="{00000000-0005-0000-0000-0000CBB70000}"/>
    <cellStyle name="Total 51 3 2 4" xfId="46987" xr:uid="{00000000-0005-0000-0000-0000CCB70000}"/>
    <cellStyle name="Total 51 3 3" xfId="46988" xr:uid="{00000000-0005-0000-0000-0000CDB70000}"/>
    <cellStyle name="Total 51 3 3 2" xfId="46989" xr:uid="{00000000-0005-0000-0000-0000CEB70000}"/>
    <cellStyle name="Total 51 3 4" xfId="46990" xr:uid="{00000000-0005-0000-0000-0000CFB70000}"/>
    <cellStyle name="Total 51 3 5" xfId="46991" xr:uid="{00000000-0005-0000-0000-0000D0B70000}"/>
    <cellStyle name="Total 52" xfId="46992" xr:uid="{00000000-0005-0000-0000-0000D1B70000}"/>
    <cellStyle name="Total 52 2" xfId="46993" xr:uid="{00000000-0005-0000-0000-0000D2B70000}"/>
    <cellStyle name="Total 52 2 2" xfId="46994" xr:uid="{00000000-0005-0000-0000-0000D3B70000}"/>
    <cellStyle name="Total 52 2 2 2" xfId="46995" xr:uid="{00000000-0005-0000-0000-0000D4B70000}"/>
    <cellStyle name="Total 52 2 2 2 2" xfId="46996" xr:uid="{00000000-0005-0000-0000-0000D5B70000}"/>
    <cellStyle name="Total 52 2 2 2 2 2" xfId="46997" xr:uid="{00000000-0005-0000-0000-0000D6B70000}"/>
    <cellStyle name="Total 52 2 2 2 3" xfId="46998" xr:uid="{00000000-0005-0000-0000-0000D7B70000}"/>
    <cellStyle name="Total 52 2 2 2 4" xfId="46999" xr:uid="{00000000-0005-0000-0000-0000D8B70000}"/>
    <cellStyle name="Total 52 2 2 3" xfId="47000" xr:uid="{00000000-0005-0000-0000-0000D9B70000}"/>
    <cellStyle name="Total 52 2 2 3 2" xfId="47001" xr:uid="{00000000-0005-0000-0000-0000DAB70000}"/>
    <cellStyle name="Total 52 2 2 4" xfId="47002" xr:uid="{00000000-0005-0000-0000-0000DBB70000}"/>
    <cellStyle name="Total 52 2 2 5" xfId="47003" xr:uid="{00000000-0005-0000-0000-0000DCB70000}"/>
    <cellStyle name="Total 52 3" xfId="47004" xr:uid="{00000000-0005-0000-0000-0000DDB70000}"/>
    <cellStyle name="Total 52 3 2" xfId="47005" xr:uid="{00000000-0005-0000-0000-0000DEB70000}"/>
    <cellStyle name="Total 52 3 2 2" xfId="47006" xr:uid="{00000000-0005-0000-0000-0000DFB70000}"/>
    <cellStyle name="Total 52 3 2 2 2" xfId="47007" xr:uid="{00000000-0005-0000-0000-0000E0B70000}"/>
    <cellStyle name="Total 52 3 2 3" xfId="47008" xr:uid="{00000000-0005-0000-0000-0000E1B70000}"/>
    <cellStyle name="Total 52 3 2 4" xfId="47009" xr:uid="{00000000-0005-0000-0000-0000E2B70000}"/>
    <cellStyle name="Total 52 3 3" xfId="47010" xr:uid="{00000000-0005-0000-0000-0000E3B70000}"/>
    <cellStyle name="Total 52 3 3 2" xfId="47011" xr:uid="{00000000-0005-0000-0000-0000E4B70000}"/>
    <cellStyle name="Total 52 3 4" xfId="47012" xr:uid="{00000000-0005-0000-0000-0000E5B70000}"/>
    <cellStyle name="Total 52 3 5" xfId="47013" xr:uid="{00000000-0005-0000-0000-0000E6B70000}"/>
    <cellStyle name="Total 53" xfId="47014" xr:uid="{00000000-0005-0000-0000-0000E7B70000}"/>
    <cellStyle name="Total 53 2" xfId="47015" xr:uid="{00000000-0005-0000-0000-0000E8B70000}"/>
    <cellStyle name="Total 53 2 2" xfId="47016" xr:uid="{00000000-0005-0000-0000-0000E9B70000}"/>
    <cellStyle name="Total 53 2 2 2" xfId="47017" xr:uid="{00000000-0005-0000-0000-0000EAB70000}"/>
    <cellStyle name="Total 53 2 2 2 2" xfId="47018" xr:uid="{00000000-0005-0000-0000-0000EBB70000}"/>
    <cellStyle name="Total 53 2 2 2 2 2" xfId="47019" xr:uid="{00000000-0005-0000-0000-0000ECB70000}"/>
    <cellStyle name="Total 53 2 2 2 3" xfId="47020" xr:uid="{00000000-0005-0000-0000-0000EDB70000}"/>
    <cellStyle name="Total 53 2 2 2 4" xfId="47021" xr:uid="{00000000-0005-0000-0000-0000EEB70000}"/>
    <cellStyle name="Total 53 2 2 3" xfId="47022" xr:uid="{00000000-0005-0000-0000-0000EFB70000}"/>
    <cellStyle name="Total 53 2 2 3 2" xfId="47023" xr:uid="{00000000-0005-0000-0000-0000F0B70000}"/>
    <cellStyle name="Total 53 2 2 4" xfId="47024" xr:uid="{00000000-0005-0000-0000-0000F1B70000}"/>
    <cellStyle name="Total 53 2 2 5" xfId="47025" xr:uid="{00000000-0005-0000-0000-0000F2B70000}"/>
    <cellStyle name="Total 53 3" xfId="47026" xr:uid="{00000000-0005-0000-0000-0000F3B70000}"/>
    <cellStyle name="Total 53 3 2" xfId="47027" xr:uid="{00000000-0005-0000-0000-0000F4B70000}"/>
    <cellStyle name="Total 53 3 2 2" xfId="47028" xr:uid="{00000000-0005-0000-0000-0000F5B70000}"/>
    <cellStyle name="Total 53 3 2 2 2" xfId="47029" xr:uid="{00000000-0005-0000-0000-0000F6B70000}"/>
    <cellStyle name="Total 53 3 2 3" xfId="47030" xr:uid="{00000000-0005-0000-0000-0000F7B70000}"/>
    <cellStyle name="Total 53 3 2 4" xfId="47031" xr:uid="{00000000-0005-0000-0000-0000F8B70000}"/>
    <cellStyle name="Total 53 3 3" xfId="47032" xr:uid="{00000000-0005-0000-0000-0000F9B70000}"/>
    <cellStyle name="Total 53 3 3 2" xfId="47033" xr:uid="{00000000-0005-0000-0000-0000FAB70000}"/>
    <cellStyle name="Total 53 3 4" xfId="47034" xr:uid="{00000000-0005-0000-0000-0000FBB70000}"/>
    <cellStyle name="Total 53 3 5" xfId="47035" xr:uid="{00000000-0005-0000-0000-0000FCB70000}"/>
    <cellStyle name="Total 54" xfId="47036" xr:uid="{00000000-0005-0000-0000-0000FDB70000}"/>
    <cellStyle name="Total 54 2" xfId="47037" xr:uid="{00000000-0005-0000-0000-0000FEB70000}"/>
    <cellStyle name="Total 54 2 2" xfId="47038" xr:uid="{00000000-0005-0000-0000-0000FFB70000}"/>
    <cellStyle name="Total 54 2 2 2" xfId="47039" xr:uid="{00000000-0005-0000-0000-000000B80000}"/>
    <cellStyle name="Total 54 2 2 2 2" xfId="47040" xr:uid="{00000000-0005-0000-0000-000001B80000}"/>
    <cellStyle name="Total 54 2 2 2 2 2" xfId="47041" xr:uid="{00000000-0005-0000-0000-000002B80000}"/>
    <cellStyle name="Total 54 2 2 2 3" xfId="47042" xr:uid="{00000000-0005-0000-0000-000003B80000}"/>
    <cellStyle name="Total 54 2 2 2 4" xfId="47043" xr:uid="{00000000-0005-0000-0000-000004B80000}"/>
    <cellStyle name="Total 54 2 2 3" xfId="47044" xr:uid="{00000000-0005-0000-0000-000005B80000}"/>
    <cellStyle name="Total 54 2 2 3 2" xfId="47045" xr:uid="{00000000-0005-0000-0000-000006B80000}"/>
    <cellStyle name="Total 54 2 2 4" xfId="47046" xr:uid="{00000000-0005-0000-0000-000007B80000}"/>
    <cellStyle name="Total 54 2 2 5" xfId="47047" xr:uid="{00000000-0005-0000-0000-000008B80000}"/>
    <cellStyle name="Total 54 3" xfId="47048" xr:uid="{00000000-0005-0000-0000-000009B80000}"/>
    <cellStyle name="Total 54 3 2" xfId="47049" xr:uid="{00000000-0005-0000-0000-00000AB80000}"/>
    <cellStyle name="Total 54 3 2 2" xfId="47050" xr:uid="{00000000-0005-0000-0000-00000BB80000}"/>
    <cellStyle name="Total 54 3 2 2 2" xfId="47051" xr:uid="{00000000-0005-0000-0000-00000CB80000}"/>
    <cellStyle name="Total 54 3 2 3" xfId="47052" xr:uid="{00000000-0005-0000-0000-00000DB80000}"/>
    <cellStyle name="Total 54 3 2 4" xfId="47053" xr:uid="{00000000-0005-0000-0000-00000EB80000}"/>
    <cellStyle name="Total 54 3 3" xfId="47054" xr:uid="{00000000-0005-0000-0000-00000FB80000}"/>
    <cellStyle name="Total 54 3 3 2" xfId="47055" xr:uid="{00000000-0005-0000-0000-000010B80000}"/>
    <cellStyle name="Total 54 3 4" xfId="47056" xr:uid="{00000000-0005-0000-0000-000011B80000}"/>
    <cellStyle name="Total 54 3 5" xfId="47057" xr:uid="{00000000-0005-0000-0000-000012B80000}"/>
    <cellStyle name="Total 55" xfId="47058" xr:uid="{00000000-0005-0000-0000-000013B80000}"/>
    <cellStyle name="Total 55 2" xfId="47059" xr:uid="{00000000-0005-0000-0000-000014B80000}"/>
    <cellStyle name="Total 55 2 2" xfId="47060" xr:uid="{00000000-0005-0000-0000-000015B80000}"/>
    <cellStyle name="Total 55 2 2 2" xfId="47061" xr:uid="{00000000-0005-0000-0000-000016B80000}"/>
    <cellStyle name="Total 55 2 2 2 2" xfId="47062" xr:uid="{00000000-0005-0000-0000-000017B80000}"/>
    <cellStyle name="Total 55 2 2 2 2 2" xfId="47063" xr:uid="{00000000-0005-0000-0000-000018B80000}"/>
    <cellStyle name="Total 55 2 2 2 3" xfId="47064" xr:uid="{00000000-0005-0000-0000-000019B80000}"/>
    <cellStyle name="Total 55 2 2 2 4" xfId="47065" xr:uid="{00000000-0005-0000-0000-00001AB80000}"/>
    <cellStyle name="Total 55 2 2 3" xfId="47066" xr:uid="{00000000-0005-0000-0000-00001BB80000}"/>
    <cellStyle name="Total 55 2 2 3 2" xfId="47067" xr:uid="{00000000-0005-0000-0000-00001CB80000}"/>
    <cellStyle name="Total 55 2 2 4" xfId="47068" xr:uid="{00000000-0005-0000-0000-00001DB80000}"/>
    <cellStyle name="Total 55 2 2 5" xfId="47069" xr:uid="{00000000-0005-0000-0000-00001EB80000}"/>
    <cellStyle name="Total 55 3" xfId="47070" xr:uid="{00000000-0005-0000-0000-00001FB80000}"/>
    <cellStyle name="Total 55 3 2" xfId="47071" xr:uid="{00000000-0005-0000-0000-000020B80000}"/>
    <cellStyle name="Total 55 3 2 2" xfId="47072" xr:uid="{00000000-0005-0000-0000-000021B80000}"/>
    <cellStyle name="Total 55 3 2 2 2" xfId="47073" xr:uid="{00000000-0005-0000-0000-000022B80000}"/>
    <cellStyle name="Total 55 3 2 3" xfId="47074" xr:uid="{00000000-0005-0000-0000-000023B80000}"/>
    <cellStyle name="Total 55 3 2 4" xfId="47075" xr:uid="{00000000-0005-0000-0000-000024B80000}"/>
    <cellStyle name="Total 55 3 3" xfId="47076" xr:uid="{00000000-0005-0000-0000-000025B80000}"/>
    <cellStyle name="Total 55 3 3 2" xfId="47077" xr:uid="{00000000-0005-0000-0000-000026B80000}"/>
    <cellStyle name="Total 55 3 4" xfId="47078" xr:uid="{00000000-0005-0000-0000-000027B80000}"/>
    <cellStyle name="Total 55 3 5" xfId="47079" xr:uid="{00000000-0005-0000-0000-000028B80000}"/>
    <cellStyle name="Total 56" xfId="47080" xr:uid="{00000000-0005-0000-0000-000029B80000}"/>
    <cellStyle name="Total 56 2" xfId="47081" xr:uid="{00000000-0005-0000-0000-00002AB80000}"/>
    <cellStyle name="Total 56 2 2" xfId="47082" xr:uid="{00000000-0005-0000-0000-00002BB80000}"/>
    <cellStyle name="Total 56 2 2 2" xfId="47083" xr:uid="{00000000-0005-0000-0000-00002CB80000}"/>
    <cellStyle name="Total 56 2 2 2 2" xfId="47084" xr:uid="{00000000-0005-0000-0000-00002DB80000}"/>
    <cellStyle name="Total 56 2 2 2 2 2" xfId="47085" xr:uid="{00000000-0005-0000-0000-00002EB80000}"/>
    <cellStyle name="Total 56 2 2 2 3" xfId="47086" xr:uid="{00000000-0005-0000-0000-00002FB80000}"/>
    <cellStyle name="Total 56 2 2 2 4" xfId="47087" xr:uid="{00000000-0005-0000-0000-000030B80000}"/>
    <cellStyle name="Total 56 2 2 3" xfId="47088" xr:uid="{00000000-0005-0000-0000-000031B80000}"/>
    <cellStyle name="Total 56 2 2 3 2" xfId="47089" xr:uid="{00000000-0005-0000-0000-000032B80000}"/>
    <cellStyle name="Total 56 2 2 4" xfId="47090" xr:uid="{00000000-0005-0000-0000-000033B80000}"/>
    <cellStyle name="Total 56 2 2 5" xfId="47091" xr:uid="{00000000-0005-0000-0000-000034B80000}"/>
    <cellStyle name="Total 56 3" xfId="47092" xr:uid="{00000000-0005-0000-0000-000035B80000}"/>
    <cellStyle name="Total 56 3 2" xfId="47093" xr:uid="{00000000-0005-0000-0000-000036B80000}"/>
    <cellStyle name="Total 56 3 2 2" xfId="47094" xr:uid="{00000000-0005-0000-0000-000037B80000}"/>
    <cellStyle name="Total 56 3 2 2 2" xfId="47095" xr:uid="{00000000-0005-0000-0000-000038B80000}"/>
    <cellStyle name="Total 56 3 2 3" xfId="47096" xr:uid="{00000000-0005-0000-0000-000039B80000}"/>
    <cellStyle name="Total 56 3 2 4" xfId="47097" xr:uid="{00000000-0005-0000-0000-00003AB80000}"/>
    <cellStyle name="Total 56 3 3" xfId="47098" xr:uid="{00000000-0005-0000-0000-00003BB80000}"/>
    <cellStyle name="Total 56 3 3 2" xfId="47099" xr:uid="{00000000-0005-0000-0000-00003CB80000}"/>
    <cellStyle name="Total 56 3 4" xfId="47100" xr:uid="{00000000-0005-0000-0000-00003DB80000}"/>
    <cellStyle name="Total 56 3 5" xfId="47101" xr:uid="{00000000-0005-0000-0000-00003EB80000}"/>
    <cellStyle name="Total 57" xfId="47102" xr:uid="{00000000-0005-0000-0000-00003FB80000}"/>
    <cellStyle name="Total 57 2" xfId="47103" xr:uid="{00000000-0005-0000-0000-000040B80000}"/>
    <cellStyle name="Total 57 2 2" xfId="47104" xr:uid="{00000000-0005-0000-0000-000041B80000}"/>
    <cellStyle name="Total 57 2 2 2" xfId="47105" xr:uid="{00000000-0005-0000-0000-000042B80000}"/>
    <cellStyle name="Total 57 2 2 2 2" xfId="47106" xr:uid="{00000000-0005-0000-0000-000043B80000}"/>
    <cellStyle name="Total 57 2 2 2 2 2" xfId="47107" xr:uid="{00000000-0005-0000-0000-000044B80000}"/>
    <cellStyle name="Total 57 2 2 2 3" xfId="47108" xr:uid="{00000000-0005-0000-0000-000045B80000}"/>
    <cellStyle name="Total 57 2 2 2 4" xfId="47109" xr:uid="{00000000-0005-0000-0000-000046B80000}"/>
    <cellStyle name="Total 57 2 2 3" xfId="47110" xr:uid="{00000000-0005-0000-0000-000047B80000}"/>
    <cellStyle name="Total 57 2 2 3 2" xfId="47111" xr:uid="{00000000-0005-0000-0000-000048B80000}"/>
    <cellStyle name="Total 57 2 2 4" xfId="47112" xr:uid="{00000000-0005-0000-0000-000049B80000}"/>
    <cellStyle name="Total 57 2 2 5" xfId="47113" xr:uid="{00000000-0005-0000-0000-00004AB80000}"/>
    <cellStyle name="Total 57 3" xfId="47114" xr:uid="{00000000-0005-0000-0000-00004BB80000}"/>
    <cellStyle name="Total 57 3 2" xfId="47115" xr:uid="{00000000-0005-0000-0000-00004CB80000}"/>
    <cellStyle name="Total 57 3 2 2" xfId="47116" xr:uid="{00000000-0005-0000-0000-00004DB80000}"/>
    <cellStyle name="Total 57 3 2 2 2" xfId="47117" xr:uid="{00000000-0005-0000-0000-00004EB80000}"/>
    <cellStyle name="Total 57 3 2 3" xfId="47118" xr:uid="{00000000-0005-0000-0000-00004FB80000}"/>
    <cellStyle name="Total 57 3 2 4" xfId="47119" xr:uid="{00000000-0005-0000-0000-000050B80000}"/>
    <cellStyle name="Total 57 3 3" xfId="47120" xr:uid="{00000000-0005-0000-0000-000051B80000}"/>
    <cellStyle name="Total 57 3 3 2" xfId="47121" xr:uid="{00000000-0005-0000-0000-000052B80000}"/>
    <cellStyle name="Total 57 3 4" xfId="47122" xr:uid="{00000000-0005-0000-0000-000053B80000}"/>
    <cellStyle name="Total 57 3 5" xfId="47123" xr:uid="{00000000-0005-0000-0000-000054B80000}"/>
    <cellStyle name="Total 58" xfId="47124" xr:uid="{00000000-0005-0000-0000-000055B80000}"/>
    <cellStyle name="Total 58 2" xfId="47125" xr:uid="{00000000-0005-0000-0000-000056B80000}"/>
    <cellStyle name="Total 58 2 2" xfId="47126" xr:uid="{00000000-0005-0000-0000-000057B80000}"/>
    <cellStyle name="Total 58 2 2 2" xfId="47127" xr:uid="{00000000-0005-0000-0000-000058B80000}"/>
    <cellStyle name="Total 58 2 2 2 2" xfId="47128" xr:uid="{00000000-0005-0000-0000-000059B80000}"/>
    <cellStyle name="Total 58 2 2 2 2 2" xfId="47129" xr:uid="{00000000-0005-0000-0000-00005AB80000}"/>
    <cellStyle name="Total 58 2 2 2 3" xfId="47130" xr:uid="{00000000-0005-0000-0000-00005BB80000}"/>
    <cellStyle name="Total 58 2 2 2 4" xfId="47131" xr:uid="{00000000-0005-0000-0000-00005CB80000}"/>
    <cellStyle name="Total 58 2 2 3" xfId="47132" xr:uid="{00000000-0005-0000-0000-00005DB80000}"/>
    <cellStyle name="Total 58 2 2 3 2" xfId="47133" xr:uid="{00000000-0005-0000-0000-00005EB80000}"/>
    <cellStyle name="Total 58 2 2 4" xfId="47134" xr:uid="{00000000-0005-0000-0000-00005FB80000}"/>
    <cellStyle name="Total 58 2 2 5" xfId="47135" xr:uid="{00000000-0005-0000-0000-000060B80000}"/>
    <cellStyle name="Total 58 3" xfId="47136" xr:uid="{00000000-0005-0000-0000-000061B80000}"/>
    <cellStyle name="Total 58 3 2" xfId="47137" xr:uid="{00000000-0005-0000-0000-000062B80000}"/>
    <cellStyle name="Total 58 3 2 2" xfId="47138" xr:uid="{00000000-0005-0000-0000-000063B80000}"/>
    <cellStyle name="Total 58 3 2 2 2" xfId="47139" xr:uid="{00000000-0005-0000-0000-000064B80000}"/>
    <cellStyle name="Total 58 3 2 3" xfId="47140" xr:uid="{00000000-0005-0000-0000-000065B80000}"/>
    <cellStyle name="Total 58 3 2 4" xfId="47141" xr:uid="{00000000-0005-0000-0000-000066B80000}"/>
    <cellStyle name="Total 58 3 3" xfId="47142" xr:uid="{00000000-0005-0000-0000-000067B80000}"/>
    <cellStyle name="Total 58 3 3 2" xfId="47143" xr:uid="{00000000-0005-0000-0000-000068B80000}"/>
    <cellStyle name="Total 58 3 4" xfId="47144" xr:uid="{00000000-0005-0000-0000-000069B80000}"/>
    <cellStyle name="Total 58 3 5" xfId="47145" xr:uid="{00000000-0005-0000-0000-00006AB80000}"/>
    <cellStyle name="Total 59" xfId="47146" xr:uid="{00000000-0005-0000-0000-00006BB80000}"/>
    <cellStyle name="Total 59 2" xfId="47147" xr:uid="{00000000-0005-0000-0000-00006CB80000}"/>
    <cellStyle name="Total 59 2 2" xfId="47148" xr:uid="{00000000-0005-0000-0000-00006DB80000}"/>
    <cellStyle name="Total 59 2 2 2" xfId="47149" xr:uid="{00000000-0005-0000-0000-00006EB80000}"/>
    <cellStyle name="Total 59 2 2 2 2" xfId="47150" xr:uid="{00000000-0005-0000-0000-00006FB80000}"/>
    <cellStyle name="Total 59 2 2 2 2 2" xfId="47151" xr:uid="{00000000-0005-0000-0000-000070B80000}"/>
    <cellStyle name="Total 59 2 2 2 3" xfId="47152" xr:uid="{00000000-0005-0000-0000-000071B80000}"/>
    <cellStyle name="Total 59 2 2 2 4" xfId="47153" xr:uid="{00000000-0005-0000-0000-000072B80000}"/>
    <cellStyle name="Total 59 2 2 3" xfId="47154" xr:uid="{00000000-0005-0000-0000-000073B80000}"/>
    <cellStyle name="Total 59 2 2 3 2" xfId="47155" xr:uid="{00000000-0005-0000-0000-000074B80000}"/>
    <cellStyle name="Total 59 2 2 4" xfId="47156" xr:uid="{00000000-0005-0000-0000-000075B80000}"/>
    <cellStyle name="Total 59 2 2 5" xfId="47157" xr:uid="{00000000-0005-0000-0000-000076B80000}"/>
    <cellStyle name="Total 59 3" xfId="47158" xr:uid="{00000000-0005-0000-0000-000077B80000}"/>
    <cellStyle name="Total 59 3 2" xfId="47159" xr:uid="{00000000-0005-0000-0000-000078B80000}"/>
    <cellStyle name="Total 59 3 2 2" xfId="47160" xr:uid="{00000000-0005-0000-0000-000079B80000}"/>
    <cellStyle name="Total 59 3 2 2 2" xfId="47161" xr:uid="{00000000-0005-0000-0000-00007AB80000}"/>
    <cellStyle name="Total 59 3 2 3" xfId="47162" xr:uid="{00000000-0005-0000-0000-00007BB80000}"/>
    <cellStyle name="Total 59 3 2 4" xfId="47163" xr:uid="{00000000-0005-0000-0000-00007CB80000}"/>
    <cellStyle name="Total 59 3 3" xfId="47164" xr:uid="{00000000-0005-0000-0000-00007DB80000}"/>
    <cellStyle name="Total 59 3 3 2" xfId="47165" xr:uid="{00000000-0005-0000-0000-00007EB80000}"/>
    <cellStyle name="Total 59 3 4" xfId="47166" xr:uid="{00000000-0005-0000-0000-00007FB80000}"/>
    <cellStyle name="Total 59 3 5" xfId="47167" xr:uid="{00000000-0005-0000-0000-000080B80000}"/>
    <cellStyle name="Total 6" xfId="47168" xr:uid="{00000000-0005-0000-0000-000081B80000}"/>
    <cellStyle name="Total 6 2" xfId="47169" xr:uid="{00000000-0005-0000-0000-000082B80000}"/>
    <cellStyle name="Total 6 2 2" xfId="47170" xr:uid="{00000000-0005-0000-0000-000083B80000}"/>
    <cellStyle name="Total 6 2 2 2" xfId="47171" xr:uid="{00000000-0005-0000-0000-000084B80000}"/>
    <cellStyle name="Total 6 2 2 2 2" xfId="47172" xr:uid="{00000000-0005-0000-0000-000085B80000}"/>
    <cellStyle name="Total 6 2 2 2 2 2" xfId="47173" xr:uid="{00000000-0005-0000-0000-000086B80000}"/>
    <cellStyle name="Total 6 2 2 2 3" xfId="47174" xr:uid="{00000000-0005-0000-0000-000087B80000}"/>
    <cellStyle name="Total 6 2 2 2 4" xfId="47175" xr:uid="{00000000-0005-0000-0000-000088B80000}"/>
    <cellStyle name="Total 6 2 2 2 5" xfId="47176" xr:uid="{00000000-0005-0000-0000-000089B80000}"/>
    <cellStyle name="Total 6 2 2 3" xfId="47177" xr:uid="{00000000-0005-0000-0000-00008AB80000}"/>
    <cellStyle name="Total 6 2 2 3 2" xfId="47178" xr:uid="{00000000-0005-0000-0000-00008BB80000}"/>
    <cellStyle name="Total 6 2 2 3 3" xfId="47179" xr:uid="{00000000-0005-0000-0000-00008CB80000}"/>
    <cellStyle name="Total 6 2 2 3 4" xfId="47180" xr:uid="{00000000-0005-0000-0000-00008DB80000}"/>
    <cellStyle name="Total 6 2 2 4" xfId="47181" xr:uid="{00000000-0005-0000-0000-00008EB80000}"/>
    <cellStyle name="Total 6 2 2 4 2" xfId="47182" xr:uid="{00000000-0005-0000-0000-00008FB80000}"/>
    <cellStyle name="Total 6 2 2 5" xfId="47183" xr:uid="{00000000-0005-0000-0000-000090B80000}"/>
    <cellStyle name="Total 6 2 2 6" xfId="47184" xr:uid="{00000000-0005-0000-0000-000091B80000}"/>
    <cellStyle name="Total 6 2 3" xfId="47185" xr:uid="{00000000-0005-0000-0000-000092B80000}"/>
    <cellStyle name="Total 6 2 3 2" xfId="47186" xr:uid="{00000000-0005-0000-0000-000093B80000}"/>
    <cellStyle name="Total 6 2 4" xfId="47187" xr:uid="{00000000-0005-0000-0000-000094B80000}"/>
    <cellStyle name="Total 6 2 4 2" xfId="47188" xr:uid="{00000000-0005-0000-0000-000095B80000}"/>
    <cellStyle name="Total 6 2 4 2 2" xfId="47189" xr:uid="{00000000-0005-0000-0000-000096B80000}"/>
    <cellStyle name="Total 6 2 5" xfId="47190" xr:uid="{00000000-0005-0000-0000-000097B80000}"/>
    <cellStyle name="Total 6 3" xfId="47191" xr:uid="{00000000-0005-0000-0000-000098B80000}"/>
    <cellStyle name="Total 6 3 2" xfId="47192" xr:uid="{00000000-0005-0000-0000-000099B80000}"/>
    <cellStyle name="Total 6 3 2 2" xfId="47193" xr:uid="{00000000-0005-0000-0000-00009AB80000}"/>
    <cellStyle name="Total 6 3 2 2 2" xfId="47194" xr:uid="{00000000-0005-0000-0000-00009BB80000}"/>
    <cellStyle name="Total 6 3 2 2 2 2" xfId="47195" xr:uid="{00000000-0005-0000-0000-00009CB80000}"/>
    <cellStyle name="Total 6 3 2 2 3" xfId="47196" xr:uid="{00000000-0005-0000-0000-00009DB80000}"/>
    <cellStyle name="Total 6 3 2 2 4" xfId="47197" xr:uid="{00000000-0005-0000-0000-00009EB80000}"/>
    <cellStyle name="Total 6 3 2 3" xfId="47198" xr:uid="{00000000-0005-0000-0000-00009FB80000}"/>
    <cellStyle name="Total 6 3 2 3 2" xfId="47199" xr:uid="{00000000-0005-0000-0000-0000A0B80000}"/>
    <cellStyle name="Total 6 3 2 4" xfId="47200" xr:uid="{00000000-0005-0000-0000-0000A1B80000}"/>
    <cellStyle name="Total 6 3 2 5" xfId="47201" xr:uid="{00000000-0005-0000-0000-0000A2B80000}"/>
    <cellStyle name="Total 6 3 2 6" xfId="47202" xr:uid="{00000000-0005-0000-0000-0000A3B80000}"/>
    <cellStyle name="Total 6 3 3" xfId="47203" xr:uid="{00000000-0005-0000-0000-0000A4B80000}"/>
    <cellStyle name="Total 6 3 3 2" xfId="47204" xr:uid="{00000000-0005-0000-0000-0000A5B80000}"/>
    <cellStyle name="Total 6 3 4" xfId="47205" xr:uid="{00000000-0005-0000-0000-0000A6B80000}"/>
    <cellStyle name="Total 6 3 5" xfId="47206" xr:uid="{00000000-0005-0000-0000-0000A7B80000}"/>
    <cellStyle name="Total 6 4" xfId="47207" xr:uid="{00000000-0005-0000-0000-0000A8B80000}"/>
    <cellStyle name="Total 6 4 2" xfId="47208" xr:uid="{00000000-0005-0000-0000-0000A9B80000}"/>
    <cellStyle name="Total 6 4 2 2" xfId="47209" xr:uid="{00000000-0005-0000-0000-0000AAB80000}"/>
    <cellStyle name="Total 6 4 2 2 2" xfId="47210" xr:uid="{00000000-0005-0000-0000-0000ABB80000}"/>
    <cellStyle name="Total 6 4 2 3" xfId="47211" xr:uid="{00000000-0005-0000-0000-0000ACB80000}"/>
    <cellStyle name="Total 6 4 2 4" xfId="47212" xr:uid="{00000000-0005-0000-0000-0000ADB80000}"/>
    <cellStyle name="Total 6 4 2 5" xfId="47213" xr:uid="{00000000-0005-0000-0000-0000AEB80000}"/>
    <cellStyle name="Total 6 4 3" xfId="47214" xr:uid="{00000000-0005-0000-0000-0000AFB80000}"/>
    <cellStyle name="Total 6 4 3 2" xfId="47215" xr:uid="{00000000-0005-0000-0000-0000B0B80000}"/>
    <cellStyle name="Total 6 4 3 3" xfId="47216" xr:uid="{00000000-0005-0000-0000-0000B1B80000}"/>
    <cellStyle name="Total 6 4 4" xfId="47217" xr:uid="{00000000-0005-0000-0000-0000B2B80000}"/>
    <cellStyle name="Total 6 4 5" xfId="47218" xr:uid="{00000000-0005-0000-0000-0000B3B80000}"/>
    <cellStyle name="Total 6 5" xfId="47219" xr:uid="{00000000-0005-0000-0000-0000B4B80000}"/>
    <cellStyle name="Total 6 5 2" xfId="47220" xr:uid="{00000000-0005-0000-0000-0000B5B80000}"/>
    <cellStyle name="Total 6 6" xfId="47221" xr:uid="{00000000-0005-0000-0000-0000B6B80000}"/>
    <cellStyle name="Total 6 6 2" xfId="47222" xr:uid="{00000000-0005-0000-0000-0000B7B80000}"/>
    <cellStyle name="Total 6 7" xfId="47223" xr:uid="{00000000-0005-0000-0000-0000B8B80000}"/>
    <cellStyle name="Total 60" xfId="47224" xr:uid="{00000000-0005-0000-0000-0000B9B80000}"/>
    <cellStyle name="Total 60 2" xfId="47225" xr:uid="{00000000-0005-0000-0000-0000BAB80000}"/>
    <cellStyle name="Total 60 2 2" xfId="47226" xr:uid="{00000000-0005-0000-0000-0000BBB80000}"/>
    <cellStyle name="Total 60 2 2 2" xfId="47227" xr:uid="{00000000-0005-0000-0000-0000BCB80000}"/>
    <cellStyle name="Total 60 2 2 2 2" xfId="47228" xr:uid="{00000000-0005-0000-0000-0000BDB80000}"/>
    <cellStyle name="Total 60 2 2 2 2 2" xfId="47229" xr:uid="{00000000-0005-0000-0000-0000BEB80000}"/>
    <cellStyle name="Total 60 2 2 2 3" xfId="47230" xr:uid="{00000000-0005-0000-0000-0000BFB80000}"/>
    <cellStyle name="Total 60 2 2 2 4" xfId="47231" xr:uid="{00000000-0005-0000-0000-0000C0B80000}"/>
    <cellStyle name="Total 60 2 2 3" xfId="47232" xr:uid="{00000000-0005-0000-0000-0000C1B80000}"/>
    <cellStyle name="Total 60 2 2 3 2" xfId="47233" xr:uid="{00000000-0005-0000-0000-0000C2B80000}"/>
    <cellStyle name="Total 60 2 2 4" xfId="47234" xr:uid="{00000000-0005-0000-0000-0000C3B80000}"/>
    <cellStyle name="Total 60 2 2 5" xfId="47235" xr:uid="{00000000-0005-0000-0000-0000C4B80000}"/>
    <cellStyle name="Total 60 3" xfId="47236" xr:uid="{00000000-0005-0000-0000-0000C5B80000}"/>
    <cellStyle name="Total 60 3 2" xfId="47237" xr:uid="{00000000-0005-0000-0000-0000C6B80000}"/>
    <cellStyle name="Total 60 3 2 2" xfId="47238" xr:uid="{00000000-0005-0000-0000-0000C7B80000}"/>
    <cellStyle name="Total 60 3 2 2 2" xfId="47239" xr:uid="{00000000-0005-0000-0000-0000C8B80000}"/>
    <cellStyle name="Total 60 3 2 3" xfId="47240" xr:uid="{00000000-0005-0000-0000-0000C9B80000}"/>
    <cellStyle name="Total 60 3 2 4" xfId="47241" xr:uid="{00000000-0005-0000-0000-0000CAB80000}"/>
    <cellStyle name="Total 60 3 3" xfId="47242" xr:uid="{00000000-0005-0000-0000-0000CBB80000}"/>
    <cellStyle name="Total 60 3 3 2" xfId="47243" xr:uid="{00000000-0005-0000-0000-0000CCB80000}"/>
    <cellStyle name="Total 60 3 4" xfId="47244" xr:uid="{00000000-0005-0000-0000-0000CDB80000}"/>
    <cellStyle name="Total 60 3 5" xfId="47245" xr:uid="{00000000-0005-0000-0000-0000CEB80000}"/>
    <cellStyle name="Total 61" xfId="47246" xr:uid="{00000000-0005-0000-0000-0000CFB80000}"/>
    <cellStyle name="Total 61 2" xfId="47247" xr:uid="{00000000-0005-0000-0000-0000D0B80000}"/>
    <cellStyle name="Total 61 2 2" xfId="47248" xr:uid="{00000000-0005-0000-0000-0000D1B80000}"/>
    <cellStyle name="Total 61 2 2 2" xfId="47249" xr:uid="{00000000-0005-0000-0000-0000D2B80000}"/>
    <cellStyle name="Total 61 2 2 2 2" xfId="47250" xr:uid="{00000000-0005-0000-0000-0000D3B80000}"/>
    <cellStyle name="Total 61 2 2 2 2 2" xfId="47251" xr:uid="{00000000-0005-0000-0000-0000D4B80000}"/>
    <cellStyle name="Total 61 2 2 2 3" xfId="47252" xr:uid="{00000000-0005-0000-0000-0000D5B80000}"/>
    <cellStyle name="Total 61 2 2 2 4" xfId="47253" xr:uid="{00000000-0005-0000-0000-0000D6B80000}"/>
    <cellStyle name="Total 61 2 2 3" xfId="47254" xr:uid="{00000000-0005-0000-0000-0000D7B80000}"/>
    <cellStyle name="Total 61 2 2 3 2" xfId="47255" xr:uid="{00000000-0005-0000-0000-0000D8B80000}"/>
    <cellStyle name="Total 61 2 2 4" xfId="47256" xr:uid="{00000000-0005-0000-0000-0000D9B80000}"/>
    <cellStyle name="Total 61 2 2 5" xfId="47257" xr:uid="{00000000-0005-0000-0000-0000DAB80000}"/>
    <cellStyle name="Total 61 3" xfId="47258" xr:uid="{00000000-0005-0000-0000-0000DBB80000}"/>
    <cellStyle name="Total 61 3 2" xfId="47259" xr:uid="{00000000-0005-0000-0000-0000DCB80000}"/>
    <cellStyle name="Total 61 3 2 2" xfId="47260" xr:uid="{00000000-0005-0000-0000-0000DDB80000}"/>
    <cellStyle name="Total 61 3 2 2 2" xfId="47261" xr:uid="{00000000-0005-0000-0000-0000DEB80000}"/>
    <cellStyle name="Total 61 3 2 3" xfId="47262" xr:uid="{00000000-0005-0000-0000-0000DFB80000}"/>
    <cellStyle name="Total 61 3 2 4" xfId="47263" xr:uid="{00000000-0005-0000-0000-0000E0B80000}"/>
    <cellStyle name="Total 61 3 3" xfId="47264" xr:uid="{00000000-0005-0000-0000-0000E1B80000}"/>
    <cellStyle name="Total 61 3 3 2" xfId="47265" xr:uid="{00000000-0005-0000-0000-0000E2B80000}"/>
    <cellStyle name="Total 61 3 4" xfId="47266" xr:uid="{00000000-0005-0000-0000-0000E3B80000}"/>
    <cellStyle name="Total 61 3 5" xfId="47267" xr:uid="{00000000-0005-0000-0000-0000E4B80000}"/>
    <cellStyle name="Total 62" xfId="47268" xr:uid="{00000000-0005-0000-0000-0000E5B80000}"/>
    <cellStyle name="Total 62 2" xfId="47269" xr:uid="{00000000-0005-0000-0000-0000E6B80000}"/>
    <cellStyle name="Total 62 2 2" xfId="47270" xr:uid="{00000000-0005-0000-0000-0000E7B80000}"/>
    <cellStyle name="Total 62 2 2 2" xfId="47271" xr:uid="{00000000-0005-0000-0000-0000E8B80000}"/>
    <cellStyle name="Total 62 2 2 2 2" xfId="47272" xr:uid="{00000000-0005-0000-0000-0000E9B80000}"/>
    <cellStyle name="Total 62 2 2 2 2 2" xfId="47273" xr:uid="{00000000-0005-0000-0000-0000EAB80000}"/>
    <cellStyle name="Total 62 2 2 2 3" xfId="47274" xr:uid="{00000000-0005-0000-0000-0000EBB80000}"/>
    <cellStyle name="Total 62 2 2 2 4" xfId="47275" xr:uid="{00000000-0005-0000-0000-0000ECB80000}"/>
    <cellStyle name="Total 62 2 2 3" xfId="47276" xr:uid="{00000000-0005-0000-0000-0000EDB80000}"/>
    <cellStyle name="Total 62 2 2 3 2" xfId="47277" xr:uid="{00000000-0005-0000-0000-0000EEB80000}"/>
    <cellStyle name="Total 62 2 2 4" xfId="47278" xr:uid="{00000000-0005-0000-0000-0000EFB80000}"/>
    <cellStyle name="Total 62 2 2 5" xfId="47279" xr:uid="{00000000-0005-0000-0000-0000F0B80000}"/>
    <cellStyle name="Total 62 3" xfId="47280" xr:uid="{00000000-0005-0000-0000-0000F1B80000}"/>
    <cellStyle name="Total 62 3 2" xfId="47281" xr:uid="{00000000-0005-0000-0000-0000F2B80000}"/>
    <cellStyle name="Total 62 3 2 2" xfId="47282" xr:uid="{00000000-0005-0000-0000-0000F3B80000}"/>
    <cellStyle name="Total 62 3 2 2 2" xfId="47283" xr:uid="{00000000-0005-0000-0000-0000F4B80000}"/>
    <cellStyle name="Total 62 3 2 3" xfId="47284" xr:uid="{00000000-0005-0000-0000-0000F5B80000}"/>
    <cellStyle name="Total 62 3 2 4" xfId="47285" xr:uid="{00000000-0005-0000-0000-0000F6B80000}"/>
    <cellStyle name="Total 62 3 3" xfId="47286" xr:uid="{00000000-0005-0000-0000-0000F7B80000}"/>
    <cellStyle name="Total 62 3 3 2" xfId="47287" xr:uid="{00000000-0005-0000-0000-0000F8B80000}"/>
    <cellStyle name="Total 62 3 4" xfId="47288" xr:uid="{00000000-0005-0000-0000-0000F9B80000}"/>
    <cellStyle name="Total 62 3 5" xfId="47289" xr:uid="{00000000-0005-0000-0000-0000FAB80000}"/>
    <cellStyle name="Total 63" xfId="47290" xr:uid="{00000000-0005-0000-0000-0000FBB80000}"/>
    <cellStyle name="Total 63 2" xfId="47291" xr:uid="{00000000-0005-0000-0000-0000FCB80000}"/>
    <cellStyle name="Total 63 2 2" xfId="47292" xr:uid="{00000000-0005-0000-0000-0000FDB80000}"/>
    <cellStyle name="Total 63 2 2 2" xfId="47293" xr:uid="{00000000-0005-0000-0000-0000FEB80000}"/>
    <cellStyle name="Total 63 2 2 2 2" xfId="47294" xr:uid="{00000000-0005-0000-0000-0000FFB80000}"/>
    <cellStyle name="Total 63 2 2 2 2 2" xfId="47295" xr:uid="{00000000-0005-0000-0000-000000B90000}"/>
    <cellStyle name="Total 63 2 2 2 3" xfId="47296" xr:uid="{00000000-0005-0000-0000-000001B90000}"/>
    <cellStyle name="Total 63 2 2 2 4" xfId="47297" xr:uid="{00000000-0005-0000-0000-000002B90000}"/>
    <cellStyle name="Total 63 2 2 3" xfId="47298" xr:uid="{00000000-0005-0000-0000-000003B90000}"/>
    <cellStyle name="Total 63 2 2 3 2" xfId="47299" xr:uid="{00000000-0005-0000-0000-000004B90000}"/>
    <cellStyle name="Total 63 2 2 4" xfId="47300" xr:uid="{00000000-0005-0000-0000-000005B90000}"/>
    <cellStyle name="Total 63 2 2 5" xfId="47301" xr:uid="{00000000-0005-0000-0000-000006B90000}"/>
    <cellStyle name="Total 63 3" xfId="47302" xr:uid="{00000000-0005-0000-0000-000007B90000}"/>
    <cellStyle name="Total 63 3 2" xfId="47303" xr:uid="{00000000-0005-0000-0000-000008B90000}"/>
    <cellStyle name="Total 63 3 2 2" xfId="47304" xr:uid="{00000000-0005-0000-0000-000009B90000}"/>
    <cellStyle name="Total 63 3 2 2 2" xfId="47305" xr:uid="{00000000-0005-0000-0000-00000AB90000}"/>
    <cellStyle name="Total 63 3 2 3" xfId="47306" xr:uid="{00000000-0005-0000-0000-00000BB90000}"/>
    <cellStyle name="Total 63 3 2 4" xfId="47307" xr:uid="{00000000-0005-0000-0000-00000CB90000}"/>
    <cellStyle name="Total 63 3 3" xfId="47308" xr:uid="{00000000-0005-0000-0000-00000DB90000}"/>
    <cellStyle name="Total 63 3 3 2" xfId="47309" xr:uid="{00000000-0005-0000-0000-00000EB90000}"/>
    <cellStyle name="Total 63 3 4" xfId="47310" xr:uid="{00000000-0005-0000-0000-00000FB90000}"/>
    <cellStyle name="Total 63 3 5" xfId="47311" xr:uid="{00000000-0005-0000-0000-000010B90000}"/>
    <cellStyle name="Total 64" xfId="47312" xr:uid="{00000000-0005-0000-0000-000011B90000}"/>
    <cellStyle name="Total 64 2" xfId="47313" xr:uid="{00000000-0005-0000-0000-000012B90000}"/>
    <cellStyle name="Total 64 2 2" xfId="47314" xr:uid="{00000000-0005-0000-0000-000013B90000}"/>
    <cellStyle name="Total 64 2 2 2" xfId="47315" xr:uid="{00000000-0005-0000-0000-000014B90000}"/>
    <cellStyle name="Total 64 2 2 2 2" xfId="47316" xr:uid="{00000000-0005-0000-0000-000015B90000}"/>
    <cellStyle name="Total 64 2 2 2 2 2" xfId="47317" xr:uid="{00000000-0005-0000-0000-000016B90000}"/>
    <cellStyle name="Total 64 2 2 2 3" xfId="47318" xr:uid="{00000000-0005-0000-0000-000017B90000}"/>
    <cellStyle name="Total 64 2 2 2 4" xfId="47319" xr:uid="{00000000-0005-0000-0000-000018B90000}"/>
    <cellStyle name="Total 64 2 2 3" xfId="47320" xr:uid="{00000000-0005-0000-0000-000019B90000}"/>
    <cellStyle name="Total 64 2 2 3 2" xfId="47321" xr:uid="{00000000-0005-0000-0000-00001AB90000}"/>
    <cellStyle name="Total 64 2 2 4" xfId="47322" xr:uid="{00000000-0005-0000-0000-00001BB90000}"/>
    <cellStyle name="Total 64 2 2 5" xfId="47323" xr:uid="{00000000-0005-0000-0000-00001CB90000}"/>
    <cellStyle name="Total 64 3" xfId="47324" xr:uid="{00000000-0005-0000-0000-00001DB90000}"/>
    <cellStyle name="Total 64 3 2" xfId="47325" xr:uid="{00000000-0005-0000-0000-00001EB90000}"/>
    <cellStyle name="Total 64 3 2 2" xfId="47326" xr:uid="{00000000-0005-0000-0000-00001FB90000}"/>
    <cellStyle name="Total 64 3 2 2 2" xfId="47327" xr:uid="{00000000-0005-0000-0000-000020B90000}"/>
    <cellStyle name="Total 64 3 2 3" xfId="47328" xr:uid="{00000000-0005-0000-0000-000021B90000}"/>
    <cellStyle name="Total 64 3 2 4" xfId="47329" xr:uid="{00000000-0005-0000-0000-000022B90000}"/>
    <cellStyle name="Total 64 3 3" xfId="47330" xr:uid="{00000000-0005-0000-0000-000023B90000}"/>
    <cellStyle name="Total 64 3 3 2" xfId="47331" xr:uid="{00000000-0005-0000-0000-000024B90000}"/>
    <cellStyle name="Total 64 3 4" xfId="47332" xr:uid="{00000000-0005-0000-0000-000025B90000}"/>
    <cellStyle name="Total 64 3 5" xfId="47333" xr:uid="{00000000-0005-0000-0000-000026B90000}"/>
    <cellStyle name="Total 65" xfId="47334" xr:uid="{00000000-0005-0000-0000-000027B90000}"/>
    <cellStyle name="Total 65 2" xfId="47335" xr:uid="{00000000-0005-0000-0000-000028B90000}"/>
    <cellStyle name="Total 65 2 2" xfId="47336" xr:uid="{00000000-0005-0000-0000-000029B90000}"/>
    <cellStyle name="Total 65 2 2 2" xfId="47337" xr:uid="{00000000-0005-0000-0000-00002AB90000}"/>
    <cellStyle name="Total 65 2 2 2 2" xfId="47338" xr:uid="{00000000-0005-0000-0000-00002BB90000}"/>
    <cellStyle name="Total 65 2 2 2 2 2" xfId="47339" xr:uid="{00000000-0005-0000-0000-00002CB90000}"/>
    <cellStyle name="Total 65 2 2 2 3" xfId="47340" xr:uid="{00000000-0005-0000-0000-00002DB90000}"/>
    <cellStyle name="Total 65 2 2 2 4" xfId="47341" xr:uid="{00000000-0005-0000-0000-00002EB90000}"/>
    <cellStyle name="Total 65 2 2 3" xfId="47342" xr:uid="{00000000-0005-0000-0000-00002FB90000}"/>
    <cellStyle name="Total 65 2 2 3 2" xfId="47343" xr:uid="{00000000-0005-0000-0000-000030B90000}"/>
    <cellStyle name="Total 65 2 2 4" xfId="47344" xr:uid="{00000000-0005-0000-0000-000031B90000}"/>
    <cellStyle name="Total 65 2 2 5" xfId="47345" xr:uid="{00000000-0005-0000-0000-000032B90000}"/>
    <cellStyle name="Total 65 3" xfId="47346" xr:uid="{00000000-0005-0000-0000-000033B90000}"/>
    <cellStyle name="Total 65 3 2" xfId="47347" xr:uid="{00000000-0005-0000-0000-000034B90000}"/>
    <cellStyle name="Total 65 3 2 2" xfId="47348" xr:uid="{00000000-0005-0000-0000-000035B90000}"/>
    <cellStyle name="Total 65 3 2 2 2" xfId="47349" xr:uid="{00000000-0005-0000-0000-000036B90000}"/>
    <cellStyle name="Total 65 3 2 3" xfId="47350" xr:uid="{00000000-0005-0000-0000-000037B90000}"/>
    <cellStyle name="Total 65 3 2 4" xfId="47351" xr:uid="{00000000-0005-0000-0000-000038B90000}"/>
    <cellStyle name="Total 65 3 3" xfId="47352" xr:uid="{00000000-0005-0000-0000-000039B90000}"/>
    <cellStyle name="Total 65 3 3 2" xfId="47353" xr:uid="{00000000-0005-0000-0000-00003AB90000}"/>
    <cellStyle name="Total 65 3 4" xfId="47354" xr:uid="{00000000-0005-0000-0000-00003BB90000}"/>
    <cellStyle name="Total 65 3 5" xfId="47355" xr:uid="{00000000-0005-0000-0000-00003CB90000}"/>
    <cellStyle name="Total 66" xfId="47356" xr:uid="{00000000-0005-0000-0000-00003DB90000}"/>
    <cellStyle name="Total 66 2" xfId="47357" xr:uid="{00000000-0005-0000-0000-00003EB90000}"/>
    <cellStyle name="Total 66 2 2" xfId="47358" xr:uid="{00000000-0005-0000-0000-00003FB90000}"/>
    <cellStyle name="Total 66 2 2 2" xfId="47359" xr:uid="{00000000-0005-0000-0000-000040B90000}"/>
    <cellStyle name="Total 66 2 2 2 2" xfId="47360" xr:uid="{00000000-0005-0000-0000-000041B90000}"/>
    <cellStyle name="Total 66 2 2 3" xfId="47361" xr:uid="{00000000-0005-0000-0000-000042B90000}"/>
    <cellStyle name="Total 66 2 2 4" xfId="47362" xr:uid="{00000000-0005-0000-0000-000043B90000}"/>
    <cellStyle name="Total 66 2 3" xfId="47363" xr:uid="{00000000-0005-0000-0000-000044B90000}"/>
    <cellStyle name="Total 66 2 3 2" xfId="47364" xr:uid="{00000000-0005-0000-0000-000045B90000}"/>
    <cellStyle name="Total 66 2 4" xfId="47365" xr:uid="{00000000-0005-0000-0000-000046B90000}"/>
    <cellStyle name="Total 66 2 5" xfId="47366" xr:uid="{00000000-0005-0000-0000-000047B90000}"/>
    <cellStyle name="Total 66 3" xfId="47367" xr:uid="{00000000-0005-0000-0000-000048B90000}"/>
    <cellStyle name="Total 66 4" xfId="47368" xr:uid="{00000000-0005-0000-0000-000049B90000}"/>
    <cellStyle name="Total 67" xfId="47369" xr:uid="{00000000-0005-0000-0000-00004AB90000}"/>
    <cellStyle name="Total 7" xfId="47370" xr:uid="{00000000-0005-0000-0000-00004BB90000}"/>
    <cellStyle name="Total 7 2" xfId="47371" xr:uid="{00000000-0005-0000-0000-00004CB90000}"/>
    <cellStyle name="Total 7 2 2" xfId="47372" xr:uid="{00000000-0005-0000-0000-00004DB90000}"/>
    <cellStyle name="Total 7 2 2 2" xfId="47373" xr:uid="{00000000-0005-0000-0000-00004EB90000}"/>
    <cellStyle name="Total 7 2 2 2 2" xfId="47374" xr:uid="{00000000-0005-0000-0000-00004FB90000}"/>
    <cellStyle name="Total 7 2 2 2 2 2" xfId="47375" xr:uid="{00000000-0005-0000-0000-000050B90000}"/>
    <cellStyle name="Total 7 2 2 2 3" xfId="47376" xr:uid="{00000000-0005-0000-0000-000051B90000}"/>
    <cellStyle name="Total 7 2 2 2 4" xfId="47377" xr:uid="{00000000-0005-0000-0000-000052B90000}"/>
    <cellStyle name="Total 7 2 2 2 5" xfId="47378" xr:uid="{00000000-0005-0000-0000-000053B90000}"/>
    <cellStyle name="Total 7 2 2 3" xfId="47379" xr:uid="{00000000-0005-0000-0000-000054B90000}"/>
    <cellStyle name="Total 7 2 2 3 2" xfId="47380" xr:uid="{00000000-0005-0000-0000-000055B90000}"/>
    <cellStyle name="Total 7 2 2 3 3" xfId="47381" xr:uid="{00000000-0005-0000-0000-000056B90000}"/>
    <cellStyle name="Total 7 2 2 4" xfId="47382" xr:uid="{00000000-0005-0000-0000-000057B90000}"/>
    <cellStyle name="Total 7 2 2 4 2" xfId="47383" xr:uid="{00000000-0005-0000-0000-000058B90000}"/>
    <cellStyle name="Total 7 2 2 5" xfId="47384" xr:uid="{00000000-0005-0000-0000-000059B90000}"/>
    <cellStyle name="Total 7 2 2 6" xfId="47385" xr:uid="{00000000-0005-0000-0000-00005AB90000}"/>
    <cellStyle name="Total 7 2 3" xfId="47386" xr:uid="{00000000-0005-0000-0000-00005BB90000}"/>
    <cellStyle name="Total 7 2 3 2" xfId="47387" xr:uid="{00000000-0005-0000-0000-00005CB90000}"/>
    <cellStyle name="Total 7 2 3 2 2" xfId="47388" xr:uid="{00000000-0005-0000-0000-00005DB90000}"/>
    <cellStyle name="Total 7 2 4" xfId="47389" xr:uid="{00000000-0005-0000-0000-00005EB90000}"/>
    <cellStyle name="Total 7 2 5" xfId="47390" xr:uid="{00000000-0005-0000-0000-00005FB90000}"/>
    <cellStyle name="Total 7 3" xfId="47391" xr:uid="{00000000-0005-0000-0000-000060B90000}"/>
    <cellStyle name="Total 7 3 2" xfId="47392" xr:uid="{00000000-0005-0000-0000-000061B90000}"/>
    <cellStyle name="Total 7 3 2 2" xfId="47393" xr:uid="{00000000-0005-0000-0000-000062B90000}"/>
    <cellStyle name="Total 7 3 2 2 2" xfId="47394" xr:uid="{00000000-0005-0000-0000-000063B90000}"/>
    <cellStyle name="Total 7 3 2 3" xfId="47395" xr:uid="{00000000-0005-0000-0000-000064B90000}"/>
    <cellStyle name="Total 7 3 2 4" xfId="47396" xr:uid="{00000000-0005-0000-0000-000065B90000}"/>
    <cellStyle name="Total 7 3 2 5" xfId="47397" xr:uid="{00000000-0005-0000-0000-000066B90000}"/>
    <cellStyle name="Total 7 3 3" xfId="47398" xr:uid="{00000000-0005-0000-0000-000067B90000}"/>
    <cellStyle name="Total 7 3 3 2" xfId="47399" xr:uid="{00000000-0005-0000-0000-000068B90000}"/>
    <cellStyle name="Total 7 3 3 3" xfId="47400" xr:uid="{00000000-0005-0000-0000-000069B90000}"/>
    <cellStyle name="Total 7 3 3 4" xfId="47401" xr:uid="{00000000-0005-0000-0000-00006AB90000}"/>
    <cellStyle name="Total 7 3 4" xfId="47402" xr:uid="{00000000-0005-0000-0000-00006BB90000}"/>
    <cellStyle name="Total 7 3 4 2" xfId="47403" xr:uid="{00000000-0005-0000-0000-00006CB90000}"/>
    <cellStyle name="Total 7 3 5" xfId="47404" xr:uid="{00000000-0005-0000-0000-00006DB90000}"/>
    <cellStyle name="Total 7 3 6" xfId="47405" xr:uid="{00000000-0005-0000-0000-00006EB90000}"/>
    <cellStyle name="Total 7 3 7" xfId="47406" xr:uid="{00000000-0005-0000-0000-00006FB90000}"/>
    <cellStyle name="Total 7 4" xfId="47407" xr:uid="{00000000-0005-0000-0000-000070B90000}"/>
    <cellStyle name="Total 7 4 2" xfId="47408" xr:uid="{00000000-0005-0000-0000-000071B90000}"/>
    <cellStyle name="Total 7 5" xfId="47409" xr:uid="{00000000-0005-0000-0000-000072B90000}"/>
    <cellStyle name="Total 7 5 2" xfId="47410" xr:uid="{00000000-0005-0000-0000-000073B90000}"/>
    <cellStyle name="Total 7 5 2 2" xfId="47411" xr:uid="{00000000-0005-0000-0000-000074B90000}"/>
    <cellStyle name="Total 7 6" xfId="47412" xr:uid="{00000000-0005-0000-0000-000075B90000}"/>
    <cellStyle name="Total 7 6 2" xfId="47413" xr:uid="{00000000-0005-0000-0000-000076B90000}"/>
    <cellStyle name="Total 8" xfId="47414" xr:uid="{00000000-0005-0000-0000-000077B90000}"/>
    <cellStyle name="Total 8 2" xfId="47415" xr:uid="{00000000-0005-0000-0000-000078B90000}"/>
    <cellStyle name="Total 8 2 2" xfId="47416" xr:uid="{00000000-0005-0000-0000-000079B90000}"/>
    <cellStyle name="Total 8 2 2 2" xfId="47417" xr:uid="{00000000-0005-0000-0000-00007AB90000}"/>
    <cellStyle name="Total 8 2 2 2 2" xfId="47418" xr:uid="{00000000-0005-0000-0000-00007BB90000}"/>
    <cellStyle name="Total 8 2 2 2 2 2" xfId="47419" xr:uid="{00000000-0005-0000-0000-00007CB90000}"/>
    <cellStyle name="Total 8 2 2 2 3" xfId="47420" xr:uid="{00000000-0005-0000-0000-00007DB90000}"/>
    <cellStyle name="Total 8 2 2 2 4" xfId="47421" xr:uid="{00000000-0005-0000-0000-00007EB90000}"/>
    <cellStyle name="Total 8 2 2 2 5" xfId="47422" xr:uid="{00000000-0005-0000-0000-00007FB90000}"/>
    <cellStyle name="Total 8 2 2 3" xfId="47423" xr:uid="{00000000-0005-0000-0000-000080B90000}"/>
    <cellStyle name="Total 8 2 2 3 2" xfId="47424" xr:uid="{00000000-0005-0000-0000-000081B90000}"/>
    <cellStyle name="Total 8 2 2 3 3" xfId="47425" xr:uid="{00000000-0005-0000-0000-000082B90000}"/>
    <cellStyle name="Total 8 2 2 4" xfId="47426" xr:uid="{00000000-0005-0000-0000-000083B90000}"/>
    <cellStyle name="Total 8 2 2 4 2" xfId="47427" xr:uid="{00000000-0005-0000-0000-000084B90000}"/>
    <cellStyle name="Total 8 2 2 5" xfId="47428" xr:uid="{00000000-0005-0000-0000-000085B90000}"/>
    <cellStyle name="Total 8 2 2 6" xfId="47429" xr:uid="{00000000-0005-0000-0000-000086B90000}"/>
    <cellStyle name="Total 8 2 3" xfId="47430" xr:uid="{00000000-0005-0000-0000-000087B90000}"/>
    <cellStyle name="Total 8 2 3 2" xfId="47431" xr:uid="{00000000-0005-0000-0000-000088B90000}"/>
    <cellStyle name="Total 8 2 4" xfId="47432" xr:uid="{00000000-0005-0000-0000-000089B90000}"/>
    <cellStyle name="Total 8 3" xfId="47433" xr:uid="{00000000-0005-0000-0000-00008AB90000}"/>
    <cellStyle name="Total 8 3 2" xfId="47434" xr:uid="{00000000-0005-0000-0000-00008BB90000}"/>
    <cellStyle name="Total 8 3 2 2" xfId="47435" xr:uid="{00000000-0005-0000-0000-00008CB90000}"/>
    <cellStyle name="Total 8 3 2 2 2" xfId="47436" xr:uid="{00000000-0005-0000-0000-00008DB90000}"/>
    <cellStyle name="Total 8 3 2 3" xfId="47437" xr:uid="{00000000-0005-0000-0000-00008EB90000}"/>
    <cellStyle name="Total 8 3 2 4" xfId="47438" xr:uid="{00000000-0005-0000-0000-00008FB90000}"/>
    <cellStyle name="Total 8 3 2 5" xfId="47439" xr:uid="{00000000-0005-0000-0000-000090B90000}"/>
    <cellStyle name="Total 8 3 3" xfId="47440" xr:uid="{00000000-0005-0000-0000-000091B90000}"/>
    <cellStyle name="Total 8 3 3 2" xfId="47441" xr:uid="{00000000-0005-0000-0000-000092B90000}"/>
    <cellStyle name="Total 8 3 3 3" xfId="47442" xr:uid="{00000000-0005-0000-0000-000093B90000}"/>
    <cellStyle name="Total 8 3 4" xfId="47443" xr:uid="{00000000-0005-0000-0000-000094B90000}"/>
    <cellStyle name="Total 8 3 4 2" xfId="47444" xr:uid="{00000000-0005-0000-0000-000095B90000}"/>
    <cellStyle name="Total 8 3 5" xfId="47445" xr:uid="{00000000-0005-0000-0000-000096B90000}"/>
    <cellStyle name="Total 8 3 6" xfId="47446" xr:uid="{00000000-0005-0000-0000-000097B90000}"/>
    <cellStyle name="Total 8 3 7" xfId="47447" xr:uid="{00000000-0005-0000-0000-000098B90000}"/>
    <cellStyle name="Total 8 4" xfId="47448" xr:uid="{00000000-0005-0000-0000-000099B90000}"/>
    <cellStyle name="Total 8 4 2" xfId="47449" xr:uid="{00000000-0005-0000-0000-00009AB90000}"/>
    <cellStyle name="Total 8 4 2 2" xfId="47450" xr:uid="{00000000-0005-0000-0000-00009BB90000}"/>
    <cellStyle name="Total 8 5" xfId="47451" xr:uid="{00000000-0005-0000-0000-00009CB90000}"/>
    <cellStyle name="Total 8 5 2" xfId="47452" xr:uid="{00000000-0005-0000-0000-00009DB90000}"/>
    <cellStyle name="Total 9" xfId="47453" xr:uid="{00000000-0005-0000-0000-00009EB90000}"/>
    <cellStyle name="Total 9 2" xfId="47454" xr:uid="{00000000-0005-0000-0000-00009FB90000}"/>
    <cellStyle name="Total 9 2 2" xfId="47455" xr:uid="{00000000-0005-0000-0000-0000A0B90000}"/>
    <cellStyle name="Total 9 2 2 2" xfId="47456" xr:uid="{00000000-0005-0000-0000-0000A1B90000}"/>
    <cellStyle name="Total 9 2 2 2 2" xfId="47457" xr:uid="{00000000-0005-0000-0000-0000A2B90000}"/>
    <cellStyle name="Total 9 2 2 2 2 2" xfId="47458" xr:uid="{00000000-0005-0000-0000-0000A3B90000}"/>
    <cellStyle name="Total 9 2 2 2 3" xfId="47459" xr:uid="{00000000-0005-0000-0000-0000A4B90000}"/>
    <cellStyle name="Total 9 2 2 2 4" xfId="47460" xr:uid="{00000000-0005-0000-0000-0000A5B90000}"/>
    <cellStyle name="Total 9 2 2 2 5" xfId="47461" xr:uid="{00000000-0005-0000-0000-0000A6B90000}"/>
    <cellStyle name="Total 9 2 2 3" xfId="47462" xr:uid="{00000000-0005-0000-0000-0000A7B90000}"/>
    <cellStyle name="Total 9 2 2 3 2" xfId="47463" xr:uid="{00000000-0005-0000-0000-0000A8B90000}"/>
    <cellStyle name="Total 9 2 2 3 3" xfId="47464" xr:uid="{00000000-0005-0000-0000-0000A9B90000}"/>
    <cellStyle name="Total 9 2 2 4" xfId="47465" xr:uid="{00000000-0005-0000-0000-0000AAB90000}"/>
    <cellStyle name="Total 9 2 2 4 2" xfId="47466" xr:uid="{00000000-0005-0000-0000-0000ABB90000}"/>
    <cellStyle name="Total 9 2 2 5" xfId="47467" xr:uid="{00000000-0005-0000-0000-0000ACB90000}"/>
    <cellStyle name="Total 9 2 2 6" xfId="47468" xr:uid="{00000000-0005-0000-0000-0000ADB90000}"/>
    <cellStyle name="Total 9 2 3" xfId="47469" xr:uid="{00000000-0005-0000-0000-0000AEB90000}"/>
    <cellStyle name="Total 9 2 3 2" xfId="47470" xr:uid="{00000000-0005-0000-0000-0000AFB90000}"/>
    <cellStyle name="Total 9 2 4" xfId="47471" xr:uid="{00000000-0005-0000-0000-0000B0B90000}"/>
    <cellStyle name="Total 9 3" xfId="47472" xr:uid="{00000000-0005-0000-0000-0000B1B90000}"/>
    <cellStyle name="Total 9 3 2" xfId="47473" xr:uid="{00000000-0005-0000-0000-0000B2B90000}"/>
    <cellStyle name="Total 9 3 2 2" xfId="47474" xr:uid="{00000000-0005-0000-0000-0000B3B90000}"/>
    <cellStyle name="Total 9 3 2 2 2" xfId="47475" xr:uid="{00000000-0005-0000-0000-0000B4B90000}"/>
    <cellStyle name="Total 9 3 2 3" xfId="47476" xr:uid="{00000000-0005-0000-0000-0000B5B90000}"/>
    <cellStyle name="Total 9 3 2 4" xfId="47477" xr:uid="{00000000-0005-0000-0000-0000B6B90000}"/>
    <cellStyle name="Total 9 3 2 5" xfId="47478" xr:uid="{00000000-0005-0000-0000-0000B7B90000}"/>
    <cellStyle name="Total 9 3 3" xfId="47479" xr:uid="{00000000-0005-0000-0000-0000B8B90000}"/>
    <cellStyle name="Total 9 3 3 2" xfId="47480" xr:uid="{00000000-0005-0000-0000-0000B9B90000}"/>
    <cellStyle name="Total 9 3 3 3" xfId="47481" xr:uid="{00000000-0005-0000-0000-0000BAB90000}"/>
    <cellStyle name="Total 9 3 4" xfId="47482" xr:uid="{00000000-0005-0000-0000-0000BBB90000}"/>
    <cellStyle name="Total 9 3 4 2" xfId="47483" xr:uid="{00000000-0005-0000-0000-0000BCB90000}"/>
    <cellStyle name="Total 9 3 5" xfId="47484" xr:uid="{00000000-0005-0000-0000-0000BDB90000}"/>
    <cellStyle name="Total 9 3 6" xfId="47485" xr:uid="{00000000-0005-0000-0000-0000BEB90000}"/>
    <cellStyle name="Total 9 3 7" xfId="47486" xr:uid="{00000000-0005-0000-0000-0000BFB90000}"/>
    <cellStyle name="Total 9 4" xfId="47487" xr:uid="{00000000-0005-0000-0000-0000C0B90000}"/>
    <cellStyle name="Total 9 4 2" xfId="47488" xr:uid="{00000000-0005-0000-0000-0000C1B90000}"/>
    <cellStyle name="Total 9 4 2 2" xfId="47489" xr:uid="{00000000-0005-0000-0000-0000C2B90000}"/>
    <cellStyle name="Total 9 5" xfId="47490" xr:uid="{00000000-0005-0000-0000-0000C3B90000}"/>
    <cellStyle name="Total 9 5 2" xfId="47491" xr:uid="{00000000-0005-0000-0000-0000C4B90000}"/>
    <cellStyle name="Totale" xfId="995" xr:uid="{00000000-0005-0000-0000-0000C5B90000}"/>
    <cellStyle name="Totale 2" xfId="1974" xr:uid="{00000000-0005-0000-0000-0000C6B90000}"/>
    <cellStyle name="Totale 3" xfId="52129" xr:uid="{099A7B94-F44E-4F9C-9C96-B76F571F5B0B}"/>
    <cellStyle name="Totale 4" xfId="52128" xr:uid="{FC3E6CE5-5003-4A11-8A73-9821C60F6375}"/>
    <cellStyle name="Tytuł" xfId="47492" xr:uid="{00000000-0005-0000-0000-0000C7B90000}"/>
    <cellStyle name="Tytuł 2" xfId="47493" xr:uid="{00000000-0005-0000-0000-0000C8B90000}"/>
    <cellStyle name="Tytuł 2 2" xfId="47494" xr:uid="{00000000-0005-0000-0000-0000C9B90000}"/>
    <cellStyle name="Tytuł 2 2 2" xfId="47495" xr:uid="{00000000-0005-0000-0000-0000CAB90000}"/>
    <cellStyle name="Tytuł 2 2 2 2" xfId="47496" xr:uid="{00000000-0005-0000-0000-0000CBB90000}"/>
    <cellStyle name="Tytuł 2 2 3" xfId="47497" xr:uid="{00000000-0005-0000-0000-0000CCB90000}"/>
    <cellStyle name="Tytuł 2 2 4" xfId="47498" xr:uid="{00000000-0005-0000-0000-0000CDB90000}"/>
    <cellStyle name="Tytuł 2 3" xfId="47499" xr:uid="{00000000-0005-0000-0000-0000CEB90000}"/>
    <cellStyle name="Tytuł 2 3 2" xfId="47500" xr:uid="{00000000-0005-0000-0000-0000CFB90000}"/>
    <cellStyle name="Tytuł 2 4" xfId="47501" xr:uid="{00000000-0005-0000-0000-0000D0B90000}"/>
    <cellStyle name="Tytuł 2 5" xfId="47502" xr:uid="{00000000-0005-0000-0000-0000D1B90000}"/>
    <cellStyle name="Überschrift" xfId="47503" xr:uid="{00000000-0005-0000-0000-0000D2B90000}"/>
    <cellStyle name="Überschrift 1" xfId="47504" xr:uid="{00000000-0005-0000-0000-0000D3B90000}"/>
    <cellStyle name="Überschrift 1 2" xfId="47505" xr:uid="{00000000-0005-0000-0000-0000D4B90000}"/>
    <cellStyle name="Überschrift 1 2 2" xfId="47506" xr:uid="{00000000-0005-0000-0000-0000D5B90000}"/>
    <cellStyle name="Überschrift 1 2 2 2" xfId="47507" xr:uid="{00000000-0005-0000-0000-0000D6B90000}"/>
    <cellStyle name="Überschrift 1 2 2 2 2" xfId="47508" xr:uid="{00000000-0005-0000-0000-0000D7B90000}"/>
    <cellStyle name="Überschrift 1 2 2 2 2 2" xfId="47509" xr:uid="{00000000-0005-0000-0000-0000D8B90000}"/>
    <cellStyle name="Überschrift 1 2 2 2 3" xfId="47510" xr:uid="{00000000-0005-0000-0000-0000D9B90000}"/>
    <cellStyle name="Überschrift 1 2 2 2 4" xfId="47511" xr:uid="{00000000-0005-0000-0000-0000DAB90000}"/>
    <cellStyle name="Überschrift 1 2 2 3" xfId="47512" xr:uid="{00000000-0005-0000-0000-0000DBB90000}"/>
    <cellStyle name="Überschrift 1 2 2 3 2" xfId="47513" xr:uid="{00000000-0005-0000-0000-0000DCB90000}"/>
    <cellStyle name="Überschrift 1 2 2 4" xfId="47514" xr:uid="{00000000-0005-0000-0000-0000DDB90000}"/>
    <cellStyle name="Überschrift 1 2 2 5" xfId="47515" xr:uid="{00000000-0005-0000-0000-0000DEB90000}"/>
    <cellStyle name="Überschrift 1 3" xfId="47516" xr:uid="{00000000-0005-0000-0000-0000DFB90000}"/>
    <cellStyle name="Überschrift 1 3 2" xfId="47517" xr:uid="{00000000-0005-0000-0000-0000E0B90000}"/>
    <cellStyle name="Überschrift 1 3 2 2" xfId="47518" xr:uid="{00000000-0005-0000-0000-0000E1B90000}"/>
    <cellStyle name="Überschrift 1 3 2 2 2" xfId="47519" xr:uid="{00000000-0005-0000-0000-0000E2B90000}"/>
    <cellStyle name="Überschrift 1 3 2 2 2 2" xfId="47520" xr:uid="{00000000-0005-0000-0000-0000E3B90000}"/>
    <cellStyle name="Überschrift 1 3 2 2 3" xfId="47521" xr:uid="{00000000-0005-0000-0000-0000E4B90000}"/>
    <cellStyle name="Überschrift 1 3 2 2 4" xfId="47522" xr:uid="{00000000-0005-0000-0000-0000E5B90000}"/>
    <cellStyle name="Überschrift 1 3 2 3" xfId="47523" xr:uid="{00000000-0005-0000-0000-0000E6B90000}"/>
    <cellStyle name="Überschrift 1 3 2 3 2" xfId="47524" xr:uid="{00000000-0005-0000-0000-0000E7B90000}"/>
    <cellStyle name="Überschrift 1 3 2 4" xfId="47525" xr:uid="{00000000-0005-0000-0000-0000E8B90000}"/>
    <cellStyle name="Überschrift 1 3 2 5" xfId="47526" xr:uid="{00000000-0005-0000-0000-0000E9B90000}"/>
    <cellStyle name="Überschrift 1 4" xfId="47527" xr:uid="{00000000-0005-0000-0000-0000EAB90000}"/>
    <cellStyle name="Überschrift 1 4 2" xfId="47528" xr:uid="{00000000-0005-0000-0000-0000EBB90000}"/>
    <cellStyle name="Überschrift 1 4 2 2" xfId="47529" xr:uid="{00000000-0005-0000-0000-0000ECB90000}"/>
    <cellStyle name="Überschrift 1 4 2 2 2" xfId="47530" xr:uid="{00000000-0005-0000-0000-0000EDB90000}"/>
    <cellStyle name="Überschrift 1 4 2 2 2 2" xfId="47531" xr:uid="{00000000-0005-0000-0000-0000EEB90000}"/>
    <cellStyle name="Überschrift 1 4 2 2 3" xfId="47532" xr:uid="{00000000-0005-0000-0000-0000EFB90000}"/>
    <cellStyle name="Überschrift 1 4 2 2 4" xfId="47533" xr:uid="{00000000-0005-0000-0000-0000F0B90000}"/>
    <cellStyle name="Überschrift 1 4 2 3" xfId="47534" xr:uid="{00000000-0005-0000-0000-0000F1B90000}"/>
    <cellStyle name="Überschrift 1 4 2 3 2" xfId="47535" xr:uid="{00000000-0005-0000-0000-0000F2B90000}"/>
    <cellStyle name="Überschrift 1 4 2 4" xfId="47536" xr:uid="{00000000-0005-0000-0000-0000F3B90000}"/>
    <cellStyle name="Überschrift 1 4 2 5" xfId="47537" xr:uid="{00000000-0005-0000-0000-0000F4B90000}"/>
    <cellStyle name="Überschrift 1 5" xfId="47538" xr:uid="{00000000-0005-0000-0000-0000F5B90000}"/>
    <cellStyle name="Überschrift 1 5 2" xfId="47539" xr:uid="{00000000-0005-0000-0000-0000F6B90000}"/>
    <cellStyle name="Überschrift 1 5 2 2" xfId="47540" xr:uid="{00000000-0005-0000-0000-0000F7B90000}"/>
    <cellStyle name="Überschrift 1 5 2 2 2" xfId="47541" xr:uid="{00000000-0005-0000-0000-0000F8B90000}"/>
    <cellStyle name="Überschrift 1 5 2 2 2 2" xfId="47542" xr:uid="{00000000-0005-0000-0000-0000F9B90000}"/>
    <cellStyle name="Überschrift 1 5 2 2 3" xfId="47543" xr:uid="{00000000-0005-0000-0000-0000FAB90000}"/>
    <cellStyle name="Überschrift 1 5 2 2 4" xfId="47544" xr:uid="{00000000-0005-0000-0000-0000FBB90000}"/>
    <cellStyle name="Überschrift 1 5 2 3" xfId="47545" xr:uid="{00000000-0005-0000-0000-0000FCB90000}"/>
    <cellStyle name="Überschrift 1 5 2 3 2" xfId="47546" xr:uid="{00000000-0005-0000-0000-0000FDB90000}"/>
    <cellStyle name="Überschrift 1 5 2 4" xfId="47547" xr:uid="{00000000-0005-0000-0000-0000FEB90000}"/>
    <cellStyle name="Überschrift 1 5 2 5" xfId="47548" xr:uid="{00000000-0005-0000-0000-0000FFB90000}"/>
    <cellStyle name="Überschrift 1 6" xfId="47549" xr:uid="{00000000-0005-0000-0000-000000BA0000}"/>
    <cellStyle name="Überschrift 1 6 2" xfId="47550" xr:uid="{00000000-0005-0000-0000-000001BA0000}"/>
    <cellStyle name="Überschrift 1 6 2 2" xfId="47551" xr:uid="{00000000-0005-0000-0000-000002BA0000}"/>
    <cellStyle name="Überschrift 1 6 2 2 2" xfId="47552" xr:uid="{00000000-0005-0000-0000-000003BA0000}"/>
    <cellStyle name="Überschrift 1 6 2 2 2 2" xfId="47553" xr:uid="{00000000-0005-0000-0000-000004BA0000}"/>
    <cellStyle name="Überschrift 1 6 2 2 3" xfId="47554" xr:uid="{00000000-0005-0000-0000-000005BA0000}"/>
    <cellStyle name="Überschrift 1 6 2 2 4" xfId="47555" xr:uid="{00000000-0005-0000-0000-000006BA0000}"/>
    <cellStyle name="Überschrift 1 6 2 3" xfId="47556" xr:uid="{00000000-0005-0000-0000-000007BA0000}"/>
    <cellStyle name="Überschrift 1 6 2 3 2" xfId="47557" xr:uid="{00000000-0005-0000-0000-000008BA0000}"/>
    <cellStyle name="Überschrift 1 6 2 4" xfId="47558" xr:uid="{00000000-0005-0000-0000-000009BA0000}"/>
    <cellStyle name="Überschrift 1 6 2 5" xfId="47559" xr:uid="{00000000-0005-0000-0000-00000ABA0000}"/>
    <cellStyle name="Überschrift 1 7" xfId="47560" xr:uid="{00000000-0005-0000-0000-00000BBA0000}"/>
    <cellStyle name="Überschrift 1 7 2" xfId="47561" xr:uid="{00000000-0005-0000-0000-00000CBA0000}"/>
    <cellStyle name="Überschrift 1 7 2 2" xfId="47562" xr:uid="{00000000-0005-0000-0000-00000DBA0000}"/>
    <cellStyle name="Überschrift 1 7 2 2 2" xfId="47563" xr:uid="{00000000-0005-0000-0000-00000EBA0000}"/>
    <cellStyle name="Überschrift 1 7 2 3" xfId="47564" xr:uid="{00000000-0005-0000-0000-00000FBA0000}"/>
    <cellStyle name="Überschrift 1 7 2 4" xfId="47565" xr:uid="{00000000-0005-0000-0000-000010BA0000}"/>
    <cellStyle name="Überschrift 1 7 3" xfId="47566" xr:uid="{00000000-0005-0000-0000-000011BA0000}"/>
    <cellStyle name="Überschrift 1 7 3 2" xfId="47567" xr:uid="{00000000-0005-0000-0000-000012BA0000}"/>
    <cellStyle name="Überschrift 1 7 4" xfId="47568" xr:uid="{00000000-0005-0000-0000-000013BA0000}"/>
    <cellStyle name="Überschrift 1 7 5" xfId="47569" xr:uid="{00000000-0005-0000-0000-000014BA0000}"/>
    <cellStyle name="Überschrift 10" xfId="47570" xr:uid="{00000000-0005-0000-0000-000015BA0000}"/>
    <cellStyle name="Überschrift 10 2" xfId="47571" xr:uid="{00000000-0005-0000-0000-000016BA0000}"/>
    <cellStyle name="Überschrift 10 2 2" xfId="47572" xr:uid="{00000000-0005-0000-0000-000017BA0000}"/>
    <cellStyle name="Überschrift 10 2 2 2" xfId="47573" xr:uid="{00000000-0005-0000-0000-000018BA0000}"/>
    <cellStyle name="Überschrift 10 2 3" xfId="47574" xr:uid="{00000000-0005-0000-0000-000019BA0000}"/>
    <cellStyle name="Überschrift 10 2 4" xfId="47575" xr:uid="{00000000-0005-0000-0000-00001ABA0000}"/>
    <cellStyle name="Überschrift 10 3" xfId="47576" xr:uid="{00000000-0005-0000-0000-00001BBA0000}"/>
    <cellStyle name="Überschrift 10 3 2" xfId="47577" xr:uid="{00000000-0005-0000-0000-00001CBA0000}"/>
    <cellStyle name="Überschrift 10 4" xfId="47578" xr:uid="{00000000-0005-0000-0000-00001DBA0000}"/>
    <cellStyle name="Überschrift 10 5" xfId="47579" xr:uid="{00000000-0005-0000-0000-00001EBA0000}"/>
    <cellStyle name="Überschrift 2" xfId="47580" xr:uid="{00000000-0005-0000-0000-00001FBA0000}"/>
    <cellStyle name="Überschrift 2 2" xfId="47581" xr:uid="{00000000-0005-0000-0000-000020BA0000}"/>
    <cellStyle name="Überschrift 2 2 2" xfId="47582" xr:uid="{00000000-0005-0000-0000-000021BA0000}"/>
    <cellStyle name="Überschrift 2 2 2 2" xfId="47583" xr:uid="{00000000-0005-0000-0000-000022BA0000}"/>
    <cellStyle name="Überschrift 2 2 2 2 2" xfId="47584" xr:uid="{00000000-0005-0000-0000-000023BA0000}"/>
    <cellStyle name="Überschrift 2 2 2 2 2 2" xfId="47585" xr:uid="{00000000-0005-0000-0000-000024BA0000}"/>
    <cellStyle name="Überschrift 2 2 2 2 3" xfId="47586" xr:uid="{00000000-0005-0000-0000-000025BA0000}"/>
    <cellStyle name="Überschrift 2 2 2 2 4" xfId="47587" xr:uid="{00000000-0005-0000-0000-000026BA0000}"/>
    <cellStyle name="Überschrift 2 2 2 3" xfId="47588" xr:uid="{00000000-0005-0000-0000-000027BA0000}"/>
    <cellStyle name="Überschrift 2 2 2 3 2" xfId="47589" xr:uid="{00000000-0005-0000-0000-000028BA0000}"/>
    <cellStyle name="Überschrift 2 2 2 4" xfId="47590" xr:uid="{00000000-0005-0000-0000-000029BA0000}"/>
    <cellStyle name="Überschrift 2 2 2 5" xfId="47591" xr:uid="{00000000-0005-0000-0000-00002ABA0000}"/>
    <cellStyle name="Überschrift 2 3" xfId="47592" xr:uid="{00000000-0005-0000-0000-00002BBA0000}"/>
    <cellStyle name="Überschrift 2 3 2" xfId="47593" xr:uid="{00000000-0005-0000-0000-00002CBA0000}"/>
    <cellStyle name="Überschrift 2 3 2 2" xfId="47594" xr:uid="{00000000-0005-0000-0000-00002DBA0000}"/>
    <cellStyle name="Überschrift 2 3 2 2 2" xfId="47595" xr:uid="{00000000-0005-0000-0000-00002EBA0000}"/>
    <cellStyle name="Überschrift 2 3 2 2 2 2" xfId="47596" xr:uid="{00000000-0005-0000-0000-00002FBA0000}"/>
    <cellStyle name="Überschrift 2 3 2 2 3" xfId="47597" xr:uid="{00000000-0005-0000-0000-000030BA0000}"/>
    <cellStyle name="Überschrift 2 3 2 2 4" xfId="47598" xr:uid="{00000000-0005-0000-0000-000031BA0000}"/>
    <cellStyle name="Überschrift 2 3 2 3" xfId="47599" xr:uid="{00000000-0005-0000-0000-000032BA0000}"/>
    <cellStyle name="Überschrift 2 3 2 3 2" xfId="47600" xr:uid="{00000000-0005-0000-0000-000033BA0000}"/>
    <cellStyle name="Überschrift 2 3 2 4" xfId="47601" xr:uid="{00000000-0005-0000-0000-000034BA0000}"/>
    <cellStyle name="Überschrift 2 3 2 5" xfId="47602" xr:uid="{00000000-0005-0000-0000-000035BA0000}"/>
    <cellStyle name="Überschrift 2 4" xfId="47603" xr:uid="{00000000-0005-0000-0000-000036BA0000}"/>
    <cellStyle name="Überschrift 2 4 2" xfId="47604" xr:uid="{00000000-0005-0000-0000-000037BA0000}"/>
    <cellStyle name="Überschrift 2 4 2 2" xfId="47605" xr:uid="{00000000-0005-0000-0000-000038BA0000}"/>
    <cellStyle name="Überschrift 2 4 2 2 2" xfId="47606" xr:uid="{00000000-0005-0000-0000-000039BA0000}"/>
    <cellStyle name="Überschrift 2 4 2 2 2 2" xfId="47607" xr:uid="{00000000-0005-0000-0000-00003ABA0000}"/>
    <cellStyle name="Überschrift 2 4 2 2 3" xfId="47608" xr:uid="{00000000-0005-0000-0000-00003BBA0000}"/>
    <cellStyle name="Überschrift 2 4 2 2 4" xfId="47609" xr:uid="{00000000-0005-0000-0000-00003CBA0000}"/>
    <cellStyle name="Überschrift 2 4 2 3" xfId="47610" xr:uid="{00000000-0005-0000-0000-00003DBA0000}"/>
    <cellStyle name="Überschrift 2 4 2 3 2" xfId="47611" xr:uid="{00000000-0005-0000-0000-00003EBA0000}"/>
    <cellStyle name="Überschrift 2 4 2 4" xfId="47612" xr:uid="{00000000-0005-0000-0000-00003FBA0000}"/>
    <cellStyle name="Überschrift 2 4 2 5" xfId="47613" xr:uid="{00000000-0005-0000-0000-000040BA0000}"/>
    <cellStyle name="Überschrift 2 5" xfId="47614" xr:uid="{00000000-0005-0000-0000-000041BA0000}"/>
    <cellStyle name="Überschrift 2 5 2" xfId="47615" xr:uid="{00000000-0005-0000-0000-000042BA0000}"/>
    <cellStyle name="Überschrift 2 5 2 2" xfId="47616" xr:uid="{00000000-0005-0000-0000-000043BA0000}"/>
    <cellStyle name="Überschrift 2 5 2 2 2" xfId="47617" xr:uid="{00000000-0005-0000-0000-000044BA0000}"/>
    <cellStyle name="Überschrift 2 5 2 2 2 2" xfId="47618" xr:uid="{00000000-0005-0000-0000-000045BA0000}"/>
    <cellStyle name="Überschrift 2 5 2 2 3" xfId="47619" xr:uid="{00000000-0005-0000-0000-000046BA0000}"/>
    <cellStyle name="Überschrift 2 5 2 2 4" xfId="47620" xr:uid="{00000000-0005-0000-0000-000047BA0000}"/>
    <cellStyle name="Überschrift 2 5 2 3" xfId="47621" xr:uid="{00000000-0005-0000-0000-000048BA0000}"/>
    <cellStyle name="Überschrift 2 5 2 3 2" xfId="47622" xr:uid="{00000000-0005-0000-0000-000049BA0000}"/>
    <cellStyle name="Überschrift 2 5 2 4" xfId="47623" xr:uid="{00000000-0005-0000-0000-00004ABA0000}"/>
    <cellStyle name="Überschrift 2 5 2 5" xfId="47624" xr:uid="{00000000-0005-0000-0000-00004BBA0000}"/>
    <cellStyle name="Überschrift 2 6" xfId="47625" xr:uid="{00000000-0005-0000-0000-00004CBA0000}"/>
    <cellStyle name="Überschrift 2 6 2" xfId="47626" xr:uid="{00000000-0005-0000-0000-00004DBA0000}"/>
    <cellStyle name="Überschrift 2 6 2 2" xfId="47627" xr:uid="{00000000-0005-0000-0000-00004EBA0000}"/>
    <cellStyle name="Überschrift 2 6 2 2 2" xfId="47628" xr:uid="{00000000-0005-0000-0000-00004FBA0000}"/>
    <cellStyle name="Überschrift 2 6 2 2 2 2" xfId="47629" xr:uid="{00000000-0005-0000-0000-000050BA0000}"/>
    <cellStyle name="Überschrift 2 6 2 2 3" xfId="47630" xr:uid="{00000000-0005-0000-0000-000051BA0000}"/>
    <cellStyle name="Überschrift 2 6 2 2 4" xfId="47631" xr:uid="{00000000-0005-0000-0000-000052BA0000}"/>
    <cellStyle name="Überschrift 2 6 2 3" xfId="47632" xr:uid="{00000000-0005-0000-0000-000053BA0000}"/>
    <cellStyle name="Überschrift 2 6 2 3 2" xfId="47633" xr:uid="{00000000-0005-0000-0000-000054BA0000}"/>
    <cellStyle name="Überschrift 2 6 2 4" xfId="47634" xr:uid="{00000000-0005-0000-0000-000055BA0000}"/>
    <cellStyle name="Überschrift 2 6 2 5" xfId="47635" xr:uid="{00000000-0005-0000-0000-000056BA0000}"/>
    <cellStyle name="Überschrift 2 7" xfId="47636" xr:uid="{00000000-0005-0000-0000-000057BA0000}"/>
    <cellStyle name="Überschrift 2 7 2" xfId="47637" xr:uid="{00000000-0005-0000-0000-000058BA0000}"/>
    <cellStyle name="Überschrift 2 7 2 2" xfId="47638" xr:uid="{00000000-0005-0000-0000-000059BA0000}"/>
    <cellStyle name="Überschrift 2 7 2 2 2" xfId="47639" xr:uid="{00000000-0005-0000-0000-00005ABA0000}"/>
    <cellStyle name="Überschrift 2 7 2 3" xfId="47640" xr:uid="{00000000-0005-0000-0000-00005BBA0000}"/>
    <cellStyle name="Überschrift 2 7 2 4" xfId="47641" xr:uid="{00000000-0005-0000-0000-00005CBA0000}"/>
    <cellStyle name="Überschrift 2 7 3" xfId="47642" xr:uid="{00000000-0005-0000-0000-00005DBA0000}"/>
    <cellStyle name="Überschrift 2 7 3 2" xfId="47643" xr:uid="{00000000-0005-0000-0000-00005EBA0000}"/>
    <cellStyle name="Überschrift 2 7 4" xfId="47644" xr:uid="{00000000-0005-0000-0000-00005FBA0000}"/>
    <cellStyle name="Überschrift 2 7 5" xfId="47645" xr:uid="{00000000-0005-0000-0000-000060BA0000}"/>
    <cellStyle name="Überschrift 3" xfId="47646" xr:uid="{00000000-0005-0000-0000-000061BA0000}"/>
    <cellStyle name="Überschrift 3 2" xfId="47647" xr:uid="{00000000-0005-0000-0000-000062BA0000}"/>
    <cellStyle name="Überschrift 3 2 2" xfId="47648" xr:uid="{00000000-0005-0000-0000-000063BA0000}"/>
    <cellStyle name="Überschrift 3 2 2 2" xfId="47649" xr:uid="{00000000-0005-0000-0000-000064BA0000}"/>
    <cellStyle name="Überschrift 3 2 2 2 2" xfId="47650" xr:uid="{00000000-0005-0000-0000-000065BA0000}"/>
    <cellStyle name="Überschrift 3 2 2 2 2 2" xfId="47651" xr:uid="{00000000-0005-0000-0000-000066BA0000}"/>
    <cellStyle name="Überschrift 3 2 2 2 3" xfId="47652" xr:uid="{00000000-0005-0000-0000-000067BA0000}"/>
    <cellStyle name="Überschrift 3 2 2 2 4" xfId="47653" xr:uid="{00000000-0005-0000-0000-000068BA0000}"/>
    <cellStyle name="Überschrift 3 2 2 3" xfId="47654" xr:uid="{00000000-0005-0000-0000-000069BA0000}"/>
    <cellStyle name="Überschrift 3 2 2 3 2" xfId="47655" xr:uid="{00000000-0005-0000-0000-00006ABA0000}"/>
    <cellStyle name="Überschrift 3 2 2 4" xfId="47656" xr:uid="{00000000-0005-0000-0000-00006BBA0000}"/>
    <cellStyle name="Überschrift 3 2 2 5" xfId="47657" xr:uid="{00000000-0005-0000-0000-00006CBA0000}"/>
    <cellStyle name="Überschrift 3 3" xfId="47658" xr:uid="{00000000-0005-0000-0000-00006DBA0000}"/>
    <cellStyle name="Überschrift 3 3 2" xfId="47659" xr:uid="{00000000-0005-0000-0000-00006EBA0000}"/>
    <cellStyle name="Überschrift 3 3 2 2" xfId="47660" xr:uid="{00000000-0005-0000-0000-00006FBA0000}"/>
    <cellStyle name="Überschrift 3 3 2 2 2" xfId="47661" xr:uid="{00000000-0005-0000-0000-000070BA0000}"/>
    <cellStyle name="Überschrift 3 3 2 2 2 2" xfId="47662" xr:uid="{00000000-0005-0000-0000-000071BA0000}"/>
    <cellStyle name="Überschrift 3 3 2 2 3" xfId="47663" xr:uid="{00000000-0005-0000-0000-000072BA0000}"/>
    <cellStyle name="Überschrift 3 3 2 2 4" xfId="47664" xr:uid="{00000000-0005-0000-0000-000073BA0000}"/>
    <cellStyle name="Überschrift 3 3 2 3" xfId="47665" xr:uid="{00000000-0005-0000-0000-000074BA0000}"/>
    <cellStyle name="Überschrift 3 3 2 3 2" xfId="47666" xr:uid="{00000000-0005-0000-0000-000075BA0000}"/>
    <cellStyle name="Überschrift 3 3 2 4" xfId="47667" xr:uid="{00000000-0005-0000-0000-000076BA0000}"/>
    <cellStyle name="Überschrift 3 3 2 5" xfId="47668" xr:uid="{00000000-0005-0000-0000-000077BA0000}"/>
    <cellStyle name="Überschrift 3 4" xfId="47669" xr:uid="{00000000-0005-0000-0000-000078BA0000}"/>
    <cellStyle name="Überschrift 3 4 2" xfId="47670" xr:uid="{00000000-0005-0000-0000-000079BA0000}"/>
    <cellStyle name="Überschrift 3 4 2 2" xfId="47671" xr:uid="{00000000-0005-0000-0000-00007ABA0000}"/>
    <cellStyle name="Überschrift 3 4 2 2 2" xfId="47672" xr:uid="{00000000-0005-0000-0000-00007BBA0000}"/>
    <cellStyle name="Überschrift 3 4 2 2 2 2" xfId="47673" xr:uid="{00000000-0005-0000-0000-00007CBA0000}"/>
    <cellStyle name="Überschrift 3 4 2 2 3" xfId="47674" xr:uid="{00000000-0005-0000-0000-00007DBA0000}"/>
    <cellStyle name="Überschrift 3 4 2 2 4" xfId="47675" xr:uid="{00000000-0005-0000-0000-00007EBA0000}"/>
    <cellStyle name="Überschrift 3 4 2 3" xfId="47676" xr:uid="{00000000-0005-0000-0000-00007FBA0000}"/>
    <cellStyle name="Überschrift 3 4 2 3 2" xfId="47677" xr:uid="{00000000-0005-0000-0000-000080BA0000}"/>
    <cellStyle name="Überschrift 3 4 2 4" xfId="47678" xr:uid="{00000000-0005-0000-0000-000081BA0000}"/>
    <cellStyle name="Überschrift 3 4 2 5" xfId="47679" xr:uid="{00000000-0005-0000-0000-000082BA0000}"/>
    <cellStyle name="Überschrift 3 5" xfId="47680" xr:uid="{00000000-0005-0000-0000-000083BA0000}"/>
    <cellStyle name="Überschrift 3 5 2" xfId="47681" xr:uid="{00000000-0005-0000-0000-000084BA0000}"/>
    <cellStyle name="Überschrift 3 5 2 2" xfId="47682" xr:uid="{00000000-0005-0000-0000-000085BA0000}"/>
    <cellStyle name="Überschrift 3 5 2 2 2" xfId="47683" xr:uid="{00000000-0005-0000-0000-000086BA0000}"/>
    <cellStyle name="Überschrift 3 5 2 2 2 2" xfId="47684" xr:uid="{00000000-0005-0000-0000-000087BA0000}"/>
    <cellStyle name="Überschrift 3 5 2 2 3" xfId="47685" xr:uid="{00000000-0005-0000-0000-000088BA0000}"/>
    <cellStyle name="Überschrift 3 5 2 2 4" xfId="47686" xr:uid="{00000000-0005-0000-0000-000089BA0000}"/>
    <cellStyle name="Überschrift 3 5 2 3" xfId="47687" xr:uid="{00000000-0005-0000-0000-00008ABA0000}"/>
    <cellStyle name="Überschrift 3 5 2 3 2" xfId="47688" xr:uid="{00000000-0005-0000-0000-00008BBA0000}"/>
    <cellStyle name="Überschrift 3 5 2 4" xfId="47689" xr:uid="{00000000-0005-0000-0000-00008CBA0000}"/>
    <cellStyle name="Überschrift 3 5 2 5" xfId="47690" xr:uid="{00000000-0005-0000-0000-00008DBA0000}"/>
    <cellStyle name="Überschrift 3 6" xfId="47691" xr:uid="{00000000-0005-0000-0000-00008EBA0000}"/>
    <cellStyle name="Überschrift 3 6 2" xfId="47692" xr:uid="{00000000-0005-0000-0000-00008FBA0000}"/>
    <cellStyle name="Überschrift 3 6 2 2" xfId="47693" xr:uid="{00000000-0005-0000-0000-000090BA0000}"/>
    <cellStyle name="Überschrift 3 6 2 2 2" xfId="47694" xr:uid="{00000000-0005-0000-0000-000091BA0000}"/>
    <cellStyle name="Überschrift 3 6 2 2 2 2" xfId="47695" xr:uid="{00000000-0005-0000-0000-000092BA0000}"/>
    <cellStyle name="Überschrift 3 6 2 2 3" xfId="47696" xr:uid="{00000000-0005-0000-0000-000093BA0000}"/>
    <cellStyle name="Überschrift 3 6 2 2 4" xfId="47697" xr:uid="{00000000-0005-0000-0000-000094BA0000}"/>
    <cellStyle name="Überschrift 3 6 2 3" xfId="47698" xr:uid="{00000000-0005-0000-0000-000095BA0000}"/>
    <cellStyle name="Überschrift 3 6 2 3 2" xfId="47699" xr:uid="{00000000-0005-0000-0000-000096BA0000}"/>
    <cellStyle name="Überschrift 3 6 2 4" xfId="47700" xr:uid="{00000000-0005-0000-0000-000097BA0000}"/>
    <cellStyle name="Überschrift 3 6 2 5" xfId="47701" xr:uid="{00000000-0005-0000-0000-000098BA0000}"/>
    <cellStyle name="Überschrift 3 7" xfId="47702" xr:uid="{00000000-0005-0000-0000-000099BA0000}"/>
    <cellStyle name="Überschrift 3 7 2" xfId="47703" xr:uid="{00000000-0005-0000-0000-00009ABA0000}"/>
    <cellStyle name="Überschrift 3 7 2 2" xfId="47704" xr:uid="{00000000-0005-0000-0000-00009BBA0000}"/>
    <cellStyle name="Überschrift 3 7 2 2 2" xfId="47705" xr:uid="{00000000-0005-0000-0000-00009CBA0000}"/>
    <cellStyle name="Überschrift 3 7 2 3" xfId="47706" xr:uid="{00000000-0005-0000-0000-00009DBA0000}"/>
    <cellStyle name="Überschrift 3 7 2 4" xfId="47707" xr:uid="{00000000-0005-0000-0000-00009EBA0000}"/>
    <cellStyle name="Überschrift 3 7 3" xfId="47708" xr:uid="{00000000-0005-0000-0000-00009FBA0000}"/>
    <cellStyle name="Überschrift 3 7 3 2" xfId="47709" xr:uid="{00000000-0005-0000-0000-0000A0BA0000}"/>
    <cellStyle name="Überschrift 3 7 4" xfId="47710" xr:uid="{00000000-0005-0000-0000-0000A1BA0000}"/>
    <cellStyle name="Überschrift 3 7 5" xfId="47711" xr:uid="{00000000-0005-0000-0000-0000A2BA0000}"/>
    <cellStyle name="Überschrift 4" xfId="47712" xr:uid="{00000000-0005-0000-0000-0000A3BA0000}"/>
    <cellStyle name="Überschrift 4 2" xfId="47713" xr:uid="{00000000-0005-0000-0000-0000A4BA0000}"/>
    <cellStyle name="Überschrift 4 2 2" xfId="47714" xr:uid="{00000000-0005-0000-0000-0000A5BA0000}"/>
    <cellStyle name="Überschrift 4 2 2 2" xfId="47715" xr:uid="{00000000-0005-0000-0000-0000A6BA0000}"/>
    <cellStyle name="Überschrift 4 2 2 2 2" xfId="47716" xr:uid="{00000000-0005-0000-0000-0000A7BA0000}"/>
    <cellStyle name="Überschrift 4 2 2 2 2 2" xfId="47717" xr:uid="{00000000-0005-0000-0000-0000A8BA0000}"/>
    <cellStyle name="Überschrift 4 2 2 2 3" xfId="47718" xr:uid="{00000000-0005-0000-0000-0000A9BA0000}"/>
    <cellStyle name="Überschrift 4 2 2 2 4" xfId="47719" xr:uid="{00000000-0005-0000-0000-0000AABA0000}"/>
    <cellStyle name="Überschrift 4 2 2 3" xfId="47720" xr:uid="{00000000-0005-0000-0000-0000ABBA0000}"/>
    <cellStyle name="Überschrift 4 2 2 3 2" xfId="47721" xr:uid="{00000000-0005-0000-0000-0000ACBA0000}"/>
    <cellStyle name="Überschrift 4 2 2 4" xfId="47722" xr:uid="{00000000-0005-0000-0000-0000ADBA0000}"/>
    <cellStyle name="Überschrift 4 2 2 5" xfId="47723" xr:uid="{00000000-0005-0000-0000-0000AEBA0000}"/>
    <cellStyle name="Überschrift 4 3" xfId="47724" xr:uid="{00000000-0005-0000-0000-0000AFBA0000}"/>
    <cellStyle name="Überschrift 4 3 2" xfId="47725" xr:uid="{00000000-0005-0000-0000-0000B0BA0000}"/>
    <cellStyle name="Überschrift 4 3 2 2" xfId="47726" xr:uid="{00000000-0005-0000-0000-0000B1BA0000}"/>
    <cellStyle name="Überschrift 4 3 2 2 2" xfId="47727" xr:uid="{00000000-0005-0000-0000-0000B2BA0000}"/>
    <cellStyle name="Überschrift 4 3 2 2 2 2" xfId="47728" xr:uid="{00000000-0005-0000-0000-0000B3BA0000}"/>
    <cellStyle name="Überschrift 4 3 2 2 3" xfId="47729" xr:uid="{00000000-0005-0000-0000-0000B4BA0000}"/>
    <cellStyle name="Überschrift 4 3 2 2 4" xfId="47730" xr:uid="{00000000-0005-0000-0000-0000B5BA0000}"/>
    <cellStyle name="Überschrift 4 3 2 3" xfId="47731" xr:uid="{00000000-0005-0000-0000-0000B6BA0000}"/>
    <cellStyle name="Überschrift 4 3 2 3 2" xfId="47732" xr:uid="{00000000-0005-0000-0000-0000B7BA0000}"/>
    <cellStyle name="Überschrift 4 3 2 4" xfId="47733" xr:uid="{00000000-0005-0000-0000-0000B8BA0000}"/>
    <cellStyle name="Überschrift 4 3 2 5" xfId="47734" xr:uid="{00000000-0005-0000-0000-0000B9BA0000}"/>
    <cellStyle name="Überschrift 4 4" xfId="47735" xr:uid="{00000000-0005-0000-0000-0000BABA0000}"/>
    <cellStyle name="Überschrift 4 4 2" xfId="47736" xr:uid="{00000000-0005-0000-0000-0000BBBA0000}"/>
    <cellStyle name="Überschrift 4 4 2 2" xfId="47737" xr:uid="{00000000-0005-0000-0000-0000BCBA0000}"/>
    <cellStyle name="Überschrift 4 4 2 2 2" xfId="47738" xr:uid="{00000000-0005-0000-0000-0000BDBA0000}"/>
    <cellStyle name="Überschrift 4 4 2 2 2 2" xfId="47739" xr:uid="{00000000-0005-0000-0000-0000BEBA0000}"/>
    <cellStyle name="Überschrift 4 4 2 2 3" xfId="47740" xr:uid="{00000000-0005-0000-0000-0000BFBA0000}"/>
    <cellStyle name="Überschrift 4 4 2 2 4" xfId="47741" xr:uid="{00000000-0005-0000-0000-0000C0BA0000}"/>
    <cellStyle name="Überschrift 4 4 2 3" xfId="47742" xr:uid="{00000000-0005-0000-0000-0000C1BA0000}"/>
    <cellStyle name="Überschrift 4 4 2 3 2" xfId="47743" xr:uid="{00000000-0005-0000-0000-0000C2BA0000}"/>
    <cellStyle name="Überschrift 4 4 2 4" xfId="47744" xr:uid="{00000000-0005-0000-0000-0000C3BA0000}"/>
    <cellStyle name="Überschrift 4 4 2 5" xfId="47745" xr:uid="{00000000-0005-0000-0000-0000C4BA0000}"/>
    <cellStyle name="Überschrift 4 5" xfId="47746" xr:uid="{00000000-0005-0000-0000-0000C5BA0000}"/>
    <cellStyle name="Überschrift 4 5 2" xfId="47747" xr:uid="{00000000-0005-0000-0000-0000C6BA0000}"/>
    <cellStyle name="Überschrift 4 5 2 2" xfId="47748" xr:uid="{00000000-0005-0000-0000-0000C7BA0000}"/>
    <cellStyle name="Überschrift 4 5 2 2 2" xfId="47749" xr:uid="{00000000-0005-0000-0000-0000C8BA0000}"/>
    <cellStyle name="Überschrift 4 5 2 2 2 2" xfId="47750" xr:uid="{00000000-0005-0000-0000-0000C9BA0000}"/>
    <cellStyle name="Überschrift 4 5 2 2 3" xfId="47751" xr:uid="{00000000-0005-0000-0000-0000CABA0000}"/>
    <cellStyle name="Überschrift 4 5 2 2 4" xfId="47752" xr:uid="{00000000-0005-0000-0000-0000CBBA0000}"/>
    <cellStyle name="Überschrift 4 5 2 3" xfId="47753" xr:uid="{00000000-0005-0000-0000-0000CCBA0000}"/>
    <cellStyle name="Überschrift 4 5 2 3 2" xfId="47754" xr:uid="{00000000-0005-0000-0000-0000CDBA0000}"/>
    <cellStyle name="Überschrift 4 5 2 4" xfId="47755" xr:uid="{00000000-0005-0000-0000-0000CEBA0000}"/>
    <cellStyle name="Überschrift 4 5 2 5" xfId="47756" xr:uid="{00000000-0005-0000-0000-0000CFBA0000}"/>
    <cellStyle name="Überschrift 4 6" xfId="47757" xr:uid="{00000000-0005-0000-0000-0000D0BA0000}"/>
    <cellStyle name="Überschrift 4 6 2" xfId="47758" xr:uid="{00000000-0005-0000-0000-0000D1BA0000}"/>
    <cellStyle name="Überschrift 4 6 2 2" xfId="47759" xr:uid="{00000000-0005-0000-0000-0000D2BA0000}"/>
    <cellStyle name="Überschrift 4 6 2 2 2" xfId="47760" xr:uid="{00000000-0005-0000-0000-0000D3BA0000}"/>
    <cellStyle name="Überschrift 4 6 2 2 2 2" xfId="47761" xr:uid="{00000000-0005-0000-0000-0000D4BA0000}"/>
    <cellStyle name="Überschrift 4 6 2 2 3" xfId="47762" xr:uid="{00000000-0005-0000-0000-0000D5BA0000}"/>
    <cellStyle name="Überschrift 4 6 2 2 4" xfId="47763" xr:uid="{00000000-0005-0000-0000-0000D6BA0000}"/>
    <cellStyle name="Überschrift 4 6 2 3" xfId="47764" xr:uid="{00000000-0005-0000-0000-0000D7BA0000}"/>
    <cellStyle name="Überschrift 4 6 2 3 2" xfId="47765" xr:uid="{00000000-0005-0000-0000-0000D8BA0000}"/>
    <cellStyle name="Überschrift 4 6 2 4" xfId="47766" xr:uid="{00000000-0005-0000-0000-0000D9BA0000}"/>
    <cellStyle name="Überschrift 4 6 2 5" xfId="47767" xr:uid="{00000000-0005-0000-0000-0000DABA0000}"/>
    <cellStyle name="Überschrift 4 7" xfId="47768" xr:uid="{00000000-0005-0000-0000-0000DBBA0000}"/>
    <cellStyle name="Überschrift 4 7 2" xfId="47769" xr:uid="{00000000-0005-0000-0000-0000DCBA0000}"/>
    <cellStyle name="Überschrift 4 7 2 2" xfId="47770" xr:uid="{00000000-0005-0000-0000-0000DDBA0000}"/>
    <cellStyle name="Überschrift 4 7 2 2 2" xfId="47771" xr:uid="{00000000-0005-0000-0000-0000DEBA0000}"/>
    <cellStyle name="Überschrift 4 7 2 3" xfId="47772" xr:uid="{00000000-0005-0000-0000-0000DFBA0000}"/>
    <cellStyle name="Überschrift 4 7 2 4" xfId="47773" xr:uid="{00000000-0005-0000-0000-0000E0BA0000}"/>
    <cellStyle name="Überschrift 4 7 3" xfId="47774" xr:uid="{00000000-0005-0000-0000-0000E1BA0000}"/>
    <cellStyle name="Überschrift 4 7 3 2" xfId="47775" xr:uid="{00000000-0005-0000-0000-0000E2BA0000}"/>
    <cellStyle name="Überschrift 4 7 4" xfId="47776" xr:uid="{00000000-0005-0000-0000-0000E3BA0000}"/>
    <cellStyle name="Überschrift 4 7 5" xfId="47777" xr:uid="{00000000-0005-0000-0000-0000E4BA0000}"/>
    <cellStyle name="Überschrift 5" xfId="47778" xr:uid="{00000000-0005-0000-0000-0000E5BA0000}"/>
    <cellStyle name="Überschrift 5 2" xfId="47779" xr:uid="{00000000-0005-0000-0000-0000E6BA0000}"/>
    <cellStyle name="Überschrift 5 2 2" xfId="47780" xr:uid="{00000000-0005-0000-0000-0000E7BA0000}"/>
    <cellStyle name="Überschrift 5 2 2 2" xfId="47781" xr:uid="{00000000-0005-0000-0000-0000E8BA0000}"/>
    <cellStyle name="Überschrift 5 2 2 2 2" xfId="47782" xr:uid="{00000000-0005-0000-0000-0000E9BA0000}"/>
    <cellStyle name="Überschrift 5 2 2 3" xfId="47783" xr:uid="{00000000-0005-0000-0000-0000EABA0000}"/>
    <cellStyle name="Überschrift 5 2 2 4" xfId="47784" xr:uid="{00000000-0005-0000-0000-0000EBBA0000}"/>
    <cellStyle name="Überschrift 5 2 3" xfId="47785" xr:uid="{00000000-0005-0000-0000-0000ECBA0000}"/>
    <cellStyle name="Überschrift 5 2 3 2" xfId="47786" xr:uid="{00000000-0005-0000-0000-0000EDBA0000}"/>
    <cellStyle name="Überschrift 5 2 4" xfId="47787" xr:uid="{00000000-0005-0000-0000-0000EEBA0000}"/>
    <cellStyle name="Überschrift 5 2 5" xfId="47788" xr:uid="{00000000-0005-0000-0000-0000EFBA0000}"/>
    <cellStyle name="Überschrift 6" xfId="47789" xr:uid="{00000000-0005-0000-0000-0000F0BA0000}"/>
    <cellStyle name="Überschrift 6 2" xfId="47790" xr:uid="{00000000-0005-0000-0000-0000F1BA0000}"/>
    <cellStyle name="Überschrift 6 2 2" xfId="47791" xr:uid="{00000000-0005-0000-0000-0000F2BA0000}"/>
    <cellStyle name="Überschrift 6 2 2 2" xfId="47792" xr:uid="{00000000-0005-0000-0000-0000F3BA0000}"/>
    <cellStyle name="Überschrift 6 2 2 2 2" xfId="47793" xr:uid="{00000000-0005-0000-0000-0000F4BA0000}"/>
    <cellStyle name="Überschrift 6 2 2 3" xfId="47794" xr:uid="{00000000-0005-0000-0000-0000F5BA0000}"/>
    <cellStyle name="Überschrift 6 2 2 4" xfId="47795" xr:uid="{00000000-0005-0000-0000-0000F6BA0000}"/>
    <cellStyle name="Überschrift 6 2 3" xfId="47796" xr:uid="{00000000-0005-0000-0000-0000F7BA0000}"/>
    <cellStyle name="Überschrift 6 2 3 2" xfId="47797" xr:uid="{00000000-0005-0000-0000-0000F8BA0000}"/>
    <cellStyle name="Überschrift 6 2 4" xfId="47798" xr:uid="{00000000-0005-0000-0000-0000F9BA0000}"/>
    <cellStyle name="Überschrift 6 2 5" xfId="47799" xr:uid="{00000000-0005-0000-0000-0000FABA0000}"/>
    <cellStyle name="Überschrift 7" xfId="47800" xr:uid="{00000000-0005-0000-0000-0000FBBA0000}"/>
    <cellStyle name="Überschrift 7 2" xfId="47801" xr:uid="{00000000-0005-0000-0000-0000FCBA0000}"/>
    <cellStyle name="Überschrift 7 2 2" xfId="47802" xr:uid="{00000000-0005-0000-0000-0000FDBA0000}"/>
    <cellStyle name="Überschrift 7 2 2 2" xfId="47803" xr:uid="{00000000-0005-0000-0000-0000FEBA0000}"/>
    <cellStyle name="Überschrift 7 2 2 2 2" xfId="47804" xr:uid="{00000000-0005-0000-0000-0000FFBA0000}"/>
    <cellStyle name="Überschrift 7 2 2 3" xfId="47805" xr:uid="{00000000-0005-0000-0000-000000BB0000}"/>
    <cellStyle name="Überschrift 7 2 2 4" xfId="47806" xr:uid="{00000000-0005-0000-0000-000001BB0000}"/>
    <cellStyle name="Überschrift 7 2 3" xfId="47807" xr:uid="{00000000-0005-0000-0000-000002BB0000}"/>
    <cellStyle name="Überschrift 7 2 3 2" xfId="47808" xr:uid="{00000000-0005-0000-0000-000003BB0000}"/>
    <cellStyle name="Überschrift 7 2 4" xfId="47809" xr:uid="{00000000-0005-0000-0000-000004BB0000}"/>
    <cellStyle name="Überschrift 7 2 5" xfId="47810" xr:uid="{00000000-0005-0000-0000-000005BB0000}"/>
    <cellStyle name="Überschrift 8" xfId="47811" xr:uid="{00000000-0005-0000-0000-000006BB0000}"/>
    <cellStyle name="Überschrift 8 2" xfId="47812" xr:uid="{00000000-0005-0000-0000-000007BB0000}"/>
    <cellStyle name="Überschrift 8 2 2" xfId="47813" xr:uid="{00000000-0005-0000-0000-000008BB0000}"/>
    <cellStyle name="Überschrift 8 2 2 2" xfId="47814" xr:uid="{00000000-0005-0000-0000-000009BB0000}"/>
    <cellStyle name="Überschrift 8 2 2 2 2" xfId="47815" xr:uid="{00000000-0005-0000-0000-00000ABB0000}"/>
    <cellStyle name="Überschrift 8 2 2 3" xfId="47816" xr:uid="{00000000-0005-0000-0000-00000BBB0000}"/>
    <cellStyle name="Überschrift 8 2 2 4" xfId="47817" xr:uid="{00000000-0005-0000-0000-00000CBB0000}"/>
    <cellStyle name="Überschrift 8 2 3" xfId="47818" xr:uid="{00000000-0005-0000-0000-00000DBB0000}"/>
    <cellStyle name="Überschrift 8 2 3 2" xfId="47819" xr:uid="{00000000-0005-0000-0000-00000EBB0000}"/>
    <cellStyle name="Überschrift 8 2 4" xfId="47820" xr:uid="{00000000-0005-0000-0000-00000FBB0000}"/>
    <cellStyle name="Überschrift 8 2 5" xfId="47821" xr:uid="{00000000-0005-0000-0000-000010BB0000}"/>
    <cellStyle name="Überschrift 9" xfId="47822" xr:uid="{00000000-0005-0000-0000-000011BB0000}"/>
    <cellStyle name="Überschrift 9 2" xfId="47823" xr:uid="{00000000-0005-0000-0000-000012BB0000}"/>
    <cellStyle name="Überschrift 9 2 2" xfId="47824" xr:uid="{00000000-0005-0000-0000-000013BB0000}"/>
    <cellStyle name="Überschrift 9 2 2 2" xfId="47825" xr:uid="{00000000-0005-0000-0000-000014BB0000}"/>
    <cellStyle name="Überschrift 9 2 2 2 2" xfId="47826" xr:uid="{00000000-0005-0000-0000-000015BB0000}"/>
    <cellStyle name="Überschrift 9 2 2 3" xfId="47827" xr:uid="{00000000-0005-0000-0000-000016BB0000}"/>
    <cellStyle name="Überschrift 9 2 2 4" xfId="47828" xr:uid="{00000000-0005-0000-0000-000017BB0000}"/>
    <cellStyle name="Überschrift 9 2 3" xfId="47829" xr:uid="{00000000-0005-0000-0000-000018BB0000}"/>
    <cellStyle name="Überschrift 9 2 3 2" xfId="47830" xr:uid="{00000000-0005-0000-0000-000019BB0000}"/>
    <cellStyle name="Überschrift 9 2 4" xfId="47831" xr:uid="{00000000-0005-0000-0000-00001ABB0000}"/>
    <cellStyle name="Überschrift 9 2 5" xfId="47832" xr:uid="{00000000-0005-0000-0000-00001BBB0000}"/>
    <cellStyle name="Uhrzeit" xfId="47833" xr:uid="{00000000-0005-0000-0000-00001CBB0000}"/>
    <cellStyle name="Uhrzeit 2" xfId="47834" xr:uid="{00000000-0005-0000-0000-00001DBB0000}"/>
    <cellStyle name="Uhrzeit 2 2" xfId="47835" xr:uid="{00000000-0005-0000-0000-00001EBB0000}"/>
    <cellStyle name="Uhrzeit 2 2 2" xfId="47836" xr:uid="{00000000-0005-0000-0000-00001FBB0000}"/>
    <cellStyle name="Uhrzeit 2 2 2 2" xfId="47837" xr:uid="{00000000-0005-0000-0000-000020BB0000}"/>
    <cellStyle name="Uhrzeit 2 2 3" xfId="47838" xr:uid="{00000000-0005-0000-0000-000021BB0000}"/>
    <cellStyle name="Uhrzeit 2 2 4" xfId="47839" xr:uid="{00000000-0005-0000-0000-000022BB0000}"/>
    <cellStyle name="Uhrzeit 2 3" xfId="47840" xr:uid="{00000000-0005-0000-0000-000023BB0000}"/>
    <cellStyle name="Uhrzeit 2 3 2" xfId="47841" xr:uid="{00000000-0005-0000-0000-000024BB0000}"/>
    <cellStyle name="Uhrzeit 2 4" xfId="47842" xr:uid="{00000000-0005-0000-0000-000025BB0000}"/>
    <cellStyle name="Uhrzeit 2 5" xfId="47843" xr:uid="{00000000-0005-0000-0000-000026BB0000}"/>
    <cellStyle name="Uwaga" xfId="47844" xr:uid="{00000000-0005-0000-0000-000027BB0000}"/>
    <cellStyle name="Uwaga 2" xfId="47845" xr:uid="{00000000-0005-0000-0000-000028BB0000}"/>
    <cellStyle name="Uwaga 2 2" xfId="47846" xr:uid="{00000000-0005-0000-0000-000029BB0000}"/>
    <cellStyle name="Uwaga 2 2 2" xfId="47847" xr:uid="{00000000-0005-0000-0000-00002ABB0000}"/>
    <cellStyle name="Uwaga 2 2 2 2" xfId="47848" xr:uid="{00000000-0005-0000-0000-00002BBB0000}"/>
    <cellStyle name="Uwaga 2 2 3" xfId="47849" xr:uid="{00000000-0005-0000-0000-00002CBB0000}"/>
    <cellStyle name="Uwaga 2 2 4" xfId="47850" xr:uid="{00000000-0005-0000-0000-00002DBB0000}"/>
    <cellStyle name="Uwaga 2 3" xfId="47851" xr:uid="{00000000-0005-0000-0000-00002EBB0000}"/>
    <cellStyle name="Uwaga 2 3 2" xfId="47852" xr:uid="{00000000-0005-0000-0000-00002FBB0000}"/>
    <cellStyle name="Uwaga 2 4" xfId="47853" xr:uid="{00000000-0005-0000-0000-000030BB0000}"/>
    <cellStyle name="Uwaga 2 5" xfId="47854" xr:uid="{00000000-0005-0000-0000-000031BB0000}"/>
    <cellStyle name="Valore non valido" xfId="999" xr:uid="{00000000-0005-0000-0000-000032BB0000}"/>
    <cellStyle name="Valore non valido 2" xfId="1975" xr:uid="{00000000-0005-0000-0000-000033BB0000}"/>
    <cellStyle name="Valore non valido 3" xfId="52131" xr:uid="{671DE126-7A9F-4FC6-8D81-6262C48296B7}"/>
    <cellStyle name="Valore non valido 4" xfId="52130" xr:uid="{3C003FAD-D92A-4F34-99F1-EA026CF9C9A4}"/>
    <cellStyle name="Valore valido" xfId="1000" xr:uid="{00000000-0005-0000-0000-000034BB0000}"/>
    <cellStyle name="Valore valido 2" xfId="1976" xr:uid="{00000000-0005-0000-0000-000035BB0000}"/>
    <cellStyle name="Valore valido 3" xfId="52133" xr:uid="{4A59F99B-0D16-48A8-B9EF-01117FB6FBD5}"/>
    <cellStyle name="Valore valido 4" xfId="52132" xr:uid="{DB2F2DA7-1F64-4E0E-BDB1-A21003696A68}"/>
    <cellStyle name="Valuta [0]_CRFReport-template" xfId="47855" xr:uid="{00000000-0005-0000-0000-000036BB0000}"/>
    <cellStyle name="Valuta_CRFReport-template" xfId="47856" xr:uid="{00000000-0005-0000-0000-000037BB0000}"/>
    <cellStyle name="Valuutta_CRFReport-template" xfId="47857" xr:uid="{00000000-0005-0000-0000-000038BB0000}"/>
    <cellStyle name="Verificar Célula" xfId="47858" xr:uid="{00000000-0005-0000-0000-000039BB0000}"/>
    <cellStyle name="Verificar Célula 2" xfId="47859" xr:uid="{00000000-0005-0000-0000-00003ABB0000}"/>
    <cellStyle name="Verificar Célula 2 2" xfId="47860" xr:uid="{00000000-0005-0000-0000-00003BBB0000}"/>
    <cellStyle name="Verificar Célula 2 2 2" xfId="47861" xr:uid="{00000000-0005-0000-0000-00003CBB0000}"/>
    <cellStyle name="Verificar Célula 2 2 2 2" xfId="47862" xr:uid="{00000000-0005-0000-0000-00003DBB0000}"/>
    <cellStyle name="Verificar Célula 2 2 3" xfId="47863" xr:uid="{00000000-0005-0000-0000-00003EBB0000}"/>
    <cellStyle name="Verificar Célula 2 2 4" xfId="47864" xr:uid="{00000000-0005-0000-0000-00003FBB0000}"/>
    <cellStyle name="Verificar Célula 2 3" xfId="47865" xr:uid="{00000000-0005-0000-0000-000040BB0000}"/>
    <cellStyle name="Verificar Célula 2 3 2" xfId="47866" xr:uid="{00000000-0005-0000-0000-000041BB0000}"/>
    <cellStyle name="Verificar Célula 2 4" xfId="47867" xr:uid="{00000000-0005-0000-0000-000042BB0000}"/>
    <cellStyle name="Verificar Célula 2 5" xfId="47868" xr:uid="{00000000-0005-0000-0000-000043BB0000}"/>
    <cellStyle name="Vérification" xfId="50310" builtinId="23" customBuiltin="1"/>
    <cellStyle name="Vérification 10" xfId="47869" xr:uid="{00000000-0005-0000-0000-000044BB0000}"/>
    <cellStyle name="Vérification 10 2" xfId="47870" xr:uid="{00000000-0005-0000-0000-000045BB0000}"/>
    <cellStyle name="Vérification 10 2 2" xfId="47871" xr:uid="{00000000-0005-0000-0000-000046BB0000}"/>
    <cellStyle name="Vérification 10 2 2 2" xfId="47872" xr:uid="{00000000-0005-0000-0000-000047BB0000}"/>
    <cellStyle name="Vérification 10 2 2 2 2" xfId="47873" xr:uid="{00000000-0005-0000-0000-000048BB0000}"/>
    <cellStyle name="Vérification 10 2 2 3" xfId="47874" xr:uid="{00000000-0005-0000-0000-000049BB0000}"/>
    <cellStyle name="Vérification 10 2 2 4" xfId="47875" xr:uid="{00000000-0005-0000-0000-00004ABB0000}"/>
    <cellStyle name="Vérification 10 2 3" xfId="47876" xr:uid="{00000000-0005-0000-0000-00004BBB0000}"/>
    <cellStyle name="Vérification 10 2 3 2" xfId="47877" xr:uid="{00000000-0005-0000-0000-00004CBB0000}"/>
    <cellStyle name="Vérification 10 2 3 3" xfId="47878" xr:uid="{00000000-0005-0000-0000-00004DBB0000}"/>
    <cellStyle name="Vérification 10 2 4" xfId="47879" xr:uid="{00000000-0005-0000-0000-00004EBB0000}"/>
    <cellStyle name="Vérification 10 2 4 2" xfId="47880" xr:uid="{00000000-0005-0000-0000-00004FBB0000}"/>
    <cellStyle name="Vérification 10 2 5" xfId="47881" xr:uid="{00000000-0005-0000-0000-000050BB0000}"/>
    <cellStyle name="Vérification 10 2 6" xfId="47882" xr:uid="{00000000-0005-0000-0000-000051BB0000}"/>
    <cellStyle name="Vérification 10 3" xfId="47883" xr:uid="{00000000-0005-0000-0000-000052BB0000}"/>
    <cellStyle name="Vérification 10 3 2" xfId="47884" xr:uid="{00000000-0005-0000-0000-000053BB0000}"/>
    <cellStyle name="Vérification 11" xfId="47885" xr:uid="{00000000-0005-0000-0000-000054BB0000}"/>
    <cellStyle name="Vérification 11 2" xfId="47886" xr:uid="{00000000-0005-0000-0000-000055BB0000}"/>
    <cellStyle name="Vérification 11 2 2" xfId="47887" xr:uid="{00000000-0005-0000-0000-000056BB0000}"/>
    <cellStyle name="Vérification 11 2 2 2" xfId="47888" xr:uid="{00000000-0005-0000-0000-000057BB0000}"/>
    <cellStyle name="Vérification 11 2 2 2 2" xfId="47889" xr:uid="{00000000-0005-0000-0000-000058BB0000}"/>
    <cellStyle name="Vérification 11 2 2 2 2 2" xfId="47890" xr:uid="{00000000-0005-0000-0000-000059BB0000}"/>
    <cellStyle name="Vérification 11 2 2 2 3" xfId="47891" xr:uid="{00000000-0005-0000-0000-00005ABB0000}"/>
    <cellStyle name="Vérification 11 2 2 2 4" xfId="47892" xr:uid="{00000000-0005-0000-0000-00005BBB0000}"/>
    <cellStyle name="Vérification 11 2 2 3" xfId="47893" xr:uid="{00000000-0005-0000-0000-00005CBB0000}"/>
    <cellStyle name="Vérification 11 2 2 3 2" xfId="47894" xr:uid="{00000000-0005-0000-0000-00005DBB0000}"/>
    <cellStyle name="Vérification 11 2 2 4" xfId="47895" xr:uid="{00000000-0005-0000-0000-00005EBB0000}"/>
    <cellStyle name="Vérification 11 2 2 5" xfId="47896" xr:uid="{00000000-0005-0000-0000-00005FBB0000}"/>
    <cellStyle name="Vérification 11 2 2 6" xfId="47897" xr:uid="{00000000-0005-0000-0000-000060BB0000}"/>
    <cellStyle name="Vérification 11 2 3" xfId="47898" xr:uid="{00000000-0005-0000-0000-000061BB0000}"/>
    <cellStyle name="Vérification 11 2 3 2" xfId="47899" xr:uid="{00000000-0005-0000-0000-000062BB0000}"/>
    <cellStyle name="Vérification 11 3" xfId="47900" xr:uid="{00000000-0005-0000-0000-000063BB0000}"/>
    <cellStyle name="Vérification 11 3 2" xfId="47901" xr:uid="{00000000-0005-0000-0000-000064BB0000}"/>
    <cellStyle name="Vérification 11 3 2 2" xfId="47902" xr:uid="{00000000-0005-0000-0000-000065BB0000}"/>
    <cellStyle name="Vérification 11 3 2 2 2" xfId="47903" xr:uid="{00000000-0005-0000-0000-000066BB0000}"/>
    <cellStyle name="Vérification 11 3 2 3" xfId="47904" xr:uid="{00000000-0005-0000-0000-000067BB0000}"/>
    <cellStyle name="Vérification 11 3 2 4" xfId="47905" xr:uid="{00000000-0005-0000-0000-000068BB0000}"/>
    <cellStyle name="Vérification 11 3 3" xfId="47906" xr:uid="{00000000-0005-0000-0000-000069BB0000}"/>
    <cellStyle name="Vérification 11 3 3 2" xfId="47907" xr:uid="{00000000-0005-0000-0000-00006ABB0000}"/>
    <cellStyle name="Vérification 11 3 4" xfId="47908" xr:uid="{00000000-0005-0000-0000-00006BBB0000}"/>
    <cellStyle name="Vérification 11 3 5" xfId="47909" xr:uid="{00000000-0005-0000-0000-00006CBB0000}"/>
    <cellStyle name="Vérification 11 3 6" xfId="47910" xr:uid="{00000000-0005-0000-0000-00006DBB0000}"/>
    <cellStyle name="Vérification 11 4" xfId="47911" xr:uid="{00000000-0005-0000-0000-00006EBB0000}"/>
    <cellStyle name="Vérification 11 4 2" xfId="47912" xr:uid="{00000000-0005-0000-0000-00006FBB0000}"/>
    <cellStyle name="Vérification 12" xfId="47913" xr:uid="{00000000-0005-0000-0000-000070BB0000}"/>
    <cellStyle name="Vérification 12 2" xfId="47914" xr:uid="{00000000-0005-0000-0000-000071BB0000}"/>
    <cellStyle name="Vérification 12 2 2" xfId="47915" xr:uid="{00000000-0005-0000-0000-000072BB0000}"/>
    <cellStyle name="Vérification 12 2 2 2" xfId="47916" xr:uid="{00000000-0005-0000-0000-000073BB0000}"/>
    <cellStyle name="Vérification 12 2 2 2 2" xfId="47917" xr:uid="{00000000-0005-0000-0000-000074BB0000}"/>
    <cellStyle name="Vérification 12 2 2 3" xfId="47918" xr:uid="{00000000-0005-0000-0000-000075BB0000}"/>
    <cellStyle name="Vérification 12 2 2 4" xfId="47919" xr:uid="{00000000-0005-0000-0000-000076BB0000}"/>
    <cellStyle name="Vérification 12 2 3" xfId="47920" xr:uid="{00000000-0005-0000-0000-000077BB0000}"/>
    <cellStyle name="Vérification 12 2 3 2" xfId="47921" xr:uid="{00000000-0005-0000-0000-000078BB0000}"/>
    <cellStyle name="Vérification 12 2 4" xfId="47922" xr:uid="{00000000-0005-0000-0000-000079BB0000}"/>
    <cellStyle name="Vérification 12 2 5" xfId="47923" xr:uid="{00000000-0005-0000-0000-00007ABB0000}"/>
    <cellStyle name="Vérification 12 2 6" xfId="47924" xr:uid="{00000000-0005-0000-0000-00007BBB0000}"/>
    <cellStyle name="Vérification 12 3" xfId="47925" xr:uid="{00000000-0005-0000-0000-00007CBB0000}"/>
    <cellStyle name="Vérification 12 3 2" xfId="47926" xr:uid="{00000000-0005-0000-0000-00007DBB0000}"/>
    <cellStyle name="Vérification 13" xfId="47927" xr:uid="{00000000-0005-0000-0000-00007EBB0000}"/>
    <cellStyle name="Vérification 13 2" xfId="47928" xr:uid="{00000000-0005-0000-0000-00007FBB0000}"/>
    <cellStyle name="Vérification 13 2 2" xfId="47929" xr:uid="{00000000-0005-0000-0000-000080BB0000}"/>
    <cellStyle name="Vérification 13 2 2 2" xfId="47930" xr:uid="{00000000-0005-0000-0000-000081BB0000}"/>
    <cellStyle name="Vérification 13 2 3" xfId="47931" xr:uid="{00000000-0005-0000-0000-000082BB0000}"/>
    <cellStyle name="Vérification 13 2 4" xfId="47932" xr:uid="{00000000-0005-0000-0000-000083BB0000}"/>
    <cellStyle name="Vérification 13 2 5" xfId="47933" xr:uid="{00000000-0005-0000-0000-000084BB0000}"/>
    <cellStyle name="Vérification 13 3" xfId="47934" xr:uid="{00000000-0005-0000-0000-000085BB0000}"/>
    <cellStyle name="Vérification 13 3 2" xfId="47935" xr:uid="{00000000-0005-0000-0000-000086BB0000}"/>
    <cellStyle name="Vérification 13 3 3" xfId="47936" xr:uid="{00000000-0005-0000-0000-000087BB0000}"/>
    <cellStyle name="Vérification 13 3 4" xfId="47937" xr:uid="{00000000-0005-0000-0000-000088BB0000}"/>
    <cellStyle name="Vérification 13 4" xfId="47938" xr:uid="{00000000-0005-0000-0000-000089BB0000}"/>
    <cellStyle name="Vérification 13 4 2" xfId="47939" xr:uid="{00000000-0005-0000-0000-00008ABB0000}"/>
    <cellStyle name="Vérification 13 5" xfId="47940" xr:uid="{00000000-0005-0000-0000-00008BBB0000}"/>
    <cellStyle name="Vérification 13 6" xfId="47941" xr:uid="{00000000-0005-0000-0000-00008CBB0000}"/>
    <cellStyle name="Vérification 14" xfId="47942" xr:uid="{00000000-0005-0000-0000-00008DBB0000}"/>
    <cellStyle name="Vérification 14 2" xfId="47943" xr:uid="{00000000-0005-0000-0000-00008EBB0000}"/>
    <cellStyle name="Vérification 14 2 2" xfId="47944" xr:uid="{00000000-0005-0000-0000-00008FBB0000}"/>
    <cellStyle name="Vérification 15" xfId="47945" xr:uid="{00000000-0005-0000-0000-000090BB0000}"/>
    <cellStyle name="Vérification 16" xfId="47946" xr:uid="{00000000-0005-0000-0000-000091BB0000}"/>
    <cellStyle name="Vérification 17" xfId="47947" xr:uid="{00000000-0005-0000-0000-000092BB0000}"/>
    <cellStyle name="Vérification 2" xfId="996" xr:uid="{00000000-0005-0000-0000-000093BB0000}"/>
    <cellStyle name="Vérification 2 10" xfId="52134" xr:uid="{3AA3C265-BE6A-4EBD-A803-BA14D5446C77}"/>
    <cellStyle name="Vérification 2 2" xfId="1977" xr:uid="{00000000-0005-0000-0000-000094BB0000}"/>
    <cellStyle name="Vérification 2 2 2" xfId="47949" xr:uid="{00000000-0005-0000-0000-000095BB0000}"/>
    <cellStyle name="Vérification 2 2 2 2" xfId="47950" xr:uid="{00000000-0005-0000-0000-000096BB0000}"/>
    <cellStyle name="Vérification 2 2 2 2 2" xfId="47951" xr:uid="{00000000-0005-0000-0000-000097BB0000}"/>
    <cellStyle name="Vérification 2 2 2 2 2 2" xfId="47952" xr:uid="{00000000-0005-0000-0000-000098BB0000}"/>
    <cellStyle name="Vérification 2 2 2 2 3" xfId="47953" xr:uid="{00000000-0005-0000-0000-000099BB0000}"/>
    <cellStyle name="Vérification 2 2 2 2 4" xfId="47954" xr:uid="{00000000-0005-0000-0000-00009ABB0000}"/>
    <cellStyle name="Vérification 2 2 2 2 5" xfId="47955" xr:uid="{00000000-0005-0000-0000-00009BBB0000}"/>
    <cellStyle name="Vérification 2 2 2 3" xfId="47956" xr:uid="{00000000-0005-0000-0000-00009CBB0000}"/>
    <cellStyle name="Vérification 2 2 2 3 2" xfId="47957" xr:uid="{00000000-0005-0000-0000-00009DBB0000}"/>
    <cellStyle name="Vérification 2 2 2 3 3" xfId="47958" xr:uid="{00000000-0005-0000-0000-00009EBB0000}"/>
    <cellStyle name="Vérification 2 2 2 4" xfId="47959" xr:uid="{00000000-0005-0000-0000-00009FBB0000}"/>
    <cellStyle name="Vérification 2 2 2 5" xfId="47960" xr:uid="{00000000-0005-0000-0000-0000A0BB0000}"/>
    <cellStyle name="Vérification 2 2 3" xfId="47961" xr:uid="{00000000-0005-0000-0000-0000A1BB0000}"/>
    <cellStyle name="Vérification 2 2 4" xfId="47948" xr:uid="{00000000-0005-0000-0000-0000A2BB0000}"/>
    <cellStyle name="Vérification 2 2 5" xfId="52135" xr:uid="{F48104BB-64E9-440F-8386-89B6A346F264}"/>
    <cellStyle name="Vérification 2 3" xfId="47962" xr:uid="{00000000-0005-0000-0000-0000A3BB0000}"/>
    <cellStyle name="Vérification 2 3 2" xfId="47963" xr:uid="{00000000-0005-0000-0000-0000A4BB0000}"/>
    <cellStyle name="Vérification 2 3 2 2" xfId="47964" xr:uid="{00000000-0005-0000-0000-0000A5BB0000}"/>
    <cellStyle name="Vérification 2 3 2 2 2" xfId="47965" xr:uid="{00000000-0005-0000-0000-0000A6BB0000}"/>
    <cellStyle name="Vérification 2 3 2 3" xfId="47966" xr:uid="{00000000-0005-0000-0000-0000A7BB0000}"/>
    <cellStyle name="Vérification 2 3 2 4" xfId="47967" xr:uid="{00000000-0005-0000-0000-0000A8BB0000}"/>
    <cellStyle name="Vérification 2 3 2 5" xfId="47968" xr:uid="{00000000-0005-0000-0000-0000A9BB0000}"/>
    <cellStyle name="Vérification 2 3 3" xfId="47969" xr:uid="{00000000-0005-0000-0000-0000AABB0000}"/>
    <cellStyle name="Vérification 2 3 3 2" xfId="47970" xr:uid="{00000000-0005-0000-0000-0000ABBB0000}"/>
    <cellStyle name="Vérification 2 3 3 3" xfId="47971" xr:uid="{00000000-0005-0000-0000-0000ACBB0000}"/>
    <cellStyle name="Vérification 2 3 4" xfId="47972" xr:uid="{00000000-0005-0000-0000-0000ADBB0000}"/>
    <cellStyle name="Vérification 2 3 4 2" xfId="47973" xr:uid="{00000000-0005-0000-0000-0000AEBB0000}"/>
    <cellStyle name="Vérification 2 3 4 3" xfId="47974" xr:uid="{00000000-0005-0000-0000-0000AFBB0000}"/>
    <cellStyle name="Vérification 2 3 5" xfId="47975" xr:uid="{00000000-0005-0000-0000-0000B0BB0000}"/>
    <cellStyle name="Vérification 2 3 5 2" xfId="47976" xr:uid="{00000000-0005-0000-0000-0000B1BB0000}"/>
    <cellStyle name="Vérification 2 3 6" xfId="47977" xr:uid="{00000000-0005-0000-0000-0000B2BB0000}"/>
    <cellStyle name="Vérification 2 3 7" xfId="52136" xr:uid="{A9EED40C-0D53-4D0C-AC77-143A35AFABAF}"/>
    <cellStyle name="Vérification 2 4" xfId="47978" xr:uid="{00000000-0005-0000-0000-0000B3BB0000}"/>
    <cellStyle name="Vérification 2 4 2" xfId="47979" xr:uid="{00000000-0005-0000-0000-0000B4BB0000}"/>
    <cellStyle name="Vérification 2 4 3" xfId="47980" xr:uid="{00000000-0005-0000-0000-0000B5BB0000}"/>
    <cellStyle name="Vérification 2 5" xfId="47981" xr:uid="{00000000-0005-0000-0000-0000B6BB0000}"/>
    <cellStyle name="Vérification 2 6" xfId="47982" xr:uid="{00000000-0005-0000-0000-0000B7BB0000}"/>
    <cellStyle name="Vérification 2 6 2" xfId="47983" xr:uid="{00000000-0005-0000-0000-0000B8BB0000}"/>
    <cellStyle name="Vérification 2 7" xfId="47984" xr:uid="{00000000-0005-0000-0000-0000B9BB0000}"/>
    <cellStyle name="Vérification 2 8" xfId="47985" xr:uid="{00000000-0005-0000-0000-0000BABB0000}"/>
    <cellStyle name="Vérification 2 9" xfId="2327" xr:uid="{00000000-0005-0000-0000-0000BBBB0000}"/>
    <cellStyle name="Vérification 3" xfId="47986" xr:uid="{00000000-0005-0000-0000-0000BCBB0000}"/>
    <cellStyle name="Vérification 3 2" xfId="47987" xr:uid="{00000000-0005-0000-0000-0000BDBB0000}"/>
    <cellStyle name="Vérification 3 2 2" xfId="47988" xr:uid="{00000000-0005-0000-0000-0000BEBB0000}"/>
    <cellStyle name="Vérification 3 2 2 2" xfId="47989" xr:uid="{00000000-0005-0000-0000-0000BFBB0000}"/>
    <cellStyle name="Vérification 3 2 2 2 2" xfId="47990" xr:uid="{00000000-0005-0000-0000-0000C0BB0000}"/>
    <cellStyle name="Vérification 3 2 2 2 2 2" xfId="47991" xr:uid="{00000000-0005-0000-0000-0000C1BB0000}"/>
    <cellStyle name="Vérification 3 2 2 2 3" xfId="47992" xr:uid="{00000000-0005-0000-0000-0000C2BB0000}"/>
    <cellStyle name="Vérification 3 2 2 2 4" xfId="47993" xr:uid="{00000000-0005-0000-0000-0000C3BB0000}"/>
    <cellStyle name="Vérification 3 2 2 2 5" xfId="47994" xr:uid="{00000000-0005-0000-0000-0000C4BB0000}"/>
    <cellStyle name="Vérification 3 2 2 3" xfId="47995" xr:uid="{00000000-0005-0000-0000-0000C5BB0000}"/>
    <cellStyle name="Vérification 3 2 2 3 2" xfId="47996" xr:uid="{00000000-0005-0000-0000-0000C6BB0000}"/>
    <cellStyle name="Vérification 3 2 2 3 3" xfId="47997" xr:uid="{00000000-0005-0000-0000-0000C7BB0000}"/>
    <cellStyle name="Vérification 3 2 2 4" xfId="47998" xr:uid="{00000000-0005-0000-0000-0000C8BB0000}"/>
    <cellStyle name="Vérification 3 2 2 5" xfId="47999" xr:uid="{00000000-0005-0000-0000-0000C9BB0000}"/>
    <cellStyle name="Vérification 3 2 3" xfId="48000" xr:uid="{00000000-0005-0000-0000-0000CABB0000}"/>
    <cellStyle name="Vérification 3 3" xfId="48001" xr:uid="{00000000-0005-0000-0000-0000CBBB0000}"/>
    <cellStyle name="Vérification 3 3 2" xfId="48002" xr:uid="{00000000-0005-0000-0000-0000CCBB0000}"/>
    <cellStyle name="Vérification 3 3 2 2" xfId="48003" xr:uid="{00000000-0005-0000-0000-0000CDBB0000}"/>
    <cellStyle name="Vérification 3 3 2 2 2" xfId="48004" xr:uid="{00000000-0005-0000-0000-0000CEBB0000}"/>
    <cellStyle name="Vérification 3 3 2 3" xfId="48005" xr:uid="{00000000-0005-0000-0000-0000CFBB0000}"/>
    <cellStyle name="Vérification 3 3 2 4" xfId="48006" xr:uid="{00000000-0005-0000-0000-0000D0BB0000}"/>
    <cellStyle name="Vérification 3 3 2 5" xfId="48007" xr:uid="{00000000-0005-0000-0000-0000D1BB0000}"/>
    <cellStyle name="Vérification 3 3 3" xfId="48008" xr:uid="{00000000-0005-0000-0000-0000D2BB0000}"/>
    <cellStyle name="Vérification 3 3 3 2" xfId="48009" xr:uid="{00000000-0005-0000-0000-0000D3BB0000}"/>
    <cellStyle name="Vérification 3 3 3 3" xfId="48010" xr:uid="{00000000-0005-0000-0000-0000D4BB0000}"/>
    <cellStyle name="Vérification 3 3 4" xfId="48011" xr:uid="{00000000-0005-0000-0000-0000D5BB0000}"/>
    <cellStyle name="Vérification 3 3 4 2" xfId="48012" xr:uid="{00000000-0005-0000-0000-0000D6BB0000}"/>
    <cellStyle name="Vérification 3 3 4 3" xfId="48013" xr:uid="{00000000-0005-0000-0000-0000D7BB0000}"/>
    <cellStyle name="Vérification 3 3 5" xfId="48014" xr:uid="{00000000-0005-0000-0000-0000D8BB0000}"/>
    <cellStyle name="Vérification 3 3 5 2" xfId="48015" xr:uid="{00000000-0005-0000-0000-0000D9BB0000}"/>
    <cellStyle name="Vérification 3 3 6" xfId="48016" xr:uid="{00000000-0005-0000-0000-0000DABB0000}"/>
    <cellStyle name="Vérification 3 4" xfId="48017" xr:uid="{00000000-0005-0000-0000-0000DBBB0000}"/>
    <cellStyle name="Vérification 3 4 2" xfId="48018" xr:uid="{00000000-0005-0000-0000-0000DCBB0000}"/>
    <cellStyle name="Vérification 3 4 3" xfId="48019" xr:uid="{00000000-0005-0000-0000-0000DDBB0000}"/>
    <cellStyle name="Vérification 3 5" xfId="48020" xr:uid="{00000000-0005-0000-0000-0000DEBB0000}"/>
    <cellStyle name="Vérification 3 6" xfId="48021" xr:uid="{00000000-0005-0000-0000-0000DFBB0000}"/>
    <cellStyle name="Vérification 3 6 2" xfId="48022" xr:uid="{00000000-0005-0000-0000-0000E0BB0000}"/>
    <cellStyle name="Vérification 3 7" xfId="48023" xr:uid="{00000000-0005-0000-0000-0000E1BB0000}"/>
    <cellStyle name="Vérification 3 8" xfId="48024" xr:uid="{00000000-0005-0000-0000-0000E2BB0000}"/>
    <cellStyle name="Vérification 4" xfId="48025" xr:uid="{00000000-0005-0000-0000-0000E3BB0000}"/>
    <cellStyle name="Vérification 4 2" xfId="48026" xr:uid="{00000000-0005-0000-0000-0000E4BB0000}"/>
    <cellStyle name="Vérification 4 2 2" xfId="48027" xr:uid="{00000000-0005-0000-0000-0000E5BB0000}"/>
    <cellStyle name="Vérification 4 2 2 2" xfId="48028" xr:uid="{00000000-0005-0000-0000-0000E6BB0000}"/>
    <cellStyle name="Vérification 4 2 2 2 2" xfId="48029" xr:uid="{00000000-0005-0000-0000-0000E7BB0000}"/>
    <cellStyle name="Vérification 4 2 2 2 2 2" xfId="48030" xr:uid="{00000000-0005-0000-0000-0000E8BB0000}"/>
    <cellStyle name="Vérification 4 2 2 2 3" xfId="48031" xr:uid="{00000000-0005-0000-0000-0000E9BB0000}"/>
    <cellStyle name="Vérification 4 2 2 2 4" xfId="48032" xr:uid="{00000000-0005-0000-0000-0000EABB0000}"/>
    <cellStyle name="Vérification 4 2 2 2 5" xfId="48033" xr:uid="{00000000-0005-0000-0000-0000EBBB0000}"/>
    <cellStyle name="Vérification 4 2 2 3" xfId="48034" xr:uid="{00000000-0005-0000-0000-0000ECBB0000}"/>
    <cellStyle name="Vérification 4 2 2 3 2" xfId="48035" xr:uid="{00000000-0005-0000-0000-0000EDBB0000}"/>
    <cellStyle name="Vérification 4 2 2 3 3" xfId="48036" xr:uid="{00000000-0005-0000-0000-0000EEBB0000}"/>
    <cellStyle name="Vérification 4 2 2 4" xfId="48037" xr:uid="{00000000-0005-0000-0000-0000EFBB0000}"/>
    <cellStyle name="Vérification 4 2 2 5" xfId="48038" xr:uid="{00000000-0005-0000-0000-0000F0BB0000}"/>
    <cellStyle name="Vérification 4 2 3" xfId="48039" xr:uid="{00000000-0005-0000-0000-0000F1BB0000}"/>
    <cellStyle name="Vérification 4 3" xfId="48040" xr:uid="{00000000-0005-0000-0000-0000F2BB0000}"/>
    <cellStyle name="Vérification 4 3 2" xfId="48041" xr:uid="{00000000-0005-0000-0000-0000F3BB0000}"/>
    <cellStyle name="Vérification 4 3 2 2" xfId="48042" xr:uid="{00000000-0005-0000-0000-0000F4BB0000}"/>
    <cellStyle name="Vérification 4 3 2 2 2" xfId="48043" xr:uid="{00000000-0005-0000-0000-0000F5BB0000}"/>
    <cellStyle name="Vérification 4 3 2 3" xfId="48044" xr:uid="{00000000-0005-0000-0000-0000F6BB0000}"/>
    <cellStyle name="Vérification 4 3 2 4" xfId="48045" xr:uid="{00000000-0005-0000-0000-0000F7BB0000}"/>
    <cellStyle name="Vérification 4 3 2 5" xfId="48046" xr:uid="{00000000-0005-0000-0000-0000F8BB0000}"/>
    <cellStyle name="Vérification 4 3 3" xfId="48047" xr:uid="{00000000-0005-0000-0000-0000F9BB0000}"/>
    <cellStyle name="Vérification 4 3 3 2" xfId="48048" xr:uid="{00000000-0005-0000-0000-0000FABB0000}"/>
    <cellStyle name="Vérification 4 3 3 3" xfId="48049" xr:uid="{00000000-0005-0000-0000-0000FBBB0000}"/>
    <cellStyle name="Vérification 4 3 3 4" xfId="48050" xr:uid="{00000000-0005-0000-0000-0000FCBB0000}"/>
    <cellStyle name="Vérification 4 3 4" xfId="48051" xr:uid="{00000000-0005-0000-0000-0000FDBB0000}"/>
    <cellStyle name="Vérification 4 3 4 2" xfId="48052" xr:uid="{00000000-0005-0000-0000-0000FEBB0000}"/>
    <cellStyle name="Vérification 4 3 5" xfId="48053" xr:uid="{00000000-0005-0000-0000-0000FFBB0000}"/>
    <cellStyle name="Vérification 4 3 6" xfId="48054" xr:uid="{00000000-0005-0000-0000-000000BC0000}"/>
    <cellStyle name="Vérification 4 4" xfId="48055" xr:uid="{00000000-0005-0000-0000-000001BC0000}"/>
    <cellStyle name="Vérification 4 4 2" xfId="48056" xr:uid="{00000000-0005-0000-0000-000002BC0000}"/>
    <cellStyle name="Vérification 4 4 2 2" xfId="48057" xr:uid="{00000000-0005-0000-0000-000003BC0000}"/>
    <cellStyle name="Vérification 4 4 3" xfId="48058" xr:uid="{00000000-0005-0000-0000-000004BC0000}"/>
    <cellStyle name="Vérification 4 5" xfId="48059" xr:uid="{00000000-0005-0000-0000-000005BC0000}"/>
    <cellStyle name="Vérification 4 6" xfId="48060" xr:uid="{00000000-0005-0000-0000-000006BC0000}"/>
    <cellStyle name="Vérification 5" xfId="48061" xr:uid="{00000000-0005-0000-0000-000007BC0000}"/>
    <cellStyle name="Vérification 5 2" xfId="48062" xr:uid="{00000000-0005-0000-0000-000008BC0000}"/>
    <cellStyle name="Vérification 5 2 2" xfId="48063" xr:uid="{00000000-0005-0000-0000-000009BC0000}"/>
    <cellStyle name="Vérification 5 2 2 2" xfId="48064" xr:uid="{00000000-0005-0000-0000-00000ABC0000}"/>
    <cellStyle name="Vérification 5 2 2 2 2" xfId="48065" xr:uid="{00000000-0005-0000-0000-00000BBC0000}"/>
    <cellStyle name="Vérification 5 2 2 2 2 2" xfId="48066" xr:uid="{00000000-0005-0000-0000-00000CBC0000}"/>
    <cellStyle name="Vérification 5 2 2 2 3" xfId="48067" xr:uid="{00000000-0005-0000-0000-00000DBC0000}"/>
    <cellStyle name="Vérification 5 2 2 2 4" xfId="48068" xr:uid="{00000000-0005-0000-0000-00000EBC0000}"/>
    <cellStyle name="Vérification 5 2 2 3" xfId="48069" xr:uid="{00000000-0005-0000-0000-00000FBC0000}"/>
    <cellStyle name="Vérification 5 2 2 3 2" xfId="48070" xr:uid="{00000000-0005-0000-0000-000010BC0000}"/>
    <cellStyle name="Vérification 5 2 2 4" xfId="48071" xr:uid="{00000000-0005-0000-0000-000011BC0000}"/>
    <cellStyle name="Vérification 5 2 2 5" xfId="48072" xr:uid="{00000000-0005-0000-0000-000012BC0000}"/>
    <cellStyle name="Vérification 5 2 2 6" xfId="48073" xr:uid="{00000000-0005-0000-0000-000013BC0000}"/>
    <cellStyle name="Vérification 5 2 3" xfId="48074" xr:uid="{00000000-0005-0000-0000-000014BC0000}"/>
    <cellStyle name="Vérification 5 2 3 2" xfId="48075" xr:uid="{00000000-0005-0000-0000-000015BC0000}"/>
    <cellStyle name="Vérification 5 3" xfId="48076" xr:uid="{00000000-0005-0000-0000-000016BC0000}"/>
    <cellStyle name="Vérification 5 3 2" xfId="48077" xr:uid="{00000000-0005-0000-0000-000017BC0000}"/>
    <cellStyle name="Vérification 5 3 2 2" xfId="48078" xr:uid="{00000000-0005-0000-0000-000018BC0000}"/>
    <cellStyle name="Vérification 5 3 2 2 2" xfId="48079" xr:uid="{00000000-0005-0000-0000-000019BC0000}"/>
    <cellStyle name="Vérification 5 3 2 3" xfId="48080" xr:uid="{00000000-0005-0000-0000-00001ABC0000}"/>
    <cellStyle name="Vérification 5 3 2 4" xfId="48081" xr:uid="{00000000-0005-0000-0000-00001BBC0000}"/>
    <cellStyle name="Vérification 5 3 3" xfId="48082" xr:uid="{00000000-0005-0000-0000-00001CBC0000}"/>
    <cellStyle name="Vérification 5 3 3 2" xfId="48083" xr:uid="{00000000-0005-0000-0000-00001DBC0000}"/>
    <cellStyle name="Vérification 5 3 3 3" xfId="48084" xr:uid="{00000000-0005-0000-0000-00001EBC0000}"/>
    <cellStyle name="Vérification 5 3 4" xfId="48085" xr:uid="{00000000-0005-0000-0000-00001FBC0000}"/>
    <cellStyle name="Vérification 5 3 5" xfId="48086" xr:uid="{00000000-0005-0000-0000-000020BC0000}"/>
    <cellStyle name="Vérification 5 4" xfId="48087" xr:uid="{00000000-0005-0000-0000-000021BC0000}"/>
    <cellStyle name="Vérification 6" xfId="48088" xr:uid="{00000000-0005-0000-0000-000022BC0000}"/>
    <cellStyle name="Vérification 6 2" xfId="48089" xr:uid="{00000000-0005-0000-0000-000023BC0000}"/>
    <cellStyle name="Vérification 6 2 2" xfId="48090" xr:uid="{00000000-0005-0000-0000-000024BC0000}"/>
    <cellStyle name="Vérification 6 2 2 2" xfId="48091" xr:uid="{00000000-0005-0000-0000-000025BC0000}"/>
    <cellStyle name="Vérification 6 2 2 2 2" xfId="48092" xr:uid="{00000000-0005-0000-0000-000026BC0000}"/>
    <cellStyle name="Vérification 6 2 2 3" xfId="48093" xr:uid="{00000000-0005-0000-0000-000027BC0000}"/>
    <cellStyle name="Vérification 6 2 2 4" xfId="48094" xr:uid="{00000000-0005-0000-0000-000028BC0000}"/>
    <cellStyle name="Vérification 6 2 3" xfId="48095" xr:uid="{00000000-0005-0000-0000-000029BC0000}"/>
    <cellStyle name="Vérification 6 2 3 2" xfId="48096" xr:uid="{00000000-0005-0000-0000-00002ABC0000}"/>
    <cellStyle name="Vérification 6 2 3 3" xfId="48097" xr:uid="{00000000-0005-0000-0000-00002BBC0000}"/>
    <cellStyle name="Vérification 6 2 4" xfId="48098" xr:uid="{00000000-0005-0000-0000-00002CBC0000}"/>
    <cellStyle name="Vérification 6 2 4 2" xfId="48099" xr:uid="{00000000-0005-0000-0000-00002DBC0000}"/>
    <cellStyle name="Vérification 6 2 5" xfId="48100" xr:uid="{00000000-0005-0000-0000-00002EBC0000}"/>
    <cellStyle name="Vérification 6 2 6" xfId="48101" xr:uid="{00000000-0005-0000-0000-00002FBC0000}"/>
    <cellStyle name="Vérification 6 3" xfId="48102" xr:uid="{00000000-0005-0000-0000-000030BC0000}"/>
    <cellStyle name="Vérification 6 3 2" xfId="48103" xr:uid="{00000000-0005-0000-0000-000031BC0000}"/>
    <cellStyle name="Vérification 6 4" xfId="48104" xr:uid="{00000000-0005-0000-0000-000032BC0000}"/>
    <cellStyle name="Vérification 7" xfId="48105" xr:uid="{00000000-0005-0000-0000-000033BC0000}"/>
    <cellStyle name="Vérification 7 2" xfId="48106" xr:uid="{00000000-0005-0000-0000-000034BC0000}"/>
    <cellStyle name="Vérification 7 2 2" xfId="48107" xr:uid="{00000000-0005-0000-0000-000035BC0000}"/>
    <cellStyle name="Vérification 7 2 2 2" xfId="48108" xr:uid="{00000000-0005-0000-0000-000036BC0000}"/>
    <cellStyle name="Vérification 7 2 2 2 2" xfId="48109" xr:uid="{00000000-0005-0000-0000-000037BC0000}"/>
    <cellStyle name="Vérification 7 2 2 3" xfId="48110" xr:uid="{00000000-0005-0000-0000-000038BC0000}"/>
    <cellStyle name="Vérification 7 2 2 4" xfId="48111" xr:uid="{00000000-0005-0000-0000-000039BC0000}"/>
    <cellStyle name="Vérification 7 2 3" xfId="48112" xr:uid="{00000000-0005-0000-0000-00003ABC0000}"/>
    <cellStyle name="Vérification 7 2 3 2" xfId="48113" xr:uid="{00000000-0005-0000-0000-00003BBC0000}"/>
    <cellStyle name="Vérification 7 2 3 3" xfId="48114" xr:uid="{00000000-0005-0000-0000-00003CBC0000}"/>
    <cellStyle name="Vérification 7 2 4" xfId="48115" xr:uid="{00000000-0005-0000-0000-00003DBC0000}"/>
    <cellStyle name="Vérification 7 2 4 2" xfId="48116" xr:uid="{00000000-0005-0000-0000-00003EBC0000}"/>
    <cellStyle name="Vérification 7 2 5" xfId="48117" xr:uid="{00000000-0005-0000-0000-00003FBC0000}"/>
    <cellStyle name="Vérification 7 2 6" xfId="48118" xr:uid="{00000000-0005-0000-0000-000040BC0000}"/>
    <cellStyle name="Vérification 7 3" xfId="48119" xr:uid="{00000000-0005-0000-0000-000041BC0000}"/>
    <cellStyle name="Vérification 7 3 2" xfId="48120" xr:uid="{00000000-0005-0000-0000-000042BC0000}"/>
    <cellStyle name="Vérification 8" xfId="48121" xr:uid="{00000000-0005-0000-0000-000043BC0000}"/>
    <cellStyle name="Vérification 8 2" xfId="48122" xr:uid="{00000000-0005-0000-0000-000044BC0000}"/>
    <cellStyle name="Vérification 8 2 2" xfId="48123" xr:uid="{00000000-0005-0000-0000-000045BC0000}"/>
    <cellStyle name="Vérification 8 2 2 2" xfId="48124" xr:uid="{00000000-0005-0000-0000-000046BC0000}"/>
    <cellStyle name="Vérification 8 2 2 2 2" xfId="48125" xr:uid="{00000000-0005-0000-0000-000047BC0000}"/>
    <cellStyle name="Vérification 8 2 2 3" xfId="48126" xr:uid="{00000000-0005-0000-0000-000048BC0000}"/>
    <cellStyle name="Vérification 8 2 2 4" xfId="48127" xr:uid="{00000000-0005-0000-0000-000049BC0000}"/>
    <cellStyle name="Vérification 8 2 3" xfId="48128" xr:uid="{00000000-0005-0000-0000-00004ABC0000}"/>
    <cellStyle name="Vérification 8 2 3 2" xfId="48129" xr:uid="{00000000-0005-0000-0000-00004BBC0000}"/>
    <cellStyle name="Vérification 8 2 3 3" xfId="48130" xr:uid="{00000000-0005-0000-0000-00004CBC0000}"/>
    <cellStyle name="Vérification 8 2 4" xfId="48131" xr:uid="{00000000-0005-0000-0000-00004DBC0000}"/>
    <cellStyle name="Vérification 8 2 4 2" xfId="48132" xr:uid="{00000000-0005-0000-0000-00004EBC0000}"/>
    <cellStyle name="Vérification 8 2 5" xfId="48133" xr:uid="{00000000-0005-0000-0000-00004FBC0000}"/>
    <cellStyle name="Vérification 8 2 6" xfId="48134" xr:uid="{00000000-0005-0000-0000-000050BC0000}"/>
    <cellStyle name="Vérification 8 3" xfId="48135" xr:uid="{00000000-0005-0000-0000-000051BC0000}"/>
    <cellStyle name="Vérification 8 3 2" xfId="48136" xr:uid="{00000000-0005-0000-0000-000052BC0000}"/>
    <cellStyle name="Vérification 9" xfId="48137" xr:uid="{00000000-0005-0000-0000-000053BC0000}"/>
    <cellStyle name="Vérification 9 2" xfId="48138" xr:uid="{00000000-0005-0000-0000-000054BC0000}"/>
    <cellStyle name="Vérification 9 2 2" xfId="48139" xr:uid="{00000000-0005-0000-0000-000055BC0000}"/>
    <cellStyle name="Vérification 9 2 2 2" xfId="48140" xr:uid="{00000000-0005-0000-0000-000056BC0000}"/>
    <cellStyle name="Vérification 9 2 2 2 2" xfId="48141" xr:uid="{00000000-0005-0000-0000-000057BC0000}"/>
    <cellStyle name="Vérification 9 2 2 3" xfId="48142" xr:uid="{00000000-0005-0000-0000-000058BC0000}"/>
    <cellStyle name="Vérification 9 2 2 4" xfId="48143" xr:uid="{00000000-0005-0000-0000-000059BC0000}"/>
    <cellStyle name="Vérification 9 2 3" xfId="48144" xr:uid="{00000000-0005-0000-0000-00005ABC0000}"/>
    <cellStyle name="Vérification 9 2 3 2" xfId="48145" xr:uid="{00000000-0005-0000-0000-00005BBC0000}"/>
    <cellStyle name="Vérification 9 2 3 3" xfId="48146" xr:uid="{00000000-0005-0000-0000-00005CBC0000}"/>
    <cellStyle name="Vérification 9 2 4" xfId="48147" xr:uid="{00000000-0005-0000-0000-00005DBC0000}"/>
    <cellStyle name="Vérification 9 2 4 2" xfId="48148" xr:uid="{00000000-0005-0000-0000-00005EBC0000}"/>
    <cellStyle name="Vérification 9 2 5" xfId="48149" xr:uid="{00000000-0005-0000-0000-00005FBC0000}"/>
    <cellStyle name="Vérification 9 2 6" xfId="48150" xr:uid="{00000000-0005-0000-0000-000060BC0000}"/>
    <cellStyle name="Vérification 9 3" xfId="48151" xr:uid="{00000000-0005-0000-0000-000061BC0000}"/>
    <cellStyle name="Vérification 9 3 2" xfId="48152" xr:uid="{00000000-0005-0000-0000-000062BC0000}"/>
    <cellStyle name="Vérification de cellule" xfId="997" xr:uid="{00000000-0005-0000-0000-000063BC0000}"/>
    <cellStyle name="Vérification de cellule 2" xfId="998" xr:uid="{00000000-0005-0000-0000-000064BC0000}"/>
    <cellStyle name="Vérification de cellule 2 2" xfId="1979" xr:uid="{00000000-0005-0000-0000-000065BC0000}"/>
    <cellStyle name="Vérification de cellule 2 2 2" xfId="52139" xr:uid="{28870B92-0A1B-4E32-AF41-8760DF97617B}"/>
    <cellStyle name="Vérification de cellule 2 3" xfId="52140" xr:uid="{D53F3E36-381C-4F01-A704-B5F0EB5894C3}"/>
    <cellStyle name="Vérification de cellule 2 4" xfId="52138" xr:uid="{56990285-AA0A-4012-B8D1-E02F4CCAE55A}"/>
    <cellStyle name="Vérification de cellule 3" xfId="1978" xr:uid="{00000000-0005-0000-0000-000066BC0000}"/>
    <cellStyle name="Vérification de cellule 3 2" xfId="52141" xr:uid="{5D58CEFF-02BD-4517-B22C-BDBE078A55D7}"/>
    <cellStyle name="Vérification de cellule 4" xfId="52142" xr:uid="{FFD81A14-87DC-415E-B2A5-C4B796996F51}"/>
    <cellStyle name="Vérification de cellule 5" xfId="52137" xr:uid="{F6F9159D-2C74-42DB-A370-CEA335961E46}"/>
    <cellStyle name="Verknüpfte Zelle" xfId="48153" xr:uid="{00000000-0005-0000-0000-000067BC0000}"/>
    <cellStyle name="Verknüpfte Zelle 2" xfId="48154" xr:uid="{00000000-0005-0000-0000-000068BC0000}"/>
    <cellStyle name="Verknüpfte Zelle 2 2" xfId="48155" xr:uid="{00000000-0005-0000-0000-000069BC0000}"/>
    <cellStyle name="Verknüpfte Zelle 2 2 2" xfId="48156" xr:uid="{00000000-0005-0000-0000-00006ABC0000}"/>
    <cellStyle name="Verknüpfte Zelle 2 2 2 2" xfId="48157" xr:uid="{00000000-0005-0000-0000-00006BBC0000}"/>
    <cellStyle name="Verknüpfte Zelle 2 2 2 2 2" xfId="48158" xr:uid="{00000000-0005-0000-0000-00006CBC0000}"/>
    <cellStyle name="Verknüpfte Zelle 2 2 2 3" xfId="48159" xr:uid="{00000000-0005-0000-0000-00006DBC0000}"/>
    <cellStyle name="Verknüpfte Zelle 2 2 2 4" xfId="48160" xr:uid="{00000000-0005-0000-0000-00006EBC0000}"/>
    <cellStyle name="Verknüpfte Zelle 2 2 3" xfId="48161" xr:uid="{00000000-0005-0000-0000-00006FBC0000}"/>
    <cellStyle name="Verknüpfte Zelle 2 2 3 2" xfId="48162" xr:uid="{00000000-0005-0000-0000-000070BC0000}"/>
    <cellStyle name="Verknüpfte Zelle 2 2 4" xfId="48163" xr:uid="{00000000-0005-0000-0000-000071BC0000}"/>
    <cellStyle name="Verknüpfte Zelle 2 2 5" xfId="48164" xr:uid="{00000000-0005-0000-0000-000072BC0000}"/>
    <cellStyle name="Verknüpfte Zelle 3" xfId="48165" xr:uid="{00000000-0005-0000-0000-000073BC0000}"/>
    <cellStyle name="Verknüpfte Zelle 3 2" xfId="48166" xr:uid="{00000000-0005-0000-0000-000074BC0000}"/>
    <cellStyle name="Verknüpfte Zelle 3 2 2" xfId="48167" xr:uid="{00000000-0005-0000-0000-000075BC0000}"/>
    <cellStyle name="Verknüpfte Zelle 3 2 2 2" xfId="48168" xr:uid="{00000000-0005-0000-0000-000076BC0000}"/>
    <cellStyle name="Verknüpfte Zelle 3 2 2 2 2" xfId="48169" xr:uid="{00000000-0005-0000-0000-000077BC0000}"/>
    <cellStyle name="Verknüpfte Zelle 3 2 2 3" xfId="48170" xr:uid="{00000000-0005-0000-0000-000078BC0000}"/>
    <cellStyle name="Verknüpfte Zelle 3 2 2 4" xfId="48171" xr:uid="{00000000-0005-0000-0000-000079BC0000}"/>
    <cellStyle name="Verknüpfte Zelle 3 2 3" xfId="48172" xr:uid="{00000000-0005-0000-0000-00007ABC0000}"/>
    <cellStyle name="Verknüpfte Zelle 3 2 3 2" xfId="48173" xr:uid="{00000000-0005-0000-0000-00007BBC0000}"/>
    <cellStyle name="Verknüpfte Zelle 3 2 4" xfId="48174" xr:uid="{00000000-0005-0000-0000-00007CBC0000}"/>
    <cellStyle name="Verknüpfte Zelle 3 2 5" xfId="48175" xr:uid="{00000000-0005-0000-0000-00007DBC0000}"/>
    <cellStyle name="Verknüpfte Zelle 4" xfId="48176" xr:uid="{00000000-0005-0000-0000-00007EBC0000}"/>
    <cellStyle name="Verknüpfte Zelle 4 2" xfId="48177" xr:uid="{00000000-0005-0000-0000-00007FBC0000}"/>
    <cellStyle name="Verknüpfte Zelle 4 2 2" xfId="48178" xr:uid="{00000000-0005-0000-0000-000080BC0000}"/>
    <cellStyle name="Verknüpfte Zelle 4 2 2 2" xfId="48179" xr:uid="{00000000-0005-0000-0000-000081BC0000}"/>
    <cellStyle name="Verknüpfte Zelle 4 2 2 2 2" xfId="48180" xr:uid="{00000000-0005-0000-0000-000082BC0000}"/>
    <cellStyle name="Verknüpfte Zelle 4 2 2 3" xfId="48181" xr:uid="{00000000-0005-0000-0000-000083BC0000}"/>
    <cellStyle name="Verknüpfte Zelle 4 2 2 4" xfId="48182" xr:uid="{00000000-0005-0000-0000-000084BC0000}"/>
    <cellStyle name="Verknüpfte Zelle 4 2 3" xfId="48183" xr:uid="{00000000-0005-0000-0000-000085BC0000}"/>
    <cellStyle name="Verknüpfte Zelle 4 2 3 2" xfId="48184" xr:uid="{00000000-0005-0000-0000-000086BC0000}"/>
    <cellStyle name="Verknüpfte Zelle 4 2 4" xfId="48185" xr:uid="{00000000-0005-0000-0000-000087BC0000}"/>
    <cellStyle name="Verknüpfte Zelle 4 2 5" xfId="48186" xr:uid="{00000000-0005-0000-0000-000088BC0000}"/>
    <cellStyle name="Verknüpfte Zelle 5" xfId="48187" xr:uid="{00000000-0005-0000-0000-000089BC0000}"/>
    <cellStyle name="Verknüpfte Zelle 5 2" xfId="48188" xr:uid="{00000000-0005-0000-0000-00008ABC0000}"/>
    <cellStyle name="Verknüpfte Zelle 5 2 2" xfId="48189" xr:uid="{00000000-0005-0000-0000-00008BBC0000}"/>
    <cellStyle name="Verknüpfte Zelle 5 2 2 2" xfId="48190" xr:uid="{00000000-0005-0000-0000-00008CBC0000}"/>
    <cellStyle name="Verknüpfte Zelle 5 2 2 2 2" xfId="48191" xr:uid="{00000000-0005-0000-0000-00008DBC0000}"/>
    <cellStyle name="Verknüpfte Zelle 5 2 2 3" xfId="48192" xr:uid="{00000000-0005-0000-0000-00008EBC0000}"/>
    <cellStyle name="Verknüpfte Zelle 5 2 2 4" xfId="48193" xr:uid="{00000000-0005-0000-0000-00008FBC0000}"/>
    <cellStyle name="Verknüpfte Zelle 5 2 3" xfId="48194" xr:uid="{00000000-0005-0000-0000-000090BC0000}"/>
    <cellStyle name="Verknüpfte Zelle 5 2 3 2" xfId="48195" xr:uid="{00000000-0005-0000-0000-000091BC0000}"/>
    <cellStyle name="Verknüpfte Zelle 5 2 4" xfId="48196" xr:uid="{00000000-0005-0000-0000-000092BC0000}"/>
    <cellStyle name="Verknüpfte Zelle 5 2 5" xfId="48197" xr:uid="{00000000-0005-0000-0000-000093BC0000}"/>
    <cellStyle name="Verknüpfte Zelle 6" xfId="48198" xr:uid="{00000000-0005-0000-0000-000094BC0000}"/>
    <cellStyle name="Verknüpfte Zelle 6 2" xfId="48199" xr:uid="{00000000-0005-0000-0000-000095BC0000}"/>
    <cellStyle name="Verknüpfte Zelle 6 2 2" xfId="48200" xr:uid="{00000000-0005-0000-0000-000096BC0000}"/>
    <cellStyle name="Verknüpfte Zelle 6 2 2 2" xfId="48201" xr:uid="{00000000-0005-0000-0000-000097BC0000}"/>
    <cellStyle name="Verknüpfte Zelle 6 2 2 2 2" xfId="48202" xr:uid="{00000000-0005-0000-0000-000098BC0000}"/>
    <cellStyle name="Verknüpfte Zelle 6 2 2 3" xfId="48203" xr:uid="{00000000-0005-0000-0000-000099BC0000}"/>
    <cellStyle name="Verknüpfte Zelle 6 2 2 4" xfId="48204" xr:uid="{00000000-0005-0000-0000-00009ABC0000}"/>
    <cellStyle name="Verknüpfte Zelle 6 2 3" xfId="48205" xr:uid="{00000000-0005-0000-0000-00009BBC0000}"/>
    <cellStyle name="Verknüpfte Zelle 6 2 3 2" xfId="48206" xr:uid="{00000000-0005-0000-0000-00009CBC0000}"/>
    <cellStyle name="Verknüpfte Zelle 6 2 4" xfId="48207" xr:uid="{00000000-0005-0000-0000-00009DBC0000}"/>
    <cellStyle name="Verknüpfte Zelle 6 2 5" xfId="48208" xr:uid="{00000000-0005-0000-0000-00009EBC0000}"/>
    <cellStyle name="Verknüpfte Zelle 7" xfId="48209" xr:uid="{00000000-0005-0000-0000-00009FBC0000}"/>
    <cellStyle name="Verknüpfte Zelle 7 2" xfId="48210" xr:uid="{00000000-0005-0000-0000-0000A0BC0000}"/>
    <cellStyle name="Verknüpfte Zelle 7 2 2" xfId="48211" xr:uid="{00000000-0005-0000-0000-0000A1BC0000}"/>
    <cellStyle name="Verknüpfte Zelle 7 2 2 2" xfId="48212" xr:uid="{00000000-0005-0000-0000-0000A2BC0000}"/>
    <cellStyle name="Verknüpfte Zelle 7 2 2 2 2" xfId="48213" xr:uid="{00000000-0005-0000-0000-0000A3BC0000}"/>
    <cellStyle name="Verknüpfte Zelle 7 2 2 3" xfId="48214" xr:uid="{00000000-0005-0000-0000-0000A4BC0000}"/>
    <cellStyle name="Verknüpfte Zelle 7 2 2 4" xfId="48215" xr:uid="{00000000-0005-0000-0000-0000A5BC0000}"/>
    <cellStyle name="Verknüpfte Zelle 7 2 3" xfId="48216" xr:uid="{00000000-0005-0000-0000-0000A6BC0000}"/>
    <cellStyle name="Verknüpfte Zelle 7 2 3 2" xfId="48217" xr:uid="{00000000-0005-0000-0000-0000A7BC0000}"/>
    <cellStyle name="Verknüpfte Zelle 7 2 4" xfId="48218" xr:uid="{00000000-0005-0000-0000-0000A8BC0000}"/>
    <cellStyle name="Verknüpfte Zelle 7 2 5" xfId="48219" xr:uid="{00000000-0005-0000-0000-0000A9BC0000}"/>
    <cellStyle name="Verknüpfte Zelle 8" xfId="48220" xr:uid="{00000000-0005-0000-0000-0000AABC0000}"/>
    <cellStyle name="Verknüpfte Zelle 8 2" xfId="48221" xr:uid="{00000000-0005-0000-0000-0000ABBC0000}"/>
    <cellStyle name="Verknüpfte Zelle 8 2 2" xfId="48222" xr:uid="{00000000-0005-0000-0000-0000ACBC0000}"/>
    <cellStyle name="Verknüpfte Zelle 8 2 2 2" xfId="48223" xr:uid="{00000000-0005-0000-0000-0000ADBC0000}"/>
    <cellStyle name="Verknüpfte Zelle 8 2 3" xfId="48224" xr:uid="{00000000-0005-0000-0000-0000AEBC0000}"/>
    <cellStyle name="Verknüpfte Zelle 8 2 4" xfId="48225" xr:uid="{00000000-0005-0000-0000-0000AFBC0000}"/>
    <cellStyle name="Verknüpfte Zelle 8 3" xfId="48226" xr:uid="{00000000-0005-0000-0000-0000B0BC0000}"/>
    <cellStyle name="Verknüpfte Zelle 8 3 2" xfId="48227" xr:uid="{00000000-0005-0000-0000-0000B1BC0000}"/>
    <cellStyle name="Verknüpfte Zelle 8 4" xfId="48228" xr:uid="{00000000-0005-0000-0000-0000B2BC0000}"/>
    <cellStyle name="Verknüpfte Zelle 8 5" xfId="48229" xr:uid="{00000000-0005-0000-0000-0000B3BC0000}"/>
    <cellStyle name="Virgule fixe" xfId="1001" xr:uid="{00000000-0005-0000-0000-0000B4BC0000}"/>
    <cellStyle name="Virgule fixe 10" xfId="48230" xr:uid="{00000000-0005-0000-0000-0000B5BC0000}"/>
    <cellStyle name="Virgule fixe 10 2" xfId="48231" xr:uid="{00000000-0005-0000-0000-0000B6BC0000}"/>
    <cellStyle name="Virgule fixe 10 2 2" xfId="48232" xr:uid="{00000000-0005-0000-0000-0000B7BC0000}"/>
    <cellStyle name="Virgule fixe 10 2 2 2" xfId="48233" xr:uid="{00000000-0005-0000-0000-0000B8BC0000}"/>
    <cellStyle name="Virgule fixe 10 2 2 2 2" xfId="48234" xr:uid="{00000000-0005-0000-0000-0000B9BC0000}"/>
    <cellStyle name="Virgule fixe 10 2 2 2 2 2" xfId="48235" xr:uid="{00000000-0005-0000-0000-0000BABC0000}"/>
    <cellStyle name="Virgule fixe 10 2 2 2 3" xfId="48236" xr:uid="{00000000-0005-0000-0000-0000BBBC0000}"/>
    <cellStyle name="Virgule fixe 10 2 2 2 4" xfId="48237" xr:uid="{00000000-0005-0000-0000-0000BCBC0000}"/>
    <cellStyle name="Virgule fixe 10 2 2 3" xfId="48238" xr:uid="{00000000-0005-0000-0000-0000BDBC0000}"/>
    <cellStyle name="Virgule fixe 10 2 2 3 2" xfId="48239" xr:uid="{00000000-0005-0000-0000-0000BEBC0000}"/>
    <cellStyle name="Virgule fixe 10 2 2 4" xfId="48240" xr:uid="{00000000-0005-0000-0000-0000BFBC0000}"/>
    <cellStyle name="Virgule fixe 10 2 2 5" xfId="48241" xr:uid="{00000000-0005-0000-0000-0000C0BC0000}"/>
    <cellStyle name="Virgule fixe 10 2 2 6" xfId="48242" xr:uid="{00000000-0005-0000-0000-0000C1BC0000}"/>
    <cellStyle name="Virgule fixe 10 2 3" xfId="48243" xr:uid="{00000000-0005-0000-0000-0000C2BC0000}"/>
    <cellStyle name="Virgule fixe 10 3" xfId="48244" xr:uid="{00000000-0005-0000-0000-0000C3BC0000}"/>
    <cellStyle name="Virgule fixe 10 3 2" xfId="48245" xr:uid="{00000000-0005-0000-0000-0000C4BC0000}"/>
    <cellStyle name="Virgule fixe 10 3 2 2" xfId="48246" xr:uid="{00000000-0005-0000-0000-0000C5BC0000}"/>
    <cellStyle name="Virgule fixe 10 3 2 2 2" xfId="48247" xr:uid="{00000000-0005-0000-0000-0000C6BC0000}"/>
    <cellStyle name="Virgule fixe 10 3 2 3" xfId="48248" xr:uid="{00000000-0005-0000-0000-0000C7BC0000}"/>
    <cellStyle name="Virgule fixe 10 3 2 4" xfId="48249" xr:uid="{00000000-0005-0000-0000-0000C8BC0000}"/>
    <cellStyle name="Virgule fixe 10 3 2 5" xfId="48250" xr:uid="{00000000-0005-0000-0000-0000C9BC0000}"/>
    <cellStyle name="Virgule fixe 10 3 3" xfId="48251" xr:uid="{00000000-0005-0000-0000-0000CABC0000}"/>
    <cellStyle name="Virgule fixe 10 3 3 2" xfId="48252" xr:uid="{00000000-0005-0000-0000-0000CBBC0000}"/>
    <cellStyle name="Virgule fixe 10 3 3 3" xfId="48253" xr:uid="{00000000-0005-0000-0000-0000CCBC0000}"/>
    <cellStyle name="Virgule fixe 10 3 4" xfId="48254" xr:uid="{00000000-0005-0000-0000-0000CDBC0000}"/>
    <cellStyle name="Virgule fixe 10 3 4 2" xfId="48255" xr:uid="{00000000-0005-0000-0000-0000CEBC0000}"/>
    <cellStyle name="Virgule fixe 10 3 5" xfId="48256" xr:uid="{00000000-0005-0000-0000-0000CFBC0000}"/>
    <cellStyle name="Virgule fixe 10 4" xfId="48257" xr:uid="{00000000-0005-0000-0000-0000D0BC0000}"/>
    <cellStyle name="Virgule fixe 11" xfId="48258" xr:uid="{00000000-0005-0000-0000-0000D1BC0000}"/>
    <cellStyle name="Virgule fixe 11 2" xfId="48259" xr:uid="{00000000-0005-0000-0000-0000D2BC0000}"/>
    <cellStyle name="Virgule fixe 11 2 2" xfId="48260" xr:uid="{00000000-0005-0000-0000-0000D3BC0000}"/>
    <cellStyle name="Virgule fixe 11 2 2 2" xfId="48261" xr:uid="{00000000-0005-0000-0000-0000D4BC0000}"/>
    <cellStyle name="Virgule fixe 11 2 2 2 2" xfId="48262" xr:uid="{00000000-0005-0000-0000-0000D5BC0000}"/>
    <cellStyle name="Virgule fixe 11 2 2 2 2 2" xfId="48263" xr:uid="{00000000-0005-0000-0000-0000D6BC0000}"/>
    <cellStyle name="Virgule fixe 11 2 2 2 3" xfId="48264" xr:uid="{00000000-0005-0000-0000-0000D7BC0000}"/>
    <cellStyle name="Virgule fixe 11 2 2 2 4" xfId="48265" xr:uid="{00000000-0005-0000-0000-0000D8BC0000}"/>
    <cellStyle name="Virgule fixe 11 2 2 3" xfId="48266" xr:uid="{00000000-0005-0000-0000-0000D9BC0000}"/>
    <cellStyle name="Virgule fixe 11 2 2 3 2" xfId="48267" xr:uid="{00000000-0005-0000-0000-0000DABC0000}"/>
    <cellStyle name="Virgule fixe 11 2 2 4" xfId="48268" xr:uid="{00000000-0005-0000-0000-0000DBBC0000}"/>
    <cellStyle name="Virgule fixe 11 2 2 5" xfId="48269" xr:uid="{00000000-0005-0000-0000-0000DCBC0000}"/>
    <cellStyle name="Virgule fixe 11 2 2 6" xfId="48270" xr:uid="{00000000-0005-0000-0000-0000DDBC0000}"/>
    <cellStyle name="Virgule fixe 11 2 3" xfId="48271" xr:uid="{00000000-0005-0000-0000-0000DEBC0000}"/>
    <cellStyle name="Virgule fixe 11 3" xfId="48272" xr:uid="{00000000-0005-0000-0000-0000DFBC0000}"/>
    <cellStyle name="Virgule fixe 11 3 2" xfId="48273" xr:uid="{00000000-0005-0000-0000-0000E0BC0000}"/>
    <cellStyle name="Virgule fixe 11 3 2 2" xfId="48274" xr:uid="{00000000-0005-0000-0000-0000E1BC0000}"/>
    <cellStyle name="Virgule fixe 11 3 2 2 2" xfId="48275" xr:uid="{00000000-0005-0000-0000-0000E2BC0000}"/>
    <cellStyle name="Virgule fixe 11 3 2 3" xfId="48276" xr:uid="{00000000-0005-0000-0000-0000E3BC0000}"/>
    <cellStyle name="Virgule fixe 11 3 2 4" xfId="48277" xr:uid="{00000000-0005-0000-0000-0000E4BC0000}"/>
    <cellStyle name="Virgule fixe 11 3 2 5" xfId="48278" xr:uid="{00000000-0005-0000-0000-0000E5BC0000}"/>
    <cellStyle name="Virgule fixe 11 3 3" xfId="48279" xr:uid="{00000000-0005-0000-0000-0000E6BC0000}"/>
    <cellStyle name="Virgule fixe 11 3 3 2" xfId="48280" xr:uid="{00000000-0005-0000-0000-0000E7BC0000}"/>
    <cellStyle name="Virgule fixe 11 3 3 3" xfId="48281" xr:uid="{00000000-0005-0000-0000-0000E8BC0000}"/>
    <cellStyle name="Virgule fixe 11 3 4" xfId="48282" xr:uid="{00000000-0005-0000-0000-0000E9BC0000}"/>
    <cellStyle name="Virgule fixe 11 3 5" xfId="48283" xr:uid="{00000000-0005-0000-0000-0000EABC0000}"/>
    <cellStyle name="Virgule fixe 11 4" xfId="48284" xr:uid="{00000000-0005-0000-0000-0000EBBC0000}"/>
    <cellStyle name="Virgule fixe 12" xfId="48285" xr:uid="{00000000-0005-0000-0000-0000ECBC0000}"/>
    <cellStyle name="Virgule fixe 12 2" xfId="48286" xr:uid="{00000000-0005-0000-0000-0000EDBC0000}"/>
    <cellStyle name="Virgule fixe 12 2 2" xfId="48287" xr:uid="{00000000-0005-0000-0000-0000EEBC0000}"/>
    <cellStyle name="Virgule fixe 12 2 2 2" xfId="48288" xr:uid="{00000000-0005-0000-0000-0000EFBC0000}"/>
    <cellStyle name="Virgule fixe 12 2 2 2 2" xfId="48289" xr:uid="{00000000-0005-0000-0000-0000F0BC0000}"/>
    <cellStyle name="Virgule fixe 12 2 2 2 2 2" xfId="48290" xr:uid="{00000000-0005-0000-0000-0000F1BC0000}"/>
    <cellStyle name="Virgule fixe 12 2 2 2 3" xfId="48291" xr:uid="{00000000-0005-0000-0000-0000F2BC0000}"/>
    <cellStyle name="Virgule fixe 12 2 2 2 4" xfId="48292" xr:uid="{00000000-0005-0000-0000-0000F3BC0000}"/>
    <cellStyle name="Virgule fixe 12 2 2 3" xfId="48293" xr:uid="{00000000-0005-0000-0000-0000F4BC0000}"/>
    <cellStyle name="Virgule fixe 12 2 2 3 2" xfId="48294" xr:uid="{00000000-0005-0000-0000-0000F5BC0000}"/>
    <cellStyle name="Virgule fixe 12 2 2 4" xfId="48295" xr:uid="{00000000-0005-0000-0000-0000F6BC0000}"/>
    <cellStyle name="Virgule fixe 12 2 2 5" xfId="48296" xr:uid="{00000000-0005-0000-0000-0000F7BC0000}"/>
    <cellStyle name="Virgule fixe 12 2 2 6" xfId="48297" xr:uid="{00000000-0005-0000-0000-0000F8BC0000}"/>
    <cellStyle name="Virgule fixe 12 2 3" xfId="48298" xr:uid="{00000000-0005-0000-0000-0000F9BC0000}"/>
    <cellStyle name="Virgule fixe 12 3" xfId="48299" xr:uid="{00000000-0005-0000-0000-0000FABC0000}"/>
    <cellStyle name="Virgule fixe 12 3 2" xfId="48300" xr:uid="{00000000-0005-0000-0000-0000FBBC0000}"/>
    <cellStyle name="Virgule fixe 12 3 2 2" xfId="48301" xr:uid="{00000000-0005-0000-0000-0000FCBC0000}"/>
    <cellStyle name="Virgule fixe 12 3 2 2 2" xfId="48302" xr:uid="{00000000-0005-0000-0000-0000FDBC0000}"/>
    <cellStyle name="Virgule fixe 12 3 2 3" xfId="48303" xr:uid="{00000000-0005-0000-0000-0000FEBC0000}"/>
    <cellStyle name="Virgule fixe 12 3 2 4" xfId="48304" xr:uid="{00000000-0005-0000-0000-0000FFBC0000}"/>
    <cellStyle name="Virgule fixe 12 3 2 5" xfId="48305" xr:uid="{00000000-0005-0000-0000-000000BD0000}"/>
    <cellStyle name="Virgule fixe 12 3 3" xfId="48306" xr:uid="{00000000-0005-0000-0000-000001BD0000}"/>
    <cellStyle name="Virgule fixe 12 3 3 2" xfId="48307" xr:uid="{00000000-0005-0000-0000-000002BD0000}"/>
    <cellStyle name="Virgule fixe 12 3 3 3" xfId="48308" xr:uid="{00000000-0005-0000-0000-000003BD0000}"/>
    <cellStyle name="Virgule fixe 12 3 4" xfId="48309" xr:uid="{00000000-0005-0000-0000-000004BD0000}"/>
    <cellStyle name="Virgule fixe 12 3 5" xfId="48310" xr:uid="{00000000-0005-0000-0000-000005BD0000}"/>
    <cellStyle name="Virgule fixe 12 4" xfId="48311" xr:uid="{00000000-0005-0000-0000-000006BD0000}"/>
    <cellStyle name="Virgule fixe 13" xfId="48312" xr:uid="{00000000-0005-0000-0000-000007BD0000}"/>
    <cellStyle name="Virgule fixe 13 2" xfId="48313" xr:uid="{00000000-0005-0000-0000-000008BD0000}"/>
    <cellStyle name="Virgule fixe 13 2 2" xfId="48314" xr:uid="{00000000-0005-0000-0000-000009BD0000}"/>
    <cellStyle name="Virgule fixe 13 2 2 2" xfId="48315" xr:uid="{00000000-0005-0000-0000-00000ABD0000}"/>
    <cellStyle name="Virgule fixe 13 2 2 2 2" xfId="48316" xr:uid="{00000000-0005-0000-0000-00000BBD0000}"/>
    <cellStyle name="Virgule fixe 13 2 2 2 2 2" xfId="48317" xr:uid="{00000000-0005-0000-0000-00000CBD0000}"/>
    <cellStyle name="Virgule fixe 13 2 2 2 3" xfId="48318" xr:uid="{00000000-0005-0000-0000-00000DBD0000}"/>
    <cellStyle name="Virgule fixe 13 2 2 2 4" xfId="48319" xr:uid="{00000000-0005-0000-0000-00000EBD0000}"/>
    <cellStyle name="Virgule fixe 13 2 2 3" xfId="48320" xr:uid="{00000000-0005-0000-0000-00000FBD0000}"/>
    <cellStyle name="Virgule fixe 13 2 2 3 2" xfId="48321" xr:uid="{00000000-0005-0000-0000-000010BD0000}"/>
    <cellStyle name="Virgule fixe 13 2 2 4" xfId="48322" xr:uid="{00000000-0005-0000-0000-000011BD0000}"/>
    <cellStyle name="Virgule fixe 13 2 2 5" xfId="48323" xr:uid="{00000000-0005-0000-0000-000012BD0000}"/>
    <cellStyle name="Virgule fixe 13 2 2 6" xfId="48324" xr:uid="{00000000-0005-0000-0000-000013BD0000}"/>
    <cellStyle name="Virgule fixe 13 2 3" xfId="48325" xr:uid="{00000000-0005-0000-0000-000014BD0000}"/>
    <cellStyle name="Virgule fixe 13 3" xfId="48326" xr:uid="{00000000-0005-0000-0000-000015BD0000}"/>
    <cellStyle name="Virgule fixe 13 3 2" xfId="48327" xr:uid="{00000000-0005-0000-0000-000016BD0000}"/>
    <cellStyle name="Virgule fixe 13 3 2 2" xfId="48328" xr:uid="{00000000-0005-0000-0000-000017BD0000}"/>
    <cellStyle name="Virgule fixe 13 3 2 2 2" xfId="48329" xr:uid="{00000000-0005-0000-0000-000018BD0000}"/>
    <cellStyle name="Virgule fixe 13 3 2 3" xfId="48330" xr:uid="{00000000-0005-0000-0000-000019BD0000}"/>
    <cellStyle name="Virgule fixe 13 3 2 4" xfId="48331" xr:uid="{00000000-0005-0000-0000-00001ABD0000}"/>
    <cellStyle name="Virgule fixe 13 3 2 5" xfId="48332" xr:uid="{00000000-0005-0000-0000-00001BBD0000}"/>
    <cellStyle name="Virgule fixe 13 3 3" xfId="48333" xr:uid="{00000000-0005-0000-0000-00001CBD0000}"/>
    <cellStyle name="Virgule fixe 13 3 3 2" xfId="48334" xr:uid="{00000000-0005-0000-0000-00001DBD0000}"/>
    <cellStyle name="Virgule fixe 13 3 3 3" xfId="48335" xr:uid="{00000000-0005-0000-0000-00001EBD0000}"/>
    <cellStyle name="Virgule fixe 13 3 4" xfId="48336" xr:uid="{00000000-0005-0000-0000-00001FBD0000}"/>
    <cellStyle name="Virgule fixe 13 3 5" xfId="48337" xr:uid="{00000000-0005-0000-0000-000020BD0000}"/>
    <cellStyle name="Virgule fixe 13 4" xfId="48338" xr:uid="{00000000-0005-0000-0000-000021BD0000}"/>
    <cellStyle name="Virgule fixe 14" xfId="48339" xr:uid="{00000000-0005-0000-0000-000022BD0000}"/>
    <cellStyle name="Virgule fixe 14 2" xfId="48340" xr:uid="{00000000-0005-0000-0000-000023BD0000}"/>
    <cellStyle name="Virgule fixe 14 2 2" xfId="48341" xr:uid="{00000000-0005-0000-0000-000024BD0000}"/>
    <cellStyle name="Virgule fixe 14 2 2 2" xfId="48342" xr:uid="{00000000-0005-0000-0000-000025BD0000}"/>
    <cellStyle name="Virgule fixe 14 2 2 2 2" xfId="48343" xr:uid="{00000000-0005-0000-0000-000026BD0000}"/>
    <cellStyle name="Virgule fixe 14 2 2 2 2 2" xfId="48344" xr:uid="{00000000-0005-0000-0000-000027BD0000}"/>
    <cellStyle name="Virgule fixe 14 2 2 2 3" xfId="48345" xr:uid="{00000000-0005-0000-0000-000028BD0000}"/>
    <cellStyle name="Virgule fixe 14 2 2 2 4" xfId="48346" xr:uid="{00000000-0005-0000-0000-000029BD0000}"/>
    <cellStyle name="Virgule fixe 14 2 2 3" xfId="48347" xr:uid="{00000000-0005-0000-0000-00002ABD0000}"/>
    <cellStyle name="Virgule fixe 14 2 2 3 2" xfId="48348" xr:uid="{00000000-0005-0000-0000-00002BBD0000}"/>
    <cellStyle name="Virgule fixe 14 2 2 4" xfId="48349" xr:uid="{00000000-0005-0000-0000-00002CBD0000}"/>
    <cellStyle name="Virgule fixe 14 2 2 5" xfId="48350" xr:uid="{00000000-0005-0000-0000-00002DBD0000}"/>
    <cellStyle name="Virgule fixe 14 2 2 6" xfId="48351" xr:uid="{00000000-0005-0000-0000-00002EBD0000}"/>
    <cellStyle name="Virgule fixe 14 2 3" xfId="48352" xr:uid="{00000000-0005-0000-0000-00002FBD0000}"/>
    <cellStyle name="Virgule fixe 14 3" xfId="48353" xr:uid="{00000000-0005-0000-0000-000030BD0000}"/>
    <cellStyle name="Virgule fixe 14 3 2" xfId="48354" xr:uid="{00000000-0005-0000-0000-000031BD0000}"/>
    <cellStyle name="Virgule fixe 14 3 2 2" xfId="48355" xr:uid="{00000000-0005-0000-0000-000032BD0000}"/>
    <cellStyle name="Virgule fixe 14 3 2 2 2" xfId="48356" xr:uid="{00000000-0005-0000-0000-000033BD0000}"/>
    <cellStyle name="Virgule fixe 14 3 2 3" xfId="48357" xr:uid="{00000000-0005-0000-0000-000034BD0000}"/>
    <cellStyle name="Virgule fixe 14 3 2 4" xfId="48358" xr:uid="{00000000-0005-0000-0000-000035BD0000}"/>
    <cellStyle name="Virgule fixe 14 3 2 5" xfId="48359" xr:uid="{00000000-0005-0000-0000-000036BD0000}"/>
    <cellStyle name="Virgule fixe 14 3 3" xfId="48360" xr:uid="{00000000-0005-0000-0000-000037BD0000}"/>
    <cellStyle name="Virgule fixe 14 3 3 2" xfId="48361" xr:uid="{00000000-0005-0000-0000-000038BD0000}"/>
    <cellStyle name="Virgule fixe 14 3 3 3" xfId="48362" xr:uid="{00000000-0005-0000-0000-000039BD0000}"/>
    <cellStyle name="Virgule fixe 14 3 4" xfId="48363" xr:uid="{00000000-0005-0000-0000-00003ABD0000}"/>
    <cellStyle name="Virgule fixe 14 3 5" xfId="48364" xr:uid="{00000000-0005-0000-0000-00003BBD0000}"/>
    <cellStyle name="Virgule fixe 14 4" xfId="48365" xr:uid="{00000000-0005-0000-0000-00003CBD0000}"/>
    <cellStyle name="Virgule fixe 15" xfId="48366" xr:uid="{00000000-0005-0000-0000-00003DBD0000}"/>
    <cellStyle name="Virgule fixe 15 2" xfId="48367" xr:uid="{00000000-0005-0000-0000-00003EBD0000}"/>
    <cellStyle name="Virgule fixe 15 2 2" xfId="48368" xr:uid="{00000000-0005-0000-0000-00003FBD0000}"/>
    <cellStyle name="Virgule fixe 15 2 2 2" xfId="48369" xr:uid="{00000000-0005-0000-0000-000040BD0000}"/>
    <cellStyle name="Virgule fixe 15 2 2 2 2" xfId="48370" xr:uid="{00000000-0005-0000-0000-000041BD0000}"/>
    <cellStyle name="Virgule fixe 15 2 2 2 2 2" xfId="48371" xr:uid="{00000000-0005-0000-0000-000042BD0000}"/>
    <cellStyle name="Virgule fixe 15 2 2 2 3" xfId="48372" xr:uid="{00000000-0005-0000-0000-000043BD0000}"/>
    <cellStyle name="Virgule fixe 15 2 2 2 4" xfId="48373" xr:uid="{00000000-0005-0000-0000-000044BD0000}"/>
    <cellStyle name="Virgule fixe 15 2 2 3" xfId="48374" xr:uid="{00000000-0005-0000-0000-000045BD0000}"/>
    <cellStyle name="Virgule fixe 15 2 2 3 2" xfId="48375" xr:uid="{00000000-0005-0000-0000-000046BD0000}"/>
    <cellStyle name="Virgule fixe 15 2 2 4" xfId="48376" xr:uid="{00000000-0005-0000-0000-000047BD0000}"/>
    <cellStyle name="Virgule fixe 15 2 2 5" xfId="48377" xr:uid="{00000000-0005-0000-0000-000048BD0000}"/>
    <cellStyle name="Virgule fixe 15 2 2 6" xfId="48378" xr:uid="{00000000-0005-0000-0000-000049BD0000}"/>
    <cellStyle name="Virgule fixe 15 2 3" xfId="48379" xr:uid="{00000000-0005-0000-0000-00004ABD0000}"/>
    <cellStyle name="Virgule fixe 15 3" xfId="48380" xr:uid="{00000000-0005-0000-0000-00004BBD0000}"/>
    <cellStyle name="Virgule fixe 15 3 2" xfId="48381" xr:uid="{00000000-0005-0000-0000-00004CBD0000}"/>
    <cellStyle name="Virgule fixe 15 3 2 2" xfId="48382" xr:uid="{00000000-0005-0000-0000-00004DBD0000}"/>
    <cellStyle name="Virgule fixe 15 3 2 2 2" xfId="48383" xr:uid="{00000000-0005-0000-0000-00004EBD0000}"/>
    <cellStyle name="Virgule fixe 15 3 2 3" xfId="48384" xr:uid="{00000000-0005-0000-0000-00004FBD0000}"/>
    <cellStyle name="Virgule fixe 15 3 2 4" xfId="48385" xr:uid="{00000000-0005-0000-0000-000050BD0000}"/>
    <cellStyle name="Virgule fixe 15 3 2 5" xfId="48386" xr:uid="{00000000-0005-0000-0000-000051BD0000}"/>
    <cellStyle name="Virgule fixe 15 3 3" xfId="48387" xr:uid="{00000000-0005-0000-0000-000052BD0000}"/>
    <cellStyle name="Virgule fixe 15 3 3 2" xfId="48388" xr:uid="{00000000-0005-0000-0000-000053BD0000}"/>
    <cellStyle name="Virgule fixe 15 3 3 3" xfId="48389" xr:uid="{00000000-0005-0000-0000-000054BD0000}"/>
    <cellStyle name="Virgule fixe 15 3 4" xfId="48390" xr:uid="{00000000-0005-0000-0000-000055BD0000}"/>
    <cellStyle name="Virgule fixe 15 3 5" xfId="48391" xr:uid="{00000000-0005-0000-0000-000056BD0000}"/>
    <cellStyle name="Virgule fixe 15 4" xfId="48392" xr:uid="{00000000-0005-0000-0000-000057BD0000}"/>
    <cellStyle name="Virgule fixe 16" xfId="48393" xr:uid="{00000000-0005-0000-0000-000058BD0000}"/>
    <cellStyle name="Virgule fixe 16 2" xfId="48394" xr:uid="{00000000-0005-0000-0000-000059BD0000}"/>
    <cellStyle name="Virgule fixe 16 2 2" xfId="48395" xr:uid="{00000000-0005-0000-0000-00005ABD0000}"/>
    <cellStyle name="Virgule fixe 16 2 2 2" xfId="48396" xr:uid="{00000000-0005-0000-0000-00005BBD0000}"/>
    <cellStyle name="Virgule fixe 16 2 2 2 2" xfId="48397" xr:uid="{00000000-0005-0000-0000-00005CBD0000}"/>
    <cellStyle name="Virgule fixe 16 2 2 2 2 2" xfId="48398" xr:uid="{00000000-0005-0000-0000-00005DBD0000}"/>
    <cellStyle name="Virgule fixe 16 2 2 2 3" xfId="48399" xr:uid="{00000000-0005-0000-0000-00005EBD0000}"/>
    <cellStyle name="Virgule fixe 16 2 2 2 4" xfId="48400" xr:uid="{00000000-0005-0000-0000-00005FBD0000}"/>
    <cellStyle name="Virgule fixe 16 2 2 3" xfId="48401" xr:uid="{00000000-0005-0000-0000-000060BD0000}"/>
    <cellStyle name="Virgule fixe 16 2 2 3 2" xfId="48402" xr:uid="{00000000-0005-0000-0000-000061BD0000}"/>
    <cellStyle name="Virgule fixe 16 2 2 4" xfId="48403" xr:uid="{00000000-0005-0000-0000-000062BD0000}"/>
    <cellStyle name="Virgule fixe 16 2 2 5" xfId="48404" xr:uid="{00000000-0005-0000-0000-000063BD0000}"/>
    <cellStyle name="Virgule fixe 16 2 2 6" xfId="48405" xr:uid="{00000000-0005-0000-0000-000064BD0000}"/>
    <cellStyle name="Virgule fixe 16 2 3" xfId="48406" xr:uid="{00000000-0005-0000-0000-000065BD0000}"/>
    <cellStyle name="Virgule fixe 16 3" xfId="48407" xr:uid="{00000000-0005-0000-0000-000066BD0000}"/>
    <cellStyle name="Virgule fixe 16 3 2" xfId="48408" xr:uid="{00000000-0005-0000-0000-000067BD0000}"/>
    <cellStyle name="Virgule fixe 16 3 2 2" xfId="48409" xr:uid="{00000000-0005-0000-0000-000068BD0000}"/>
    <cellStyle name="Virgule fixe 16 3 2 2 2" xfId="48410" xr:uid="{00000000-0005-0000-0000-000069BD0000}"/>
    <cellStyle name="Virgule fixe 16 3 2 3" xfId="48411" xr:uid="{00000000-0005-0000-0000-00006ABD0000}"/>
    <cellStyle name="Virgule fixe 16 3 2 4" xfId="48412" xr:uid="{00000000-0005-0000-0000-00006BBD0000}"/>
    <cellStyle name="Virgule fixe 16 3 2 5" xfId="48413" xr:uid="{00000000-0005-0000-0000-00006CBD0000}"/>
    <cellStyle name="Virgule fixe 16 3 3" xfId="48414" xr:uid="{00000000-0005-0000-0000-00006DBD0000}"/>
    <cellStyle name="Virgule fixe 16 3 3 2" xfId="48415" xr:uid="{00000000-0005-0000-0000-00006EBD0000}"/>
    <cellStyle name="Virgule fixe 16 3 3 3" xfId="48416" xr:uid="{00000000-0005-0000-0000-00006FBD0000}"/>
    <cellStyle name="Virgule fixe 16 3 4" xfId="48417" xr:uid="{00000000-0005-0000-0000-000070BD0000}"/>
    <cellStyle name="Virgule fixe 16 3 5" xfId="48418" xr:uid="{00000000-0005-0000-0000-000071BD0000}"/>
    <cellStyle name="Virgule fixe 16 4" xfId="48419" xr:uid="{00000000-0005-0000-0000-000072BD0000}"/>
    <cellStyle name="Virgule fixe 17" xfId="48420" xr:uid="{00000000-0005-0000-0000-000073BD0000}"/>
    <cellStyle name="Virgule fixe 17 2" xfId="48421" xr:uid="{00000000-0005-0000-0000-000074BD0000}"/>
    <cellStyle name="Virgule fixe 17 2 2" xfId="48422" xr:uid="{00000000-0005-0000-0000-000075BD0000}"/>
    <cellStyle name="Virgule fixe 17 2 2 2" xfId="48423" xr:uid="{00000000-0005-0000-0000-000076BD0000}"/>
    <cellStyle name="Virgule fixe 17 2 2 2 2" xfId="48424" xr:uid="{00000000-0005-0000-0000-000077BD0000}"/>
    <cellStyle name="Virgule fixe 17 2 2 2 2 2" xfId="48425" xr:uid="{00000000-0005-0000-0000-000078BD0000}"/>
    <cellStyle name="Virgule fixe 17 2 2 2 3" xfId="48426" xr:uid="{00000000-0005-0000-0000-000079BD0000}"/>
    <cellStyle name="Virgule fixe 17 2 2 2 4" xfId="48427" xr:uid="{00000000-0005-0000-0000-00007ABD0000}"/>
    <cellStyle name="Virgule fixe 17 2 2 3" xfId="48428" xr:uid="{00000000-0005-0000-0000-00007BBD0000}"/>
    <cellStyle name="Virgule fixe 17 2 2 3 2" xfId="48429" xr:uid="{00000000-0005-0000-0000-00007CBD0000}"/>
    <cellStyle name="Virgule fixe 17 2 2 4" xfId="48430" xr:uid="{00000000-0005-0000-0000-00007DBD0000}"/>
    <cellStyle name="Virgule fixe 17 2 2 5" xfId="48431" xr:uid="{00000000-0005-0000-0000-00007EBD0000}"/>
    <cellStyle name="Virgule fixe 17 2 2 6" xfId="48432" xr:uid="{00000000-0005-0000-0000-00007FBD0000}"/>
    <cellStyle name="Virgule fixe 17 2 3" xfId="48433" xr:uid="{00000000-0005-0000-0000-000080BD0000}"/>
    <cellStyle name="Virgule fixe 17 3" xfId="48434" xr:uid="{00000000-0005-0000-0000-000081BD0000}"/>
    <cellStyle name="Virgule fixe 17 3 2" xfId="48435" xr:uid="{00000000-0005-0000-0000-000082BD0000}"/>
    <cellStyle name="Virgule fixe 17 3 2 2" xfId="48436" xr:uid="{00000000-0005-0000-0000-000083BD0000}"/>
    <cellStyle name="Virgule fixe 17 3 2 2 2" xfId="48437" xr:uid="{00000000-0005-0000-0000-000084BD0000}"/>
    <cellStyle name="Virgule fixe 17 3 2 3" xfId="48438" xr:uid="{00000000-0005-0000-0000-000085BD0000}"/>
    <cellStyle name="Virgule fixe 17 3 2 4" xfId="48439" xr:uid="{00000000-0005-0000-0000-000086BD0000}"/>
    <cellStyle name="Virgule fixe 17 3 2 5" xfId="48440" xr:uid="{00000000-0005-0000-0000-000087BD0000}"/>
    <cellStyle name="Virgule fixe 17 3 3" xfId="48441" xr:uid="{00000000-0005-0000-0000-000088BD0000}"/>
    <cellStyle name="Virgule fixe 17 3 3 2" xfId="48442" xr:uid="{00000000-0005-0000-0000-000089BD0000}"/>
    <cellStyle name="Virgule fixe 17 3 3 3" xfId="48443" xr:uid="{00000000-0005-0000-0000-00008ABD0000}"/>
    <cellStyle name="Virgule fixe 17 3 4" xfId="48444" xr:uid="{00000000-0005-0000-0000-00008BBD0000}"/>
    <cellStyle name="Virgule fixe 17 3 5" xfId="48445" xr:uid="{00000000-0005-0000-0000-00008CBD0000}"/>
    <cellStyle name="Virgule fixe 17 4" xfId="48446" xr:uid="{00000000-0005-0000-0000-00008DBD0000}"/>
    <cellStyle name="Virgule fixe 18" xfId="48447" xr:uid="{00000000-0005-0000-0000-00008EBD0000}"/>
    <cellStyle name="Virgule fixe 18 2" xfId="48448" xr:uid="{00000000-0005-0000-0000-00008FBD0000}"/>
    <cellStyle name="Virgule fixe 18 2 2" xfId="48449" xr:uid="{00000000-0005-0000-0000-000090BD0000}"/>
    <cellStyle name="Virgule fixe 18 2 2 2" xfId="48450" xr:uid="{00000000-0005-0000-0000-000091BD0000}"/>
    <cellStyle name="Virgule fixe 18 2 2 2 2" xfId="48451" xr:uid="{00000000-0005-0000-0000-000092BD0000}"/>
    <cellStyle name="Virgule fixe 18 2 2 2 2 2" xfId="48452" xr:uid="{00000000-0005-0000-0000-000093BD0000}"/>
    <cellStyle name="Virgule fixe 18 2 2 2 3" xfId="48453" xr:uid="{00000000-0005-0000-0000-000094BD0000}"/>
    <cellStyle name="Virgule fixe 18 2 2 2 4" xfId="48454" xr:uid="{00000000-0005-0000-0000-000095BD0000}"/>
    <cellStyle name="Virgule fixe 18 2 2 3" xfId="48455" xr:uid="{00000000-0005-0000-0000-000096BD0000}"/>
    <cellStyle name="Virgule fixe 18 2 2 3 2" xfId="48456" xr:uid="{00000000-0005-0000-0000-000097BD0000}"/>
    <cellStyle name="Virgule fixe 18 2 2 4" xfId="48457" xr:uid="{00000000-0005-0000-0000-000098BD0000}"/>
    <cellStyle name="Virgule fixe 18 2 2 5" xfId="48458" xr:uid="{00000000-0005-0000-0000-000099BD0000}"/>
    <cellStyle name="Virgule fixe 18 2 2 6" xfId="48459" xr:uid="{00000000-0005-0000-0000-00009ABD0000}"/>
    <cellStyle name="Virgule fixe 18 2 3" xfId="48460" xr:uid="{00000000-0005-0000-0000-00009BBD0000}"/>
    <cellStyle name="Virgule fixe 18 3" xfId="48461" xr:uid="{00000000-0005-0000-0000-00009CBD0000}"/>
    <cellStyle name="Virgule fixe 18 3 2" xfId="48462" xr:uid="{00000000-0005-0000-0000-00009DBD0000}"/>
    <cellStyle name="Virgule fixe 18 3 2 2" xfId="48463" xr:uid="{00000000-0005-0000-0000-00009EBD0000}"/>
    <cellStyle name="Virgule fixe 18 3 2 2 2" xfId="48464" xr:uid="{00000000-0005-0000-0000-00009FBD0000}"/>
    <cellStyle name="Virgule fixe 18 3 2 3" xfId="48465" xr:uid="{00000000-0005-0000-0000-0000A0BD0000}"/>
    <cellStyle name="Virgule fixe 18 3 2 4" xfId="48466" xr:uid="{00000000-0005-0000-0000-0000A1BD0000}"/>
    <cellStyle name="Virgule fixe 18 3 2 5" xfId="48467" xr:uid="{00000000-0005-0000-0000-0000A2BD0000}"/>
    <cellStyle name="Virgule fixe 18 3 3" xfId="48468" xr:uid="{00000000-0005-0000-0000-0000A3BD0000}"/>
    <cellStyle name="Virgule fixe 18 3 3 2" xfId="48469" xr:uid="{00000000-0005-0000-0000-0000A4BD0000}"/>
    <cellStyle name="Virgule fixe 18 3 3 3" xfId="48470" xr:uid="{00000000-0005-0000-0000-0000A5BD0000}"/>
    <cellStyle name="Virgule fixe 18 3 4" xfId="48471" xr:uid="{00000000-0005-0000-0000-0000A6BD0000}"/>
    <cellStyle name="Virgule fixe 18 3 5" xfId="48472" xr:uid="{00000000-0005-0000-0000-0000A7BD0000}"/>
    <cellStyle name="Virgule fixe 18 4" xfId="48473" xr:uid="{00000000-0005-0000-0000-0000A8BD0000}"/>
    <cellStyle name="Virgule fixe 19" xfId="48474" xr:uid="{00000000-0005-0000-0000-0000A9BD0000}"/>
    <cellStyle name="Virgule fixe 19 2" xfId="48475" xr:uid="{00000000-0005-0000-0000-0000AABD0000}"/>
    <cellStyle name="Virgule fixe 19 2 2" xfId="48476" xr:uid="{00000000-0005-0000-0000-0000ABBD0000}"/>
    <cellStyle name="Virgule fixe 19 2 2 2" xfId="48477" xr:uid="{00000000-0005-0000-0000-0000ACBD0000}"/>
    <cellStyle name="Virgule fixe 19 2 2 2 2" xfId="48478" xr:uid="{00000000-0005-0000-0000-0000ADBD0000}"/>
    <cellStyle name="Virgule fixe 19 2 2 2 2 2" xfId="48479" xr:uid="{00000000-0005-0000-0000-0000AEBD0000}"/>
    <cellStyle name="Virgule fixe 19 2 2 2 3" xfId="48480" xr:uid="{00000000-0005-0000-0000-0000AFBD0000}"/>
    <cellStyle name="Virgule fixe 19 2 2 2 4" xfId="48481" xr:uid="{00000000-0005-0000-0000-0000B0BD0000}"/>
    <cellStyle name="Virgule fixe 19 2 2 3" xfId="48482" xr:uid="{00000000-0005-0000-0000-0000B1BD0000}"/>
    <cellStyle name="Virgule fixe 19 2 2 3 2" xfId="48483" xr:uid="{00000000-0005-0000-0000-0000B2BD0000}"/>
    <cellStyle name="Virgule fixe 19 2 2 4" xfId="48484" xr:uid="{00000000-0005-0000-0000-0000B3BD0000}"/>
    <cellStyle name="Virgule fixe 19 2 2 5" xfId="48485" xr:uid="{00000000-0005-0000-0000-0000B4BD0000}"/>
    <cellStyle name="Virgule fixe 19 2 2 6" xfId="48486" xr:uid="{00000000-0005-0000-0000-0000B5BD0000}"/>
    <cellStyle name="Virgule fixe 19 2 3" xfId="48487" xr:uid="{00000000-0005-0000-0000-0000B6BD0000}"/>
    <cellStyle name="Virgule fixe 19 3" xfId="48488" xr:uid="{00000000-0005-0000-0000-0000B7BD0000}"/>
    <cellStyle name="Virgule fixe 19 3 2" xfId="48489" xr:uid="{00000000-0005-0000-0000-0000B8BD0000}"/>
    <cellStyle name="Virgule fixe 19 3 2 2" xfId="48490" xr:uid="{00000000-0005-0000-0000-0000B9BD0000}"/>
    <cellStyle name="Virgule fixe 19 3 2 2 2" xfId="48491" xr:uid="{00000000-0005-0000-0000-0000BABD0000}"/>
    <cellStyle name="Virgule fixe 19 3 2 3" xfId="48492" xr:uid="{00000000-0005-0000-0000-0000BBBD0000}"/>
    <cellStyle name="Virgule fixe 19 3 2 4" xfId="48493" xr:uid="{00000000-0005-0000-0000-0000BCBD0000}"/>
    <cellStyle name="Virgule fixe 19 3 2 5" xfId="48494" xr:uid="{00000000-0005-0000-0000-0000BDBD0000}"/>
    <cellStyle name="Virgule fixe 19 3 3" xfId="48495" xr:uid="{00000000-0005-0000-0000-0000BEBD0000}"/>
    <cellStyle name="Virgule fixe 19 3 3 2" xfId="48496" xr:uid="{00000000-0005-0000-0000-0000BFBD0000}"/>
    <cellStyle name="Virgule fixe 19 3 3 3" xfId="48497" xr:uid="{00000000-0005-0000-0000-0000C0BD0000}"/>
    <cellStyle name="Virgule fixe 19 3 4" xfId="48498" xr:uid="{00000000-0005-0000-0000-0000C1BD0000}"/>
    <cellStyle name="Virgule fixe 19 3 5" xfId="48499" xr:uid="{00000000-0005-0000-0000-0000C2BD0000}"/>
    <cellStyle name="Virgule fixe 19 4" xfId="48500" xr:uid="{00000000-0005-0000-0000-0000C3BD0000}"/>
    <cellStyle name="Virgule fixe 2" xfId="1002" xr:uid="{00000000-0005-0000-0000-0000C4BD0000}"/>
    <cellStyle name="Virgule fixe 2 10" xfId="48502" xr:uid="{00000000-0005-0000-0000-0000C5BD0000}"/>
    <cellStyle name="Virgule fixe 2 10 2" xfId="48503" xr:uid="{00000000-0005-0000-0000-0000C6BD0000}"/>
    <cellStyle name="Virgule fixe 2 10 2 2" xfId="48504" xr:uid="{00000000-0005-0000-0000-0000C7BD0000}"/>
    <cellStyle name="Virgule fixe 2 10 2 2 2" xfId="48505" xr:uid="{00000000-0005-0000-0000-0000C8BD0000}"/>
    <cellStyle name="Virgule fixe 2 10 2 3" xfId="48506" xr:uid="{00000000-0005-0000-0000-0000C9BD0000}"/>
    <cellStyle name="Virgule fixe 2 10 2 4" xfId="48507" xr:uid="{00000000-0005-0000-0000-0000CABD0000}"/>
    <cellStyle name="Virgule fixe 2 10 3" xfId="48508" xr:uid="{00000000-0005-0000-0000-0000CBBD0000}"/>
    <cellStyle name="Virgule fixe 2 10 3 2" xfId="48509" xr:uid="{00000000-0005-0000-0000-0000CCBD0000}"/>
    <cellStyle name="Virgule fixe 2 10 4" xfId="48510" xr:uid="{00000000-0005-0000-0000-0000CDBD0000}"/>
    <cellStyle name="Virgule fixe 2 10 5" xfId="48511" xr:uid="{00000000-0005-0000-0000-0000CEBD0000}"/>
    <cellStyle name="Virgule fixe 2 11" xfId="48512" xr:uid="{00000000-0005-0000-0000-0000CFBD0000}"/>
    <cellStyle name="Virgule fixe 2 12" xfId="48501" xr:uid="{00000000-0005-0000-0000-0000D0BD0000}"/>
    <cellStyle name="Virgule fixe 2 2" xfId="1981" xr:uid="{00000000-0005-0000-0000-0000D1BD0000}"/>
    <cellStyle name="Virgule fixe 2 2 2" xfId="48514" xr:uid="{00000000-0005-0000-0000-0000D2BD0000}"/>
    <cellStyle name="Virgule fixe 2 2 2 2" xfId="48515" xr:uid="{00000000-0005-0000-0000-0000D3BD0000}"/>
    <cellStyle name="Virgule fixe 2 2 2 2 2" xfId="48516" xr:uid="{00000000-0005-0000-0000-0000D4BD0000}"/>
    <cellStyle name="Virgule fixe 2 2 2 2 2 2" xfId="48517" xr:uid="{00000000-0005-0000-0000-0000D5BD0000}"/>
    <cellStyle name="Virgule fixe 2 2 2 2 3" xfId="48518" xr:uid="{00000000-0005-0000-0000-0000D6BD0000}"/>
    <cellStyle name="Virgule fixe 2 2 2 2 4" xfId="48519" xr:uid="{00000000-0005-0000-0000-0000D7BD0000}"/>
    <cellStyle name="Virgule fixe 2 2 2 3" xfId="48520" xr:uid="{00000000-0005-0000-0000-0000D8BD0000}"/>
    <cellStyle name="Virgule fixe 2 2 2 3 2" xfId="48521" xr:uid="{00000000-0005-0000-0000-0000D9BD0000}"/>
    <cellStyle name="Virgule fixe 2 2 2 4" xfId="48522" xr:uid="{00000000-0005-0000-0000-0000DABD0000}"/>
    <cellStyle name="Virgule fixe 2 2 2 5" xfId="48523" xr:uid="{00000000-0005-0000-0000-0000DBBD0000}"/>
    <cellStyle name="Virgule fixe 2 2 2 6" xfId="48524" xr:uid="{00000000-0005-0000-0000-0000DCBD0000}"/>
    <cellStyle name="Virgule fixe 2 2 3" xfId="48525" xr:uid="{00000000-0005-0000-0000-0000DDBD0000}"/>
    <cellStyle name="Virgule fixe 2 2 3 2" xfId="48526" xr:uid="{00000000-0005-0000-0000-0000DEBD0000}"/>
    <cellStyle name="Virgule fixe 2 2 4" xfId="48513" xr:uid="{00000000-0005-0000-0000-0000DFBD0000}"/>
    <cellStyle name="Virgule fixe 2 3" xfId="48527" xr:uid="{00000000-0005-0000-0000-0000E0BD0000}"/>
    <cellStyle name="Virgule fixe 2 3 2" xfId="48528" xr:uid="{00000000-0005-0000-0000-0000E1BD0000}"/>
    <cellStyle name="Virgule fixe 2 3 2 2" xfId="48529" xr:uid="{00000000-0005-0000-0000-0000E2BD0000}"/>
    <cellStyle name="Virgule fixe 2 3 2 2 2" xfId="48530" xr:uid="{00000000-0005-0000-0000-0000E3BD0000}"/>
    <cellStyle name="Virgule fixe 2 3 2 2 2 2" xfId="48531" xr:uid="{00000000-0005-0000-0000-0000E4BD0000}"/>
    <cellStyle name="Virgule fixe 2 3 2 2 3" xfId="48532" xr:uid="{00000000-0005-0000-0000-0000E5BD0000}"/>
    <cellStyle name="Virgule fixe 2 3 2 2 4" xfId="48533" xr:uid="{00000000-0005-0000-0000-0000E6BD0000}"/>
    <cellStyle name="Virgule fixe 2 3 2 3" xfId="48534" xr:uid="{00000000-0005-0000-0000-0000E7BD0000}"/>
    <cellStyle name="Virgule fixe 2 3 2 3 2" xfId="48535" xr:uid="{00000000-0005-0000-0000-0000E8BD0000}"/>
    <cellStyle name="Virgule fixe 2 3 2 4" xfId="48536" xr:uid="{00000000-0005-0000-0000-0000E9BD0000}"/>
    <cellStyle name="Virgule fixe 2 3 2 5" xfId="48537" xr:uid="{00000000-0005-0000-0000-0000EABD0000}"/>
    <cellStyle name="Virgule fixe 2 3 2 6" xfId="48538" xr:uid="{00000000-0005-0000-0000-0000EBBD0000}"/>
    <cellStyle name="Virgule fixe 2 3 3" xfId="48539" xr:uid="{00000000-0005-0000-0000-0000ECBD0000}"/>
    <cellStyle name="Virgule fixe 2 3 4" xfId="52143" xr:uid="{FBE89EC8-C892-4976-835D-C2B392967095}"/>
    <cellStyle name="Virgule fixe 2 4" xfId="48540" xr:uid="{00000000-0005-0000-0000-0000EDBD0000}"/>
    <cellStyle name="Virgule fixe 2 4 2" xfId="48541" xr:uid="{00000000-0005-0000-0000-0000EEBD0000}"/>
    <cellStyle name="Virgule fixe 2 4 2 2" xfId="48542" xr:uid="{00000000-0005-0000-0000-0000EFBD0000}"/>
    <cellStyle name="Virgule fixe 2 4 2 2 2" xfId="48543" xr:uid="{00000000-0005-0000-0000-0000F0BD0000}"/>
    <cellStyle name="Virgule fixe 2 4 2 2 2 2" xfId="48544" xr:uid="{00000000-0005-0000-0000-0000F1BD0000}"/>
    <cellStyle name="Virgule fixe 2 4 2 2 3" xfId="48545" xr:uid="{00000000-0005-0000-0000-0000F2BD0000}"/>
    <cellStyle name="Virgule fixe 2 4 2 2 4" xfId="48546" xr:uid="{00000000-0005-0000-0000-0000F3BD0000}"/>
    <cellStyle name="Virgule fixe 2 4 2 3" xfId="48547" xr:uid="{00000000-0005-0000-0000-0000F4BD0000}"/>
    <cellStyle name="Virgule fixe 2 4 2 3 2" xfId="48548" xr:uid="{00000000-0005-0000-0000-0000F5BD0000}"/>
    <cellStyle name="Virgule fixe 2 4 2 4" xfId="48549" xr:uid="{00000000-0005-0000-0000-0000F6BD0000}"/>
    <cellStyle name="Virgule fixe 2 4 2 5" xfId="48550" xr:uid="{00000000-0005-0000-0000-0000F7BD0000}"/>
    <cellStyle name="Virgule fixe 2 4 2 6" xfId="48551" xr:uid="{00000000-0005-0000-0000-0000F8BD0000}"/>
    <cellStyle name="Virgule fixe 2 5" xfId="48552" xr:uid="{00000000-0005-0000-0000-0000F9BD0000}"/>
    <cellStyle name="Virgule fixe 2 5 2" xfId="48553" xr:uid="{00000000-0005-0000-0000-0000FABD0000}"/>
    <cellStyle name="Virgule fixe 2 5 2 2" xfId="48554" xr:uid="{00000000-0005-0000-0000-0000FBBD0000}"/>
    <cellStyle name="Virgule fixe 2 5 2 2 2" xfId="48555" xr:uid="{00000000-0005-0000-0000-0000FCBD0000}"/>
    <cellStyle name="Virgule fixe 2 5 2 2 2 2" xfId="48556" xr:uid="{00000000-0005-0000-0000-0000FDBD0000}"/>
    <cellStyle name="Virgule fixe 2 5 2 2 3" xfId="48557" xr:uid="{00000000-0005-0000-0000-0000FEBD0000}"/>
    <cellStyle name="Virgule fixe 2 5 2 2 4" xfId="48558" xr:uid="{00000000-0005-0000-0000-0000FFBD0000}"/>
    <cellStyle name="Virgule fixe 2 5 2 3" xfId="48559" xr:uid="{00000000-0005-0000-0000-000000BE0000}"/>
    <cellStyle name="Virgule fixe 2 5 2 3 2" xfId="48560" xr:uid="{00000000-0005-0000-0000-000001BE0000}"/>
    <cellStyle name="Virgule fixe 2 5 2 4" xfId="48561" xr:uid="{00000000-0005-0000-0000-000002BE0000}"/>
    <cellStyle name="Virgule fixe 2 5 2 5" xfId="48562" xr:uid="{00000000-0005-0000-0000-000003BE0000}"/>
    <cellStyle name="Virgule fixe 2 6" xfId="48563" xr:uid="{00000000-0005-0000-0000-000004BE0000}"/>
    <cellStyle name="Virgule fixe 2 6 2" xfId="48564" xr:uid="{00000000-0005-0000-0000-000005BE0000}"/>
    <cellStyle name="Virgule fixe 2 6 2 2" xfId="48565" xr:uid="{00000000-0005-0000-0000-000006BE0000}"/>
    <cellStyle name="Virgule fixe 2 6 2 2 2" xfId="48566" xr:uid="{00000000-0005-0000-0000-000007BE0000}"/>
    <cellStyle name="Virgule fixe 2 6 2 2 2 2" xfId="48567" xr:uid="{00000000-0005-0000-0000-000008BE0000}"/>
    <cellStyle name="Virgule fixe 2 6 2 2 3" xfId="48568" xr:uid="{00000000-0005-0000-0000-000009BE0000}"/>
    <cellStyle name="Virgule fixe 2 6 2 2 4" xfId="48569" xr:uid="{00000000-0005-0000-0000-00000ABE0000}"/>
    <cellStyle name="Virgule fixe 2 6 2 3" xfId="48570" xr:uid="{00000000-0005-0000-0000-00000BBE0000}"/>
    <cellStyle name="Virgule fixe 2 6 2 3 2" xfId="48571" xr:uid="{00000000-0005-0000-0000-00000CBE0000}"/>
    <cellStyle name="Virgule fixe 2 6 2 4" xfId="48572" xr:uid="{00000000-0005-0000-0000-00000DBE0000}"/>
    <cellStyle name="Virgule fixe 2 6 2 5" xfId="48573" xr:uid="{00000000-0005-0000-0000-00000EBE0000}"/>
    <cellStyle name="Virgule fixe 2 7" xfId="48574" xr:uid="{00000000-0005-0000-0000-00000FBE0000}"/>
    <cellStyle name="Virgule fixe 2 7 2" xfId="48575" xr:uid="{00000000-0005-0000-0000-000010BE0000}"/>
    <cellStyle name="Virgule fixe 2 7 2 2" xfId="48576" xr:uid="{00000000-0005-0000-0000-000011BE0000}"/>
    <cellStyle name="Virgule fixe 2 7 2 2 2" xfId="48577" xr:uid="{00000000-0005-0000-0000-000012BE0000}"/>
    <cellStyle name="Virgule fixe 2 7 2 2 2 2" xfId="48578" xr:uid="{00000000-0005-0000-0000-000013BE0000}"/>
    <cellStyle name="Virgule fixe 2 7 2 2 3" xfId="48579" xr:uid="{00000000-0005-0000-0000-000014BE0000}"/>
    <cellStyle name="Virgule fixe 2 7 2 2 4" xfId="48580" xr:uid="{00000000-0005-0000-0000-000015BE0000}"/>
    <cellStyle name="Virgule fixe 2 7 2 3" xfId="48581" xr:uid="{00000000-0005-0000-0000-000016BE0000}"/>
    <cellStyle name="Virgule fixe 2 7 2 3 2" xfId="48582" xr:uid="{00000000-0005-0000-0000-000017BE0000}"/>
    <cellStyle name="Virgule fixe 2 7 2 4" xfId="48583" xr:uid="{00000000-0005-0000-0000-000018BE0000}"/>
    <cellStyle name="Virgule fixe 2 7 2 5" xfId="48584" xr:uid="{00000000-0005-0000-0000-000019BE0000}"/>
    <cellStyle name="Virgule fixe 2 8" xfId="48585" xr:uid="{00000000-0005-0000-0000-00001ABE0000}"/>
    <cellStyle name="Virgule fixe 2 8 2" xfId="48586" xr:uid="{00000000-0005-0000-0000-00001BBE0000}"/>
    <cellStyle name="Virgule fixe 2 8 2 2" xfId="48587" xr:uid="{00000000-0005-0000-0000-00001CBE0000}"/>
    <cellStyle name="Virgule fixe 2 8 2 2 2" xfId="48588" xr:uid="{00000000-0005-0000-0000-00001DBE0000}"/>
    <cellStyle name="Virgule fixe 2 8 2 2 2 2" xfId="48589" xr:uid="{00000000-0005-0000-0000-00001EBE0000}"/>
    <cellStyle name="Virgule fixe 2 8 2 2 3" xfId="48590" xr:uid="{00000000-0005-0000-0000-00001FBE0000}"/>
    <cellStyle name="Virgule fixe 2 8 2 2 4" xfId="48591" xr:uid="{00000000-0005-0000-0000-000020BE0000}"/>
    <cellStyle name="Virgule fixe 2 8 2 3" xfId="48592" xr:uid="{00000000-0005-0000-0000-000021BE0000}"/>
    <cellStyle name="Virgule fixe 2 8 2 3 2" xfId="48593" xr:uid="{00000000-0005-0000-0000-000022BE0000}"/>
    <cellStyle name="Virgule fixe 2 8 2 4" xfId="48594" xr:uid="{00000000-0005-0000-0000-000023BE0000}"/>
    <cellStyle name="Virgule fixe 2 8 2 5" xfId="48595" xr:uid="{00000000-0005-0000-0000-000024BE0000}"/>
    <cellStyle name="Virgule fixe 2 9" xfId="48596" xr:uid="{00000000-0005-0000-0000-000025BE0000}"/>
    <cellStyle name="Virgule fixe 2 9 2" xfId="48597" xr:uid="{00000000-0005-0000-0000-000026BE0000}"/>
    <cellStyle name="Virgule fixe 2 9 2 2" xfId="48598" xr:uid="{00000000-0005-0000-0000-000027BE0000}"/>
    <cellStyle name="Virgule fixe 2 9 2 2 2" xfId="48599" xr:uid="{00000000-0005-0000-0000-000028BE0000}"/>
    <cellStyle name="Virgule fixe 2 9 2 2 2 2" xfId="48600" xr:uid="{00000000-0005-0000-0000-000029BE0000}"/>
    <cellStyle name="Virgule fixe 2 9 2 2 3" xfId="48601" xr:uid="{00000000-0005-0000-0000-00002ABE0000}"/>
    <cellStyle name="Virgule fixe 2 9 2 2 4" xfId="48602" xr:uid="{00000000-0005-0000-0000-00002BBE0000}"/>
    <cellStyle name="Virgule fixe 2 9 2 3" xfId="48603" xr:uid="{00000000-0005-0000-0000-00002CBE0000}"/>
    <cellStyle name="Virgule fixe 2 9 2 3 2" xfId="48604" xr:uid="{00000000-0005-0000-0000-00002DBE0000}"/>
    <cellStyle name="Virgule fixe 2 9 2 4" xfId="48605" xr:uid="{00000000-0005-0000-0000-00002EBE0000}"/>
    <cellStyle name="Virgule fixe 2 9 2 5" xfId="48606" xr:uid="{00000000-0005-0000-0000-00002FBE0000}"/>
    <cellStyle name="Virgule fixe 20" xfId="48607" xr:uid="{00000000-0005-0000-0000-000030BE0000}"/>
    <cellStyle name="Virgule fixe 20 2" xfId="48608" xr:uid="{00000000-0005-0000-0000-000031BE0000}"/>
    <cellStyle name="Virgule fixe 20 2 2" xfId="48609" xr:uid="{00000000-0005-0000-0000-000032BE0000}"/>
    <cellStyle name="Virgule fixe 20 2 2 2" xfId="48610" xr:uid="{00000000-0005-0000-0000-000033BE0000}"/>
    <cellStyle name="Virgule fixe 20 2 2 2 2" xfId="48611" xr:uid="{00000000-0005-0000-0000-000034BE0000}"/>
    <cellStyle name="Virgule fixe 20 2 2 2 2 2" xfId="48612" xr:uid="{00000000-0005-0000-0000-000035BE0000}"/>
    <cellStyle name="Virgule fixe 20 2 2 2 3" xfId="48613" xr:uid="{00000000-0005-0000-0000-000036BE0000}"/>
    <cellStyle name="Virgule fixe 20 2 2 2 4" xfId="48614" xr:uid="{00000000-0005-0000-0000-000037BE0000}"/>
    <cellStyle name="Virgule fixe 20 2 2 3" xfId="48615" xr:uid="{00000000-0005-0000-0000-000038BE0000}"/>
    <cellStyle name="Virgule fixe 20 2 2 3 2" xfId="48616" xr:uid="{00000000-0005-0000-0000-000039BE0000}"/>
    <cellStyle name="Virgule fixe 20 2 2 4" xfId="48617" xr:uid="{00000000-0005-0000-0000-00003ABE0000}"/>
    <cellStyle name="Virgule fixe 20 2 2 5" xfId="48618" xr:uid="{00000000-0005-0000-0000-00003BBE0000}"/>
    <cellStyle name="Virgule fixe 20 2 2 6" xfId="48619" xr:uid="{00000000-0005-0000-0000-00003CBE0000}"/>
    <cellStyle name="Virgule fixe 20 2 3" xfId="48620" xr:uid="{00000000-0005-0000-0000-00003DBE0000}"/>
    <cellStyle name="Virgule fixe 20 3" xfId="48621" xr:uid="{00000000-0005-0000-0000-00003EBE0000}"/>
    <cellStyle name="Virgule fixe 20 3 2" xfId="48622" xr:uid="{00000000-0005-0000-0000-00003FBE0000}"/>
    <cellStyle name="Virgule fixe 20 3 2 2" xfId="48623" xr:uid="{00000000-0005-0000-0000-000040BE0000}"/>
    <cellStyle name="Virgule fixe 20 3 2 2 2" xfId="48624" xr:uid="{00000000-0005-0000-0000-000041BE0000}"/>
    <cellStyle name="Virgule fixe 20 3 2 3" xfId="48625" xr:uid="{00000000-0005-0000-0000-000042BE0000}"/>
    <cellStyle name="Virgule fixe 20 3 2 4" xfId="48626" xr:uid="{00000000-0005-0000-0000-000043BE0000}"/>
    <cellStyle name="Virgule fixe 20 3 2 5" xfId="48627" xr:uid="{00000000-0005-0000-0000-000044BE0000}"/>
    <cellStyle name="Virgule fixe 20 3 3" xfId="48628" xr:uid="{00000000-0005-0000-0000-000045BE0000}"/>
    <cellStyle name="Virgule fixe 20 3 3 2" xfId="48629" xr:uid="{00000000-0005-0000-0000-000046BE0000}"/>
    <cellStyle name="Virgule fixe 20 3 3 3" xfId="48630" xr:uid="{00000000-0005-0000-0000-000047BE0000}"/>
    <cellStyle name="Virgule fixe 20 3 4" xfId="48631" xr:uid="{00000000-0005-0000-0000-000048BE0000}"/>
    <cellStyle name="Virgule fixe 20 3 5" xfId="48632" xr:uid="{00000000-0005-0000-0000-000049BE0000}"/>
    <cellStyle name="Virgule fixe 20 4" xfId="48633" xr:uid="{00000000-0005-0000-0000-00004ABE0000}"/>
    <cellStyle name="Virgule fixe 21" xfId="48634" xr:uid="{00000000-0005-0000-0000-00004BBE0000}"/>
    <cellStyle name="Virgule fixe 21 2" xfId="48635" xr:uid="{00000000-0005-0000-0000-00004CBE0000}"/>
    <cellStyle name="Virgule fixe 21 2 2" xfId="48636" xr:uid="{00000000-0005-0000-0000-00004DBE0000}"/>
    <cellStyle name="Virgule fixe 21 2 2 2" xfId="48637" xr:uid="{00000000-0005-0000-0000-00004EBE0000}"/>
    <cellStyle name="Virgule fixe 21 2 2 2 2" xfId="48638" xr:uid="{00000000-0005-0000-0000-00004FBE0000}"/>
    <cellStyle name="Virgule fixe 21 2 2 2 2 2" xfId="48639" xr:uid="{00000000-0005-0000-0000-000050BE0000}"/>
    <cellStyle name="Virgule fixe 21 2 2 2 3" xfId="48640" xr:uid="{00000000-0005-0000-0000-000051BE0000}"/>
    <cellStyle name="Virgule fixe 21 2 2 2 4" xfId="48641" xr:uid="{00000000-0005-0000-0000-000052BE0000}"/>
    <cellStyle name="Virgule fixe 21 2 2 3" xfId="48642" xr:uid="{00000000-0005-0000-0000-000053BE0000}"/>
    <cellStyle name="Virgule fixe 21 2 2 3 2" xfId="48643" xr:uid="{00000000-0005-0000-0000-000054BE0000}"/>
    <cellStyle name="Virgule fixe 21 2 2 4" xfId="48644" xr:uid="{00000000-0005-0000-0000-000055BE0000}"/>
    <cellStyle name="Virgule fixe 21 2 2 5" xfId="48645" xr:uid="{00000000-0005-0000-0000-000056BE0000}"/>
    <cellStyle name="Virgule fixe 21 2 2 6" xfId="48646" xr:uid="{00000000-0005-0000-0000-000057BE0000}"/>
    <cellStyle name="Virgule fixe 21 2 3" xfId="48647" xr:uid="{00000000-0005-0000-0000-000058BE0000}"/>
    <cellStyle name="Virgule fixe 21 3" xfId="48648" xr:uid="{00000000-0005-0000-0000-000059BE0000}"/>
    <cellStyle name="Virgule fixe 21 3 2" xfId="48649" xr:uid="{00000000-0005-0000-0000-00005ABE0000}"/>
    <cellStyle name="Virgule fixe 21 3 2 2" xfId="48650" xr:uid="{00000000-0005-0000-0000-00005BBE0000}"/>
    <cellStyle name="Virgule fixe 21 3 2 2 2" xfId="48651" xr:uid="{00000000-0005-0000-0000-00005CBE0000}"/>
    <cellStyle name="Virgule fixe 21 3 2 3" xfId="48652" xr:uid="{00000000-0005-0000-0000-00005DBE0000}"/>
    <cellStyle name="Virgule fixe 21 3 2 4" xfId="48653" xr:uid="{00000000-0005-0000-0000-00005EBE0000}"/>
    <cellStyle name="Virgule fixe 21 3 2 5" xfId="48654" xr:uid="{00000000-0005-0000-0000-00005FBE0000}"/>
    <cellStyle name="Virgule fixe 21 3 3" xfId="48655" xr:uid="{00000000-0005-0000-0000-000060BE0000}"/>
    <cellStyle name="Virgule fixe 21 3 3 2" xfId="48656" xr:uid="{00000000-0005-0000-0000-000061BE0000}"/>
    <cellStyle name="Virgule fixe 21 3 3 3" xfId="48657" xr:uid="{00000000-0005-0000-0000-000062BE0000}"/>
    <cellStyle name="Virgule fixe 21 3 4" xfId="48658" xr:uid="{00000000-0005-0000-0000-000063BE0000}"/>
    <cellStyle name="Virgule fixe 21 3 5" xfId="48659" xr:uid="{00000000-0005-0000-0000-000064BE0000}"/>
    <cellStyle name="Virgule fixe 21 4" xfId="48660" xr:uid="{00000000-0005-0000-0000-000065BE0000}"/>
    <cellStyle name="Virgule fixe 22" xfId="48661" xr:uid="{00000000-0005-0000-0000-000066BE0000}"/>
    <cellStyle name="Virgule fixe 22 2" xfId="48662" xr:uid="{00000000-0005-0000-0000-000067BE0000}"/>
    <cellStyle name="Virgule fixe 22 2 2" xfId="48663" xr:uid="{00000000-0005-0000-0000-000068BE0000}"/>
    <cellStyle name="Virgule fixe 22 2 2 2" xfId="48664" xr:uid="{00000000-0005-0000-0000-000069BE0000}"/>
    <cellStyle name="Virgule fixe 22 2 2 2 2" xfId="48665" xr:uid="{00000000-0005-0000-0000-00006ABE0000}"/>
    <cellStyle name="Virgule fixe 22 2 2 2 2 2" xfId="48666" xr:uid="{00000000-0005-0000-0000-00006BBE0000}"/>
    <cellStyle name="Virgule fixe 22 2 2 2 3" xfId="48667" xr:uid="{00000000-0005-0000-0000-00006CBE0000}"/>
    <cellStyle name="Virgule fixe 22 2 2 2 4" xfId="48668" xr:uid="{00000000-0005-0000-0000-00006DBE0000}"/>
    <cellStyle name="Virgule fixe 22 2 2 3" xfId="48669" xr:uid="{00000000-0005-0000-0000-00006EBE0000}"/>
    <cellStyle name="Virgule fixe 22 2 2 3 2" xfId="48670" xr:uid="{00000000-0005-0000-0000-00006FBE0000}"/>
    <cellStyle name="Virgule fixe 22 2 2 4" xfId="48671" xr:uid="{00000000-0005-0000-0000-000070BE0000}"/>
    <cellStyle name="Virgule fixe 22 2 2 5" xfId="48672" xr:uid="{00000000-0005-0000-0000-000071BE0000}"/>
    <cellStyle name="Virgule fixe 22 2 2 6" xfId="48673" xr:uid="{00000000-0005-0000-0000-000072BE0000}"/>
    <cellStyle name="Virgule fixe 22 2 3" xfId="48674" xr:uid="{00000000-0005-0000-0000-000073BE0000}"/>
    <cellStyle name="Virgule fixe 22 3" xfId="48675" xr:uid="{00000000-0005-0000-0000-000074BE0000}"/>
    <cellStyle name="Virgule fixe 22 3 2" xfId="48676" xr:uid="{00000000-0005-0000-0000-000075BE0000}"/>
    <cellStyle name="Virgule fixe 22 3 2 2" xfId="48677" xr:uid="{00000000-0005-0000-0000-000076BE0000}"/>
    <cellStyle name="Virgule fixe 22 3 2 2 2" xfId="48678" xr:uid="{00000000-0005-0000-0000-000077BE0000}"/>
    <cellStyle name="Virgule fixe 22 3 2 3" xfId="48679" xr:uid="{00000000-0005-0000-0000-000078BE0000}"/>
    <cellStyle name="Virgule fixe 22 3 2 4" xfId="48680" xr:uid="{00000000-0005-0000-0000-000079BE0000}"/>
    <cellStyle name="Virgule fixe 22 3 2 5" xfId="48681" xr:uid="{00000000-0005-0000-0000-00007ABE0000}"/>
    <cellStyle name="Virgule fixe 22 3 3" xfId="48682" xr:uid="{00000000-0005-0000-0000-00007BBE0000}"/>
    <cellStyle name="Virgule fixe 22 3 3 2" xfId="48683" xr:uid="{00000000-0005-0000-0000-00007CBE0000}"/>
    <cellStyle name="Virgule fixe 22 3 3 3" xfId="48684" xr:uid="{00000000-0005-0000-0000-00007DBE0000}"/>
    <cellStyle name="Virgule fixe 22 3 4" xfId="48685" xr:uid="{00000000-0005-0000-0000-00007EBE0000}"/>
    <cellStyle name="Virgule fixe 22 3 5" xfId="48686" xr:uid="{00000000-0005-0000-0000-00007FBE0000}"/>
    <cellStyle name="Virgule fixe 22 4" xfId="48687" xr:uid="{00000000-0005-0000-0000-000080BE0000}"/>
    <cellStyle name="Virgule fixe 23" xfId="48688" xr:uid="{00000000-0005-0000-0000-000081BE0000}"/>
    <cellStyle name="Virgule fixe 23 2" xfId="48689" xr:uid="{00000000-0005-0000-0000-000082BE0000}"/>
    <cellStyle name="Virgule fixe 23 2 2" xfId="48690" xr:uid="{00000000-0005-0000-0000-000083BE0000}"/>
    <cellStyle name="Virgule fixe 23 2 2 2" xfId="48691" xr:uid="{00000000-0005-0000-0000-000084BE0000}"/>
    <cellStyle name="Virgule fixe 23 2 2 2 2" xfId="48692" xr:uid="{00000000-0005-0000-0000-000085BE0000}"/>
    <cellStyle name="Virgule fixe 23 2 2 2 2 2" xfId="48693" xr:uid="{00000000-0005-0000-0000-000086BE0000}"/>
    <cellStyle name="Virgule fixe 23 2 2 2 3" xfId="48694" xr:uid="{00000000-0005-0000-0000-000087BE0000}"/>
    <cellStyle name="Virgule fixe 23 2 2 2 4" xfId="48695" xr:uid="{00000000-0005-0000-0000-000088BE0000}"/>
    <cellStyle name="Virgule fixe 23 2 2 3" xfId="48696" xr:uid="{00000000-0005-0000-0000-000089BE0000}"/>
    <cellStyle name="Virgule fixe 23 2 2 3 2" xfId="48697" xr:uid="{00000000-0005-0000-0000-00008ABE0000}"/>
    <cellStyle name="Virgule fixe 23 2 2 4" xfId="48698" xr:uid="{00000000-0005-0000-0000-00008BBE0000}"/>
    <cellStyle name="Virgule fixe 23 2 2 5" xfId="48699" xr:uid="{00000000-0005-0000-0000-00008CBE0000}"/>
    <cellStyle name="Virgule fixe 23 2 2 6" xfId="48700" xr:uid="{00000000-0005-0000-0000-00008DBE0000}"/>
    <cellStyle name="Virgule fixe 23 2 3" xfId="48701" xr:uid="{00000000-0005-0000-0000-00008EBE0000}"/>
    <cellStyle name="Virgule fixe 23 3" xfId="48702" xr:uid="{00000000-0005-0000-0000-00008FBE0000}"/>
    <cellStyle name="Virgule fixe 23 3 2" xfId="48703" xr:uid="{00000000-0005-0000-0000-000090BE0000}"/>
    <cellStyle name="Virgule fixe 23 3 2 2" xfId="48704" xr:uid="{00000000-0005-0000-0000-000091BE0000}"/>
    <cellStyle name="Virgule fixe 23 3 2 2 2" xfId="48705" xr:uid="{00000000-0005-0000-0000-000092BE0000}"/>
    <cellStyle name="Virgule fixe 23 3 2 3" xfId="48706" xr:uid="{00000000-0005-0000-0000-000093BE0000}"/>
    <cellStyle name="Virgule fixe 23 3 2 4" xfId="48707" xr:uid="{00000000-0005-0000-0000-000094BE0000}"/>
    <cellStyle name="Virgule fixe 23 3 2 5" xfId="48708" xr:uid="{00000000-0005-0000-0000-000095BE0000}"/>
    <cellStyle name="Virgule fixe 23 3 3" xfId="48709" xr:uid="{00000000-0005-0000-0000-000096BE0000}"/>
    <cellStyle name="Virgule fixe 23 3 3 2" xfId="48710" xr:uid="{00000000-0005-0000-0000-000097BE0000}"/>
    <cellStyle name="Virgule fixe 23 3 3 3" xfId="48711" xr:uid="{00000000-0005-0000-0000-000098BE0000}"/>
    <cellStyle name="Virgule fixe 23 3 4" xfId="48712" xr:uid="{00000000-0005-0000-0000-000099BE0000}"/>
    <cellStyle name="Virgule fixe 23 3 5" xfId="48713" xr:uid="{00000000-0005-0000-0000-00009ABE0000}"/>
    <cellStyle name="Virgule fixe 23 4" xfId="48714" xr:uid="{00000000-0005-0000-0000-00009BBE0000}"/>
    <cellStyle name="Virgule fixe 24" xfId="48715" xr:uid="{00000000-0005-0000-0000-00009CBE0000}"/>
    <cellStyle name="Virgule fixe 24 2" xfId="48716" xr:uid="{00000000-0005-0000-0000-00009DBE0000}"/>
    <cellStyle name="Virgule fixe 24 2 2" xfId="48717" xr:uid="{00000000-0005-0000-0000-00009EBE0000}"/>
    <cellStyle name="Virgule fixe 24 2 2 2" xfId="48718" xr:uid="{00000000-0005-0000-0000-00009FBE0000}"/>
    <cellStyle name="Virgule fixe 24 2 2 2 2" xfId="48719" xr:uid="{00000000-0005-0000-0000-0000A0BE0000}"/>
    <cellStyle name="Virgule fixe 24 2 2 2 2 2" xfId="48720" xr:uid="{00000000-0005-0000-0000-0000A1BE0000}"/>
    <cellStyle name="Virgule fixe 24 2 2 2 3" xfId="48721" xr:uid="{00000000-0005-0000-0000-0000A2BE0000}"/>
    <cellStyle name="Virgule fixe 24 2 2 2 4" xfId="48722" xr:uid="{00000000-0005-0000-0000-0000A3BE0000}"/>
    <cellStyle name="Virgule fixe 24 2 2 3" xfId="48723" xr:uid="{00000000-0005-0000-0000-0000A4BE0000}"/>
    <cellStyle name="Virgule fixe 24 2 2 3 2" xfId="48724" xr:uid="{00000000-0005-0000-0000-0000A5BE0000}"/>
    <cellStyle name="Virgule fixe 24 2 2 4" xfId="48725" xr:uid="{00000000-0005-0000-0000-0000A6BE0000}"/>
    <cellStyle name="Virgule fixe 24 2 2 5" xfId="48726" xr:uid="{00000000-0005-0000-0000-0000A7BE0000}"/>
    <cellStyle name="Virgule fixe 24 2 2 6" xfId="48727" xr:uid="{00000000-0005-0000-0000-0000A8BE0000}"/>
    <cellStyle name="Virgule fixe 24 2 3" xfId="48728" xr:uid="{00000000-0005-0000-0000-0000A9BE0000}"/>
    <cellStyle name="Virgule fixe 24 3" xfId="48729" xr:uid="{00000000-0005-0000-0000-0000AABE0000}"/>
    <cellStyle name="Virgule fixe 24 3 2" xfId="48730" xr:uid="{00000000-0005-0000-0000-0000ABBE0000}"/>
    <cellStyle name="Virgule fixe 24 3 2 2" xfId="48731" xr:uid="{00000000-0005-0000-0000-0000ACBE0000}"/>
    <cellStyle name="Virgule fixe 24 3 2 2 2" xfId="48732" xr:uid="{00000000-0005-0000-0000-0000ADBE0000}"/>
    <cellStyle name="Virgule fixe 24 3 2 3" xfId="48733" xr:uid="{00000000-0005-0000-0000-0000AEBE0000}"/>
    <cellStyle name="Virgule fixe 24 3 2 4" xfId="48734" xr:uid="{00000000-0005-0000-0000-0000AFBE0000}"/>
    <cellStyle name="Virgule fixe 24 3 2 5" xfId="48735" xr:uid="{00000000-0005-0000-0000-0000B0BE0000}"/>
    <cellStyle name="Virgule fixe 24 3 3" xfId="48736" xr:uid="{00000000-0005-0000-0000-0000B1BE0000}"/>
    <cellStyle name="Virgule fixe 24 3 3 2" xfId="48737" xr:uid="{00000000-0005-0000-0000-0000B2BE0000}"/>
    <cellStyle name="Virgule fixe 24 3 3 3" xfId="48738" xr:uid="{00000000-0005-0000-0000-0000B3BE0000}"/>
    <cellStyle name="Virgule fixe 24 3 4" xfId="48739" xr:uid="{00000000-0005-0000-0000-0000B4BE0000}"/>
    <cellStyle name="Virgule fixe 24 3 5" xfId="48740" xr:uid="{00000000-0005-0000-0000-0000B5BE0000}"/>
    <cellStyle name="Virgule fixe 24 4" xfId="48741" xr:uid="{00000000-0005-0000-0000-0000B6BE0000}"/>
    <cellStyle name="Virgule fixe 25" xfId="48742" xr:uid="{00000000-0005-0000-0000-0000B7BE0000}"/>
    <cellStyle name="Virgule fixe 25 2" xfId="48743" xr:uid="{00000000-0005-0000-0000-0000B8BE0000}"/>
    <cellStyle name="Virgule fixe 25 2 2" xfId="48744" xr:uid="{00000000-0005-0000-0000-0000B9BE0000}"/>
    <cellStyle name="Virgule fixe 25 2 2 2" xfId="48745" xr:uid="{00000000-0005-0000-0000-0000BABE0000}"/>
    <cellStyle name="Virgule fixe 25 2 2 2 2" xfId="48746" xr:uid="{00000000-0005-0000-0000-0000BBBE0000}"/>
    <cellStyle name="Virgule fixe 25 2 2 2 2 2" xfId="48747" xr:uid="{00000000-0005-0000-0000-0000BCBE0000}"/>
    <cellStyle name="Virgule fixe 25 2 2 2 3" xfId="48748" xr:uid="{00000000-0005-0000-0000-0000BDBE0000}"/>
    <cellStyle name="Virgule fixe 25 2 2 2 4" xfId="48749" xr:uid="{00000000-0005-0000-0000-0000BEBE0000}"/>
    <cellStyle name="Virgule fixe 25 2 2 3" xfId="48750" xr:uid="{00000000-0005-0000-0000-0000BFBE0000}"/>
    <cellStyle name="Virgule fixe 25 2 2 3 2" xfId="48751" xr:uid="{00000000-0005-0000-0000-0000C0BE0000}"/>
    <cellStyle name="Virgule fixe 25 2 2 4" xfId="48752" xr:uid="{00000000-0005-0000-0000-0000C1BE0000}"/>
    <cellStyle name="Virgule fixe 25 2 2 5" xfId="48753" xr:uid="{00000000-0005-0000-0000-0000C2BE0000}"/>
    <cellStyle name="Virgule fixe 25 2 2 6" xfId="48754" xr:uid="{00000000-0005-0000-0000-0000C3BE0000}"/>
    <cellStyle name="Virgule fixe 25 2 3" xfId="48755" xr:uid="{00000000-0005-0000-0000-0000C4BE0000}"/>
    <cellStyle name="Virgule fixe 25 3" xfId="48756" xr:uid="{00000000-0005-0000-0000-0000C5BE0000}"/>
    <cellStyle name="Virgule fixe 25 3 2" xfId="48757" xr:uid="{00000000-0005-0000-0000-0000C6BE0000}"/>
    <cellStyle name="Virgule fixe 25 3 2 2" xfId="48758" xr:uid="{00000000-0005-0000-0000-0000C7BE0000}"/>
    <cellStyle name="Virgule fixe 25 3 2 2 2" xfId="48759" xr:uid="{00000000-0005-0000-0000-0000C8BE0000}"/>
    <cellStyle name="Virgule fixe 25 3 2 3" xfId="48760" xr:uid="{00000000-0005-0000-0000-0000C9BE0000}"/>
    <cellStyle name="Virgule fixe 25 3 2 4" xfId="48761" xr:uid="{00000000-0005-0000-0000-0000CABE0000}"/>
    <cellStyle name="Virgule fixe 25 3 2 5" xfId="48762" xr:uid="{00000000-0005-0000-0000-0000CBBE0000}"/>
    <cellStyle name="Virgule fixe 25 3 3" xfId="48763" xr:uid="{00000000-0005-0000-0000-0000CCBE0000}"/>
    <cellStyle name="Virgule fixe 25 3 3 2" xfId="48764" xr:uid="{00000000-0005-0000-0000-0000CDBE0000}"/>
    <cellStyle name="Virgule fixe 25 3 3 3" xfId="48765" xr:uid="{00000000-0005-0000-0000-0000CEBE0000}"/>
    <cellStyle name="Virgule fixe 25 3 4" xfId="48766" xr:uid="{00000000-0005-0000-0000-0000CFBE0000}"/>
    <cellStyle name="Virgule fixe 25 3 5" xfId="48767" xr:uid="{00000000-0005-0000-0000-0000D0BE0000}"/>
    <cellStyle name="Virgule fixe 25 4" xfId="48768" xr:uid="{00000000-0005-0000-0000-0000D1BE0000}"/>
    <cellStyle name="Virgule fixe 26" xfId="48769" xr:uid="{00000000-0005-0000-0000-0000D2BE0000}"/>
    <cellStyle name="Virgule fixe 26 2" xfId="48770" xr:uid="{00000000-0005-0000-0000-0000D3BE0000}"/>
    <cellStyle name="Virgule fixe 26 2 2" xfId="48771" xr:uid="{00000000-0005-0000-0000-0000D4BE0000}"/>
    <cellStyle name="Virgule fixe 26 2 2 2" xfId="48772" xr:uid="{00000000-0005-0000-0000-0000D5BE0000}"/>
    <cellStyle name="Virgule fixe 26 2 2 2 2" xfId="48773" xr:uid="{00000000-0005-0000-0000-0000D6BE0000}"/>
    <cellStyle name="Virgule fixe 26 2 2 2 2 2" xfId="48774" xr:uid="{00000000-0005-0000-0000-0000D7BE0000}"/>
    <cellStyle name="Virgule fixe 26 2 2 2 3" xfId="48775" xr:uid="{00000000-0005-0000-0000-0000D8BE0000}"/>
    <cellStyle name="Virgule fixe 26 2 2 2 4" xfId="48776" xr:uid="{00000000-0005-0000-0000-0000D9BE0000}"/>
    <cellStyle name="Virgule fixe 26 2 2 3" xfId="48777" xr:uid="{00000000-0005-0000-0000-0000DABE0000}"/>
    <cellStyle name="Virgule fixe 26 2 2 3 2" xfId="48778" xr:uid="{00000000-0005-0000-0000-0000DBBE0000}"/>
    <cellStyle name="Virgule fixe 26 2 2 4" xfId="48779" xr:uid="{00000000-0005-0000-0000-0000DCBE0000}"/>
    <cellStyle name="Virgule fixe 26 2 2 5" xfId="48780" xr:uid="{00000000-0005-0000-0000-0000DDBE0000}"/>
    <cellStyle name="Virgule fixe 26 2 2 6" xfId="48781" xr:uid="{00000000-0005-0000-0000-0000DEBE0000}"/>
    <cellStyle name="Virgule fixe 26 2 3" xfId="48782" xr:uid="{00000000-0005-0000-0000-0000DFBE0000}"/>
    <cellStyle name="Virgule fixe 26 3" xfId="48783" xr:uid="{00000000-0005-0000-0000-0000E0BE0000}"/>
    <cellStyle name="Virgule fixe 26 3 2" xfId="48784" xr:uid="{00000000-0005-0000-0000-0000E1BE0000}"/>
    <cellStyle name="Virgule fixe 26 3 2 2" xfId="48785" xr:uid="{00000000-0005-0000-0000-0000E2BE0000}"/>
    <cellStyle name="Virgule fixe 26 3 2 2 2" xfId="48786" xr:uid="{00000000-0005-0000-0000-0000E3BE0000}"/>
    <cellStyle name="Virgule fixe 26 3 2 3" xfId="48787" xr:uid="{00000000-0005-0000-0000-0000E4BE0000}"/>
    <cellStyle name="Virgule fixe 26 3 2 4" xfId="48788" xr:uid="{00000000-0005-0000-0000-0000E5BE0000}"/>
    <cellStyle name="Virgule fixe 26 3 2 5" xfId="48789" xr:uid="{00000000-0005-0000-0000-0000E6BE0000}"/>
    <cellStyle name="Virgule fixe 26 3 3" xfId="48790" xr:uid="{00000000-0005-0000-0000-0000E7BE0000}"/>
    <cellStyle name="Virgule fixe 26 3 3 2" xfId="48791" xr:uid="{00000000-0005-0000-0000-0000E8BE0000}"/>
    <cellStyle name="Virgule fixe 26 3 3 3" xfId="48792" xr:uid="{00000000-0005-0000-0000-0000E9BE0000}"/>
    <cellStyle name="Virgule fixe 26 3 4" xfId="48793" xr:uid="{00000000-0005-0000-0000-0000EABE0000}"/>
    <cellStyle name="Virgule fixe 26 3 5" xfId="48794" xr:uid="{00000000-0005-0000-0000-0000EBBE0000}"/>
    <cellStyle name="Virgule fixe 26 4" xfId="48795" xr:uid="{00000000-0005-0000-0000-0000ECBE0000}"/>
    <cellStyle name="Virgule fixe 27" xfId="48796" xr:uid="{00000000-0005-0000-0000-0000EDBE0000}"/>
    <cellStyle name="Virgule fixe 27 2" xfId="48797" xr:uid="{00000000-0005-0000-0000-0000EEBE0000}"/>
    <cellStyle name="Virgule fixe 27 2 2" xfId="48798" xr:uid="{00000000-0005-0000-0000-0000EFBE0000}"/>
    <cellStyle name="Virgule fixe 27 2 2 2" xfId="48799" xr:uid="{00000000-0005-0000-0000-0000F0BE0000}"/>
    <cellStyle name="Virgule fixe 27 2 2 2 2" xfId="48800" xr:uid="{00000000-0005-0000-0000-0000F1BE0000}"/>
    <cellStyle name="Virgule fixe 27 2 2 2 2 2" xfId="48801" xr:uid="{00000000-0005-0000-0000-0000F2BE0000}"/>
    <cellStyle name="Virgule fixe 27 2 2 2 3" xfId="48802" xr:uid="{00000000-0005-0000-0000-0000F3BE0000}"/>
    <cellStyle name="Virgule fixe 27 2 2 2 4" xfId="48803" xr:uid="{00000000-0005-0000-0000-0000F4BE0000}"/>
    <cellStyle name="Virgule fixe 27 2 2 3" xfId="48804" xr:uid="{00000000-0005-0000-0000-0000F5BE0000}"/>
    <cellStyle name="Virgule fixe 27 2 2 3 2" xfId="48805" xr:uid="{00000000-0005-0000-0000-0000F6BE0000}"/>
    <cellStyle name="Virgule fixe 27 2 2 4" xfId="48806" xr:uid="{00000000-0005-0000-0000-0000F7BE0000}"/>
    <cellStyle name="Virgule fixe 27 2 2 5" xfId="48807" xr:uid="{00000000-0005-0000-0000-0000F8BE0000}"/>
    <cellStyle name="Virgule fixe 27 2 2 6" xfId="48808" xr:uid="{00000000-0005-0000-0000-0000F9BE0000}"/>
    <cellStyle name="Virgule fixe 27 2 3" xfId="48809" xr:uid="{00000000-0005-0000-0000-0000FABE0000}"/>
    <cellStyle name="Virgule fixe 27 3" xfId="48810" xr:uid="{00000000-0005-0000-0000-0000FBBE0000}"/>
    <cellStyle name="Virgule fixe 27 3 2" xfId="48811" xr:uid="{00000000-0005-0000-0000-0000FCBE0000}"/>
    <cellStyle name="Virgule fixe 27 3 2 2" xfId="48812" xr:uid="{00000000-0005-0000-0000-0000FDBE0000}"/>
    <cellStyle name="Virgule fixe 27 3 2 2 2" xfId="48813" xr:uid="{00000000-0005-0000-0000-0000FEBE0000}"/>
    <cellStyle name="Virgule fixe 27 3 2 3" xfId="48814" xr:uid="{00000000-0005-0000-0000-0000FFBE0000}"/>
    <cellStyle name="Virgule fixe 27 3 2 4" xfId="48815" xr:uid="{00000000-0005-0000-0000-000000BF0000}"/>
    <cellStyle name="Virgule fixe 27 3 2 5" xfId="48816" xr:uid="{00000000-0005-0000-0000-000001BF0000}"/>
    <cellStyle name="Virgule fixe 27 3 3" xfId="48817" xr:uid="{00000000-0005-0000-0000-000002BF0000}"/>
    <cellStyle name="Virgule fixe 27 3 3 2" xfId="48818" xr:uid="{00000000-0005-0000-0000-000003BF0000}"/>
    <cellStyle name="Virgule fixe 27 3 3 3" xfId="48819" xr:uid="{00000000-0005-0000-0000-000004BF0000}"/>
    <cellStyle name="Virgule fixe 27 3 4" xfId="48820" xr:uid="{00000000-0005-0000-0000-000005BF0000}"/>
    <cellStyle name="Virgule fixe 27 3 5" xfId="48821" xr:uid="{00000000-0005-0000-0000-000006BF0000}"/>
    <cellStyle name="Virgule fixe 27 4" xfId="48822" xr:uid="{00000000-0005-0000-0000-000007BF0000}"/>
    <cellStyle name="Virgule fixe 28" xfId="48823" xr:uid="{00000000-0005-0000-0000-000008BF0000}"/>
    <cellStyle name="Virgule fixe 28 2" xfId="48824" xr:uid="{00000000-0005-0000-0000-000009BF0000}"/>
    <cellStyle name="Virgule fixe 28 2 2" xfId="48825" xr:uid="{00000000-0005-0000-0000-00000ABF0000}"/>
    <cellStyle name="Virgule fixe 28 2 2 2" xfId="48826" xr:uid="{00000000-0005-0000-0000-00000BBF0000}"/>
    <cellStyle name="Virgule fixe 28 2 2 2 2" xfId="48827" xr:uid="{00000000-0005-0000-0000-00000CBF0000}"/>
    <cellStyle name="Virgule fixe 28 2 2 2 2 2" xfId="48828" xr:uid="{00000000-0005-0000-0000-00000DBF0000}"/>
    <cellStyle name="Virgule fixe 28 2 2 2 3" xfId="48829" xr:uid="{00000000-0005-0000-0000-00000EBF0000}"/>
    <cellStyle name="Virgule fixe 28 2 2 2 4" xfId="48830" xr:uid="{00000000-0005-0000-0000-00000FBF0000}"/>
    <cellStyle name="Virgule fixe 28 2 2 3" xfId="48831" xr:uid="{00000000-0005-0000-0000-000010BF0000}"/>
    <cellStyle name="Virgule fixe 28 2 2 3 2" xfId="48832" xr:uid="{00000000-0005-0000-0000-000011BF0000}"/>
    <cellStyle name="Virgule fixe 28 2 2 4" xfId="48833" xr:uid="{00000000-0005-0000-0000-000012BF0000}"/>
    <cellStyle name="Virgule fixe 28 2 2 5" xfId="48834" xr:uid="{00000000-0005-0000-0000-000013BF0000}"/>
    <cellStyle name="Virgule fixe 28 2 2 6" xfId="48835" xr:uid="{00000000-0005-0000-0000-000014BF0000}"/>
    <cellStyle name="Virgule fixe 28 2 3" xfId="48836" xr:uid="{00000000-0005-0000-0000-000015BF0000}"/>
    <cellStyle name="Virgule fixe 28 3" xfId="48837" xr:uid="{00000000-0005-0000-0000-000016BF0000}"/>
    <cellStyle name="Virgule fixe 28 3 2" xfId="48838" xr:uid="{00000000-0005-0000-0000-000017BF0000}"/>
    <cellStyle name="Virgule fixe 28 3 2 2" xfId="48839" xr:uid="{00000000-0005-0000-0000-000018BF0000}"/>
    <cellStyle name="Virgule fixe 28 3 2 2 2" xfId="48840" xr:uid="{00000000-0005-0000-0000-000019BF0000}"/>
    <cellStyle name="Virgule fixe 28 3 2 3" xfId="48841" xr:uid="{00000000-0005-0000-0000-00001ABF0000}"/>
    <cellStyle name="Virgule fixe 28 3 2 4" xfId="48842" xr:uid="{00000000-0005-0000-0000-00001BBF0000}"/>
    <cellStyle name="Virgule fixe 28 3 2 5" xfId="48843" xr:uid="{00000000-0005-0000-0000-00001CBF0000}"/>
    <cellStyle name="Virgule fixe 28 3 3" xfId="48844" xr:uid="{00000000-0005-0000-0000-00001DBF0000}"/>
    <cellStyle name="Virgule fixe 28 3 3 2" xfId="48845" xr:uid="{00000000-0005-0000-0000-00001EBF0000}"/>
    <cellStyle name="Virgule fixe 28 3 3 3" xfId="48846" xr:uid="{00000000-0005-0000-0000-00001FBF0000}"/>
    <cellStyle name="Virgule fixe 28 3 4" xfId="48847" xr:uid="{00000000-0005-0000-0000-000020BF0000}"/>
    <cellStyle name="Virgule fixe 28 3 5" xfId="48848" xr:uid="{00000000-0005-0000-0000-000021BF0000}"/>
    <cellStyle name="Virgule fixe 28 4" xfId="48849" xr:uid="{00000000-0005-0000-0000-000022BF0000}"/>
    <cellStyle name="Virgule fixe 29" xfId="48850" xr:uid="{00000000-0005-0000-0000-000023BF0000}"/>
    <cellStyle name="Virgule fixe 29 2" xfId="48851" xr:uid="{00000000-0005-0000-0000-000024BF0000}"/>
    <cellStyle name="Virgule fixe 29 2 2" xfId="48852" xr:uid="{00000000-0005-0000-0000-000025BF0000}"/>
    <cellStyle name="Virgule fixe 29 2 2 2" xfId="48853" xr:uid="{00000000-0005-0000-0000-000026BF0000}"/>
    <cellStyle name="Virgule fixe 29 2 2 2 2" xfId="48854" xr:uid="{00000000-0005-0000-0000-000027BF0000}"/>
    <cellStyle name="Virgule fixe 29 2 2 2 2 2" xfId="48855" xr:uid="{00000000-0005-0000-0000-000028BF0000}"/>
    <cellStyle name="Virgule fixe 29 2 2 2 3" xfId="48856" xr:uid="{00000000-0005-0000-0000-000029BF0000}"/>
    <cellStyle name="Virgule fixe 29 2 2 2 4" xfId="48857" xr:uid="{00000000-0005-0000-0000-00002ABF0000}"/>
    <cellStyle name="Virgule fixe 29 2 2 3" xfId="48858" xr:uid="{00000000-0005-0000-0000-00002BBF0000}"/>
    <cellStyle name="Virgule fixe 29 2 2 3 2" xfId="48859" xr:uid="{00000000-0005-0000-0000-00002CBF0000}"/>
    <cellStyle name="Virgule fixe 29 2 2 4" xfId="48860" xr:uid="{00000000-0005-0000-0000-00002DBF0000}"/>
    <cellStyle name="Virgule fixe 29 2 2 5" xfId="48861" xr:uid="{00000000-0005-0000-0000-00002EBF0000}"/>
    <cellStyle name="Virgule fixe 29 2 2 6" xfId="48862" xr:uid="{00000000-0005-0000-0000-00002FBF0000}"/>
    <cellStyle name="Virgule fixe 29 2 3" xfId="48863" xr:uid="{00000000-0005-0000-0000-000030BF0000}"/>
    <cellStyle name="Virgule fixe 29 3" xfId="48864" xr:uid="{00000000-0005-0000-0000-000031BF0000}"/>
    <cellStyle name="Virgule fixe 29 3 2" xfId="48865" xr:uid="{00000000-0005-0000-0000-000032BF0000}"/>
    <cellStyle name="Virgule fixe 29 3 2 2" xfId="48866" xr:uid="{00000000-0005-0000-0000-000033BF0000}"/>
    <cellStyle name="Virgule fixe 29 3 2 2 2" xfId="48867" xr:uid="{00000000-0005-0000-0000-000034BF0000}"/>
    <cellStyle name="Virgule fixe 29 3 2 3" xfId="48868" xr:uid="{00000000-0005-0000-0000-000035BF0000}"/>
    <cellStyle name="Virgule fixe 29 3 2 4" xfId="48869" xr:uid="{00000000-0005-0000-0000-000036BF0000}"/>
    <cellStyle name="Virgule fixe 29 3 2 5" xfId="48870" xr:uid="{00000000-0005-0000-0000-000037BF0000}"/>
    <cellStyle name="Virgule fixe 29 3 3" xfId="48871" xr:uid="{00000000-0005-0000-0000-000038BF0000}"/>
    <cellStyle name="Virgule fixe 29 3 3 2" xfId="48872" xr:uid="{00000000-0005-0000-0000-000039BF0000}"/>
    <cellStyle name="Virgule fixe 29 3 3 3" xfId="48873" xr:uid="{00000000-0005-0000-0000-00003ABF0000}"/>
    <cellStyle name="Virgule fixe 29 3 4" xfId="48874" xr:uid="{00000000-0005-0000-0000-00003BBF0000}"/>
    <cellStyle name="Virgule fixe 29 3 5" xfId="48875" xr:uid="{00000000-0005-0000-0000-00003CBF0000}"/>
    <cellStyle name="Virgule fixe 29 4" xfId="48876" xr:uid="{00000000-0005-0000-0000-00003DBF0000}"/>
    <cellStyle name="Virgule fixe 3" xfId="1980" xr:uid="{00000000-0005-0000-0000-00003EBF0000}"/>
    <cellStyle name="Virgule fixe 3 2" xfId="48878" xr:uid="{00000000-0005-0000-0000-00003FBF0000}"/>
    <cellStyle name="Virgule fixe 3 2 2" xfId="48879" xr:uid="{00000000-0005-0000-0000-000040BF0000}"/>
    <cellStyle name="Virgule fixe 3 2 2 2" xfId="48880" xr:uid="{00000000-0005-0000-0000-000041BF0000}"/>
    <cellStyle name="Virgule fixe 3 2 2 2 2" xfId="48881" xr:uid="{00000000-0005-0000-0000-000042BF0000}"/>
    <cellStyle name="Virgule fixe 3 2 2 2 2 2" xfId="48882" xr:uid="{00000000-0005-0000-0000-000043BF0000}"/>
    <cellStyle name="Virgule fixe 3 2 2 2 3" xfId="48883" xr:uid="{00000000-0005-0000-0000-000044BF0000}"/>
    <cellStyle name="Virgule fixe 3 2 2 2 4" xfId="48884" xr:uid="{00000000-0005-0000-0000-000045BF0000}"/>
    <cellStyle name="Virgule fixe 3 2 2 3" xfId="48885" xr:uid="{00000000-0005-0000-0000-000046BF0000}"/>
    <cellStyle name="Virgule fixe 3 2 2 3 2" xfId="48886" xr:uid="{00000000-0005-0000-0000-000047BF0000}"/>
    <cellStyle name="Virgule fixe 3 2 2 4" xfId="48887" xr:uid="{00000000-0005-0000-0000-000048BF0000}"/>
    <cellStyle name="Virgule fixe 3 2 2 5" xfId="48888" xr:uid="{00000000-0005-0000-0000-000049BF0000}"/>
    <cellStyle name="Virgule fixe 3 2 2 6" xfId="48889" xr:uid="{00000000-0005-0000-0000-00004ABF0000}"/>
    <cellStyle name="Virgule fixe 3 2 3" xfId="48890" xr:uid="{00000000-0005-0000-0000-00004BBF0000}"/>
    <cellStyle name="Virgule fixe 3 3" xfId="48891" xr:uid="{00000000-0005-0000-0000-00004CBF0000}"/>
    <cellStyle name="Virgule fixe 3 3 2" xfId="48892" xr:uid="{00000000-0005-0000-0000-00004DBF0000}"/>
    <cellStyle name="Virgule fixe 3 3 2 2" xfId="48893" xr:uid="{00000000-0005-0000-0000-00004EBF0000}"/>
    <cellStyle name="Virgule fixe 3 3 2 2 2" xfId="48894" xr:uid="{00000000-0005-0000-0000-00004FBF0000}"/>
    <cellStyle name="Virgule fixe 3 3 2 3" xfId="48895" xr:uid="{00000000-0005-0000-0000-000050BF0000}"/>
    <cellStyle name="Virgule fixe 3 3 2 4" xfId="48896" xr:uid="{00000000-0005-0000-0000-000051BF0000}"/>
    <cellStyle name="Virgule fixe 3 3 2 5" xfId="48897" xr:uid="{00000000-0005-0000-0000-000052BF0000}"/>
    <cellStyle name="Virgule fixe 3 3 3" xfId="48898" xr:uid="{00000000-0005-0000-0000-000053BF0000}"/>
    <cellStyle name="Virgule fixe 3 3 3 2" xfId="48899" xr:uid="{00000000-0005-0000-0000-000054BF0000}"/>
    <cellStyle name="Virgule fixe 3 3 3 3" xfId="48900" xr:uid="{00000000-0005-0000-0000-000055BF0000}"/>
    <cellStyle name="Virgule fixe 3 3 4" xfId="48901" xr:uid="{00000000-0005-0000-0000-000056BF0000}"/>
    <cellStyle name="Virgule fixe 3 3 4 2" xfId="48902" xr:uid="{00000000-0005-0000-0000-000057BF0000}"/>
    <cellStyle name="Virgule fixe 3 3 5" xfId="48903" xr:uid="{00000000-0005-0000-0000-000058BF0000}"/>
    <cellStyle name="Virgule fixe 3 4" xfId="48904" xr:uid="{00000000-0005-0000-0000-000059BF0000}"/>
    <cellStyle name="Virgule fixe 3 5" xfId="48877" xr:uid="{00000000-0005-0000-0000-00005ABF0000}"/>
    <cellStyle name="Virgule fixe 30" xfId="48905" xr:uid="{00000000-0005-0000-0000-00005BBF0000}"/>
    <cellStyle name="Virgule fixe 30 2" xfId="48906" xr:uid="{00000000-0005-0000-0000-00005CBF0000}"/>
    <cellStyle name="Virgule fixe 30 2 2" xfId="48907" xr:uid="{00000000-0005-0000-0000-00005DBF0000}"/>
    <cellStyle name="Virgule fixe 30 2 2 2" xfId="48908" xr:uid="{00000000-0005-0000-0000-00005EBF0000}"/>
    <cellStyle name="Virgule fixe 30 2 2 2 2" xfId="48909" xr:uid="{00000000-0005-0000-0000-00005FBF0000}"/>
    <cellStyle name="Virgule fixe 30 2 2 2 2 2" xfId="48910" xr:uid="{00000000-0005-0000-0000-000060BF0000}"/>
    <cellStyle name="Virgule fixe 30 2 2 2 3" xfId="48911" xr:uid="{00000000-0005-0000-0000-000061BF0000}"/>
    <cellStyle name="Virgule fixe 30 2 2 2 4" xfId="48912" xr:uid="{00000000-0005-0000-0000-000062BF0000}"/>
    <cellStyle name="Virgule fixe 30 2 2 3" xfId="48913" xr:uid="{00000000-0005-0000-0000-000063BF0000}"/>
    <cellStyle name="Virgule fixe 30 2 2 3 2" xfId="48914" xr:uid="{00000000-0005-0000-0000-000064BF0000}"/>
    <cellStyle name="Virgule fixe 30 2 2 4" xfId="48915" xr:uid="{00000000-0005-0000-0000-000065BF0000}"/>
    <cellStyle name="Virgule fixe 30 2 2 5" xfId="48916" xr:uid="{00000000-0005-0000-0000-000066BF0000}"/>
    <cellStyle name="Virgule fixe 30 2 2 6" xfId="48917" xr:uid="{00000000-0005-0000-0000-000067BF0000}"/>
    <cellStyle name="Virgule fixe 30 2 3" xfId="48918" xr:uid="{00000000-0005-0000-0000-000068BF0000}"/>
    <cellStyle name="Virgule fixe 30 3" xfId="48919" xr:uid="{00000000-0005-0000-0000-000069BF0000}"/>
    <cellStyle name="Virgule fixe 30 3 2" xfId="48920" xr:uid="{00000000-0005-0000-0000-00006ABF0000}"/>
    <cellStyle name="Virgule fixe 30 3 2 2" xfId="48921" xr:uid="{00000000-0005-0000-0000-00006BBF0000}"/>
    <cellStyle name="Virgule fixe 30 3 2 2 2" xfId="48922" xr:uid="{00000000-0005-0000-0000-00006CBF0000}"/>
    <cellStyle name="Virgule fixe 30 3 2 3" xfId="48923" xr:uid="{00000000-0005-0000-0000-00006DBF0000}"/>
    <cellStyle name="Virgule fixe 30 3 2 4" xfId="48924" xr:uid="{00000000-0005-0000-0000-00006EBF0000}"/>
    <cellStyle name="Virgule fixe 30 3 2 5" xfId="48925" xr:uid="{00000000-0005-0000-0000-00006FBF0000}"/>
    <cellStyle name="Virgule fixe 30 3 3" xfId="48926" xr:uid="{00000000-0005-0000-0000-000070BF0000}"/>
    <cellStyle name="Virgule fixe 30 3 3 2" xfId="48927" xr:uid="{00000000-0005-0000-0000-000071BF0000}"/>
    <cellStyle name="Virgule fixe 30 3 3 3" xfId="48928" xr:uid="{00000000-0005-0000-0000-000072BF0000}"/>
    <cellStyle name="Virgule fixe 30 3 4" xfId="48929" xr:uid="{00000000-0005-0000-0000-000073BF0000}"/>
    <cellStyle name="Virgule fixe 30 3 5" xfId="48930" xr:uid="{00000000-0005-0000-0000-000074BF0000}"/>
    <cellStyle name="Virgule fixe 30 4" xfId="48931" xr:uid="{00000000-0005-0000-0000-000075BF0000}"/>
    <cellStyle name="Virgule fixe 31" xfId="48932" xr:uid="{00000000-0005-0000-0000-000076BF0000}"/>
    <cellStyle name="Virgule fixe 31 2" xfId="48933" xr:uid="{00000000-0005-0000-0000-000077BF0000}"/>
    <cellStyle name="Virgule fixe 31 2 2" xfId="48934" xr:uid="{00000000-0005-0000-0000-000078BF0000}"/>
    <cellStyle name="Virgule fixe 31 2 2 2" xfId="48935" xr:uid="{00000000-0005-0000-0000-000079BF0000}"/>
    <cellStyle name="Virgule fixe 31 2 2 2 2" xfId="48936" xr:uid="{00000000-0005-0000-0000-00007ABF0000}"/>
    <cellStyle name="Virgule fixe 31 2 2 2 2 2" xfId="48937" xr:uid="{00000000-0005-0000-0000-00007BBF0000}"/>
    <cellStyle name="Virgule fixe 31 2 2 2 3" xfId="48938" xr:uid="{00000000-0005-0000-0000-00007CBF0000}"/>
    <cellStyle name="Virgule fixe 31 2 2 2 4" xfId="48939" xr:uid="{00000000-0005-0000-0000-00007DBF0000}"/>
    <cellStyle name="Virgule fixe 31 2 2 3" xfId="48940" xr:uid="{00000000-0005-0000-0000-00007EBF0000}"/>
    <cellStyle name="Virgule fixe 31 2 2 3 2" xfId="48941" xr:uid="{00000000-0005-0000-0000-00007FBF0000}"/>
    <cellStyle name="Virgule fixe 31 2 2 4" xfId="48942" xr:uid="{00000000-0005-0000-0000-000080BF0000}"/>
    <cellStyle name="Virgule fixe 31 2 2 5" xfId="48943" xr:uid="{00000000-0005-0000-0000-000081BF0000}"/>
    <cellStyle name="Virgule fixe 31 2 2 6" xfId="48944" xr:uid="{00000000-0005-0000-0000-000082BF0000}"/>
    <cellStyle name="Virgule fixe 31 2 3" xfId="48945" xr:uid="{00000000-0005-0000-0000-000083BF0000}"/>
    <cellStyle name="Virgule fixe 31 3" xfId="48946" xr:uid="{00000000-0005-0000-0000-000084BF0000}"/>
    <cellStyle name="Virgule fixe 31 3 2" xfId="48947" xr:uid="{00000000-0005-0000-0000-000085BF0000}"/>
    <cellStyle name="Virgule fixe 31 3 2 2" xfId="48948" xr:uid="{00000000-0005-0000-0000-000086BF0000}"/>
    <cellStyle name="Virgule fixe 31 3 2 2 2" xfId="48949" xr:uid="{00000000-0005-0000-0000-000087BF0000}"/>
    <cellStyle name="Virgule fixe 31 3 2 3" xfId="48950" xr:uid="{00000000-0005-0000-0000-000088BF0000}"/>
    <cellStyle name="Virgule fixe 31 3 2 4" xfId="48951" xr:uid="{00000000-0005-0000-0000-000089BF0000}"/>
    <cellStyle name="Virgule fixe 31 3 2 5" xfId="48952" xr:uid="{00000000-0005-0000-0000-00008ABF0000}"/>
    <cellStyle name="Virgule fixe 31 3 3" xfId="48953" xr:uid="{00000000-0005-0000-0000-00008BBF0000}"/>
    <cellStyle name="Virgule fixe 31 3 3 2" xfId="48954" xr:uid="{00000000-0005-0000-0000-00008CBF0000}"/>
    <cellStyle name="Virgule fixe 31 3 3 3" xfId="48955" xr:uid="{00000000-0005-0000-0000-00008DBF0000}"/>
    <cellStyle name="Virgule fixe 31 3 4" xfId="48956" xr:uid="{00000000-0005-0000-0000-00008EBF0000}"/>
    <cellStyle name="Virgule fixe 31 3 5" xfId="48957" xr:uid="{00000000-0005-0000-0000-00008FBF0000}"/>
    <cellStyle name="Virgule fixe 31 4" xfId="48958" xr:uid="{00000000-0005-0000-0000-000090BF0000}"/>
    <cellStyle name="Virgule fixe 32" xfId="48959" xr:uid="{00000000-0005-0000-0000-000091BF0000}"/>
    <cellStyle name="Virgule fixe 32 2" xfId="48960" xr:uid="{00000000-0005-0000-0000-000092BF0000}"/>
    <cellStyle name="Virgule fixe 32 2 2" xfId="48961" xr:uid="{00000000-0005-0000-0000-000093BF0000}"/>
    <cellStyle name="Virgule fixe 32 2 2 2" xfId="48962" xr:uid="{00000000-0005-0000-0000-000094BF0000}"/>
    <cellStyle name="Virgule fixe 32 2 2 2 2" xfId="48963" xr:uid="{00000000-0005-0000-0000-000095BF0000}"/>
    <cellStyle name="Virgule fixe 32 2 2 2 2 2" xfId="48964" xr:uid="{00000000-0005-0000-0000-000096BF0000}"/>
    <cellStyle name="Virgule fixe 32 2 2 2 3" xfId="48965" xr:uid="{00000000-0005-0000-0000-000097BF0000}"/>
    <cellStyle name="Virgule fixe 32 2 2 2 4" xfId="48966" xr:uid="{00000000-0005-0000-0000-000098BF0000}"/>
    <cellStyle name="Virgule fixe 32 2 2 3" xfId="48967" xr:uid="{00000000-0005-0000-0000-000099BF0000}"/>
    <cellStyle name="Virgule fixe 32 2 2 3 2" xfId="48968" xr:uid="{00000000-0005-0000-0000-00009ABF0000}"/>
    <cellStyle name="Virgule fixe 32 2 2 4" xfId="48969" xr:uid="{00000000-0005-0000-0000-00009BBF0000}"/>
    <cellStyle name="Virgule fixe 32 2 2 5" xfId="48970" xr:uid="{00000000-0005-0000-0000-00009CBF0000}"/>
    <cellStyle name="Virgule fixe 32 2 2 6" xfId="48971" xr:uid="{00000000-0005-0000-0000-00009DBF0000}"/>
    <cellStyle name="Virgule fixe 32 2 3" xfId="48972" xr:uid="{00000000-0005-0000-0000-00009EBF0000}"/>
    <cellStyle name="Virgule fixe 32 3" xfId="48973" xr:uid="{00000000-0005-0000-0000-00009FBF0000}"/>
    <cellStyle name="Virgule fixe 32 3 2" xfId="48974" xr:uid="{00000000-0005-0000-0000-0000A0BF0000}"/>
    <cellStyle name="Virgule fixe 32 3 2 2" xfId="48975" xr:uid="{00000000-0005-0000-0000-0000A1BF0000}"/>
    <cellStyle name="Virgule fixe 32 3 2 2 2" xfId="48976" xr:uid="{00000000-0005-0000-0000-0000A2BF0000}"/>
    <cellStyle name="Virgule fixe 32 3 2 3" xfId="48977" xr:uid="{00000000-0005-0000-0000-0000A3BF0000}"/>
    <cellStyle name="Virgule fixe 32 3 2 4" xfId="48978" xr:uid="{00000000-0005-0000-0000-0000A4BF0000}"/>
    <cellStyle name="Virgule fixe 32 3 2 5" xfId="48979" xr:uid="{00000000-0005-0000-0000-0000A5BF0000}"/>
    <cellStyle name="Virgule fixe 32 3 3" xfId="48980" xr:uid="{00000000-0005-0000-0000-0000A6BF0000}"/>
    <cellStyle name="Virgule fixe 32 3 3 2" xfId="48981" xr:uid="{00000000-0005-0000-0000-0000A7BF0000}"/>
    <cellStyle name="Virgule fixe 32 3 3 3" xfId="48982" xr:uid="{00000000-0005-0000-0000-0000A8BF0000}"/>
    <cellStyle name="Virgule fixe 32 3 4" xfId="48983" xr:uid="{00000000-0005-0000-0000-0000A9BF0000}"/>
    <cellStyle name="Virgule fixe 32 3 5" xfId="48984" xr:uid="{00000000-0005-0000-0000-0000AABF0000}"/>
    <cellStyle name="Virgule fixe 32 4" xfId="48985" xr:uid="{00000000-0005-0000-0000-0000ABBF0000}"/>
    <cellStyle name="Virgule fixe 33" xfId="48986" xr:uid="{00000000-0005-0000-0000-0000ACBF0000}"/>
    <cellStyle name="Virgule fixe 33 2" xfId="48987" xr:uid="{00000000-0005-0000-0000-0000ADBF0000}"/>
    <cellStyle name="Virgule fixe 33 2 2" xfId="48988" xr:uid="{00000000-0005-0000-0000-0000AEBF0000}"/>
    <cellStyle name="Virgule fixe 33 2 2 2" xfId="48989" xr:uid="{00000000-0005-0000-0000-0000AFBF0000}"/>
    <cellStyle name="Virgule fixe 33 2 2 2 2" xfId="48990" xr:uid="{00000000-0005-0000-0000-0000B0BF0000}"/>
    <cellStyle name="Virgule fixe 33 2 2 2 2 2" xfId="48991" xr:uid="{00000000-0005-0000-0000-0000B1BF0000}"/>
    <cellStyle name="Virgule fixe 33 2 2 2 3" xfId="48992" xr:uid="{00000000-0005-0000-0000-0000B2BF0000}"/>
    <cellStyle name="Virgule fixe 33 2 2 2 4" xfId="48993" xr:uid="{00000000-0005-0000-0000-0000B3BF0000}"/>
    <cellStyle name="Virgule fixe 33 2 2 3" xfId="48994" xr:uid="{00000000-0005-0000-0000-0000B4BF0000}"/>
    <cellStyle name="Virgule fixe 33 2 2 3 2" xfId="48995" xr:uid="{00000000-0005-0000-0000-0000B5BF0000}"/>
    <cellStyle name="Virgule fixe 33 2 2 4" xfId="48996" xr:uid="{00000000-0005-0000-0000-0000B6BF0000}"/>
    <cellStyle name="Virgule fixe 33 2 2 5" xfId="48997" xr:uid="{00000000-0005-0000-0000-0000B7BF0000}"/>
    <cellStyle name="Virgule fixe 33 2 2 6" xfId="48998" xr:uid="{00000000-0005-0000-0000-0000B8BF0000}"/>
    <cellStyle name="Virgule fixe 33 2 3" xfId="48999" xr:uid="{00000000-0005-0000-0000-0000B9BF0000}"/>
    <cellStyle name="Virgule fixe 33 3" xfId="49000" xr:uid="{00000000-0005-0000-0000-0000BABF0000}"/>
    <cellStyle name="Virgule fixe 33 3 2" xfId="49001" xr:uid="{00000000-0005-0000-0000-0000BBBF0000}"/>
    <cellStyle name="Virgule fixe 33 3 2 2" xfId="49002" xr:uid="{00000000-0005-0000-0000-0000BCBF0000}"/>
    <cellStyle name="Virgule fixe 33 3 2 2 2" xfId="49003" xr:uid="{00000000-0005-0000-0000-0000BDBF0000}"/>
    <cellStyle name="Virgule fixe 33 3 2 3" xfId="49004" xr:uid="{00000000-0005-0000-0000-0000BEBF0000}"/>
    <cellStyle name="Virgule fixe 33 3 2 4" xfId="49005" xr:uid="{00000000-0005-0000-0000-0000BFBF0000}"/>
    <cellStyle name="Virgule fixe 33 3 2 5" xfId="49006" xr:uid="{00000000-0005-0000-0000-0000C0BF0000}"/>
    <cellStyle name="Virgule fixe 33 3 3" xfId="49007" xr:uid="{00000000-0005-0000-0000-0000C1BF0000}"/>
    <cellStyle name="Virgule fixe 33 3 3 2" xfId="49008" xr:uid="{00000000-0005-0000-0000-0000C2BF0000}"/>
    <cellStyle name="Virgule fixe 33 3 3 3" xfId="49009" xr:uid="{00000000-0005-0000-0000-0000C3BF0000}"/>
    <cellStyle name="Virgule fixe 33 3 4" xfId="49010" xr:uid="{00000000-0005-0000-0000-0000C4BF0000}"/>
    <cellStyle name="Virgule fixe 33 3 5" xfId="49011" xr:uid="{00000000-0005-0000-0000-0000C5BF0000}"/>
    <cellStyle name="Virgule fixe 33 4" xfId="49012" xr:uid="{00000000-0005-0000-0000-0000C6BF0000}"/>
    <cellStyle name="Virgule fixe 34" xfId="49013" xr:uid="{00000000-0005-0000-0000-0000C7BF0000}"/>
    <cellStyle name="Virgule fixe 34 2" xfId="49014" xr:uid="{00000000-0005-0000-0000-0000C8BF0000}"/>
    <cellStyle name="Virgule fixe 34 2 2" xfId="49015" xr:uid="{00000000-0005-0000-0000-0000C9BF0000}"/>
    <cellStyle name="Virgule fixe 34 2 2 2" xfId="49016" xr:uid="{00000000-0005-0000-0000-0000CABF0000}"/>
    <cellStyle name="Virgule fixe 34 2 2 2 2" xfId="49017" xr:uid="{00000000-0005-0000-0000-0000CBBF0000}"/>
    <cellStyle name="Virgule fixe 34 2 2 2 2 2" xfId="49018" xr:uid="{00000000-0005-0000-0000-0000CCBF0000}"/>
    <cellStyle name="Virgule fixe 34 2 2 2 3" xfId="49019" xr:uid="{00000000-0005-0000-0000-0000CDBF0000}"/>
    <cellStyle name="Virgule fixe 34 2 2 2 4" xfId="49020" xr:uid="{00000000-0005-0000-0000-0000CEBF0000}"/>
    <cellStyle name="Virgule fixe 34 2 2 3" xfId="49021" xr:uid="{00000000-0005-0000-0000-0000CFBF0000}"/>
    <cellStyle name="Virgule fixe 34 2 2 3 2" xfId="49022" xr:uid="{00000000-0005-0000-0000-0000D0BF0000}"/>
    <cellStyle name="Virgule fixe 34 2 2 4" xfId="49023" xr:uid="{00000000-0005-0000-0000-0000D1BF0000}"/>
    <cellStyle name="Virgule fixe 34 2 2 5" xfId="49024" xr:uid="{00000000-0005-0000-0000-0000D2BF0000}"/>
    <cellStyle name="Virgule fixe 34 2 2 6" xfId="49025" xr:uid="{00000000-0005-0000-0000-0000D3BF0000}"/>
    <cellStyle name="Virgule fixe 34 2 3" xfId="49026" xr:uid="{00000000-0005-0000-0000-0000D4BF0000}"/>
    <cellStyle name="Virgule fixe 34 3" xfId="49027" xr:uid="{00000000-0005-0000-0000-0000D5BF0000}"/>
    <cellStyle name="Virgule fixe 34 3 2" xfId="49028" xr:uid="{00000000-0005-0000-0000-0000D6BF0000}"/>
    <cellStyle name="Virgule fixe 34 3 2 2" xfId="49029" xr:uid="{00000000-0005-0000-0000-0000D7BF0000}"/>
    <cellStyle name="Virgule fixe 34 3 2 2 2" xfId="49030" xr:uid="{00000000-0005-0000-0000-0000D8BF0000}"/>
    <cellStyle name="Virgule fixe 34 3 2 3" xfId="49031" xr:uid="{00000000-0005-0000-0000-0000D9BF0000}"/>
    <cellStyle name="Virgule fixe 34 3 2 4" xfId="49032" xr:uid="{00000000-0005-0000-0000-0000DABF0000}"/>
    <cellStyle name="Virgule fixe 34 3 2 5" xfId="49033" xr:uid="{00000000-0005-0000-0000-0000DBBF0000}"/>
    <cellStyle name="Virgule fixe 34 3 3" xfId="49034" xr:uid="{00000000-0005-0000-0000-0000DCBF0000}"/>
    <cellStyle name="Virgule fixe 34 3 3 2" xfId="49035" xr:uid="{00000000-0005-0000-0000-0000DDBF0000}"/>
    <cellStyle name="Virgule fixe 34 3 3 3" xfId="49036" xr:uid="{00000000-0005-0000-0000-0000DEBF0000}"/>
    <cellStyle name="Virgule fixe 34 3 4" xfId="49037" xr:uid="{00000000-0005-0000-0000-0000DFBF0000}"/>
    <cellStyle name="Virgule fixe 34 3 5" xfId="49038" xr:uid="{00000000-0005-0000-0000-0000E0BF0000}"/>
    <cellStyle name="Virgule fixe 34 4" xfId="49039" xr:uid="{00000000-0005-0000-0000-0000E1BF0000}"/>
    <cellStyle name="Virgule fixe 35" xfId="49040" xr:uid="{00000000-0005-0000-0000-0000E2BF0000}"/>
    <cellStyle name="Virgule fixe 35 2" xfId="49041" xr:uid="{00000000-0005-0000-0000-0000E3BF0000}"/>
    <cellStyle name="Virgule fixe 35 2 2" xfId="49042" xr:uid="{00000000-0005-0000-0000-0000E4BF0000}"/>
    <cellStyle name="Virgule fixe 35 2 2 2" xfId="49043" xr:uid="{00000000-0005-0000-0000-0000E5BF0000}"/>
    <cellStyle name="Virgule fixe 35 2 2 2 2" xfId="49044" xr:uid="{00000000-0005-0000-0000-0000E6BF0000}"/>
    <cellStyle name="Virgule fixe 35 2 2 2 2 2" xfId="49045" xr:uid="{00000000-0005-0000-0000-0000E7BF0000}"/>
    <cellStyle name="Virgule fixe 35 2 2 2 3" xfId="49046" xr:uid="{00000000-0005-0000-0000-0000E8BF0000}"/>
    <cellStyle name="Virgule fixe 35 2 2 2 4" xfId="49047" xr:uid="{00000000-0005-0000-0000-0000E9BF0000}"/>
    <cellStyle name="Virgule fixe 35 2 2 3" xfId="49048" xr:uid="{00000000-0005-0000-0000-0000EABF0000}"/>
    <cellStyle name="Virgule fixe 35 2 2 3 2" xfId="49049" xr:uid="{00000000-0005-0000-0000-0000EBBF0000}"/>
    <cellStyle name="Virgule fixe 35 2 2 4" xfId="49050" xr:uid="{00000000-0005-0000-0000-0000ECBF0000}"/>
    <cellStyle name="Virgule fixe 35 2 2 5" xfId="49051" xr:uid="{00000000-0005-0000-0000-0000EDBF0000}"/>
    <cellStyle name="Virgule fixe 35 2 2 6" xfId="49052" xr:uid="{00000000-0005-0000-0000-0000EEBF0000}"/>
    <cellStyle name="Virgule fixe 35 2 3" xfId="49053" xr:uid="{00000000-0005-0000-0000-0000EFBF0000}"/>
    <cellStyle name="Virgule fixe 35 3" xfId="49054" xr:uid="{00000000-0005-0000-0000-0000F0BF0000}"/>
    <cellStyle name="Virgule fixe 35 3 2" xfId="49055" xr:uid="{00000000-0005-0000-0000-0000F1BF0000}"/>
    <cellStyle name="Virgule fixe 35 3 2 2" xfId="49056" xr:uid="{00000000-0005-0000-0000-0000F2BF0000}"/>
    <cellStyle name="Virgule fixe 35 3 2 2 2" xfId="49057" xr:uid="{00000000-0005-0000-0000-0000F3BF0000}"/>
    <cellStyle name="Virgule fixe 35 3 2 3" xfId="49058" xr:uid="{00000000-0005-0000-0000-0000F4BF0000}"/>
    <cellStyle name="Virgule fixe 35 3 2 4" xfId="49059" xr:uid="{00000000-0005-0000-0000-0000F5BF0000}"/>
    <cellStyle name="Virgule fixe 35 3 2 5" xfId="49060" xr:uid="{00000000-0005-0000-0000-0000F6BF0000}"/>
    <cellStyle name="Virgule fixe 35 3 3" xfId="49061" xr:uid="{00000000-0005-0000-0000-0000F7BF0000}"/>
    <cellStyle name="Virgule fixe 35 3 3 2" xfId="49062" xr:uid="{00000000-0005-0000-0000-0000F8BF0000}"/>
    <cellStyle name="Virgule fixe 35 3 3 3" xfId="49063" xr:uid="{00000000-0005-0000-0000-0000F9BF0000}"/>
    <cellStyle name="Virgule fixe 35 3 4" xfId="49064" xr:uid="{00000000-0005-0000-0000-0000FABF0000}"/>
    <cellStyle name="Virgule fixe 35 3 5" xfId="49065" xr:uid="{00000000-0005-0000-0000-0000FBBF0000}"/>
    <cellStyle name="Virgule fixe 35 4" xfId="49066" xr:uid="{00000000-0005-0000-0000-0000FCBF0000}"/>
    <cellStyle name="Virgule fixe 36" xfId="49067" xr:uid="{00000000-0005-0000-0000-0000FDBF0000}"/>
    <cellStyle name="Virgule fixe 36 2" xfId="49068" xr:uid="{00000000-0005-0000-0000-0000FEBF0000}"/>
    <cellStyle name="Virgule fixe 36 2 2" xfId="49069" xr:uid="{00000000-0005-0000-0000-0000FFBF0000}"/>
    <cellStyle name="Virgule fixe 36 2 2 2" xfId="49070" xr:uid="{00000000-0005-0000-0000-000000C00000}"/>
    <cellStyle name="Virgule fixe 36 2 2 2 2" xfId="49071" xr:uid="{00000000-0005-0000-0000-000001C00000}"/>
    <cellStyle name="Virgule fixe 36 2 2 2 2 2" xfId="49072" xr:uid="{00000000-0005-0000-0000-000002C00000}"/>
    <cellStyle name="Virgule fixe 36 2 2 2 3" xfId="49073" xr:uid="{00000000-0005-0000-0000-000003C00000}"/>
    <cellStyle name="Virgule fixe 36 2 2 2 4" xfId="49074" xr:uid="{00000000-0005-0000-0000-000004C00000}"/>
    <cellStyle name="Virgule fixe 36 2 2 3" xfId="49075" xr:uid="{00000000-0005-0000-0000-000005C00000}"/>
    <cellStyle name="Virgule fixe 36 2 2 3 2" xfId="49076" xr:uid="{00000000-0005-0000-0000-000006C00000}"/>
    <cellStyle name="Virgule fixe 36 2 2 4" xfId="49077" xr:uid="{00000000-0005-0000-0000-000007C00000}"/>
    <cellStyle name="Virgule fixe 36 2 2 5" xfId="49078" xr:uid="{00000000-0005-0000-0000-000008C00000}"/>
    <cellStyle name="Virgule fixe 36 2 2 6" xfId="49079" xr:uid="{00000000-0005-0000-0000-000009C00000}"/>
    <cellStyle name="Virgule fixe 36 2 3" xfId="49080" xr:uid="{00000000-0005-0000-0000-00000AC00000}"/>
    <cellStyle name="Virgule fixe 36 3" xfId="49081" xr:uid="{00000000-0005-0000-0000-00000BC00000}"/>
    <cellStyle name="Virgule fixe 36 3 2" xfId="49082" xr:uid="{00000000-0005-0000-0000-00000CC00000}"/>
    <cellStyle name="Virgule fixe 36 3 2 2" xfId="49083" xr:uid="{00000000-0005-0000-0000-00000DC00000}"/>
    <cellStyle name="Virgule fixe 36 3 2 2 2" xfId="49084" xr:uid="{00000000-0005-0000-0000-00000EC00000}"/>
    <cellStyle name="Virgule fixe 36 3 2 3" xfId="49085" xr:uid="{00000000-0005-0000-0000-00000FC00000}"/>
    <cellStyle name="Virgule fixe 36 3 2 4" xfId="49086" xr:uid="{00000000-0005-0000-0000-000010C00000}"/>
    <cellStyle name="Virgule fixe 36 3 2 5" xfId="49087" xr:uid="{00000000-0005-0000-0000-000011C00000}"/>
    <cellStyle name="Virgule fixe 36 3 3" xfId="49088" xr:uid="{00000000-0005-0000-0000-000012C00000}"/>
    <cellStyle name="Virgule fixe 36 3 3 2" xfId="49089" xr:uid="{00000000-0005-0000-0000-000013C00000}"/>
    <cellStyle name="Virgule fixe 36 3 3 3" xfId="49090" xr:uid="{00000000-0005-0000-0000-000014C00000}"/>
    <cellStyle name="Virgule fixe 36 3 4" xfId="49091" xr:uid="{00000000-0005-0000-0000-000015C00000}"/>
    <cellStyle name="Virgule fixe 36 3 5" xfId="49092" xr:uid="{00000000-0005-0000-0000-000016C00000}"/>
    <cellStyle name="Virgule fixe 36 4" xfId="49093" xr:uid="{00000000-0005-0000-0000-000017C00000}"/>
    <cellStyle name="Virgule fixe 37" xfId="49094" xr:uid="{00000000-0005-0000-0000-000018C00000}"/>
    <cellStyle name="Virgule fixe 37 2" xfId="49095" xr:uid="{00000000-0005-0000-0000-000019C00000}"/>
    <cellStyle name="Virgule fixe 37 2 2" xfId="49096" xr:uid="{00000000-0005-0000-0000-00001AC00000}"/>
    <cellStyle name="Virgule fixe 37 2 2 2" xfId="49097" xr:uid="{00000000-0005-0000-0000-00001BC00000}"/>
    <cellStyle name="Virgule fixe 37 2 2 2 2" xfId="49098" xr:uid="{00000000-0005-0000-0000-00001CC00000}"/>
    <cellStyle name="Virgule fixe 37 2 2 2 2 2" xfId="49099" xr:uid="{00000000-0005-0000-0000-00001DC00000}"/>
    <cellStyle name="Virgule fixe 37 2 2 2 3" xfId="49100" xr:uid="{00000000-0005-0000-0000-00001EC00000}"/>
    <cellStyle name="Virgule fixe 37 2 2 2 4" xfId="49101" xr:uid="{00000000-0005-0000-0000-00001FC00000}"/>
    <cellStyle name="Virgule fixe 37 2 2 3" xfId="49102" xr:uid="{00000000-0005-0000-0000-000020C00000}"/>
    <cellStyle name="Virgule fixe 37 2 2 3 2" xfId="49103" xr:uid="{00000000-0005-0000-0000-000021C00000}"/>
    <cellStyle name="Virgule fixe 37 2 2 4" xfId="49104" xr:uid="{00000000-0005-0000-0000-000022C00000}"/>
    <cellStyle name="Virgule fixe 37 2 2 5" xfId="49105" xr:uid="{00000000-0005-0000-0000-000023C00000}"/>
    <cellStyle name="Virgule fixe 37 2 2 6" xfId="49106" xr:uid="{00000000-0005-0000-0000-000024C00000}"/>
    <cellStyle name="Virgule fixe 37 2 3" xfId="49107" xr:uid="{00000000-0005-0000-0000-000025C00000}"/>
    <cellStyle name="Virgule fixe 37 3" xfId="49108" xr:uid="{00000000-0005-0000-0000-000026C00000}"/>
    <cellStyle name="Virgule fixe 37 3 2" xfId="49109" xr:uid="{00000000-0005-0000-0000-000027C00000}"/>
    <cellStyle name="Virgule fixe 37 3 2 2" xfId="49110" xr:uid="{00000000-0005-0000-0000-000028C00000}"/>
    <cellStyle name="Virgule fixe 37 3 2 2 2" xfId="49111" xr:uid="{00000000-0005-0000-0000-000029C00000}"/>
    <cellStyle name="Virgule fixe 37 3 2 3" xfId="49112" xr:uid="{00000000-0005-0000-0000-00002AC00000}"/>
    <cellStyle name="Virgule fixe 37 3 2 4" xfId="49113" xr:uid="{00000000-0005-0000-0000-00002BC00000}"/>
    <cellStyle name="Virgule fixe 37 3 2 5" xfId="49114" xr:uid="{00000000-0005-0000-0000-00002CC00000}"/>
    <cellStyle name="Virgule fixe 37 3 3" xfId="49115" xr:uid="{00000000-0005-0000-0000-00002DC00000}"/>
    <cellStyle name="Virgule fixe 37 3 3 2" xfId="49116" xr:uid="{00000000-0005-0000-0000-00002EC00000}"/>
    <cellStyle name="Virgule fixe 37 3 3 3" xfId="49117" xr:uid="{00000000-0005-0000-0000-00002FC00000}"/>
    <cellStyle name="Virgule fixe 37 3 4" xfId="49118" xr:uid="{00000000-0005-0000-0000-000030C00000}"/>
    <cellStyle name="Virgule fixe 37 3 5" xfId="49119" xr:uid="{00000000-0005-0000-0000-000031C00000}"/>
    <cellStyle name="Virgule fixe 37 4" xfId="49120" xr:uid="{00000000-0005-0000-0000-000032C00000}"/>
    <cellStyle name="Virgule fixe 38" xfId="49121" xr:uid="{00000000-0005-0000-0000-000033C00000}"/>
    <cellStyle name="Virgule fixe 38 2" xfId="49122" xr:uid="{00000000-0005-0000-0000-000034C00000}"/>
    <cellStyle name="Virgule fixe 38 2 2" xfId="49123" xr:uid="{00000000-0005-0000-0000-000035C00000}"/>
    <cellStyle name="Virgule fixe 38 2 2 2" xfId="49124" xr:uid="{00000000-0005-0000-0000-000036C00000}"/>
    <cellStyle name="Virgule fixe 38 2 2 2 2" xfId="49125" xr:uid="{00000000-0005-0000-0000-000037C00000}"/>
    <cellStyle name="Virgule fixe 38 2 2 2 2 2" xfId="49126" xr:uid="{00000000-0005-0000-0000-000038C00000}"/>
    <cellStyle name="Virgule fixe 38 2 2 2 3" xfId="49127" xr:uid="{00000000-0005-0000-0000-000039C00000}"/>
    <cellStyle name="Virgule fixe 38 2 2 2 4" xfId="49128" xr:uid="{00000000-0005-0000-0000-00003AC00000}"/>
    <cellStyle name="Virgule fixe 38 2 2 3" xfId="49129" xr:uid="{00000000-0005-0000-0000-00003BC00000}"/>
    <cellStyle name="Virgule fixe 38 2 2 3 2" xfId="49130" xr:uid="{00000000-0005-0000-0000-00003CC00000}"/>
    <cellStyle name="Virgule fixe 38 2 2 4" xfId="49131" xr:uid="{00000000-0005-0000-0000-00003DC00000}"/>
    <cellStyle name="Virgule fixe 38 2 2 5" xfId="49132" xr:uid="{00000000-0005-0000-0000-00003EC00000}"/>
    <cellStyle name="Virgule fixe 38 2 2 6" xfId="49133" xr:uid="{00000000-0005-0000-0000-00003FC00000}"/>
    <cellStyle name="Virgule fixe 38 2 3" xfId="49134" xr:uid="{00000000-0005-0000-0000-000040C00000}"/>
    <cellStyle name="Virgule fixe 38 3" xfId="49135" xr:uid="{00000000-0005-0000-0000-000041C00000}"/>
    <cellStyle name="Virgule fixe 38 3 2" xfId="49136" xr:uid="{00000000-0005-0000-0000-000042C00000}"/>
    <cellStyle name="Virgule fixe 38 3 2 2" xfId="49137" xr:uid="{00000000-0005-0000-0000-000043C00000}"/>
    <cellStyle name="Virgule fixe 38 3 2 2 2" xfId="49138" xr:uid="{00000000-0005-0000-0000-000044C00000}"/>
    <cellStyle name="Virgule fixe 38 3 2 3" xfId="49139" xr:uid="{00000000-0005-0000-0000-000045C00000}"/>
    <cellStyle name="Virgule fixe 38 3 2 4" xfId="49140" xr:uid="{00000000-0005-0000-0000-000046C00000}"/>
    <cellStyle name="Virgule fixe 38 3 2 5" xfId="49141" xr:uid="{00000000-0005-0000-0000-000047C00000}"/>
    <cellStyle name="Virgule fixe 38 3 3" xfId="49142" xr:uid="{00000000-0005-0000-0000-000048C00000}"/>
    <cellStyle name="Virgule fixe 38 3 3 2" xfId="49143" xr:uid="{00000000-0005-0000-0000-000049C00000}"/>
    <cellStyle name="Virgule fixe 38 3 3 3" xfId="49144" xr:uid="{00000000-0005-0000-0000-00004AC00000}"/>
    <cellStyle name="Virgule fixe 38 3 4" xfId="49145" xr:uid="{00000000-0005-0000-0000-00004BC00000}"/>
    <cellStyle name="Virgule fixe 38 3 5" xfId="49146" xr:uid="{00000000-0005-0000-0000-00004CC00000}"/>
    <cellStyle name="Virgule fixe 38 4" xfId="49147" xr:uid="{00000000-0005-0000-0000-00004DC00000}"/>
    <cellStyle name="Virgule fixe 39" xfId="49148" xr:uid="{00000000-0005-0000-0000-00004EC00000}"/>
    <cellStyle name="Virgule fixe 39 2" xfId="49149" xr:uid="{00000000-0005-0000-0000-00004FC00000}"/>
    <cellStyle name="Virgule fixe 39 2 2" xfId="49150" xr:uid="{00000000-0005-0000-0000-000050C00000}"/>
    <cellStyle name="Virgule fixe 39 2 2 2" xfId="49151" xr:uid="{00000000-0005-0000-0000-000051C00000}"/>
    <cellStyle name="Virgule fixe 39 2 2 2 2" xfId="49152" xr:uid="{00000000-0005-0000-0000-000052C00000}"/>
    <cellStyle name="Virgule fixe 39 2 2 2 2 2" xfId="49153" xr:uid="{00000000-0005-0000-0000-000053C00000}"/>
    <cellStyle name="Virgule fixe 39 2 2 2 3" xfId="49154" xr:uid="{00000000-0005-0000-0000-000054C00000}"/>
    <cellStyle name="Virgule fixe 39 2 2 2 4" xfId="49155" xr:uid="{00000000-0005-0000-0000-000055C00000}"/>
    <cellStyle name="Virgule fixe 39 2 2 3" xfId="49156" xr:uid="{00000000-0005-0000-0000-000056C00000}"/>
    <cellStyle name="Virgule fixe 39 2 2 3 2" xfId="49157" xr:uid="{00000000-0005-0000-0000-000057C00000}"/>
    <cellStyle name="Virgule fixe 39 2 2 4" xfId="49158" xr:uid="{00000000-0005-0000-0000-000058C00000}"/>
    <cellStyle name="Virgule fixe 39 2 2 5" xfId="49159" xr:uid="{00000000-0005-0000-0000-000059C00000}"/>
    <cellStyle name="Virgule fixe 39 3" xfId="49160" xr:uid="{00000000-0005-0000-0000-00005AC00000}"/>
    <cellStyle name="Virgule fixe 39 3 2" xfId="49161" xr:uid="{00000000-0005-0000-0000-00005BC00000}"/>
    <cellStyle name="Virgule fixe 39 3 2 2" xfId="49162" xr:uid="{00000000-0005-0000-0000-00005CC00000}"/>
    <cellStyle name="Virgule fixe 39 3 2 2 2" xfId="49163" xr:uid="{00000000-0005-0000-0000-00005DC00000}"/>
    <cellStyle name="Virgule fixe 39 3 2 3" xfId="49164" xr:uid="{00000000-0005-0000-0000-00005EC00000}"/>
    <cellStyle name="Virgule fixe 39 3 2 4" xfId="49165" xr:uid="{00000000-0005-0000-0000-00005FC00000}"/>
    <cellStyle name="Virgule fixe 39 3 3" xfId="49166" xr:uid="{00000000-0005-0000-0000-000060C00000}"/>
    <cellStyle name="Virgule fixe 39 3 3 2" xfId="49167" xr:uid="{00000000-0005-0000-0000-000061C00000}"/>
    <cellStyle name="Virgule fixe 39 3 4" xfId="49168" xr:uid="{00000000-0005-0000-0000-000062C00000}"/>
    <cellStyle name="Virgule fixe 39 3 5" xfId="49169" xr:uid="{00000000-0005-0000-0000-000063C00000}"/>
    <cellStyle name="Virgule fixe 4" xfId="49170" xr:uid="{00000000-0005-0000-0000-000064C00000}"/>
    <cellStyle name="Virgule fixe 4 2" xfId="49171" xr:uid="{00000000-0005-0000-0000-000065C00000}"/>
    <cellStyle name="Virgule fixe 4 2 2" xfId="49172" xr:uid="{00000000-0005-0000-0000-000066C00000}"/>
    <cellStyle name="Virgule fixe 4 2 2 2" xfId="49173" xr:uid="{00000000-0005-0000-0000-000067C00000}"/>
    <cellStyle name="Virgule fixe 4 2 2 2 2" xfId="49174" xr:uid="{00000000-0005-0000-0000-000068C00000}"/>
    <cellStyle name="Virgule fixe 4 2 2 2 2 2" xfId="49175" xr:uid="{00000000-0005-0000-0000-000069C00000}"/>
    <cellStyle name="Virgule fixe 4 2 2 2 3" xfId="49176" xr:uid="{00000000-0005-0000-0000-00006AC00000}"/>
    <cellStyle name="Virgule fixe 4 2 2 2 4" xfId="49177" xr:uid="{00000000-0005-0000-0000-00006BC00000}"/>
    <cellStyle name="Virgule fixe 4 2 2 3" xfId="49178" xr:uid="{00000000-0005-0000-0000-00006CC00000}"/>
    <cellStyle name="Virgule fixe 4 2 2 3 2" xfId="49179" xr:uid="{00000000-0005-0000-0000-00006DC00000}"/>
    <cellStyle name="Virgule fixe 4 2 2 4" xfId="49180" xr:uid="{00000000-0005-0000-0000-00006EC00000}"/>
    <cellStyle name="Virgule fixe 4 2 2 5" xfId="49181" xr:uid="{00000000-0005-0000-0000-00006FC00000}"/>
    <cellStyle name="Virgule fixe 4 2 2 6" xfId="49182" xr:uid="{00000000-0005-0000-0000-000070C00000}"/>
    <cellStyle name="Virgule fixe 4 2 3" xfId="49183" xr:uid="{00000000-0005-0000-0000-000071C00000}"/>
    <cellStyle name="Virgule fixe 4 3" xfId="49184" xr:uid="{00000000-0005-0000-0000-000072C00000}"/>
    <cellStyle name="Virgule fixe 4 3 2" xfId="49185" xr:uid="{00000000-0005-0000-0000-000073C00000}"/>
    <cellStyle name="Virgule fixe 4 3 2 2" xfId="49186" xr:uid="{00000000-0005-0000-0000-000074C00000}"/>
    <cellStyle name="Virgule fixe 4 3 2 2 2" xfId="49187" xr:uid="{00000000-0005-0000-0000-000075C00000}"/>
    <cellStyle name="Virgule fixe 4 3 2 3" xfId="49188" xr:uid="{00000000-0005-0000-0000-000076C00000}"/>
    <cellStyle name="Virgule fixe 4 3 2 4" xfId="49189" xr:uid="{00000000-0005-0000-0000-000077C00000}"/>
    <cellStyle name="Virgule fixe 4 3 2 5" xfId="49190" xr:uid="{00000000-0005-0000-0000-000078C00000}"/>
    <cellStyle name="Virgule fixe 4 3 3" xfId="49191" xr:uid="{00000000-0005-0000-0000-000079C00000}"/>
    <cellStyle name="Virgule fixe 4 3 3 2" xfId="49192" xr:uid="{00000000-0005-0000-0000-00007AC00000}"/>
    <cellStyle name="Virgule fixe 4 3 3 3" xfId="49193" xr:uid="{00000000-0005-0000-0000-00007BC00000}"/>
    <cellStyle name="Virgule fixe 4 3 4" xfId="49194" xr:uid="{00000000-0005-0000-0000-00007CC00000}"/>
    <cellStyle name="Virgule fixe 4 3 4 2" xfId="49195" xr:uid="{00000000-0005-0000-0000-00007DC00000}"/>
    <cellStyle name="Virgule fixe 4 3 5" xfId="49196" xr:uid="{00000000-0005-0000-0000-00007EC00000}"/>
    <cellStyle name="Virgule fixe 4 4" xfId="49197" xr:uid="{00000000-0005-0000-0000-00007FC00000}"/>
    <cellStyle name="Virgule fixe 4 5" xfId="52144" xr:uid="{8CFFF21A-CA0A-4AC9-88A6-E6A88303A811}"/>
    <cellStyle name="Virgule fixe 40" xfId="49198" xr:uid="{00000000-0005-0000-0000-000080C00000}"/>
    <cellStyle name="Virgule fixe 40 2" xfId="49199" xr:uid="{00000000-0005-0000-0000-000081C00000}"/>
    <cellStyle name="Virgule fixe 40 2 2" xfId="49200" xr:uid="{00000000-0005-0000-0000-000082C00000}"/>
    <cellStyle name="Virgule fixe 40 2 2 2" xfId="49201" xr:uid="{00000000-0005-0000-0000-000083C00000}"/>
    <cellStyle name="Virgule fixe 40 2 2 2 2" xfId="49202" xr:uid="{00000000-0005-0000-0000-000084C00000}"/>
    <cellStyle name="Virgule fixe 40 2 2 2 2 2" xfId="49203" xr:uid="{00000000-0005-0000-0000-000085C00000}"/>
    <cellStyle name="Virgule fixe 40 2 2 2 3" xfId="49204" xr:uid="{00000000-0005-0000-0000-000086C00000}"/>
    <cellStyle name="Virgule fixe 40 2 2 2 4" xfId="49205" xr:uid="{00000000-0005-0000-0000-000087C00000}"/>
    <cellStyle name="Virgule fixe 40 2 2 3" xfId="49206" xr:uid="{00000000-0005-0000-0000-000088C00000}"/>
    <cellStyle name="Virgule fixe 40 2 2 3 2" xfId="49207" xr:uid="{00000000-0005-0000-0000-000089C00000}"/>
    <cellStyle name="Virgule fixe 40 2 2 4" xfId="49208" xr:uid="{00000000-0005-0000-0000-00008AC00000}"/>
    <cellStyle name="Virgule fixe 40 2 2 5" xfId="49209" xr:uid="{00000000-0005-0000-0000-00008BC00000}"/>
    <cellStyle name="Virgule fixe 40 3" xfId="49210" xr:uid="{00000000-0005-0000-0000-00008CC00000}"/>
    <cellStyle name="Virgule fixe 40 3 2" xfId="49211" xr:uid="{00000000-0005-0000-0000-00008DC00000}"/>
    <cellStyle name="Virgule fixe 40 3 2 2" xfId="49212" xr:uid="{00000000-0005-0000-0000-00008EC00000}"/>
    <cellStyle name="Virgule fixe 40 3 2 2 2" xfId="49213" xr:uid="{00000000-0005-0000-0000-00008FC00000}"/>
    <cellStyle name="Virgule fixe 40 3 2 3" xfId="49214" xr:uid="{00000000-0005-0000-0000-000090C00000}"/>
    <cellStyle name="Virgule fixe 40 3 2 4" xfId="49215" xr:uid="{00000000-0005-0000-0000-000091C00000}"/>
    <cellStyle name="Virgule fixe 40 3 3" xfId="49216" xr:uid="{00000000-0005-0000-0000-000092C00000}"/>
    <cellStyle name="Virgule fixe 40 3 3 2" xfId="49217" xr:uid="{00000000-0005-0000-0000-000093C00000}"/>
    <cellStyle name="Virgule fixe 40 3 4" xfId="49218" xr:uid="{00000000-0005-0000-0000-000094C00000}"/>
    <cellStyle name="Virgule fixe 40 3 5" xfId="49219" xr:uid="{00000000-0005-0000-0000-000095C00000}"/>
    <cellStyle name="Virgule fixe 40 4" xfId="49220" xr:uid="{00000000-0005-0000-0000-000096C00000}"/>
    <cellStyle name="Virgule fixe 41" xfId="49221" xr:uid="{00000000-0005-0000-0000-000097C00000}"/>
    <cellStyle name="Virgule fixe 41 2" xfId="49222" xr:uid="{00000000-0005-0000-0000-000098C00000}"/>
    <cellStyle name="Virgule fixe 41 2 2" xfId="49223" xr:uid="{00000000-0005-0000-0000-000099C00000}"/>
    <cellStyle name="Virgule fixe 41 2 2 2" xfId="49224" xr:uid="{00000000-0005-0000-0000-00009AC00000}"/>
    <cellStyle name="Virgule fixe 41 2 2 2 2" xfId="49225" xr:uid="{00000000-0005-0000-0000-00009BC00000}"/>
    <cellStyle name="Virgule fixe 41 2 2 2 2 2" xfId="49226" xr:uid="{00000000-0005-0000-0000-00009CC00000}"/>
    <cellStyle name="Virgule fixe 41 2 2 2 3" xfId="49227" xr:uid="{00000000-0005-0000-0000-00009DC00000}"/>
    <cellStyle name="Virgule fixe 41 2 2 2 4" xfId="49228" xr:uid="{00000000-0005-0000-0000-00009EC00000}"/>
    <cellStyle name="Virgule fixe 41 2 2 3" xfId="49229" xr:uid="{00000000-0005-0000-0000-00009FC00000}"/>
    <cellStyle name="Virgule fixe 41 2 2 3 2" xfId="49230" xr:uid="{00000000-0005-0000-0000-0000A0C00000}"/>
    <cellStyle name="Virgule fixe 41 2 2 4" xfId="49231" xr:uid="{00000000-0005-0000-0000-0000A1C00000}"/>
    <cellStyle name="Virgule fixe 41 2 2 5" xfId="49232" xr:uid="{00000000-0005-0000-0000-0000A2C00000}"/>
    <cellStyle name="Virgule fixe 41 3" xfId="49233" xr:uid="{00000000-0005-0000-0000-0000A3C00000}"/>
    <cellStyle name="Virgule fixe 41 3 2" xfId="49234" xr:uid="{00000000-0005-0000-0000-0000A4C00000}"/>
    <cellStyle name="Virgule fixe 41 3 2 2" xfId="49235" xr:uid="{00000000-0005-0000-0000-0000A5C00000}"/>
    <cellStyle name="Virgule fixe 41 3 2 2 2" xfId="49236" xr:uid="{00000000-0005-0000-0000-0000A6C00000}"/>
    <cellStyle name="Virgule fixe 41 3 2 3" xfId="49237" xr:uid="{00000000-0005-0000-0000-0000A7C00000}"/>
    <cellStyle name="Virgule fixe 41 3 2 4" xfId="49238" xr:uid="{00000000-0005-0000-0000-0000A8C00000}"/>
    <cellStyle name="Virgule fixe 41 3 3" xfId="49239" xr:uid="{00000000-0005-0000-0000-0000A9C00000}"/>
    <cellStyle name="Virgule fixe 41 3 3 2" xfId="49240" xr:uid="{00000000-0005-0000-0000-0000AAC00000}"/>
    <cellStyle name="Virgule fixe 41 3 4" xfId="49241" xr:uid="{00000000-0005-0000-0000-0000ABC00000}"/>
    <cellStyle name="Virgule fixe 41 3 5" xfId="49242" xr:uid="{00000000-0005-0000-0000-0000ACC00000}"/>
    <cellStyle name="Virgule fixe 42" xfId="49243" xr:uid="{00000000-0005-0000-0000-0000ADC00000}"/>
    <cellStyle name="Virgule fixe 42 2" xfId="49244" xr:uid="{00000000-0005-0000-0000-0000AEC00000}"/>
    <cellStyle name="Virgule fixe 42 2 2" xfId="49245" xr:uid="{00000000-0005-0000-0000-0000AFC00000}"/>
    <cellStyle name="Virgule fixe 42 2 2 2" xfId="49246" xr:uid="{00000000-0005-0000-0000-0000B0C00000}"/>
    <cellStyle name="Virgule fixe 42 2 2 2 2" xfId="49247" xr:uid="{00000000-0005-0000-0000-0000B1C00000}"/>
    <cellStyle name="Virgule fixe 42 2 2 2 2 2" xfId="49248" xr:uid="{00000000-0005-0000-0000-0000B2C00000}"/>
    <cellStyle name="Virgule fixe 42 2 2 2 3" xfId="49249" xr:uid="{00000000-0005-0000-0000-0000B3C00000}"/>
    <cellStyle name="Virgule fixe 42 2 2 2 4" xfId="49250" xr:uid="{00000000-0005-0000-0000-0000B4C00000}"/>
    <cellStyle name="Virgule fixe 42 2 2 3" xfId="49251" xr:uid="{00000000-0005-0000-0000-0000B5C00000}"/>
    <cellStyle name="Virgule fixe 42 2 2 3 2" xfId="49252" xr:uid="{00000000-0005-0000-0000-0000B6C00000}"/>
    <cellStyle name="Virgule fixe 42 2 2 4" xfId="49253" xr:uid="{00000000-0005-0000-0000-0000B7C00000}"/>
    <cellStyle name="Virgule fixe 42 2 2 5" xfId="49254" xr:uid="{00000000-0005-0000-0000-0000B8C00000}"/>
    <cellStyle name="Virgule fixe 42 3" xfId="49255" xr:uid="{00000000-0005-0000-0000-0000B9C00000}"/>
    <cellStyle name="Virgule fixe 42 3 2" xfId="49256" xr:uid="{00000000-0005-0000-0000-0000BAC00000}"/>
    <cellStyle name="Virgule fixe 42 3 2 2" xfId="49257" xr:uid="{00000000-0005-0000-0000-0000BBC00000}"/>
    <cellStyle name="Virgule fixe 42 3 2 2 2" xfId="49258" xr:uid="{00000000-0005-0000-0000-0000BCC00000}"/>
    <cellStyle name="Virgule fixe 42 3 2 3" xfId="49259" xr:uid="{00000000-0005-0000-0000-0000BDC00000}"/>
    <cellStyle name="Virgule fixe 42 3 2 4" xfId="49260" xr:uid="{00000000-0005-0000-0000-0000BEC00000}"/>
    <cellStyle name="Virgule fixe 42 3 3" xfId="49261" xr:uid="{00000000-0005-0000-0000-0000BFC00000}"/>
    <cellStyle name="Virgule fixe 42 3 3 2" xfId="49262" xr:uid="{00000000-0005-0000-0000-0000C0C00000}"/>
    <cellStyle name="Virgule fixe 42 3 4" xfId="49263" xr:uid="{00000000-0005-0000-0000-0000C1C00000}"/>
    <cellStyle name="Virgule fixe 42 3 5" xfId="49264" xr:uid="{00000000-0005-0000-0000-0000C2C00000}"/>
    <cellStyle name="Virgule fixe 43" xfId="49265" xr:uid="{00000000-0005-0000-0000-0000C3C00000}"/>
    <cellStyle name="Virgule fixe 43 2" xfId="49266" xr:uid="{00000000-0005-0000-0000-0000C4C00000}"/>
    <cellStyle name="Virgule fixe 43 2 2" xfId="49267" xr:uid="{00000000-0005-0000-0000-0000C5C00000}"/>
    <cellStyle name="Virgule fixe 43 2 2 2" xfId="49268" xr:uid="{00000000-0005-0000-0000-0000C6C00000}"/>
    <cellStyle name="Virgule fixe 43 2 2 2 2" xfId="49269" xr:uid="{00000000-0005-0000-0000-0000C7C00000}"/>
    <cellStyle name="Virgule fixe 43 2 2 2 2 2" xfId="49270" xr:uid="{00000000-0005-0000-0000-0000C8C00000}"/>
    <cellStyle name="Virgule fixe 43 2 2 2 3" xfId="49271" xr:uid="{00000000-0005-0000-0000-0000C9C00000}"/>
    <cellStyle name="Virgule fixe 43 2 2 2 4" xfId="49272" xr:uid="{00000000-0005-0000-0000-0000CAC00000}"/>
    <cellStyle name="Virgule fixe 43 2 2 3" xfId="49273" xr:uid="{00000000-0005-0000-0000-0000CBC00000}"/>
    <cellStyle name="Virgule fixe 43 2 2 3 2" xfId="49274" xr:uid="{00000000-0005-0000-0000-0000CCC00000}"/>
    <cellStyle name="Virgule fixe 43 2 2 4" xfId="49275" xr:uid="{00000000-0005-0000-0000-0000CDC00000}"/>
    <cellStyle name="Virgule fixe 43 2 2 5" xfId="49276" xr:uid="{00000000-0005-0000-0000-0000CEC00000}"/>
    <cellStyle name="Virgule fixe 43 3" xfId="49277" xr:uid="{00000000-0005-0000-0000-0000CFC00000}"/>
    <cellStyle name="Virgule fixe 43 3 2" xfId="49278" xr:uid="{00000000-0005-0000-0000-0000D0C00000}"/>
    <cellStyle name="Virgule fixe 43 3 2 2" xfId="49279" xr:uid="{00000000-0005-0000-0000-0000D1C00000}"/>
    <cellStyle name="Virgule fixe 43 3 2 2 2" xfId="49280" xr:uid="{00000000-0005-0000-0000-0000D2C00000}"/>
    <cellStyle name="Virgule fixe 43 3 2 3" xfId="49281" xr:uid="{00000000-0005-0000-0000-0000D3C00000}"/>
    <cellStyle name="Virgule fixe 43 3 2 4" xfId="49282" xr:uid="{00000000-0005-0000-0000-0000D4C00000}"/>
    <cellStyle name="Virgule fixe 43 3 3" xfId="49283" xr:uid="{00000000-0005-0000-0000-0000D5C00000}"/>
    <cellStyle name="Virgule fixe 43 3 3 2" xfId="49284" xr:uid="{00000000-0005-0000-0000-0000D6C00000}"/>
    <cellStyle name="Virgule fixe 43 3 4" xfId="49285" xr:uid="{00000000-0005-0000-0000-0000D7C00000}"/>
    <cellStyle name="Virgule fixe 43 3 5" xfId="49286" xr:uid="{00000000-0005-0000-0000-0000D8C00000}"/>
    <cellStyle name="Virgule fixe 44" xfId="49287" xr:uid="{00000000-0005-0000-0000-0000D9C00000}"/>
    <cellStyle name="Virgule fixe 44 2" xfId="49288" xr:uid="{00000000-0005-0000-0000-0000DAC00000}"/>
    <cellStyle name="Virgule fixe 44 2 2" xfId="49289" xr:uid="{00000000-0005-0000-0000-0000DBC00000}"/>
    <cellStyle name="Virgule fixe 44 2 2 2" xfId="49290" xr:uid="{00000000-0005-0000-0000-0000DCC00000}"/>
    <cellStyle name="Virgule fixe 44 2 2 2 2" xfId="49291" xr:uid="{00000000-0005-0000-0000-0000DDC00000}"/>
    <cellStyle name="Virgule fixe 44 2 2 2 2 2" xfId="49292" xr:uid="{00000000-0005-0000-0000-0000DEC00000}"/>
    <cellStyle name="Virgule fixe 44 2 2 2 3" xfId="49293" xr:uid="{00000000-0005-0000-0000-0000DFC00000}"/>
    <cellStyle name="Virgule fixe 44 2 2 2 4" xfId="49294" xr:uid="{00000000-0005-0000-0000-0000E0C00000}"/>
    <cellStyle name="Virgule fixe 44 2 2 3" xfId="49295" xr:uid="{00000000-0005-0000-0000-0000E1C00000}"/>
    <cellStyle name="Virgule fixe 44 2 2 3 2" xfId="49296" xr:uid="{00000000-0005-0000-0000-0000E2C00000}"/>
    <cellStyle name="Virgule fixe 44 2 2 4" xfId="49297" xr:uid="{00000000-0005-0000-0000-0000E3C00000}"/>
    <cellStyle name="Virgule fixe 44 2 2 5" xfId="49298" xr:uid="{00000000-0005-0000-0000-0000E4C00000}"/>
    <cellStyle name="Virgule fixe 44 3" xfId="49299" xr:uid="{00000000-0005-0000-0000-0000E5C00000}"/>
    <cellStyle name="Virgule fixe 44 3 2" xfId="49300" xr:uid="{00000000-0005-0000-0000-0000E6C00000}"/>
    <cellStyle name="Virgule fixe 44 3 2 2" xfId="49301" xr:uid="{00000000-0005-0000-0000-0000E7C00000}"/>
    <cellStyle name="Virgule fixe 44 3 2 2 2" xfId="49302" xr:uid="{00000000-0005-0000-0000-0000E8C00000}"/>
    <cellStyle name="Virgule fixe 44 3 2 3" xfId="49303" xr:uid="{00000000-0005-0000-0000-0000E9C00000}"/>
    <cellStyle name="Virgule fixe 44 3 2 4" xfId="49304" xr:uid="{00000000-0005-0000-0000-0000EAC00000}"/>
    <cellStyle name="Virgule fixe 44 3 3" xfId="49305" xr:uid="{00000000-0005-0000-0000-0000EBC00000}"/>
    <cellStyle name="Virgule fixe 44 3 3 2" xfId="49306" xr:uid="{00000000-0005-0000-0000-0000ECC00000}"/>
    <cellStyle name="Virgule fixe 44 3 4" xfId="49307" xr:uid="{00000000-0005-0000-0000-0000EDC00000}"/>
    <cellStyle name="Virgule fixe 44 3 5" xfId="49308" xr:uid="{00000000-0005-0000-0000-0000EEC00000}"/>
    <cellStyle name="Virgule fixe 45" xfId="49309" xr:uid="{00000000-0005-0000-0000-0000EFC00000}"/>
    <cellStyle name="Virgule fixe 45 2" xfId="49310" xr:uid="{00000000-0005-0000-0000-0000F0C00000}"/>
    <cellStyle name="Virgule fixe 45 2 2" xfId="49311" xr:uid="{00000000-0005-0000-0000-0000F1C00000}"/>
    <cellStyle name="Virgule fixe 45 2 2 2" xfId="49312" xr:uid="{00000000-0005-0000-0000-0000F2C00000}"/>
    <cellStyle name="Virgule fixe 45 2 2 2 2" xfId="49313" xr:uid="{00000000-0005-0000-0000-0000F3C00000}"/>
    <cellStyle name="Virgule fixe 45 2 2 2 2 2" xfId="49314" xr:uid="{00000000-0005-0000-0000-0000F4C00000}"/>
    <cellStyle name="Virgule fixe 45 2 2 2 3" xfId="49315" xr:uid="{00000000-0005-0000-0000-0000F5C00000}"/>
    <cellStyle name="Virgule fixe 45 2 2 2 4" xfId="49316" xr:uid="{00000000-0005-0000-0000-0000F6C00000}"/>
    <cellStyle name="Virgule fixe 45 2 2 3" xfId="49317" xr:uid="{00000000-0005-0000-0000-0000F7C00000}"/>
    <cellStyle name="Virgule fixe 45 2 2 3 2" xfId="49318" xr:uid="{00000000-0005-0000-0000-0000F8C00000}"/>
    <cellStyle name="Virgule fixe 45 2 2 4" xfId="49319" xr:uid="{00000000-0005-0000-0000-0000F9C00000}"/>
    <cellStyle name="Virgule fixe 45 2 2 5" xfId="49320" xr:uid="{00000000-0005-0000-0000-0000FAC00000}"/>
    <cellStyle name="Virgule fixe 45 3" xfId="49321" xr:uid="{00000000-0005-0000-0000-0000FBC00000}"/>
    <cellStyle name="Virgule fixe 45 3 2" xfId="49322" xr:uid="{00000000-0005-0000-0000-0000FCC00000}"/>
    <cellStyle name="Virgule fixe 45 3 2 2" xfId="49323" xr:uid="{00000000-0005-0000-0000-0000FDC00000}"/>
    <cellStyle name="Virgule fixe 45 3 2 2 2" xfId="49324" xr:uid="{00000000-0005-0000-0000-0000FEC00000}"/>
    <cellStyle name="Virgule fixe 45 3 2 3" xfId="49325" xr:uid="{00000000-0005-0000-0000-0000FFC00000}"/>
    <cellStyle name="Virgule fixe 45 3 2 4" xfId="49326" xr:uid="{00000000-0005-0000-0000-000000C10000}"/>
    <cellStyle name="Virgule fixe 45 3 3" xfId="49327" xr:uid="{00000000-0005-0000-0000-000001C10000}"/>
    <cellStyle name="Virgule fixe 45 3 3 2" xfId="49328" xr:uid="{00000000-0005-0000-0000-000002C10000}"/>
    <cellStyle name="Virgule fixe 45 3 4" xfId="49329" xr:uid="{00000000-0005-0000-0000-000003C10000}"/>
    <cellStyle name="Virgule fixe 45 3 5" xfId="49330" xr:uid="{00000000-0005-0000-0000-000004C10000}"/>
    <cellStyle name="Virgule fixe 46" xfId="49331" xr:uid="{00000000-0005-0000-0000-000005C10000}"/>
    <cellStyle name="Virgule fixe 46 2" xfId="49332" xr:uid="{00000000-0005-0000-0000-000006C10000}"/>
    <cellStyle name="Virgule fixe 46 2 2" xfId="49333" xr:uid="{00000000-0005-0000-0000-000007C10000}"/>
    <cellStyle name="Virgule fixe 46 2 2 2" xfId="49334" xr:uid="{00000000-0005-0000-0000-000008C10000}"/>
    <cellStyle name="Virgule fixe 46 2 2 2 2" xfId="49335" xr:uid="{00000000-0005-0000-0000-000009C10000}"/>
    <cellStyle name="Virgule fixe 46 2 2 2 2 2" xfId="49336" xr:uid="{00000000-0005-0000-0000-00000AC10000}"/>
    <cellStyle name="Virgule fixe 46 2 2 2 3" xfId="49337" xr:uid="{00000000-0005-0000-0000-00000BC10000}"/>
    <cellStyle name="Virgule fixe 46 2 2 2 4" xfId="49338" xr:uid="{00000000-0005-0000-0000-00000CC10000}"/>
    <cellStyle name="Virgule fixe 46 2 2 3" xfId="49339" xr:uid="{00000000-0005-0000-0000-00000DC10000}"/>
    <cellStyle name="Virgule fixe 46 2 2 3 2" xfId="49340" xr:uid="{00000000-0005-0000-0000-00000EC10000}"/>
    <cellStyle name="Virgule fixe 46 2 2 4" xfId="49341" xr:uid="{00000000-0005-0000-0000-00000FC10000}"/>
    <cellStyle name="Virgule fixe 46 2 2 5" xfId="49342" xr:uid="{00000000-0005-0000-0000-000010C10000}"/>
    <cellStyle name="Virgule fixe 46 3" xfId="49343" xr:uid="{00000000-0005-0000-0000-000011C10000}"/>
    <cellStyle name="Virgule fixe 46 3 2" xfId="49344" xr:uid="{00000000-0005-0000-0000-000012C10000}"/>
    <cellStyle name="Virgule fixe 46 3 2 2" xfId="49345" xr:uid="{00000000-0005-0000-0000-000013C10000}"/>
    <cellStyle name="Virgule fixe 46 3 2 2 2" xfId="49346" xr:uid="{00000000-0005-0000-0000-000014C10000}"/>
    <cellStyle name="Virgule fixe 46 3 2 3" xfId="49347" xr:uid="{00000000-0005-0000-0000-000015C10000}"/>
    <cellStyle name="Virgule fixe 46 3 2 4" xfId="49348" xr:uid="{00000000-0005-0000-0000-000016C10000}"/>
    <cellStyle name="Virgule fixe 46 3 3" xfId="49349" xr:uid="{00000000-0005-0000-0000-000017C10000}"/>
    <cellStyle name="Virgule fixe 46 3 3 2" xfId="49350" xr:uid="{00000000-0005-0000-0000-000018C10000}"/>
    <cellStyle name="Virgule fixe 46 3 4" xfId="49351" xr:uid="{00000000-0005-0000-0000-000019C10000}"/>
    <cellStyle name="Virgule fixe 46 3 5" xfId="49352" xr:uid="{00000000-0005-0000-0000-00001AC10000}"/>
    <cellStyle name="Virgule fixe 47" xfId="49353" xr:uid="{00000000-0005-0000-0000-00001BC10000}"/>
    <cellStyle name="Virgule fixe 47 2" xfId="49354" xr:uid="{00000000-0005-0000-0000-00001CC10000}"/>
    <cellStyle name="Virgule fixe 47 2 2" xfId="49355" xr:uid="{00000000-0005-0000-0000-00001DC10000}"/>
    <cellStyle name="Virgule fixe 47 2 2 2" xfId="49356" xr:uid="{00000000-0005-0000-0000-00001EC10000}"/>
    <cellStyle name="Virgule fixe 47 2 2 2 2" xfId="49357" xr:uid="{00000000-0005-0000-0000-00001FC10000}"/>
    <cellStyle name="Virgule fixe 47 2 2 2 2 2" xfId="49358" xr:uid="{00000000-0005-0000-0000-000020C10000}"/>
    <cellStyle name="Virgule fixe 47 2 2 2 3" xfId="49359" xr:uid="{00000000-0005-0000-0000-000021C10000}"/>
    <cellStyle name="Virgule fixe 47 2 2 2 4" xfId="49360" xr:uid="{00000000-0005-0000-0000-000022C10000}"/>
    <cellStyle name="Virgule fixe 47 2 2 3" xfId="49361" xr:uid="{00000000-0005-0000-0000-000023C10000}"/>
    <cellStyle name="Virgule fixe 47 2 2 3 2" xfId="49362" xr:uid="{00000000-0005-0000-0000-000024C10000}"/>
    <cellStyle name="Virgule fixe 47 2 2 4" xfId="49363" xr:uid="{00000000-0005-0000-0000-000025C10000}"/>
    <cellStyle name="Virgule fixe 47 2 2 5" xfId="49364" xr:uid="{00000000-0005-0000-0000-000026C10000}"/>
    <cellStyle name="Virgule fixe 47 3" xfId="49365" xr:uid="{00000000-0005-0000-0000-000027C10000}"/>
    <cellStyle name="Virgule fixe 47 3 2" xfId="49366" xr:uid="{00000000-0005-0000-0000-000028C10000}"/>
    <cellStyle name="Virgule fixe 47 3 2 2" xfId="49367" xr:uid="{00000000-0005-0000-0000-000029C10000}"/>
    <cellStyle name="Virgule fixe 47 3 2 2 2" xfId="49368" xr:uid="{00000000-0005-0000-0000-00002AC10000}"/>
    <cellStyle name="Virgule fixe 47 3 2 3" xfId="49369" xr:uid="{00000000-0005-0000-0000-00002BC10000}"/>
    <cellStyle name="Virgule fixe 47 3 2 4" xfId="49370" xr:uid="{00000000-0005-0000-0000-00002CC10000}"/>
    <cellStyle name="Virgule fixe 47 3 3" xfId="49371" xr:uid="{00000000-0005-0000-0000-00002DC10000}"/>
    <cellStyle name="Virgule fixe 47 3 3 2" xfId="49372" xr:uid="{00000000-0005-0000-0000-00002EC10000}"/>
    <cellStyle name="Virgule fixe 47 3 4" xfId="49373" xr:uid="{00000000-0005-0000-0000-00002FC10000}"/>
    <cellStyle name="Virgule fixe 47 3 5" xfId="49374" xr:uid="{00000000-0005-0000-0000-000030C10000}"/>
    <cellStyle name="Virgule fixe 48" xfId="49375" xr:uid="{00000000-0005-0000-0000-000031C10000}"/>
    <cellStyle name="Virgule fixe 48 2" xfId="49376" xr:uid="{00000000-0005-0000-0000-000032C10000}"/>
    <cellStyle name="Virgule fixe 48 2 2" xfId="49377" xr:uid="{00000000-0005-0000-0000-000033C10000}"/>
    <cellStyle name="Virgule fixe 48 2 2 2" xfId="49378" xr:uid="{00000000-0005-0000-0000-000034C10000}"/>
    <cellStyle name="Virgule fixe 48 2 2 2 2" xfId="49379" xr:uid="{00000000-0005-0000-0000-000035C10000}"/>
    <cellStyle name="Virgule fixe 48 2 2 2 2 2" xfId="49380" xr:uid="{00000000-0005-0000-0000-000036C10000}"/>
    <cellStyle name="Virgule fixe 48 2 2 2 3" xfId="49381" xr:uid="{00000000-0005-0000-0000-000037C10000}"/>
    <cellStyle name="Virgule fixe 48 2 2 2 4" xfId="49382" xr:uid="{00000000-0005-0000-0000-000038C10000}"/>
    <cellStyle name="Virgule fixe 48 2 2 3" xfId="49383" xr:uid="{00000000-0005-0000-0000-000039C10000}"/>
    <cellStyle name="Virgule fixe 48 2 2 3 2" xfId="49384" xr:uid="{00000000-0005-0000-0000-00003AC10000}"/>
    <cellStyle name="Virgule fixe 48 2 2 4" xfId="49385" xr:uid="{00000000-0005-0000-0000-00003BC10000}"/>
    <cellStyle name="Virgule fixe 48 2 2 5" xfId="49386" xr:uid="{00000000-0005-0000-0000-00003CC10000}"/>
    <cellStyle name="Virgule fixe 48 3" xfId="49387" xr:uid="{00000000-0005-0000-0000-00003DC10000}"/>
    <cellStyle name="Virgule fixe 48 3 2" xfId="49388" xr:uid="{00000000-0005-0000-0000-00003EC10000}"/>
    <cellStyle name="Virgule fixe 48 3 2 2" xfId="49389" xr:uid="{00000000-0005-0000-0000-00003FC10000}"/>
    <cellStyle name="Virgule fixe 48 3 2 2 2" xfId="49390" xr:uid="{00000000-0005-0000-0000-000040C10000}"/>
    <cellStyle name="Virgule fixe 48 3 2 3" xfId="49391" xr:uid="{00000000-0005-0000-0000-000041C10000}"/>
    <cellStyle name="Virgule fixe 48 3 2 4" xfId="49392" xr:uid="{00000000-0005-0000-0000-000042C10000}"/>
    <cellStyle name="Virgule fixe 48 3 3" xfId="49393" xr:uid="{00000000-0005-0000-0000-000043C10000}"/>
    <cellStyle name="Virgule fixe 48 3 3 2" xfId="49394" xr:uid="{00000000-0005-0000-0000-000044C10000}"/>
    <cellStyle name="Virgule fixe 48 3 4" xfId="49395" xr:uid="{00000000-0005-0000-0000-000045C10000}"/>
    <cellStyle name="Virgule fixe 48 3 5" xfId="49396" xr:uid="{00000000-0005-0000-0000-000046C10000}"/>
    <cellStyle name="Virgule fixe 49" xfId="49397" xr:uid="{00000000-0005-0000-0000-000047C10000}"/>
    <cellStyle name="Virgule fixe 49 2" xfId="49398" xr:uid="{00000000-0005-0000-0000-000048C10000}"/>
    <cellStyle name="Virgule fixe 49 2 2" xfId="49399" xr:uid="{00000000-0005-0000-0000-000049C10000}"/>
    <cellStyle name="Virgule fixe 49 2 2 2" xfId="49400" xr:uid="{00000000-0005-0000-0000-00004AC10000}"/>
    <cellStyle name="Virgule fixe 49 2 2 2 2" xfId="49401" xr:uid="{00000000-0005-0000-0000-00004BC10000}"/>
    <cellStyle name="Virgule fixe 49 2 2 2 2 2" xfId="49402" xr:uid="{00000000-0005-0000-0000-00004CC10000}"/>
    <cellStyle name="Virgule fixe 49 2 2 2 3" xfId="49403" xr:uid="{00000000-0005-0000-0000-00004DC10000}"/>
    <cellStyle name="Virgule fixe 49 2 2 2 4" xfId="49404" xr:uid="{00000000-0005-0000-0000-00004EC10000}"/>
    <cellStyle name="Virgule fixe 49 2 2 3" xfId="49405" xr:uid="{00000000-0005-0000-0000-00004FC10000}"/>
    <cellStyle name="Virgule fixe 49 2 2 3 2" xfId="49406" xr:uid="{00000000-0005-0000-0000-000050C10000}"/>
    <cellStyle name="Virgule fixe 49 2 2 4" xfId="49407" xr:uid="{00000000-0005-0000-0000-000051C10000}"/>
    <cellStyle name="Virgule fixe 49 2 2 5" xfId="49408" xr:uid="{00000000-0005-0000-0000-000052C10000}"/>
    <cellStyle name="Virgule fixe 49 3" xfId="49409" xr:uid="{00000000-0005-0000-0000-000053C10000}"/>
    <cellStyle name="Virgule fixe 49 3 2" xfId="49410" xr:uid="{00000000-0005-0000-0000-000054C10000}"/>
    <cellStyle name="Virgule fixe 49 3 2 2" xfId="49411" xr:uid="{00000000-0005-0000-0000-000055C10000}"/>
    <cellStyle name="Virgule fixe 49 3 2 2 2" xfId="49412" xr:uid="{00000000-0005-0000-0000-000056C10000}"/>
    <cellStyle name="Virgule fixe 49 3 2 3" xfId="49413" xr:uid="{00000000-0005-0000-0000-000057C10000}"/>
    <cellStyle name="Virgule fixe 49 3 2 4" xfId="49414" xr:uid="{00000000-0005-0000-0000-000058C10000}"/>
    <cellStyle name="Virgule fixe 49 3 3" xfId="49415" xr:uid="{00000000-0005-0000-0000-000059C10000}"/>
    <cellStyle name="Virgule fixe 49 3 3 2" xfId="49416" xr:uid="{00000000-0005-0000-0000-00005AC10000}"/>
    <cellStyle name="Virgule fixe 49 3 4" xfId="49417" xr:uid="{00000000-0005-0000-0000-00005BC10000}"/>
    <cellStyle name="Virgule fixe 49 3 5" xfId="49418" xr:uid="{00000000-0005-0000-0000-00005CC10000}"/>
    <cellStyle name="Virgule fixe 5" xfId="49419" xr:uid="{00000000-0005-0000-0000-00005DC10000}"/>
    <cellStyle name="Virgule fixe 5 2" xfId="49420" xr:uid="{00000000-0005-0000-0000-00005EC10000}"/>
    <cellStyle name="Virgule fixe 5 2 2" xfId="49421" xr:uid="{00000000-0005-0000-0000-00005FC10000}"/>
    <cellStyle name="Virgule fixe 5 2 2 2" xfId="49422" xr:uid="{00000000-0005-0000-0000-000060C10000}"/>
    <cellStyle name="Virgule fixe 5 2 2 2 2" xfId="49423" xr:uid="{00000000-0005-0000-0000-000061C10000}"/>
    <cellStyle name="Virgule fixe 5 2 2 2 2 2" xfId="49424" xr:uid="{00000000-0005-0000-0000-000062C10000}"/>
    <cellStyle name="Virgule fixe 5 2 2 2 3" xfId="49425" xr:uid="{00000000-0005-0000-0000-000063C10000}"/>
    <cellStyle name="Virgule fixe 5 2 2 2 4" xfId="49426" xr:uid="{00000000-0005-0000-0000-000064C10000}"/>
    <cellStyle name="Virgule fixe 5 2 2 3" xfId="49427" xr:uid="{00000000-0005-0000-0000-000065C10000}"/>
    <cellStyle name="Virgule fixe 5 2 2 3 2" xfId="49428" xr:uid="{00000000-0005-0000-0000-000066C10000}"/>
    <cellStyle name="Virgule fixe 5 2 2 4" xfId="49429" xr:uid="{00000000-0005-0000-0000-000067C10000}"/>
    <cellStyle name="Virgule fixe 5 2 2 5" xfId="49430" xr:uid="{00000000-0005-0000-0000-000068C10000}"/>
    <cellStyle name="Virgule fixe 5 2 2 6" xfId="49431" xr:uid="{00000000-0005-0000-0000-000069C10000}"/>
    <cellStyle name="Virgule fixe 5 2 3" xfId="49432" xr:uid="{00000000-0005-0000-0000-00006AC10000}"/>
    <cellStyle name="Virgule fixe 5 3" xfId="49433" xr:uid="{00000000-0005-0000-0000-00006BC10000}"/>
    <cellStyle name="Virgule fixe 5 3 2" xfId="49434" xr:uid="{00000000-0005-0000-0000-00006CC10000}"/>
    <cellStyle name="Virgule fixe 5 3 2 2" xfId="49435" xr:uid="{00000000-0005-0000-0000-00006DC10000}"/>
    <cellStyle name="Virgule fixe 5 3 2 2 2" xfId="49436" xr:uid="{00000000-0005-0000-0000-00006EC10000}"/>
    <cellStyle name="Virgule fixe 5 3 2 3" xfId="49437" xr:uid="{00000000-0005-0000-0000-00006FC10000}"/>
    <cellStyle name="Virgule fixe 5 3 2 4" xfId="49438" xr:uid="{00000000-0005-0000-0000-000070C10000}"/>
    <cellStyle name="Virgule fixe 5 3 2 5" xfId="49439" xr:uid="{00000000-0005-0000-0000-000071C10000}"/>
    <cellStyle name="Virgule fixe 5 3 3" xfId="49440" xr:uid="{00000000-0005-0000-0000-000072C10000}"/>
    <cellStyle name="Virgule fixe 5 3 3 2" xfId="49441" xr:uid="{00000000-0005-0000-0000-000073C10000}"/>
    <cellStyle name="Virgule fixe 5 3 3 3" xfId="49442" xr:uid="{00000000-0005-0000-0000-000074C10000}"/>
    <cellStyle name="Virgule fixe 5 3 4" xfId="49443" xr:uid="{00000000-0005-0000-0000-000075C10000}"/>
    <cellStyle name="Virgule fixe 5 3 4 2" xfId="49444" xr:uid="{00000000-0005-0000-0000-000076C10000}"/>
    <cellStyle name="Virgule fixe 5 3 5" xfId="49445" xr:uid="{00000000-0005-0000-0000-000077C10000}"/>
    <cellStyle name="Virgule fixe 5 4" xfId="49446" xr:uid="{00000000-0005-0000-0000-000078C10000}"/>
    <cellStyle name="Virgule fixe 50" xfId="49447" xr:uid="{00000000-0005-0000-0000-000079C10000}"/>
    <cellStyle name="Virgule fixe 50 2" xfId="49448" xr:uid="{00000000-0005-0000-0000-00007AC10000}"/>
    <cellStyle name="Virgule fixe 50 2 2" xfId="49449" xr:uid="{00000000-0005-0000-0000-00007BC10000}"/>
    <cellStyle name="Virgule fixe 50 2 2 2" xfId="49450" xr:uid="{00000000-0005-0000-0000-00007CC10000}"/>
    <cellStyle name="Virgule fixe 50 2 2 2 2" xfId="49451" xr:uid="{00000000-0005-0000-0000-00007DC10000}"/>
    <cellStyle name="Virgule fixe 50 2 2 2 2 2" xfId="49452" xr:uid="{00000000-0005-0000-0000-00007EC10000}"/>
    <cellStyle name="Virgule fixe 50 2 2 2 3" xfId="49453" xr:uid="{00000000-0005-0000-0000-00007FC10000}"/>
    <cellStyle name="Virgule fixe 50 2 2 2 4" xfId="49454" xr:uid="{00000000-0005-0000-0000-000080C10000}"/>
    <cellStyle name="Virgule fixe 50 2 2 3" xfId="49455" xr:uid="{00000000-0005-0000-0000-000081C10000}"/>
    <cellStyle name="Virgule fixe 50 2 2 3 2" xfId="49456" xr:uid="{00000000-0005-0000-0000-000082C10000}"/>
    <cellStyle name="Virgule fixe 50 2 2 4" xfId="49457" xr:uid="{00000000-0005-0000-0000-000083C10000}"/>
    <cellStyle name="Virgule fixe 50 2 2 5" xfId="49458" xr:uid="{00000000-0005-0000-0000-000084C10000}"/>
    <cellStyle name="Virgule fixe 50 3" xfId="49459" xr:uid="{00000000-0005-0000-0000-000085C10000}"/>
    <cellStyle name="Virgule fixe 50 3 2" xfId="49460" xr:uid="{00000000-0005-0000-0000-000086C10000}"/>
    <cellStyle name="Virgule fixe 50 3 2 2" xfId="49461" xr:uid="{00000000-0005-0000-0000-000087C10000}"/>
    <cellStyle name="Virgule fixe 50 3 2 2 2" xfId="49462" xr:uid="{00000000-0005-0000-0000-000088C10000}"/>
    <cellStyle name="Virgule fixe 50 3 2 3" xfId="49463" xr:uid="{00000000-0005-0000-0000-000089C10000}"/>
    <cellStyle name="Virgule fixe 50 3 2 4" xfId="49464" xr:uid="{00000000-0005-0000-0000-00008AC10000}"/>
    <cellStyle name="Virgule fixe 50 3 3" xfId="49465" xr:uid="{00000000-0005-0000-0000-00008BC10000}"/>
    <cellStyle name="Virgule fixe 50 3 3 2" xfId="49466" xr:uid="{00000000-0005-0000-0000-00008CC10000}"/>
    <cellStyle name="Virgule fixe 50 3 4" xfId="49467" xr:uid="{00000000-0005-0000-0000-00008DC10000}"/>
    <cellStyle name="Virgule fixe 50 3 5" xfId="49468" xr:uid="{00000000-0005-0000-0000-00008EC10000}"/>
    <cellStyle name="Virgule fixe 51" xfId="49469" xr:uid="{00000000-0005-0000-0000-00008FC10000}"/>
    <cellStyle name="Virgule fixe 51 2" xfId="49470" xr:uid="{00000000-0005-0000-0000-000090C10000}"/>
    <cellStyle name="Virgule fixe 51 2 2" xfId="49471" xr:uid="{00000000-0005-0000-0000-000091C10000}"/>
    <cellStyle name="Virgule fixe 51 2 2 2" xfId="49472" xr:uid="{00000000-0005-0000-0000-000092C10000}"/>
    <cellStyle name="Virgule fixe 51 2 2 2 2" xfId="49473" xr:uid="{00000000-0005-0000-0000-000093C10000}"/>
    <cellStyle name="Virgule fixe 51 2 2 2 2 2" xfId="49474" xr:uid="{00000000-0005-0000-0000-000094C10000}"/>
    <cellStyle name="Virgule fixe 51 2 2 2 3" xfId="49475" xr:uid="{00000000-0005-0000-0000-000095C10000}"/>
    <cellStyle name="Virgule fixe 51 2 2 2 4" xfId="49476" xr:uid="{00000000-0005-0000-0000-000096C10000}"/>
    <cellStyle name="Virgule fixe 51 2 2 3" xfId="49477" xr:uid="{00000000-0005-0000-0000-000097C10000}"/>
    <cellStyle name="Virgule fixe 51 2 2 3 2" xfId="49478" xr:uid="{00000000-0005-0000-0000-000098C10000}"/>
    <cellStyle name="Virgule fixe 51 2 2 4" xfId="49479" xr:uid="{00000000-0005-0000-0000-000099C10000}"/>
    <cellStyle name="Virgule fixe 51 2 2 5" xfId="49480" xr:uid="{00000000-0005-0000-0000-00009AC10000}"/>
    <cellStyle name="Virgule fixe 51 3" xfId="49481" xr:uid="{00000000-0005-0000-0000-00009BC10000}"/>
    <cellStyle name="Virgule fixe 51 3 2" xfId="49482" xr:uid="{00000000-0005-0000-0000-00009CC10000}"/>
    <cellStyle name="Virgule fixe 51 3 2 2" xfId="49483" xr:uid="{00000000-0005-0000-0000-00009DC10000}"/>
    <cellStyle name="Virgule fixe 51 3 2 2 2" xfId="49484" xr:uid="{00000000-0005-0000-0000-00009EC10000}"/>
    <cellStyle name="Virgule fixe 51 3 2 3" xfId="49485" xr:uid="{00000000-0005-0000-0000-00009FC10000}"/>
    <cellStyle name="Virgule fixe 51 3 2 4" xfId="49486" xr:uid="{00000000-0005-0000-0000-0000A0C10000}"/>
    <cellStyle name="Virgule fixe 51 3 3" xfId="49487" xr:uid="{00000000-0005-0000-0000-0000A1C10000}"/>
    <cellStyle name="Virgule fixe 51 3 3 2" xfId="49488" xr:uid="{00000000-0005-0000-0000-0000A2C10000}"/>
    <cellStyle name="Virgule fixe 51 3 4" xfId="49489" xr:uid="{00000000-0005-0000-0000-0000A3C10000}"/>
    <cellStyle name="Virgule fixe 51 3 5" xfId="49490" xr:uid="{00000000-0005-0000-0000-0000A4C10000}"/>
    <cellStyle name="Virgule fixe 52" xfId="49491" xr:uid="{00000000-0005-0000-0000-0000A5C10000}"/>
    <cellStyle name="Virgule fixe 52 2" xfId="49492" xr:uid="{00000000-0005-0000-0000-0000A6C10000}"/>
    <cellStyle name="Virgule fixe 52 2 2" xfId="49493" xr:uid="{00000000-0005-0000-0000-0000A7C10000}"/>
    <cellStyle name="Virgule fixe 52 2 2 2" xfId="49494" xr:uid="{00000000-0005-0000-0000-0000A8C10000}"/>
    <cellStyle name="Virgule fixe 52 2 2 2 2" xfId="49495" xr:uid="{00000000-0005-0000-0000-0000A9C10000}"/>
    <cellStyle name="Virgule fixe 52 2 2 2 2 2" xfId="49496" xr:uid="{00000000-0005-0000-0000-0000AAC10000}"/>
    <cellStyle name="Virgule fixe 52 2 2 2 3" xfId="49497" xr:uid="{00000000-0005-0000-0000-0000ABC10000}"/>
    <cellStyle name="Virgule fixe 52 2 2 2 4" xfId="49498" xr:uid="{00000000-0005-0000-0000-0000ACC10000}"/>
    <cellStyle name="Virgule fixe 52 2 2 3" xfId="49499" xr:uid="{00000000-0005-0000-0000-0000ADC10000}"/>
    <cellStyle name="Virgule fixe 52 2 2 3 2" xfId="49500" xr:uid="{00000000-0005-0000-0000-0000AEC10000}"/>
    <cellStyle name="Virgule fixe 52 2 2 4" xfId="49501" xr:uid="{00000000-0005-0000-0000-0000AFC10000}"/>
    <cellStyle name="Virgule fixe 52 2 2 5" xfId="49502" xr:uid="{00000000-0005-0000-0000-0000B0C10000}"/>
    <cellStyle name="Virgule fixe 52 3" xfId="49503" xr:uid="{00000000-0005-0000-0000-0000B1C10000}"/>
    <cellStyle name="Virgule fixe 52 3 2" xfId="49504" xr:uid="{00000000-0005-0000-0000-0000B2C10000}"/>
    <cellStyle name="Virgule fixe 52 3 2 2" xfId="49505" xr:uid="{00000000-0005-0000-0000-0000B3C10000}"/>
    <cellStyle name="Virgule fixe 52 3 2 2 2" xfId="49506" xr:uid="{00000000-0005-0000-0000-0000B4C10000}"/>
    <cellStyle name="Virgule fixe 52 3 2 3" xfId="49507" xr:uid="{00000000-0005-0000-0000-0000B5C10000}"/>
    <cellStyle name="Virgule fixe 52 3 2 4" xfId="49508" xr:uid="{00000000-0005-0000-0000-0000B6C10000}"/>
    <cellStyle name="Virgule fixe 52 3 3" xfId="49509" xr:uid="{00000000-0005-0000-0000-0000B7C10000}"/>
    <cellStyle name="Virgule fixe 52 3 3 2" xfId="49510" xr:uid="{00000000-0005-0000-0000-0000B8C10000}"/>
    <cellStyle name="Virgule fixe 52 3 4" xfId="49511" xr:uid="{00000000-0005-0000-0000-0000B9C10000}"/>
    <cellStyle name="Virgule fixe 52 3 5" xfId="49512" xr:uid="{00000000-0005-0000-0000-0000BAC10000}"/>
    <cellStyle name="Virgule fixe 53" xfId="49513" xr:uid="{00000000-0005-0000-0000-0000BBC10000}"/>
    <cellStyle name="Virgule fixe 53 2" xfId="49514" xr:uid="{00000000-0005-0000-0000-0000BCC10000}"/>
    <cellStyle name="Virgule fixe 53 2 2" xfId="49515" xr:uid="{00000000-0005-0000-0000-0000BDC10000}"/>
    <cellStyle name="Virgule fixe 53 2 2 2" xfId="49516" xr:uid="{00000000-0005-0000-0000-0000BEC10000}"/>
    <cellStyle name="Virgule fixe 53 2 2 2 2" xfId="49517" xr:uid="{00000000-0005-0000-0000-0000BFC10000}"/>
    <cellStyle name="Virgule fixe 53 2 2 2 2 2" xfId="49518" xr:uid="{00000000-0005-0000-0000-0000C0C10000}"/>
    <cellStyle name="Virgule fixe 53 2 2 2 3" xfId="49519" xr:uid="{00000000-0005-0000-0000-0000C1C10000}"/>
    <cellStyle name="Virgule fixe 53 2 2 2 4" xfId="49520" xr:uid="{00000000-0005-0000-0000-0000C2C10000}"/>
    <cellStyle name="Virgule fixe 53 2 2 3" xfId="49521" xr:uid="{00000000-0005-0000-0000-0000C3C10000}"/>
    <cellStyle name="Virgule fixe 53 2 2 3 2" xfId="49522" xr:uid="{00000000-0005-0000-0000-0000C4C10000}"/>
    <cellStyle name="Virgule fixe 53 2 2 4" xfId="49523" xr:uid="{00000000-0005-0000-0000-0000C5C10000}"/>
    <cellStyle name="Virgule fixe 53 2 2 5" xfId="49524" xr:uid="{00000000-0005-0000-0000-0000C6C10000}"/>
    <cellStyle name="Virgule fixe 53 3" xfId="49525" xr:uid="{00000000-0005-0000-0000-0000C7C10000}"/>
    <cellStyle name="Virgule fixe 53 3 2" xfId="49526" xr:uid="{00000000-0005-0000-0000-0000C8C10000}"/>
    <cellStyle name="Virgule fixe 53 3 2 2" xfId="49527" xr:uid="{00000000-0005-0000-0000-0000C9C10000}"/>
    <cellStyle name="Virgule fixe 53 3 2 2 2" xfId="49528" xr:uid="{00000000-0005-0000-0000-0000CAC10000}"/>
    <cellStyle name="Virgule fixe 53 3 2 3" xfId="49529" xr:uid="{00000000-0005-0000-0000-0000CBC10000}"/>
    <cellStyle name="Virgule fixe 53 3 2 4" xfId="49530" xr:uid="{00000000-0005-0000-0000-0000CCC10000}"/>
    <cellStyle name="Virgule fixe 53 3 3" xfId="49531" xr:uid="{00000000-0005-0000-0000-0000CDC10000}"/>
    <cellStyle name="Virgule fixe 53 3 3 2" xfId="49532" xr:uid="{00000000-0005-0000-0000-0000CEC10000}"/>
    <cellStyle name="Virgule fixe 53 3 4" xfId="49533" xr:uid="{00000000-0005-0000-0000-0000CFC10000}"/>
    <cellStyle name="Virgule fixe 53 3 5" xfId="49534" xr:uid="{00000000-0005-0000-0000-0000D0C10000}"/>
    <cellStyle name="Virgule fixe 54" xfId="49535" xr:uid="{00000000-0005-0000-0000-0000D1C10000}"/>
    <cellStyle name="Virgule fixe 54 2" xfId="49536" xr:uid="{00000000-0005-0000-0000-0000D2C10000}"/>
    <cellStyle name="Virgule fixe 54 2 2" xfId="49537" xr:uid="{00000000-0005-0000-0000-0000D3C10000}"/>
    <cellStyle name="Virgule fixe 54 2 2 2" xfId="49538" xr:uid="{00000000-0005-0000-0000-0000D4C10000}"/>
    <cellStyle name="Virgule fixe 54 2 2 2 2" xfId="49539" xr:uid="{00000000-0005-0000-0000-0000D5C10000}"/>
    <cellStyle name="Virgule fixe 54 2 2 2 2 2" xfId="49540" xr:uid="{00000000-0005-0000-0000-0000D6C10000}"/>
    <cellStyle name="Virgule fixe 54 2 2 2 3" xfId="49541" xr:uid="{00000000-0005-0000-0000-0000D7C10000}"/>
    <cellStyle name="Virgule fixe 54 2 2 2 4" xfId="49542" xr:uid="{00000000-0005-0000-0000-0000D8C10000}"/>
    <cellStyle name="Virgule fixe 54 2 2 3" xfId="49543" xr:uid="{00000000-0005-0000-0000-0000D9C10000}"/>
    <cellStyle name="Virgule fixe 54 2 2 3 2" xfId="49544" xr:uid="{00000000-0005-0000-0000-0000DAC10000}"/>
    <cellStyle name="Virgule fixe 54 2 2 4" xfId="49545" xr:uid="{00000000-0005-0000-0000-0000DBC10000}"/>
    <cellStyle name="Virgule fixe 54 2 2 5" xfId="49546" xr:uid="{00000000-0005-0000-0000-0000DCC10000}"/>
    <cellStyle name="Virgule fixe 54 3" xfId="49547" xr:uid="{00000000-0005-0000-0000-0000DDC10000}"/>
    <cellStyle name="Virgule fixe 54 3 2" xfId="49548" xr:uid="{00000000-0005-0000-0000-0000DEC10000}"/>
    <cellStyle name="Virgule fixe 54 3 2 2" xfId="49549" xr:uid="{00000000-0005-0000-0000-0000DFC10000}"/>
    <cellStyle name="Virgule fixe 54 3 2 2 2" xfId="49550" xr:uid="{00000000-0005-0000-0000-0000E0C10000}"/>
    <cellStyle name="Virgule fixe 54 3 2 3" xfId="49551" xr:uid="{00000000-0005-0000-0000-0000E1C10000}"/>
    <cellStyle name="Virgule fixe 54 3 2 4" xfId="49552" xr:uid="{00000000-0005-0000-0000-0000E2C10000}"/>
    <cellStyle name="Virgule fixe 54 3 3" xfId="49553" xr:uid="{00000000-0005-0000-0000-0000E3C10000}"/>
    <cellStyle name="Virgule fixe 54 3 3 2" xfId="49554" xr:uid="{00000000-0005-0000-0000-0000E4C10000}"/>
    <cellStyle name="Virgule fixe 54 3 4" xfId="49555" xr:uid="{00000000-0005-0000-0000-0000E5C10000}"/>
    <cellStyle name="Virgule fixe 54 3 5" xfId="49556" xr:uid="{00000000-0005-0000-0000-0000E6C10000}"/>
    <cellStyle name="Virgule fixe 55" xfId="49557" xr:uid="{00000000-0005-0000-0000-0000E7C10000}"/>
    <cellStyle name="Virgule fixe 55 2" xfId="49558" xr:uid="{00000000-0005-0000-0000-0000E8C10000}"/>
    <cellStyle name="Virgule fixe 55 2 2" xfId="49559" xr:uid="{00000000-0005-0000-0000-0000E9C10000}"/>
    <cellStyle name="Virgule fixe 55 2 2 2" xfId="49560" xr:uid="{00000000-0005-0000-0000-0000EAC10000}"/>
    <cellStyle name="Virgule fixe 55 2 2 2 2" xfId="49561" xr:uid="{00000000-0005-0000-0000-0000EBC10000}"/>
    <cellStyle name="Virgule fixe 55 2 2 2 2 2" xfId="49562" xr:uid="{00000000-0005-0000-0000-0000ECC10000}"/>
    <cellStyle name="Virgule fixe 55 2 2 2 3" xfId="49563" xr:uid="{00000000-0005-0000-0000-0000EDC10000}"/>
    <cellStyle name="Virgule fixe 55 2 2 2 4" xfId="49564" xr:uid="{00000000-0005-0000-0000-0000EEC10000}"/>
    <cellStyle name="Virgule fixe 55 2 2 3" xfId="49565" xr:uid="{00000000-0005-0000-0000-0000EFC10000}"/>
    <cellStyle name="Virgule fixe 55 2 2 3 2" xfId="49566" xr:uid="{00000000-0005-0000-0000-0000F0C10000}"/>
    <cellStyle name="Virgule fixe 55 2 2 4" xfId="49567" xr:uid="{00000000-0005-0000-0000-0000F1C10000}"/>
    <cellStyle name="Virgule fixe 55 2 2 5" xfId="49568" xr:uid="{00000000-0005-0000-0000-0000F2C10000}"/>
    <cellStyle name="Virgule fixe 55 3" xfId="49569" xr:uid="{00000000-0005-0000-0000-0000F3C10000}"/>
    <cellStyle name="Virgule fixe 55 3 2" xfId="49570" xr:uid="{00000000-0005-0000-0000-0000F4C10000}"/>
    <cellStyle name="Virgule fixe 55 3 2 2" xfId="49571" xr:uid="{00000000-0005-0000-0000-0000F5C10000}"/>
    <cellStyle name="Virgule fixe 55 3 2 2 2" xfId="49572" xr:uid="{00000000-0005-0000-0000-0000F6C10000}"/>
    <cellStyle name="Virgule fixe 55 3 2 3" xfId="49573" xr:uid="{00000000-0005-0000-0000-0000F7C10000}"/>
    <cellStyle name="Virgule fixe 55 3 2 4" xfId="49574" xr:uid="{00000000-0005-0000-0000-0000F8C10000}"/>
    <cellStyle name="Virgule fixe 55 3 3" xfId="49575" xr:uid="{00000000-0005-0000-0000-0000F9C10000}"/>
    <cellStyle name="Virgule fixe 55 3 3 2" xfId="49576" xr:uid="{00000000-0005-0000-0000-0000FAC10000}"/>
    <cellStyle name="Virgule fixe 55 3 4" xfId="49577" xr:uid="{00000000-0005-0000-0000-0000FBC10000}"/>
    <cellStyle name="Virgule fixe 55 3 5" xfId="49578" xr:uid="{00000000-0005-0000-0000-0000FCC10000}"/>
    <cellStyle name="Virgule fixe 56" xfId="49579" xr:uid="{00000000-0005-0000-0000-0000FDC10000}"/>
    <cellStyle name="Virgule fixe 56 2" xfId="49580" xr:uid="{00000000-0005-0000-0000-0000FEC10000}"/>
    <cellStyle name="Virgule fixe 56 2 2" xfId="49581" xr:uid="{00000000-0005-0000-0000-0000FFC10000}"/>
    <cellStyle name="Virgule fixe 56 2 2 2" xfId="49582" xr:uid="{00000000-0005-0000-0000-000000C20000}"/>
    <cellStyle name="Virgule fixe 56 2 2 2 2" xfId="49583" xr:uid="{00000000-0005-0000-0000-000001C20000}"/>
    <cellStyle name="Virgule fixe 56 2 2 2 2 2" xfId="49584" xr:uid="{00000000-0005-0000-0000-000002C20000}"/>
    <cellStyle name="Virgule fixe 56 2 2 2 3" xfId="49585" xr:uid="{00000000-0005-0000-0000-000003C20000}"/>
    <cellStyle name="Virgule fixe 56 2 2 2 4" xfId="49586" xr:uid="{00000000-0005-0000-0000-000004C20000}"/>
    <cellStyle name="Virgule fixe 56 2 2 3" xfId="49587" xr:uid="{00000000-0005-0000-0000-000005C20000}"/>
    <cellStyle name="Virgule fixe 56 2 2 3 2" xfId="49588" xr:uid="{00000000-0005-0000-0000-000006C20000}"/>
    <cellStyle name="Virgule fixe 56 2 2 4" xfId="49589" xr:uid="{00000000-0005-0000-0000-000007C20000}"/>
    <cellStyle name="Virgule fixe 56 2 2 5" xfId="49590" xr:uid="{00000000-0005-0000-0000-000008C20000}"/>
    <cellStyle name="Virgule fixe 56 3" xfId="49591" xr:uid="{00000000-0005-0000-0000-000009C20000}"/>
    <cellStyle name="Virgule fixe 56 3 2" xfId="49592" xr:uid="{00000000-0005-0000-0000-00000AC20000}"/>
    <cellStyle name="Virgule fixe 56 3 2 2" xfId="49593" xr:uid="{00000000-0005-0000-0000-00000BC20000}"/>
    <cellStyle name="Virgule fixe 56 3 2 2 2" xfId="49594" xr:uid="{00000000-0005-0000-0000-00000CC20000}"/>
    <cellStyle name="Virgule fixe 56 3 2 3" xfId="49595" xr:uid="{00000000-0005-0000-0000-00000DC20000}"/>
    <cellStyle name="Virgule fixe 56 3 2 4" xfId="49596" xr:uid="{00000000-0005-0000-0000-00000EC20000}"/>
    <cellStyle name="Virgule fixe 56 3 3" xfId="49597" xr:uid="{00000000-0005-0000-0000-00000FC20000}"/>
    <cellStyle name="Virgule fixe 56 3 3 2" xfId="49598" xr:uid="{00000000-0005-0000-0000-000010C20000}"/>
    <cellStyle name="Virgule fixe 56 3 4" xfId="49599" xr:uid="{00000000-0005-0000-0000-000011C20000}"/>
    <cellStyle name="Virgule fixe 56 3 5" xfId="49600" xr:uid="{00000000-0005-0000-0000-000012C20000}"/>
    <cellStyle name="Virgule fixe 57" xfId="49601" xr:uid="{00000000-0005-0000-0000-000013C20000}"/>
    <cellStyle name="Virgule fixe 57 2" xfId="49602" xr:uid="{00000000-0005-0000-0000-000014C20000}"/>
    <cellStyle name="Virgule fixe 57 2 2" xfId="49603" xr:uid="{00000000-0005-0000-0000-000015C20000}"/>
    <cellStyle name="Virgule fixe 57 2 2 2" xfId="49604" xr:uid="{00000000-0005-0000-0000-000016C20000}"/>
    <cellStyle name="Virgule fixe 57 2 2 2 2" xfId="49605" xr:uid="{00000000-0005-0000-0000-000017C20000}"/>
    <cellStyle name="Virgule fixe 57 2 2 2 2 2" xfId="49606" xr:uid="{00000000-0005-0000-0000-000018C20000}"/>
    <cellStyle name="Virgule fixe 57 2 2 2 3" xfId="49607" xr:uid="{00000000-0005-0000-0000-000019C20000}"/>
    <cellStyle name="Virgule fixe 57 2 2 2 4" xfId="49608" xr:uid="{00000000-0005-0000-0000-00001AC20000}"/>
    <cellStyle name="Virgule fixe 57 2 2 3" xfId="49609" xr:uid="{00000000-0005-0000-0000-00001BC20000}"/>
    <cellStyle name="Virgule fixe 57 2 2 3 2" xfId="49610" xr:uid="{00000000-0005-0000-0000-00001CC20000}"/>
    <cellStyle name="Virgule fixe 57 2 2 4" xfId="49611" xr:uid="{00000000-0005-0000-0000-00001DC20000}"/>
    <cellStyle name="Virgule fixe 57 2 2 5" xfId="49612" xr:uid="{00000000-0005-0000-0000-00001EC20000}"/>
    <cellStyle name="Virgule fixe 57 3" xfId="49613" xr:uid="{00000000-0005-0000-0000-00001FC20000}"/>
    <cellStyle name="Virgule fixe 57 3 2" xfId="49614" xr:uid="{00000000-0005-0000-0000-000020C20000}"/>
    <cellStyle name="Virgule fixe 57 3 2 2" xfId="49615" xr:uid="{00000000-0005-0000-0000-000021C20000}"/>
    <cellStyle name="Virgule fixe 57 3 2 2 2" xfId="49616" xr:uid="{00000000-0005-0000-0000-000022C20000}"/>
    <cellStyle name="Virgule fixe 57 3 2 3" xfId="49617" xr:uid="{00000000-0005-0000-0000-000023C20000}"/>
    <cellStyle name="Virgule fixe 57 3 2 4" xfId="49618" xr:uid="{00000000-0005-0000-0000-000024C20000}"/>
    <cellStyle name="Virgule fixe 57 3 3" xfId="49619" xr:uid="{00000000-0005-0000-0000-000025C20000}"/>
    <cellStyle name="Virgule fixe 57 3 3 2" xfId="49620" xr:uid="{00000000-0005-0000-0000-000026C20000}"/>
    <cellStyle name="Virgule fixe 57 3 4" xfId="49621" xr:uid="{00000000-0005-0000-0000-000027C20000}"/>
    <cellStyle name="Virgule fixe 57 3 5" xfId="49622" xr:uid="{00000000-0005-0000-0000-000028C20000}"/>
    <cellStyle name="Virgule fixe 58" xfId="49623" xr:uid="{00000000-0005-0000-0000-000029C20000}"/>
    <cellStyle name="Virgule fixe 58 2" xfId="49624" xr:uid="{00000000-0005-0000-0000-00002AC20000}"/>
    <cellStyle name="Virgule fixe 58 2 2" xfId="49625" xr:uid="{00000000-0005-0000-0000-00002BC20000}"/>
    <cellStyle name="Virgule fixe 58 2 2 2" xfId="49626" xr:uid="{00000000-0005-0000-0000-00002CC20000}"/>
    <cellStyle name="Virgule fixe 58 2 2 2 2" xfId="49627" xr:uid="{00000000-0005-0000-0000-00002DC20000}"/>
    <cellStyle name="Virgule fixe 58 2 2 2 2 2" xfId="49628" xr:uid="{00000000-0005-0000-0000-00002EC20000}"/>
    <cellStyle name="Virgule fixe 58 2 2 2 3" xfId="49629" xr:uid="{00000000-0005-0000-0000-00002FC20000}"/>
    <cellStyle name="Virgule fixe 58 2 2 2 4" xfId="49630" xr:uid="{00000000-0005-0000-0000-000030C20000}"/>
    <cellStyle name="Virgule fixe 58 2 2 3" xfId="49631" xr:uid="{00000000-0005-0000-0000-000031C20000}"/>
    <cellStyle name="Virgule fixe 58 2 2 3 2" xfId="49632" xr:uid="{00000000-0005-0000-0000-000032C20000}"/>
    <cellStyle name="Virgule fixe 58 2 2 4" xfId="49633" xr:uid="{00000000-0005-0000-0000-000033C20000}"/>
    <cellStyle name="Virgule fixe 58 2 2 5" xfId="49634" xr:uid="{00000000-0005-0000-0000-000034C20000}"/>
    <cellStyle name="Virgule fixe 58 3" xfId="49635" xr:uid="{00000000-0005-0000-0000-000035C20000}"/>
    <cellStyle name="Virgule fixe 58 3 2" xfId="49636" xr:uid="{00000000-0005-0000-0000-000036C20000}"/>
    <cellStyle name="Virgule fixe 58 3 2 2" xfId="49637" xr:uid="{00000000-0005-0000-0000-000037C20000}"/>
    <cellStyle name="Virgule fixe 58 3 2 2 2" xfId="49638" xr:uid="{00000000-0005-0000-0000-000038C20000}"/>
    <cellStyle name="Virgule fixe 58 3 2 3" xfId="49639" xr:uid="{00000000-0005-0000-0000-000039C20000}"/>
    <cellStyle name="Virgule fixe 58 3 2 4" xfId="49640" xr:uid="{00000000-0005-0000-0000-00003AC20000}"/>
    <cellStyle name="Virgule fixe 58 3 3" xfId="49641" xr:uid="{00000000-0005-0000-0000-00003BC20000}"/>
    <cellStyle name="Virgule fixe 58 3 3 2" xfId="49642" xr:uid="{00000000-0005-0000-0000-00003CC20000}"/>
    <cellStyle name="Virgule fixe 58 3 4" xfId="49643" xr:uid="{00000000-0005-0000-0000-00003DC20000}"/>
    <cellStyle name="Virgule fixe 58 3 5" xfId="49644" xr:uid="{00000000-0005-0000-0000-00003EC20000}"/>
    <cellStyle name="Virgule fixe 59" xfId="49645" xr:uid="{00000000-0005-0000-0000-00003FC20000}"/>
    <cellStyle name="Virgule fixe 59 2" xfId="49646" xr:uid="{00000000-0005-0000-0000-000040C20000}"/>
    <cellStyle name="Virgule fixe 59 2 2" xfId="49647" xr:uid="{00000000-0005-0000-0000-000041C20000}"/>
    <cellStyle name="Virgule fixe 59 2 2 2" xfId="49648" xr:uid="{00000000-0005-0000-0000-000042C20000}"/>
    <cellStyle name="Virgule fixe 59 2 2 2 2" xfId="49649" xr:uid="{00000000-0005-0000-0000-000043C20000}"/>
    <cellStyle name="Virgule fixe 59 2 2 2 2 2" xfId="49650" xr:uid="{00000000-0005-0000-0000-000044C20000}"/>
    <cellStyle name="Virgule fixe 59 2 2 2 3" xfId="49651" xr:uid="{00000000-0005-0000-0000-000045C20000}"/>
    <cellStyle name="Virgule fixe 59 2 2 2 4" xfId="49652" xr:uid="{00000000-0005-0000-0000-000046C20000}"/>
    <cellStyle name="Virgule fixe 59 2 2 3" xfId="49653" xr:uid="{00000000-0005-0000-0000-000047C20000}"/>
    <cellStyle name="Virgule fixe 59 2 2 3 2" xfId="49654" xr:uid="{00000000-0005-0000-0000-000048C20000}"/>
    <cellStyle name="Virgule fixe 59 2 2 4" xfId="49655" xr:uid="{00000000-0005-0000-0000-000049C20000}"/>
    <cellStyle name="Virgule fixe 59 2 2 5" xfId="49656" xr:uid="{00000000-0005-0000-0000-00004AC20000}"/>
    <cellStyle name="Virgule fixe 59 3" xfId="49657" xr:uid="{00000000-0005-0000-0000-00004BC20000}"/>
    <cellStyle name="Virgule fixe 59 3 2" xfId="49658" xr:uid="{00000000-0005-0000-0000-00004CC20000}"/>
    <cellStyle name="Virgule fixe 59 3 2 2" xfId="49659" xr:uid="{00000000-0005-0000-0000-00004DC20000}"/>
    <cellStyle name="Virgule fixe 59 3 2 2 2" xfId="49660" xr:uid="{00000000-0005-0000-0000-00004EC20000}"/>
    <cellStyle name="Virgule fixe 59 3 2 3" xfId="49661" xr:uid="{00000000-0005-0000-0000-00004FC20000}"/>
    <cellStyle name="Virgule fixe 59 3 2 4" xfId="49662" xr:uid="{00000000-0005-0000-0000-000050C20000}"/>
    <cellStyle name="Virgule fixe 59 3 3" xfId="49663" xr:uid="{00000000-0005-0000-0000-000051C20000}"/>
    <cellStyle name="Virgule fixe 59 3 3 2" xfId="49664" xr:uid="{00000000-0005-0000-0000-000052C20000}"/>
    <cellStyle name="Virgule fixe 59 3 4" xfId="49665" xr:uid="{00000000-0005-0000-0000-000053C20000}"/>
    <cellStyle name="Virgule fixe 59 3 5" xfId="49666" xr:uid="{00000000-0005-0000-0000-000054C20000}"/>
    <cellStyle name="Virgule fixe 6" xfId="49667" xr:uid="{00000000-0005-0000-0000-000055C20000}"/>
    <cellStyle name="Virgule fixe 6 2" xfId="49668" xr:uid="{00000000-0005-0000-0000-000056C20000}"/>
    <cellStyle name="Virgule fixe 6 2 2" xfId="49669" xr:uid="{00000000-0005-0000-0000-000057C20000}"/>
    <cellStyle name="Virgule fixe 6 2 2 2" xfId="49670" xr:uid="{00000000-0005-0000-0000-000058C20000}"/>
    <cellStyle name="Virgule fixe 6 2 2 2 2" xfId="49671" xr:uid="{00000000-0005-0000-0000-000059C20000}"/>
    <cellStyle name="Virgule fixe 6 2 2 2 2 2" xfId="49672" xr:uid="{00000000-0005-0000-0000-00005AC20000}"/>
    <cellStyle name="Virgule fixe 6 2 2 2 3" xfId="49673" xr:uid="{00000000-0005-0000-0000-00005BC20000}"/>
    <cellStyle name="Virgule fixe 6 2 2 2 4" xfId="49674" xr:uid="{00000000-0005-0000-0000-00005CC20000}"/>
    <cellStyle name="Virgule fixe 6 2 2 3" xfId="49675" xr:uid="{00000000-0005-0000-0000-00005DC20000}"/>
    <cellStyle name="Virgule fixe 6 2 2 3 2" xfId="49676" xr:uid="{00000000-0005-0000-0000-00005EC20000}"/>
    <cellStyle name="Virgule fixe 6 2 2 4" xfId="49677" xr:uid="{00000000-0005-0000-0000-00005FC20000}"/>
    <cellStyle name="Virgule fixe 6 2 2 5" xfId="49678" xr:uid="{00000000-0005-0000-0000-000060C20000}"/>
    <cellStyle name="Virgule fixe 6 2 2 6" xfId="49679" xr:uid="{00000000-0005-0000-0000-000061C20000}"/>
    <cellStyle name="Virgule fixe 6 2 3" xfId="49680" xr:uid="{00000000-0005-0000-0000-000062C20000}"/>
    <cellStyle name="Virgule fixe 6 3" xfId="49681" xr:uid="{00000000-0005-0000-0000-000063C20000}"/>
    <cellStyle name="Virgule fixe 6 3 2" xfId="49682" xr:uid="{00000000-0005-0000-0000-000064C20000}"/>
    <cellStyle name="Virgule fixe 6 3 2 2" xfId="49683" xr:uid="{00000000-0005-0000-0000-000065C20000}"/>
    <cellStyle name="Virgule fixe 6 3 2 2 2" xfId="49684" xr:uid="{00000000-0005-0000-0000-000066C20000}"/>
    <cellStyle name="Virgule fixe 6 3 2 3" xfId="49685" xr:uid="{00000000-0005-0000-0000-000067C20000}"/>
    <cellStyle name="Virgule fixe 6 3 2 4" xfId="49686" xr:uid="{00000000-0005-0000-0000-000068C20000}"/>
    <cellStyle name="Virgule fixe 6 3 2 5" xfId="49687" xr:uid="{00000000-0005-0000-0000-000069C20000}"/>
    <cellStyle name="Virgule fixe 6 3 3" xfId="49688" xr:uid="{00000000-0005-0000-0000-00006AC20000}"/>
    <cellStyle name="Virgule fixe 6 3 3 2" xfId="49689" xr:uid="{00000000-0005-0000-0000-00006BC20000}"/>
    <cellStyle name="Virgule fixe 6 3 3 3" xfId="49690" xr:uid="{00000000-0005-0000-0000-00006CC20000}"/>
    <cellStyle name="Virgule fixe 6 3 4" xfId="49691" xr:uid="{00000000-0005-0000-0000-00006DC20000}"/>
    <cellStyle name="Virgule fixe 6 3 4 2" xfId="49692" xr:uid="{00000000-0005-0000-0000-00006EC20000}"/>
    <cellStyle name="Virgule fixe 6 3 5" xfId="49693" xr:uid="{00000000-0005-0000-0000-00006FC20000}"/>
    <cellStyle name="Virgule fixe 6 4" xfId="49694" xr:uid="{00000000-0005-0000-0000-000070C20000}"/>
    <cellStyle name="Virgule fixe 60" xfId="49695" xr:uid="{00000000-0005-0000-0000-000071C20000}"/>
    <cellStyle name="Virgule fixe 60 2" xfId="49696" xr:uid="{00000000-0005-0000-0000-000072C20000}"/>
    <cellStyle name="Virgule fixe 60 2 2" xfId="49697" xr:uid="{00000000-0005-0000-0000-000073C20000}"/>
    <cellStyle name="Virgule fixe 60 2 2 2" xfId="49698" xr:uid="{00000000-0005-0000-0000-000074C20000}"/>
    <cellStyle name="Virgule fixe 60 2 2 2 2" xfId="49699" xr:uid="{00000000-0005-0000-0000-000075C20000}"/>
    <cellStyle name="Virgule fixe 60 2 2 2 2 2" xfId="49700" xr:uid="{00000000-0005-0000-0000-000076C20000}"/>
    <cellStyle name="Virgule fixe 60 2 2 2 3" xfId="49701" xr:uid="{00000000-0005-0000-0000-000077C20000}"/>
    <cellStyle name="Virgule fixe 60 2 2 2 4" xfId="49702" xr:uid="{00000000-0005-0000-0000-000078C20000}"/>
    <cellStyle name="Virgule fixe 60 2 2 3" xfId="49703" xr:uid="{00000000-0005-0000-0000-000079C20000}"/>
    <cellStyle name="Virgule fixe 60 2 2 3 2" xfId="49704" xr:uid="{00000000-0005-0000-0000-00007AC20000}"/>
    <cellStyle name="Virgule fixe 60 2 2 4" xfId="49705" xr:uid="{00000000-0005-0000-0000-00007BC20000}"/>
    <cellStyle name="Virgule fixe 60 2 2 5" xfId="49706" xr:uid="{00000000-0005-0000-0000-00007CC20000}"/>
    <cellStyle name="Virgule fixe 60 3" xfId="49707" xr:uid="{00000000-0005-0000-0000-00007DC20000}"/>
    <cellStyle name="Virgule fixe 60 3 2" xfId="49708" xr:uid="{00000000-0005-0000-0000-00007EC20000}"/>
    <cellStyle name="Virgule fixe 60 3 2 2" xfId="49709" xr:uid="{00000000-0005-0000-0000-00007FC20000}"/>
    <cellStyle name="Virgule fixe 60 3 2 2 2" xfId="49710" xr:uid="{00000000-0005-0000-0000-000080C20000}"/>
    <cellStyle name="Virgule fixe 60 3 2 3" xfId="49711" xr:uid="{00000000-0005-0000-0000-000081C20000}"/>
    <cellStyle name="Virgule fixe 60 3 2 4" xfId="49712" xr:uid="{00000000-0005-0000-0000-000082C20000}"/>
    <cellStyle name="Virgule fixe 60 3 3" xfId="49713" xr:uid="{00000000-0005-0000-0000-000083C20000}"/>
    <cellStyle name="Virgule fixe 60 3 3 2" xfId="49714" xr:uid="{00000000-0005-0000-0000-000084C20000}"/>
    <cellStyle name="Virgule fixe 60 3 4" xfId="49715" xr:uid="{00000000-0005-0000-0000-000085C20000}"/>
    <cellStyle name="Virgule fixe 60 3 5" xfId="49716" xr:uid="{00000000-0005-0000-0000-000086C20000}"/>
    <cellStyle name="Virgule fixe 61" xfId="49717" xr:uid="{00000000-0005-0000-0000-000087C20000}"/>
    <cellStyle name="Virgule fixe 61 2" xfId="49718" xr:uid="{00000000-0005-0000-0000-000088C20000}"/>
    <cellStyle name="Virgule fixe 61 2 2" xfId="49719" xr:uid="{00000000-0005-0000-0000-000089C20000}"/>
    <cellStyle name="Virgule fixe 61 2 2 2" xfId="49720" xr:uid="{00000000-0005-0000-0000-00008AC20000}"/>
    <cellStyle name="Virgule fixe 61 2 2 2 2" xfId="49721" xr:uid="{00000000-0005-0000-0000-00008BC20000}"/>
    <cellStyle name="Virgule fixe 61 2 2 2 2 2" xfId="49722" xr:uid="{00000000-0005-0000-0000-00008CC20000}"/>
    <cellStyle name="Virgule fixe 61 2 2 2 3" xfId="49723" xr:uid="{00000000-0005-0000-0000-00008DC20000}"/>
    <cellStyle name="Virgule fixe 61 2 2 2 4" xfId="49724" xr:uid="{00000000-0005-0000-0000-00008EC20000}"/>
    <cellStyle name="Virgule fixe 61 2 2 3" xfId="49725" xr:uid="{00000000-0005-0000-0000-00008FC20000}"/>
    <cellStyle name="Virgule fixe 61 2 2 3 2" xfId="49726" xr:uid="{00000000-0005-0000-0000-000090C20000}"/>
    <cellStyle name="Virgule fixe 61 2 2 4" xfId="49727" xr:uid="{00000000-0005-0000-0000-000091C20000}"/>
    <cellStyle name="Virgule fixe 61 2 2 5" xfId="49728" xr:uid="{00000000-0005-0000-0000-000092C20000}"/>
    <cellStyle name="Virgule fixe 61 3" xfId="49729" xr:uid="{00000000-0005-0000-0000-000093C20000}"/>
    <cellStyle name="Virgule fixe 61 3 2" xfId="49730" xr:uid="{00000000-0005-0000-0000-000094C20000}"/>
    <cellStyle name="Virgule fixe 61 3 2 2" xfId="49731" xr:uid="{00000000-0005-0000-0000-000095C20000}"/>
    <cellStyle name="Virgule fixe 61 3 2 2 2" xfId="49732" xr:uid="{00000000-0005-0000-0000-000096C20000}"/>
    <cellStyle name="Virgule fixe 61 3 2 3" xfId="49733" xr:uid="{00000000-0005-0000-0000-000097C20000}"/>
    <cellStyle name="Virgule fixe 61 3 2 4" xfId="49734" xr:uid="{00000000-0005-0000-0000-000098C20000}"/>
    <cellStyle name="Virgule fixe 61 3 3" xfId="49735" xr:uid="{00000000-0005-0000-0000-000099C20000}"/>
    <cellStyle name="Virgule fixe 61 3 3 2" xfId="49736" xr:uid="{00000000-0005-0000-0000-00009AC20000}"/>
    <cellStyle name="Virgule fixe 61 3 4" xfId="49737" xr:uid="{00000000-0005-0000-0000-00009BC20000}"/>
    <cellStyle name="Virgule fixe 61 3 5" xfId="49738" xr:uid="{00000000-0005-0000-0000-00009CC20000}"/>
    <cellStyle name="Virgule fixe 62" xfId="49739" xr:uid="{00000000-0005-0000-0000-00009DC20000}"/>
    <cellStyle name="Virgule fixe 62 2" xfId="49740" xr:uid="{00000000-0005-0000-0000-00009EC20000}"/>
    <cellStyle name="Virgule fixe 62 2 2" xfId="49741" xr:uid="{00000000-0005-0000-0000-00009FC20000}"/>
    <cellStyle name="Virgule fixe 62 2 2 2" xfId="49742" xr:uid="{00000000-0005-0000-0000-0000A0C20000}"/>
    <cellStyle name="Virgule fixe 62 2 2 2 2" xfId="49743" xr:uid="{00000000-0005-0000-0000-0000A1C20000}"/>
    <cellStyle name="Virgule fixe 62 2 2 2 2 2" xfId="49744" xr:uid="{00000000-0005-0000-0000-0000A2C20000}"/>
    <cellStyle name="Virgule fixe 62 2 2 2 3" xfId="49745" xr:uid="{00000000-0005-0000-0000-0000A3C20000}"/>
    <cellStyle name="Virgule fixe 62 2 2 2 4" xfId="49746" xr:uid="{00000000-0005-0000-0000-0000A4C20000}"/>
    <cellStyle name="Virgule fixe 62 2 2 3" xfId="49747" xr:uid="{00000000-0005-0000-0000-0000A5C20000}"/>
    <cellStyle name="Virgule fixe 62 2 2 3 2" xfId="49748" xr:uid="{00000000-0005-0000-0000-0000A6C20000}"/>
    <cellStyle name="Virgule fixe 62 2 2 4" xfId="49749" xr:uid="{00000000-0005-0000-0000-0000A7C20000}"/>
    <cellStyle name="Virgule fixe 62 2 2 5" xfId="49750" xr:uid="{00000000-0005-0000-0000-0000A8C20000}"/>
    <cellStyle name="Virgule fixe 62 3" xfId="49751" xr:uid="{00000000-0005-0000-0000-0000A9C20000}"/>
    <cellStyle name="Virgule fixe 62 3 2" xfId="49752" xr:uid="{00000000-0005-0000-0000-0000AAC20000}"/>
    <cellStyle name="Virgule fixe 62 3 2 2" xfId="49753" xr:uid="{00000000-0005-0000-0000-0000ABC20000}"/>
    <cellStyle name="Virgule fixe 62 3 2 2 2" xfId="49754" xr:uid="{00000000-0005-0000-0000-0000ACC20000}"/>
    <cellStyle name="Virgule fixe 62 3 2 3" xfId="49755" xr:uid="{00000000-0005-0000-0000-0000ADC20000}"/>
    <cellStyle name="Virgule fixe 62 3 2 4" xfId="49756" xr:uid="{00000000-0005-0000-0000-0000AEC20000}"/>
    <cellStyle name="Virgule fixe 62 3 3" xfId="49757" xr:uid="{00000000-0005-0000-0000-0000AFC20000}"/>
    <cellStyle name="Virgule fixe 62 3 3 2" xfId="49758" xr:uid="{00000000-0005-0000-0000-0000B0C20000}"/>
    <cellStyle name="Virgule fixe 62 3 4" xfId="49759" xr:uid="{00000000-0005-0000-0000-0000B1C20000}"/>
    <cellStyle name="Virgule fixe 62 3 5" xfId="49760" xr:uid="{00000000-0005-0000-0000-0000B2C20000}"/>
    <cellStyle name="Virgule fixe 63" xfId="49761" xr:uid="{00000000-0005-0000-0000-0000B3C20000}"/>
    <cellStyle name="Virgule fixe 63 2" xfId="49762" xr:uid="{00000000-0005-0000-0000-0000B4C20000}"/>
    <cellStyle name="Virgule fixe 63 2 2" xfId="49763" xr:uid="{00000000-0005-0000-0000-0000B5C20000}"/>
    <cellStyle name="Virgule fixe 63 2 2 2" xfId="49764" xr:uid="{00000000-0005-0000-0000-0000B6C20000}"/>
    <cellStyle name="Virgule fixe 63 2 2 2 2" xfId="49765" xr:uid="{00000000-0005-0000-0000-0000B7C20000}"/>
    <cellStyle name="Virgule fixe 63 2 2 2 2 2" xfId="49766" xr:uid="{00000000-0005-0000-0000-0000B8C20000}"/>
    <cellStyle name="Virgule fixe 63 2 2 2 3" xfId="49767" xr:uid="{00000000-0005-0000-0000-0000B9C20000}"/>
    <cellStyle name="Virgule fixe 63 2 2 2 4" xfId="49768" xr:uid="{00000000-0005-0000-0000-0000BAC20000}"/>
    <cellStyle name="Virgule fixe 63 2 2 3" xfId="49769" xr:uid="{00000000-0005-0000-0000-0000BBC20000}"/>
    <cellStyle name="Virgule fixe 63 2 2 3 2" xfId="49770" xr:uid="{00000000-0005-0000-0000-0000BCC20000}"/>
    <cellStyle name="Virgule fixe 63 2 2 4" xfId="49771" xr:uid="{00000000-0005-0000-0000-0000BDC20000}"/>
    <cellStyle name="Virgule fixe 63 2 2 5" xfId="49772" xr:uid="{00000000-0005-0000-0000-0000BEC20000}"/>
    <cellStyle name="Virgule fixe 63 3" xfId="49773" xr:uid="{00000000-0005-0000-0000-0000BFC20000}"/>
    <cellStyle name="Virgule fixe 63 3 2" xfId="49774" xr:uid="{00000000-0005-0000-0000-0000C0C20000}"/>
    <cellStyle name="Virgule fixe 63 3 2 2" xfId="49775" xr:uid="{00000000-0005-0000-0000-0000C1C20000}"/>
    <cellStyle name="Virgule fixe 63 3 2 2 2" xfId="49776" xr:uid="{00000000-0005-0000-0000-0000C2C20000}"/>
    <cellStyle name="Virgule fixe 63 3 2 3" xfId="49777" xr:uid="{00000000-0005-0000-0000-0000C3C20000}"/>
    <cellStyle name="Virgule fixe 63 3 2 4" xfId="49778" xr:uid="{00000000-0005-0000-0000-0000C4C20000}"/>
    <cellStyle name="Virgule fixe 63 3 3" xfId="49779" xr:uid="{00000000-0005-0000-0000-0000C5C20000}"/>
    <cellStyle name="Virgule fixe 63 3 3 2" xfId="49780" xr:uid="{00000000-0005-0000-0000-0000C6C20000}"/>
    <cellStyle name="Virgule fixe 63 3 4" xfId="49781" xr:uid="{00000000-0005-0000-0000-0000C7C20000}"/>
    <cellStyle name="Virgule fixe 63 3 5" xfId="49782" xr:uid="{00000000-0005-0000-0000-0000C8C20000}"/>
    <cellStyle name="Virgule fixe 64" xfId="49783" xr:uid="{00000000-0005-0000-0000-0000C9C20000}"/>
    <cellStyle name="Virgule fixe 64 2" xfId="49784" xr:uid="{00000000-0005-0000-0000-0000CAC20000}"/>
    <cellStyle name="Virgule fixe 64 2 2" xfId="49785" xr:uid="{00000000-0005-0000-0000-0000CBC20000}"/>
    <cellStyle name="Virgule fixe 64 2 2 2" xfId="49786" xr:uid="{00000000-0005-0000-0000-0000CCC20000}"/>
    <cellStyle name="Virgule fixe 64 2 2 2 2" xfId="49787" xr:uid="{00000000-0005-0000-0000-0000CDC20000}"/>
    <cellStyle name="Virgule fixe 64 2 2 2 2 2" xfId="49788" xr:uid="{00000000-0005-0000-0000-0000CEC20000}"/>
    <cellStyle name="Virgule fixe 64 2 2 2 3" xfId="49789" xr:uid="{00000000-0005-0000-0000-0000CFC20000}"/>
    <cellStyle name="Virgule fixe 64 2 2 2 4" xfId="49790" xr:uid="{00000000-0005-0000-0000-0000D0C20000}"/>
    <cellStyle name="Virgule fixe 64 2 2 3" xfId="49791" xr:uid="{00000000-0005-0000-0000-0000D1C20000}"/>
    <cellStyle name="Virgule fixe 64 2 2 3 2" xfId="49792" xr:uid="{00000000-0005-0000-0000-0000D2C20000}"/>
    <cellStyle name="Virgule fixe 64 2 2 4" xfId="49793" xr:uid="{00000000-0005-0000-0000-0000D3C20000}"/>
    <cellStyle name="Virgule fixe 64 2 2 5" xfId="49794" xr:uid="{00000000-0005-0000-0000-0000D4C20000}"/>
    <cellStyle name="Virgule fixe 64 3" xfId="49795" xr:uid="{00000000-0005-0000-0000-0000D5C20000}"/>
    <cellStyle name="Virgule fixe 64 3 2" xfId="49796" xr:uid="{00000000-0005-0000-0000-0000D6C20000}"/>
    <cellStyle name="Virgule fixe 64 3 2 2" xfId="49797" xr:uid="{00000000-0005-0000-0000-0000D7C20000}"/>
    <cellStyle name="Virgule fixe 64 3 2 2 2" xfId="49798" xr:uid="{00000000-0005-0000-0000-0000D8C20000}"/>
    <cellStyle name="Virgule fixe 64 3 2 3" xfId="49799" xr:uid="{00000000-0005-0000-0000-0000D9C20000}"/>
    <cellStyle name="Virgule fixe 64 3 2 4" xfId="49800" xr:uid="{00000000-0005-0000-0000-0000DAC20000}"/>
    <cellStyle name="Virgule fixe 64 3 3" xfId="49801" xr:uid="{00000000-0005-0000-0000-0000DBC20000}"/>
    <cellStyle name="Virgule fixe 64 3 3 2" xfId="49802" xr:uid="{00000000-0005-0000-0000-0000DCC20000}"/>
    <cellStyle name="Virgule fixe 64 3 4" xfId="49803" xr:uid="{00000000-0005-0000-0000-0000DDC20000}"/>
    <cellStyle name="Virgule fixe 64 3 5" xfId="49804" xr:uid="{00000000-0005-0000-0000-0000DEC20000}"/>
    <cellStyle name="Virgule fixe 65" xfId="49805" xr:uid="{00000000-0005-0000-0000-0000DFC20000}"/>
    <cellStyle name="Virgule fixe 65 2" xfId="49806" xr:uid="{00000000-0005-0000-0000-0000E0C20000}"/>
    <cellStyle name="Virgule fixe 65 2 2" xfId="49807" xr:uid="{00000000-0005-0000-0000-0000E1C20000}"/>
    <cellStyle name="Virgule fixe 65 2 2 2" xfId="49808" xr:uid="{00000000-0005-0000-0000-0000E2C20000}"/>
    <cellStyle name="Virgule fixe 65 2 2 2 2" xfId="49809" xr:uid="{00000000-0005-0000-0000-0000E3C20000}"/>
    <cellStyle name="Virgule fixe 65 2 2 2 2 2" xfId="49810" xr:uid="{00000000-0005-0000-0000-0000E4C20000}"/>
    <cellStyle name="Virgule fixe 65 2 2 2 3" xfId="49811" xr:uid="{00000000-0005-0000-0000-0000E5C20000}"/>
    <cellStyle name="Virgule fixe 65 2 2 2 4" xfId="49812" xr:uid="{00000000-0005-0000-0000-0000E6C20000}"/>
    <cellStyle name="Virgule fixe 65 2 2 3" xfId="49813" xr:uid="{00000000-0005-0000-0000-0000E7C20000}"/>
    <cellStyle name="Virgule fixe 65 2 2 3 2" xfId="49814" xr:uid="{00000000-0005-0000-0000-0000E8C20000}"/>
    <cellStyle name="Virgule fixe 65 2 2 4" xfId="49815" xr:uid="{00000000-0005-0000-0000-0000E9C20000}"/>
    <cellStyle name="Virgule fixe 65 2 2 5" xfId="49816" xr:uid="{00000000-0005-0000-0000-0000EAC20000}"/>
    <cellStyle name="Virgule fixe 65 3" xfId="49817" xr:uid="{00000000-0005-0000-0000-0000EBC20000}"/>
    <cellStyle name="Virgule fixe 65 3 2" xfId="49818" xr:uid="{00000000-0005-0000-0000-0000ECC20000}"/>
    <cellStyle name="Virgule fixe 65 3 2 2" xfId="49819" xr:uid="{00000000-0005-0000-0000-0000EDC20000}"/>
    <cellStyle name="Virgule fixe 65 3 2 2 2" xfId="49820" xr:uid="{00000000-0005-0000-0000-0000EEC20000}"/>
    <cellStyle name="Virgule fixe 65 3 2 3" xfId="49821" xr:uid="{00000000-0005-0000-0000-0000EFC20000}"/>
    <cellStyle name="Virgule fixe 65 3 2 4" xfId="49822" xr:uid="{00000000-0005-0000-0000-0000F0C20000}"/>
    <cellStyle name="Virgule fixe 65 3 3" xfId="49823" xr:uid="{00000000-0005-0000-0000-0000F1C20000}"/>
    <cellStyle name="Virgule fixe 65 3 3 2" xfId="49824" xr:uid="{00000000-0005-0000-0000-0000F2C20000}"/>
    <cellStyle name="Virgule fixe 65 3 4" xfId="49825" xr:uid="{00000000-0005-0000-0000-0000F3C20000}"/>
    <cellStyle name="Virgule fixe 65 3 5" xfId="49826" xr:uid="{00000000-0005-0000-0000-0000F4C20000}"/>
    <cellStyle name="Virgule fixe 66" xfId="49827" xr:uid="{00000000-0005-0000-0000-0000F5C20000}"/>
    <cellStyle name="Virgule fixe 66 2" xfId="49828" xr:uid="{00000000-0005-0000-0000-0000F6C20000}"/>
    <cellStyle name="Virgule fixe 66 2 2" xfId="49829" xr:uid="{00000000-0005-0000-0000-0000F7C20000}"/>
    <cellStyle name="Virgule fixe 66 2 2 2" xfId="49830" xr:uid="{00000000-0005-0000-0000-0000F8C20000}"/>
    <cellStyle name="Virgule fixe 66 2 3" xfId="49831" xr:uid="{00000000-0005-0000-0000-0000F9C20000}"/>
    <cellStyle name="Virgule fixe 66 2 4" xfId="49832" xr:uid="{00000000-0005-0000-0000-0000FAC20000}"/>
    <cellStyle name="Virgule fixe 66 3" xfId="49833" xr:uid="{00000000-0005-0000-0000-0000FBC20000}"/>
    <cellStyle name="Virgule fixe 66 3 2" xfId="49834" xr:uid="{00000000-0005-0000-0000-0000FCC20000}"/>
    <cellStyle name="Virgule fixe 66 4" xfId="49835" xr:uid="{00000000-0005-0000-0000-0000FDC20000}"/>
    <cellStyle name="Virgule fixe 66 5" xfId="49836" xr:uid="{00000000-0005-0000-0000-0000FEC20000}"/>
    <cellStyle name="Virgule fixe 67" xfId="49837" xr:uid="{00000000-0005-0000-0000-0000FFC20000}"/>
    <cellStyle name="Virgule fixe 68" xfId="2328" xr:uid="{00000000-0005-0000-0000-000000C30000}"/>
    <cellStyle name="Virgule fixe 7" xfId="49838" xr:uid="{00000000-0005-0000-0000-000001C30000}"/>
    <cellStyle name="Virgule fixe 7 2" xfId="49839" xr:uid="{00000000-0005-0000-0000-000002C30000}"/>
    <cellStyle name="Virgule fixe 7 2 2" xfId="49840" xr:uid="{00000000-0005-0000-0000-000003C30000}"/>
    <cellStyle name="Virgule fixe 7 2 2 2" xfId="49841" xr:uid="{00000000-0005-0000-0000-000004C30000}"/>
    <cellStyle name="Virgule fixe 7 2 2 2 2" xfId="49842" xr:uid="{00000000-0005-0000-0000-000005C30000}"/>
    <cellStyle name="Virgule fixe 7 2 2 2 2 2" xfId="49843" xr:uid="{00000000-0005-0000-0000-000006C30000}"/>
    <cellStyle name="Virgule fixe 7 2 2 2 3" xfId="49844" xr:uid="{00000000-0005-0000-0000-000007C30000}"/>
    <cellStyle name="Virgule fixe 7 2 2 2 4" xfId="49845" xr:uid="{00000000-0005-0000-0000-000008C30000}"/>
    <cellStyle name="Virgule fixe 7 2 2 3" xfId="49846" xr:uid="{00000000-0005-0000-0000-000009C30000}"/>
    <cellStyle name="Virgule fixe 7 2 2 3 2" xfId="49847" xr:uid="{00000000-0005-0000-0000-00000AC30000}"/>
    <cellStyle name="Virgule fixe 7 2 2 4" xfId="49848" xr:uid="{00000000-0005-0000-0000-00000BC30000}"/>
    <cellStyle name="Virgule fixe 7 2 2 5" xfId="49849" xr:uid="{00000000-0005-0000-0000-00000CC30000}"/>
    <cellStyle name="Virgule fixe 7 2 2 6" xfId="49850" xr:uid="{00000000-0005-0000-0000-00000DC30000}"/>
    <cellStyle name="Virgule fixe 7 2 3" xfId="49851" xr:uid="{00000000-0005-0000-0000-00000EC30000}"/>
    <cellStyle name="Virgule fixe 7 3" xfId="49852" xr:uid="{00000000-0005-0000-0000-00000FC30000}"/>
    <cellStyle name="Virgule fixe 7 3 2" xfId="49853" xr:uid="{00000000-0005-0000-0000-000010C30000}"/>
    <cellStyle name="Virgule fixe 7 3 2 2" xfId="49854" xr:uid="{00000000-0005-0000-0000-000011C30000}"/>
    <cellStyle name="Virgule fixe 7 3 2 2 2" xfId="49855" xr:uid="{00000000-0005-0000-0000-000012C30000}"/>
    <cellStyle name="Virgule fixe 7 3 2 3" xfId="49856" xr:uid="{00000000-0005-0000-0000-000013C30000}"/>
    <cellStyle name="Virgule fixe 7 3 2 4" xfId="49857" xr:uid="{00000000-0005-0000-0000-000014C30000}"/>
    <cellStyle name="Virgule fixe 7 3 2 5" xfId="49858" xr:uid="{00000000-0005-0000-0000-000015C30000}"/>
    <cellStyle name="Virgule fixe 7 3 3" xfId="49859" xr:uid="{00000000-0005-0000-0000-000016C30000}"/>
    <cellStyle name="Virgule fixe 7 3 3 2" xfId="49860" xr:uid="{00000000-0005-0000-0000-000017C30000}"/>
    <cellStyle name="Virgule fixe 7 3 3 3" xfId="49861" xr:uid="{00000000-0005-0000-0000-000018C30000}"/>
    <cellStyle name="Virgule fixe 7 3 4" xfId="49862" xr:uid="{00000000-0005-0000-0000-000019C30000}"/>
    <cellStyle name="Virgule fixe 7 3 4 2" xfId="49863" xr:uid="{00000000-0005-0000-0000-00001AC30000}"/>
    <cellStyle name="Virgule fixe 7 3 5" xfId="49864" xr:uid="{00000000-0005-0000-0000-00001BC30000}"/>
    <cellStyle name="Virgule fixe 7 4" xfId="49865" xr:uid="{00000000-0005-0000-0000-00001CC30000}"/>
    <cellStyle name="Virgule fixe 8" xfId="49866" xr:uid="{00000000-0005-0000-0000-00001DC30000}"/>
    <cellStyle name="Virgule fixe 8 2" xfId="49867" xr:uid="{00000000-0005-0000-0000-00001EC30000}"/>
    <cellStyle name="Virgule fixe 8 2 2" xfId="49868" xr:uid="{00000000-0005-0000-0000-00001FC30000}"/>
    <cellStyle name="Virgule fixe 8 2 2 2" xfId="49869" xr:uid="{00000000-0005-0000-0000-000020C30000}"/>
    <cellStyle name="Virgule fixe 8 2 2 2 2" xfId="49870" xr:uid="{00000000-0005-0000-0000-000021C30000}"/>
    <cellStyle name="Virgule fixe 8 2 2 2 2 2" xfId="49871" xr:uid="{00000000-0005-0000-0000-000022C30000}"/>
    <cellStyle name="Virgule fixe 8 2 2 2 3" xfId="49872" xr:uid="{00000000-0005-0000-0000-000023C30000}"/>
    <cellStyle name="Virgule fixe 8 2 2 2 4" xfId="49873" xr:uid="{00000000-0005-0000-0000-000024C30000}"/>
    <cellStyle name="Virgule fixe 8 2 2 3" xfId="49874" xr:uid="{00000000-0005-0000-0000-000025C30000}"/>
    <cellStyle name="Virgule fixe 8 2 2 3 2" xfId="49875" xr:uid="{00000000-0005-0000-0000-000026C30000}"/>
    <cellStyle name="Virgule fixe 8 2 2 4" xfId="49876" xr:uid="{00000000-0005-0000-0000-000027C30000}"/>
    <cellStyle name="Virgule fixe 8 2 2 5" xfId="49877" xr:uid="{00000000-0005-0000-0000-000028C30000}"/>
    <cellStyle name="Virgule fixe 8 2 2 6" xfId="49878" xr:uid="{00000000-0005-0000-0000-000029C30000}"/>
    <cellStyle name="Virgule fixe 8 2 3" xfId="49879" xr:uid="{00000000-0005-0000-0000-00002AC30000}"/>
    <cellStyle name="Virgule fixe 8 3" xfId="49880" xr:uid="{00000000-0005-0000-0000-00002BC30000}"/>
    <cellStyle name="Virgule fixe 8 3 2" xfId="49881" xr:uid="{00000000-0005-0000-0000-00002CC30000}"/>
    <cellStyle name="Virgule fixe 8 3 2 2" xfId="49882" xr:uid="{00000000-0005-0000-0000-00002DC30000}"/>
    <cellStyle name="Virgule fixe 8 3 2 2 2" xfId="49883" xr:uid="{00000000-0005-0000-0000-00002EC30000}"/>
    <cellStyle name="Virgule fixe 8 3 2 3" xfId="49884" xr:uid="{00000000-0005-0000-0000-00002FC30000}"/>
    <cellStyle name="Virgule fixe 8 3 2 4" xfId="49885" xr:uid="{00000000-0005-0000-0000-000030C30000}"/>
    <cellStyle name="Virgule fixe 8 3 2 5" xfId="49886" xr:uid="{00000000-0005-0000-0000-000031C30000}"/>
    <cellStyle name="Virgule fixe 8 3 3" xfId="49887" xr:uid="{00000000-0005-0000-0000-000032C30000}"/>
    <cellStyle name="Virgule fixe 8 3 3 2" xfId="49888" xr:uid="{00000000-0005-0000-0000-000033C30000}"/>
    <cellStyle name="Virgule fixe 8 3 3 3" xfId="49889" xr:uid="{00000000-0005-0000-0000-000034C30000}"/>
    <cellStyle name="Virgule fixe 8 3 4" xfId="49890" xr:uid="{00000000-0005-0000-0000-000035C30000}"/>
    <cellStyle name="Virgule fixe 8 3 4 2" xfId="49891" xr:uid="{00000000-0005-0000-0000-000036C30000}"/>
    <cellStyle name="Virgule fixe 8 3 5" xfId="49892" xr:uid="{00000000-0005-0000-0000-000037C30000}"/>
    <cellStyle name="Virgule fixe 8 4" xfId="49893" xr:uid="{00000000-0005-0000-0000-000038C30000}"/>
    <cellStyle name="Virgule fixe 9" xfId="49894" xr:uid="{00000000-0005-0000-0000-000039C30000}"/>
    <cellStyle name="Virgule fixe 9 2" xfId="49895" xr:uid="{00000000-0005-0000-0000-00003AC30000}"/>
    <cellStyle name="Virgule fixe 9 2 2" xfId="49896" xr:uid="{00000000-0005-0000-0000-00003BC30000}"/>
    <cellStyle name="Virgule fixe 9 2 2 2" xfId="49897" xr:uid="{00000000-0005-0000-0000-00003CC30000}"/>
    <cellStyle name="Virgule fixe 9 2 2 2 2" xfId="49898" xr:uid="{00000000-0005-0000-0000-00003DC30000}"/>
    <cellStyle name="Virgule fixe 9 2 2 2 2 2" xfId="49899" xr:uid="{00000000-0005-0000-0000-00003EC30000}"/>
    <cellStyle name="Virgule fixe 9 2 2 2 3" xfId="49900" xr:uid="{00000000-0005-0000-0000-00003FC30000}"/>
    <cellStyle name="Virgule fixe 9 2 2 2 4" xfId="49901" xr:uid="{00000000-0005-0000-0000-000040C30000}"/>
    <cellStyle name="Virgule fixe 9 2 2 3" xfId="49902" xr:uid="{00000000-0005-0000-0000-000041C30000}"/>
    <cellStyle name="Virgule fixe 9 2 2 3 2" xfId="49903" xr:uid="{00000000-0005-0000-0000-000042C30000}"/>
    <cellStyle name="Virgule fixe 9 2 2 4" xfId="49904" xr:uid="{00000000-0005-0000-0000-000043C30000}"/>
    <cellStyle name="Virgule fixe 9 2 2 5" xfId="49905" xr:uid="{00000000-0005-0000-0000-000044C30000}"/>
    <cellStyle name="Virgule fixe 9 2 2 6" xfId="49906" xr:uid="{00000000-0005-0000-0000-000045C30000}"/>
    <cellStyle name="Virgule fixe 9 2 3" xfId="49907" xr:uid="{00000000-0005-0000-0000-000046C30000}"/>
    <cellStyle name="Virgule fixe 9 3" xfId="49908" xr:uid="{00000000-0005-0000-0000-000047C30000}"/>
    <cellStyle name="Virgule fixe 9 3 2" xfId="49909" xr:uid="{00000000-0005-0000-0000-000048C30000}"/>
    <cellStyle name="Virgule fixe 9 3 2 2" xfId="49910" xr:uid="{00000000-0005-0000-0000-000049C30000}"/>
    <cellStyle name="Virgule fixe 9 3 2 2 2" xfId="49911" xr:uid="{00000000-0005-0000-0000-00004AC30000}"/>
    <cellStyle name="Virgule fixe 9 3 2 3" xfId="49912" xr:uid="{00000000-0005-0000-0000-00004BC30000}"/>
    <cellStyle name="Virgule fixe 9 3 2 4" xfId="49913" xr:uid="{00000000-0005-0000-0000-00004CC30000}"/>
    <cellStyle name="Virgule fixe 9 3 2 5" xfId="49914" xr:uid="{00000000-0005-0000-0000-00004DC30000}"/>
    <cellStyle name="Virgule fixe 9 3 3" xfId="49915" xr:uid="{00000000-0005-0000-0000-00004EC30000}"/>
    <cellStyle name="Virgule fixe 9 3 3 2" xfId="49916" xr:uid="{00000000-0005-0000-0000-00004FC30000}"/>
    <cellStyle name="Virgule fixe 9 3 3 3" xfId="49917" xr:uid="{00000000-0005-0000-0000-000050C30000}"/>
    <cellStyle name="Virgule fixe 9 3 4" xfId="49918" xr:uid="{00000000-0005-0000-0000-000051C30000}"/>
    <cellStyle name="Virgule fixe 9 3 4 2" xfId="49919" xr:uid="{00000000-0005-0000-0000-000052C30000}"/>
    <cellStyle name="Virgule fixe 9 3 5" xfId="49920" xr:uid="{00000000-0005-0000-0000-000053C30000}"/>
    <cellStyle name="Virgule fixe 9 4" xfId="49921" xr:uid="{00000000-0005-0000-0000-000054C30000}"/>
    <cellStyle name="Währung [0]_Abweichung WCR__" xfId="49922" xr:uid="{00000000-0005-0000-0000-000055C30000}"/>
    <cellStyle name="Währung_Abweichung WCR__" xfId="49923" xr:uid="{00000000-0005-0000-0000-000056C30000}"/>
    <cellStyle name="Warnender Text" xfId="49924" xr:uid="{00000000-0005-0000-0000-000057C30000}"/>
    <cellStyle name="Warnender Text 2" xfId="49925" xr:uid="{00000000-0005-0000-0000-000058C30000}"/>
    <cellStyle name="Warnender Text 2 2" xfId="49926" xr:uid="{00000000-0005-0000-0000-000059C30000}"/>
    <cellStyle name="Warnender Text 2 2 2" xfId="49927" xr:uid="{00000000-0005-0000-0000-00005AC30000}"/>
    <cellStyle name="Warnender Text 2 2 2 2" xfId="49928" xr:uid="{00000000-0005-0000-0000-00005BC30000}"/>
    <cellStyle name="Warnender Text 2 2 2 2 2" xfId="49929" xr:uid="{00000000-0005-0000-0000-00005CC30000}"/>
    <cellStyle name="Warnender Text 2 2 2 3" xfId="49930" xr:uid="{00000000-0005-0000-0000-00005DC30000}"/>
    <cellStyle name="Warnender Text 2 2 2 4" xfId="49931" xr:uid="{00000000-0005-0000-0000-00005EC30000}"/>
    <cellStyle name="Warnender Text 2 2 3" xfId="49932" xr:uid="{00000000-0005-0000-0000-00005FC30000}"/>
    <cellStyle name="Warnender Text 2 2 3 2" xfId="49933" xr:uid="{00000000-0005-0000-0000-000060C30000}"/>
    <cellStyle name="Warnender Text 2 2 4" xfId="49934" xr:uid="{00000000-0005-0000-0000-000061C30000}"/>
    <cellStyle name="Warnender Text 2 2 5" xfId="49935" xr:uid="{00000000-0005-0000-0000-000062C30000}"/>
    <cellStyle name="Warnender Text 3" xfId="49936" xr:uid="{00000000-0005-0000-0000-000063C30000}"/>
    <cellStyle name="Warnender Text 3 2" xfId="49937" xr:uid="{00000000-0005-0000-0000-000064C30000}"/>
    <cellStyle name="Warnender Text 3 2 2" xfId="49938" xr:uid="{00000000-0005-0000-0000-000065C30000}"/>
    <cellStyle name="Warnender Text 3 2 2 2" xfId="49939" xr:uid="{00000000-0005-0000-0000-000066C30000}"/>
    <cellStyle name="Warnender Text 3 2 2 2 2" xfId="49940" xr:uid="{00000000-0005-0000-0000-000067C30000}"/>
    <cellStyle name="Warnender Text 3 2 2 3" xfId="49941" xr:uid="{00000000-0005-0000-0000-000068C30000}"/>
    <cellStyle name="Warnender Text 3 2 2 4" xfId="49942" xr:uid="{00000000-0005-0000-0000-000069C30000}"/>
    <cellStyle name="Warnender Text 3 2 3" xfId="49943" xr:uid="{00000000-0005-0000-0000-00006AC30000}"/>
    <cellStyle name="Warnender Text 3 2 3 2" xfId="49944" xr:uid="{00000000-0005-0000-0000-00006BC30000}"/>
    <cellStyle name="Warnender Text 3 2 4" xfId="49945" xr:uid="{00000000-0005-0000-0000-00006CC30000}"/>
    <cellStyle name="Warnender Text 3 2 5" xfId="49946" xr:uid="{00000000-0005-0000-0000-00006DC30000}"/>
    <cellStyle name="Warnender Text 3 2 6" xfId="49947" xr:uid="{00000000-0005-0000-0000-00006EC30000}"/>
    <cellStyle name="Warnender Text 4" xfId="49948" xr:uid="{00000000-0005-0000-0000-00006FC30000}"/>
    <cellStyle name="Warnender Text 4 2" xfId="49949" xr:uid="{00000000-0005-0000-0000-000070C30000}"/>
    <cellStyle name="Warnender Text 4 2 2" xfId="49950" xr:uid="{00000000-0005-0000-0000-000071C30000}"/>
    <cellStyle name="Warnender Text 4 2 2 2" xfId="49951" xr:uid="{00000000-0005-0000-0000-000072C30000}"/>
    <cellStyle name="Warnender Text 4 2 2 2 2" xfId="49952" xr:uid="{00000000-0005-0000-0000-000073C30000}"/>
    <cellStyle name="Warnender Text 4 2 2 3" xfId="49953" xr:uid="{00000000-0005-0000-0000-000074C30000}"/>
    <cellStyle name="Warnender Text 4 2 2 4" xfId="49954" xr:uid="{00000000-0005-0000-0000-000075C30000}"/>
    <cellStyle name="Warnender Text 4 2 3" xfId="49955" xr:uid="{00000000-0005-0000-0000-000076C30000}"/>
    <cellStyle name="Warnender Text 4 2 3 2" xfId="49956" xr:uid="{00000000-0005-0000-0000-000077C30000}"/>
    <cellStyle name="Warnender Text 4 2 4" xfId="49957" xr:uid="{00000000-0005-0000-0000-000078C30000}"/>
    <cellStyle name="Warnender Text 4 2 5" xfId="49958" xr:uid="{00000000-0005-0000-0000-000079C30000}"/>
    <cellStyle name="Warnender Text 5" xfId="49959" xr:uid="{00000000-0005-0000-0000-00007AC30000}"/>
    <cellStyle name="Warnender Text 5 2" xfId="49960" xr:uid="{00000000-0005-0000-0000-00007BC30000}"/>
    <cellStyle name="Warnender Text 5 2 2" xfId="49961" xr:uid="{00000000-0005-0000-0000-00007CC30000}"/>
    <cellStyle name="Warnender Text 5 2 2 2" xfId="49962" xr:uid="{00000000-0005-0000-0000-00007DC30000}"/>
    <cellStyle name="Warnender Text 5 2 2 2 2" xfId="49963" xr:uid="{00000000-0005-0000-0000-00007EC30000}"/>
    <cellStyle name="Warnender Text 5 2 2 3" xfId="49964" xr:uid="{00000000-0005-0000-0000-00007FC30000}"/>
    <cellStyle name="Warnender Text 5 2 2 4" xfId="49965" xr:uid="{00000000-0005-0000-0000-000080C30000}"/>
    <cellStyle name="Warnender Text 5 2 3" xfId="49966" xr:uid="{00000000-0005-0000-0000-000081C30000}"/>
    <cellStyle name="Warnender Text 5 2 3 2" xfId="49967" xr:uid="{00000000-0005-0000-0000-000082C30000}"/>
    <cellStyle name="Warnender Text 5 2 4" xfId="49968" xr:uid="{00000000-0005-0000-0000-000083C30000}"/>
    <cellStyle name="Warnender Text 5 2 5" xfId="49969" xr:uid="{00000000-0005-0000-0000-000084C30000}"/>
    <cellStyle name="Warnender Text 6" xfId="49970" xr:uid="{00000000-0005-0000-0000-000085C30000}"/>
    <cellStyle name="Warnender Text 6 2" xfId="49971" xr:uid="{00000000-0005-0000-0000-000086C30000}"/>
    <cellStyle name="Warnender Text 6 2 2" xfId="49972" xr:uid="{00000000-0005-0000-0000-000087C30000}"/>
    <cellStyle name="Warnender Text 6 2 2 2" xfId="49973" xr:uid="{00000000-0005-0000-0000-000088C30000}"/>
    <cellStyle name="Warnender Text 6 2 2 2 2" xfId="49974" xr:uid="{00000000-0005-0000-0000-000089C30000}"/>
    <cellStyle name="Warnender Text 6 2 2 3" xfId="49975" xr:uid="{00000000-0005-0000-0000-00008AC30000}"/>
    <cellStyle name="Warnender Text 6 2 2 4" xfId="49976" xr:uid="{00000000-0005-0000-0000-00008BC30000}"/>
    <cellStyle name="Warnender Text 6 2 3" xfId="49977" xr:uid="{00000000-0005-0000-0000-00008CC30000}"/>
    <cellStyle name="Warnender Text 6 2 3 2" xfId="49978" xr:uid="{00000000-0005-0000-0000-00008DC30000}"/>
    <cellStyle name="Warnender Text 6 2 4" xfId="49979" xr:uid="{00000000-0005-0000-0000-00008EC30000}"/>
    <cellStyle name="Warnender Text 6 2 5" xfId="49980" xr:uid="{00000000-0005-0000-0000-00008FC30000}"/>
    <cellStyle name="Warnender Text 7" xfId="49981" xr:uid="{00000000-0005-0000-0000-000090C30000}"/>
    <cellStyle name="Warnender Text 7 2" xfId="49982" xr:uid="{00000000-0005-0000-0000-000091C30000}"/>
    <cellStyle name="Warnender Text 7 2 2" xfId="49983" xr:uid="{00000000-0005-0000-0000-000092C30000}"/>
    <cellStyle name="Warnender Text 7 2 2 2" xfId="49984" xr:uid="{00000000-0005-0000-0000-000093C30000}"/>
    <cellStyle name="Warnender Text 7 2 2 2 2" xfId="49985" xr:uid="{00000000-0005-0000-0000-000094C30000}"/>
    <cellStyle name="Warnender Text 7 2 2 3" xfId="49986" xr:uid="{00000000-0005-0000-0000-000095C30000}"/>
    <cellStyle name="Warnender Text 7 2 2 4" xfId="49987" xr:uid="{00000000-0005-0000-0000-000096C30000}"/>
    <cellStyle name="Warnender Text 7 2 3" xfId="49988" xr:uid="{00000000-0005-0000-0000-000097C30000}"/>
    <cellStyle name="Warnender Text 7 2 3 2" xfId="49989" xr:uid="{00000000-0005-0000-0000-000098C30000}"/>
    <cellStyle name="Warnender Text 7 2 4" xfId="49990" xr:uid="{00000000-0005-0000-0000-000099C30000}"/>
    <cellStyle name="Warnender Text 7 2 5" xfId="49991" xr:uid="{00000000-0005-0000-0000-00009AC30000}"/>
    <cellStyle name="Warnender Text 8" xfId="49992" xr:uid="{00000000-0005-0000-0000-00009BC30000}"/>
    <cellStyle name="Warnender Text 8 2" xfId="49993" xr:uid="{00000000-0005-0000-0000-00009CC30000}"/>
    <cellStyle name="Warnender Text 8 2 2" xfId="49994" xr:uid="{00000000-0005-0000-0000-00009DC30000}"/>
    <cellStyle name="Warnender Text 8 2 2 2" xfId="49995" xr:uid="{00000000-0005-0000-0000-00009EC30000}"/>
    <cellStyle name="Warnender Text 8 2 3" xfId="49996" xr:uid="{00000000-0005-0000-0000-00009FC30000}"/>
    <cellStyle name="Warnender Text 8 2 4" xfId="49997" xr:uid="{00000000-0005-0000-0000-0000A0C30000}"/>
    <cellStyle name="Warnender Text 8 3" xfId="49998" xr:uid="{00000000-0005-0000-0000-0000A1C30000}"/>
    <cellStyle name="Warnender Text 8 3 2" xfId="49999" xr:uid="{00000000-0005-0000-0000-0000A2C30000}"/>
    <cellStyle name="Warnender Text 8 4" xfId="50000" xr:uid="{00000000-0005-0000-0000-0000A3C30000}"/>
    <cellStyle name="Warnender Text 8 5" xfId="50001" xr:uid="{00000000-0005-0000-0000-0000A4C30000}"/>
    <cellStyle name="Warning" xfId="2041" xr:uid="{00000000-0005-0000-0000-0000A5C30000}"/>
    <cellStyle name="Warning Text" xfId="1003" xr:uid="{00000000-0005-0000-0000-0000A6C30000}"/>
    <cellStyle name="Warning Text 2" xfId="1982" xr:uid="{00000000-0005-0000-0000-0000A7C30000}"/>
    <cellStyle name="Warning Text 2 2" xfId="50004" xr:uid="{00000000-0005-0000-0000-0000A8C30000}"/>
    <cellStyle name="Warning Text 2 2 2" xfId="50005" xr:uid="{00000000-0005-0000-0000-0000A9C30000}"/>
    <cellStyle name="Warning Text 2 2 2 2" xfId="50006" xr:uid="{00000000-0005-0000-0000-0000AAC30000}"/>
    <cellStyle name="Warning Text 2 2 3" xfId="50007" xr:uid="{00000000-0005-0000-0000-0000ABC30000}"/>
    <cellStyle name="Warning Text 2 2 4" xfId="50008" xr:uid="{00000000-0005-0000-0000-0000ACC30000}"/>
    <cellStyle name="Warning Text 2 3" xfId="50009" xr:uid="{00000000-0005-0000-0000-0000ADC30000}"/>
    <cellStyle name="Warning Text 2 3 2" xfId="50010" xr:uid="{00000000-0005-0000-0000-0000AEC30000}"/>
    <cellStyle name="Warning Text 2 4" xfId="50011" xr:uid="{00000000-0005-0000-0000-0000AFC30000}"/>
    <cellStyle name="Warning Text 2 5" xfId="50012" xr:uid="{00000000-0005-0000-0000-0000B0C30000}"/>
    <cellStyle name="Warning Text 2 6" xfId="50013" xr:uid="{00000000-0005-0000-0000-0000B1C30000}"/>
    <cellStyle name="Warning Text 2 7" xfId="50014" xr:uid="{00000000-0005-0000-0000-0000B2C30000}"/>
    <cellStyle name="Warning Text 2 8" xfId="50003" xr:uid="{00000000-0005-0000-0000-0000B3C30000}"/>
    <cellStyle name="Warning Text 3" xfId="50015" xr:uid="{00000000-0005-0000-0000-0000B4C30000}"/>
    <cellStyle name="Warning Text 3 2" xfId="50016" xr:uid="{00000000-0005-0000-0000-0000B5C30000}"/>
    <cellStyle name="Warning Text 3 3" xfId="50017" xr:uid="{00000000-0005-0000-0000-0000B6C30000}"/>
    <cellStyle name="Warning Text 3 4" xfId="52146" xr:uid="{0351241F-B37F-430E-8462-B4C7227EC5A0}"/>
    <cellStyle name="Warning Text 4" xfId="50002" xr:uid="{00000000-0005-0000-0000-0000B7C30000}"/>
    <cellStyle name="Warning Text 5" xfId="52145" xr:uid="{141EFE15-379F-4CDD-94DD-D4FBC0245528}"/>
    <cellStyle name="XL3 Blue" xfId="50018" xr:uid="{00000000-0005-0000-0000-0000B8C30000}"/>
    <cellStyle name="XL3 Blue 2" xfId="50019" xr:uid="{00000000-0005-0000-0000-0000B9C30000}"/>
    <cellStyle name="XL3 Blue 2 2" xfId="50020" xr:uid="{00000000-0005-0000-0000-0000BAC30000}"/>
    <cellStyle name="XL3 Blue 2 2 2" xfId="50021" xr:uid="{00000000-0005-0000-0000-0000BBC30000}"/>
    <cellStyle name="XL3 Blue 2 2 2 2" xfId="50022" xr:uid="{00000000-0005-0000-0000-0000BCC30000}"/>
    <cellStyle name="XL3 Blue 2 2 3" xfId="50023" xr:uid="{00000000-0005-0000-0000-0000BDC30000}"/>
    <cellStyle name="XL3 Blue 2 2 4" xfId="50024" xr:uid="{00000000-0005-0000-0000-0000BEC30000}"/>
    <cellStyle name="XL3 Blue 2 3" xfId="50025" xr:uid="{00000000-0005-0000-0000-0000BFC30000}"/>
    <cellStyle name="XL3 Blue 2 3 2" xfId="50026" xr:uid="{00000000-0005-0000-0000-0000C0C30000}"/>
    <cellStyle name="XL3 Blue 2 4" xfId="50027" xr:uid="{00000000-0005-0000-0000-0000C1C30000}"/>
    <cellStyle name="XL3 Blue 2 5" xfId="50028" xr:uid="{00000000-0005-0000-0000-0000C2C30000}"/>
    <cellStyle name="XL3 Blue 2 6" xfId="50029" xr:uid="{00000000-0005-0000-0000-0000C3C30000}"/>
    <cellStyle name="XL3 Blue 3" xfId="50030" xr:uid="{00000000-0005-0000-0000-0000C4C30000}"/>
    <cellStyle name="XL3 Blue 3 2" xfId="50031" xr:uid="{00000000-0005-0000-0000-0000C5C30000}"/>
    <cellStyle name="XL3 Green" xfId="50032" xr:uid="{00000000-0005-0000-0000-0000C6C30000}"/>
    <cellStyle name="XL3 Green 2" xfId="50033" xr:uid="{00000000-0005-0000-0000-0000C7C30000}"/>
    <cellStyle name="XL3 Green 2 2" xfId="50034" xr:uid="{00000000-0005-0000-0000-0000C8C30000}"/>
    <cellStyle name="XL3 Green 2 2 2" xfId="50035" xr:uid="{00000000-0005-0000-0000-0000C9C30000}"/>
    <cellStyle name="XL3 Green 2 2 2 2" xfId="50036" xr:uid="{00000000-0005-0000-0000-0000CAC30000}"/>
    <cellStyle name="XL3 Green 2 2 3" xfId="50037" xr:uid="{00000000-0005-0000-0000-0000CBC30000}"/>
    <cellStyle name="XL3 Green 2 2 4" xfId="50038" xr:uid="{00000000-0005-0000-0000-0000CCC30000}"/>
    <cellStyle name="XL3 Green 2 3" xfId="50039" xr:uid="{00000000-0005-0000-0000-0000CDC30000}"/>
    <cellStyle name="XL3 Green 2 3 2" xfId="50040" xr:uid="{00000000-0005-0000-0000-0000CEC30000}"/>
    <cellStyle name="XL3 Green 2 4" xfId="50041" xr:uid="{00000000-0005-0000-0000-0000CFC30000}"/>
    <cellStyle name="XL3 Green 2 5" xfId="50042" xr:uid="{00000000-0005-0000-0000-0000D0C30000}"/>
    <cellStyle name="XL3 Green 2 6" xfId="50043" xr:uid="{00000000-0005-0000-0000-0000D1C30000}"/>
    <cellStyle name="XL3 Green 3" xfId="50044" xr:uid="{00000000-0005-0000-0000-0000D2C30000}"/>
    <cellStyle name="XL3 Green 3 2" xfId="50045" xr:uid="{00000000-0005-0000-0000-0000D3C30000}"/>
    <cellStyle name="XL3 Orange" xfId="50046" xr:uid="{00000000-0005-0000-0000-0000D4C30000}"/>
    <cellStyle name="XL3 Orange 2" xfId="50047" xr:uid="{00000000-0005-0000-0000-0000D5C30000}"/>
    <cellStyle name="XL3 Orange 2 2" xfId="50048" xr:uid="{00000000-0005-0000-0000-0000D6C30000}"/>
    <cellStyle name="XL3 Orange 2 2 2" xfId="50049" xr:uid="{00000000-0005-0000-0000-0000D7C30000}"/>
    <cellStyle name="XL3 Orange 2 2 2 2" xfId="50050" xr:uid="{00000000-0005-0000-0000-0000D8C30000}"/>
    <cellStyle name="XL3 Orange 2 2 3" xfId="50051" xr:uid="{00000000-0005-0000-0000-0000D9C30000}"/>
    <cellStyle name="XL3 Orange 2 2 4" xfId="50052" xr:uid="{00000000-0005-0000-0000-0000DAC30000}"/>
    <cellStyle name="XL3 Orange 2 3" xfId="50053" xr:uid="{00000000-0005-0000-0000-0000DBC30000}"/>
    <cellStyle name="XL3 Orange 2 3 2" xfId="50054" xr:uid="{00000000-0005-0000-0000-0000DCC30000}"/>
    <cellStyle name="XL3 Orange 2 4" xfId="50055" xr:uid="{00000000-0005-0000-0000-0000DDC30000}"/>
    <cellStyle name="XL3 Orange 2 5" xfId="50056" xr:uid="{00000000-0005-0000-0000-0000DEC30000}"/>
    <cellStyle name="XL3 Orange 2 6" xfId="50057" xr:uid="{00000000-0005-0000-0000-0000DFC30000}"/>
    <cellStyle name="XL3 Orange 3" xfId="50058" xr:uid="{00000000-0005-0000-0000-0000E0C30000}"/>
    <cellStyle name="XL3 Orange 3 2" xfId="50059" xr:uid="{00000000-0005-0000-0000-0000E1C30000}"/>
    <cellStyle name="XL3 Red" xfId="50060" xr:uid="{00000000-0005-0000-0000-0000E2C30000}"/>
    <cellStyle name="XL3 Red 2" xfId="50061" xr:uid="{00000000-0005-0000-0000-0000E3C30000}"/>
    <cellStyle name="XL3 Red 2 2" xfId="50062" xr:uid="{00000000-0005-0000-0000-0000E4C30000}"/>
    <cellStyle name="XL3 Red 2 2 2" xfId="50063" xr:uid="{00000000-0005-0000-0000-0000E5C30000}"/>
    <cellStyle name="XL3 Red 2 2 2 2" xfId="50064" xr:uid="{00000000-0005-0000-0000-0000E6C30000}"/>
    <cellStyle name="XL3 Red 2 2 3" xfId="50065" xr:uid="{00000000-0005-0000-0000-0000E7C30000}"/>
    <cellStyle name="XL3 Red 2 2 4" xfId="50066" xr:uid="{00000000-0005-0000-0000-0000E8C30000}"/>
    <cellStyle name="XL3 Red 2 3" xfId="50067" xr:uid="{00000000-0005-0000-0000-0000E9C30000}"/>
    <cellStyle name="XL3 Red 2 3 2" xfId="50068" xr:uid="{00000000-0005-0000-0000-0000EAC30000}"/>
    <cellStyle name="XL3 Red 2 4" xfId="50069" xr:uid="{00000000-0005-0000-0000-0000EBC30000}"/>
    <cellStyle name="XL3 Red 2 5" xfId="50070" xr:uid="{00000000-0005-0000-0000-0000ECC30000}"/>
    <cellStyle name="XL3 Red 2 6" xfId="50071" xr:uid="{00000000-0005-0000-0000-0000EDC30000}"/>
    <cellStyle name="XL3 Red 3" xfId="50072" xr:uid="{00000000-0005-0000-0000-0000EEC30000}"/>
    <cellStyle name="XL3 Red 3 2" xfId="50073" xr:uid="{00000000-0005-0000-0000-0000EFC30000}"/>
    <cellStyle name="XL3 Yellow" xfId="50074" xr:uid="{00000000-0005-0000-0000-0000F0C30000}"/>
    <cellStyle name="XL3 Yellow 2" xfId="50075" xr:uid="{00000000-0005-0000-0000-0000F1C30000}"/>
    <cellStyle name="XL3 Yellow 2 2" xfId="50076" xr:uid="{00000000-0005-0000-0000-0000F2C30000}"/>
    <cellStyle name="XL3 Yellow 2 2 2" xfId="50077" xr:uid="{00000000-0005-0000-0000-0000F3C30000}"/>
    <cellStyle name="XL3 Yellow 2 2 2 2" xfId="50078" xr:uid="{00000000-0005-0000-0000-0000F4C30000}"/>
    <cellStyle name="XL3 Yellow 2 2 3" xfId="50079" xr:uid="{00000000-0005-0000-0000-0000F5C30000}"/>
    <cellStyle name="XL3 Yellow 2 2 4" xfId="50080" xr:uid="{00000000-0005-0000-0000-0000F6C30000}"/>
    <cellStyle name="XL3 Yellow 2 3" xfId="50081" xr:uid="{00000000-0005-0000-0000-0000F7C30000}"/>
    <cellStyle name="XL3 Yellow 2 3 2" xfId="50082" xr:uid="{00000000-0005-0000-0000-0000F8C30000}"/>
    <cellStyle name="XL3 Yellow 2 4" xfId="50083" xr:uid="{00000000-0005-0000-0000-0000F9C30000}"/>
    <cellStyle name="XL3 Yellow 2 5" xfId="50084" xr:uid="{00000000-0005-0000-0000-0000FAC30000}"/>
    <cellStyle name="XL3 Yellow 2 6" xfId="50085" xr:uid="{00000000-0005-0000-0000-0000FBC30000}"/>
    <cellStyle name="XL3 Yellow 3" xfId="50086" xr:uid="{00000000-0005-0000-0000-0000FCC30000}"/>
    <cellStyle name="XL3 Yellow 3 2" xfId="50087" xr:uid="{00000000-0005-0000-0000-0000FDC30000}"/>
    <cellStyle name="Year" xfId="50088" xr:uid="{00000000-0005-0000-0000-0000FEC30000}"/>
    <cellStyle name="Year 2" xfId="50089" xr:uid="{00000000-0005-0000-0000-0000FFC30000}"/>
    <cellStyle name="Year 2 2" xfId="50090" xr:uid="{00000000-0005-0000-0000-000000C40000}"/>
    <cellStyle name="Year 2 3" xfId="50091" xr:uid="{00000000-0005-0000-0000-000001C40000}"/>
    <cellStyle name="Year 3" xfId="50092" xr:uid="{00000000-0005-0000-0000-000002C40000}"/>
    <cellStyle name="Year 4" xfId="50093" xr:uid="{00000000-0005-0000-0000-000003C40000}"/>
    <cellStyle name="Zelle überprüfen" xfId="50094" xr:uid="{00000000-0005-0000-0000-000004C40000}"/>
    <cellStyle name="Zelle überprüfen 2" xfId="50095" xr:uid="{00000000-0005-0000-0000-000005C40000}"/>
    <cellStyle name="Zelle überprüfen 2 2" xfId="50096" xr:uid="{00000000-0005-0000-0000-000006C40000}"/>
    <cellStyle name="Zelle überprüfen 2 2 2" xfId="50097" xr:uid="{00000000-0005-0000-0000-000007C40000}"/>
    <cellStyle name="Zelle überprüfen 2 2 2 2" xfId="50098" xr:uid="{00000000-0005-0000-0000-000008C40000}"/>
    <cellStyle name="Zelle überprüfen 2 2 2 2 2" xfId="50099" xr:uid="{00000000-0005-0000-0000-000009C40000}"/>
    <cellStyle name="Zelle überprüfen 2 2 2 3" xfId="50100" xr:uid="{00000000-0005-0000-0000-00000AC40000}"/>
    <cellStyle name="Zelle überprüfen 2 2 2 4" xfId="50101" xr:uid="{00000000-0005-0000-0000-00000BC40000}"/>
    <cellStyle name="Zelle überprüfen 2 2 3" xfId="50102" xr:uid="{00000000-0005-0000-0000-00000CC40000}"/>
    <cellStyle name="Zelle überprüfen 2 2 3 2" xfId="50103" xr:uid="{00000000-0005-0000-0000-00000DC40000}"/>
    <cellStyle name="Zelle überprüfen 2 2 4" xfId="50104" xr:uid="{00000000-0005-0000-0000-00000EC40000}"/>
    <cellStyle name="Zelle überprüfen 2 2 5" xfId="50105" xr:uid="{00000000-0005-0000-0000-00000FC40000}"/>
    <cellStyle name="Zelle überprüfen 3" xfId="50106" xr:uid="{00000000-0005-0000-0000-000010C40000}"/>
    <cellStyle name="Zelle überprüfen 3 2" xfId="50107" xr:uid="{00000000-0005-0000-0000-000011C40000}"/>
    <cellStyle name="Zelle überprüfen 3 2 2" xfId="50108" xr:uid="{00000000-0005-0000-0000-000012C40000}"/>
    <cellStyle name="Zelle überprüfen 3 2 2 2" xfId="50109" xr:uid="{00000000-0005-0000-0000-000013C40000}"/>
    <cellStyle name="Zelle überprüfen 3 2 2 2 2" xfId="50110" xr:uid="{00000000-0005-0000-0000-000014C40000}"/>
    <cellStyle name="Zelle überprüfen 3 2 2 3" xfId="50111" xr:uid="{00000000-0005-0000-0000-000015C40000}"/>
    <cellStyle name="Zelle überprüfen 3 2 2 4" xfId="50112" xr:uid="{00000000-0005-0000-0000-000016C40000}"/>
    <cellStyle name="Zelle überprüfen 3 2 3" xfId="50113" xr:uid="{00000000-0005-0000-0000-000017C40000}"/>
    <cellStyle name="Zelle überprüfen 3 2 3 2" xfId="50114" xr:uid="{00000000-0005-0000-0000-000018C40000}"/>
    <cellStyle name="Zelle überprüfen 3 2 4" xfId="50115" xr:uid="{00000000-0005-0000-0000-000019C40000}"/>
    <cellStyle name="Zelle überprüfen 3 2 5" xfId="50116" xr:uid="{00000000-0005-0000-0000-00001AC40000}"/>
    <cellStyle name="Zelle überprüfen 4" xfId="50117" xr:uid="{00000000-0005-0000-0000-00001BC40000}"/>
    <cellStyle name="Zelle überprüfen 4 2" xfId="50118" xr:uid="{00000000-0005-0000-0000-00001CC40000}"/>
    <cellStyle name="Zelle überprüfen 4 2 2" xfId="50119" xr:uid="{00000000-0005-0000-0000-00001DC40000}"/>
    <cellStyle name="Zelle überprüfen 4 2 2 2" xfId="50120" xr:uid="{00000000-0005-0000-0000-00001EC40000}"/>
    <cellStyle name="Zelle überprüfen 4 2 2 2 2" xfId="50121" xr:uid="{00000000-0005-0000-0000-00001FC40000}"/>
    <cellStyle name="Zelle überprüfen 4 2 2 3" xfId="50122" xr:uid="{00000000-0005-0000-0000-000020C40000}"/>
    <cellStyle name="Zelle überprüfen 4 2 2 4" xfId="50123" xr:uid="{00000000-0005-0000-0000-000021C40000}"/>
    <cellStyle name="Zelle überprüfen 4 2 3" xfId="50124" xr:uid="{00000000-0005-0000-0000-000022C40000}"/>
    <cellStyle name="Zelle überprüfen 4 2 3 2" xfId="50125" xr:uid="{00000000-0005-0000-0000-000023C40000}"/>
    <cellStyle name="Zelle überprüfen 4 2 4" xfId="50126" xr:uid="{00000000-0005-0000-0000-000024C40000}"/>
    <cellStyle name="Zelle überprüfen 4 2 5" xfId="50127" xr:uid="{00000000-0005-0000-0000-000025C40000}"/>
    <cellStyle name="Zelle überprüfen 5" xfId="50128" xr:uid="{00000000-0005-0000-0000-000026C40000}"/>
    <cellStyle name="Zelle überprüfen 5 2" xfId="50129" xr:uid="{00000000-0005-0000-0000-000027C40000}"/>
    <cellStyle name="Zelle überprüfen 5 2 2" xfId="50130" xr:uid="{00000000-0005-0000-0000-000028C40000}"/>
    <cellStyle name="Zelle überprüfen 5 2 2 2" xfId="50131" xr:uid="{00000000-0005-0000-0000-000029C40000}"/>
    <cellStyle name="Zelle überprüfen 5 2 2 2 2" xfId="50132" xr:uid="{00000000-0005-0000-0000-00002AC40000}"/>
    <cellStyle name="Zelle überprüfen 5 2 2 3" xfId="50133" xr:uid="{00000000-0005-0000-0000-00002BC40000}"/>
    <cellStyle name="Zelle überprüfen 5 2 2 4" xfId="50134" xr:uid="{00000000-0005-0000-0000-00002CC40000}"/>
    <cellStyle name="Zelle überprüfen 5 2 3" xfId="50135" xr:uid="{00000000-0005-0000-0000-00002DC40000}"/>
    <cellStyle name="Zelle überprüfen 5 2 3 2" xfId="50136" xr:uid="{00000000-0005-0000-0000-00002EC40000}"/>
    <cellStyle name="Zelle überprüfen 5 2 4" xfId="50137" xr:uid="{00000000-0005-0000-0000-00002FC40000}"/>
    <cellStyle name="Zelle überprüfen 5 2 5" xfId="50138" xr:uid="{00000000-0005-0000-0000-000030C40000}"/>
    <cellStyle name="Zelle überprüfen 6" xfId="50139" xr:uid="{00000000-0005-0000-0000-000031C40000}"/>
    <cellStyle name="Zelle überprüfen 6 2" xfId="50140" xr:uid="{00000000-0005-0000-0000-000032C40000}"/>
    <cellStyle name="Zelle überprüfen 6 2 2" xfId="50141" xr:uid="{00000000-0005-0000-0000-000033C40000}"/>
    <cellStyle name="Zelle überprüfen 6 2 2 2" xfId="50142" xr:uid="{00000000-0005-0000-0000-000034C40000}"/>
    <cellStyle name="Zelle überprüfen 6 2 2 2 2" xfId="50143" xr:uid="{00000000-0005-0000-0000-000035C40000}"/>
    <cellStyle name="Zelle überprüfen 6 2 2 3" xfId="50144" xr:uid="{00000000-0005-0000-0000-000036C40000}"/>
    <cellStyle name="Zelle überprüfen 6 2 2 4" xfId="50145" xr:uid="{00000000-0005-0000-0000-000037C40000}"/>
    <cellStyle name="Zelle überprüfen 6 2 3" xfId="50146" xr:uid="{00000000-0005-0000-0000-000038C40000}"/>
    <cellStyle name="Zelle überprüfen 6 2 3 2" xfId="50147" xr:uid="{00000000-0005-0000-0000-000039C40000}"/>
    <cellStyle name="Zelle überprüfen 6 2 4" xfId="50148" xr:uid="{00000000-0005-0000-0000-00003AC40000}"/>
    <cellStyle name="Zelle überprüfen 6 2 5" xfId="50149" xr:uid="{00000000-0005-0000-0000-00003BC40000}"/>
    <cellStyle name="Zelle überprüfen 7" xfId="50150" xr:uid="{00000000-0005-0000-0000-00003CC40000}"/>
    <cellStyle name="Zelle überprüfen 7 2" xfId="50151" xr:uid="{00000000-0005-0000-0000-00003DC40000}"/>
    <cellStyle name="Zelle überprüfen 7 2 2" xfId="50152" xr:uid="{00000000-0005-0000-0000-00003EC40000}"/>
    <cellStyle name="Zelle überprüfen 7 2 2 2" xfId="50153" xr:uid="{00000000-0005-0000-0000-00003FC40000}"/>
    <cellStyle name="Zelle überprüfen 7 2 2 2 2" xfId="50154" xr:uid="{00000000-0005-0000-0000-000040C40000}"/>
    <cellStyle name="Zelle überprüfen 7 2 2 3" xfId="50155" xr:uid="{00000000-0005-0000-0000-000041C40000}"/>
    <cellStyle name="Zelle überprüfen 7 2 2 4" xfId="50156" xr:uid="{00000000-0005-0000-0000-000042C40000}"/>
    <cellStyle name="Zelle überprüfen 7 2 3" xfId="50157" xr:uid="{00000000-0005-0000-0000-000043C40000}"/>
    <cellStyle name="Zelle überprüfen 7 2 3 2" xfId="50158" xr:uid="{00000000-0005-0000-0000-000044C40000}"/>
    <cellStyle name="Zelle überprüfen 7 2 4" xfId="50159" xr:uid="{00000000-0005-0000-0000-000045C40000}"/>
    <cellStyle name="Zelle überprüfen 7 2 5" xfId="50160" xr:uid="{00000000-0005-0000-0000-000046C40000}"/>
    <cellStyle name="Zelle überprüfen 8" xfId="50161" xr:uid="{00000000-0005-0000-0000-000047C40000}"/>
    <cellStyle name="Zelle überprüfen 8 2" xfId="50162" xr:uid="{00000000-0005-0000-0000-000048C40000}"/>
    <cellStyle name="Zelle überprüfen 8 2 2" xfId="50163" xr:uid="{00000000-0005-0000-0000-000049C40000}"/>
    <cellStyle name="Zelle überprüfen 8 2 2 2" xfId="50164" xr:uid="{00000000-0005-0000-0000-00004AC40000}"/>
    <cellStyle name="Zelle überprüfen 8 2 3" xfId="50165" xr:uid="{00000000-0005-0000-0000-00004BC40000}"/>
    <cellStyle name="Zelle überprüfen 8 2 4" xfId="50166" xr:uid="{00000000-0005-0000-0000-00004CC40000}"/>
    <cellStyle name="Zelle überprüfen 8 3" xfId="50167" xr:uid="{00000000-0005-0000-0000-00004DC40000}"/>
    <cellStyle name="Zelle überprüfen 8 3 2" xfId="50168" xr:uid="{00000000-0005-0000-0000-00004EC40000}"/>
    <cellStyle name="Zelle überprüfen 8 4" xfId="50169" xr:uid="{00000000-0005-0000-0000-00004FC40000}"/>
    <cellStyle name="Zelle überprüfen 8 5" xfId="50170" xr:uid="{00000000-0005-0000-0000-000050C40000}"/>
    <cellStyle name="Złe" xfId="50171" xr:uid="{00000000-0005-0000-0000-000051C40000}"/>
    <cellStyle name="Złe 2" xfId="50172" xr:uid="{00000000-0005-0000-0000-000052C40000}"/>
    <cellStyle name="Złe 2 2" xfId="50173" xr:uid="{00000000-0005-0000-0000-000053C40000}"/>
    <cellStyle name="Złe 2 2 2" xfId="50174" xr:uid="{00000000-0005-0000-0000-000054C40000}"/>
    <cellStyle name="Złe 2 2 2 2" xfId="50175" xr:uid="{00000000-0005-0000-0000-000055C40000}"/>
    <cellStyle name="Złe 2 2 3" xfId="50176" xr:uid="{00000000-0005-0000-0000-000056C40000}"/>
    <cellStyle name="Złe 2 2 4" xfId="50177" xr:uid="{00000000-0005-0000-0000-000057C40000}"/>
    <cellStyle name="Złe 2 3" xfId="50178" xr:uid="{00000000-0005-0000-0000-000058C40000}"/>
    <cellStyle name="Złe 2 3 2" xfId="50179" xr:uid="{00000000-0005-0000-0000-000059C40000}"/>
    <cellStyle name="Złe 2 4" xfId="50180" xr:uid="{00000000-0005-0000-0000-00005AC40000}"/>
    <cellStyle name="Złe 2 5" xfId="50181" xr:uid="{00000000-0005-0000-0000-00005BC40000}"/>
    <cellStyle name="Гиперссылка" xfId="2329" xr:uid="{00000000-0005-0000-0000-00005CC40000}"/>
    <cellStyle name="Гиперссылка 2" xfId="50182" xr:uid="{00000000-0005-0000-0000-00005DC40000}"/>
    <cellStyle name="Гиперссылка 2 2" xfId="50183" xr:uid="{00000000-0005-0000-0000-00005EC40000}"/>
    <cellStyle name="Гиперссылка 2 2 2" xfId="50184" xr:uid="{00000000-0005-0000-0000-00005FC40000}"/>
    <cellStyle name="Гиперссылка 2 2 2 2" xfId="50185" xr:uid="{00000000-0005-0000-0000-000060C40000}"/>
    <cellStyle name="Гиперссылка 2 2 3" xfId="50186" xr:uid="{00000000-0005-0000-0000-000061C40000}"/>
    <cellStyle name="Гиперссылка 2 2 4" xfId="50187" xr:uid="{00000000-0005-0000-0000-000062C40000}"/>
    <cellStyle name="Гиперссылка 2 2 5" xfId="50188" xr:uid="{00000000-0005-0000-0000-000063C40000}"/>
    <cellStyle name="Гиперссылка 2 3" xfId="50189" xr:uid="{00000000-0005-0000-0000-000064C40000}"/>
    <cellStyle name="Гиперссылка 2 3 2" xfId="50190" xr:uid="{00000000-0005-0000-0000-000065C40000}"/>
    <cellStyle name="Гиперссылка 2 3 3" xfId="50191" xr:uid="{00000000-0005-0000-0000-000066C40000}"/>
    <cellStyle name="Гиперссылка 2 4" xfId="50192" xr:uid="{00000000-0005-0000-0000-000067C40000}"/>
    <cellStyle name="Гиперссылка 2 5" xfId="50193" xr:uid="{00000000-0005-0000-0000-000068C40000}"/>
    <cellStyle name="Гиперссылка 2 6" xfId="50194" xr:uid="{00000000-0005-0000-0000-000069C40000}"/>
    <cellStyle name="Гиперссылка 3" xfId="50195" xr:uid="{00000000-0005-0000-0000-00006AC40000}"/>
    <cellStyle name="Гиперссылка 3 2" xfId="50196" xr:uid="{00000000-0005-0000-0000-00006BC40000}"/>
    <cellStyle name="Гиперссылка 4" xfId="50197" xr:uid="{00000000-0005-0000-0000-00006CC40000}"/>
    <cellStyle name="Обычный_2++" xfId="2330" xr:uid="{00000000-0005-0000-0000-00006DC40000}"/>
    <cellStyle name="Обычный_CRF2002 (1)" xfId="52888" xr:uid="{A21FAB5A-C19F-4A4E-B9E5-EBA6A80E869C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" xfId="50198" xr:uid="{00000000-0005-0000-0000-00006E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" xfId="50199" xr:uid="{00000000-0005-0000-0000-00006F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" xfId="50200" xr:uid="{00000000-0005-0000-0000-000070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2" xfId="50201" xr:uid="{00000000-0005-0000-0000-000071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2 2" xfId="50202" xr:uid="{00000000-0005-0000-0000-000072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3" xfId="50203" xr:uid="{00000000-0005-0000-0000-000073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4" xfId="50204" xr:uid="{00000000-0005-0000-0000-000074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3" xfId="50205" xr:uid="{00000000-0005-0000-0000-000075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3 2" xfId="50206" xr:uid="{00000000-0005-0000-0000-000076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4" xfId="50207" xr:uid="{00000000-0005-0000-0000-000077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5" xfId="50208" xr:uid="{00000000-0005-0000-0000-000078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6" xfId="50209" xr:uid="{00000000-0005-0000-0000-000079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3" xfId="50210" xr:uid="{00000000-0005-0000-0000-00007A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3 2" xfId="50211" xr:uid="{00000000-0005-0000-0000-00007BC40000}"/>
  </cellStyles>
  <dxfs count="26"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6" formatCode="0.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1" defaultTableStyle="TableStyleMedium2" defaultPivotStyle="PivotStyleLight16">
    <tableStyle name="Invisible" pivot="0" table="0" count="0" xr9:uid="{D28DA3BD-DE1A-4610-A320-667AD72AFBDA}"/>
  </tableStyles>
  <colors>
    <mruColors>
      <color rgb="FFFFCCFF"/>
      <color rgb="FFFFFFCC"/>
      <color rgb="FFFF33CC"/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509035317905834E-2"/>
          <c:y val="0.11451197053407"/>
          <c:w val="0.87207805500403146"/>
          <c:h val="0.5247183190498977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'Bilan énergie'!$AD$193</c:f>
              <c:strCache>
                <c:ptCount val="1"/>
                <c:pt idx="0">
                  <c:v>VP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'Bilan énergie'!$AE$191:$AP$191</c:f>
              <c:numCache>
                <c:formatCode>General</c:formatCode>
                <c:ptCount val="12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énergie'!$AE$193:$AP$193</c:f>
              <c:numCache>
                <c:formatCode>0.0</c:formatCode>
                <c:ptCount val="12"/>
                <c:pt idx="1">
                  <c:v>71.763753946775338</c:v>
                </c:pt>
                <c:pt idx="2">
                  <c:v>58.462608366169306</c:v>
                </c:pt>
                <c:pt idx="3">
                  <c:v>65.713892707668066</c:v>
                </c:pt>
                <c:pt idx="4">
                  <c:v>69.062860933977049</c:v>
                </c:pt>
                <c:pt idx="5">
                  <c:v>67.533517083682824</c:v>
                </c:pt>
                <c:pt idx="6">
                  <c:v>61.606167158987375</c:v>
                </c:pt>
                <c:pt idx="7">
                  <c:v>46.542379113320798</c:v>
                </c:pt>
                <c:pt idx="8">
                  <c:v>30.259663124223518</c:v>
                </c:pt>
                <c:pt idx="9">
                  <c:v>13.616609912030727</c:v>
                </c:pt>
                <c:pt idx="10">
                  <c:v>2.4545706910198049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00-47FE-B329-936AE090AB13}"/>
            </c:ext>
          </c:extLst>
        </c:ser>
        <c:ser>
          <c:idx val="1"/>
          <c:order val="1"/>
          <c:tx>
            <c:strRef>
              <c:f>'Bilan énergie'!$AD$194</c:f>
              <c:strCache>
                <c:ptCount val="1"/>
                <c:pt idx="0">
                  <c:v>VUL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'Bilan énergie'!$AE$191:$AP$191</c:f>
              <c:numCache>
                <c:formatCode>General</c:formatCode>
                <c:ptCount val="12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énergie'!$AE$194:$AP$194</c:f>
              <c:numCache>
                <c:formatCode>0.0</c:formatCode>
                <c:ptCount val="12"/>
                <c:pt idx="1">
                  <c:v>20.368512764274882</c:v>
                </c:pt>
                <c:pt idx="2">
                  <c:v>17.665229710119462</c:v>
                </c:pt>
                <c:pt idx="3">
                  <c:v>19.988220299476698</c:v>
                </c:pt>
                <c:pt idx="4">
                  <c:v>20.353291462806123</c:v>
                </c:pt>
                <c:pt idx="5">
                  <c:v>19.521533821468783</c:v>
                </c:pt>
                <c:pt idx="6">
                  <c:v>18.990786398753386</c:v>
                </c:pt>
                <c:pt idx="7">
                  <c:v>15.421847500825256</c:v>
                </c:pt>
                <c:pt idx="8">
                  <c:v>10.252743701293639</c:v>
                </c:pt>
                <c:pt idx="9">
                  <c:v>4.0919162921288734</c:v>
                </c:pt>
                <c:pt idx="10">
                  <c:v>0.59712705702440005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00-47FE-B329-936AE090AB13}"/>
            </c:ext>
          </c:extLst>
        </c:ser>
        <c:ser>
          <c:idx val="2"/>
          <c:order val="2"/>
          <c:tx>
            <c:strRef>
              <c:f>'Bilan énergie'!$AD$195</c:f>
              <c:strCache>
                <c:ptCount val="1"/>
                <c:pt idx="0">
                  <c:v>PL de marchandises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'Bilan énergie'!$AE$191:$AP$191</c:f>
              <c:numCache>
                <c:formatCode>General</c:formatCode>
                <c:ptCount val="12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énergie'!$AE$195:$AP$195</c:f>
              <c:numCache>
                <c:formatCode>0.0</c:formatCode>
                <c:ptCount val="12"/>
                <c:pt idx="1">
                  <c:v>29.537603761101394</c:v>
                </c:pt>
                <c:pt idx="2">
                  <c:v>27.445454286462002</c:v>
                </c:pt>
                <c:pt idx="3">
                  <c:v>30.477291071994763</c:v>
                </c:pt>
                <c:pt idx="4">
                  <c:v>29.657074361754525</c:v>
                </c:pt>
                <c:pt idx="5">
                  <c:v>27.876596379587067</c:v>
                </c:pt>
                <c:pt idx="6">
                  <c:v>27.251993773490383</c:v>
                </c:pt>
                <c:pt idx="7">
                  <c:v>18.322959403960922</c:v>
                </c:pt>
                <c:pt idx="8">
                  <c:v>12.027517188881804</c:v>
                </c:pt>
                <c:pt idx="9">
                  <c:v>6.0262996248423439</c:v>
                </c:pt>
                <c:pt idx="10">
                  <c:v>2.084905935180617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00-47FE-B329-936AE090AB13}"/>
            </c:ext>
          </c:extLst>
        </c:ser>
        <c:ser>
          <c:idx val="3"/>
          <c:order val="3"/>
          <c:tx>
            <c:strRef>
              <c:f>'Bilan énergie'!$AD$196</c:f>
              <c:strCache>
                <c:ptCount val="1"/>
                <c:pt idx="0">
                  <c:v>Bus et cars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'Bilan énergie'!$AE$191:$AP$191</c:f>
              <c:numCache>
                <c:formatCode>General</c:formatCode>
                <c:ptCount val="12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énergie'!$AE$196:$AP$196</c:f>
              <c:numCache>
                <c:formatCode>0.0</c:formatCode>
                <c:ptCount val="12"/>
                <c:pt idx="1">
                  <c:v>2.8469637246893527</c:v>
                </c:pt>
                <c:pt idx="2">
                  <c:v>2.2473910873462701</c:v>
                </c:pt>
                <c:pt idx="3">
                  <c:v>2.7560841099404572</c:v>
                </c:pt>
                <c:pt idx="4">
                  <c:v>2.9244678516790437</c:v>
                </c:pt>
                <c:pt idx="5">
                  <c:v>2.8637651599649745</c:v>
                </c:pt>
                <c:pt idx="6">
                  <c:v>2.9723322809094337</c:v>
                </c:pt>
                <c:pt idx="7">
                  <c:v>2.4828183160471564</c:v>
                </c:pt>
                <c:pt idx="8">
                  <c:v>1.7903325588922421</c:v>
                </c:pt>
                <c:pt idx="9">
                  <c:v>1.0144423099906208</c:v>
                </c:pt>
                <c:pt idx="10">
                  <c:v>0.36194224358229793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00-47FE-B329-936AE090AB13}"/>
            </c:ext>
          </c:extLst>
        </c:ser>
        <c:ser>
          <c:idx val="4"/>
          <c:order val="4"/>
          <c:tx>
            <c:strRef>
              <c:f>'Bilan énergie'!$AD$197</c:f>
              <c:strCache>
                <c:ptCount val="1"/>
                <c:pt idx="0">
                  <c:v>Deux roues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'Bilan énergie'!$AE$191:$AP$191</c:f>
              <c:numCache>
                <c:formatCode>General</c:formatCode>
                <c:ptCount val="12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énergie'!$AE$197:$AP$197</c:f>
              <c:numCache>
                <c:formatCode>0.0</c:formatCode>
                <c:ptCount val="12"/>
                <c:pt idx="1">
                  <c:v>1.3725582010582265</c:v>
                </c:pt>
                <c:pt idx="2">
                  <c:v>1.167376958154746</c:v>
                </c:pt>
                <c:pt idx="3">
                  <c:v>1.193924777547235</c:v>
                </c:pt>
                <c:pt idx="4">
                  <c:v>1.327576013670257</c:v>
                </c:pt>
                <c:pt idx="5">
                  <c:v>1.3800758392225927</c:v>
                </c:pt>
                <c:pt idx="6">
                  <c:v>1.165135293804703</c:v>
                </c:pt>
                <c:pt idx="7">
                  <c:v>0.82057369687719073</c:v>
                </c:pt>
                <c:pt idx="8">
                  <c:v>0.49402709561358032</c:v>
                </c:pt>
                <c:pt idx="9">
                  <c:v>0.29564214291398461</c:v>
                </c:pt>
                <c:pt idx="10">
                  <c:v>0.11784337165102889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00-47FE-B329-936AE090AB13}"/>
            </c:ext>
          </c:extLst>
        </c:ser>
        <c:ser>
          <c:idx val="5"/>
          <c:order val="5"/>
          <c:tx>
            <c:strRef>
              <c:f>'Bilan énergie'!$AD$198</c:f>
              <c:strCache>
                <c:ptCount val="1"/>
                <c:pt idx="0">
                  <c:v>Transport ferroviaire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'Bilan énergie'!$AE$191:$AP$191</c:f>
              <c:numCache>
                <c:formatCode>General</c:formatCode>
                <c:ptCount val="12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énergie'!$AE$198:$AP$198</c:f>
              <c:numCache>
                <c:formatCode>0.0</c:formatCode>
                <c:ptCount val="12"/>
                <c:pt idx="1">
                  <c:v>0.41156828250469618</c:v>
                </c:pt>
                <c:pt idx="2">
                  <c:v>0.35015313535336312</c:v>
                </c:pt>
                <c:pt idx="3">
                  <c:v>0.39103897395499571</c:v>
                </c:pt>
                <c:pt idx="4">
                  <c:v>0.40066387819712079</c:v>
                </c:pt>
                <c:pt idx="5">
                  <c:v>0.38679440593676373</c:v>
                </c:pt>
                <c:pt idx="6">
                  <c:v>0.35235276547461536</c:v>
                </c:pt>
                <c:pt idx="7">
                  <c:v>0.35564994573175057</c:v>
                </c:pt>
                <c:pt idx="8">
                  <c:v>0.30565702283146529</c:v>
                </c:pt>
                <c:pt idx="9">
                  <c:v>0.23546534001793318</c:v>
                </c:pt>
                <c:pt idx="10">
                  <c:v>6.9589955738075304E-2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300-47FE-B329-936AE090AB13}"/>
            </c:ext>
          </c:extLst>
        </c:ser>
        <c:ser>
          <c:idx val="6"/>
          <c:order val="6"/>
          <c:tx>
            <c:strRef>
              <c:f>'Bilan énergie'!$AD$199</c:f>
              <c:strCache>
                <c:ptCount val="1"/>
                <c:pt idx="0">
                  <c:v>Transport fluvial de marchandises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'Bilan énergie'!$AE$191:$AP$191</c:f>
              <c:numCache>
                <c:formatCode>General</c:formatCode>
                <c:ptCount val="12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énergie'!$AE$199:$AP$199</c:f>
              <c:numCache>
                <c:formatCode>0.00</c:formatCode>
                <c:ptCount val="12"/>
                <c:pt idx="1">
                  <c:v>0.12449718771430604</c:v>
                </c:pt>
                <c:pt idx="2">
                  <c:v>0.11462036759332829</c:v>
                </c:pt>
                <c:pt idx="3">
                  <c:v>0.12145485134072417</c:v>
                </c:pt>
                <c:pt idx="4">
                  <c:v>0.12422859142170607</c:v>
                </c:pt>
                <c:pt idx="5">
                  <c:v>0.12048080366328127</c:v>
                </c:pt>
                <c:pt idx="6">
                  <c:v>0.11970815143272691</c:v>
                </c:pt>
                <c:pt idx="7">
                  <c:v>0.1651197072464019</c:v>
                </c:pt>
                <c:pt idx="8">
                  <c:v>0.15865110204788366</c:v>
                </c:pt>
                <c:pt idx="9">
                  <c:v>0.13666902355708441</c:v>
                </c:pt>
                <c:pt idx="10">
                  <c:v>8.3509200664100253E-2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300-47FE-B329-936AE090AB13}"/>
            </c:ext>
          </c:extLst>
        </c:ser>
        <c:ser>
          <c:idx val="7"/>
          <c:order val="7"/>
          <c:tx>
            <c:strRef>
              <c:f>'Bilan énergie'!$AD$200</c:f>
              <c:strCache>
                <c:ptCount val="1"/>
                <c:pt idx="0">
                  <c:v>Plaisance, autres navigations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'Bilan énergie'!$AE$191:$AP$191</c:f>
              <c:numCache>
                <c:formatCode>General</c:formatCode>
                <c:ptCount val="12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énergie'!$AE$200:$AP$200</c:f>
              <c:numCache>
                <c:formatCode>0.0</c:formatCode>
                <c:ptCount val="12"/>
                <c:pt idx="1">
                  <c:v>1.0042689517616139</c:v>
                </c:pt>
                <c:pt idx="2">
                  <c:v>0.9997975833247934</c:v>
                </c:pt>
                <c:pt idx="3">
                  <c:v>1.0017505680782417</c:v>
                </c:pt>
                <c:pt idx="4">
                  <c:v>0.99291846561897568</c:v>
                </c:pt>
                <c:pt idx="5">
                  <c:v>1.0301105187835387</c:v>
                </c:pt>
                <c:pt idx="6">
                  <c:v>0.91074505470337253</c:v>
                </c:pt>
                <c:pt idx="7">
                  <c:v>0.82619486200971481</c:v>
                </c:pt>
                <c:pt idx="8">
                  <c:v>0.69458837556167297</c:v>
                </c:pt>
                <c:pt idx="9">
                  <c:v>0.53267044594145596</c:v>
                </c:pt>
                <c:pt idx="10">
                  <c:v>0.27962999135334693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300-47FE-B329-936AE090AB13}"/>
            </c:ext>
          </c:extLst>
        </c:ser>
        <c:ser>
          <c:idx val="8"/>
          <c:order val="8"/>
          <c:tx>
            <c:strRef>
              <c:f>'Bilan énergie'!$AD$201</c:f>
              <c:strCache>
                <c:ptCount val="1"/>
                <c:pt idx="0">
                  <c:v>Transport maritime domestique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'Bilan énergie'!$AE$191:$AP$191</c:f>
              <c:numCache>
                <c:formatCode>General</c:formatCode>
                <c:ptCount val="12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énergie'!$AE$201:$AP$201</c:f>
              <c:numCache>
                <c:formatCode>0.0</c:formatCode>
                <c:ptCount val="12"/>
                <c:pt idx="1">
                  <c:v>1.6276989239828108</c:v>
                </c:pt>
                <c:pt idx="2">
                  <c:v>1.6478396080664008</c:v>
                </c:pt>
                <c:pt idx="3">
                  <c:v>1.7788002583865279</c:v>
                </c:pt>
                <c:pt idx="4">
                  <c:v>1.7477500321391286</c:v>
                </c:pt>
                <c:pt idx="5">
                  <c:v>1.6292961349360131</c:v>
                </c:pt>
                <c:pt idx="6">
                  <c:v>1.6</c:v>
                </c:pt>
                <c:pt idx="7">
                  <c:v>1.6</c:v>
                </c:pt>
                <c:pt idx="8">
                  <c:v>1.6</c:v>
                </c:pt>
                <c:pt idx="9">
                  <c:v>0.64000000000000012</c:v>
                </c:pt>
                <c:pt idx="10">
                  <c:v>0.32000000000000006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300-47FE-B329-936AE090AB13}"/>
            </c:ext>
          </c:extLst>
        </c:ser>
        <c:ser>
          <c:idx val="9"/>
          <c:order val="9"/>
          <c:tx>
            <c:strRef>
              <c:f>'Bilan énergie'!$AD$202</c:f>
              <c:strCache>
                <c:ptCount val="1"/>
                <c:pt idx="0">
                  <c:v>Transport aérien français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'Bilan énergie'!$AE$191:$AP$191</c:f>
              <c:numCache>
                <c:formatCode>General</c:formatCode>
                <c:ptCount val="12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énergie'!$AE$202:$AP$202</c:f>
              <c:numCache>
                <c:formatCode>0.0</c:formatCode>
                <c:ptCount val="12"/>
                <c:pt idx="1">
                  <c:v>5.0085559114741507</c:v>
                </c:pt>
                <c:pt idx="2">
                  <c:v>3.0746493034085089</c:v>
                </c:pt>
                <c:pt idx="3">
                  <c:v>3.7956335658518765</c:v>
                </c:pt>
                <c:pt idx="4">
                  <c:v>4.6179574221996189</c:v>
                </c:pt>
                <c:pt idx="5">
                  <c:v>4.4601346261074601</c:v>
                </c:pt>
                <c:pt idx="6">
                  <c:v>4.3350985766197674</c:v>
                </c:pt>
                <c:pt idx="7">
                  <c:v>4.0705480244884429</c:v>
                </c:pt>
                <c:pt idx="8">
                  <c:v>2.6282462735501912</c:v>
                </c:pt>
                <c:pt idx="9">
                  <c:v>2.1266528547944916</c:v>
                </c:pt>
                <c:pt idx="10">
                  <c:v>1.9525942401438257</c:v>
                </c:pt>
                <c:pt idx="11">
                  <c:v>1.6545006911094386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300-47FE-B329-936AE090AB13}"/>
            </c:ext>
          </c:extLst>
        </c:ser>
        <c:ser>
          <c:idx val="10"/>
          <c:order val="10"/>
          <c:tx>
            <c:strRef>
              <c:f>'Bilan énergie'!$AD$203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'Bilan énergie'!$AE$191:$AP$191</c:f>
              <c:numCache>
                <c:formatCode>General</c:formatCode>
                <c:ptCount val="12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énergie'!$AE$203:$AP$203</c:f>
              <c:numCache>
                <c:formatCode>0.0</c:formatCode>
                <c:ptCount val="12"/>
                <c:pt idx="1">
                  <c:v>134.0659816553368</c:v>
                </c:pt>
                <c:pt idx="2">
                  <c:v>113.1751204059982</c:v>
                </c:pt>
                <c:pt idx="3">
                  <c:v>127.21809118423957</c:v>
                </c:pt>
                <c:pt idx="4">
                  <c:v>131.20878901346353</c:v>
                </c:pt>
                <c:pt idx="5">
                  <c:v>126.80230477335331</c:v>
                </c:pt>
                <c:pt idx="6">
                  <c:v>119.30431945417577</c:v>
                </c:pt>
                <c:pt idx="7">
                  <c:v>90.608090570507642</c:v>
                </c:pt>
                <c:pt idx="8">
                  <c:v>60.211426442896006</c:v>
                </c:pt>
                <c:pt idx="9">
                  <c:v>28.716367946217513</c:v>
                </c:pt>
                <c:pt idx="10">
                  <c:v>8.3217126863574968</c:v>
                </c:pt>
                <c:pt idx="11">
                  <c:v>1.6545006911094386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300-47FE-B329-936AE090A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005887"/>
        <c:axId val="966006303"/>
      </c:scatterChart>
      <c:valAx>
        <c:axId val="96600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6006303"/>
        <c:crosses val="autoZero"/>
        <c:crossBetween val="midCat"/>
      </c:valAx>
      <c:valAx>
        <c:axId val="96600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600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8764664329952272E-2"/>
          <c:y val="0.69520917620104117"/>
          <c:w val="0.88629977816531291"/>
          <c:h val="0.28269137628514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'Bilan énergie'!$AD$75</c:f>
              <c:strCache>
                <c:ptCount val="1"/>
                <c:pt idx="0">
                  <c:v>Voitures particulières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'Bilan énergie'!$AE$74:$AP$74</c:f>
              <c:numCache>
                <c:formatCode>General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énergie'!$AE$75:$AP$75</c:f>
              <c:numCache>
                <c:formatCode>0.0</c:formatCode>
                <c:ptCount val="12"/>
                <c:pt idx="0">
                  <c:v>74.695769621447198</c:v>
                </c:pt>
                <c:pt idx="1">
                  <c:v>75.187827430280549</c:v>
                </c:pt>
                <c:pt idx="2">
                  <c:v>59.597036332362464</c:v>
                </c:pt>
                <c:pt idx="3">
                  <c:v>64.352048771862243</c:v>
                </c:pt>
                <c:pt idx="4">
                  <c:v>70.63191207799639</c:v>
                </c:pt>
                <c:pt idx="5">
                  <c:v>68.191593313556041</c:v>
                </c:pt>
                <c:pt idx="6">
                  <c:v>63.005808380799259</c:v>
                </c:pt>
                <c:pt idx="7">
                  <c:v>47.599783515709383</c:v>
                </c:pt>
                <c:pt idx="8">
                  <c:v>30.947137671333461</c:v>
                </c:pt>
                <c:pt idx="9">
                  <c:v>13.925968039846509</c:v>
                </c:pt>
                <c:pt idx="10">
                  <c:v>2.5103365092720025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81-49A6-93BD-F9DB930D9ED1}"/>
            </c:ext>
          </c:extLst>
        </c:ser>
        <c:ser>
          <c:idx val="1"/>
          <c:order val="1"/>
          <c:tx>
            <c:strRef>
              <c:f>'Bilan énergie'!$AD$83</c:f>
              <c:strCache>
                <c:ptCount val="1"/>
                <c:pt idx="0">
                  <c:v>VUL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'Bilan énergie'!$AE$74:$AP$74</c:f>
              <c:numCache>
                <c:formatCode>General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énergie'!$AE$83:$AP$83</c:f>
              <c:numCache>
                <c:formatCode>0.0</c:formatCode>
                <c:ptCount val="12"/>
                <c:pt idx="0">
                  <c:v>17.157625244471049</c:v>
                </c:pt>
                <c:pt idx="1">
                  <c:v>17.200539538519006</c:v>
                </c:pt>
                <c:pt idx="2">
                  <c:v>14.95412330754402</c:v>
                </c:pt>
                <c:pt idx="3">
                  <c:v>16.645378214204495</c:v>
                </c:pt>
                <c:pt idx="4">
                  <c:v>16.900328100712585</c:v>
                </c:pt>
                <c:pt idx="5">
                  <c:v>16.483688572723832</c:v>
                </c:pt>
                <c:pt idx="6">
                  <c:v>15.768973859387387</c:v>
                </c:pt>
                <c:pt idx="7">
                  <c:v>12.805510261541126</c:v>
                </c:pt>
                <c:pt idx="8">
                  <c:v>8.5133518969657267</c:v>
                </c:pt>
                <c:pt idx="9">
                  <c:v>3.3977171713972414</c:v>
                </c:pt>
                <c:pt idx="10">
                  <c:v>0.4958236460165118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81-49A6-93BD-F9DB930D9ED1}"/>
            </c:ext>
          </c:extLst>
        </c:ser>
        <c:ser>
          <c:idx val="2"/>
          <c:order val="2"/>
          <c:tx>
            <c:strRef>
              <c:f>'Bilan énergie'!$AD$91</c:f>
              <c:strCache>
                <c:ptCount val="1"/>
                <c:pt idx="0">
                  <c:v>Poids lourds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'Bilan énergie'!$AE$74:$AP$74</c:f>
              <c:numCache>
                <c:formatCode>General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énergie'!$AE$91:$AP$91</c:f>
              <c:numCache>
                <c:formatCode>0.0</c:formatCode>
                <c:ptCount val="12"/>
                <c:pt idx="0">
                  <c:v>31.257130173848346</c:v>
                </c:pt>
                <c:pt idx="1">
                  <c:v>31.199483597200558</c:v>
                </c:pt>
                <c:pt idx="2">
                  <c:v>28.687407288170025</c:v>
                </c:pt>
                <c:pt idx="3">
                  <c:v>30.867269928552545</c:v>
                </c:pt>
                <c:pt idx="4">
                  <c:v>31.021155665384953</c:v>
                </c:pt>
                <c:pt idx="5">
                  <c:v>29.822557771142073</c:v>
                </c:pt>
                <c:pt idx="6">
                  <c:v>28.505453057424681</c:v>
                </c:pt>
                <c:pt idx="7">
                  <c:v>19.165726497074949</c:v>
                </c:pt>
                <c:pt idx="8">
                  <c:v>12.580724532476186</c:v>
                </c:pt>
                <c:pt idx="9">
                  <c:v>6.3034801230955164</c:v>
                </c:pt>
                <c:pt idx="10">
                  <c:v>2.1808014767069777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81-49A6-93BD-F9DB930D9ED1}"/>
            </c:ext>
          </c:extLst>
        </c:ser>
        <c:ser>
          <c:idx val="3"/>
          <c:order val="3"/>
          <c:tx>
            <c:strRef>
              <c:f>'Bilan énergie'!$AD$99</c:f>
              <c:strCache>
                <c:ptCount val="1"/>
                <c:pt idx="0">
                  <c:v>Bus et autocars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'Bilan énergie'!$AE$74:$AP$74</c:f>
              <c:numCache>
                <c:formatCode>General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énergie'!$AE$99:$AP$99</c:f>
              <c:numCache>
                <c:formatCode>0.00</c:formatCode>
                <c:ptCount val="12"/>
                <c:pt idx="0" formatCode="0.0">
                  <c:v>2.1468174948229262</c:v>
                </c:pt>
                <c:pt idx="1">
                  <c:v>2.1693222270752361</c:v>
                </c:pt>
                <c:pt idx="2" formatCode="0.0">
                  <c:v>1.5682482545998129</c:v>
                </c:pt>
                <c:pt idx="3" formatCode="0.0">
                  <c:v>1.82127968954203</c:v>
                </c:pt>
                <c:pt idx="4" formatCode="0.0">
                  <c:v>1.9820443015126046</c:v>
                </c:pt>
                <c:pt idx="5" formatCode="0.0">
                  <c:v>2.0504088640030376</c:v>
                </c:pt>
                <c:pt idx="6" formatCode="0.0">
                  <c:v>2.0144841928065986</c:v>
                </c:pt>
                <c:pt idx="7">
                  <c:v>1.6827184105262192</c:v>
                </c:pt>
                <c:pt idx="8" formatCode="0.0">
                  <c:v>1.2133894527606155</c:v>
                </c:pt>
                <c:pt idx="9" formatCode="0.0">
                  <c:v>0.68753349385454665</c:v>
                </c:pt>
                <c:pt idx="10" formatCode="0.0">
                  <c:v>0.24530464951327929</c:v>
                </c:pt>
                <c:pt idx="11" formatCode="0.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81-49A6-93BD-F9DB930D9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690896"/>
        <c:axId val="665691728"/>
      </c:scatterChart>
      <c:valAx>
        <c:axId val="66569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691728"/>
        <c:crosses val="autoZero"/>
        <c:crossBetween val="midCat"/>
      </c:valAx>
      <c:valAx>
        <c:axId val="66569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690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'Bilan énergie'!$AD$193</c:f>
              <c:strCache>
                <c:ptCount val="1"/>
                <c:pt idx="0">
                  <c:v>VP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'Bilan énergie'!$AE$191:$AP$191</c:f>
              <c:numCache>
                <c:formatCode>General</c:formatCode>
                <c:ptCount val="12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énergie'!$AE$193:$AP$193</c:f>
              <c:numCache>
                <c:formatCode>0.0</c:formatCode>
                <c:ptCount val="12"/>
                <c:pt idx="1">
                  <c:v>71.763753946775338</c:v>
                </c:pt>
                <c:pt idx="2">
                  <c:v>58.462608366169306</c:v>
                </c:pt>
                <c:pt idx="3">
                  <c:v>65.713892707668066</c:v>
                </c:pt>
                <c:pt idx="4">
                  <c:v>69.062860933977049</c:v>
                </c:pt>
                <c:pt idx="5">
                  <c:v>67.533517083682824</c:v>
                </c:pt>
                <c:pt idx="6">
                  <c:v>61.606167158987375</c:v>
                </c:pt>
                <c:pt idx="7">
                  <c:v>46.542379113320798</c:v>
                </c:pt>
                <c:pt idx="8">
                  <c:v>30.259663124223518</c:v>
                </c:pt>
                <c:pt idx="9">
                  <c:v>13.616609912030727</c:v>
                </c:pt>
                <c:pt idx="10">
                  <c:v>2.4545706910198049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91-4F25-96BB-C392F6CF3732}"/>
            </c:ext>
          </c:extLst>
        </c:ser>
        <c:ser>
          <c:idx val="2"/>
          <c:order val="1"/>
          <c:tx>
            <c:strRef>
              <c:f>'Bilan énergie'!$AD$194</c:f>
              <c:strCache>
                <c:ptCount val="1"/>
                <c:pt idx="0">
                  <c:v>VUL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'Bilan énergie'!$AE$191:$AP$191</c:f>
              <c:numCache>
                <c:formatCode>General</c:formatCode>
                <c:ptCount val="12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énergie'!$AE$194:$AP$194</c:f>
              <c:numCache>
                <c:formatCode>0.0</c:formatCode>
                <c:ptCount val="12"/>
                <c:pt idx="1">
                  <c:v>20.368512764274882</c:v>
                </c:pt>
                <c:pt idx="2">
                  <c:v>17.665229710119462</c:v>
                </c:pt>
                <c:pt idx="3">
                  <c:v>19.988220299476698</c:v>
                </c:pt>
                <c:pt idx="4">
                  <c:v>20.353291462806123</c:v>
                </c:pt>
                <c:pt idx="5">
                  <c:v>19.521533821468783</c:v>
                </c:pt>
                <c:pt idx="6">
                  <c:v>18.990786398753386</c:v>
                </c:pt>
                <c:pt idx="7">
                  <c:v>15.421847500825256</c:v>
                </c:pt>
                <c:pt idx="8">
                  <c:v>10.252743701293639</c:v>
                </c:pt>
                <c:pt idx="9">
                  <c:v>4.0919162921288734</c:v>
                </c:pt>
                <c:pt idx="10">
                  <c:v>0.59712705702440005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91-4F25-96BB-C392F6CF3732}"/>
            </c:ext>
          </c:extLst>
        </c:ser>
        <c:ser>
          <c:idx val="3"/>
          <c:order val="2"/>
          <c:tx>
            <c:strRef>
              <c:f>'Bilan énergie'!$AD$195</c:f>
              <c:strCache>
                <c:ptCount val="1"/>
                <c:pt idx="0">
                  <c:v>PL de marchandises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'Bilan énergie'!$AE$191:$AP$191</c:f>
              <c:numCache>
                <c:formatCode>General</c:formatCode>
                <c:ptCount val="12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'Bilan énergie'!$AE$195:$AP$195</c:f>
              <c:numCache>
                <c:formatCode>0.0</c:formatCode>
                <c:ptCount val="12"/>
                <c:pt idx="1">
                  <c:v>29.537603761101394</c:v>
                </c:pt>
                <c:pt idx="2">
                  <c:v>27.445454286462002</c:v>
                </c:pt>
                <c:pt idx="3">
                  <c:v>30.477291071994763</c:v>
                </c:pt>
                <c:pt idx="4">
                  <c:v>29.657074361754525</c:v>
                </c:pt>
                <c:pt idx="5">
                  <c:v>27.876596379587067</c:v>
                </c:pt>
                <c:pt idx="6">
                  <c:v>27.251993773490383</c:v>
                </c:pt>
                <c:pt idx="7">
                  <c:v>18.322959403960922</c:v>
                </c:pt>
                <c:pt idx="8">
                  <c:v>12.027517188881804</c:v>
                </c:pt>
                <c:pt idx="9">
                  <c:v>6.0262996248423439</c:v>
                </c:pt>
                <c:pt idx="10">
                  <c:v>2.084905935180617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91-4F25-96BB-C392F6CF3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981216"/>
        <c:axId val="1776993280"/>
      </c:scatterChart>
      <c:valAx>
        <c:axId val="177698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6993280"/>
        <c:crosses val="autoZero"/>
        <c:crossBetween val="midCat"/>
      </c:valAx>
      <c:valAx>
        <c:axId val="17769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6981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TWh essence gazole consommés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5305799039271"/>
          <c:y val="0.18141414141414142"/>
          <c:w val="0.85793662584629748"/>
          <c:h val="0.5526500096578836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VP!$B$192</c:f>
              <c:strCache>
                <c:ptCount val="1"/>
                <c:pt idx="0">
                  <c:v>Essence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VP!$C$191:$N$191</c:f>
              <c:numCache>
                <c:formatCode>General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cat>
          <c:val>
            <c:numRef>
              <c:f>VP!$C$192:$N$192</c:f>
              <c:numCache>
                <c:formatCode>#,##0</c:formatCode>
                <c:ptCount val="12"/>
                <c:pt idx="0">
                  <c:v>83.407202342689828</c:v>
                </c:pt>
                <c:pt idx="1">
                  <c:v>89.285852909827341</c:v>
                </c:pt>
                <c:pt idx="2">
                  <c:v>76.360825519788293</c:v>
                </c:pt>
                <c:pt idx="3">
                  <c:v>87.875987663260659</c:v>
                </c:pt>
                <c:pt idx="4">
                  <c:v>100.94954512043343</c:v>
                </c:pt>
                <c:pt idx="5">
                  <c:v>105.0422473619994</c:v>
                </c:pt>
                <c:pt idx="6">
                  <c:v>111.28657252773387</c:v>
                </c:pt>
                <c:pt idx="7">
                  <c:v>137.33097074503624</c:v>
                </c:pt>
                <c:pt idx="8">
                  <c:v>121.79681968584336</c:v>
                </c:pt>
                <c:pt idx="9">
                  <c:v>70.906751622222075</c:v>
                </c:pt>
                <c:pt idx="10">
                  <c:v>22.918195428918377</c:v>
                </c:pt>
                <c:pt idx="11">
                  <c:v>0.17138224779682174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3-4132-9096-967C10D9D93F}"/>
            </c:ext>
          </c:extLst>
        </c:ser>
        <c:ser>
          <c:idx val="1"/>
          <c:order val="1"/>
          <c:tx>
            <c:strRef>
              <c:f>VP!$B$193</c:f>
              <c:strCache>
                <c:ptCount val="1"/>
                <c:pt idx="0">
                  <c:v>Gazole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VP!$C$191:$N$191</c:f>
              <c:numCache>
                <c:formatCode>General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cat>
          <c:val>
            <c:numRef>
              <c:f>VP!$C$193:$N$193</c:f>
              <c:numCache>
                <c:formatCode>#,##0</c:formatCode>
                <c:ptCount val="12"/>
                <c:pt idx="0">
                  <c:v>215.46971930576393</c:v>
                </c:pt>
                <c:pt idx="1">
                  <c:v>213.97424856107435</c:v>
                </c:pt>
                <c:pt idx="2">
                  <c:v>163.67538811829363</c:v>
                </c:pt>
                <c:pt idx="3">
                  <c:v>170.98667101134444</c:v>
                </c:pt>
                <c:pt idx="4">
                  <c:v>183.96393081484732</c:v>
                </c:pt>
                <c:pt idx="5">
                  <c:v>171.87893701051379</c:v>
                </c:pt>
                <c:pt idx="6">
                  <c:v>149.72270865469423</c:v>
                </c:pt>
                <c:pt idx="7">
                  <c:v>69.998042111756234</c:v>
                </c:pt>
                <c:pt idx="8">
                  <c:v>22.556755781902776</c:v>
                </c:pt>
                <c:pt idx="9">
                  <c:v>4.4660922674098487</c:v>
                </c:pt>
                <c:pt idx="10">
                  <c:v>0.87415785114395983</c:v>
                </c:pt>
                <c:pt idx="11">
                  <c:v>4.5541596100370683E-16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F3-4132-9096-967C10D9D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5806799"/>
        <c:axId val="1905824687"/>
      </c:barChart>
      <c:catAx>
        <c:axId val="190580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5824687"/>
        <c:crosses val="autoZero"/>
        <c:auto val="1"/>
        <c:lblAlgn val="ctr"/>
        <c:lblOffset val="100"/>
        <c:noMultiLvlLbl val="0"/>
      </c:catAx>
      <c:valAx>
        <c:axId val="19058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580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% véh-km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VP!$B$124</c:f>
              <c:strCache>
                <c:ptCount val="1"/>
                <c:pt idx="0">
                  <c:v>Essence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VP!$C$122:$N$122</c:f>
              <c:numCache>
                <c:formatCode>General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VP!$C$124:$N$124</c:f>
              <c:numCache>
                <c:formatCode>0.0%</c:formatCode>
                <c:ptCount val="12"/>
                <c:pt idx="0">
                  <c:v>0.26698092993357619</c:v>
                </c:pt>
                <c:pt idx="1">
                  <c:v>0.28778512044340226</c:v>
                </c:pt>
                <c:pt idx="2">
                  <c:v>0.3096048154933263</c:v>
                </c:pt>
                <c:pt idx="3">
                  <c:v>0.32705768766594256</c:v>
                </c:pt>
                <c:pt idx="4">
                  <c:v>0.33670107621348561</c:v>
                </c:pt>
                <c:pt idx="5">
                  <c:v>0.35753450186477725</c:v>
                </c:pt>
                <c:pt idx="6" formatCode="0%">
                  <c:v>0.39969657697561894</c:v>
                </c:pt>
                <c:pt idx="7" formatCode="0%">
                  <c:v>0.54533085013962446</c:v>
                </c:pt>
                <c:pt idx="8" formatCode="0%">
                  <c:v>0.50087311924901701</c:v>
                </c:pt>
                <c:pt idx="9" formatCode="0%">
                  <c:v>0.31025144805629401</c:v>
                </c:pt>
                <c:pt idx="10" formatCode="0%">
                  <c:v>0.10581081746388282</c:v>
                </c:pt>
                <c:pt idx="11" formatCode="0%">
                  <c:v>5.6276971261626999E-17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DB-4777-BEDC-D6CFB83E81D5}"/>
            </c:ext>
          </c:extLst>
        </c:ser>
        <c:ser>
          <c:idx val="1"/>
          <c:order val="1"/>
          <c:tx>
            <c:strRef>
              <c:f>VP!$B$125</c:f>
              <c:strCache>
                <c:ptCount val="1"/>
                <c:pt idx="0">
                  <c:v>Diesel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VP!$C$122:$N$122</c:f>
              <c:numCache>
                <c:formatCode>General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VP!$C$125:$N$125</c:f>
              <c:numCache>
                <c:formatCode>0.0%</c:formatCode>
                <c:ptCount val="12"/>
                <c:pt idx="0">
                  <c:v>0.72894793229055077</c:v>
                </c:pt>
                <c:pt idx="1">
                  <c:v>0.70688552547431238</c:v>
                </c:pt>
                <c:pt idx="2">
                  <c:v>0.68228212509814179</c:v>
                </c:pt>
                <c:pt idx="3">
                  <c:v>0.65701182717837314</c:v>
                </c:pt>
                <c:pt idx="4">
                  <c:v>0.63672303975400824</c:v>
                </c:pt>
                <c:pt idx="5">
                  <c:v>0.60157632772703329</c:v>
                </c:pt>
                <c:pt idx="6" formatCode="0%">
                  <c:v>0.53552523641221683</c:v>
                </c:pt>
                <c:pt idx="7" formatCode="0%">
                  <c:v>0.26397325585123133</c:v>
                </c:pt>
                <c:pt idx="8" formatCode="0%">
                  <c:v>8.9749074361980694E-2</c:v>
                </c:pt>
                <c:pt idx="9" formatCode="0%">
                  <c:v>1.8789335481386848E-2</c:v>
                </c:pt>
                <c:pt idx="10" formatCode="0%">
                  <c:v>3.7789577665672436E-3</c:v>
                </c:pt>
                <c:pt idx="11" formatCode="0%">
                  <c:v>2.0098918307723931E-18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DB-4777-BEDC-D6CFB83E81D5}"/>
            </c:ext>
          </c:extLst>
        </c:ser>
        <c:ser>
          <c:idx val="2"/>
          <c:order val="2"/>
          <c:tx>
            <c:strRef>
              <c:f>VP!$B$126</c:f>
              <c:strCache>
                <c:ptCount val="1"/>
                <c:pt idx="0">
                  <c:v>Electrique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VP!$C$122:$N$122</c:f>
              <c:numCache>
                <c:formatCode>General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VP!$C$126:$N$126</c:f>
              <c:numCache>
                <c:formatCode>0.0%</c:formatCode>
                <c:ptCount val="12"/>
                <c:pt idx="0">
                  <c:v>2.0393652865281766E-3</c:v>
                </c:pt>
                <c:pt idx="1">
                  <c:v>2.8268102908234915E-3</c:v>
                </c:pt>
                <c:pt idx="2">
                  <c:v>4.3813812381756079E-3</c:v>
                </c:pt>
                <c:pt idx="3">
                  <c:v>7.5106964221288925E-3</c:v>
                </c:pt>
                <c:pt idx="4">
                  <c:v>1.2026225032510211E-2</c:v>
                </c:pt>
                <c:pt idx="5">
                  <c:v>2.0171646049311053E-2</c:v>
                </c:pt>
                <c:pt idx="6" formatCode="0%">
                  <c:v>3.939923174150322E-2</c:v>
                </c:pt>
                <c:pt idx="7" formatCode="0%">
                  <c:v>0.15452252478932635</c:v>
                </c:pt>
                <c:pt idx="8" formatCode="0%">
                  <c:v>0.36955229096533282</c:v>
                </c:pt>
                <c:pt idx="9" formatCode="0%">
                  <c:v>0.64528401418542436</c:v>
                </c:pt>
                <c:pt idx="10" formatCode="0%">
                  <c:v>0.87880612015849591</c:v>
                </c:pt>
                <c:pt idx="11" formatCode="0%">
                  <c:v>0.99716363877245007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DB-4777-BEDC-D6CFB83E81D5}"/>
            </c:ext>
          </c:extLst>
        </c:ser>
        <c:ser>
          <c:idx val="3"/>
          <c:order val="3"/>
          <c:tx>
            <c:strRef>
              <c:f>VP!$B$127</c:f>
              <c:strCache>
                <c:ptCount val="1"/>
                <c:pt idx="0">
                  <c:v>Hybride rechargeable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VP!$C$122:$N$122</c:f>
              <c:numCache>
                <c:formatCode>General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VP!$C$127:$N$127</c:f>
              <c:numCache>
                <c:formatCode>0.0%</c:formatCode>
                <c:ptCount val="12"/>
                <c:pt idx="0">
                  <c:v>1.9284336833083353E-3</c:v>
                </c:pt>
                <c:pt idx="1">
                  <c:v>2.5580899594969089E-3</c:v>
                </c:pt>
                <c:pt idx="2">
                  <c:v>3.6639623135304891E-3</c:v>
                </c:pt>
                <c:pt idx="3">
                  <c:v>8.4479845522568188E-3</c:v>
                </c:pt>
                <c:pt idx="4">
                  <c:v>1.4495936745003296E-2</c:v>
                </c:pt>
                <c:pt idx="5">
                  <c:v>2.0717524358878341E-2</c:v>
                </c:pt>
                <c:pt idx="6" formatCode="0%">
                  <c:v>2.5378954870661163E-2</c:v>
                </c:pt>
                <c:pt idx="7" formatCode="0%">
                  <c:v>3.6173369219818043E-2</c:v>
                </c:pt>
                <c:pt idx="8" formatCode="0%">
                  <c:v>3.9825515423669515E-2</c:v>
                </c:pt>
                <c:pt idx="9" formatCode="0%">
                  <c:v>2.5675202276894828E-2</c:v>
                </c:pt>
                <c:pt idx="10" formatCode="0%">
                  <c:v>1.1604104611054026E-2</c:v>
                </c:pt>
                <c:pt idx="11" formatCode="0%">
                  <c:v>2.8363612275499666E-3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DB-4777-BEDC-D6CFB83E8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844591"/>
        <c:axId val="1732846255"/>
      </c:scatterChart>
      <c:valAx>
        <c:axId val="173284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2846255"/>
        <c:crosses val="autoZero"/>
        <c:crossBetween val="midCat"/>
      </c:valAx>
      <c:valAx>
        <c:axId val="173284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2844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Autres_modes!$B$127</c:f>
              <c:strCache>
                <c:ptCount val="1"/>
                <c:pt idx="0">
                  <c:v>Soutes maritimes (Mtep)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Autres_modes!$C$125:$N$125</c:f>
              <c:numCache>
                <c:formatCode>General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Autres_modes!$C$127:$N$127</c:f>
              <c:numCache>
                <c:formatCode>0.0</c:formatCode>
                <c:ptCount val="12"/>
                <c:pt idx="0">
                  <c:v>1.9474771712999999</c:v>
                </c:pt>
                <c:pt idx="1">
                  <c:v>1.6979398748999996</c:v>
                </c:pt>
                <c:pt idx="2">
                  <c:v>0.96775310709999995</c:v>
                </c:pt>
                <c:pt idx="3">
                  <c:v>1.0695924341999998</c:v>
                </c:pt>
                <c:pt idx="4">
                  <c:v>1.15741</c:v>
                </c:pt>
                <c:pt idx="5">
                  <c:v>1.0146173688736027</c:v>
                </c:pt>
                <c:pt idx="6">
                  <c:v>1.0348313370593289</c:v>
                </c:pt>
                <c:pt idx="7">
                  <c:v>0.90085434030892475</c:v>
                </c:pt>
                <c:pt idx="8">
                  <c:v>0.94621407137849989</c:v>
                </c:pt>
                <c:pt idx="9">
                  <c:v>0.92195217211238445</c:v>
                </c:pt>
                <c:pt idx="10">
                  <c:v>0.8976902728462689</c:v>
                </c:pt>
                <c:pt idx="11">
                  <c:v>0.88555932321321129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96-4221-984E-D6587830B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147215"/>
        <c:axId val="1351158447"/>
      </c:scatterChart>
      <c:valAx>
        <c:axId val="135114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1158447"/>
        <c:crosses val="autoZero"/>
        <c:crossBetween val="midCat"/>
      </c:valAx>
      <c:valAx>
        <c:axId val="135115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114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Aérien!$B$6</c:f>
              <c:strCache>
                <c:ptCount val="1"/>
                <c:pt idx="0">
                  <c:v>Intérieur métropole (*)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Aérien!$C$5:$N$5</c:f>
              <c:numCache>
                <c:formatCode>_-* #\ ##0_-;\-* #\ ##0_-;_-* "-"??_-;_-@_-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Aérien!$C$6:$N$6</c:f>
              <c:numCache>
                <c:formatCode>_-* #\ ##0.0_-;\-* #\ ##0.0_-;_-* "-"??_-;_-@_-</c:formatCode>
                <c:ptCount val="12"/>
                <c:pt idx="0">
                  <c:v>16.012112305999999</c:v>
                </c:pt>
                <c:pt idx="1">
                  <c:v>16.2651655025</c:v>
                </c:pt>
                <c:pt idx="2">
                  <c:v>7.2496757360000004</c:v>
                </c:pt>
                <c:pt idx="3">
                  <c:v>10.086837426500001</c:v>
                </c:pt>
                <c:pt idx="4">
                  <c:v>13.523610451</c:v>
                </c:pt>
                <c:pt idx="5">
                  <c:v>13.233747494499999</c:v>
                </c:pt>
                <c:pt idx="6">
                  <c:v>12.5101657650217</c:v>
                </c:pt>
                <c:pt idx="7">
                  <c:v>12.3448113280333</c:v>
                </c:pt>
                <c:pt idx="8">
                  <c:v>5.9958234384350204</c:v>
                </c:pt>
                <c:pt idx="9">
                  <c:v>5.4439513531342296</c:v>
                </c:pt>
                <c:pt idx="10">
                  <c:v>5.3006867365217598</c:v>
                </c:pt>
                <c:pt idx="11">
                  <c:v>5.4891365254056099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15-4AF3-904E-3F7E6A27F3F7}"/>
            </c:ext>
          </c:extLst>
        </c:ser>
        <c:ser>
          <c:idx val="1"/>
          <c:order val="1"/>
          <c:tx>
            <c:strRef>
              <c:f>Aérien!$B$7</c:f>
              <c:strCache>
                <c:ptCount val="1"/>
                <c:pt idx="0">
                  <c:v>Métropole-OM &amp; intra 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Aérien!$C$5:$N$5</c:f>
              <c:numCache>
                <c:formatCode>_-* #\ ##0_-;\-* #\ ##0_-;_-* "-"??_-;_-@_-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Aérien!$C$7:$N$7</c:f>
              <c:numCache>
                <c:formatCode>_-* #\ ##0_-;\-* #\ ##0_-;_-* "-"??_-;_-@_-</c:formatCode>
                <c:ptCount val="12"/>
                <c:pt idx="0">
                  <c:v>35.823383136499999</c:v>
                </c:pt>
                <c:pt idx="1">
                  <c:v>36.898086744499999</c:v>
                </c:pt>
                <c:pt idx="2">
                  <c:v>19.784458345499999</c:v>
                </c:pt>
                <c:pt idx="3">
                  <c:v>23.293340678</c:v>
                </c:pt>
                <c:pt idx="4">
                  <c:v>36.327985191499998</c:v>
                </c:pt>
                <c:pt idx="5">
                  <c:v>36.724806143999999</c:v>
                </c:pt>
                <c:pt idx="6">
                  <c:v>39.554502894502299</c:v>
                </c:pt>
                <c:pt idx="7" formatCode="_-* #\ ##0.0_-;\-* #\ ##0.0_-;_-* &quot;-&quot;??_-;_-@_-">
                  <c:v>42.674208677690402</c:v>
                </c:pt>
                <c:pt idx="8">
                  <c:v>39.325503191083698</c:v>
                </c:pt>
                <c:pt idx="9">
                  <c:v>39.108496237447198</c:v>
                </c:pt>
                <c:pt idx="10">
                  <c:v>41.582061091172498</c:v>
                </c:pt>
                <c:pt idx="11">
                  <c:v>44.887792661840699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15-4AF3-904E-3F7E6A27F3F7}"/>
            </c:ext>
          </c:extLst>
        </c:ser>
        <c:ser>
          <c:idx val="2"/>
          <c:order val="2"/>
          <c:tx>
            <c:strRef>
              <c:f>Aérien!$B$8</c:f>
              <c:strCache>
                <c:ptCount val="1"/>
                <c:pt idx="0">
                  <c:v>International France (1 sens)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Aérien!$C$5:$N$5</c:f>
              <c:numCache>
                <c:formatCode>_-* #\ ##0_-;\-* #\ ##0_-;_-* "-"??_-;_-@_-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Aérien!$C$8:$N$8</c:f>
              <c:numCache>
                <c:formatCode>_-* #\ ##0_-;\-* #\ ##0_-;_-* "-"??_-;_-@_-</c:formatCode>
                <c:ptCount val="12"/>
                <c:pt idx="0">
                  <c:v>174.6339049815</c:v>
                </c:pt>
                <c:pt idx="1">
                  <c:v>183.66098073149999</c:v>
                </c:pt>
                <c:pt idx="2">
                  <c:v>47.119073972000002</c:v>
                </c:pt>
                <c:pt idx="3">
                  <c:v>56.064445320499999</c:v>
                </c:pt>
                <c:pt idx="4">
                  <c:v>136.8160081035</c:v>
                </c:pt>
                <c:pt idx="5">
                  <c:v>172.0572909345</c:v>
                </c:pt>
                <c:pt idx="6">
                  <c:v>201.3077953656923</c:v>
                </c:pt>
                <c:pt idx="7">
                  <c:v>215.2003245924106</c:v>
                </c:pt>
                <c:pt idx="8">
                  <c:v>213.95260605142241</c:v>
                </c:pt>
                <c:pt idx="9">
                  <c:v>216.75856347457091</c:v>
                </c:pt>
                <c:pt idx="10">
                  <c:v>229.91178062742131</c:v>
                </c:pt>
                <c:pt idx="11">
                  <c:v>245.92045499081701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15-4AF3-904E-3F7E6A27F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336480"/>
        <c:axId val="1697332736"/>
      </c:scatterChart>
      <c:valAx>
        <c:axId val="169733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7332736"/>
        <c:crosses val="autoZero"/>
        <c:crossBetween val="midCat"/>
      </c:valAx>
      <c:valAx>
        <c:axId val="169733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733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Aérien!$B$19</c:f>
              <c:strCache>
                <c:ptCount val="1"/>
                <c:pt idx="0">
                  <c:v>Trafics métropole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Aérien!$C$18:$N$18</c:f>
              <c:numCache>
                <c:formatCode>_-* #\ ##0_-;\-* #\ ##0_-;_-* "-"??_-;_-@_-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 formatCode="General">
                  <c:v>2025</c:v>
                </c:pt>
                <c:pt idx="7" formatCode="General">
                  <c:v>2030</c:v>
                </c:pt>
                <c:pt idx="8" formatCode="General">
                  <c:v>2035</c:v>
                </c:pt>
                <c:pt idx="9" formatCode="General">
                  <c:v>2040</c:v>
                </c:pt>
                <c:pt idx="10" formatCode="General">
                  <c:v>2045</c:v>
                </c:pt>
                <c:pt idx="11" formatCode="General">
                  <c:v>2050</c:v>
                </c:pt>
              </c:numCache>
            </c:numRef>
          </c:xVal>
          <c:yVal>
            <c:numRef>
              <c:f>Aérien!$C$19:$N$19</c:f>
              <c:numCache>
                <c:formatCode>0.00</c:formatCode>
                <c:ptCount val="12"/>
                <c:pt idx="1">
                  <c:v>1</c:v>
                </c:pt>
                <c:pt idx="2">
                  <c:v>0.44571791998585597</c:v>
                </c:pt>
                <c:pt idx="3">
                  <c:v>0.62014969506148743</c:v>
                </c:pt>
                <c:pt idx="4">
                  <c:v>0.83144622468928364</c:v>
                </c:pt>
                <c:pt idx="5">
                  <c:v>0.81362513602864572</c:v>
                </c:pt>
                <c:pt idx="6">
                  <c:v>0.76913854722836072</c:v>
                </c:pt>
                <c:pt idx="7">
                  <c:v>0.75897237726452083</c:v>
                </c:pt>
                <c:pt idx="8">
                  <c:v>0.36862972205929573</c:v>
                </c:pt>
                <c:pt idx="9">
                  <c:v>0.33470002824732892</c:v>
                </c:pt>
                <c:pt idx="10">
                  <c:v>0.32589196437669382</c:v>
                </c:pt>
                <c:pt idx="11">
                  <c:v>0.3374780616011509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58-49E7-B88A-67842B3F5EBF}"/>
            </c:ext>
          </c:extLst>
        </c:ser>
        <c:ser>
          <c:idx val="1"/>
          <c:order val="1"/>
          <c:tx>
            <c:strRef>
              <c:f>Aérien!$B$20</c:f>
              <c:strCache>
                <c:ptCount val="1"/>
                <c:pt idx="0">
                  <c:v>Trafics Dom-Com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Aérien!$C$18:$N$18</c:f>
              <c:numCache>
                <c:formatCode>_-* #\ ##0_-;\-* #\ ##0_-;_-* "-"??_-;_-@_-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 formatCode="General">
                  <c:v>2025</c:v>
                </c:pt>
                <c:pt idx="7" formatCode="General">
                  <c:v>2030</c:v>
                </c:pt>
                <c:pt idx="8" formatCode="General">
                  <c:v>2035</c:v>
                </c:pt>
                <c:pt idx="9" formatCode="General">
                  <c:v>2040</c:v>
                </c:pt>
                <c:pt idx="10" formatCode="General">
                  <c:v>2045</c:v>
                </c:pt>
                <c:pt idx="11" formatCode="General">
                  <c:v>2050</c:v>
                </c:pt>
              </c:numCache>
            </c:numRef>
          </c:xVal>
          <c:yVal>
            <c:numRef>
              <c:f>Aérien!$C$20:$N$20</c:f>
              <c:numCache>
                <c:formatCode>0.00</c:formatCode>
                <c:ptCount val="12"/>
                <c:pt idx="1">
                  <c:v>1</c:v>
                </c:pt>
                <c:pt idx="2">
                  <c:v>0.53619198422121594</c:v>
                </c:pt>
                <c:pt idx="3">
                  <c:v>0.63128857708244424</c:v>
                </c:pt>
                <c:pt idx="4">
                  <c:v>0.98454929229941768</c:v>
                </c:pt>
                <c:pt idx="5">
                  <c:v>0.99530380527045004</c:v>
                </c:pt>
                <c:pt idx="6">
                  <c:v>1.0719933303966842</c:v>
                </c:pt>
                <c:pt idx="7">
                  <c:v>1.1565425864269612</c:v>
                </c:pt>
                <c:pt idx="8">
                  <c:v>1.0657870545806967</c:v>
                </c:pt>
                <c:pt idx="9">
                  <c:v>1.0599058023862629</c:v>
                </c:pt>
                <c:pt idx="10">
                  <c:v>1.1269435561552712</c:v>
                </c:pt>
                <c:pt idx="11">
                  <c:v>1.216534422845966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58-49E7-B88A-67842B3F5EBF}"/>
            </c:ext>
          </c:extLst>
        </c:ser>
        <c:ser>
          <c:idx val="2"/>
          <c:order val="2"/>
          <c:tx>
            <c:strRef>
              <c:f>Aérien!$B$21</c:f>
              <c:strCache>
                <c:ptCount val="1"/>
                <c:pt idx="0">
                  <c:v>Trafics international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Aérien!$C$18:$N$18</c:f>
              <c:numCache>
                <c:formatCode>_-* #\ ##0_-;\-* #\ ##0_-;_-* "-"??_-;_-@_-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 formatCode="General">
                  <c:v>2025</c:v>
                </c:pt>
                <c:pt idx="7" formatCode="General">
                  <c:v>2030</c:v>
                </c:pt>
                <c:pt idx="8" formatCode="General">
                  <c:v>2035</c:v>
                </c:pt>
                <c:pt idx="9" formatCode="General">
                  <c:v>2040</c:v>
                </c:pt>
                <c:pt idx="10" formatCode="General">
                  <c:v>2045</c:v>
                </c:pt>
                <c:pt idx="11" formatCode="General">
                  <c:v>2050</c:v>
                </c:pt>
              </c:numCache>
            </c:numRef>
          </c:xVal>
          <c:yVal>
            <c:numRef>
              <c:f>Aérien!$C$21:$N$21</c:f>
              <c:numCache>
                <c:formatCode>0.00</c:formatCode>
                <c:ptCount val="12"/>
                <c:pt idx="1">
                  <c:v>1</c:v>
                </c:pt>
                <c:pt idx="2">
                  <c:v>0.25655462463681888</c:v>
                </c:pt>
                <c:pt idx="3">
                  <c:v>0.305260513676895</c:v>
                </c:pt>
                <c:pt idx="4">
                  <c:v>0.74493780637878548</c:v>
                </c:pt>
                <c:pt idx="5">
                  <c:v>0.93682005970574778</c:v>
                </c:pt>
                <c:pt idx="6">
                  <c:v>1.0960836349882654</c:v>
                </c:pt>
                <c:pt idx="7">
                  <c:v>1.171725881759387</c:v>
                </c:pt>
                <c:pt idx="8">
                  <c:v>1.1649322855582849</c:v>
                </c:pt>
                <c:pt idx="9">
                  <c:v>1.1802102036657278</c:v>
                </c:pt>
                <c:pt idx="10">
                  <c:v>1.2518270332201746</c:v>
                </c:pt>
                <c:pt idx="11">
                  <c:v>1.3389912980500533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58-49E7-B88A-67842B3F5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01215"/>
        <c:axId val="1495999967"/>
      </c:scatterChart>
      <c:valAx>
        <c:axId val="149600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999967"/>
        <c:crosses val="autoZero"/>
        <c:crossBetween val="midCat"/>
      </c:valAx>
      <c:valAx>
        <c:axId val="149599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6001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Aérien!$B$6</c:f>
              <c:strCache>
                <c:ptCount val="1"/>
                <c:pt idx="0">
                  <c:v>Intérieur métropole (*)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Aérien!$C$5:$N$5</c:f>
              <c:numCache>
                <c:formatCode>_-* #\ ##0_-;\-* #\ ##0_-;_-* "-"??_-;_-@_-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Aérien!$C$6:$N$6</c:f>
              <c:numCache>
                <c:formatCode>_-* #\ ##0.0_-;\-* #\ ##0.0_-;_-* "-"??_-;_-@_-</c:formatCode>
                <c:ptCount val="12"/>
                <c:pt idx="0">
                  <c:v>16.012112305999999</c:v>
                </c:pt>
                <c:pt idx="1">
                  <c:v>16.2651655025</c:v>
                </c:pt>
                <c:pt idx="2">
                  <c:v>7.2496757360000004</c:v>
                </c:pt>
                <c:pt idx="3">
                  <c:v>10.086837426500001</c:v>
                </c:pt>
                <c:pt idx="4">
                  <c:v>13.523610451</c:v>
                </c:pt>
                <c:pt idx="5">
                  <c:v>13.233747494499999</c:v>
                </c:pt>
                <c:pt idx="6">
                  <c:v>12.5101657650217</c:v>
                </c:pt>
                <c:pt idx="7">
                  <c:v>12.3448113280333</c:v>
                </c:pt>
                <c:pt idx="8">
                  <c:v>5.9958234384350204</c:v>
                </c:pt>
                <c:pt idx="9">
                  <c:v>5.4439513531342296</c:v>
                </c:pt>
                <c:pt idx="10">
                  <c:v>5.3006867365217598</c:v>
                </c:pt>
                <c:pt idx="11">
                  <c:v>5.4891365254056099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AE-4A47-B748-F08597942F96}"/>
            </c:ext>
          </c:extLst>
        </c:ser>
        <c:ser>
          <c:idx val="1"/>
          <c:order val="1"/>
          <c:tx>
            <c:strRef>
              <c:f>Aérien!$B$7</c:f>
              <c:strCache>
                <c:ptCount val="1"/>
                <c:pt idx="0">
                  <c:v>Métropole-OM &amp; intra 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Aérien!$C$5:$N$5</c:f>
              <c:numCache>
                <c:formatCode>_-* #\ ##0_-;\-* #\ ##0_-;_-* "-"??_-;_-@_-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Aérien!$C$7:$N$7</c:f>
              <c:numCache>
                <c:formatCode>_-* #\ ##0_-;\-* #\ ##0_-;_-* "-"??_-;_-@_-</c:formatCode>
                <c:ptCount val="12"/>
                <c:pt idx="0">
                  <c:v>35.823383136499999</c:v>
                </c:pt>
                <c:pt idx="1">
                  <c:v>36.898086744499999</c:v>
                </c:pt>
                <c:pt idx="2">
                  <c:v>19.784458345499999</c:v>
                </c:pt>
                <c:pt idx="3">
                  <c:v>23.293340678</c:v>
                </c:pt>
                <c:pt idx="4">
                  <c:v>36.327985191499998</c:v>
                </c:pt>
                <c:pt idx="5">
                  <c:v>36.724806143999999</c:v>
                </c:pt>
                <c:pt idx="6">
                  <c:v>39.554502894502299</c:v>
                </c:pt>
                <c:pt idx="7" formatCode="_-* #\ ##0.0_-;\-* #\ ##0.0_-;_-* &quot;-&quot;??_-;_-@_-">
                  <c:v>42.674208677690402</c:v>
                </c:pt>
                <c:pt idx="8">
                  <c:v>39.325503191083698</c:v>
                </c:pt>
                <c:pt idx="9">
                  <c:v>39.108496237447198</c:v>
                </c:pt>
                <c:pt idx="10">
                  <c:v>41.582061091172498</c:v>
                </c:pt>
                <c:pt idx="11">
                  <c:v>44.887792661840699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AE-4A47-B748-F08597942F96}"/>
            </c:ext>
          </c:extLst>
        </c:ser>
        <c:ser>
          <c:idx val="2"/>
          <c:order val="2"/>
          <c:tx>
            <c:strRef>
              <c:f>Aérien!$B$8</c:f>
              <c:strCache>
                <c:ptCount val="1"/>
                <c:pt idx="0">
                  <c:v>International France (1 sens)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Aérien!$C$5:$N$5</c:f>
              <c:numCache>
                <c:formatCode>_-* #\ ##0_-;\-* #\ ##0_-;_-* "-"??_-;_-@_-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xVal>
          <c:yVal>
            <c:numRef>
              <c:f>Aérien!$C$8:$N$8</c:f>
              <c:numCache>
                <c:formatCode>_-* #\ ##0_-;\-* #\ ##0_-;_-* "-"??_-;_-@_-</c:formatCode>
                <c:ptCount val="12"/>
                <c:pt idx="0">
                  <c:v>174.6339049815</c:v>
                </c:pt>
                <c:pt idx="1">
                  <c:v>183.66098073149999</c:v>
                </c:pt>
                <c:pt idx="2">
                  <c:v>47.119073972000002</c:v>
                </c:pt>
                <c:pt idx="3">
                  <c:v>56.064445320499999</c:v>
                </c:pt>
                <c:pt idx="4">
                  <c:v>136.8160081035</c:v>
                </c:pt>
                <c:pt idx="5">
                  <c:v>172.0572909345</c:v>
                </c:pt>
                <c:pt idx="6">
                  <c:v>201.3077953656923</c:v>
                </c:pt>
                <c:pt idx="7">
                  <c:v>215.2003245924106</c:v>
                </c:pt>
                <c:pt idx="8">
                  <c:v>213.95260605142241</c:v>
                </c:pt>
                <c:pt idx="9">
                  <c:v>216.75856347457091</c:v>
                </c:pt>
                <c:pt idx="10">
                  <c:v>229.91178062742131</c:v>
                </c:pt>
                <c:pt idx="11">
                  <c:v>245.92045499081701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AE-4A47-B748-F08597942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119903"/>
        <c:axId val="1718118239"/>
      </c:scatterChart>
      <c:valAx>
        <c:axId val="171811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8118239"/>
        <c:crosses val="autoZero"/>
        <c:crossBetween val="midCat"/>
      </c:valAx>
      <c:valAx>
        <c:axId val="171811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8119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000"/>
              <a:t>Evolution fret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Trafic!$B$69</c:f>
              <c:strCache>
                <c:ptCount val="1"/>
                <c:pt idx="0">
                  <c:v>Routier PL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Trafic!$C$68:$J$68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</c:numCache>
            </c:numRef>
          </c:xVal>
          <c:yVal>
            <c:numRef>
              <c:f>Trafic!$C$69:$J$69</c:f>
              <c:numCache>
                <c:formatCode>#\ ##0.0</c:formatCode>
                <c:ptCount val="8"/>
                <c:pt idx="0">
                  <c:v>286.16290598721491</c:v>
                </c:pt>
                <c:pt idx="1">
                  <c:v>296.78758110365834</c:v>
                </c:pt>
                <c:pt idx="2">
                  <c:v>286.97452616945088</c:v>
                </c:pt>
                <c:pt idx="3">
                  <c:v>296.16941396923085</c:v>
                </c:pt>
                <c:pt idx="4">
                  <c:v>296.17081682532245</c:v>
                </c:pt>
                <c:pt idx="5">
                  <c:v>289.12140847692427</c:v>
                </c:pt>
                <c:pt idx="6">
                  <c:v>301.4940085100489</c:v>
                </c:pt>
                <c:pt idx="7">
                  <c:v>276.66455705846374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4F-46D0-B9E2-7CBDA901E729}"/>
            </c:ext>
          </c:extLst>
        </c:ser>
        <c:ser>
          <c:idx val="1"/>
          <c:order val="1"/>
          <c:tx>
            <c:strRef>
              <c:f>Trafic!$B$70</c:f>
              <c:strCache>
                <c:ptCount val="1"/>
                <c:pt idx="0">
                  <c:v>Fer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Trafic!$C$68:$J$68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</c:numCache>
            </c:numRef>
          </c:xVal>
          <c:yVal>
            <c:numRef>
              <c:f>Trafic!$C$70:$J$70</c:f>
              <c:numCache>
                <c:formatCode>#\ ##0.0</c:formatCode>
                <c:ptCount val="8"/>
                <c:pt idx="0">
                  <c:v>33.849725999999997</c:v>
                </c:pt>
                <c:pt idx="1">
                  <c:v>33.908709999999999</c:v>
                </c:pt>
                <c:pt idx="2">
                  <c:v>31.296559999999999</c:v>
                </c:pt>
                <c:pt idx="3">
                  <c:v>35.769720999999997</c:v>
                </c:pt>
                <c:pt idx="4">
                  <c:v>35.281855999999998</c:v>
                </c:pt>
                <c:pt idx="5">
                  <c:v>29.398990999999999</c:v>
                </c:pt>
                <c:pt idx="6">
                  <c:v>34.260682785232831</c:v>
                </c:pt>
                <c:pt idx="7">
                  <c:v>63.037494013320853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4F-46D0-B9E2-7CBDA901E729}"/>
            </c:ext>
          </c:extLst>
        </c:ser>
        <c:ser>
          <c:idx val="2"/>
          <c:order val="2"/>
          <c:tx>
            <c:strRef>
              <c:f>Trafic!$B$71</c:f>
              <c:strCache>
                <c:ptCount val="1"/>
                <c:pt idx="0">
                  <c:v>Fluvial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Trafic!$C$68:$J$68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</c:numCache>
            </c:numRef>
          </c:xVal>
          <c:yVal>
            <c:numRef>
              <c:f>Trafic!$C$71:$J$71</c:f>
              <c:numCache>
                <c:formatCode>#\ ##0.0</c:formatCode>
                <c:ptCount val="8"/>
                <c:pt idx="0">
                  <c:v>7.2552860089999998</c:v>
                </c:pt>
                <c:pt idx="1">
                  <c:v>7.9964555830000004</c:v>
                </c:pt>
                <c:pt idx="2">
                  <c:v>6.9877170399999997</c:v>
                </c:pt>
                <c:pt idx="3">
                  <c:v>7.2654697749999997</c:v>
                </c:pt>
                <c:pt idx="4">
                  <c:v>6.5932716940000002</c:v>
                </c:pt>
                <c:pt idx="5">
                  <c:v>5.9066986048558832</c:v>
                </c:pt>
                <c:pt idx="6">
                  <c:v>6.852136557046566</c:v>
                </c:pt>
                <c:pt idx="7">
                  <c:v>10.506249002220143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4F-46D0-B9E2-7CBDA901E729}"/>
            </c:ext>
          </c:extLst>
        </c:ser>
        <c:ser>
          <c:idx val="3"/>
          <c:order val="3"/>
          <c:tx>
            <c:strRef>
              <c:f>Trafic!$B$72</c:f>
              <c:strCache>
                <c:ptCount val="1"/>
                <c:pt idx="0">
                  <c:v>Ensemble (hors VUL)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Trafic!$C$68:$J$68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</c:numCache>
            </c:numRef>
          </c:xVal>
          <c:yVal>
            <c:numRef>
              <c:f>Trafic!$C$72:$J$72</c:f>
              <c:numCache>
                <c:formatCode>#\ ##0.0</c:formatCode>
                <c:ptCount val="8"/>
                <c:pt idx="0">
                  <c:v>327.26791799621486</c:v>
                </c:pt>
                <c:pt idx="1">
                  <c:v>338.69274668665832</c:v>
                </c:pt>
                <c:pt idx="2">
                  <c:v>325.25880320945089</c:v>
                </c:pt>
                <c:pt idx="3">
                  <c:v>339.20460474423083</c:v>
                </c:pt>
                <c:pt idx="4">
                  <c:v>338.04594451932246</c:v>
                </c:pt>
                <c:pt idx="5">
                  <c:v>324.42709808178017</c:v>
                </c:pt>
                <c:pt idx="6">
                  <c:v>342.60682785232831</c:v>
                </c:pt>
                <c:pt idx="7">
                  <c:v>350.20830007400474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4F-46D0-B9E2-7CBDA901E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32000"/>
        <c:axId val="1790733664"/>
      </c:scatterChart>
      <c:valAx>
        <c:axId val="179073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0733664"/>
        <c:crosses val="autoZero"/>
        <c:crossBetween val="midCat"/>
      </c:valAx>
      <c:valAx>
        <c:axId val="179073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0732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28575</xdr:colOff>
      <xdr:row>204</xdr:row>
      <xdr:rowOff>38099</xdr:rowOff>
    </xdr:from>
    <xdr:to>
      <xdr:col>55</xdr:col>
      <xdr:colOff>66675</xdr:colOff>
      <xdr:row>229</xdr:row>
      <xdr:rowOff>104774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438150</xdr:colOff>
      <xdr:row>77</xdr:row>
      <xdr:rowOff>109537</xdr:rowOff>
    </xdr:from>
    <xdr:to>
      <xdr:col>57</xdr:col>
      <xdr:colOff>219074</xdr:colOff>
      <xdr:row>104</xdr:row>
      <xdr:rowOff>85725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EEDD475-0747-42E3-934C-C38E0F5CA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457200</xdr:colOff>
      <xdr:row>186</xdr:row>
      <xdr:rowOff>61912</xdr:rowOff>
    </xdr:from>
    <xdr:to>
      <xdr:col>55</xdr:col>
      <xdr:colOff>28575</xdr:colOff>
      <xdr:row>201</xdr:row>
      <xdr:rowOff>223837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DA3FB6D-FEF0-4316-9CC9-1A65BEF81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29</xdr:col>
      <xdr:colOff>138614</xdr:colOff>
      <xdr:row>262</xdr:row>
      <xdr:rowOff>9525</xdr:rowOff>
    </xdr:from>
    <xdr:to>
      <xdr:col>39</xdr:col>
      <xdr:colOff>408561</xdr:colOff>
      <xdr:row>280</xdr:row>
      <xdr:rowOff>151912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4672159-9F0F-422C-9A2A-2BF081F4B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17039" y="40747950"/>
          <a:ext cx="6003997" cy="2885587"/>
        </a:xfrm>
        <a:prstGeom prst="rect">
          <a:avLst/>
        </a:prstGeom>
      </xdr:spPr>
    </xdr:pic>
    <xdr:clientData/>
  </xdr:twoCellAnchor>
  <xdr:twoCellAnchor editAs="oneCell">
    <xdr:from>
      <xdr:col>33</xdr:col>
      <xdr:colOff>323850</xdr:colOff>
      <xdr:row>259</xdr:row>
      <xdr:rowOff>47625</xdr:rowOff>
    </xdr:from>
    <xdr:to>
      <xdr:col>47</xdr:col>
      <xdr:colOff>211521</xdr:colOff>
      <xdr:row>276</xdr:row>
      <xdr:rowOff>151949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CF392BB-6566-4B90-8921-5833CA92A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774025" y="40328850"/>
          <a:ext cx="6840921" cy="2695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342900</xdr:colOff>
      <xdr:row>177</xdr:row>
      <xdr:rowOff>57149</xdr:rowOff>
    </xdr:from>
    <xdr:to>
      <xdr:col>23</xdr:col>
      <xdr:colOff>200025</xdr:colOff>
      <xdr:row>188</xdr:row>
      <xdr:rowOff>161924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457200</xdr:colOff>
      <xdr:row>116</xdr:row>
      <xdr:rowOff>76200</xdr:rowOff>
    </xdr:from>
    <xdr:to>
      <xdr:col>25</xdr:col>
      <xdr:colOff>161925</xdr:colOff>
      <xdr:row>131</xdr:row>
      <xdr:rowOff>119062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F0617CD-2E1B-41F6-A4B4-F3B5973F6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485774</xdr:colOff>
      <xdr:row>102</xdr:row>
      <xdr:rowOff>28574</xdr:rowOff>
    </xdr:from>
    <xdr:to>
      <xdr:col>25</xdr:col>
      <xdr:colOff>104775</xdr:colOff>
      <xdr:row>114</xdr:row>
      <xdr:rowOff>85724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285750</xdr:colOff>
      <xdr:row>26</xdr:row>
      <xdr:rowOff>136525</xdr:rowOff>
    </xdr:from>
    <xdr:to>
      <xdr:col>29</xdr:col>
      <xdr:colOff>114299</xdr:colOff>
      <xdr:row>37</xdr:row>
      <xdr:rowOff>73025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1085849</xdr:colOff>
      <xdr:row>15</xdr:row>
      <xdr:rowOff>50800</xdr:rowOff>
    </xdr:from>
    <xdr:to>
      <xdr:col>23</xdr:col>
      <xdr:colOff>165100</xdr:colOff>
      <xdr:row>29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AAA697C-9CF7-4420-AFC3-2D049DA8F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57149</xdr:colOff>
      <xdr:row>3</xdr:row>
      <xdr:rowOff>50800</xdr:rowOff>
    </xdr:from>
    <xdr:to>
      <xdr:col>29</xdr:col>
      <xdr:colOff>374649</xdr:colOff>
      <xdr:row>19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84928AA-924C-4C71-9A11-FE992F01B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95256</xdr:colOff>
      <xdr:row>75</xdr:row>
      <xdr:rowOff>119062</xdr:rowOff>
    </xdr:from>
    <xdr:to>
      <xdr:col>28</xdr:col>
      <xdr:colOff>9531</xdr:colOff>
      <xdr:row>90</xdr:row>
      <xdr:rowOff>147637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7BB0F69-2D4E-4F9E-8F7D-6E9B1607F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A3A326-679E-4EFB-BE30-960D046ADE76}" name="Consommation_IGCE57" displayName="Consommation_IGCE57" ref="P33:W37" totalsRowShown="0" headerRowDxfId="25" dataDxfId="23" headerRowBorderDxfId="24" tableBorderDxfId="22" totalsRowBorderDxfId="21">
  <autoFilter ref="P33:W37" xr:uid="{A5A3A326-679E-4EFB-BE30-960D046ADE76}"/>
  <tableColumns count="8">
    <tableColumn id="1" xr3:uid="{79348CE2-96AA-4112-9385-B13A4B04869C}" name="Millions de véhicules" dataDxfId="20"/>
    <tableColumn id="2" xr3:uid="{C15791D3-ADD1-41AD-9681-88E0D431BA62}" name="2022" dataDxfId="19"/>
    <tableColumn id="3" xr3:uid="{3ADEAD3B-3654-4B9C-9D9B-5EFD890C94BC}" name="2025" dataDxfId="18"/>
    <tableColumn id="4" xr3:uid="{BE18B979-3FD3-40EF-8B66-B8384306B8A7}" name="2030" dataDxfId="17"/>
    <tableColumn id="5" xr3:uid="{D6F36264-4397-4971-8A4F-5E5504A0979C}" name="2035" dataDxfId="16"/>
    <tableColumn id="6" xr3:uid="{B72102C0-07D8-4C57-8BE6-F2A5DBC64EDE}" name="2040" dataDxfId="15"/>
    <tableColumn id="7" xr3:uid="{2DB1A29E-A1B3-4E22-8928-AF8EF6527711}" name="2045" dataDxfId="14"/>
    <tableColumn id="8" xr3:uid="{50DF0037-E98A-429E-8478-78CBE90053C3}" name="2050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E6075E-2633-4767-867B-3E8BE3A0B98B}" name="Consommation_IGCE5712" displayName="Consommation_IGCE5712" ref="P25:W29" totalsRowShown="0" headerRowDxfId="12" dataDxfId="10" headerRowBorderDxfId="11" tableBorderDxfId="9" totalsRowBorderDxfId="8">
  <autoFilter ref="P25:W29" xr:uid="{D3E6075E-2633-4767-867B-3E8BE3A0B98B}"/>
  <tableColumns count="8">
    <tableColumn id="1" xr3:uid="{2BA29544-BF3F-48B8-B221-9DC436DB7C58}" name="Millions de véhicules" dataDxfId="7"/>
    <tableColumn id="2" xr3:uid="{225D91A5-EB00-411D-8F26-685D49D0E331}" name="2022" dataDxfId="6"/>
    <tableColumn id="3" xr3:uid="{8C161A2C-64F3-45E0-9627-EECEE91B00B5}" name="2025" dataDxfId="5"/>
    <tableColumn id="4" xr3:uid="{E475063C-BF04-4F7C-8380-A0DB333560E4}" name="2030" dataDxfId="4"/>
    <tableColumn id="5" xr3:uid="{A74A5686-3344-41AF-94EF-D95ABA534369}" name="2035" dataDxfId="3"/>
    <tableColumn id="6" xr3:uid="{3C9E25A5-42C4-4ED3-A91C-AB1995680872}" name="2040" dataDxfId="2"/>
    <tableColumn id="7" xr3:uid="{A065F69C-3311-470B-A2FA-AD1B3C5549C7}" name="2045" dataDxfId="1"/>
    <tableColumn id="8" xr3:uid="{B2420DBA-96CE-4310-AE42-78FE93972364}" name="205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369"/>
  <sheetViews>
    <sheetView topLeftCell="Y187" workbookViewId="0">
      <selection activeCell="AA191" sqref="AA191"/>
    </sheetView>
  </sheetViews>
  <sheetFormatPr baseColWidth="10" defaultColWidth="6.85546875" defaultRowHeight="12" customHeight="1"/>
  <cols>
    <col min="1" max="1" width="3.28515625" customWidth="1"/>
    <col min="2" max="2" width="39.85546875" customWidth="1"/>
    <col min="3" max="3" width="8.85546875" bestFit="1" customWidth="1"/>
    <col min="4" max="7" width="7.42578125" bestFit="1" customWidth="1"/>
    <col min="8" max="8" width="7.42578125" customWidth="1"/>
    <col min="9" max="14" width="7.42578125" bestFit="1" customWidth="1"/>
    <col min="15" max="15" width="7.140625" customWidth="1"/>
    <col min="16" max="16" width="39.85546875" customWidth="1"/>
    <col min="17" max="28" width="6.5703125" customWidth="1"/>
    <col min="29" max="29" width="8.5703125" customWidth="1"/>
    <col min="30" max="30" width="23.42578125" customWidth="1"/>
    <col min="31" max="36" width="6.85546875" customWidth="1"/>
    <col min="37" max="37" width="7.140625" customWidth="1"/>
    <col min="38" max="38" width="7" customWidth="1"/>
    <col min="39" max="39" width="7.28515625" customWidth="1"/>
    <col min="40" max="43" width="6.85546875" customWidth="1"/>
    <col min="44" max="44" width="7.7109375" bestFit="1" customWidth="1"/>
    <col min="45" max="45" width="15.7109375" customWidth="1"/>
    <col min="46" max="49" width="5.7109375" customWidth="1"/>
    <col min="50" max="50" width="5.5703125" customWidth="1"/>
    <col min="51" max="51" width="6" customWidth="1"/>
    <col min="52" max="52" width="6.28515625" customWidth="1"/>
    <col min="53" max="53" width="7.140625" customWidth="1"/>
    <col min="54" max="57" width="5.7109375" customWidth="1"/>
    <col min="58" max="58" width="7.42578125" customWidth="1"/>
    <col min="59" max="60" width="5.7109375" customWidth="1"/>
    <col min="61" max="61" width="6" customWidth="1"/>
  </cols>
  <sheetData>
    <row r="1" spans="2:42" ht="12" customHeight="1">
      <c r="B1" s="1" t="s">
        <v>20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</row>
    <row r="2" spans="2:42" ht="12" customHeight="1">
      <c r="B2" s="10"/>
      <c r="C2" s="11">
        <v>2018</v>
      </c>
      <c r="D2" s="11">
        <v>2019</v>
      </c>
      <c r="E2" s="11">
        <v>2020</v>
      </c>
      <c r="F2" s="11">
        <v>2021</v>
      </c>
      <c r="G2" s="11">
        <v>2022</v>
      </c>
      <c r="H2" s="11">
        <v>2023</v>
      </c>
      <c r="I2" s="11">
        <v>2025</v>
      </c>
      <c r="J2" s="11">
        <v>2030</v>
      </c>
      <c r="K2" s="11">
        <v>2035</v>
      </c>
      <c r="L2" s="11">
        <v>2040</v>
      </c>
      <c r="M2" s="11">
        <v>2045</v>
      </c>
      <c r="N2" s="11">
        <v>2050</v>
      </c>
      <c r="O2" s="1"/>
      <c r="AD2" s="331"/>
    </row>
    <row r="3" spans="2:42" ht="12" customHeight="1">
      <c r="B3" s="10" t="s">
        <v>257</v>
      </c>
      <c r="C3" s="13">
        <f>FE_et_bio!B46</f>
        <v>7.2999999999999995E-2</v>
      </c>
      <c r="D3" s="13">
        <f>FE_et_bio!C46</f>
        <v>8.2039104735933829E-2</v>
      </c>
      <c r="E3" s="13">
        <f>FE_et_bio!D46</f>
        <v>7.69784978743559E-2</v>
      </c>
      <c r="F3" s="13">
        <f>FE_et_bio!E46</f>
        <v>7.7583337455858756E-2</v>
      </c>
      <c r="G3" s="13">
        <f>FE_et_bio!F46</f>
        <v>8.0734559223708188E-2</v>
      </c>
      <c r="H3" s="13">
        <f>FE_et_bio!G46</f>
        <v>8.685268394614179E-2</v>
      </c>
      <c r="I3" s="13">
        <f>FE_et_bio!H46</f>
        <v>0.105</v>
      </c>
      <c r="J3" s="13">
        <f>FE_et_bio!I46</f>
        <v>0.13700000000000001</v>
      </c>
      <c r="K3" s="13">
        <f>FE_et_bio!J46</f>
        <v>0.19</v>
      </c>
      <c r="L3" s="13">
        <f>FE_et_bio!K46</f>
        <v>0.3</v>
      </c>
      <c r="M3" s="13">
        <f>FE_et_bio!L46</f>
        <v>0.6</v>
      </c>
      <c r="N3" s="13">
        <f>FE_et_bio!M46</f>
        <v>1</v>
      </c>
      <c r="O3" s="1"/>
      <c r="AD3" s="331"/>
    </row>
    <row r="4" spans="2:42" ht="12" customHeight="1">
      <c r="B4" s="10" t="s">
        <v>258</v>
      </c>
      <c r="C4" s="13">
        <f>FE_et_bio!B47</f>
        <v>6.9699999999999998E-2</v>
      </c>
      <c r="D4" s="13">
        <f>FE_et_bio!C47</f>
        <v>7.5808286654723653E-2</v>
      </c>
      <c r="E4" s="13">
        <f>FE_et_bio!D47</f>
        <v>7.5100973535956975E-2</v>
      </c>
      <c r="F4" s="13">
        <f>FE_et_bio!E47</f>
        <v>7.2170546470566296E-2</v>
      </c>
      <c r="G4" s="13">
        <f>FE_et_bio!F47</f>
        <v>7.3714162769472694E-2</v>
      </c>
      <c r="H4" s="13">
        <f>FE_et_bio!G47</f>
        <v>7.8624534940717819E-2</v>
      </c>
      <c r="I4" s="13">
        <f>FE_et_bio!H47</f>
        <v>9.4E-2</v>
      </c>
      <c r="J4" s="13">
        <f>FE_et_bio!I47</f>
        <v>0.13700000000000001</v>
      </c>
      <c r="K4" s="13">
        <f>FE_et_bio!J47</f>
        <v>0.19</v>
      </c>
      <c r="L4" s="13">
        <f>FE_et_bio!K47</f>
        <v>0.3</v>
      </c>
      <c r="M4" s="13">
        <f>FE_et_bio!L47</f>
        <v>0.6</v>
      </c>
      <c r="N4" s="13">
        <f>FE_et_bio!M47</f>
        <v>1</v>
      </c>
      <c r="O4" s="1"/>
      <c r="AD4" s="331"/>
    </row>
    <row r="5" spans="2:42" ht="12" customHeight="1">
      <c r="B5" s="10" t="s">
        <v>10</v>
      </c>
      <c r="C5" s="13">
        <f>FE_et_bio!B48</f>
        <v>1E-3</v>
      </c>
      <c r="D5" s="13">
        <f>FE_et_bio!C48</f>
        <v>7.4333333333333335E-2</v>
      </c>
      <c r="E5" s="13">
        <f>FE_et_bio!D48</f>
        <v>1E-3</v>
      </c>
      <c r="F5" s="13">
        <f>FE_et_bio!E48</f>
        <v>0</v>
      </c>
      <c r="G5" s="13">
        <f>FE_et_bio!F48</f>
        <v>0</v>
      </c>
      <c r="H5" s="13">
        <f>FE_et_bio!G48</f>
        <v>0.01</v>
      </c>
      <c r="I5" s="13">
        <f>FE_et_bio!H48</f>
        <v>0.05</v>
      </c>
      <c r="J5" s="13">
        <f>FE_et_bio!I48</f>
        <v>0.15</v>
      </c>
      <c r="K5" s="13">
        <f>FE_et_bio!J48</f>
        <v>0.2</v>
      </c>
      <c r="L5" s="13">
        <f>FE_et_bio!K48</f>
        <v>0.4</v>
      </c>
      <c r="M5" s="13">
        <f>FE_et_bio!L48</f>
        <v>0.5</v>
      </c>
      <c r="N5" s="13">
        <f>FE_et_bio!M48</f>
        <v>1</v>
      </c>
      <c r="O5" s="1"/>
      <c r="AD5" s="331"/>
    </row>
    <row r="6" spans="2:42" ht="12" customHeight="1">
      <c r="B6" s="1"/>
      <c r="C6" s="290"/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290"/>
      <c r="O6" s="1"/>
      <c r="AD6" s="331"/>
    </row>
    <row r="7" spans="2:42" ht="12" customHeight="1">
      <c r="B7" s="1" t="s">
        <v>324</v>
      </c>
      <c r="C7" s="2"/>
      <c r="D7" s="2"/>
      <c r="E7" s="2"/>
      <c r="F7" s="2"/>
      <c r="G7" s="2"/>
      <c r="H7" s="2"/>
      <c r="I7" s="1" t="s">
        <v>325</v>
      </c>
      <c r="J7" s="1"/>
      <c r="K7" s="1"/>
      <c r="L7" s="1"/>
      <c r="M7" s="1"/>
      <c r="N7" s="1"/>
      <c r="O7" s="1"/>
      <c r="AD7" s="331"/>
    </row>
    <row r="8" spans="2:42" ht="12" customHeight="1">
      <c r="B8" s="188"/>
      <c r="C8" s="189">
        <v>2018</v>
      </c>
      <c r="D8" s="189">
        <v>2019</v>
      </c>
      <c r="E8" s="189">
        <v>2020</v>
      </c>
      <c r="F8" s="189">
        <v>2021</v>
      </c>
      <c r="G8" s="189">
        <v>2022</v>
      </c>
      <c r="H8" s="189">
        <v>2023</v>
      </c>
      <c r="I8" s="189">
        <v>2025</v>
      </c>
      <c r="J8" s="189">
        <v>2030</v>
      </c>
      <c r="K8" s="189">
        <v>2035</v>
      </c>
      <c r="L8" s="189">
        <v>2040</v>
      </c>
      <c r="M8" s="189">
        <v>2045</v>
      </c>
      <c r="N8" s="189">
        <v>2050</v>
      </c>
      <c r="O8" s="1"/>
      <c r="AD8" s="331"/>
    </row>
    <row r="9" spans="2:42" ht="12" customHeight="1">
      <c r="B9" s="188" t="s">
        <v>352</v>
      </c>
      <c r="C9" s="291">
        <f>FE_et_bio!B67</f>
        <v>2.8407961350000006</v>
      </c>
      <c r="D9" s="291">
        <f>FE_et_bio!C67</f>
        <v>2.8130957533412078</v>
      </c>
      <c r="E9" s="291">
        <f>FE_et_bio!D67</f>
        <v>2.8286040083715474</v>
      </c>
      <c r="F9" s="291">
        <f>FE_et_bio!E67</f>
        <v>2.8267504744498342</v>
      </c>
      <c r="G9" s="656">
        <f>FE_et_bio!F67</f>
        <v>2.8170935395861507</v>
      </c>
      <c r="H9" s="656">
        <f>FE_et_bio!G67</f>
        <v>2.7983445157836293</v>
      </c>
      <c r="I9" s="291">
        <f>FE_et_bio!H67</f>
        <v>2.7427319750000003</v>
      </c>
      <c r="J9" s="291">
        <f>FE_et_bio!I67</f>
        <v>2.6446678150000005</v>
      </c>
      <c r="K9" s="291">
        <f>FE_et_bio!J67</f>
        <v>2.4822490500000005</v>
      </c>
      <c r="L9" s="291">
        <f>FE_et_bio!K67</f>
        <v>2.1451535000000002</v>
      </c>
      <c r="M9" s="291">
        <f>FE_et_bio!L67</f>
        <v>1.2258020000000003</v>
      </c>
      <c r="N9" s="291">
        <f>FE_et_bio!M67</f>
        <v>0</v>
      </c>
      <c r="O9" s="1"/>
      <c r="AD9" s="331"/>
    </row>
    <row r="10" spans="2:42" ht="12" customHeight="1">
      <c r="B10" s="188" t="s">
        <v>353</v>
      </c>
      <c r="C10" s="291">
        <f>FE_et_bio!B68</f>
        <v>2.9320544190000004</v>
      </c>
      <c r="D10" s="291">
        <f>FE_et_bio!C68</f>
        <v>2.9128027487017083</v>
      </c>
      <c r="E10" s="291">
        <f>FE_et_bio!D68</f>
        <v>2.9150320086775188</v>
      </c>
      <c r="F10" s="291">
        <f>FE_et_bio!E68</f>
        <v>2.9242679235723226</v>
      </c>
      <c r="G10" s="291">
        <f>FE_et_bio!F68</f>
        <v>2.9194028617745702</v>
      </c>
      <c r="H10" s="291">
        <f>FE_et_bio!G68</f>
        <v>2.9039266944912918</v>
      </c>
      <c r="I10" s="291">
        <f>FE_et_bio!H68</f>
        <v>2.8554673800000008</v>
      </c>
      <c r="J10" s="291">
        <f>FE_et_bio!I68</f>
        <v>2.7199429900000003</v>
      </c>
      <c r="K10" s="291">
        <f>FE_et_bio!J68</f>
        <v>2.5529013000000007</v>
      </c>
      <c r="L10" s="291">
        <f>FE_et_bio!K68</f>
        <v>2.2062110000000001</v>
      </c>
      <c r="M10" s="291">
        <f>FE_et_bio!L68</f>
        <v>1.2606920000000004</v>
      </c>
      <c r="N10" s="291">
        <f>FE_et_bio!M68</f>
        <v>0</v>
      </c>
      <c r="O10" s="1"/>
      <c r="AD10" s="331"/>
    </row>
    <row r="11" spans="2:42" ht="12" customHeight="1">
      <c r="B11" s="329" t="s">
        <v>351</v>
      </c>
      <c r="C11" s="330">
        <f>FE_et_bio!B69</f>
        <v>2.3606668900800001</v>
      </c>
      <c r="D11" s="330">
        <f>FE_et_bio!C69</f>
        <v>2.18737802928</v>
      </c>
      <c r="E11" s="330">
        <f>FE_et_bio!D69</f>
        <v>2.3606668900800001</v>
      </c>
      <c r="F11" s="330">
        <f>FE_et_bio!E69</f>
        <v>2.3630299200000002</v>
      </c>
      <c r="G11" s="330">
        <f>FE_et_bio!F69</f>
        <v>2.3630299200000002</v>
      </c>
      <c r="H11" s="330">
        <f>FE_et_bio!G69</f>
        <v>2.3393996208000001</v>
      </c>
      <c r="I11" s="330">
        <f>FE_et_bio!H69</f>
        <v>2.2448784239999999</v>
      </c>
      <c r="J11" s="330">
        <f>FE_et_bio!I69</f>
        <v>2.0085754320000002</v>
      </c>
      <c r="K11" s="330">
        <f>FE_et_bio!J69</f>
        <v>1.8904239360000004</v>
      </c>
      <c r="L11" s="330">
        <f>FE_et_bio!K69</f>
        <v>1.417817952</v>
      </c>
      <c r="M11" s="330">
        <f>FE_et_bio!L69</f>
        <v>1.1815149600000001</v>
      </c>
      <c r="N11" s="330">
        <f>FE_et_bio!M69</f>
        <v>0</v>
      </c>
      <c r="O11" s="1"/>
      <c r="AD11" s="331"/>
    </row>
    <row r="12" spans="2:42" ht="12" customHeight="1">
      <c r="O12" s="1"/>
      <c r="AD12" s="331"/>
    </row>
    <row r="13" spans="2:42" ht="12" customHeight="1">
      <c r="O13" s="1"/>
      <c r="AD13" s="331"/>
    </row>
    <row r="14" spans="2:42" ht="12" customHeight="1">
      <c r="O14" s="1"/>
    </row>
    <row r="15" spans="2:42" ht="12" customHeight="1">
      <c r="O15" s="1"/>
    </row>
    <row r="16" spans="2:42" ht="24" customHeight="1" thickBot="1">
      <c r="B16" s="102" t="s">
        <v>188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351" t="s">
        <v>167</v>
      </c>
      <c r="N16" s="104"/>
      <c r="O16" s="1"/>
      <c r="P16" s="102" t="s">
        <v>188</v>
      </c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351" t="s">
        <v>504</v>
      </c>
      <c r="AB16" s="104"/>
      <c r="AD16" s="102" t="s">
        <v>309</v>
      </c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352" t="s">
        <v>404</v>
      </c>
      <c r="AP16" s="104"/>
    </row>
    <row r="17" spans="2:42" ht="12" customHeight="1" thickBot="1">
      <c r="B17" s="112"/>
      <c r="C17" s="113">
        <v>2018</v>
      </c>
      <c r="D17" s="113">
        <v>2019</v>
      </c>
      <c r="E17" s="113">
        <v>2020</v>
      </c>
      <c r="F17" s="113">
        <v>2021</v>
      </c>
      <c r="G17" s="113">
        <v>2022</v>
      </c>
      <c r="H17" s="113">
        <v>2023</v>
      </c>
      <c r="I17" s="113">
        <v>2025</v>
      </c>
      <c r="J17" s="113">
        <v>2030</v>
      </c>
      <c r="K17" s="113">
        <v>2035</v>
      </c>
      <c r="L17" s="113">
        <v>2040</v>
      </c>
      <c r="M17" s="113">
        <v>2045</v>
      </c>
      <c r="N17" s="113">
        <v>2050</v>
      </c>
      <c r="O17" s="1"/>
      <c r="P17" s="112"/>
      <c r="Q17" s="113">
        <v>2018</v>
      </c>
      <c r="R17" s="113">
        <v>2019</v>
      </c>
      <c r="S17" s="113">
        <v>2020</v>
      </c>
      <c r="T17" s="113">
        <v>2021</v>
      </c>
      <c r="U17" s="113">
        <v>2022</v>
      </c>
      <c r="V17" s="113">
        <v>2023</v>
      </c>
      <c r="W17" s="113">
        <v>2025</v>
      </c>
      <c r="X17" s="113">
        <v>2030</v>
      </c>
      <c r="Y17" s="113">
        <v>2035</v>
      </c>
      <c r="Z17" s="113">
        <v>2040</v>
      </c>
      <c r="AA17" s="113">
        <v>2045</v>
      </c>
      <c r="AB17" s="113">
        <v>2050</v>
      </c>
      <c r="AD17" s="112"/>
      <c r="AE17" s="113">
        <v>2018</v>
      </c>
      <c r="AF17" s="113">
        <v>2019</v>
      </c>
      <c r="AG17" s="113">
        <v>2020</v>
      </c>
      <c r="AH17" s="113">
        <v>2021</v>
      </c>
      <c r="AI17" s="113">
        <v>2022</v>
      </c>
      <c r="AJ17" s="113">
        <v>2023</v>
      </c>
      <c r="AK17" s="113">
        <v>2025</v>
      </c>
      <c r="AL17" s="113">
        <v>2030</v>
      </c>
      <c r="AM17" s="113">
        <v>2035</v>
      </c>
      <c r="AN17" s="113">
        <v>2040</v>
      </c>
      <c r="AO17" s="113">
        <v>2045</v>
      </c>
      <c r="AP17" s="113">
        <v>2050</v>
      </c>
    </row>
    <row r="18" spans="2:42" ht="12" customHeight="1">
      <c r="B18" s="105"/>
      <c r="C18" s="106"/>
      <c r="D18" s="106"/>
      <c r="E18" s="106"/>
      <c r="F18" s="106"/>
      <c r="G18" s="106"/>
      <c r="H18" s="106"/>
      <c r="I18" s="107"/>
      <c r="J18" s="106"/>
      <c r="K18" s="106"/>
      <c r="L18" s="106"/>
      <c r="M18" s="106"/>
      <c r="N18" s="106"/>
      <c r="O18" s="1"/>
      <c r="P18" s="105"/>
      <c r="Q18" s="106"/>
      <c r="R18" s="106"/>
      <c r="S18" s="106"/>
      <c r="T18" s="106"/>
      <c r="U18" s="106"/>
      <c r="V18" s="106"/>
      <c r="W18" s="107"/>
      <c r="X18" s="106"/>
      <c r="Y18" s="106"/>
      <c r="Z18" s="106"/>
      <c r="AA18" s="106"/>
      <c r="AB18" s="106"/>
    </row>
    <row r="19" spans="2:42" ht="12" customHeight="1" thickBot="1">
      <c r="B19" s="109" t="s">
        <v>189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2:42" ht="12" customHeight="1" thickBot="1">
      <c r="B20" s="112"/>
      <c r="C20" s="113">
        <v>2018</v>
      </c>
      <c r="D20" s="113">
        <v>2019</v>
      </c>
      <c r="E20" s="113">
        <v>2020</v>
      </c>
      <c r="F20" s="113">
        <v>2021</v>
      </c>
      <c r="G20" s="113">
        <v>2022</v>
      </c>
      <c r="H20" s="113">
        <v>2023</v>
      </c>
      <c r="I20" s="113">
        <v>2025</v>
      </c>
      <c r="J20" s="113">
        <v>2030</v>
      </c>
      <c r="K20" s="113">
        <v>2035</v>
      </c>
      <c r="L20" s="113">
        <v>2040</v>
      </c>
      <c r="M20" s="113">
        <v>2045</v>
      </c>
      <c r="N20" s="113">
        <v>2050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2:42" ht="12" customHeight="1">
      <c r="B21" s="114" t="s">
        <v>190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2:42" ht="12" customHeight="1">
      <c r="B22" s="116" t="s">
        <v>191</v>
      </c>
      <c r="C22" s="117">
        <f>Trafic!C34</f>
        <v>827.91487717696054</v>
      </c>
      <c r="D22" s="117">
        <f>Trafic!D34</f>
        <v>834.04486721528679</v>
      </c>
      <c r="E22" s="117">
        <f>Trafic!E34</f>
        <v>669.08138631304837</v>
      </c>
      <c r="F22" s="117">
        <f>Trafic!F34</f>
        <v>725.93652440891003</v>
      </c>
      <c r="G22" s="117">
        <f>Trafic!G34</f>
        <v>809.40367782689066</v>
      </c>
      <c r="H22" s="117">
        <f>Trafic!H34</f>
        <v>796.49623002218505</v>
      </c>
      <c r="I22" s="117">
        <f>Trafic!I34</f>
        <v>807.2865202405801</v>
      </c>
      <c r="J22" s="117">
        <f>Trafic!J34</f>
        <v>803.06062719527063</v>
      </c>
      <c r="K22" s="117">
        <f>Trafic!K34</f>
        <v>806.56805828308336</v>
      </c>
      <c r="L22" s="117">
        <f>Trafic!L34</f>
        <v>803.27973713830772</v>
      </c>
      <c r="M22" s="117">
        <f>Trafic!M34</f>
        <v>798.49566376094344</v>
      </c>
      <c r="N22" s="117">
        <f>Trafic!N34</f>
        <v>792.41583815099034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2:42" ht="12" customHeight="1">
      <c r="B23" s="116" t="s">
        <v>192</v>
      </c>
      <c r="C23" s="117">
        <f>Trafic!C37</f>
        <v>59.355012048436535</v>
      </c>
      <c r="D23" s="117">
        <f>Trafic!D37</f>
        <v>60.956931111986968</v>
      </c>
      <c r="E23" s="117">
        <f>Trafic!E37</f>
        <v>37.910502925846828</v>
      </c>
      <c r="F23" s="117">
        <f>Trafic!F37</f>
        <v>41.749796759241292</v>
      </c>
      <c r="G23" s="117">
        <f>Trafic!G37</f>
        <v>47.908933538037985</v>
      </c>
      <c r="H23" s="117">
        <f>Trafic!H37</f>
        <v>53.676019516721908</v>
      </c>
      <c r="I23" s="117">
        <f>Trafic!I37</f>
        <v>53.413542414355334</v>
      </c>
      <c r="J23" s="117">
        <f>Trafic!J37</f>
        <v>63</v>
      </c>
      <c r="K23" s="117">
        <f>Trafic!K37</f>
        <v>64.523098204276295</v>
      </c>
      <c r="L23" s="117">
        <f>Trafic!L37</f>
        <v>66.063028563322746</v>
      </c>
      <c r="M23" s="117">
        <f>Trafic!M37</f>
        <v>67.619791077139354</v>
      </c>
      <c r="N23" s="117">
        <f>Trafic!N37</f>
        <v>69.19338574572609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2:42" ht="12" customHeight="1">
      <c r="B24" s="116" t="s">
        <v>193</v>
      </c>
      <c r="C24" s="117">
        <f>Trafic!C36</f>
        <v>107.87256430526563</v>
      </c>
      <c r="D24" s="117">
        <f>Trafic!D36</f>
        <v>112.30931839095859</v>
      </c>
      <c r="E24" s="117">
        <f>Trafic!E36</f>
        <v>64.816305507934729</v>
      </c>
      <c r="F24" s="117">
        <f>Trafic!F36</f>
        <v>86.419110718723843</v>
      </c>
      <c r="G24" s="117">
        <f>Trafic!G36</f>
        <v>117.85172465423508</v>
      </c>
      <c r="H24" s="117">
        <f>Trafic!H36</f>
        <v>123.74975340652595</v>
      </c>
      <c r="I24" s="117">
        <f>Trafic!I36</f>
        <v>130.55999702319315</v>
      </c>
      <c r="J24" s="117">
        <f>Trafic!J36</f>
        <v>152.67788275505944</v>
      </c>
      <c r="K24" s="117">
        <f>Trafic!K36</f>
        <v>163.91378302095572</v>
      </c>
      <c r="L24" s="117">
        <f>Trafic!L36</f>
        <v>175.41824943250376</v>
      </c>
      <c r="M24" s="117">
        <f>Trafic!M36</f>
        <v>187.19128198970355</v>
      </c>
      <c r="N24" s="117">
        <f>Trafic!N36</f>
        <v>199.23288069255506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2:42" ht="12" customHeight="1">
      <c r="B25" s="116" t="s">
        <v>194</v>
      </c>
      <c r="C25" s="124">
        <f>Aérien!C6</f>
        <v>16.012112305999999</v>
      </c>
      <c r="D25" s="124">
        <f>Aérien!D6</f>
        <v>16.2651655025</v>
      </c>
      <c r="E25" s="124">
        <f>Aérien!E6</f>
        <v>7.2496757360000004</v>
      </c>
      <c r="F25" s="124">
        <f>Aérien!F6</f>
        <v>10.086837426500001</v>
      </c>
      <c r="G25" s="124">
        <f>Aérien!G6</f>
        <v>13.523610451</v>
      </c>
      <c r="H25" s="124">
        <f>Aérien!H6</f>
        <v>13.233747494499999</v>
      </c>
      <c r="I25" s="124">
        <f>Aérien!I6</f>
        <v>12.5101657650217</v>
      </c>
      <c r="J25" s="124">
        <f>Aérien!J6</f>
        <v>12.3448113280333</v>
      </c>
      <c r="K25" s="124">
        <f>Aérien!K6</f>
        <v>5.9958234384350204</v>
      </c>
      <c r="L25" s="124">
        <f>Aérien!L6</f>
        <v>5.4439513531342296</v>
      </c>
      <c r="M25" s="124">
        <f>Aérien!M6</f>
        <v>5.3006867365217598</v>
      </c>
      <c r="N25" s="124">
        <f>Aérien!N6</f>
        <v>5.4891365254056099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2:42" ht="12" customHeight="1">
      <c r="B26" s="116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2:42" ht="12" customHeight="1">
      <c r="B27" s="116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2:42" ht="12" customHeight="1">
      <c r="B28" s="114" t="s">
        <v>195</v>
      </c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2:42" ht="12" customHeight="1">
      <c r="B29" s="116" t="s">
        <v>209</v>
      </c>
      <c r="C29" s="117">
        <f>Trafic!C69</f>
        <v>286.16290598721491</v>
      </c>
      <c r="D29" s="117">
        <f>Trafic!D69</f>
        <v>296.78758110365834</v>
      </c>
      <c r="E29" s="117">
        <f>Trafic!E69</f>
        <v>286.97452616945088</v>
      </c>
      <c r="F29" s="117">
        <f>Trafic!F69</f>
        <v>296.16941396923085</v>
      </c>
      <c r="G29" s="117">
        <f>Trafic!G69</f>
        <v>296.17081682532245</v>
      </c>
      <c r="H29" s="117">
        <f>Trafic!H69</f>
        <v>289.12140847692427</v>
      </c>
      <c r="I29" s="117">
        <f>Trafic!I69</f>
        <v>301.4940085100489</v>
      </c>
      <c r="J29" s="117">
        <f>Trafic!J69</f>
        <v>276.66455705846374</v>
      </c>
      <c r="K29" s="117">
        <f>Trafic!K69</f>
        <v>274.81106100222098</v>
      </c>
      <c r="L29" s="117">
        <f>Trafic!L69</f>
        <v>272.6899976760958</v>
      </c>
      <c r="M29" s="117">
        <f>Trafic!M69</f>
        <v>270.3013670800882</v>
      </c>
      <c r="N29" s="117">
        <f>Trafic!N69</f>
        <v>267.64516921419801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2:42" ht="12" customHeight="1">
      <c r="B30" s="116" t="s">
        <v>210</v>
      </c>
      <c r="C30" s="117" t="str">
        <f>Trafic!C73</f>
        <v>-</v>
      </c>
      <c r="D30" s="117" t="str">
        <f>Trafic!D73</f>
        <v>-</v>
      </c>
      <c r="E30" s="117" t="str">
        <f>Trafic!E73</f>
        <v>-</v>
      </c>
      <c r="F30" s="117" t="str">
        <f>Trafic!F73</f>
        <v>-</v>
      </c>
      <c r="G30" s="117" t="str">
        <f>Trafic!G73</f>
        <v>-</v>
      </c>
      <c r="H30" s="117" t="str">
        <f>Trafic!H73</f>
        <v>-</v>
      </c>
      <c r="I30" s="117" t="str">
        <f>Trafic!I73</f>
        <v>-</v>
      </c>
      <c r="J30" s="117" t="str">
        <f>Trafic!J73</f>
        <v>-</v>
      </c>
      <c r="K30" s="117" t="str">
        <f>Trafic!K73</f>
        <v>-</v>
      </c>
      <c r="L30" s="117" t="str">
        <f>Trafic!L73</f>
        <v>-</v>
      </c>
      <c r="M30" s="117" t="str">
        <f>Trafic!M73</f>
        <v>-</v>
      </c>
      <c r="N30" s="117" t="str">
        <f>Trafic!N73</f>
        <v>-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2:42" ht="12" customHeight="1">
      <c r="B31" s="116" t="s">
        <v>193</v>
      </c>
      <c r="C31" s="117">
        <f>Trafic!C70</f>
        <v>33.849725999999997</v>
      </c>
      <c r="D31" s="117">
        <f>Trafic!D70</f>
        <v>33.908709999999999</v>
      </c>
      <c r="E31" s="117">
        <f>Trafic!E70</f>
        <v>31.296559999999999</v>
      </c>
      <c r="F31" s="117">
        <f>Trafic!F70</f>
        <v>35.769720999999997</v>
      </c>
      <c r="G31" s="117">
        <f>Trafic!G70</f>
        <v>35.281855999999998</v>
      </c>
      <c r="H31" s="117">
        <f>Trafic!H70</f>
        <v>29.398990999999999</v>
      </c>
      <c r="I31" s="117">
        <f>Trafic!I70</f>
        <v>34.260682785232831</v>
      </c>
      <c r="J31" s="117">
        <f>Trafic!J70</f>
        <v>63.037494013320853</v>
      </c>
      <c r="K31" s="117">
        <f>Trafic!K70</f>
        <v>70.487252659660584</v>
      </c>
      <c r="L31" s="117">
        <f>Trafic!L70</f>
        <v>78.171132667147461</v>
      </c>
      <c r="M31" s="117">
        <f>Trafic!M70</f>
        <v>86.089134035781498</v>
      </c>
      <c r="N31" s="117">
        <f>Trafic!N70</f>
        <v>94.241256765562682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2:42" ht="12" customHeight="1">
      <c r="B32" s="116" t="s">
        <v>196</v>
      </c>
      <c r="C32" s="117">
        <f>Trafic!C71</f>
        <v>7.2552860089999998</v>
      </c>
      <c r="D32" s="117">
        <f>Trafic!D71</f>
        <v>7.9964555830000004</v>
      </c>
      <c r="E32" s="117">
        <f>Trafic!E71</f>
        <v>6.9877170399999997</v>
      </c>
      <c r="F32" s="117">
        <f>Trafic!F71</f>
        <v>7.2654697749999997</v>
      </c>
      <c r="G32" s="117">
        <f>Trafic!G71</f>
        <v>6.5932716940000002</v>
      </c>
      <c r="H32" s="117">
        <f>Trafic!H71</f>
        <v>5.9066986048558832</v>
      </c>
      <c r="I32" s="117">
        <f>Trafic!I71</f>
        <v>6.852136557046566</v>
      </c>
      <c r="J32" s="117">
        <f>Trafic!J71</f>
        <v>10.506249002220143</v>
      </c>
      <c r="K32" s="117">
        <f>Trafic!K71</f>
        <v>11.599168159184652</v>
      </c>
      <c r="L32" s="117">
        <f>Trafic!L71</f>
        <v>12.725533224884472</v>
      </c>
      <c r="M32" s="117">
        <f>Trafic!M71</f>
        <v>13.885344199319597</v>
      </c>
      <c r="N32" s="117">
        <f>Trafic!N71</f>
        <v>15.07860108249003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2:43" ht="12" customHeight="1">
      <c r="B33" s="116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2:43" ht="12" customHeight="1">
      <c r="B34" s="116" t="s">
        <v>197</v>
      </c>
      <c r="C34" s="117">
        <f>Trafic!C111</f>
        <v>501</v>
      </c>
      <c r="D34" s="117">
        <f>Trafic!D111</f>
        <v>504.5</v>
      </c>
      <c r="E34" s="117">
        <f>Trafic!E111</f>
        <v>406.6</v>
      </c>
      <c r="F34" s="117">
        <f>Trafic!F111</f>
        <v>441.1</v>
      </c>
      <c r="G34" s="117">
        <f>Trafic!G111</f>
        <v>489.7</v>
      </c>
      <c r="H34" s="117">
        <f>Trafic!H111</f>
        <v>481.8648</v>
      </c>
      <c r="I34" s="117">
        <f>Trafic!I111</f>
        <v>480.62861995367558</v>
      </c>
      <c r="J34" s="117">
        <f>Trafic!J111</f>
        <v>465.73168135268071</v>
      </c>
      <c r="K34" s="117">
        <f>Trafic!K111</f>
        <v>461.46108388169807</v>
      </c>
      <c r="L34" s="117">
        <f>Trafic!L111</f>
        <v>453.46773648692437</v>
      </c>
      <c r="M34" s="117">
        <f>Trafic!M111</f>
        <v>444.85090718241247</v>
      </c>
      <c r="N34" s="117">
        <f>Trafic!N111</f>
        <v>435.74480556526385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2:43" ht="12" customHeight="1" thickBot="1">
      <c r="B35" s="119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"/>
      <c r="P35" s="1"/>
      <c r="Q35" s="1"/>
      <c r="R35" s="1"/>
      <c r="S35" s="1"/>
      <c r="T35" s="1"/>
      <c r="U35" s="1"/>
      <c r="V35" s="1304"/>
      <c r="W35" s="1"/>
      <c r="X35" s="1"/>
      <c r="Y35" s="1"/>
      <c r="Z35" s="1"/>
      <c r="AA35" s="1"/>
      <c r="AB35" s="1"/>
    </row>
    <row r="36" spans="2:43" ht="12" customHeight="1">
      <c r="B36" s="121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2:43" ht="12" customHeight="1">
      <c r="B37" s="121"/>
      <c r="C37" s="122"/>
      <c r="D37" s="122"/>
      <c r="E37" s="123"/>
      <c r="F37" s="123"/>
      <c r="G37" s="123"/>
      <c r="H37" s="123"/>
      <c r="I37" s="123"/>
      <c r="J37" s="123"/>
      <c r="K37" s="123" t="s">
        <v>406</v>
      </c>
      <c r="L37" s="123"/>
      <c r="M37" s="123"/>
      <c r="N37" s="123"/>
      <c r="O37" s="1"/>
      <c r="P37" s="121"/>
      <c r="Q37" s="122"/>
      <c r="R37" s="122"/>
      <c r="S37" s="123"/>
      <c r="T37" s="123"/>
      <c r="U37" s="123"/>
      <c r="V37" s="123"/>
      <c r="W37" s="123"/>
      <c r="X37" s="123"/>
      <c r="Y37" s="123" t="s">
        <v>406</v>
      </c>
      <c r="Z37" s="123"/>
      <c r="AA37" s="123"/>
      <c r="AB37" s="123"/>
      <c r="AM37" s="123"/>
      <c r="AN37" s="123" t="s">
        <v>406</v>
      </c>
      <c r="AO37" s="123"/>
      <c r="AP37" s="123"/>
      <c r="AQ37" s="123"/>
    </row>
    <row r="38" spans="2:43" ht="12" customHeight="1" thickBot="1">
      <c r="B38" s="109" t="s">
        <v>227</v>
      </c>
      <c r="C38" s="353"/>
      <c r="D38" s="354"/>
      <c r="E38" s="354"/>
      <c r="F38" s="354"/>
      <c r="G38" s="354"/>
      <c r="H38" s="354"/>
      <c r="I38" s="354"/>
      <c r="J38" s="353"/>
      <c r="K38" s="353"/>
      <c r="L38" s="354"/>
      <c r="M38" s="354"/>
      <c r="N38" s="354"/>
      <c r="O38" s="1"/>
      <c r="P38" s="109" t="s">
        <v>227</v>
      </c>
      <c r="Q38" s="353"/>
      <c r="R38" s="354"/>
      <c r="S38" s="354"/>
      <c r="T38" s="354"/>
      <c r="U38" s="354"/>
      <c r="V38" s="354"/>
      <c r="W38" s="354"/>
      <c r="X38" s="353"/>
      <c r="Y38" s="353"/>
      <c r="Z38" s="354"/>
      <c r="AA38" s="354"/>
      <c r="AB38" s="354"/>
      <c r="AD38" s="109" t="s">
        <v>356</v>
      </c>
      <c r="AE38" s="111"/>
      <c r="AF38" s="111"/>
      <c r="AG38" s="111"/>
      <c r="AH38" s="111"/>
      <c r="AI38" s="111"/>
      <c r="AJ38" s="111"/>
      <c r="AK38" s="111"/>
      <c r="AL38" s="186"/>
      <c r="AM38" s="186"/>
      <c r="AN38" s="111"/>
      <c r="AO38" s="111"/>
      <c r="AP38" s="111"/>
    </row>
    <row r="39" spans="2:43" ht="12" customHeight="1" thickBot="1">
      <c r="B39" s="112" t="s">
        <v>167</v>
      </c>
      <c r="C39" s="113">
        <v>2018</v>
      </c>
      <c r="D39" s="113">
        <v>2019</v>
      </c>
      <c r="E39" s="113">
        <v>2020</v>
      </c>
      <c r="F39" s="113">
        <v>2021</v>
      </c>
      <c r="G39" s="113">
        <v>2022</v>
      </c>
      <c r="H39" s="113">
        <v>2023</v>
      </c>
      <c r="I39" s="113">
        <v>2025</v>
      </c>
      <c r="J39" s="113">
        <v>2030</v>
      </c>
      <c r="K39" s="113">
        <v>2035</v>
      </c>
      <c r="L39" s="113">
        <v>2040</v>
      </c>
      <c r="M39" s="113">
        <v>2045</v>
      </c>
      <c r="N39" s="113">
        <v>2050</v>
      </c>
      <c r="O39" s="1"/>
      <c r="P39" s="112" t="s">
        <v>504</v>
      </c>
      <c r="Q39" s="113">
        <v>2018</v>
      </c>
      <c r="R39" s="113">
        <v>2019</v>
      </c>
      <c r="S39" s="113">
        <v>2020</v>
      </c>
      <c r="T39" s="113">
        <v>2021</v>
      </c>
      <c r="U39" s="113">
        <v>2022</v>
      </c>
      <c r="V39" s="113">
        <v>2023</v>
      </c>
      <c r="W39" s="113">
        <v>2025</v>
      </c>
      <c r="X39" s="113">
        <v>2030</v>
      </c>
      <c r="Y39" s="113">
        <v>2035</v>
      </c>
      <c r="Z39" s="113">
        <v>2040</v>
      </c>
      <c r="AA39" s="113">
        <v>2045</v>
      </c>
      <c r="AB39" s="113">
        <v>2050</v>
      </c>
      <c r="AD39" s="112" t="s">
        <v>357</v>
      </c>
      <c r="AE39" s="113">
        <v>2018</v>
      </c>
      <c r="AF39" s="113">
        <v>2019</v>
      </c>
      <c r="AG39" s="113">
        <v>2020</v>
      </c>
      <c r="AH39" s="113">
        <v>2021</v>
      </c>
      <c r="AI39" s="113">
        <v>2022</v>
      </c>
      <c r="AJ39" s="113">
        <v>2023</v>
      </c>
      <c r="AK39" s="113">
        <v>2025</v>
      </c>
      <c r="AL39" s="113">
        <v>2030</v>
      </c>
      <c r="AM39" s="113">
        <v>2035</v>
      </c>
      <c r="AN39" s="113">
        <v>2040</v>
      </c>
      <c r="AO39" s="113">
        <v>2045</v>
      </c>
      <c r="AP39" s="113">
        <v>2050</v>
      </c>
    </row>
    <row r="40" spans="2:43" s="16" customFormat="1" ht="12" customHeight="1">
      <c r="B40" s="114" t="s">
        <v>378</v>
      </c>
      <c r="C40" s="337">
        <f t="shared" ref="C40:N40" si="0">C112+C143</f>
        <v>7.9780721552228986</v>
      </c>
      <c r="D40" s="337">
        <f t="shared" si="0"/>
        <v>8.4834587205335783</v>
      </c>
      <c r="E40" s="337">
        <f t="shared" si="0"/>
        <v>7.3040589224621311</v>
      </c>
      <c r="F40" s="337">
        <f t="shared" ref="F40:G40" si="1">F112+F143</f>
        <v>8.3465132350293896</v>
      </c>
      <c r="G40" s="337">
        <f t="shared" si="1"/>
        <v>9.4562389071661794</v>
      </c>
      <c r="H40" s="337">
        <f t="shared" ref="H40" si="2">H112+H143</f>
        <v>9.8081479563120073</v>
      </c>
      <c r="I40" s="337">
        <f t="shared" si="0"/>
        <v>10.282909647047436</v>
      </c>
      <c r="J40" s="337">
        <f t="shared" si="0"/>
        <v>12.401463066972015</v>
      </c>
      <c r="K40" s="337">
        <f t="shared" si="0"/>
        <v>10.929391066210355</v>
      </c>
      <c r="L40" s="337">
        <f t="shared" si="0"/>
        <v>6.4632513894136805</v>
      </c>
      <c r="M40" s="337">
        <f t="shared" si="0"/>
        <v>2.26610668140358</v>
      </c>
      <c r="N40" s="337">
        <f t="shared" si="0"/>
        <v>0.24934978291336435</v>
      </c>
      <c r="O40" s="1"/>
      <c r="P40" s="114" t="s">
        <v>378</v>
      </c>
      <c r="Q40" s="501">
        <f t="shared" ref="Q40:V45" si="3">C40*11.63</f>
        <v>92.784979165242319</v>
      </c>
      <c r="R40" s="501">
        <f t="shared" si="3"/>
        <v>98.662624919805523</v>
      </c>
      <c r="S40" s="501">
        <f t="shared" si="3"/>
        <v>84.946205268234593</v>
      </c>
      <c r="T40" s="501">
        <f t="shared" si="3"/>
        <v>97.069948923391806</v>
      </c>
      <c r="U40" s="501">
        <f t="shared" si="3"/>
        <v>109.97605849034268</v>
      </c>
      <c r="V40" s="501">
        <f t="shared" si="3"/>
        <v>114.06876073190865</v>
      </c>
      <c r="W40" s="501">
        <f t="shared" ref="W40:AB45" si="4">I40*11.63</f>
        <v>119.59023919516169</v>
      </c>
      <c r="X40" s="501">
        <f t="shared" si="4"/>
        <v>144.22901546888454</v>
      </c>
      <c r="Y40" s="501">
        <f t="shared" si="4"/>
        <v>127.10881810002644</v>
      </c>
      <c r="Z40" s="501">
        <f t="shared" si="4"/>
        <v>75.167613658881109</v>
      </c>
      <c r="AA40" s="501">
        <f t="shared" si="4"/>
        <v>26.354820704723636</v>
      </c>
      <c r="AB40" s="501">
        <f t="shared" si="4"/>
        <v>2.8999379752824277</v>
      </c>
      <c r="AD40" s="114" t="s">
        <v>378</v>
      </c>
      <c r="AE40" s="337">
        <f t="shared" ref="AE40:AJ40" si="5">C40*C9</f>
        <v>22.664076543308337</v>
      </c>
      <c r="AF40" s="337">
        <f t="shared" si="5"/>
        <v>23.864781700378444</v>
      </c>
      <c r="AG40" s="337">
        <f t="shared" si="5"/>
        <v>20.66029034545835</v>
      </c>
      <c r="AH40" s="337">
        <f t="shared" si="5"/>
        <v>23.593510247121149</v>
      </c>
      <c r="AI40" s="337">
        <f t="shared" si="5"/>
        <v>26.639109534161047</v>
      </c>
      <c r="AJ40" s="337">
        <f t="shared" si="5"/>
        <v>27.446577043540117</v>
      </c>
      <c r="AK40" s="337">
        <f t="shared" ref="AK40:AP40" si="6">I40*I9</f>
        <v>28.203265084992971</v>
      </c>
      <c r="AL40" s="337">
        <f t="shared" si="6"/>
        <v>32.797750232132081</v>
      </c>
      <c r="AM40" s="337">
        <f t="shared" si="6"/>
        <v>27.129470591179146</v>
      </c>
      <c r="AN40" s="337">
        <f t="shared" si="6"/>
        <v>13.864666339380621</v>
      </c>
      <c r="AO40" s="337">
        <f t="shared" si="6"/>
        <v>2.7777981022778717</v>
      </c>
      <c r="AP40" s="337">
        <f t="shared" si="6"/>
        <v>0</v>
      </c>
    </row>
    <row r="41" spans="2:43" ht="12" customHeight="1">
      <c r="B41" s="116" t="s">
        <v>373</v>
      </c>
      <c r="C41" s="124">
        <f>C40*(1-FE_et_bio!B46)</f>
        <v>7.3956728878916271</v>
      </c>
      <c r="D41" s="124">
        <f>D40*(1-FE_et_bio!C46)</f>
        <v>7.7874833620367534</v>
      </c>
      <c r="E41" s="124">
        <f>E40*(1-FE_et_bio!D46)</f>
        <v>6.741803438225209</v>
      </c>
      <c r="F41" s="124">
        <f>F40*(1-FE_et_bio!E46)</f>
        <v>7.6989628821363132</v>
      </c>
      <c r="G41" s="124">
        <f>G40*(1-FE_et_bio!F46)</f>
        <v>8.6927936270820378</v>
      </c>
      <c r="H41" s="124">
        <f>H40*(1-FE_et_bio!G46)</f>
        <v>8.9562839817654449</v>
      </c>
      <c r="I41" s="124">
        <f>I40*(1-FE_et_bio!H46)</f>
        <v>9.2032041341074553</v>
      </c>
      <c r="J41" s="124">
        <f>J40*(1-FE_et_bio!I46)</f>
        <v>10.70246262679685</v>
      </c>
      <c r="K41" s="124">
        <f>K40*(1-FE_et_bio!J46)</f>
        <v>8.8528067636303884</v>
      </c>
      <c r="L41" s="124">
        <f>L40*(1-FE_et_bio!K46)</f>
        <v>4.5242759725895763</v>
      </c>
      <c r="M41" s="124">
        <f>M40*(1-FE_et_bio!L46)</f>
        <v>0.90644267256143207</v>
      </c>
      <c r="N41" s="124">
        <f>N40*(1-FE_et_bio!M46)</f>
        <v>0</v>
      </c>
      <c r="O41" s="1"/>
      <c r="P41" s="116" t="s">
        <v>373</v>
      </c>
      <c r="Q41" s="117">
        <f t="shared" si="3"/>
        <v>86.011675686179629</v>
      </c>
      <c r="R41" s="117">
        <f t="shared" si="3"/>
        <v>90.568431500487449</v>
      </c>
      <c r="S41" s="117">
        <f t="shared" si="3"/>
        <v>78.407173986559187</v>
      </c>
      <c r="T41" s="117">
        <f t="shared" si="3"/>
        <v>89.538938319245332</v>
      </c>
      <c r="U41" s="117">
        <f t="shared" si="3"/>
        <v>101.0971898829641</v>
      </c>
      <c r="V41" s="117">
        <f t="shared" si="3"/>
        <v>104.16158270793213</v>
      </c>
      <c r="W41" s="117">
        <f t="shared" si="4"/>
        <v>107.03326407966971</v>
      </c>
      <c r="X41" s="117">
        <f t="shared" si="4"/>
        <v>124.46964034964736</v>
      </c>
      <c r="Y41" s="117">
        <f t="shared" si="4"/>
        <v>102.95814266102143</v>
      </c>
      <c r="Z41" s="117">
        <f t="shared" si="4"/>
        <v>52.617329561216778</v>
      </c>
      <c r="AA41" s="117">
        <f t="shared" si="4"/>
        <v>10.541928281889456</v>
      </c>
      <c r="AB41" s="117">
        <f t="shared" si="4"/>
        <v>0</v>
      </c>
      <c r="AD41" s="116" t="s">
        <v>373</v>
      </c>
      <c r="AE41" s="124">
        <f>C41*FE_et_bio!$B$17</f>
        <v>22.664076543308333</v>
      </c>
      <c r="AF41" s="124">
        <f>D41*FE_et_bio!$B$17</f>
        <v>23.864781700378444</v>
      </c>
      <c r="AG41" s="124">
        <f>E41*FE_et_bio!$B$17</f>
        <v>20.660290345458346</v>
      </c>
      <c r="AH41" s="124">
        <f>F41*FE_et_bio!$B$17</f>
        <v>23.593510247121145</v>
      </c>
      <c r="AI41" s="124">
        <f>G41*FE_et_bio!$B$17</f>
        <v>26.639109534161044</v>
      </c>
      <c r="AJ41" s="124">
        <f>H41*FE_et_bio!$B$17</f>
        <v>27.44657704354012</v>
      </c>
      <c r="AK41" s="124">
        <f>I41*FE_et_bio!$B$17</f>
        <v>28.203265084992971</v>
      </c>
      <c r="AL41" s="124">
        <f>J41*FE_et_bio!$B$17</f>
        <v>32.797750232132088</v>
      </c>
      <c r="AM41" s="124">
        <f>K41*FE_et_bio!$B$17</f>
        <v>27.129470591179146</v>
      </c>
      <c r="AN41" s="124">
        <f>L41*FE_et_bio!$B$17</f>
        <v>13.864666339380621</v>
      </c>
      <c r="AO41" s="124">
        <f>M41*FE_et_bio!$B$17</f>
        <v>2.7777981022778717</v>
      </c>
      <c r="AP41" s="124">
        <f>N41*FE_et_bio!$B$17</f>
        <v>0</v>
      </c>
    </row>
    <row r="42" spans="2:43" s="389" customFormat="1" ht="12" customHeight="1">
      <c r="B42" s="387" t="s">
        <v>374</v>
      </c>
      <c r="C42" s="388">
        <f>C40-C41</f>
        <v>0.58239926733127145</v>
      </c>
      <c r="D42" s="388">
        <f t="shared" ref="D42:N42" si="7">D40-D41</f>
        <v>0.6959753584968249</v>
      </c>
      <c r="E42" s="388">
        <f t="shared" si="7"/>
        <v>0.56225548423692207</v>
      </c>
      <c r="F42" s="388">
        <f t="shared" ref="F42:G42" si="8">F40-F41</f>
        <v>0.64755035289307639</v>
      </c>
      <c r="G42" s="388">
        <f t="shared" si="8"/>
        <v>0.76344528008414159</v>
      </c>
      <c r="H42" s="388">
        <f t="shared" ref="H42" si="9">H40-H41</f>
        <v>0.85186397454656237</v>
      </c>
      <c r="I42" s="388">
        <f t="shared" si="7"/>
        <v>1.0797055129399808</v>
      </c>
      <c r="J42" s="388">
        <f t="shared" si="7"/>
        <v>1.6990004401751655</v>
      </c>
      <c r="K42" s="388">
        <f t="shared" si="7"/>
        <v>2.0765843025799668</v>
      </c>
      <c r="L42" s="388">
        <f t="shared" si="7"/>
        <v>1.9389754168241042</v>
      </c>
      <c r="M42" s="388">
        <f t="shared" si="7"/>
        <v>1.3596640088421479</v>
      </c>
      <c r="N42" s="388">
        <f t="shared" si="7"/>
        <v>0.24934978291336435</v>
      </c>
      <c r="O42" s="1"/>
      <c r="P42" s="387" t="s">
        <v>374</v>
      </c>
      <c r="Q42" s="502">
        <f t="shared" si="3"/>
        <v>6.7733034790626876</v>
      </c>
      <c r="R42" s="502">
        <f t="shared" si="3"/>
        <v>8.0941934193180742</v>
      </c>
      <c r="S42" s="502">
        <f t="shared" si="3"/>
        <v>6.5390312816754044</v>
      </c>
      <c r="T42" s="502">
        <f t="shared" si="3"/>
        <v>7.5310106041464788</v>
      </c>
      <c r="U42" s="502">
        <f t="shared" si="3"/>
        <v>8.8788686073785676</v>
      </c>
      <c r="V42" s="502">
        <f t="shared" si="3"/>
        <v>9.9071780239765204</v>
      </c>
      <c r="W42" s="502">
        <f t="shared" si="4"/>
        <v>12.556975115491978</v>
      </c>
      <c r="X42" s="502">
        <f t="shared" si="4"/>
        <v>19.759375119237177</v>
      </c>
      <c r="Y42" s="502">
        <f t="shared" si="4"/>
        <v>24.150675439005017</v>
      </c>
      <c r="Z42" s="502">
        <f t="shared" si="4"/>
        <v>22.550284097664335</v>
      </c>
      <c r="AA42" s="502">
        <f t="shared" si="4"/>
        <v>15.812892422834182</v>
      </c>
      <c r="AB42" s="502">
        <f t="shared" si="4"/>
        <v>2.8999379752824277</v>
      </c>
      <c r="AD42" s="387" t="s">
        <v>374</v>
      </c>
      <c r="AE42" s="388">
        <f>0</f>
        <v>0</v>
      </c>
      <c r="AF42" s="388">
        <f>0</f>
        <v>0</v>
      </c>
      <c r="AG42" s="388">
        <f>0</f>
        <v>0</v>
      </c>
      <c r="AH42" s="388">
        <f>0</f>
        <v>0</v>
      </c>
      <c r="AI42" s="388">
        <f>0</f>
        <v>0</v>
      </c>
      <c r="AJ42" s="388">
        <f>0</f>
        <v>0</v>
      </c>
      <c r="AK42" s="388">
        <f>0</f>
        <v>0</v>
      </c>
      <c r="AL42" s="388">
        <f>0</f>
        <v>0</v>
      </c>
      <c r="AM42" s="388">
        <f>0</f>
        <v>0</v>
      </c>
      <c r="AN42" s="388">
        <f>0</f>
        <v>0</v>
      </c>
      <c r="AO42" s="388">
        <f>0</f>
        <v>0</v>
      </c>
      <c r="AP42" s="388">
        <f>0</f>
        <v>0</v>
      </c>
    </row>
    <row r="43" spans="2:43" s="16" customFormat="1" ht="12" customHeight="1">
      <c r="B43" s="114" t="s">
        <v>379</v>
      </c>
      <c r="C43" s="337">
        <f t="shared" ref="C43:N43" si="10">C113+C124+C141</f>
        <v>35.903296877002333</v>
      </c>
      <c r="D43" s="337">
        <f t="shared" si="10"/>
        <v>35.889475268940799</v>
      </c>
      <c r="E43" s="337">
        <f t="shared" si="10"/>
        <v>29.65506482822672</v>
      </c>
      <c r="F43" s="337">
        <f t="shared" ref="F43:G43" si="11">F113+F124+F141</f>
        <v>31.610134091978242</v>
      </c>
      <c r="G43" s="337">
        <f t="shared" si="11"/>
        <v>32.898470005116913</v>
      </c>
      <c r="H43" s="337">
        <f t="shared" ref="H43" si="12">H113+H124+H141</f>
        <v>31.401752241716025</v>
      </c>
      <c r="I43" s="337">
        <f t="shared" si="10"/>
        <v>28.98855342291624</v>
      </c>
      <c r="J43" s="337">
        <f t="shared" si="10"/>
        <v>18.298499270786184</v>
      </c>
      <c r="K43" s="337">
        <f t="shared" si="10"/>
        <v>10.687203676776912</v>
      </c>
      <c r="L43" s="337">
        <f t="shared" si="10"/>
        <v>5.2321224932346153</v>
      </c>
      <c r="M43" s="337">
        <f t="shared" si="10"/>
        <v>2.5169637738485005</v>
      </c>
      <c r="N43" s="337">
        <f t="shared" si="10"/>
        <v>1.3575247535236163</v>
      </c>
      <c r="O43" s="1"/>
      <c r="P43" s="114" t="s">
        <v>379</v>
      </c>
      <c r="Q43" s="501">
        <f t="shared" si="3"/>
        <v>417.55534267953715</v>
      </c>
      <c r="R43" s="501">
        <f t="shared" si="3"/>
        <v>417.39459737778151</v>
      </c>
      <c r="S43" s="501">
        <f t="shared" si="3"/>
        <v>344.8884039522768</v>
      </c>
      <c r="T43" s="501">
        <f t="shared" si="3"/>
        <v>367.62585948970701</v>
      </c>
      <c r="U43" s="501">
        <f t="shared" si="3"/>
        <v>382.60920615950971</v>
      </c>
      <c r="V43" s="501">
        <f t="shared" si="3"/>
        <v>365.2023785711574</v>
      </c>
      <c r="W43" s="501">
        <f t="shared" si="4"/>
        <v>337.13687630851592</v>
      </c>
      <c r="X43" s="501">
        <f t="shared" si="4"/>
        <v>212.81154651924334</v>
      </c>
      <c r="Y43" s="501">
        <f t="shared" si="4"/>
        <v>124.29217876091549</v>
      </c>
      <c r="Z43" s="501">
        <f t="shared" si="4"/>
        <v>60.849584596318579</v>
      </c>
      <c r="AA43" s="501">
        <f t="shared" si="4"/>
        <v>29.272288689858062</v>
      </c>
      <c r="AB43" s="501">
        <f t="shared" si="4"/>
        <v>15.788012883479659</v>
      </c>
      <c r="AD43" s="114" t="s">
        <v>379</v>
      </c>
      <c r="AE43" s="337">
        <f t="shared" ref="AE43:AJ43" si="13">C43*C10</f>
        <v>105.27042026488361</v>
      </c>
      <c r="AF43" s="337">
        <f t="shared" si="13"/>
        <v>104.53896221283274</v>
      </c>
      <c r="AG43" s="337">
        <f t="shared" si="13"/>
        <v>86.445463193687772</v>
      </c>
      <c r="AH43" s="337">
        <f t="shared" si="13"/>
        <v>92.436501184991897</v>
      </c>
      <c r="AI43" s="337">
        <f t="shared" si="13"/>
        <v>96.04388748094317</v>
      </c>
      <c r="AJ43" s="337">
        <f t="shared" si="13"/>
        <v>91.188386588520927</v>
      </c>
      <c r="AK43" s="337">
        <f t="shared" ref="AK43:AP43" si="14">I43*I10</f>
        <v>82.775868692524696</v>
      </c>
      <c r="AL43" s="337">
        <f t="shared" si="14"/>
        <v>49.770874819094999</v>
      </c>
      <c r="AM43" s="337">
        <f t="shared" si="14"/>
        <v>27.283376159808565</v>
      </c>
      <c r="AN43" s="337">
        <f t="shared" si="14"/>
        <v>11.543166197921634</v>
      </c>
      <c r="AO43" s="337">
        <f t="shared" si="14"/>
        <v>3.1731160939806147</v>
      </c>
      <c r="AP43" s="337">
        <f t="shared" si="14"/>
        <v>0</v>
      </c>
    </row>
    <row r="44" spans="2:43" ht="12" customHeight="1">
      <c r="B44" s="116" t="s">
        <v>372</v>
      </c>
      <c r="C44" s="124">
        <f>C43*(1-FE_et_bio!B47)</f>
        <v>33.400837084675274</v>
      </c>
      <c r="D44" s="124">
        <f>D43*(1-FE_et_bio!C47)</f>
        <v>33.168755639865324</v>
      </c>
      <c r="E44" s="124">
        <f>E43*(1-FE_et_bio!D47)</f>
        <v>27.427940589354975</v>
      </c>
      <c r="F44" s="124">
        <f>F43*(1-FE_et_bio!E47)</f>
        <v>29.328813440552295</v>
      </c>
      <c r="G44" s="124">
        <f>G43*(1-FE_et_bio!F47)</f>
        <v>30.473386832293109</v>
      </c>
      <c r="H44" s="124">
        <f>H43*(1-FE_et_bio!G47)</f>
        <v>28.932804075387459</v>
      </c>
      <c r="I44" s="124">
        <f>I43*(1-FE_et_bio!H47)</f>
        <v>26.263629401162113</v>
      </c>
      <c r="J44" s="124">
        <f>J43*(1-FE_et_bio!I47)</f>
        <v>15.791604870688477</v>
      </c>
      <c r="K44" s="124">
        <f>K43*(1-FE_et_bio!J47)</f>
        <v>8.6566349781892988</v>
      </c>
      <c r="L44" s="124">
        <f>L43*(1-FE_et_bio!K47)</f>
        <v>3.6624857452642305</v>
      </c>
      <c r="M44" s="124">
        <f>M43*(1-FE_et_bio!L47)</f>
        <v>1.0067855095394003</v>
      </c>
      <c r="N44" s="124">
        <f>N43*(1-FE_et_bio!M47)</f>
        <v>0</v>
      </c>
      <c r="O44" s="1"/>
      <c r="P44" s="116" t="s">
        <v>372</v>
      </c>
      <c r="Q44" s="117">
        <f t="shared" si="3"/>
        <v>388.45173529477347</v>
      </c>
      <c r="R44" s="117">
        <f t="shared" si="3"/>
        <v>385.75262809163377</v>
      </c>
      <c r="S44" s="117">
        <f t="shared" si="3"/>
        <v>318.98694905419836</v>
      </c>
      <c r="T44" s="117">
        <f t="shared" si="3"/>
        <v>341.09410031362324</v>
      </c>
      <c r="U44" s="117">
        <f t="shared" si="3"/>
        <v>354.40548885956889</v>
      </c>
      <c r="V44" s="117">
        <f t="shared" si="3"/>
        <v>336.48851139675617</v>
      </c>
      <c r="W44" s="117">
        <f t="shared" si="4"/>
        <v>305.44600993551541</v>
      </c>
      <c r="X44" s="117">
        <f t="shared" si="4"/>
        <v>183.65636464610699</v>
      </c>
      <c r="Y44" s="117">
        <f t="shared" si="4"/>
        <v>100.67666479634156</v>
      </c>
      <c r="Z44" s="117">
        <f t="shared" si="4"/>
        <v>42.594709217423002</v>
      </c>
      <c r="AA44" s="117">
        <f t="shared" si="4"/>
        <v>11.708915475943225</v>
      </c>
      <c r="AB44" s="117">
        <f t="shared" si="4"/>
        <v>0</v>
      </c>
      <c r="AD44" s="116" t="s">
        <v>372</v>
      </c>
      <c r="AE44" s="124">
        <f>C44*FE_et_bio!$B$18</f>
        <v>105.27042026488363</v>
      </c>
      <c r="AF44" s="124">
        <f>D44*FE_et_bio!$B$18</f>
        <v>104.53896221283276</v>
      </c>
      <c r="AG44" s="124">
        <f>E44*FE_et_bio!$B$18</f>
        <v>86.445463193687772</v>
      </c>
      <c r="AH44" s="124">
        <f>F44*FE_et_bio!$B$18</f>
        <v>92.436501184991897</v>
      </c>
      <c r="AI44" s="124">
        <f>G44*FE_et_bio!$B$18</f>
        <v>96.043887480943184</v>
      </c>
      <c r="AJ44" s="124">
        <f>H44*FE_et_bio!$B$18</f>
        <v>91.188386588520927</v>
      </c>
      <c r="AK44" s="124">
        <f>I44*FE_et_bio!$B$18</f>
        <v>82.775868692524682</v>
      </c>
      <c r="AL44" s="124">
        <f>J44*FE_et_bio!$B$18</f>
        <v>49.770874819095006</v>
      </c>
      <c r="AM44" s="124">
        <f>K44*FE_et_bio!$B$18</f>
        <v>27.283376159808565</v>
      </c>
      <c r="AN44" s="124">
        <f>L44*FE_et_bio!$B$18</f>
        <v>11.543166197921636</v>
      </c>
      <c r="AO44" s="124">
        <f>M44*FE_et_bio!$B$18</f>
        <v>3.1731160939806147</v>
      </c>
      <c r="AP44" s="124">
        <f>N44*FE_et_bio!$B$18</f>
        <v>0</v>
      </c>
    </row>
    <row r="45" spans="2:43" s="389" customFormat="1" ht="12" customHeight="1">
      <c r="B45" s="387" t="s">
        <v>371</v>
      </c>
      <c r="C45" s="388">
        <f>C43-C44</f>
        <v>2.5024597923270591</v>
      </c>
      <c r="D45" s="388">
        <f t="shared" ref="D45:N45" si="15">D43-D44</f>
        <v>2.7207196290754752</v>
      </c>
      <c r="E45" s="388">
        <f t="shared" si="15"/>
        <v>2.2271242388717454</v>
      </c>
      <c r="F45" s="388">
        <f t="shared" ref="F45:G45" si="16">F43-F44</f>
        <v>2.281320651425947</v>
      </c>
      <c r="G45" s="388">
        <f t="shared" si="16"/>
        <v>2.425083172823804</v>
      </c>
      <c r="H45" s="388">
        <f t="shared" ref="H45" si="17">H43-H44</f>
        <v>2.4689481663285662</v>
      </c>
      <c r="I45" s="388">
        <f t="shared" si="15"/>
        <v>2.7249240217541271</v>
      </c>
      <c r="J45" s="388">
        <f t="shared" si="15"/>
        <v>2.5068944000977069</v>
      </c>
      <c r="K45" s="388">
        <f t="shared" si="15"/>
        <v>2.0305686985876132</v>
      </c>
      <c r="L45" s="388">
        <f t="shared" si="15"/>
        <v>1.5696367479703848</v>
      </c>
      <c r="M45" s="388">
        <f t="shared" si="15"/>
        <v>1.5101782643091002</v>
      </c>
      <c r="N45" s="388">
        <f t="shared" si="15"/>
        <v>1.3575247535236163</v>
      </c>
      <c r="O45" s="1"/>
      <c r="P45" s="387" t="s">
        <v>371</v>
      </c>
      <c r="Q45" s="502">
        <f t="shared" si="3"/>
        <v>29.103607384763698</v>
      </c>
      <c r="R45" s="502">
        <f t="shared" si="3"/>
        <v>31.641969286147777</v>
      </c>
      <c r="S45" s="502">
        <f t="shared" si="3"/>
        <v>25.901454898078402</v>
      </c>
      <c r="T45" s="502">
        <f t="shared" si="3"/>
        <v>26.531759176083764</v>
      </c>
      <c r="U45" s="502">
        <f t="shared" si="3"/>
        <v>28.203717299940841</v>
      </c>
      <c r="V45" s="502">
        <f t="shared" si="3"/>
        <v>28.713867174401226</v>
      </c>
      <c r="W45" s="502">
        <f t="shared" si="4"/>
        <v>31.6908663730005</v>
      </c>
      <c r="X45" s="502">
        <f t="shared" si="4"/>
        <v>29.155181873136332</v>
      </c>
      <c r="Y45" s="502">
        <f t="shared" si="4"/>
        <v>23.615513964573942</v>
      </c>
      <c r="Z45" s="502">
        <f t="shared" si="4"/>
        <v>18.254875378895576</v>
      </c>
      <c r="AA45" s="502">
        <f t="shared" si="4"/>
        <v>17.563373213914836</v>
      </c>
      <c r="AB45" s="502">
        <f t="shared" si="4"/>
        <v>15.788012883479659</v>
      </c>
      <c r="AD45" s="387" t="s">
        <v>371</v>
      </c>
      <c r="AE45" s="388">
        <f>0</f>
        <v>0</v>
      </c>
      <c r="AF45" s="388">
        <f>0</f>
        <v>0</v>
      </c>
      <c r="AG45" s="388">
        <f>0</f>
        <v>0</v>
      </c>
      <c r="AH45" s="388">
        <f>0</f>
        <v>0</v>
      </c>
      <c r="AI45" s="388">
        <f>0</f>
        <v>0</v>
      </c>
      <c r="AJ45" s="388">
        <f>0</f>
        <v>0</v>
      </c>
      <c r="AK45" s="388">
        <f>0</f>
        <v>0</v>
      </c>
      <c r="AL45" s="388">
        <f>0</f>
        <v>0</v>
      </c>
      <c r="AM45" s="388">
        <f>0</f>
        <v>0</v>
      </c>
      <c r="AN45" s="388">
        <f>0</f>
        <v>0</v>
      </c>
      <c r="AO45" s="388">
        <f>0</f>
        <v>0</v>
      </c>
      <c r="AP45" s="388">
        <f>0</f>
        <v>0</v>
      </c>
    </row>
    <row r="46" spans="2:43" s="338" customFormat="1" ht="12" customHeight="1">
      <c r="B46" s="114" t="s">
        <v>401</v>
      </c>
      <c r="C46" s="151">
        <f t="shared" ref="C46" si="18">C128+C134-C131-C137</f>
        <v>1.6167023054190199</v>
      </c>
      <c r="D46" s="151">
        <f t="shared" ref="D46:N46" si="19">D128+D134-D131-D137</f>
        <v>1.6501915326882259</v>
      </c>
      <c r="E46" s="151">
        <f t="shared" si="19"/>
        <v>1.0163050712178163</v>
      </c>
      <c r="F46" s="151">
        <f t="shared" ref="F46:G46" si="20">F128+F134-F131-F137</f>
        <v>1.252722143089481</v>
      </c>
      <c r="G46" s="151">
        <f t="shared" si="20"/>
        <v>1.5262755352180508</v>
      </c>
      <c r="H46" s="151">
        <f t="shared" ref="H46" si="21">H128+H134-H131-H137</f>
        <v>1.4636045889519593</v>
      </c>
      <c r="I46" s="151">
        <f t="shared" si="19"/>
        <v>1.4574535750237643</v>
      </c>
      <c r="J46" s="151">
        <f t="shared" si="19"/>
        <v>1.420400167881172</v>
      </c>
      <c r="K46" s="151">
        <f t="shared" si="19"/>
        <v>1.0189166113571255</v>
      </c>
      <c r="L46" s="151">
        <f t="shared" si="19"/>
        <v>0.92358182816832668</v>
      </c>
      <c r="M46" s="151">
        <f t="shared" si="19"/>
        <v>0.88784812437654814</v>
      </c>
      <c r="N46" s="151">
        <f t="shared" si="19"/>
        <v>0.86172722397910495</v>
      </c>
      <c r="O46" s="1"/>
      <c r="P46" s="114" t="s">
        <v>401</v>
      </c>
      <c r="Q46" s="503">
        <f>Q47+Q48+Q49</f>
        <v>18.802247812023204</v>
      </c>
      <c r="R46" s="503">
        <f t="shared" ref="R46:AB46" si="22">R47+R48+R49</f>
        <v>19.191727525164069</v>
      </c>
      <c r="S46" s="503">
        <f t="shared" si="22"/>
        <v>11.819627978263206</v>
      </c>
      <c r="T46" s="503">
        <f t="shared" si="22"/>
        <v>14.569158524130664</v>
      </c>
      <c r="U46" s="503">
        <f t="shared" si="22"/>
        <v>17.750584474585931</v>
      </c>
      <c r="V46" s="503">
        <f t="shared" ref="V46" si="23">V47+V48+V49</f>
        <v>17.021721369511287</v>
      </c>
      <c r="W46" s="503">
        <f t="shared" si="22"/>
        <v>16.950185077526381</v>
      </c>
      <c r="X46" s="503">
        <f t="shared" si="22"/>
        <v>16.519253952458033</v>
      </c>
      <c r="Y46" s="503">
        <f t="shared" si="22"/>
        <v>11.850000190083367</v>
      </c>
      <c r="Z46" s="503">
        <f t="shared" si="22"/>
        <v>10.741256661597639</v>
      </c>
      <c r="AA46" s="503">
        <f t="shared" si="22"/>
        <v>10.325673686499258</v>
      </c>
      <c r="AB46" s="503">
        <f t="shared" si="22"/>
        <v>10.021887614876992</v>
      </c>
      <c r="AD46" s="114" t="s">
        <v>377</v>
      </c>
      <c r="AE46" s="151">
        <f>AE47+AE48+AE49</f>
        <v>4.8942251054696397</v>
      </c>
      <c r="AF46" s="151">
        <f t="shared" ref="AF46:AP46" si="24">AF47+AF48+AF49</f>
        <v>4.9956066748002073</v>
      </c>
      <c r="AG46" s="151">
        <f t="shared" si="24"/>
        <v>3.0766491627419121</v>
      </c>
      <c r="AH46" s="151">
        <f t="shared" ref="AH46:AI46" si="25">AH47+AH48+AH49</f>
        <v>3.7771825559758874</v>
      </c>
      <c r="AI46" s="151">
        <f t="shared" si="25"/>
        <v>4.5835133216248405</v>
      </c>
      <c r="AJ46" s="1137">
        <f t="shared" ref="AJ46" si="26">AJ47+AJ48+AJ49</f>
        <v>4.3775850236139826</v>
      </c>
      <c r="AK46" s="151">
        <f t="shared" si="24"/>
        <v>4.3238905121665141</v>
      </c>
      <c r="AL46" s="151">
        <f t="shared" si="24"/>
        <v>4.0600239351714</v>
      </c>
      <c r="AM46" s="151">
        <f t="shared" si="24"/>
        <v>2.6214511446477382</v>
      </c>
      <c r="AN46" s="151">
        <f t="shared" si="24"/>
        <v>2.1211545571560517</v>
      </c>
      <c r="AO46" s="151">
        <f t="shared" si="24"/>
        <v>1.9475459576866254</v>
      </c>
      <c r="AP46" s="151">
        <f t="shared" si="24"/>
        <v>1.6502231066309869</v>
      </c>
    </row>
    <row r="47" spans="2:43" s="336" customFormat="1" ht="12" customHeight="1">
      <c r="B47" s="116" t="s">
        <v>367</v>
      </c>
      <c r="C47" s="125">
        <f t="shared" ref="C47" si="27">C132+C138</f>
        <v>1.6167023054190199</v>
      </c>
      <c r="D47" s="125">
        <f t="shared" ref="D47:N47" si="28">D132+D138</f>
        <v>1.6501915326882259</v>
      </c>
      <c r="E47" s="125">
        <f t="shared" si="28"/>
        <v>1.0163050712178163</v>
      </c>
      <c r="F47" s="125">
        <f t="shared" ref="F47:G47" si="29">F132+F138</f>
        <v>1.2477112545171232</v>
      </c>
      <c r="G47" s="125">
        <f t="shared" si="29"/>
        <v>1.5140653309363064</v>
      </c>
      <c r="H47" s="125">
        <f t="shared" ref="H47" si="30">H132+H138</f>
        <v>1.4460413338845357</v>
      </c>
      <c r="I47" s="125">
        <f t="shared" si="28"/>
        <v>1.4283045035232891</v>
      </c>
      <c r="J47" s="125">
        <f t="shared" si="28"/>
        <v>1.3351761578083017</v>
      </c>
      <c r="K47" s="125">
        <f t="shared" si="28"/>
        <v>0.81587436562277116</v>
      </c>
      <c r="L47" s="125">
        <f t="shared" si="28"/>
        <v>0.58512276119880169</v>
      </c>
      <c r="M47" s="125">
        <f t="shared" si="28"/>
        <v>0.41658636359706958</v>
      </c>
      <c r="N47" s="125">
        <f t="shared" si="28"/>
        <v>0.13569060439245806</v>
      </c>
      <c r="O47" s="1"/>
      <c r="P47" s="116" t="s">
        <v>367</v>
      </c>
      <c r="Q47" s="504">
        <f>Q132+Q138</f>
        <v>18.802247812023204</v>
      </c>
      <c r="R47" s="504">
        <f t="shared" ref="R47:AB47" si="31">R132+R138</f>
        <v>19.191727525164069</v>
      </c>
      <c r="S47" s="504">
        <f t="shared" si="31"/>
        <v>11.819627978263206</v>
      </c>
      <c r="T47" s="504">
        <f t="shared" si="31"/>
        <v>14.510881890034142</v>
      </c>
      <c r="U47" s="504">
        <f t="shared" si="31"/>
        <v>17.608579798789243</v>
      </c>
      <c r="V47" s="504">
        <f t="shared" ref="V47" si="32">V132+V138</f>
        <v>16.81746071307715</v>
      </c>
      <c r="W47" s="504">
        <f t="shared" si="31"/>
        <v>16.611181375975853</v>
      </c>
      <c r="X47" s="504">
        <f t="shared" si="31"/>
        <v>15.528098715310552</v>
      </c>
      <c r="Y47" s="504">
        <f t="shared" si="31"/>
        <v>9.4886188721928288</v>
      </c>
      <c r="Z47" s="504">
        <f t="shared" si="31"/>
        <v>6.8049777127420636</v>
      </c>
      <c r="AA47" s="504">
        <f t="shared" si="31"/>
        <v>4.8448994086339194</v>
      </c>
      <c r="AB47" s="504">
        <f t="shared" si="31"/>
        <v>1.5780817290842872</v>
      </c>
      <c r="AD47" s="116" t="s">
        <v>367</v>
      </c>
      <c r="AE47" s="125">
        <f>C47*FE_et_bio!$B$19</f>
        <v>4.8942251054696397</v>
      </c>
      <c r="AF47" s="125">
        <f>D47*FE_et_bio!$B$19</f>
        <v>4.9956066748002073</v>
      </c>
      <c r="AG47" s="125">
        <f>E47*FE_et_bio!$B$19</f>
        <v>3.0766491627419121</v>
      </c>
      <c r="AH47" s="125">
        <f>F47*FE_et_bio!$B$19</f>
        <v>3.7771825559758874</v>
      </c>
      <c r="AI47" s="125">
        <f>G47*FE_et_bio!$B$19</f>
        <v>4.5835133216248405</v>
      </c>
      <c r="AJ47" s="125">
        <f>H47*FE_et_bio!$B$19</f>
        <v>4.3775850236139826</v>
      </c>
      <c r="AK47" s="125">
        <f>I47*FE_et_bio!$B$19</f>
        <v>4.3238905121665141</v>
      </c>
      <c r="AL47" s="125">
        <f>J47*FE_et_bio!$B$19</f>
        <v>4.0419640955953362</v>
      </c>
      <c r="AM47" s="125">
        <f>K47*FE_et_bio!$B$19</f>
        <v>2.4698874924317935</v>
      </c>
      <c r="AN47" s="125">
        <f>L47*FE_et_bio!$B$19</f>
        <v>1.7713356986267592</v>
      </c>
      <c r="AO47" s="125">
        <f>M47*FE_et_bio!$B$19</f>
        <v>1.2611273160674092</v>
      </c>
      <c r="AP47" s="125">
        <f>N47*FE_et_bio!$B$19</f>
        <v>0.41077467408064</v>
      </c>
    </row>
    <row r="48" spans="2:43" s="391" customFormat="1" ht="12" customHeight="1">
      <c r="B48" s="387" t="s">
        <v>366</v>
      </c>
      <c r="C48" s="390">
        <f>C129+C135</f>
        <v>0</v>
      </c>
      <c r="D48" s="390">
        <f t="shared" ref="D48:N48" si="33">D129+D135</f>
        <v>0</v>
      </c>
      <c r="E48" s="390">
        <f t="shared" si="33"/>
        <v>0</v>
      </c>
      <c r="F48" s="390">
        <f t="shared" ref="F48:G48" si="34">F129+F135</f>
        <v>5.0108885723579273E-3</v>
      </c>
      <c r="G48" s="390">
        <f t="shared" si="34"/>
        <v>1.2210204281744408E-2</v>
      </c>
      <c r="H48" s="390">
        <f t="shared" ref="H48" si="35">H129+H135</f>
        <v>1.7563255067423508E-2</v>
      </c>
      <c r="I48" s="390">
        <f t="shared" si="33"/>
        <v>2.9149071500475306E-2</v>
      </c>
      <c r="J48" s="390">
        <f t="shared" si="33"/>
        <v>7.9258329367769345E-2</v>
      </c>
      <c r="K48" s="390">
        <f t="shared" si="33"/>
        <v>0.15297644355427012</v>
      </c>
      <c r="L48" s="390">
        <f t="shared" si="33"/>
        <v>0.22290390902811524</v>
      </c>
      <c r="M48" s="390">
        <f t="shared" si="33"/>
        <v>0.24451808298088851</v>
      </c>
      <c r="N48" s="390">
        <f t="shared" si="33"/>
        <v>0.31661141024906891</v>
      </c>
      <c r="O48" s="1"/>
      <c r="P48" s="387" t="s">
        <v>366</v>
      </c>
      <c r="Q48" s="505">
        <f>Q129+Q135</f>
        <v>0</v>
      </c>
      <c r="R48" s="505">
        <f t="shared" ref="R48:AB48" si="36">R129+R135</f>
        <v>0</v>
      </c>
      <c r="S48" s="505">
        <f t="shared" si="36"/>
        <v>0</v>
      </c>
      <c r="T48" s="505">
        <f t="shared" si="36"/>
        <v>5.82766340965227E-2</v>
      </c>
      <c r="U48" s="505">
        <f t="shared" si="36"/>
        <v>0.14200467579668746</v>
      </c>
      <c r="V48" s="505">
        <f t="shared" ref="V48" si="37">V129+V135</f>
        <v>0.20426065643413541</v>
      </c>
      <c r="W48" s="505">
        <f t="shared" si="36"/>
        <v>0.33900370155052778</v>
      </c>
      <c r="X48" s="505">
        <f t="shared" si="36"/>
        <v>0.9217743705471575</v>
      </c>
      <c r="Y48" s="505">
        <f t="shared" si="36"/>
        <v>1.7791160385361615</v>
      </c>
      <c r="Z48" s="505">
        <f t="shared" si="36"/>
        <v>2.5923724619969808</v>
      </c>
      <c r="AA48" s="505">
        <f t="shared" si="36"/>
        <v>2.8437453050677339</v>
      </c>
      <c r="AB48" s="505">
        <f t="shared" si="36"/>
        <v>3.6821907011966717</v>
      </c>
      <c r="AD48" s="387" t="s">
        <v>366</v>
      </c>
      <c r="AE48" s="390">
        <f>0</f>
        <v>0</v>
      </c>
      <c r="AF48" s="390">
        <f>0</f>
        <v>0</v>
      </c>
      <c r="AG48" s="390">
        <f>0</f>
        <v>0</v>
      </c>
      <c r="AH48" s="390">
        <f>0</f>
        <v>0</v>
      </c>
      <c r="AI48" s="390">
        <f>0</f>
        <v>0</v>
      </c>
      <c r="AJ48" s="390">
        <f>0</f>
        <v>0</v>
      </c>
      <c r="AK48" s="390">
        <f>0</f>
        <v>0</v>
      </c>
      <c r="AL48" s="390">
        <f>0</f>
        <v>0</v>
      </c>
      <c r="AM48" s="390">
        <f>0</f>
        <v>0</v>
      </c>
      <c r="AN48" s="390">
        <f>0</f>
        <v>0</v>
      </c>
      <c r="AO48" s="390">
        <f>0</f>
        <v>0</v>
      </c>
      <c r="AP48" s="390">
        <f>0</f>
        <v>0</v>
      </c>
    </row>
    <row r="49" spans="2:42" s="395" customFormat="1" ht="12" customHeight="1">
      <c r="B49" s="377" t="s">
        <v>368</v>
      </c>
      <c r="C49" s="378">
        <f>C130+C136</f>
        <v>0</v>
      </c>
      <c r="D49" s="378">
        <f t="shared" ref="D49:N49" si="38">D130+D136</f>
        <v>0</v>
      </c>
      <c r="E49" s="378">
        <f t="shared" si="38"/>
        <v>0</v>
      </c>
      <c r="F49" s="378">
        <f t="shared" ref="F49:G49" si="39">F130+F136</f>
        <v>0</v>
      </c>
      <c r="G49" s="378">
        <f t="shared" si="39"/>
        <v>0</v>
      </c>
      <c r="H49" s="378">
        <f t="shared" ref="H49" si="40">H130+H136</f>
        <v>0</v>
      </c>
      <c r="I49" s="378">
        <f t="shared" si="38"/>
        <v>0</v>
      </c>
      <c r="J49" s="378">
        <f t="shared" si="38"/>
        <v>5.9656807051009196E-3</v>
      </c>
      <c r="K49" s="378">
        <f t="shared" si="38"/>
        <v>5.0065802180084086E-2</v>
      </c>
      <c r="L49" s="378">
        <f t="shared" si="38"/>
        <v>0.11555515794140972</v>
      </c>
      <c r="M49" s="378">
        <f t="shared" si="38"/>
        <v>0.22674367779859012</v>
      </c>
      <c r="N49" s="378">
        <f t="shared" si="38"/>
        <v>0.40942520933757792</v>
      </c>
      <c r="O49" s="1"/>
      <c r="P49" s="377" t="s">
        <v>368</v>
      </c>
      <c r="Q49" s="506">
        <f>Q130+Q136</f>
        <v>0</v>
      </c>
      <c r="R49" s="506">
        <f t="shared" ref="R49:AB49" si="41">R130+R136</f>
        <v>0</v>
      </c>
      <c r="S49" s="506">
        <f t="shared" si="41"/>
        <v>0</v>
      </c>
      <c r="T49" s="506">
        <f t="shared" si="41"/>
        <v>0</v>
      </c>
      <c r="U49" s="506">
        <f t="shared" si="41"/>
        <v>0</v>
      </c>
      <c r="V49" s="506">
        <f t="shared" ref="V49" si="42">V130+V136</f>
        <v>0</v>
      </c>
      <c r="W49" s="506">
        <f t="shared" si="41"/>
        <v>0</v>
      </c>
      <c r="X49" s="506">
        <f t="shared" si="41"/>
        <v>6.9380866600323707E-2</v>
      </c>
      <c r="Y49" s="506">
        <f t="shared" si="41"/>
        <v>0.582265279354378</v>
      </c>
      <c r="Z49" s="506">
        <f t="shared" si="41"/>
        <v>1.343906486858595</v>
      </c>
      <c r="AA49" s="506">
        <f t="shared" si="41"/>
        <v>2.6370289727976033</v>
      </c>
      <c r="AB49" s="506">
        <f t="shared" si="41"/>
        <v>4.7616151845960317</v>
      </c>
      <c r="AD49" s="377" t="s">
        <v>368</v>
      </c>
      <c r="AE49" s="378">
        <f>C49*FE_et_bio!$B$19</f>
        <v>0</v>
      </c>
      <c r="AF49" s="378">
        <f>D49*FE_et_bio!$B$19</f>
        <v>0</v>
      </c>
      <c r="AG49" s="378">
        <f>E49*FE_et_bio!$B$19</f>
        <v>0</v>
      </c>
      <c r="AH49" s="378">
        <f>F49*FE_et_bio!$B$19</f>
        <v>0</v>
      </c>
      <c r="AI49" s="378">
        <f>G49*FE_et_bio!$B$19</f>
        <v>0</v>
      </c>
      <c r="AJ49" s="378">
        <f>H49*FE_et_bio!$B$19</f>
        <v>0</v>
      </c>
      <c r="AK49" s="378">
        <f>I49*FE_et_bio!$B$19</f>
        <v>0</v>
      </c>
      <c r="AL49" s="378">
        <f>J49*FE_et_bio!$B$19</f>
        <v>1.805983957606426E-2</v>
      </c>
      <c r="AM49" s="378">
        <f>K49*FE_et_bio!$B$19</f>
        <v>0.15156365221594459</v>
      </c>
      <c r="AN49" s="378">
        <f>L49*FE_et_bio!$B$19</f>
        <v>0.34981885852929229</v>
      </c>
      <c r="AO49" s="378">
        <f>M49*FE_et_bio!$B$19</f>
        <v>0.68641864161921606</v>
      </c>
      <c r="AP49" s="378">
        <f>N49*FE_et_bio!$B$19</f>
        <v>1.239448432550347</v>
      </c>
    </row>
    <row r="50" spans="2:42" s="16" customFormat="1" ht="12" customHeight="1">
      <c r="B50" s="114" t="s">
        <v>44</v>
      </c>
      <c r="C50" s="337">
        <f t="shared" ref="C50:N50" si="43">C114</f>
        <v>0</v>
      </c>
      <c r="D50" s="337">
        <f t="shared" si="43"/>
        <v>0</v>
      </c>
      <c r="E50" s="337">
        <f t="shared" si="43"/>
        <v>0</v>
      </c>
      <c r="F50" s="337">
        <f t="shared" ref="F50:G50" si="44">F114</f>
        <v>0</v>
      </c>
      <c r="G50" s="337">
        <f t="shared" si="44"/>
        <v>0</v>
      </c>
      <c r="H50" s="337">
        <f t="shared" ref="H50" si="45">H114</f>
        <v>0</v>
      </c>
      <c r="I50" s="337">
        <f t="shared" si="43"/>
        <v>0</v>
      </c>
      <c r="J50" s="337">
        <f t="shared" si="43"/>
        <v>0</v>
      </c>
      <c r="K50" s="337">
        <f t="shared" si="43"/>
        <v>0</v>
      </c>
      <c r="L50" s="337">
        <f t="shared" si="43"/>
        <v>0</v>
      </c>
      <c r="M50" s="337">
        <f t="shared" si="43"/>
        <v>0</v>
      </c>
      <c r="N50" s="337">
        <f t="shared" si="43"/>
        <v>0</v>
      </c>
      <c r="O50" s="1"/>
      <c r="P50" s="114" t="s">
        <v>44</v>
      </c>
      <c r="Q50" s="501">
        <f t="shared" ref="Q50:V55" si="46">C50*11.63</f>
        <v>0</v>
      </c>
      <c r="R50" s="501">
        <f t="shared" si="46"/>
        <v>0</v>
      </c>
      <c r="S50" s="501">
        <f t="shared" si="46"/>
        <v>0</v>
      </c>
      <c r="T50" s="501">
        <f t="shared" si="46"/>
        <v>0</v>
      </c>
      <c r="U50" s="501">
        <f t="shared" si="46"/>
        <v>0</v>
      </c>
      <c r="V50" s="501">
        <f t="shared" si="46"/>
        <v>0</v>
      </c>
      <c r="W50" s="501">
        <f t="shared" ref="W50:AB55" si="47">I50*11.63</f>
        <v>0</v>
      </c>
      <c r="X50" s="501">
        <f t="shared" si="47"/>
        <v>0</v>
      </c>
      <c r="Y50" s="501">
        <f t="shared" si="47"/>
        <v>0</v>
      </c>
      <c r="Z50" s="501">
        <f t="shared" si="47"/>
        <v>0</v>
      </c>
      <c r="AA50" s="501">
        <f t="shared" si="47"/>
        <v>0</v>
      </c>
      <c r="AB50" s="501">
        <f t="shared" si="47"/>
        <v>0</v>
      </c>
      <c r="AD50" s="114" t="s">
        <v>44</v>
      </c>
      <c r="AE50" s="337">
        <f t="shared" ref="AE50:AJ50" si="48">C50</f>
        <v>0</v>
      </c>
      <c r="AF50" s="337">
        <f t="shared" si="48"/>
        <v>0</v>
      </c>
      <c r="AG50" s="337">
        <f t="shared" si="48"/>
        <v>0</v>
      </c>
      <c r="AH50" s="337">
        <f t="shared" si="48"/>
        <v>0</v>
      </c>
      <c r="AI50" s="337">
        <f t="shared" si="48"/>
        <v>0</v>
      </c>
      <c r="AJ50" s="337">
        <f t="shared" si="48"/>
        <v>0</v>
      </c>
      <c r="AK50" s="337">
        <f t="shared" ref="AK50:AP50" si="49">I50</f>
        <v>0</v>
      </c>
      <c r="AL50" s="337">
        <f t="shared" si="49"/>
        <v>0</v>
      </c>
      <c r="AM50" s="337">
        <f t="shared" si="49"/>
        <v>0</v>
      </c>
      <c r="AN50" s="337">
        <f t="shared" si="49"/>
        <v>0</v>
      </c>
      <c r="AO50" s="337">
        <f t="shared" si="49"/>
        <v>0</v>
      </c>
      <c r="AP50" s="337">
        <f t="shared" si="49"/>
        <v>0</v>
      </c>
    </row>
    <row r="51" spans="2:42" s="16" customFormat="1" ht="12" customHeight="1">
      <c r="B51" s="114" t="s">
        <v>365</v>
      </c>
      <c r="C51" s="379">
        <f t="shared" ref="C51" si="50">C115+C142</f>
        <v>9.1650184024104367E-2</v>
      </c>
      <c r="D51" s="379">
        <f t="shared" ref="D51:N51" si="51">D115+D142</f>
        <v>0.11204792436767322</v>
      </c>
      <c r="E51" s="379">
        <f t="shared" si="51"/>
        <v>0.13537862893770033</v>
      </c>
      <c r="F51" s="379">
        <f t="shared" ref="F51:G51" si="52">F115+F142</f>
        <v>0.20167721868303562</v>
      </c>
      <c r="G51" s="379">
        <f t="shared" si="52"/>
        <v>0.25879114581861151</v>
      </c>
      <c r="H51" s="379">
        <f t="shared" ref="H51" si="53">H115+H142</f>
        <v>0.26124573373963045</v>
      </c>
      <c r="I51" s="379">
        <f t="shared" si="51"/>
        <v>0.35432370542447483</v>
      </c>
      <c r="J51" s="379">
        <f t="shared" si="51"/>
        <v>0.42630920352861829</v>
      </c>
      <c r="K51" s="379">
        <f t="shared" si="51"/>
        <v>0.27620011636830732</v>
      </c>
      <c r="L51" s="379">
        <f t="shared" si="51"/>
        <v>9.7827012540085634E-2</v>
      </c>
      <c r="M51" s="379">
        <f t="shared" si="51"/>
        <v>4.1854094612841473E-2</v>
      </c>
      <c r="N51" s="379">
        <f t="shared" si="51"/>
        <v>4.4497548838286868E-2</v>
      </c>
      <c r="O51" s="1"/>
      <c r="P51" s="114" t="s">
        <v>365</v>
      </c>
      <c r="Q51" s="503">
        <f t="shared" si="46"/>
        <v>1.0658916402003338</v>
      </c>
      <c r="R51" s="503">
        <f t="shared" si="46"/>
        <v>1.3031173603960395</v>
      </c>
      <c r="S51" s="503">
        <f t="shared" si="46"/>
        <v>1.5744534545454549</v>
      </c>
      <c r="T51" s="503">
        <f t="shared" si="46"/>
        <v>2.3455060532837044</v>
      </c>
      <c r="U51" s="503">
        <f t="shared" si="46"/>
        <v>3.009741025870452</v>
      </c>
      <c r="V51" s="503">
        <f t="shared" si="46"/>
        <v>3.0382878833919023</v>
      </c>
      <c r="W51" s="503">
        <f t="shared" si="47"/>
        <v>4.1207846940866428</v>
      </c>
      <c r="X51" s="503">
        <f t="shared" si="47"/>
        <v>4.957976037037831</v>
      </c>
      <c r="Y51" s="503">
        <f t="shared" si="47"/>
        <v>3.2122073533634143</v>
      </c>
      <c r="Z51" s="503">
        <f t="shared" si="47"/>
        <v>1.137728155841196</v>
      </c>
      <c r="AA51" s="503">
        <f t="shared" si="47"/>
        <v>0.48676312034734637</v>
      </c>
      <c r="AB51" s="503">
        <f t="shared" si="47"/>
        <v>0.51750649298927631</v>
      </c>
      <c r="AD51" s="114" t="s">
        <v>365</v>
      </c>
      <c r="AE51" s="151">
        <f t="shared" ref="AE51:AJ51" si="54">C51*C11</f>
        <v>0.21635555489544217</v>
      </c>
      <c r="AF51" s="151">
        <f t="shared" si="54"/>
        <v>0.24509116798827554</v>
      </c>
      <c r="AG51" s="151">
        <f t="shared" si="54"/>
        <v>0.31958384695765535</v>
      </c>
      <c r="AH51" s="151">
        <f t="shared" si="54"/>
        <v>0.47656930193039621</v>
      </c>
      <c r="AI51" s="151">
        <f t="shared" si="54"/>
        <v>0.61153122060046194</v>
      </c>
      <c r="AJ51" s="151">
        <f t="shared" si="54"/>
        <v>0.61115817044610921</v>
      </c>
      <c r="AK51" s="151">
        <f t="shared" ref="AK51:AP51" si="55">I51*I11</f>
        <v>0.79541364141913529</v>
      </c>
      <c r="AL51" s="151">
        <f t="shared" si="55"/>
        <v>0.85627419264307048</v>
      </c>
      <c r="AM51" s="151">
        <f t="shared" si="55"/>
        <v>0.52213531110863365</v>
      </c>
      <c r="AN51" s="151">
        <f t="shared" si="55"/>
        <v>0.13870089456986254</v>
      </c>
      <c r="AO51" s="151">
        <f t="shared" si="55"/>
        <v>4.9451238922327612E-2</v>
      </c>
      <c r="AP51" s="151">
        <f t="shared" si="55"/>
        <v>0</v>
      </c>
    </row>
    <row r="52" spans="2:42" ht="12" customHeight="1">
      <c r="B52" s="116" t="s">
        <v>375</v>
      </c>
      <c r="C52" s="380">
        <f>C$51*(1-FE_et_bio!B48)</f>
        <v>9.1558533840080267E-2</v>
      </c>
      <c r="D52" s="380">
        <f>D$51*(1-FE_et_bio!C48)</f>
        <v>0.10371902865634285</v>
      </c>
      <c r="E52" s="380">
        <f>E$51*(1-FE_et_bio!D48)</f>
        <v>0.13524325030876264</v>
      </c>
      <c r="F52" s="380">
        <f>F$51*(1-FE_et_bio!E48)</f>
        <v>0.20167721868303562</v>
      </c>
      <c r="G52" s="380">
        <f>G$51*(1-FE_et_bio!F48)</f>
        <v>0.25879114581861151</v>
      </c>
      <c r="H52" s="380">
        <f>H$51*(1-FE_et_bio!G48)</f>
        <v>0.25863327640223416</v>
      </c>
      <c r="I52" s="380">
        <f>I$51*(1-FE_et_bio!H48)</f>
        <v>0.33660752015325107</v>
      </c>
      <c r="J52" s="380">
        <f>J$51*(1-FE_et_bio!I48)</f>
        <v>0.36236282299932554</v>
      </c>
      <c r="K52" s="380">
        <f>K$51*(1-FE_et_bio!J48)</f>
        <v>0.22096009309464587</v>
      </c>
      <c r="L52" s="380">
        <f>L$51*(1-FE_et_bio!K48)</f>
        <v>5.8696207524051379E-2</v>
      </c>
      <c r="M52" s="380">
        <f>M$51*(1-FE_et_bio!L48)</f>
        <v>2.0927047306420737E-2</v>
      </c>
      <c r="N52" s="380">
        <f>N$51*(1-FE_et_bio!M48)</f>
        <v>0</v>
      </c>
      <c r="O52" s="1"/>
      <c r="P52" s="116" t="s">
        <v>375</v>
      </c>
      <c r="Q52" s="504">
        <f t="shared" si="46"/>
        <v>1.0648257485601336</v>
      </c>
      <c r="R52" s="504">
        <f t="shared" si="46"/>
        <v>1.2062523032732675</v>
      </c>
      <c r="S52" s="504">
        <f t="shared" si="46"/>
        <v>1.5728790010909095</v>
      </c>
      <c r="T52" s="504">
        <f t="shared" si="46"/>
        <v>2.3455060532837044</v>
      </c>
      <c r="U52" s="504">
        <f t="shared" si="46"/>
        <v>3.009741025870452</v>
      </c>
      <c r="V52" s="504">
        <f t="shared" si="46"/>
        <v>3.0079050045579834</v>
      </c>
      <c r="W52" s="504">
        <f t="shared" si="47"/>
        <v>3.9147454593823103</v>
      </c>
      <c r="X52" s="504">
        <f t="shared" si="47"/>
        <v>4.2142796314821567</v>
      </c>
      <c r="Y52" s="504">
        <f t="shared" si="47"/>
        <v>2.5697658826907315</v>
      </c>
      <c r="Z52" s="504">
        <f t="shared" si="47"/>
        <v>0.68263689350471757</v>
      </c>
      <c r="AA52" s="504">
        <f t="shared" si="47"/>
        <v>0.24338156017367318</v>
      </c>
      <c r="AB52" s="504">
        <f t="shared" si="47"/>
        <v>0</v>
      </c>
      <c r="AD52" s="116" t="s">
        <v>375</v>
      </c>
      <c r="AE52" s="125">
        <f>C52*FE_et_bio!$B$20</f>
        <v>0.2163555548954422</v>
      </c>
      <c r="AF52" s="125">
        <f>D52*FE_et_bio!$B$20</f>
        <v>0.24509116798827557</v>
      </c>
      <c r="AG52" s="125">
        <f>E52*FE_et_bio!$B$20</f>
        <v>0.3195838469576554</v>
      </c>
      <c r="AH52" s="125">
        <f>F52*FE_et_bio!$B$20</f>
        <v>0.47656930193039621</v>
      </c>
      <c r="AI52" s="125">
        <f>G52*FE_et_bio!$B$20</f>
        <v>0.61153122060046194</v>
      </c>
      <c r="AJ52" s="125">
        <f>H52*FE_et_bio!$B$20</f>
        <v>0.61115817044610932</v>
      </c>
      <c r="AK52" s="125">
        <f>I52*FE_et_bio!$B$20</f>
        <v>0.7954136414191354</v>
      </c>
      <c r="AL52" s="125">
        <f>J52*FE_et_bio!$B$20</f>
        <v>0.85627419264307048</v>
      </c>
      <c r="AM52" s="125">
        <f>K52*FE_et_bio!$B$20</f>
        <v>0.52213531110863365</v>
      </c>
      <c r="AN52" s="125">
        <f>L52*FE_et_bio!$B$20</f>
        <v>0.13870089456986254</v>
      </c>
      <c r="AO52" s="125">
        <f>M52*FE_et_bio!$B$20</f>
        <v>4.9451238922327612E-2</v>
      </c>
      <c r="AP52" s="125">
        <f>N52*FE_et_bio!$B$20</f>
        <v>0</v>
      </c>
    </row>
    <row r="53" spans="2:42" s="389" customFormat="1" ht="12" customHeight="1">
      <c r="B53" s="387" t="s">
        <v>376</v>
      </c>
      <c r="C53" s="392">
        <f>C$51*(1*FE_et_bio!B50)</f>
        <v>0</v>
      </c>
      <c r="D53" s="392">
        <f>D$51*(1*FE_et_bio!C50)</f>
        <v>0</v>
      </c>
      <c r="E53" s="392">
        <f>E$51*(1*FE_et_bio!D50)</f>
        <v>1.3537862893770033E-4</v>
      </c>
      <c r="F53" s="392">
        <f>F$51*(1*FE_et_bio!E50)</f>
        <v>0</v>
      </c>
      <c r="G53" s="392">
        <f>G$51*(1*FE_et_bio!F50)</f>
        <v>0</v>
      </c>
      <c r="H53" s="392">
        <f>H$51*(1*FE_et_bio!G50)</f>
        <v>0</v>
      </c>
      <c r="I53" s="392">
        <f>I$51*(1*FE_et_bio!H50)</f>
        <v>1.7716185271223744E-2</v>
      </c>
      <c r="J53" s="392">
        <f>J$51*(1*FE_et_bio!I50)</f>
        <v>6.3946380529292746E-2</v>
      </c>
      <c r="K53" s="392">
        <f>K$51*(1*FE_et_bio!J50)</f>
        <v>5.5240023273661468E-2</v>
      </c>
      <c r="L53" s="392">
        <f>L$51*(1*FE_et_bio!K50)</f>
        <v>3.9130805016034255E-2</v>
      </c>
      <c r="M53" s="392">
        <f>M$51*(1*FE_et_bio!L50)</f>
        <v>2.0927047306420737E-2</v>
      </c>
      <c r="N53" s="392">
        <f>N$51*(1*FE_et_bio!M50)</f>
        <v>4.4497548838286868E-2</v>
      </c>
      <c r="O53" s="1"/>
      <c r="P53" s="387" t="s">
        <v>376</v>
      </c>
      <c r="Q53" s="505">
        <f t="shared" si="46"/>
        <v>0</v>
      </c>
      <c r="R53" s="505">
        <f t="shared" si="46"/>
        <v>0</v>
      </c>
      <c r="S53" s="505">
        <f t="shared" si="46"/>
        <v>1.5744534545454551E-3</v>
      </c>
      <c r="T53" s="505">
        <f t="shared" si="46"/>
        <v>0</v>
      </c>
      <c r="U53" s="505">
        <f t="shared" si="46"/>
        <v>0</v>
      </c>
      <c r="V53" s="505">
        <f t="shared" si="46"/>
        <v>0</v>
      </c>
      <c r="W53" s="505">
        <f t="shared" si="47"/>
        <v>0.20603923470433216</v>
      </c>
      <c r="X53" s="505">
        <f t="shared" si="47"/>
        <v>0.74369640555567473</v>
      </c>
      <c r="Y53" s="505">
        <f t="shared" si="47"/>
        <v>0.64244147067268287</v>
      </c>
      <c r="Z53" s="505">
        <f t="shared" si="47"/>
        <v>0.4550912623364784</v>
      </c>
      <c r="AA53" s="505">
        <f t="shared" si="47"/>
        <v>0.24338156017367318</v>
      </c>
      <c r="AB53" s="505">
        <f t="shared" si="47"/>
        <v>0.51750649298927631</v>
      </c>
      <c r="AD53" s="387" t="s">
        <v>376</v>
      </c>
      <c r="AE53" s="390">
        <f>0</f>
        <v>0</v>
      </c>
      <c r="AF53" s="390">
        <f>0</f>
        <v>0</v>
      </c>
      <c r="AG53" s="390">
        <f>0</f>
        <v>0</v>
      </c>
      <c r="AH53" s="390">
        <f>0</f>
        <v>0</v>
      </c>
      <c r="AI53" s="390">
        <f>0</f>
        <v>0</v>
      </c>
      <c r="AJ53" s="390">
        <f>0</f>
        <v>0</v>
      </c>
      <c r="AK53" s="390">
        <f>0</f>
        <v>0</v>
      </c>
      <c r="AL53" s="390">
        <f>0</f>
        <v>0</v>
      </c>
      <c r="AM53" s="390">
        <f>0</f>
        <v>0</v>
      </c>
      <c r="AN53" s="390">
        <f>0</f>
        <v>0</v>
      </c>
      <c r="AO53" s="390">
        <f>0</f>
        <v>0</v>
      </c>
      <c r="AP53" s="390">
        <f>0</f>
        <v>0</v>
      </c>
    </row>
    <row r="54" spans="2:42" s="376" customFormat="1" ht="12" customHeight="1">
      <c r="B54" s="377" t="s">
        <v>423</v>
      </c>
      <c r="C54" s="381">
        <f>C$51*(1*FE_et_bio!B49)</f>
        <v>0</v>
      </c>
      <c r="D54" s="381">
        <f>D$51*(1*FE_et_bio!C49)</f>
        <v>0</v>
      </c>
      <c r="E54" s="381">
        <f>E$51*(1*FE_et_bio!D49)</f>
        <v>0</v>
      </c>
      <c r="F54" s="381">
        <f>F$51*(1*FE_et_bio!E49)</f>
        <v>0</v>
      </c>
      <c r="G54" s="381">
        <f>G$51*(1*FE_et_bio!F49)</f>
        <v>0</v>
      </c>
      <c r="H54" s="381">
        <f>H$51*(1*FE_et_bio!G49)</f>
        <v>0</v>
      </c>
      <c r="I54" s="381">
        <f>I$51*(1*FE_et_bio!H49)</f>
        <v>0</v>
      </c>
      <c r="J54" s="381">
        <f>J$51*(1*FE_et_bio!I49)</f>
        <v>0</v>
      </c>
      <c r="K54" s="381">
        <f>K$51*(1*FE_et_bio!J49)</f>
        <v>0</v>
      </c>
      <c r="L54" s="381">
        <f>L$51*(1*FE_et_bio!K49)</f>
        <v>0</v>
      </c>
      <c r="M54" s="381">
        <f>M$51*(1*FE_et_bio!L49)</f>
        <v>0</v>
      </c>
      <c r="N54" s="381">
        <f>N$51*(1*FE_et_bio!M49)</f>
        <v>0</v>
      </c>
      <c r="O54" s="1"/>
      <c r="P54" s="377" t="s">
        <v>423</v>
      </c>
      <c r="Q54" s="506">
        <f t="shared" si="46"/>
        <v>0</v>
      </c>
      <c r="R54" s="506">
        <f t="shared" si="46"/>
        <v>0</v>
      </c>
      <c r="S54" s="506">
        <f t="shared" si="46"/>
        <v>0</v>
      </c>
      <c r="T54" s="506">
        <f t="shared" si="46"/>
        <v>0</v>
      </c>
      <c r="U54" s="506">
        <f t="shared" si="46"/>
        <v>0</v>
      </c>
      <c r="V54" s="506">
        <f t="shared" si="46"/>
        <v>0</v>
      </c>
      <c r="W54" s="506">
        <f t="shared" si="47"/>
        <v>0</v>
      </c>
      <c r="X54" s="506">
        <f t="shared" si="47"/>
        <v>0</v>
      </c>
      <c r="Y54" s="506">
        <f t="shared" si="47"/>
        <v>0</v>
      </c>
      <c r="Z54" s="506">
        <f t="shared" si="47"/>
        <v>0</v>
      </c>
      <c r="AA54" s="506">
        <f t="shared" si="47"/>
        <v>0</v>
      </c>
      <c r="AB54" s="506">
        <f t="shared" si="47"/>
        <v>0</v>
      </c>
      <c r="AD54" s="377" t="s">
        <v>423</v>
      </c>
      <c r="AE54" s="378">
        <f>C54*FE_et_bio!$B$20</f>
        <v>0</v>
      </c>
      <c r="AF54" s="378">
        <f>D54*FE_et_bio!$B$20</f>
        <v>0</v>
      </c>
      <c r="AG54" s="378">
        <f>E54*FE_et_bio!$B$20</f>
        <v>0</v>
      </c>
      <c r="AH54" s="378">
        <f>F54*FE_et_bio!$B$20</f>
        <v>0</v>
      </c>
      <c r="AI54" s="378">
        <f>G54*FE_et_bio!$B$20</f>
        <v>0</v>
      </c>
      <c r="AJ54" s="378">
        <f>H54*FE_et_bio!$B$20</f>
        <v>0</v>
      </c>
      <c r="AK54" s="378">
        <f>I54*FE_et_bio!$B$20</f>
        <v>0</v>
      </c>
      <c r="AL54" s="378">
        <f>J54*FE_et_bio!$B$20</f>
        <v>0</v>
      </c>
      <c r="AM54" s="378">
        <f>K54*FE_et_bio!$B$20</f>
        <v>0</v>
      </c>
      <c r="AN54" s="378">
        <f>L54*FE_et_bio!$B$20</f>
        <v>0</v>
      </c>
      <c r="AO54" s="378">
        <f>M54*FE_et_bio!$B$20</f>
        <v>0</v>
      </c>
      <c r="AP54" s="378">
        <f>N54*FE_et_bio!$B$20</f>
        <v>0</v>
      </c>
    </row>
    <row r="55" spans="2:42" s="16" customFormat="1" ht="12" customHeight="1">
      <c r="B55" s="114" t="s">
        <v>28</v>
      </c>
      <c r="C55" s="337">
        <f t="shared" ref="C55:N55" si="56">C117+C125+C144</f>
        <v>0.77981625035437041</v>
      </c>
      <c r="D55" s="337">
        <f t="shared" si="56"/>
        <v>0.77870780007128138</v>
      </c>
      <c r="E55" s="337">
        <f t="shared" si="56"/>
        <v>0.65268276005279524</v>
      </c>
      <c r="F55" s="337">
        <f t="shared" ref="F55:G55" si="57">F117+F125+F144</f>
        <v>0.79456153531785689</v>
      </c>
      <c r="G55" s="337">
        <f t="shared" si="57"/>
        <v>0.93779348603814849</v>
      </c>
      <c r="H55" s="337">
        <f t="shared" ref="H55" si="58">H117+H125+H144</f>
        <v>0.98565721632340919</v>
      </c>
      <c r="I55" s="337">
        <f t="shared" si="56"/>
        <v>1.1772053083535097</v>
      </c>
      <c r="J55" s="337">
        <f t="shared" si="56"/>
        <v>2.6268277318895774</v>
      </c>
      <c r="K55" s="337">
        <f t="shared" si="56"/>
        <v>5.3082646738332482</v>
      </c>
      <c r="L55" s="337">
        <f t="shared" si="56"/>
        <v>8.2559016742614304</v>
      </c>
      <c r="M55" s="337">
        <f t="shared" si="56"/>
        <v>10.245407826734054</v>
      </c>
      <c r="N55" s="337">
        <f t="shared" si="56"/>
        <v>10.956344220423871</v>
      </c>
      <c r="O55" s="1"/>
      <c r="P55" s="114" t="s">
        <v>28</v>
      </c>
      <c r="Q55" s="501">
        <f t="shared" si="46"/>
        <v>9.0692629916213292</v>
      </c>
      <c r="R55" s="501">
        <f t="shared" si="46"/>
        <v>9.0563717148290035</v>
      </c>
      <c r="S55" s="501">
        <f t="shared" si="46"/>
        <v>7.5907004994140088</v>
      </c>
      <c r="T55" s="501">
        <f t="shared" si="46"/>
        <v>9.2407506557466768</v>
      </c>
      <c r="U55" s="501">
        <f t="shared" si="46"/>
        <v>10.906538242623668</v>
      </c>
      <c r="V55" s="501">
        <f t="shared" si="46"/>
        <v>11.463193425841249</v>
      </c>
      <c r="W55" s="501">
        <f t="shared" si="47"/>
        <v>13.690897736151319</v>
      </c>
      <c r="X55" s="501">
        <f t="shared" si="47"/>
        <v>30.550006521875787</v>
      </c>
      <c r="Y55" s="501">
        <f t="shared" si="47"/>
        <v>61.735118156680677</v>
      </c>
      <c r="Z55" s="501">
        <f t="shared" si="47"/>
        <v>96.016136471660445</v>
      </c>
      <c r="AA55" s="501">
        <f t="shared" si="47"/>
        <v>119.15409302491706</v>
      </c>
      <c r="AB55" s="501">
        <f t="shared" si="47"/>
        <v>127.42228328352962</v>
      </c>
      <c r="AD55" s="114" t="s">
        <v>28</v>
      </c>
      <c r="AE55" s="337">
        <f>0</f>
        <v>0</v>
      </c>
      <c r="AF55" s="337">
        <f>0</f>
        <v>0</v>
      </c>
      <c r="AG55" s="337">
        <f>0</f>
        <v>0</v>
      </c>
      <c r="AH55" s="337">
        <f>0</f>
        <v>0</v>
      </c>
      <c r="AI55" s="337">
        <f>0</f>
        <v>0</v>
      </c>
      <c r="AJ55" s="337">
        <f>0</f>
        <v>0</v>
      </c>
      <c r="AK55" s="337">
        <f>0</f>
        <v>0</v>
      </c>
      <c r="AL55" s="337">
        <f>0</f>
        <v>0</v>
      </c>
      <c r="AM55" s="337">
        <f>0</f>
        <v>0</v>
      </c>
      <c r="AN55" s="337">
        <f>0</f>
        <v>0</v>
      </c>
      <c r="AO55" s="337">
        <f>0</f>
        <v>0</v>
      </c>
      <c r="AP55" s="337">
        <f>0</f>
        <v>0</v>
      </c>
    </row>
    <row r="56" spans="2:42" s="16" customFormat="1" ht="12" customHeight="1">
      <c r="B56" s="114" t="s">
        <v>79</v>
      </c>
      <c r="C56" s="337">
        <f>C116+C126+C131+C137</f>
        <v>0</v>
      </c>
      <c r="D56" s="337">
        <f t="shared" ref="D56:N56" si="59">D116+D126+D131+D137</f>
        <v>0</v>
      </c>
      <c r="E56" s="337">
        <f t="shared" si="59"/>
        <v>0</v>
      </c>
      <c r="F56" s="337">
        <f t="shared" ref="F56:G56" si="60">F116+F126+F131+F137</f>
        <v>0</v>
      </c>
      <c r="G56" s="337">
        <f t="shared" si="60"/>
        <v>0</v>
      </c>
      <c r="H56" s="337">
        <f t="shared" ref="H56" si="61">H116+H126+H131+H137</f>
        <v>0</v>
      </c>
      <c r="I56" s="337">
        <f t="shared" si="59"/>
        <v>4.8722932205914901E-3</v>
      </c>
      <c r="J56" s="337">
        <f t="shared" si="59"/>
        <v>8.097519264284302E-3</v>
      </c>
      <c r="K56" s="337">
        <f t="shared" si="59"/>
        <v>3.7533930462864552E-2</v>
      </c>
      <c r="L56" s="337">
        <f t="shared" si="59"/>
        <v>9.7840053532760152E-2</v>
      </c>
      <c r="M56" s="337">
        <f t="shared" si="59"/>
        <v>0.16980977850207307</v>
      </c>
      <c r="N56" s="337">
        <f t="shared" si="59"/>
        <v>0.24442935579508618</v>
      </c>
      <c r="O56" s="1"/>
      <c r="P56" s="114" t="s">
        <v>79</v>
      </c>
      <c r="Q56" s="337">
        <f t="shared" ref="Q56:AB56" si="62">Q116+Q126+Q131+Q137</f>
        <v>0</v>
      </c>
      <c r="R56" s="337">
        <f t="shared" si="62"/>
        <v>0</v>
      </c>
      <c r="S56" s="337">
        <f t="shared" si="62"/>
        <v>0</v>
      </c>
      <c r="T56" s="337">
        <f t="shared" si="62"/>
        <v>0</v>
      </c>
      <c r="U56" s="337">
        <f t="shared" si="62"/>
        <v>0</v>
      </c>
      <c r="V56" s="337">
        <f t="shared" ref="V56" si="63">V116+V126+V131+V137</f>
        <v>0</v>
      </c>
      <c r="W56" s="337">
        <f t="shared" si="62"/>
        <v>5.6664770155479036E-2</v>
      </c>
      <c r="X56" s="337">
        <f t="shared" si="62"/>
        <v>9.4174149043626434E-2</v>
      </c>
      <c r="Y56" s="337">
        <f t="shared" si="62"/>
        <v>0.43651961128311478</v>
      </c>
      <c r="Z56" s="337">
        <f t="shared" si="62"/>
        <v>1.1378798225860005</v>
      </c>
      <c r="AA56" s="337">
        <f t="shared" si="62"/>
        <v>1.9748877239791103</v>
      </c>
      <c r="AB56" s="337">
        <f t="shared" si="62"/>
        <v>2.8427134078968526</v>
      </c>
      <c r="AD56" s="114" t="s">
        <v>79</v>
      </c>
      <c r="AE56" s="337">
        <f t="shared" ref="AE56:AP56" si="64">AE116+AE126</f>
        <v>0</v>
      </c>
      <c r="AF56" s="337">
        <f t="shared" si="64"/>
        <v>0</v>
      </c>
      <c r="AG56" s="337">
        <f t="shared" si="64"/>
        <v>0</v>
      </c>
      <c r="AH56" s="337">
        <f t="shared" ref="AH56:AI56" si="65">AH116+AH126</f>
        <v>0</v>
      </c>
      <c r="AI56" s="337">
        <f t="shared" si="65"/>
        <v>0</v>
      </c>
      <c r="AJ56" s="337">
        <f t="shared" ref="AJ56" si="66">AJ116+AJ126</f>
        <v>0</v>
      </c>
      <c r="AK56" s="337">
        <f t="shared" si="64"/>
        <v>0</v>
      </c>
      <c r="AL56" s="337">
        <f t="shared" si="64"/>
        <v>0</v>
      </c>
      <c r="AM56" s="337">
        <f t="shared" si="64"/>
        <v>0</v>
      </c>
      <c r="AN56" s="337">
        <f t="shared" si="64"/>
        <v>0</v>
      </c>
      <c r="AO56" s="337">
        <f t="shared" si="64"/>
        <v>0</v>
      </c>
      <c r="AP56" s="337">
        <f t="shared" si="64"/>
        <v>0</v>
      </c>
    </row>
    <row r="57" spans="2:42" ht="12" customHeight="1">
      <c r="B57" s="116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"/>
      <c r="P57" s="116"/>
      <c r="Q57" s="504"/>
      <c r="R57" s="504"/>
      <c r="S57" s="504"/>
      <c r="T57" s="504"/>
      <c r="U57" s="504"/>
      <c r="V57" s="504"/>
      <c r="W57" s="504"/>
      <c r="X57" s="504"/>
      <c r="Y57" s="504"/>
      <c r="Z57" s="504"/>
      <c r="AA57" s="504"/>
      <c r="AB57" s="504"/>
      <c r="AD57" s="116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</row>
    <row r="58" spans="2:42" ht="12" customHeight="1" thickBot="1">
      <c r="B58" s="128" t="s">
        <v>78</v>
      </c>
      <c r="C58" s="334">
        <f>C40+C43+C46+C50+C51+C55+C56</f>
        <v>46.369537772022724</v>
      </c>
      <c r="D58" s="334">
        <f t="shared" ref="D58:N58" si="67">D40+D43+D46+D50+D51+D55+D56</f>
        <v>46.913881246601555</v>
      </c>
      <c r="E58" s="334">
        <f t="shared" si="67"/>
        <v>38.763490210897167</v>
      </c>
      <c r="F58" s="334">
        <f t="shared" ref="F58:G58" si="68">F40+F43+F46+F50+F51+F55+F56</f>
        <v>42.205608224098</v>
      </c>
      <c r="G58" s="334">
        <f t="shared" si="68"/>
        <v>45.0775690793579</v>
      </c>
      <c r="H58" s="334">
        <f t="shared" ref="H58" si="69">H40+H43+H46+H50+H51+H55+H56</f>
        <v>43.920407737043028</v>
      </c>
      <c r="I58" s="334">
        <f t="shared" si="67"/>
        <v>42.265317951986013</v>
      </c>
      <c r="J58" s="334">
        <f t="shared" si="67"/>
        <v>35.181596960321848</v>
      </c>
      <c r="K58" s="334">
        <f t="shared" si="67"/>
        <v>28.25751007500881</v>
      </c>
      <c r="L58" s="334">
        <f t="shared" si="67"/>
        <v>21.070524451150899</v>
      </c>
      <c r="M58" s="334">
        <f t="shared" si="67"/>
        <v>16.127990279477597</v>
      </c>
      <c r="N58" s="334">
        <f t="shared" si="67"/>
        <v>13.71387288547333</v>
      </c>
      <c r="O58" s="1"/>
      <c r="P58" s="128" t="s">
        <v>78</v>
      </c>
      <c r="Q58" s="120">
        <f>Q40+Q43+Q46+Q50+Q51+Q55+Q56</f>
        <v>539.27772428862431</v>
      </c>
      <c r="R58" s="120">
        <f t="shared" ref="R58:AB58" si="70">R40+R43+R46+R50+R51+R55+R56</f>
        <v>545.60843889797616</v>
      </c>
      <c r="S58" s="120">
        <f t="shared" si="70"/>
        <v>450.81939115273411</v>
      </c>
      <c r="T58" s="120">
        <f t="shared" ref="T58:U58" si="71">T40+T43+T46+T50+T51+T55+T56</f>
        <v>490.85122364625988</v>
      </c>
      <c r="U58" s="120">
        <f t="shared" si="71"/>
        <v>524.25212839293249</v>
      </c>
      <c r="V58" s="120">
        <f t="shared" ref="V58" si="72">V40+V43+V46+V50+V51+V55+V56</f>
        <v>510.79434198181048</v>
      </c>
      <c r="W58" s="120">
        <f t="shared" si="70"/>
        <v>491.54564778159744</v>
      </c>
      <c r="X58" s="120">
        <f t="shared" si="70"/>
        <v>409.16197264854316</v>
      </c>
      <c r="Y58" s="120">
        <f t="shared" si="70"/>
        <v>328.63484217235253</v>
      </c>
      <c r="Z58" s="120">
        <f t="shared" si="70"/>
        <v>245.05019936688495</v>
      </c>
      <c r="AA58" s="120">
        <f t="shared" si="70"/>
        <v>187.5685269503245</v>
      </c>
      <c r="AB58" s="120">
        <f t="shared" si="70"/>
        <v>159.49234165805484</v>
      </c>
      <c r="AD58" s="128" t="s">
        <v>78</v>
      </c>
      <c r="AE58" s="129">
        <f>AE40+AE43+AE46+AE50+AE51+AE55+AE56</f>
        <v>133.04507746855703</v>
      </c>
      <c r="AF58" s="129">
        <f t="shared" ref="AF58:AP58" si="73">AF40+AF43+AF46+AF50+AF51+AF55+AF56</f>
        <v>133.64444175599968</v>
      </c>
      <c r="AG58" s="129">
        <f t="shared" si="73"/>
        <v>110.50198654884569</v>
      </c>
      <c r="AH58" s="129">
        <f t="shared" ref="AH58:AI58" si="74">AH40+AH43+AH46+AH50+AH51+AH55+AH56</f>
        <v>120.28376329001932</v>
      </c>
      <c r="AI58" s="129">
        <f t="shared" si="74"/>
        <v>127.87804155732952</v>
      </c>
      <c r="AJ58" s="129">
        <f t="shared" ref="AJ58" si="75">AJ40+AJ43+AJ46+AJ50+AJ51+AJ55+AJ56</f>
        <v>123.62370682612114</v>
      </c>
      <c r="AK58" s="129">
        <f t="shared" si="73"/>
        <v>116.09843793110331</v>
      </c>
      <c r="AL58" s="129">
        <f t="shared" si="73"/>
        <v>87.484923179041559</v>
      </c>
      <c r="AM58" s="129">
        <f t="shared" si="73"/>
        <v>57.556433206744082</v>
      </c>
      <c r="AN58" s="129">
        <f t="shared" si="73"/>
        <v>27.66768798902817</v>
      </c>
      <c r="AO58" s="129">
        <f t="shared" si="73"/>
        <v>7.9479113928674385</v>
      </c>
      <c r="AP58" s="129">
        <f t="shared" si="73"/>
        <v>1.6502231066309869</v>
      </c>
    </row>
    <row r="59" spans="2:42" ht="12" customHeight="1">
      <c r="B59" s="164" t="s">
        <v>226</v>
      </c>
      <c r="C59" s="165">
        <f t="shared" ref="C59" si="76">C58/$C58-1</f>
        <v>0</v>
      </c>
      <c r="D59" s="165">
        <f t="shared" ref="D59:N59" si="77">D58/$C58-1</f>
        <v>1.1739247375186501E-2</v>
      </c>
      <c r="E59" s="165">
        <f t="shared" si="77"/>
        <v>-0.164031127472543</v>
      </c>
      <c r="F59" s="165">
        <f t="shared" ref="F59:G59" si="78">F58/$C58-1</f>
        <v>-8.979881508409282E-2</v>
      </c>
      <c r="G59" s="165">
        <f t="shared" si="78"/>
        <v>-2.7862444931343266E-2</v>
      </c>
      <c r="H59" s="165">
        <f t="shared" ref="H59" si="79">H58/$C58-1</f>
        <v>-5.2817650394121229E-2</v>
      </c>
      <c r="I59" s="165">
        <f t="shared" si="77"/>
        <v>-8.8511122112435836E-2</v>
      </c>
      <c r="J59" s="165">
        <f t="shared" si="77"/>
        <v>-0.24127781619706312</v>
      </c>
      <c r="K59" s="165">
        <f t="shared" si="77"/>
        <v>-0.39060185991204532</v>
      </c>
      <c r="L59" s="165">
        <f t="shared" si="77"/>
        <v>-0.54559554691390733</v>
      </c>
      <c r="M59" s="165">
        <f t="shared" si="77"/>
        <v>-0.65218565777447757</v>
      </c>
      <c r="N59" s="165">
        <f t="shared" si="77"/>
        <v>-0.70424822966970224</v>
      </c>
      <c r="O59" s="1"/>
      <c r="P59" s="164" t="s">
        <v>226</v>
      </c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D59" s="164" t="s">
        <v>226</v>
      </c>
      <c r="AE59" s="165">
        <f t="shared" ref="AE59:AP59" si="80">AE58/$AE58-1</f>
        <v>0</v>
      </c>
      <c r="AF59" s="165">
        <f t="shared" si="80"/>
        <v>4.5049715393212786E-3</v>
      </c>
      <c r="AG59" s="165">
        <f t="shared" si="80"/>
        <v>-0.16943949636196809</v>
      </c>
      <c r="AH59" s="165">
        <f t="shared" ref="AH59:AI59" si="81">AH58/$AE58-1</f>
        <v>-9.5917221601480307E-2</v>
      </c>
      <c r="AI59" s="165">
        <f t="shared" si="81"/>
        <v>-3.8836731200736385E-2</v>
      </c>
      <c r="AJ59" s="165">
        <f t="shared" ref="AJ59" si="82">AJ58/$AE58-1</f>
        <v>-7.081337259292797E-2</v>
      </c>
      <c r="AK59" s="165">
        <f t="shared" si="80"/>
        <v>-0.12737517133212817</v>
      </c>
      <c r="AL59" s="165">
        <f t="shared" si="80"/>
        <v>-0.34244148792564566</v>
      </c>
      <c r="AM59" s="165">
        <f t="shared" si="80"/>
        <v>-0.56739148639041848</v>
      </c>
      <c r="AN59" s="165">
        <f t="shared" si="80"/>
        <v>-0.79204275336254382</v>
      </c>
      <c r="AO59" s="165">
        <f t="shared" si="80"/>
        <v>-0.94026151478813036</v>
      </c>
      <c r="AP59" s="165">
        <f t="shared" si="80"/>
        <v>-0.98759651136269222</v>
      </c>
    </row>
    <row r="60" spans="2:42" ht="12" customHeight="1">
      <c r="B60" s="164" t="s">
        <v>239</v>
      </c>
      <c r="C60" s="171">
        <f t="shared" ref="C60:N60" si="83">C40+C43+C46+C50+C51</f>
        <v>45.589721521668352</v>
      </c>
      <c r="D60" s="171">
        <f t="shared" si="83"/>
        <v>46.135173446530274</v>
      </c>
      <c r="E60" s="171">
        <f t="shared" si="83"/>
        <v>38.110807450844369</v>
      </c>
      <c r="F60" s="171">
        <f t="shared" ref="F60:G60" si="84">F40+F43+F46+F50+F51</f>
        <v>41.411046688780146</v>
      </c>
      <c r="G60" s="171">
        <f t="shared" si="84"/>
        <v>44.139775593319754</v>
      </c>
      <c r="H60" s="171">
        <f t="shared" ref="H60" si="85">H40+H43+H46+H50+H51</f>
        <v>42.934750520719618</v>
      </c>
      <c r="I60" s="171">
        <f t="shared" si="83"/>
        <v>41.083240350411913</v>
      </c>
      <c r="J60" s="171">
        <f t="shared" si="83"/>
        <v>32.546671709167988</v>
      </c>
      <c r="K60" s="171">
        <f t="shared" si="83"/>
        <v>22.911711470712699</v>
      </c>
      <c r="L60" s="171">
        <f t="shared" si="83"/>
        <v>12.716782723356708</v>
      </c>
      <c r="M60" s="171">
        <f t="shared" si="83"/>
        <v>5.71277267424147</v>
      </c>
      <c r="N60" s="171">
        <f t="shared" si="83"/>
        <v>2.5130993092543727</v>
      </c>
      <c r="O60" s="1"/>
      <c r="P60" s="164" t="s">
        <v>239</v>
      </c>
      <c r="Q60" s="171">
        <f t="shared" ref="Q60:AB60" si="86">Q40+Q43+Q46+Q50+Q51</f>
        <v>530.20846129700294</v>
      </c>
      <c r="R60" s="171">
        <f t="shared" si="86"/>
        <v>536.55206718314719</v>
      </c>
      <c r="S60" s="171">
        <f t="shared" si="86"/>
        <v>443.22869065332009</v>
      </c>
      <c r="T60" s="171">
        <f t="shared" ref="T60:U60" si="87">T40+T43+T46+T50+T51</f>
        <v>481.61047299051319</v>
      </c>
      <c r="U60" s="171">
        <f t="shared" si="87"/>
        <v>513.34559015030879</v>
      </c>
      <c r="V60" s="171">
        <f t="shared" ref="V60" si="88">V40+V43+V46+V50+V51</f>
        <v>499.33114855596921</v>
      </c>
      <c r="W60" s="171">
        <f t="shared" si="86"/>
        <v>477.79808527529065</v>
      </c>
      <c r="X60" s="171">
        <f t="shared" si="86"/>
        <v>378.51779197762374</v>
      </c>
      <c r="Y60" s="171">
        <f t="shared" si="86"/>
        <v>266.4632044043887</v>
      </c>
      <c r="Z60" s="171">
        <f t="shared" si="86"/>
        <v>147.89618307263851</v>
      </c>
      <c r="AA60" s="171">
        <f t="shared" si="86"/>
        <v>66.4395462014283</v>
      </c>
      <c r="AB60" s="171">
        <f t="shared" si="86"/>
        <v>29.227344966628355</v>
      </c>
      <c r="AD60" s="164" t="s">
        <v>239</v>
      </c>
      <c r="AE60" s="171">
        <f t="shared" ref="AE60:AP60" si="89">AE40+AE43+AE46+AE50+AE51</f>
        <v>133.04507746855703</v>
      </c>
      <c r="AF60" s="171">
        <f t="shared" si="89"/>
        <v>133.64444175599968</v>
      </c>
      <c r="AG60" s="171">
        <f t="shared" si="89"/>
        <v>110.50198654884569</v>
      </c>
      <c r="AH60" s="171">
        <f t="shared" ref="AH60:AI60" si="90">AH40+AH43+AH46+AH50+AH51</f>
        <v>120.28376329001932</v>
      </c>
      <c r="AI60" s="171">
        <f t="shared" si="90"/>
        <v>127.87804155732952</v>
      </c>
      <c r="AJ60" s="171">
        <f t="shared" ref="AJ60" si="91">AJ40+AJ43+AJ46+AJ50+AJ51</f>
        <v>123.62370682612114</v>
      </c>
      <c r="AK60" s="171">
        <f t="shared" si="89"/>
        <v>116.09843793110331</v>
      </c>
      <c r="AL60" s="171">
        <f t="shared" si="89"/>
        <v>87.484923179041559</v>
      </c>
      <c r="AM60" s="171">
        <f t="shared" si="89"/>
        <v>57.556433206744082</v>
      </c>
      <c r="AN60" s="171">
        <f t="shared" si="89"/>
        <v>27.66768798902817</v>
      </c>
      <c r="AO60" s="171">
        <f t="shared" si="89"/>
        <v>7.9479113928674385</v>
      </c>
      <c r="AP60" s="171">
        <f t="shared" si="89"/>
        <v>1.6502231066309869</v>
      </c>
    </row>
    <row r="61" spans="2:42" ht="12" customHeight="1">
      <c r="B61" s="164" t="s">
        <v>226</v>
      </c>
      <c r="C61" s="165">
        <f t="shared" ref="C61" si="92">C60/$C60-1</f>
        <v>0</v>
      </c>
      <c r="D61" s="165">
        <f t="shared" ref="D61:N61" si="93">D60/$C60-1</f>
        <v>1.1964361848595173E-2</v>
      </c>
      <c r="E61" s="165">
        <f t="shared" si="93"/>
        <v>-0.16404825081612595</v>
      </c>
      <c r="F61" s="165">
        <f t="shared" ref="F61:G61" si="94">F60/$C60-1</f>
        <v>-9.1658266236658625E-2</v>
      </c>
      <c r="G61" s="165">
        <f t="shared" si="94"/>
        <v>-3.1804228671575729E-2</v>
      </c>
      <c r="H61" s="165">
        <f t="shared" ref="H61" si="95">H60/$C60-1</f>
        <v>-5.8236175004641177E-2</v>
      </c>
      <c r="I61" s="165">
        <f t="shared" si="93"/>
        <v>-9.8848622471066294E-2</v>
      </c>
      <c r="J61" s="165">
        <f t="shared" si="93"/>
        <v>-0.28609628173098467</v>
      </c>
      <c r="K61" s="165">
        <f t="shared" si="93"/>
        <v>-0.497436906697862</v>
      </c>
      <c r="L61" s="165">
        <f t="shared" si="93"/>
        <v>-0.72106031142759797</v>
      </c>
      <c r="M61" s="165">
        <f t="shared" si="93"/>
        <v>-0.87469165233820867</v>
      </c>
      <c r="N61" s="165">
        <f t="shared" si="93"/>
        <v>-0.9448757477480989</v>
      </c>
      <c r="O61" s="1"/>
      <c r="P61" s="164" t="s">
        <v>226</v>
      </c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D61" s="164" t="s">
        <v>238</v>
      </c>
      <c r="AE61" s="165">
        <f t="shared" ref="AE61:AP61" si="96">AE60/$AE60-1</f>
        <v>0</v>
      </c>
      <c r="AF61" s="165">
        <f t="shared" si="96"/>
        <v>4.5049715393212786E-3</v>
      </c>
      <c r="AG61" s="165">
        <f t="shared" si="96"/>
        <v>-0.16943949636196809</v>
      </c>
      <c r="AH61" s="165">
        <f t="shared" ref="AH61:AI61" si="97">AH60/$AE60-1</f>
        <v>-9.5917221601480307E-2</v>
      </c>
      <c r="AI61" s="165">
        <f t="shared" si="97"/>
        <v>-3.8836731200736385E-2</v>
      </c>
      <c r="AJ61" s="165">
        <f t="shared" ref="AJ61" si="98">AJ60/$AE60-1</f>
        <v>-7.081337259292797E-2</v>
      </c>
      <c r="AK61" s="165">
        <f t="shared" si="96"/>
        <v>-0.12737517133212817</v>
      </c>
      <c r="AL61" s="165">
        <f t="shared" si="96"/>
        <v>-0.34244148792564566</v>
      </c>
      <c r="AM61" s="165">
        <f t="shared" si="96"/>
        <v>-0.56739148639041848</v>
      </c>
      <c r="AN61" s="165">
        <f t="shared" si="96"/>
        <v>-0.79204275336254382</v>
      </c>
      <c r="AO61" s="165">
        <f t="shared" si="96"/>
        <v>-0.94026151478813036</v>
      </c>
      <c r="AP61" s="165">
        <f t="shared" si="96"/>
        <v>-0.98759651136269222</v>
      </c>
    </row>
    <row r="62" spans="2:42" ht="12" customHeight="1">
      <c r="B62" s="121"/>
      <c r="C62" s="380"/>
      <c r="D62" s="380"/>
      <c r="E62" s="380"/>
      <c r="F62" s="380"/>
      <c r="G62" s="380"/>
      <c r="H62" s="380"/>
      <c r="I62" s="380"/>
      <c r="J62" s="380"/>
      <c r="K62" s="380"/>
      <c r="L62" s="380"/>
      <c r="M62" s="380"/>
      <c r="N62" s="380"/>
      <c r="O62" s="1"/>
      <c r="P62" s="121"/>
      <c r="Q62" s="380"/>
      <c r="R62" s="380"/>
      <c r="S62" s="380"/>
      <c r="T62" s="380"/>
      <c r="U62" s="380"/>
      <c r="V62" s="380"/>
      <c r="W62" s="380"/>
      <c r="X62" s="380"/>
      <c r="Y62" s="380"/>
      <c r="Z62" s="380"/>
      <c r="AA62" s="380"/>
      <c r="AB62" s="380"/>
      <c r="AD62" s="121"/>
      <c r="AE62" s="108"/>
      <c r="AF62" s="108"/>
      <c r="AG62" s="108"/>
      <c r="AH62" s="108"/>
      <c r="AI62" s="108"/>
      <c r="AJ62" s="108"/>
      <c r="AK62" s="125"/>
      <c r="AL62" s="125"/>
      <c r="AM62" s="125"/>
      <c r="AN62" s="125"/>
      <c r="AO62" s="125"/>
      <c r="AP62" s="108"/>
    </row>
    <row r="63" spans="2:42" ht="12" customHeight="1" thickBot="1">
      <c r="B63" s="109" t="s">
        <v>170</v>
      </c>
      <c r="C63" s="111"/>
      <c r="D63" s="111"/>
      <c r="E63" s="111"/>
      <c r="F63" s="111"/>
      <c r="G63" s="111"/>
      <c r="H63" s="111"/>
      <c r="I63" s="130"/>
      <c r="J63" s="186"/>
      <c r="K63" s="186"/>
      <c r="L63" s="130"/>
      <c r="M63" s="130"/>
      <c r="N63" s="130"/>
      <c r="O63" s="1"/>
      <c r="P63" s="109" t="s">
        <v>170</v>
      </c>
      <c r="Q63" s="111"/>
      <c r="R63" s="111"/>
      <c r="S63" s="111"/>
      <c r="T63" s="111"/>
      <c r="U63" s="111"/>
      <c r="V63" s="111"/>
      <c r="W63" s="130"/>
      <c r="X63" s="186"/>
      <c r="Y63" s="186"/>
      <c r="Z63" s="130"/>
      <c r="AA63" s="130"/>
      <c r="AB63" s="130"/>
      <c r="AD63" s="109"/>
      <c r="AE63" s="111"/>
      <c r="AF63" s="111"/>
      <c r="AG63" s="111"/>
      <c r="AH63" s="111"/>
      <c r="AI63" s="111"/>
      <c r="AJ63" s="111"/>
      <c r="AK63" s="130"/>
      <c r="AL63" s="186"/>
      <c r="AM63" s="186"/>
      <c r="AN63" s="130"/>
      <c r="AO63" s="130"/>
      <c r="AP63" s="130"/>
    </row>
    <row r="64" spans="2:42" ht="12" customHeight="1" thickBot="1">
      <c r="B64" s="112" t="s">
        <v>167</v>
      </c>
      <c r="C64" s="113">
        <v>2018</v>
      </c>
      <c r="D64" s="113">
        <v>2019</v>
      </c>
      <c r="E64" s="113">
        <v>2020</v>
      </c>
      <c r="F64" s="113">
        <v>2021</v>
      </c>
      <c r="G64" s="113">
        <v>2022</v>
      </c>
      <c r="H64" s="113">
        <v>2023</v>
      </c>
      <c r="I64" s="113">
        <v>2025</v>
      </c>
      <c r="J64" s="113">
        <v>2030</v>
      </c>
      <c r="K64" s="113">
        <v>2035</v>
      </c>
      <c r="L64" s="113">
        <v>2040</v>
      </c>
      <c r="M64" s="113">
        <v>2045</v>
      </c>
      <c r="N64" s="113">
        <v>2050</v>
      </c>
      <c r="O64" s="1"/>
      <c r="P64" s="112" t="s">
        <v>504</v>
      </c>
      <c r="Q64" s="113">
        <v>2018</v>
      </c>
      <c r="R64" s="113">
        <v>2019</v>
      </c>
      <c r="S64" s="113">
        <v>2020</v>
      </c>
      <c r="T64" s="113">
        <v>2021</v>
      </c>
      <c r="U64" s="113">
        <v>2022</v>
      </c>
      <c r="V64" s="113">
        <v>2023</v>
      </c>
      <c r="W64" s="113">
        <v>2025</v>
      </c>
      <c r="X64" s="113">
        <v>2030</v>
      </c>
      <c r="Y64" s="113">
        <v>2035</v>
      </c>
      <c r="Z64" s="113">
        <v>2040</v>
      </c>
      <c r="AA64" s="113">
        <v>2045</v>
      </c>
      <c r="AB64" s="113">
        <v>2050</v>
      </c>
      <c r="AD64" s="112" t="s">
        <v>357</v>
      </c>
      <c r="AE64" s="113">
        <v>2018</v>
      </c>
      <c r="AF64" s="113">
        <v>2019</v>
      </c>
      <c r="AG64" s="113">
        <v>2020</v>
      </c>
      <c r="AH64" s="113">
        <v>2021</v>
      </c>
      <c r="AI64" s="113">
        <v>2022</v>
      </c>
      <c r="AJ64" s="113">
        <v>2023</v>
      </c>
      <c r="AK64" s="113">
        <v>2025</v>
      </c>
      <c r="AL64" s="113">
        <v>2030</v>
      </c>
      <c r="AM64" s="113">
        <v>2035</v>
      </c>
      <c r="AN64" s="113">
        <v>2040</v>
      </c>
      <c r="AO64" s="113">
        <v>2045</v>
      </c>
      <c r="AP64" s="113">
        <v>2050</v>
      </c>
    </row>
    <row r="65" spans="2:42" ht="12" customHeight="1">
      <c r="B65" s="116" t="s">
        <v>151</v>
      </c>
      <c r="C65" s="125">
        <f t="shared" ref="C65:N65" si="99">C111</f>
        <v>43.43920357861743</v>
      </c>
      <c r="D65" s="125">
        <f t="shared" si="99"/>
        <v>43.954336643063733</v>
      </c>
      <c r="E65" s="125">
        <f t="shared" si="99"/>
        <v>36.602589124041415</v>
      </c>
      <c r="F65" s="125">
        <f t="shared" ref="F65:G65" si="100">F111</f>
        <v>39.712256743889611</v>
      </c>
      <c r="G65" s="125">
        <f t="shared" si="100"/>
        <v>42.254474959201971</v>
      </c>
      <c r="H65" s="125">
        <f t="shared" ref="H65" si="101">H111</f>
        <v>41.223941497266111</v>
      </c>
      <c r="I65" s="125">
        <f t="shared" si="99"/>
        <v>39.587127550267581</v>
      </c>
      <c r="J65" s="125">
        <f t="shared" si="99"/>
        <v>32.477096798830935</v>
      </c>
      <c r="K65" s="125">
        <f t="shared" si="99"/>
        <v>25.927480636980452</v>
      </c>
      <c r="L65" s="125">
        <f t="shared" si="99"/>
        <v>18.809493490689</v>
      </c>
      <c r="M65" s="125">
        <f t="shared" si="99"/>
        <v>13.871905790615235</v>
      </c>
      <c r="N65" s="126">
        <f t="shared" si="99"/>
        <v>11.417643284836988</v>
      </c>
      <c r="O65" s="1"/>
      <c r="P65" s="116" t="s">
        <v>151</v>
      </c>
      <c r="Q65" s="504">
        <f t="shared" ref="Q65:V67" si="102">C65*11.63</f>
        <v>505.19793761932073</v>
      </c>
      <c r="R65" s="504">
        <f t="shared" si="102"/>
        <v>511.18893515883127</v>
      </c>
      <c r="S65" s="504">
        <f t="shared" si="102"/>
        <v>425.68811151260167</v>
      </c>
      <c r="T65" s="504">
        <f t="shared" si="102"/>
        <v>461.8535459314362</v>
      </c>
      <c r="U65" s="504">
        <f t="shared" si="102"/>
        <v>491.41954377551895</v>
      </c>
      <c r="V65" s="504">
        <f t="shared" si="102"/>
        <v>479.43443961320492</v>
      </c>
      <c r="W65" s="504">
        <f t="shared" ref="W65:AB67" si="103">I65*11.63</f>
        <v>460.39829340961199</v>
      </c>
      <c r="X65" s="504">
        <f t="shared" si="103"/>
        <v>377.70863577040382</v>
      </c>
      <c r="Y65" s="504">
        <f t="shared" si="103"/>
        <v>301.53659980808266</v>
      </c>
      <c r="Z65" s="504">
        <f t="shared" si="103"/>
        <v>218.75440929671308</v>
      </c>
      <c r="AA65" s="504">
        <f t="shared" si="103"/>
        <v>161.33026434485521</v>
      </c>
      <c r="AB65" s="504">
        <f t="shared" si="103"/>
        <v>132.78719140265417</v>
      </c>
      <c r="AC65" s="295"/>
      <c r="AD65" s="116" t="s">
        <v>151</v>
      </c>
      <c r="AE65" s="125">
        <f>AE111</f>
        <v>126.50474303957868</v>
      </c>
      <c r="AF65" s="125">
        <f t="shared" ref="AF65:AP65" si="104">AF111</f>
        <v>126.99216694620684</v>
      </c>
      <c r="AG65" s="125">
        <f t="shared" si="104"/>
        <v>105.85613831699136</v>
      </c>
      <c r="AH65" s="125">
        <f t="shared" ref="AH65:AI65" si="105">AH111</f>
        <v>114.88253200471726</v>
      </c>
      <c r="AI65" s="125">
        <f t="shared" si="105"/>
        <v>121.68734748627776</v>
      </c>
      <c r="AJ65" s="125">
        <f t="shared" ref="AJ65" si="106">AJ111</f>
        <v>117.69248940095636</v>
      </c>
      <c r="AK65" s="125">
        <f t="shared" si="104"/>
        <v>110.30568073405949</v>
      </c>
      <c r="AL65" s="125">
        <f t="shared" si="104"/>
        <v>81.965731712189807</v>
      </c>
      <c r="AM65" s="125">
        <f t="shared" si="104"/>
        <v>53.683259564241169</v>
      </c>
      <c r="AN65" s="125">
        <f t="shared" si="104"/>
        <v>24.57122075321179</v>
      </c>
      <c r="AO65" s="125">
        <f t="shared" si="104"/>
        <v>5.5345162795928617</v>
      </c>
      <c r="AP65" s="125">
        <f t="shared" si="104"/>
        <v>0</v>
      </c>
    </row>
    <row r="66" spans="2:42" ht="12" customHeight="1">
      <c r="B66" s="116" t="s">
        <v>133</v>
      </c>
      <c r="C66" s="124">
        <f t="shared" ref="C66:N66" si="107">C123</f>
        <v>0.86592862016754735</v>
      </c>
      <c r="D66" s="124">
        <f t="shared" si="107"/>
        <v>0.85343013869876372</v>
      </c>
      <c r="E66" s="124">
        <f t="shared" si="107"/>
        <v>0.69986012153234989</v>
      </c>
      <c r="F66" s="124">
        <f t="shared" ref="F66:G66" si="108">F123</f>
        <v>0.79281313004701603</v>
      </c>
      <c r="G66" s="124">
        <f t="shared" si="108"/>
        <v>0.85645713961596126</v>
      </c>
      <c r="H66" s="124">
        <f t="shared" ref="H66" si="109">H123</f>
        <v>0.8001143879117556</v>
      </c>
      <c r="I66" s="124">
        <f t="shared" si="107"/>
        <v>0.79966615176564193</v>
      </c>
      <c r="J66" s="124">
        <f t="shared" si="107"/>
        <v>0.84871882082137051</v>
      </c>
      <c r="K66" s="124">
        <f t="shared" si="107"/>
        <v>0.88869063119684855</v>
      </c>
      <c r="L66" s="124">
        <f t="shared" si="107"/>
        <v>0.92556947171032766</v>
      </c>
      <c r="M66" s="124">
        <f t="shared" si="107"/>
        <v>0.95953837042483137</v>
      </c>
      <c r="N66" s="124">
        <f t="shared" si="107"/>
        <v>0.99077695514040665</v>
      </c>
      <c r="O66" s="1"/>
      <c r="P66" s="116" t="s">
        <v>133</v>
      </c>
      <c r="Q66" s="504">
        <f t="shared" si="102"/>
        <v>10.070749852548577</v>
      </c>
      <c r="R66" s="504">
        <f t="shared" si="102"/>
        <v>9.9253925130666225</v>
      </c>
      <c r="S66" s="504">
        <f t="shared" si="102"/>
        <v>8.13937321342123</v>
      </c>
      <c r="T66" s="504">
        <f t="shared" si="102"/>
        <v>9.2204167024467978</v>
      </c>
      <c r="U66" s="504">
        <f t="shared" si="102"/>
        <v>9.9605965337336304</v>
      </c>
      <c r="V66" s="504">
        <f t="shared" si="102"/>
        <v>9.3053303314137175</v>
      </c>
      <c r="W66" s="504">
        <f t="shared" si="103"/>
        <v>9.3001173450344155</v>
      </c>
      <c r="X66" s="504">
        <f t="shared" si="103"/>
        <v>9.8705998861525401</v>
      </c>
      <c r="Y66" s="504">
        <f t="shared" si="103"/>
        <v>10.335472040819349</v>
      </c>
      <c r="Z66" s="504">
        <f t="shared" si="103"/>
        <v>10.764372955991112</v>
      </c>
      <c r="AA66" s="504">
        <f t="shared" si="103"/>
        <v>11.159431248040789</v>
      </c>
      <c r="AB66" s="504">
        <f t="shared" si="103"/>
        <v>11.52273598828293</v>
      </c>
      <c r="AD66" s="116" t="s">
        <v>133</v>
      </c>
      <c r="AE66" s="124">
        <f t="shared" ref="AE66:AP66" si="110">AE123</f>
        <v>0.36693278299962961</v>
      </c>
      <c r="AF66" s="124">
        <f t="shared" si="110"/>
        <v>0.3652710844638678</v>
      </c>
      <c r="AG66" s="124">
        <f t="shared" si="110"/>
        <v>0.304519627370055</v>
      </c>
      <c r="AH66" s="124">
        <f t="shared" ref="AH66:AI66" si="111">AH123</f>
        <v>0.35032658711670561</v>
      </c>
      <c r="AI66" s="124">
        <f t="shared" si="111"/>
        <v>0.35916048687573127</v>
      </c>
      <c r="AJ66" s="124">
        <f t="shared" ref="AJ66" si="112">AJ123</f>
        <v>0.33574020179373731</v>
      </c>
      <c r="AK66" s="124">
        <f t="shared" si="110"/>
        <v>0.31585375594455722</v>
      </c>
      <c r="AL66" s="124">
        <f t="shared" si="110"/>
        <v>0.31880939265380692</v>
      </c>
      <c r="AM66" s="124">
        <f t="shared" si="110"/>
        <v>0.27399506446928928</v>
      </c>
      <c r="AN66" s="124">
        <f t="shared" si="110"/>
        <v>0.21107429634970326</v>
      </c>
      <c r="AO66" s="124">
        <f t="shared" si="110"/>
        <v>6.238137187962587E-2</v>
      </c>
      <c r="AP66" s="124">
        <f t="shared" si="110"/>
        <v>0</v>
      </c>
    </row>
    <row r="67" spans="2:42" ht="12" customHeight="1">
      <c r="B67" s="116" t="s">
        <v>228</v>
      </c>
      <c r="C67" s="124">
        <f t="shared" ref="C67:N67" si="113">C140</f>
        <v>0.4477032678187281</v>
      </c>
      <c r="D67" s="124">
        <f t="shared" si="113"/>
        <v>0.45592293215083118</v>
      </c>
      <c r="E67" s="124">
        <f t="shared" si="113"/>
        <v>0.44473589410558795</v>
      </c>
      <c r="F67" s="124">
        <f t="shared" ref="F67:G67" si="114">F140</f>
        <v>0.44781620707189379</v>
      </c>
      <c r="G67" s="124">
        <f t="shared" si="114"/>
        <v>0.44036144532191424</v>
      </c>
      <c r="H67" s="124">
        <f t="shared" ref="H67" si="115">H140</f>
        <v>0.43274726291320714</v>
      </c>
      <c r="I67" s="124">
        <f t="shared" si="113"/>
        <v>0.42107067492903016</v>
      </c>
      <c r="J67" s="124">
        <f t="shared" si="113"/>
        <v>0.43538117278836913</v>
      </c>
      <c r="K67" s="124">
        <f t="shared" si="113"/>
        <v>0.4214958498030501</v>
      </c>
      <c r="L67" s="124">
        <f t="shared" si="113"/>
        <v>0.40669520113442365</v>
      </c>
      <c r="M67" s="124">
        <f t="shared" si="113"/>
        <v>0.39092358887868262</v>
      </c>
      <c r="N67" s="124">
        <f t="shared" si="113"/>
        <v>0.40084861621287865</v>
      </c>
      <c r="O67" s="1"/>
      <c r="P67" s="116" t="s">
        <v>228</v>
      </c>
      <c r="Q67" s="504">
        <f t="shared" si="102"/>
        <v>5.2067890047318084</v>
      </c>
      <c r="R67" s="504">
        <f t="shared" si="102"/>
        <v>5.3023837009141674</v>
      </c>
      <c r="S67" s="504">
        <f t="shared" si="102"/>
        <v>5.1722784484479885</v>
      </c>
      <c r="T67" s="504">
        <f t="shared" si="102"/>
        <v>5.2081024882461255</v>
      </c>
      <c r="U67" s="504">
        <f t="shared" si="102"/>
        <v>5.1214036090938633</v>
      </c>
      <c r="V67" s="504">
        <f t="shared" si="102"/>
        <v>5.0328506676805995</v>
      </c>
      <c r="W67" s="504">
        <f t="shared" si="103"/>
        <v>4.897051949424621</v>
      </c>
      <c r="X67" s="504">
        <f t="shared" si="103"/>
        <v>5.0634830395287329</v>
      </c>
      <c r="Y67" s="504">
        <f t="shared" si="103"/>
        <v>4.9019967332094732</v>
      </c>
      <c r="Z67" s="504">
        <f t="shared" si="103"/>
        <v>4.7298651891933474</v>
      </c>
      <c r="AA67" s="504">
        <f t="shared" si="103"/>
        <v>4.5464413386590792</v>
      </c>
      <c r="AB67" s="504">
        <f t="shared" si="103"/>
        <v>4.6618694065557786</v>
      </c>
      <c r="AD67" s="116" t="s">
        <v>228</v>
      </c>
      <c r="AE67" s="124">
        <f t="shared" ref="AE67:AP67" si="116">AE140</f>
        <v>1.279176540509058</v>
      </c>
      <c r="AF67" s="124">
        <f t="shared" si="116"/>
        <v>1.2913970505287615</v>
      </c>
      <c r="AG67" s="124">
        <f t="shared" si="116"/>
        <v>1.2646794417423695</v>
      </c>
      <c r="AH67" s="124">
        <f t="shared" ref="AH67:AI67" si="117">AH140</f>
        <v>1.2737221422094864</v>
      </c>
      <c r="AI67" s="124">
        <f t="shared" si="117"/>
        <v>1.2480202625511978</v>
      </c>
      <c r="AJ67" s="124">
        <f t="shared" ref="AJ67" si="118">AJ140</f>
        <v>1.2178921997570697</v>
      </c>
      <c r="AK67" s="124">
        <f t="shared" si="116"/>
        <v>1.1530129289327666</v>
      </c>
      <c r="AL67" s="124">
        <f t="shared" si="116"/>
        <v>1.1403581390265369</v>
      </c>
      <c r="AM67" s="124">
        <f t="shared" si="116"/>
        <v>0.97772743338589807</v>
      </c>
      <c r="AN67" s="124">
        <f t="shared" si="116"/>
        <v>0.7642383823106208</v>
      </c>
      <c r="AO67" s="124">
        <f t="shared" si="116"/>
        <v>0.40346778370832698</v>
      </c>
      <c r="AP67" s="124">
        <f t="shared" si="116"/>
        <v>0</v>
      </c>
    </row>
    <row r="68" spans="2:42" s="183" customFormat="1" ht="12" customHeight="1">
      <c r="B68" s="181" t="s">
        <v>198</v>
      </c>
      <c r="C68" s="182">
        <f t="shared" ref="C68:N68" si="119">C128+C134</f>
        <v>1.6167023054190199</v>
      </c>
      <c r="D68" s="182">
        <f t="shared" si="119"/>
        <v>1.6501915326882259</v>
      </c>
      <c r="E68" s="182">
        <f t="shared" si="119"/>
        <v>1.0163050712178163</v>
      </c>
      <c r="F68" s="182">
        <f t="shared" ref="F68:G68" si="120">F128+F134</f>
        <v>1.252722143089481</v>
      </c>
      <c r="G68" s="182">
        <f t="shared" si="120"/>
        <v>1.5262755352180508</v>
      </c>
      <c r="H68" s="182">
        <f t="shared" ref="H68" si="121">H128+H134</f>
        <v>1.4636045889519593</v>
      </c>
      <c r="I68" s="182">
        <f t="shared" si="119"/>
        <v>1.4574535750237643</v>
      </c>
      <c r="J68" s="182">
        <f t="shared" si="119"/>
        <v>1.420400167881172</v>
      </c>
      <c r="K68" s="182">
        <f t="shared" si="119"/>
        <v>1.0198429570284646</v>
      </c>
      <c r="L68" s="182">
        <f t="shared" si="119"/>
        <v>0.92876628761714586</v>
      </c>
      <c r="M68" s="182">
        <f t="shared" si="119"/>
        <v>0.9056225295588467</v>
      </c>
      <c r="N68" s="182">
        <f t="shared" si="119"/>
        <v>0.90460402928305395</v>
      </c>
      <c r="O68" s="1"/>
      <c r="P68" s="181" t="s">
        <v>198</v>
      </c>
      <c r="Q68" s="504">
        <f>Q128+Q134</f>
        <v>18.802247812023204</v>
      </c>
      <c r="R68" s="504">
        <f t="shared" ref="R68:AB68" si="122">R128+R134</f>
        <v>19.191727525164069</v>
      </c>
      <c r="S68" s="504">
        <f t="shared" si="122"/>
        <v>11.819627978263206</v>
      </c>
      <c r="T68" s="504">
        <f t="shared" si="122"/>
        <v>14.569158524130664</v>
      </c>
      <c r="U68" s="504">
        <f t="shared" si="122"/>
        <v>17.750584474585931</v>
      </c>
      <c r="V68" s="504">
        <f t="shared" ref="V68" si="123">V128+V134</f>
        <v>17.021721369511287</v>
      </c>
      <c r="W68" s="504">
        <f t="shared" si="122"/>
        <v>16.950185077526378</v>
      </c>
      <c r="X68" s="504">
        <f t="shared" si="122"/>
        <v>16.519253952458033</v>
      </c>
      <c r="Y68" s="504">
        <f t="shared" si="122"/>
        <v>11.860773590241042</v>
      </c>
      <c r="Z68" s="504">
        <f t="shared" si="122"/>
        <v>10.801551924987407</v>
      </c>
      <c r="AA68" s="504">
        <f t="shared" si="122"/>
        <v>10.532390018769387</v>
      </c>
      <c r="AB68" s="504">
        <f t="shared" si="122"/>
        <v>10.520544860561918</v>
      </c>
      <c r="AC68"/>
      <c r="AD68" s="181" t="s">
        <v>198</v>
      </c>
      <c r="AE68" s="182">
        <f t="shared" ref="AE68:AP68" si="124">AE128+AE134</f>
        <v>4.8942251054696406</v>
      </c>
      <c r="AF68" s="182">
        <f t="shared" si="124"/>
        <v>4.9956066748002073</v>
      </c>
      <c r="AG68" s="182">
        <f t="shared" si="124"/>
        <v>3.0766491627419121</v>
      </c>
      <c r="AH68" s="182">
        <f t="shared" ref="AH68:AI68" si="125">AH128+AH134</f>
        <v>3.7771825559758874</v>
      </c>
      <c r="AI68" s="182">
        <f t="shared" si="125"/>
        <v>4.5835133216248405</v>
      </c>
      <c r="AJ68" s="1138">
        <f t="shared" ref="AJ68" si="126">AJ128+AJ134</f>
        <v>4.3775850236139826</v>
      </c>
      <c r="AK68" s="182">
        <f t="shared" si="124"/>
        <v>4.3238905121665141</v>
      </c>
      <c r="AL68" s="182">
        <f t="shared" si="124"/>
        <v>4.0600239351714009</v>
      </c>
      <c r="AM68" s="182">
        <f t="shared" si="124"/>
        <v>2.6214511446477378</v>
      </c>
      <c r="AN68" s="182">
        <f t="shared" si="124"/>
        <v>2.1211545571560517</v>
      </c>
      <c r="AO68" s="182">
        <f t="shared" si="124"/>
        <v>1.9475459576866254</v>
      </c>
      <c r="AP68" s="182">
        <f t="shared" si="124"/>
        <v>1.6502231066309869</v>
      </c>
    </row>
    <row r="69" spans="2:42" ht="12" customHeight="1">
      <c r="B69" s="116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"/>
      <c r="P69" s="116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D69" s="116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</row>
    <row r="70" spans="2:42" ht="12" customHeight="1" thickBot="1">
      <c r="B70" s="119" t="s">
        <v>78</v>
      </c>
      <c r="C70" s="334">
        <f t="shared" ref="C70:N70" si="127">SUM(C65:C68)</f>
        <v>46.369537772022724</v>
      </c>
      <c r="D70" s="129">
        <f t="shared" si="127"/>
        <v>46.913881246601555</v>
      </c>
      <c r="E70" s="129">
        <f t="shared" si="127"/>
        <v>38.763490210897174</v>
      </c>
      <c r="F70" s="129">
        <f t="shared" ref="F70:G70" si="128">SUM(F65:F68)</f>
        <v>42.205608224098</v>
      </c>
      <c r="G70" s="129">
        <f t="shared" si="128"/>
        <v>45.077569079357893</v>
      </c>
      <c r="H70" s="129">
        <f t="shared" ref="H70" si="129">SUM(H65:H68)</f>
        <v>43.920407737043035</v>
      </c>
      <c r="I70" s="129">
        <f t="shared" si="127"/>
        <v>42.265317951986013</v>
      </c>
      <c r="J70" s="129">
        <f t="shared" si="127"/>
        <v>35.181596960321841</v>
      </c>
      <c r="K70" s="129">
        <f t="shared" si="127"/>
        <v>28.257510075008817</v>
      </c>
      <c r="L70" s="129">
        <f t="shared" si="127"/>
        <v>21.070524451150899</v>
      </c>
      <c r="M70" s="129">
        <f t="shared" si="127"/>
        <v>16.127990279477597</v>
      </c>
      <c r="N70" s="334">
        <f t="shared" si="127"/>
        <v>13.713872885473325</v>
      </c>
      <c r="O70" s="1"/>
      <c r="P70" s="119" t="s">
        <v>78</v>
      </c>
      <c r="Q70" s="120">
        <f t="shared" ref="Q70:AB70" si="130">SUM(Q65:Q68)</f>
        <v>539.27772428862431</v>
      </c>
      <c r="R70" s="120">
        <f t="shared" si="130"/>
        <v>545.60843889797616</v>
      </c>
      <c r="S70" s="120">
        <f t="shared" si="130"/>
        <v>450.81939115273406</v>
      </c>
      <c r="T70" s="120">
        <f t="shared" ref="T70:U70" si="131">SUM(T65:T68)</f>
        <v>490.85122364625983</v>
      </c>
      <c r="U70" s="120">
        <f t="shared" si="131"/>
        <v>524.25212839293238</v>
      </c>
      <c r="V70" s="120">
        <f t="shared" ref="V70" si="132">SUM(V65:V68)</f>
        <v>510.79434198181048</v>
      </c>
      <c r="W70" s="120">
        <f t="shared" si="130"/>
        <v>491.54564778159744</v>
      </c>
      <c r="X70" s="120">
        <f t="shared" si="130"/>
        <v>409.1619726485431</v>
      </c>
      <c r="Y70" s="120">
        <f t="shared" si="130"/>
        <v>328.63484217235253</v>
      </c>
      <c r="Z70" s="120">
        <f t="shared" si="130"/>
        <v>245.05019936688495</v>
      </c>
      <c r="AA70" s="120">
        <f t="shared" si="130"/>
        <v>187.56852695032444</v>
      </c>
      <c r="AB70" s="120">
        <f t="shared" si="130"/>
        <v>159.49234165805481</v>
      </c>
      <c r="AC70" s="335"/>
      <c r="AD70" s="119" t="s">
        <v>78</v>
      </c>
      <c r="AE70" s="129">
        <f t="shared" ref="AE70:AP70" si="133">SUM(AE65:AE68)</f>
        <v>133.04507746855703</v>
      </c>
      <c r="AF70" s="129">
        <f t="shared" si="133"/>
        <v>133.64444175599968</v>
      </c>
      <c r="AG70" s="129">
        <f t="shared" si="133"/>
        <v>110.50198654884571</v>
      </c>
      <c r="AH70" s="129">
        <f t="shared" ref="AH70:AI70" si="134">SUM(AH65:AH68)</f>
        <v>120.28376329001935</v>
      </c>
      <c r="AI70" s="129">
        <f t="shared" si="134"/>
        <v>127.87804155732952</v>
      </c>
      <c r="AJ70" s="129">
        <f t="shared" ref="AJ70" si="135">SUM(AJ65:AJ68)</f>
        <v>123.62370682612116</v>
      </c>
      <c r="AK70" s="129">
        <f t="shared" si="133"/>
        <v>116.09843793110333</v>
      </c>
      <c r="AL70" s="129">
        <f t="shared" si="133"/>
        <v>87.484923179041544</v>
      </c>
      <c r="AM70" s="129">
        <f t="shared" si="133"/>
        <v>57.556433206744096</v>
      </c>
      <c r="AN70" s="129">
        <f t="shared" si="133"/>
        <v>27.667687989028167</v>
      </c>
      <c r="AO70" s="129">
        <f t="shared" si="133"/>
        <v>7.9479113928674394</v>
      </c>
      <c r="AP70" s="129">
        <f t="shared" si="133"/>
        <v>1.6502231066309869</v>
      </c>
    </row>
    <row r="71" spans="2:42" ht="12" customHeight="1">
      <c r="B71" s="164" t="s">
        <v>226</v>
      </c>
      <c r="C71" s="165">
        <f t="shared" ref="C71" si="136">C70/$C70-1</f>
        <v>0</v>
      </c>
      <c r="D71" s="165">
        <f t="shared" ref="D71:N71" si="137">D70/$C70-1</f>
        <v>1.1739247375186501E-2</v>
      </c>
      <c r="E71" s="165">
        <f t="shared" si="137"/>
        <v>-0.16403112747254289</v>
      </c>
      <c r="F71" s="165">
        <f t="shared" ref="F71:G71" si="138">F70/$C70-1</f>
        <v>-8.979881508409282E-2</v>
      </c>
      <c r="G71" s="165">
        <f t="shared" si="138"/>
        <v>-2.7862444931343378E-2</v>
      </c>
      <c r="H71" s="165">
        <f t="shared" ref="H71" si="139">H70/$C70-1</f>
        <v>-5.2817650394121118E-2</v>
      </c>
      <c r="I71" s="165">
        <f t="shared" si="137"/>
        <v>-8.8511122112435836E-2</v>
      </c>
      <c r="J71" s="165">
        <f t="shared" si="137"/>
        <v>-0.24127781619706334</v>
      </c>
      <c r="K71" s="165">
        <f t="shared" si="137"/>
        <v>-0.39060185991204521</v>
      </c>
      <c r="L71" s="165">
        <f t="shared" si="137"/>
        <v>-0.54559554691390733</v>
      </c>
      <c r="M71" s="165">
        <f t="shared" si="137"/>
        <v>-0.65218565777447757</v>
      </c>
      <c r="N71" s="165">
        <f t="shared" si="137"/>
        <v>-0.70424822966970235</v>
      </c>
      <c r="O71" s="1"/>
      <c r="P71" s="164" t="s">
        <v>226</v>
      </c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D71" s="164" t="s">
        <v>226</v>
      </c>
      <c r="AE71" s="165">
        <f t="shared" ref="AE71:AJ71" si="140">AE70/$C70-1</f>
        <v>1.8692344987926619</v>
      </c>
      <c r="AF71" s="165">
        <f t="shared" si="140"/>
        <v>1.8821603185493618</v>
      </c>
      <c r="AG71" s="165">
        <f t="shared" si="140"/>
        <v>1.3830728503728498</v>
      </c>
      <c r="AH71" s="165">
        <f t="shared" si="140"/>
        <v>1.5940254975453545</v>
      </c>
      <c r="AI71" s="165">
        <f t="shared" si="140"/>
        <v>1.7578028098111718</v>
      </c>
      <c r="AJ71" s="165">
        <f t="shared" si="140"/>
        <v>1.6660543271731751</v>
      </c>
      <c r="AK71" s="165">
        <f t="shared" ref="AK71:AP71" si="141">AK70/$C70-1</f>
        <v>1.5037652629168941</v>
      </c>
      <c r="AL71" s="165">
        <f t="shared" si="141"/>
        <v>0.88668956781850827</v>
      </c>
      <c r="AM71" s="165">
        <f t="shared" si="141"/>
        <v>0.24125527172002648</v>
      </c>
      <c r="AN71" s="165">
        <f t="shared" si="141"/>
        <v>-0.40332189367387672</v>
      </c>
      <c r="AO71" s="165">
        <f t="shared" si="141"/>
        <v>-0.82859627732448848</v>
      </c>
      <c r="AP71" s="165">
        <f t="shared" si="141"/>
        <v>-0.96441148249645359</v>
      </c>
    </row>
    <row r="72" spans="2:42" ht="12" customHeight="1">
      <c r="B72" s="121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"/>
      <c r="P72" s="121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D72" s="121"/>
      <c r="AE72" s="108"/>
      <c r="AF72" s="108">
        <f>(AF76*7.9%+7.3%*AF77)/(20.6+50.7)</f>
        <v>7.8797918923659949E-2</v>
      </c>
      <c r="AG72" s="108">
        <f t="shared" ref="AG72:AK72" si="142">(AG76*8.7%+12.1%*AG77)/(29+16.6)</f>
        <v>0.14429357524958908</v>
      </c>
      <c r="AH72" s="108">
        <f t="shared" ref="AH72:AI72" si="143">(AH76*8.7%+12.1%*AH77)/(29+16.6)</f>
        <v>0.15483326345083065</v>
      </c>
      <c r="AI72" s="108">
        <f t="shared" si="143"/>
        <v>0.1691901597624472</v>
      </c>
      <c r="AJ72" s="108">
        <f t="shared" ref="AJ72" si="144">(AJ76*8.7%+12.1%*AJ77)/(29+16.6)</f>
        <v>0.16210184332409405</v>
      </c>
      <c r="AK72" s="108">
        <f t="shared" si="142"/>
        <v>0.14761783186720875</v>
      </c>
      <c r="AL72" s="108">
        <f>(AL76*8.7%+12.1%*AL77)/(29+16.6)</f>
        <v>0.10302156441583354</v>
      </c>
      <c r="AM72" s="108"/>
      <c r="AN72" s="108"/>
      <c r="AO72" s="108"/>
      <c r="AP72" s="108"/>
    </row>
    <row r="73" spans="2:42" ht="12" customHeight="1" thickBot="1">
      <c r="B73" s="109" t="s">
        <v>171</v>
      </c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"/>
      <c r="P73" s="109" t="s">
        <v>171</v>
      </c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D73" s="109" t="s">
        <v>171</v>
      </c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</row>
    <row r="74" spans="2:42" ht="12" customHeight="1" thickBot="1">
      <c r="B74" s="112" t="s">
        <v>167</v>
      </c>
      <c r="C74" s="113">
        <v>2018</v>
      </c>
      <c r="D74" s="113">
        <v>2019</v>
      </c>
      <c r="E74" s="113">
        <v>2020</v>
      </c>
      <c r="F74" s="113">
        <v>2021</v>
      </c>
      <c r="G74" s="113">
        <v>2022</v>
      </c>
      <c r="H74" s="113">
        <v>2023</v>
      </c>
      <c r="I74" s="113">
        <v>2025</v>
      </c>
      <c r="J74" s="113">
        <v>2030</v>
      </c>
      <c r="K74" s="113">
        <v>2035</v>
      </c>
      <c r="L74" s="113">
        <v>2040</v>
      </c>
      <c r="M74" s="113">
        <v>2045</v>
      </c>
      <c r="N74" s="113">
        <v>2050</v>
      </c>
      <c r="O74" s="1"/>
      <c r="P74" s="112" t="s">
        <v>504</v>
      </c>
      <c r="Q74" s="113">
        <v>2018</v>
      </c>
      <c r="R74" s="113">
        <v>2019</v>
      </c>
      <c r="S74" s="113">
        <v>2020</v>
      </c>
      <c r="T74" s="113">
        <v>2021</v>
      </c>
      <c r="U74" s="113">
        <v>2022</v>
      </c>
      <c r="V74" s="113">
        <v>2023</v>
      </c>
      <c r="W74" s="113">
        <v>2025</v>
      </c>
      <c r="X74" s="113">
        <v>2030</v>
      </c>
      <c r="Y74" s="113">
        <v>2035</v>
      </c>
      <c r="Z74" s="576">
        <v>2040</v>
      </c>
      <c r="AA74" s="113">
        <v>2045</v>
      </c>
      <c r="AB74" s="576">
        <v>2050</v>
      </c>
      <c r="AD74" s="112" t="s">
        <v>357</v>
      </c>
      <c r="AE74" s="113">
        <v>2018</v>
      </c>
      <c r="AF74" s="113">
        <v>2019</v>
      </c>
      <c r="AG74" s="113">
        <v>2020</v>
      </c>
      <c r="AH74" s="113">
        <v>2021</v>
      </c>
      <c r="AI74" s="113">
        <v>2022</v>
      </c>
      <c r="AJ74" s="113">
        <v>2023</v>
      </c>
      <c r="AK74" s="113">
        <v>2025</v>
      </c>
      <c r="AL74" s="113">
        <v>2030</v>
      </c>
      <c r="AM74" s="113">
        <v>2035</v>
      </c>
      <c r="AN74" s="113">
        <v>2040</v>
      </c>
      <c r="AO74" s="113">
        <v>2045</v>
      </c>
      <c r="AP74" s="113">
        <v>2050</v>
      </c>
    </row>
    <row r="75" spans="2:42" ht="12" customHeight="1">
      <c r="B75" s="114" t="s">
        <v>153</v>
      </c>
      <c r="C75" s="151">
        <f t="shared" ref="C75:N75" si="145">SUM(C76:C81)</f>
        <v>25.724778148519587</v>
      </c>
      <c r="D75" s="151">
        <f t="shared" si="145"/>
        <v>26.111328906908415</v>
      </c>
      <c r="E75" s="151">
        <f t="shared" si="145"/>
        <v>20.682151194392645</v>
      </c>
      <c r="F75" s="151">
        <f t="shared" ref="F75:G75" si="146">SUM(F76:F81)</f>
        <v>22.347283993246375</v>
      </c>
      <c r="G75" s="151">
        <f t="shared" si="146"/>
        <v>24.660603691134352</v>
      </c>
      <c r="H75" s="151">
        <f t="shared" ref="H75" si="147">SUM(H76:H81)</f>
        <v>24.060911472016954</v>
      </c>
      <c r="I75" s="151">
        <f t="shared" si="145"/>
        <v>22.851669542732441</v>
      </c>
      <c r="J75" s="151">
        <f t="shared" si="145"/>
        <v>19.061250424582422</v>
      </c>
      <c r="K75" s="151">
        <f t="shared" si="145"/>
        <v>15.074397374270038</v>
      </c>
      <c r="L75" s="151">
        <f t="shared" si="145"/>
        <v>10.767865420982471</v>
      </c>
      <c r="M75" s="151">
        <f t="shared" si="145"/>
        <v>7.5481167665918019</v>
      </c>
      <c r="N75" s="151">
        <f t="shared" si="145"/>
        <v>5.9249891713102363</v>
      </c>
      <c r="O75" s="1"/>
      <c r="P75" s="114" t="s">
        <v>153</v>
      </c>
      <c r="Q75" s="151">
        <f t="shared" ref="Q75:V81" si="148">C75*11.63</f>
        <v>299.17916986728284</v>
      </c>
      <c r="R75" s="151">
        <f t="shared" si="148"/>
        <v>303.67475518734489</v>
      </c>
      <c r="S75" s="151">
        <f t="shared" si="148"/>
        <v>240.53341839078649</v>
      </c>
      <c r="T75" s="151">
        <f t="shared" si="148"/>
        <v>259.89891284145534</v>
      </c>
      <c r="U75" s="151">
        <f t="shared" si="148"/>
        <v>286.80282092789253</v>
      </c>
      <c r="V75" s="151">
        <f t="shared" si="148"/>
        <v>279.82840041955717</v>
      </c>
      <c r="W75" s="151">
        <f t="shared" ref="W75:AB81" si="149">I75*11.63</f>
        <v>265.76491678197829</v>
      </c>
      <c r="X75" s="151">
        <f t="shared" si="149"/>
        <v>221.6823424378936</v>
      </c>
      <c r="Y75" s="151">
        <f t="shared" si="149"/>
        <v>175.31524146276055</v>
      </c>
      <c r="Z75" s="577">
        <f t="shared" si="149"/>
        <v>125.23027484602615</v>
      </c>
      <c r="AA75" s="151">
        <f t="shared" si="149"/>
        <v>87.784597995462661</v>
      </c>
      <c r="AB75" s="577">
        <f t="shared" si="149"/>
        <v>68.907624062338058</v>
      </c>
      <c r="AC75" s="870"/>
      <c r="AD75" s="114" t="s">
        <v>153</v>
      </c>
      <c r="AE75" s="151">
        <f t="shared" ref="AE75:AP75" si="150">SUM(AE76:AE81)</f>
        <v>74.695769621447198</v>
      </c>
      <c r="AF75" s="151">
        <f t="shared" si="150"/>
        <v>75.187827430280549</v>
      </c>
      <c r="AG75" s="151">
        <f t="shared" si="150"/>
        <v>59.597036332362464</v>
      </c>
      <c r="AH75" s="151">
        <f t="shared" ref="AH75:AI75" si="151">SUM(AH76:AH81)</f>
        <v>64.352048771862243</v>
      </c>
      <c r="AI75" s="151">
        <f t="shared" si="151"/>
        <v>70.63191207799639</v>
      </c>
      <c r="AJ75" s="151">
        <f t="shared" ref="AJ75" si="152">SUM(AJ76:AJ81)</f>
        <v>68.191593313556041</v>
      </c>
      <c r="AK75" s="151">
        <f t="shared" si="150"/>
        <v>63.005808380799259</v>
      </c>
      <c r="AL75" s="151">
        <f t="shared" si="150"/>
        <v>47.599783515709383</v>
      </c>
      <c r="AM75" s="151">
        <f t="shared" si="150"/>
        <v>30.947137671333461</v>
      </c>
      <c r="AN75" s="151">
        <f t="shared" si="150"/>
        <v>13.925968039846509</v>
      </c>
      <c r="AO75" s="151">
        <f t="shared" si="150"/>
        <v>2.5103365092720025</v>
      </c>
      <c r="AP75" s="151">
        <f t="shared" si="150"/>
        <v>0</v>
      </c>
    </row>
    <row r="76" spans="2:42" ht="12" customHeight="1">
      <c r="B76" s="116" t="s">
        <v>168</v>
      </c>
      <c r="C76" s="124">
        <f>VP!C183</f>
        <v>7.1717284903430629</v>
      </c>
      <c r="D76" s="124">
        <f>VP!D183</f>
        <v>7.6772014539834341</v>
      </c>
      <c r="E76" s="124">
        <f>VP!E183</f>
        <v>6.5658491418562583</v>
      </c>
      <c r="F76" s="124">
        <f>VP!F183</f>
        <v>7.5559748635649742</v>
      </c>
      <c r="G76" s="124">
        <f>VP!G183</f>
        <v>8.6800984626339996</v>
      </c>
      <c r="H76" s="124">
        <f>VP!H183</f>
        <v>9.0320075117798275</v>
      </c>
      <c r="I76" s="124">
        <f>VP!I183</f>
        <v>9.5689228312754828</v>
      </c>
      <c r="J76" s="124">
        <f>VP!J183</f>
        <v>11.808337983236134</v>
      </c>
      <c r="K76" s="124">
        <f>VP!K183</f>
        <v>10.472641417527374</v>
      </c>
      <c r="L76" s="124">
        <f>VP!L183</f>
        <v>6.096883200535002</v>
      </c>
      <c r="M76" s="124">
        <f>VP!M183</f>
        <v>1.9706100970695077</v>
      </c>
      <c r="N76" s="124">
        <f>VP!N183</f>
        <v>1.4736220790784326E-2</v>
      </c>
      <c r="O76" s="1"/>
      <c r="P76" s="116" t="s">
        <v>168</v>
      </c>
      <c r="Q76" s="124">
        <f t="shared" si="148"/>
        <v>83.407202342689828</v>
      </c>
      <c r="R76" s="124">
        <f t="shared" si="148"/>
        <v>89.285852909827341</v>
      </c>
      <c r="S76" s="124">
        <f t="shared" si="148"/>
        <v>76.360825519788293</v>
      </c>
      <c r="T76" s="124">
        <f t="shared" si="148"/>
        <v>87.875987663260659</v>
      </c>
      <c r="U76" s="124">
        <f t="shared" si="148"/>
        <v>100.94954512043343</v>
      </c>
      <c r="V76" s="124">
        <f t="shared" si="148"/>
        <v>105.0422473619994</v>
      </c>
      <c r="W76" s="124">
        <f t="shared" si="149"/>
        <v>111.28657252773387</v>
      </c>
      <c r="X76" s="124">
        <f t="shared" si="149"/>
        <v>137.33097074503624</v>
      </c>
      <c r="Y76" s="124">
        <f t="shared" si="149"/>
        <v>121.79681968584336</v>
      </c>
      <c r="Z76" s="578">
        <f t="shared" si="149"/>
        <v>70.906751622222075</v>
      </c>
      <c r="AA76" s="124">
        <f t="shared" si="149"/>
        <v>22.918195428918377</v>
      </c>
      <c r="AB76" s="578">
        <f t="shared" si="149"/>
        <v>0.17138224779682174</v>
      </c>
      <c r="AC76" s="870"/>
      <c r="AD76" s="116" t="s">
        <v>168</v>
      </c>
      <c r="AE76" s="124">
        <f t="shared" ref="AE76:AJ76" si="153">C76*C$9</f>
        <v>20.373418576635963</v>
      </c>
      <c r="AF76" s="124">
        <f t="shared" si="153"/>
        <v>21.596702807745743</v>
      </c>
      <c r="AG76" s="124">
        <f t="shared" si="153"/>
        <v>18.572187201017496</v>
      </c>
      <c r="AH76" s="124">
        <f t="shared" si="153"/>
        <v>21.358855530513313</v>
      </c>
      <c r="AI76" s="124">
        <f t="shared" si="153"/>
        <v>24.452649302057921</v>
      </c>
      <c r="AJ76" s="124">
        <f t="shared" si="153"/>
        <v>25.274668687105624</v>
      </c>
      <c r="AK76" s="124">
        <f t="shared" ref="AK76:AP76" si="154">I76*I$9</f>
        <v>26.244990615646799</v>
      </c>
      <c r="AL76" s="124">
        <f t="shared" si="154"/>
        <v>31.229131412906618</v>
      </c>
      <c r="AM76" s="124">
        <f t="shared" si="154"/>
        <v>25.995704209647982</v>
      </c>
      <c r="AN76" s="124">
        <f t="shared" si="154"/>
        <v>13.078750336718862</v>
      </c>
      <c r="AO76" s="124">
        <f t="shared" si="154"/>
        <v>2.4155777982079973</v>
      </c>
      <c r="AP76" s="124">
        <f t="shared" si="154"/>
        <v>0</v>
      </c>
    </row>
    <row r="77" spans="2:42" ht="12" customHeight="1">
      <c r="B77" s="116" t="s">
        <v>169</v>
      </c>
      <c r="C77" s="124">
        <f>VP!C184</f>
        <v>18.527060989317619</v>
      </c>
      <c r="D77" s="124">
        <f>VP!D184</f>
        <v>18.398473650995214</v>
      </c>
      <c r="E77" s="124">
        <f>VP!E184</f>
        <v>14.073550139148205</v>
      </c>
      <c r="F77" s="124">
        <f>VP!F184</f>
        <v>14.702207309659881</v>
      </c>
      <c r="G77" s="124">
        <f>VP!G184</f>
        <v>15.818050800932701</v>
      </c>
      <c r="H77" s="124">
        <f>VP!H184</f>
        <v>14.778928375796543</v>
      </c>
      <c r="I77" s="124">
        <f>VP!I184</f>
        <v>12.873835653886003</v>
      </c>
      <c r="J77" s="124">
        <f>VP!J184</f>
        <v>6.0187482469265889</v>
      </c>
      <c r="K77" s="124">
        <f>VP!K184</f>
        <v>1.9395318815049678</v>
      </c>
      <c r="L77" s="124">
        <f>VP!L184</f>
        <v>0.38401481233102736</v>
      </c>
      <c r="M77" s="124">
        <f>VP!M184</f>
        <v>7.5164045670159912E-2</v>
      </c>
      <c r="N77" s="124">
        <f>VP!N184</f>
        <v>3.9158724075985109E-17</v>
      </c>
      <c r="O77" s="1"/>
      <c r="P77" s="116" t="s">
        <v>169</v>
      </c>
      <c r="Q77" s="124">
        <f t="shared" si="148"/>
        <v>215.46971930576393</v>
      </c>
      <c r="R77" s="124">
        <f t="shared" si="148"/>
        <v>213.97424856107435</v>
      </c>
      <c r="S77" s="124">
        <f t="shared" si="148"/>
        <v>163.67538811829363</v>
      </c>
      <c r="T77" s="124">
        <f t="shared" si="148"/>
        <v>170.98667101134444</v>
      </c>
      <c r="U77" s="124">
        <f t="shared" si="148"/>
        <v>183.96393081484732</v>
      </c>
      <c r="V77" s="124">
        <f t="shared" si="148"/>
        <v>171.87893701051379</v>
      </c>
      <c r="W77" s="124">
        <f t="shared" si="149"/>
        <v>149.72270865469423</v>
      </c>
      <c r="X77" s="124">
        <f t="shared" si="149"/>
        <v>69.998042111756234</v>
      </c>
      <c r="Y77" s="124">
        <f t="shared" si="149"/>
        <v>22.556755781902776</v>
      </c>
      <c r="Z77" s="578">
        <f t="shared" si="149"/>
        <v>4.4660922674098487</v>
      </c>
      <c r="AA77" s="124">
        <f t="shared" si="149"/>
        <v>0.87415785114395983</v>
      </c>
      <c r="AB77" s="578">
        <f t="shared" si="149"/>
        <v>4.5541596100370683E-16</v>
      </c>
      <c r="AC77" s="870"/>
      <c r="AD77" s="116" t="s">
        <v>169</v>
      </c>
      <c r="AE77" s="124">
        <f t="shared" ref="AE77:AJ77" si="155">C77*C$10</f>
        <v>54.322351044811242</v>
      </c>
      <c r="AF77" s="124">
        <f t="shared" si="155"/>
        <v>53.591124622534814</v>
      </c>
      <c r="AG77" s="124">
        <f t="shared" si="155"/>
        <v>41.024849131344965</v>
      </c>
      <c r="AH77" s="124">
        <f t="shared" si="155"/>
        <v>42.993193241348926</v>
      </c>
      <c r="AI77" s="124">
        <f t="shared" si="155"/>
        <v>46.179262775938462</v>
      </c>
      <c r="AJ77" s="124">
        <f t="shared" si="155"/>
        <v>42.91692462645041</v>
      </c>
      <c r="AK77" s="124">
        <f t="shared" ref="AK77:AP77" si="156">I77*I$10</f>
        <v>36.76081776515246</v>
      </c>
      <c r="AL77" s="124">
        <f t="shared" si="156"/>
        <v>16.370652102802765</v>
      </c>
      <c r="AM77" s="124">
        <f t="shared" si="156"/>
        <v>4.9514334616854798</v>
      </c>
      <c r="AN77" s="124">
        <f t="shared" si="156"/>
        <v>0.84721770312764821</v>
      </c>
      <c r="AO77" s="124">
        <f t="shared" si="156"/>
        <v>9.4758711064005269E-2</v>
      </c>
      <c r="AP77" s="124">
        <f t="shared" si="156"/>
        <v>0</v>
      </c>
    </row>
    <row r="78" spans="2:42" ht="12" customHeight="1">
      <c r="B78" s="116" t="s">
        <v>44</v>
      </c>
      <c r="C78" s="124">
        <f>0</f>
        <v>0</v>
      </c>
      <c r="D78" s="124">
        <f>0</f>
        <v>0</v>
      </c>
      <c r="E78" s="124">
        <f>0</f>
        <v>0</v>
      </c>
      <c r="F78" s="124">
        <f>0</f>
        <v>0</v>
      </c>
      <c r="G78" s="124">
        <f>0</f>
        <v>0</v>
      </c>
      <c r="H78" s="124">
        <f>0</f>
        <v>0</v>
      </c>
      <c r="I78" s="124">
        <f>0</f>
        <v>0</v>
      </c>
      <c r="J78" s="124">
        <f>0</f>
        <v>0</v>
      </c>
      <c r="K78" s="124">
        <f>0</f>
        <v>0</v>
      </c>
      <c r="L78" s="124">
        <f>0</f>
        <v>0</v>
      </c>
      <c r="M78" s="124">
        <f>0</f>
        <v>0</v>
      </c>
      <c r="N78" s="124">
        <f>0</f>
        <v>0</v>
      </c>
      <c r="O78" s="1"/>
      <c r="P78" s="116" t="s">
        <v>44</v>
      </c>
      <c r="Q78" s="124">
        <f t="shared" si="148"/>
        <v>0</v>
      </c>
      <c r="R78" s="124">
        <f t="shared" si="148"/>
        <v>0</v>
      </c>
      <c r="S78" s="124">
        <f t="shared" si="148"/>
        <v>0</v>
      </c>
      <c r="T78" s="124">
        <f t="shared" si="148"/>
        <v>0</v>
      </c>
      <c r="U78" s="124">
        <f t="shared" si="148"/>
        <v>0</v>
      </c>
      <c r="V78" s="124">
        <f t="shared" si="148"/>
        <v>0</v>
      </c>
      <c r="W78" s="124">
        <f t="shared" si="149"/>
        <v>0</v>
      </c>
      <c r="X78" s="124">
        <f t="shared" si="149"/>
        <v>0</v>
      </c>
      <c r="Y78" s="124">
        <f t="shared" si="149"/>
        <v>0</v>
      </c>
      <c r="Z78" s="578">
        <f t="shared" si="149"/>
        <v>0</v>
      </c>
      <c r="AA78" s="124">
        <f t="shared" si="149"/>
        <v>0</v>
      </c>
      <c r="AB78" s="578">
        <f t="shared" si="149"/>
        <v>0</v>
      </c>
      <c r="AC78" s="870"/>
      <c r="AD78" s="116" t="s">
        <v>44</v>
      </c>
      <c r="AE78" s="124">
        <f t="shared" ref="AE78:AJ78" si="157">C78*C$9</f>
        <v>0</v>
      </c>
      <c r="AF78" s="124">
        <f t="shared" si="157"/>
        <v>0</v>
      </c>
      <c r="AG78" s="124">
        <f t="shared" si="157"/>
        <v>0</v>
      </c>
      <c r="AH78" s="124">
        <f t="shared" si="157"/>
        <v>0</v>
      </c>
      <c r="AI78" s="124">
        <f t="shared" si="157"/>
        <v>0</v>
      </c>
      <c r="AJ78" s="124">
        <f t="shared" si="157"/>
        <v>0</v>
      </c>
      <c r="AK78" s="124">
        <f t="shared" ref="AK78:AP78" si="158">I78*I$9</f>
        <v>0</v>
      </c>
      <c r="AL78" s="124">
        <f t="shared" si="158"/>
        <v>0</v>
      </c>
      <c r="AM78" s="124">
        <f t="shared" si="158"/>
        <v>0</v>
      </c>
      <c r="AN78" s="124">
        <f t="shared" si="158"/>
        <v>0</v>
      </c>
      <c r="AO78" s="124">
        <f t="shared" si="158"/>
        <v>0</v>
      </c>
      <c r="AP78" s="124">
        <f t="shared" si="158"/>
        <v>0</v>
      </c>
    </row>
    <row r="79" spans="2:42" ht="12" customHeight="1">
      <c r="B79" s="116" t="s">
        <v>10</v>
      </c>
      <c r="C79" s="124">
        <f>0</f>
        <v>0</v>
      </c>
      <c r="D79" s="124">
        <f>0</f>
        <v>0</v>
      </c>
      <c r="E79" s="124">
        <f>0</f>
        <v>0</v>
      </c>
      <c r="F79" s="124">
        <f>0</f>
        <v>0</v>
      </c>
      <c r="G79" s="124">
        <f>0</f>
        <v>0</v>
      </c>
      <c r="H79" s="124">
        <f>0</f>
        <v>0</v>
      </c>
      <c r="I79" s="124">
        <f>0</f>
        <v>0</v>
      </c>
      <c r="J79" s="124">
        <f>0</f>
        <v>0</v>
      </c>
      <c r="K79" s="124">
        <f>0</f>
        <v>0</v>
      </c>
      <c r="L79" s="124">
        <f>0</f>
        <v>0</v>
      </c>
      <c r="M79" s="124">
        <f>0</f>
        <v>0</v>
      </c>
      <c r="N79" s="124">
        <f>0</f>
        <v>0</v>
      </c>
      <c r="O79" s="1"/>
      <c r="P79" s="116" t="s">
        <v>10</v>
      </c>
      <c r="Q79" s="124">
        <f t="shared" si="148"/>
        <v>0</v>
      </c>
      <c r="R79" s="124">
        <f t="shared" si="148"/>
        <v>0</v>
      </c>
      <c r="S79" s="124">
        <f t="shared" si="148"/>
        <v>0</v>
      </c>
      <c r="T79" s="124">
        <f t="shared" si="148"/>
        <v>0</v>
      </c>
      <c r="U79" s="124">
        <f t="shared" si="148"/>
        <v>0</v>
      </c>
      <c r="V79" s="124">
        <f t="shared" si="148"/>
        <v>0</v>
      </c>
      <c r="W79" s="124">
        <f t="shared" si="149"/>
        <v>0</v>
      </c>
      <c r="X79" s="124">
        <f t="shared" si="149"/>
        <v>0</v>
      </c>
      <c r="Y79" s="124">
        <f t="shared" si="149"/>
        <v>0</v>
      </c>
      <c r="Z79" s="578">
        <f t="shared" si="149"/>
        <v>0</v>
      </c>
      <c r="AA79" s="124">
        <f t="shared" si="149"/>
        <v>0</v>
      </c>
      <c r="AB79" s="578">
        <f t="shared" si="149"/>
        <v>0</v>
      </c>
      <c r="AC79" s="870"/>
      <c r="AD79" s="116" t="s">
        <v>10</v>
      </c>
      <c r="AE79" s="124">
        <f t="shared" ref="AE79:AJ79" si="159">C79*C$11</f>
        <v>0</v>
      </c>
      <c r="AF79" s="124">
        <f t="shared" si="159"/>
        <v>0</v>
      </c>
      <c r="AG79" s="124">
        <f t="shared" si="159"/>
        <v>0</v>
      </c>
      <c r="AH79" s="124">
        <f t="shared" si="159"/>
        <v>0</v>
      </c>
      <c r="AI79" s="124">
        <f t="shared" si="159"/>
        <v>0</v>
      </c>
      <c r="AJ79" s="124">
        <f t="shared" si="159"/>
        <v>0</v>
      </c>
      <c r="AK79" s="124">
        <f t="shared" ref="AK79:AP79" si="160">I79*I$11</f>
        <v>0</v>
      </c>
      <c r="AL79" s="124">
        <f t="shared" si="160"/>
        <v>0</v>
      </c>
      <c r="AM79" s="124">
        <f t="shared" si="160"/>
        <v>0</v>
      </c>
      <c r="AN79" s="124">
        <f t="shared" si="160"/>
        <v>0</v>
      </c>
      <c r="AO79" s="124">
        <f t="shared" si="160"/>
        <v>0</v>
      </c>
      <c r="AP79" s="124">
        <f t="shared" si="160"/>
        <v>0</v>
      </c>
    </row>
    <row r="80" spans="2:42" ht="12" customHeight="1">
      <c r="B80" s="116" t="s">
        <v>79</v>
      </c>
      <c r="C80" s="124">
        <f>VP!C186</f>
        <v>0</v>
      </c>
      <c r="D80" s="124">
        <f>VP!D186</f>
        <v>0</v>
      </c>
      <c r="E80" s="124">
        <f>VP!E186</f>
        <v>0</v>
      </c>
      <c r="F80" s="124">
        <f>VP!F186</f>
        <v>0</v>
      </c>
      <c r="G80" s="124">
        <f>VP!G186</f>
        <v>0</v>
      </c>
      <c r="H80" s="124">
        <f>VP!H186</f>
        <v>0</v>
      </c>
      <c r="I80" s="124">
        <f>VP!I186</f>
        <v>0</v>
      </c>
      <c r="J80" s="124">
        <f>VP!J186</f>
        <v>0</v>
      </c>
      <c r="K80" s="124">
        <f>VP!K186</f>
        <v>0</v>
      </c>
      <c r="L80" s="124">
        <f>VP!L186</f>
        <v>0</v>
      </c>
      <c r="M80" s="124">
        <f>VP!M186</f>
        <v>0</v>
      </c>
      <c r="N80" s="124">
        <f>VP!N186</f>
        <v>0</v>
      </c>
      <c r="O80" s="1"/>
      <c r="P80" s="116" t="s">
        <v>79</v>
      </c>
      <c r="Q80" s="124">
        <f t="shared" si="148"/>
        <v>0</v>
      </c>
      <c r="R80" s="124">
        <f t="shared" si="148"/>
        <v>0</v>
      </c>
      <c r="S80" s="124">
        <f t="shared" si="148"/>
        <v>0</v>
      </c>
      <c r="T80" s="124">
        <f t="shared" si="148"/>
        <v>0</v>
      </c>
      <c r="U80" s="124">
        <f t="shared" si="148"/>
        <v>0</v>
      </c>
      <c r="V80" s="124">
        <f t="shared" si="148"/>
        <v>0</v>
      </c>
      <c r="W80" s="124">
        <f t="shared" si="149"/>
        <v>0</v>
      </c>
      <c r="X80" s="124">
        <f t="shared" si="149"/>
        <v>0</v>
      </c>
      <c r="Y80" s="124">
        <f t="shared" si="149"/>
        <v>0</v>
      </c>
      <c r="Z80" s="578">
        <f t="shared" si="149"/>
        <v>0</v>
      </c>
      <c r="AA80" s="124">
        <f t="shared" si="149"/>
        <v>0</v>
      </c>
      <c r="AB80" s="578">
        <f t="shared" si="149"/>
        <v>0</v>
      </c>
      <c r="AC80" s="870"/>
      <c r="AD80" s="116" t="s">
        <v>79</v>
      </c>
      <c r="AE80" s="124">
        <f t="shared" ref="AE80:AJ81" si="161">C80*0</f>
        <v>0</v>
      </c>
      <c r="AF80" s="124">
        <f t="shared" si="161"/>
        <v>0</v>
      </c>
      <c r="AG80" s="124">
        <f t="shared" si="161"/>
        <v>0</v>
      </c>
      <c r="AH80" s="124">
        <f t="shared" si="161"/>
        <v>0</v>
      </c>
      <c r="AI80" s="124">
        <f t="shared" si="161"/>
        <v>0</v>
      </c>
      <c r="AJ80" s="124">
        <f t="shared" si="161"/>
        <v>0</v>
      </c>
      <c r="AK80" s="124">
        <f t="shared" ref="AK80:AP81" si="162">I80*0</f>
        <v>0</v>
      </c>
      <c r="AL80" s="124">
        <f t="shared" si="162"/>
        <v>0</v>
      </c>
      <c r="AM80" s="124">
        <f t="shared" si="162"/>
        <v>0</v>
      </c>
      <c r="AN80" s="124">
        <f t="shared" si="162"/>
        <v>0</v>
      </c>
      <c r="AO80" s="124">
        <f t="shared" si="162"/>
        <v>0</v>
      </c>
      <c r="AP80" s="124">
        <f t="shared" si="162"/>
        <v>0</v>
      </c>
    </row>
    <row r="81" spans="2:42" ht="12" customHeight="1">
      <c r="B81" s="116" t="s">
        <v>28</v>
      </c>
      <c r="C81" s="124">
        <f>VP!C185</f>
        <v>2.5988668858904492E-2</v>
      </c>
      <c r="D81" s="124">
        <f>VP!D185</f>
        <v>3.5653801929766783E-2</v>
      </c>
      <c r="E81" s="124">
        <f>VP!E185</f>
        <v>4.2751913388179574E-2</v>
      </c>
      <c r="F81" s="124">
        <f>VP!F185</f>
        <v>8.9101820021517078E-2</v>
      </c>
      <c r="G81" s="124">
        <f>VP!G185</f>
        <v>0.16245442756764814</v>
      </c>
      <c r="H81" s="124">
        <f>VP!H185</f>
        <v>0.24997558444058446</v>
      </c>
      <c r="I81" s="124">
        <f>VP!I185</f>
        <v>0.40891105757095736</v>
      </c>
      <c r="J81" s="124">
        <f>VP!J185</f>
        <v>1.2341641944196995</v>
      </c>
      <c r="K81" s="124">
        <f>VP!K185</f>
        <v>2.6622240752376976</v>
      </c>
      <c r="L81" s="124">
        <f>VP!L185</f>
        <v>4.2869674081164417</v>
      </c>
      <c r="M81" s="124">
        <f>VP!M185</f>
        <v>5.502342623852134</v>
      </c>
      <c r="N81" s="124">
        <f>VP!N185</f>
        <v>5.9102529505194523</v>
      </c>
      <c r="O81" s="1"/>
      <c r="P81" s="116" t="s">
        <v>28</v>
      </c>
      <c r="Q81" s="124">
        <f t="shared" si="148"/>
        <v>0.30224821882905928</v>
      </c>
      <c r="R81" s="124">
        <f t="shared" si="148"/>
        <v>0.41465371644318771</v>
      </c>
      <c r="S81" s="124">
        <f t="shared" si="148"/>
        <v>0.49720475270452846</v>
      </c>
      <c r="T81" s="124">
        <f t="shared" si="148"/>
        <v>1.0362541668502436</v>
      </c>
      <c r="U81" s="124">
        <f t="shared" si="148"/>
        <v>1.889344992611748</v>
      </c>
      <c r="V81" s="124">
        <f t="shared" si="148"/>
        <v>2.9072160470439976</v>
      </c>
      <c r="W81" s="124">
        <f t="shared" si="149"/>
        <v>4.7556355995502342</v>
      </c>
      <c r="X81" s="124">
        <f t="shared" si="149"/>
        <v>14.353329581101105</v>
      </c>
      <c r="Y81" s="124">
        <f t="shared" si="149"/>
        <v>30.961665995014425</v>
      </c>
      <c r="Z81" s="578">
        <f t="shared" si="149"/>
        <v>49.857430956394218</v>
      </c>
      <c r="AA81" s="124">
        <f t="shared" si="149"/>
        <v>63.992244715400325</v>
      </c>
      <c r="AB81" s="578">
        <f t="shared" si="149"/>
        <v>68.736241814541231</v>
      </c>
      <c r="AC81" s="870"/>
      <c r="AD81" s="116" t="s">
        <v>28</v>
      </c>
      <c r="AE81" s="124">
        <f t="shared" si="161"/>
        <v>0</v>
      </c>
      <c r="AF81" s="124">
        <f t="shared" si="161"/>
        <v>0</v>
      </c>
      <c r="AG81" s="124">
        <f t="shared" si="161"/>
        <v>0</v>
      </c>
      <c r="AH81" s="124">
        <f t="shared" si="161"/>
        <v>0</v>
      </c>
      <c r="AI81" s="124">
        <f t="shared" si="161"/>
        <v>0</v>
      </c>
      <c r="AJ81" s="124">
        <f t="shared" si="161"/>
        <v>0</v>
      </c>
      <c r="AK81" s="124">
        <f t="shared" si="162"/>
        <v>0</v>
      </c>
      <c r="AL81" s="124">
        <f t="shared" si="162"/>
        <v>0</v>
      </c>
      <c r="AM81" s="124">
        <f t="shared" si="162"/>
        <v>0</v>
      </c>
      <c r="AN81" s="124">
        <f t="shared" si="162"/>
        <v>0</v>
      </c>
      <c r="AO81" s="124">
        <f t="shared" si="162"/>
        <v>0</v>
      </c>
      <c r="AP81" s="124">
        <f t="shared" si="162"/>
        <v>0</v>
      </c>
    </row>
    <row r="82" spans="2:42" ht="12" customHeight="1">
      <c r="B82" s="116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"/>
      <c r="P82" s="116"/>
      <c r="Q82" s="125"/>
      <c r="R82" s="125"/>
      <c r="S82" s="125"/>
      <c r="T82" s="125"/>
      <c r="U82" s="125"/>
      <c r="V82" s="125"/>
      <c r="W82" s="125"/>
      <c r="X82" s="125"/>
      <c r="Y82" s="125"/>
      <c r="Z82" s="579"/>
      <c r="AA82" s="125"/>
      <c r="AB82" s="579"/>
      <c r="AC82" s="870"/>
      <c r="AD82" s="116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</row>
    <row r="83" spans="2:42" ht="12" customHeight="1">
      <c r="B83" s="114" t="s">
        <v>72</v>
      </c>
      <c r="C83" s="151">
        <f t="shared" ref="C83:N83" si="163">SUM(C84:C89)</f>
        <v>5.861728763610774</v>
      </c>
      <c r="D83" s="151">
        <f t="shared" si="163"/>
        <v>5.9170923808250668</v>
      </c>
      <c r="E83" s="151">
        <f t="shared" si="163"/>
        <v>5.1422960507973876</v>
      </c>
      <c r="F83" s="151">
        <f t="shared" ref="F83:G83" si="164">SUM(F84:F89)</f>
        <v>5.707869339560224</v>
      </c>
      <c r="G83" s="151">
        <f t="shared" si="164"/>
        <v>5.8080336024290826</v>
      </c>
      <c r="H83" s="151">
        <f t="shared" ref="H83" si="165">SUM(H84:H89)</f>
        <v>5.7011768454994636</v>
      </c>
      <c r="I83" s="151">
        <f t="shared" si="163"/>
        <v>5.5627540978817738</v>
      </c>
      <c r="J83" s="151">
        <f t="shared" si="163"/>
        <v>4.93179856304263</v>
      </c>
      <c r="K83" s="151">
        <f t="shared" si="163"/>
        <v>3.9793046978284456</v>
      </c>
      <c r="L83" s="151">
        <f t="shared" si="163"/>
        <v>2.7486907669670311</v>
      </c>
      <c r="M83" s="151">
        <f t="shared" si="163"/>
        <v>1.9766151510184056</v>
      </c>
      <c r="N83" s="151">
        <f t="shared" si="163"/>
        <v>1.6828361036283233</v>
      </c>
      <c r="O83" s="1"/>
      <c r="P83" s="114" t="s">
        <v>72</v>
      </c>
      <c r="Q83" s="151">
        <f t="shared" ref="Q83:V89" si="166">C83*11.63</f>
        <v>68.171905520793302</v>
      </c>
      <c r="R83" s="151">
        <f t="shared" si="166"/>
        <v>68.815784388995539</v>
      </c>
      <c r="S83" s="151">
        <f t="shared" si="166"/>
        <v>59.804903070773619</v>
      </c>
      <c r="T83" s="151">
        <f t="shared" si="166"/>
        <v>66.382520419085409</v>
      </c>
      <c r="U83" s="151">
        <f t="shared" si="166"/>
        <v>67.547430796250239</v>
      </c>
      <c r="V83" s="151">
        <f t="shared" si="166"/>
        <v>66.304686713158759</v>
      </c>
      <c r="W83" s="151">
        <f t="shared" ref="W83:AB89" si="167">I83*11.63</f>
        <v>64.694830158365036</v>
      </c>
      <c r="X83" s="151">
        <f t="shared" si="167"/>
        <v>57.356817288185788</v>
      </c>
      <c r="Y83" s="151">
        <f t="shared" si="167"/>
        <v>46.279313635744828</v>
      </c>
      <c r="Z83" s="577">
        <f t="shared" si="167"/>
        <v>31.967273619826575</v>
      </c>
      <c r="AA83" s="151">
        <f t="shared" si="167"/>
        <v>22.988034206344057</v>
      </c>
      <c r="AB83" s="577">
        <f t="shared" si="167"/>
        <v>19.571383885197402</v>
      </c>
      <c r="AC83" s="870"/>
      <c r="AD83" s="114" t="s">
        <v>72</v>
      </c>
      <c r="AE83" s="151">
        <f t="shared" ref="AE83:AP83" si="168">SUM(AE84:AE89)</f>
        <v>17.157625244471049</v>
      </c>
      <c r="AF83" s="151">
        <f t="shared" si="168"/>
        <v>17.200539538519006</v>
      </c>
      <c r="AG83" s="151">
        <f t="shared" si="168"/>
        <v>14.95412330754402</v>
      </c>
      <c r="AH83" s="151">
        <f t="shared" ref="AH83:AI83" si="169">SUM(AH84:AH89)</f>
        <v>16.645378214204495</v>
      </c>
      <c r="AI83" s="151">
        <f t="shared" si="169"/>
        <v>16.900328100712585</v>
      </c>
      <c r="AJ83" s="151">
        <f t="shared" ref="AJ83" si="170">SUM(AJ84:AJ89)</f>
        <v>16.483688572723832</v>
      </c>
      <c r="AK83" s="151">
        <f t="shared" si="168"/>
        <v>15.768973859387387</v>
      </c>
      <c r="AL83" s="151">
        <f t="shared" si="168"/>
        <v>12.805510261541126</v>
      </c>
      <c r="AM83" s="151">
        <f t="shared" si="168"/>
        <v>8.5133518969657267</v>
      </c>
      <c r="AN83" s="151">
        <f t="shared" si="168"/>
        <v>3.3977171713972414</v>
      </c>
      <c r="AO83" s="151">
        <f t="shared" si="168"/>
        <v>0.4958236460165118</v>
      </c>
      <c r="AP83" s="151">
        <f t="shared" si="168"/>
        <v>0</v>
      </c>
    </row>
    <row r="84" spans="2:42" ht="12" customHeight="1">
      <c r="B84" s="116" t="s">
        <v>168</v>
      </c>
      <c r="C84" s="124">
        <f>0</f>
        <v>0</v>
      </c>
      <c r="D84" s="124">
        <f>0</f>
        <v>0</v>
      </c>
      <c r="E84" s="124">
        <f>0</f>
        <v>0</v>
      </c>
      <c r="F84" s="124">
        <f>0</f>
        <v>0</v>
      </c>
      <c r="G84" s="124">
        <f>0</f>
        <v>0</v>
      </c>
      <c r="H84" s="124">
        <f>0</f>
        <v>0</v>
      </c>
      <c r="I84" s="124">
        <f>0</f>
        <v>0</v>
      </c>
      <c r="J84" s="124">
        <f>0</f>
        <v>0</v>
      </c>
      <c r="K84" s="124">
        <f>0</f>
        <v>0</v>
      </c>
      <c r="L84" s="124">
        <f>0</f>
        <v>0</v>
      </c>
      <c r="M84" s="124">
        <f>0</f>
        <v>0</v>
      </c>
      <c r="N84" s="124">
        <f>0</f>
        <v>0</v>
      </c>
      <c r="O84" s="1"/>
      <c r="P84" s="116" t="s">
        <v>168</v>
      </c>
      <c r="Q84" s="124">
        <f t="shared" si="166"/>
        <v>0</v>
      </c>
      <c r="R84" s="124">
        <f t="shared" si="166"/>
        <v>0</v>
      </c>
      <c r="S84" s="124">
        <f t="shared" si="166"/>
        <v>0</v>
      </c>
      <c r="T84" s="124">
        <f t="shared" si="166"/>
        <v>0</v>
      </c>
      <c r="U84" s="124">
        <f t="shared" si="166"/>
        <v>0</v>
      </c>
      <c r="V84" s="124">
        <f t="shared" si="166"/>
        <v>0</v>
      </c>
      <c r="W84" s="124">
        <f t="shared" si="167"/>
        <v>0</v>
      </c>
      <c r="X84" s="124">
        <f t="shared" si="167"/>
        <v>0</v>
      </c>
      <c r="Y84" s="124">
        <f t="shared" si="167"/>
        <v>0</v>
      </c>
      <c r="Z84" s="578">
        <f t="shared" si="167"/>
        <v>0</v>
      </c>
      <c r="AA84" s="124">
        <f t="shared" si="167"/>
        <v>0</v>
      </c>
      <c r="AB84" s="578">
        <f t="shared" si="167"/>
        <v>0</v>
      </c>
      <c r="AC84" s="870"/>
      <c r="AD84" s="116" t="s">
        <v>168</v>
      </c>
      <c r="AE84" s="124">
        <f t="shared" ref="AE84:AJ84" si="171">C84*C$9</f>
        <v>0</v>
      </c>
      <c r="AF84" s="124">
        <f t="shared" si="171"/>
        <v>0</v>
      </c>
      <c r="AG84" s="124">
        <f t="shared" si="171"/>
        <v>0</v>
      </c>
      <c r="AH84" s="124">
        <f t="shared" si="171"/>
        <v>0</v>
      </c>
      <c r="AI84" s="124">
        <f t="shared" si="171"/>
        <v>0</v>
      </c>
      <c r="AJ84" s="124">
        <f t="shared" si="171"/>
        <v>0</v>
      </c>
      <c r="AK84" s="124">
        <f t="shared" ref="AK84:AP84" si="172">I84*I$9</f>
        <v>0</v>
      </c>
      <c r="AL84" s="124">
        <f t="shared" si="172"/>
        <v>0</v>
      </c>
      <c r="AM84" s="124">
        <f t="shared" si="172"/>
        <v>0</v>
      </c>
      <c r="AN84" s="124">
        <f t="shared" si="172"/>
        <v>0</v>
      </c>
      <c r="AO84" s="124">
        <f t="shared" si="172"/>
        <v>0</v>
      </c>
      <c r="AP84" s="124">
        <f t="shared" si="172"/>
        <v>0</v>
      </c>
    </row>
    <row r="85" spans="2:42" ht="12" customHeight="1">
      <c r="B85" s="116" t="s">
        <v>169</v>
      </c>
      <c r="C85" s="124">
        <f>VUL!C127</f>
        <v>5.8517417457493126</v>
      </c>
      <c r="D85" s="124">
        <f>VUL!D127</f>
        <v>5.9051508194935662</v>
      </c>
      <c r="E85" s="124">
        <f>VUL!E127</f>
        <v>5.1300031227884704</v>
      </c>
      <c r="F85" s="124">
        <f>VUL!F127</f>
        <v>5.6921522409172036</v>
      </c>
      <c r="G85" s="124">
        <f>VUL!G127</f>
        <v>5.7889674364570762</v>
      </c>
      <c r="H85" s="124">
        <f>VUL!H127</f>
        <v>5.6763445867945492</v>
      </c>
      <c r="I85" s="124">
        <f>VUL!I127</f>
        <v>5.513709687964373</v>
      </c>
      <c r="J85" s="124">
        <f>VUL!J127</f>
        <v>4.6956528079746525</v>
      </c>
      <c r="K85" s="124">
        <f>VUL!K127</f>
        <v>3.3236555135544319</v>
      </c>
      <c r="L85" s="124">
        <f>VUL!L127</f>
        <v>1.5347727992785378</v>
      </c>
      <c r="M85" s="124">
        <f>VUL!M127</f>
        <v>0.39099755663027208</v>
      </c>
      <c r="N85" s="124">
        <f>VUL!N127</f>
        <v>0</v>
      </c>
      <c r="O85" s="1"/>
      <c r="P85" s="116" t="s">
        <v>169</v>
      </c>
      <c r="Q85" s="124">
        <f t="shared" si="166"/>
        <v>68.055756503064515</v>
      </c>
      <c r="R85" s="124">
        <f t="shared" si="166"/>
        <v>68.676904030710176</v>
      </c>
      <c r="S85" s="124">
        <f t="shared" si="166"/>
        <v>59.661936318029916</v>
      </c>
      <c r="T85" s="124">
        <f t="shared" si="166"/>
        <v>66.199730561867085</v>
      </c>
      <c r="U85" s="124">
        <f t="shared" si="166"/>
        <v>67.325691285995802</v>
      </c>
      <c r="V85" s="124">
        <f t="shared" si="166"/>
        <v>66.015887544420607</v>
      </c>
      <c r="W85" s="124">
        <f t="shared" si="167"/>
        <v>64.124443671025659</v>
      </c>
      <c r="X85" s="124">
        <f t="shared" si="167"/>
        <v>54.610442156745215</v>
      </c>
      <c r="Y85" s="124">
        <f t="shared" si="167"/>
        <v>38.654113622638043</v>
      </c>
      <c r="Z85" s="578">
        <f t="shared" si="167"/>
        <v>17.849407655609397</v>
      </c>
      <c r="AA85" s="124">
        <f t="shared" si="167"/>
        <v>4.5473015836100643</v>
      </c>
      <c r="AB85" s="578">
        <f t="shared" si="167"/>
        <v>0</v>
      </c>
      <c r="AC85" s="870"/>
      <c r="AD85" s="116" t="s">
        <v>169</v>
      </c>
      <c r="AE85" s="124">
        <f t="shared" ref="AE85:AJ85" si="173">C85*C$10</f>
        <v>17.157625244471049</v>
      </c>
      <c r="AF85" s="124">
        <f t="shared" si="173"/>
        <v>17.200539538519006</v>
      </c>
      <c r="AG85" s="124">
        <f t="shared" si="173"/>
        <v>14.95412330754402</v>
      </c>
      <c r="AH85" s="124">
        <f t="shared" si="173"/>
        <v>16.645378214204495</v>
      </c>
      <c r="AI85" s="124">
        <f t="shared" si="173"/>
        <v>16.900328100712585</v>
      </c>
      <c r="AJ85" s="124">
        <f t="shared" si="173"/>
        <v>16.483688572723832</v>
      </c>
      <c r="AK85" s="124">
        <f t="shared" ref="AK85:AP85" si="174">I85*I$10</f>
        <v>15.74421815677225</v>
      </c>
      <c r="AL85" s="124">
        <f t="shared" si="174"/>
        <v>12.771907938524473</v>
      </c>
      <c r="AM85" s="124">
        <f t="shared" si="174"/>
        <v>8.4849644813052798</v>
      </c>
      <c r="AN85" s="124">
        <f t="shared" si="174"/>
        <v>3.3860326322691026</v>
      </c>
      <c r="AO85" s="124">
        <f t="shared" si="174"/>
        <v>0.49292749166333111</v>
      </c>
      <c r="AP85" s="124">
        <f t="shared" si="174"/>
        <v>0</v>
      </c>
    </row>
    <row r="86" spans="2:42" ht="12" customHeight="1">
      <c r="B86" s="116" t="s">
        <v>44</v>
      </c>
      <c r="C86" s="124">
        <f>0</f>
        <v>0</v>
      </c>
      <c r="D86" s="124">
        <f>0</f>
        <v>0</v>
      </c>
      <c r="E86" s="124">
        <f>0</f>
        <v>0</v>
      </c>
      <c r="F86" s="124">
        <f>0</f>
        <v>0</v>
      </c>
      <c r="G86" s="124">
        <f>0</f>
        <v>0</v>
      </c>
      <c r="H86" s="124">
        <f>0</f>
        <v>0</v>
      </c>
      <c r="I86" s="124">
        <f>0</f>
        <v>0</v>
      </c>
      <c r="J86" s="124">
        <f>0</f>
        <v>0</v>
      </c>
      <c r="K86" s="124">
        <f>0</f>
        <v>0</v>
      </c>
      <c r="L86" s="124">
        <f>0</f>
        <v>0</v>
      </c>
      <c r="M86" s="124">
        <f>0</f>
        <v>0</v>
      </c>
      <c r="N86" s="124">
        <f>0</f>
        <v>0</v>
      </c>
      <c r="O86" s="1"/>
      <c r="P86" s="116" t="s">
        <v>44</v>
      </c>
      <c r="Q86" s="124">
        <f t="shared" si="166"/>
        <v>0</v>
      </c>
      <c r="R86" s="124">
        <f t="shared" si="166"/>
        <v>0</v>
      </c>
      <c r="S86" s="124">
        <f t="shared" si="166"/>
        <v>0</v>
      </c>
      <c r="T86" s="124">
        <f t="shared" si="166"/>
        <v>0</v>
      </c>
      <c r="U86" s="124">
        <f t="shared" si="166"/>
        <v>0</v>
      </c>
      <c r="V86" s="124">
        <f t="shared" si="166"/>
        <v>0</v>
      </c>
      <c r="W86" s="124">
        <f t="shared" si="167"/>
        <v>0</v>
      </c>
      <c r="X86" s="124">
        <f t="shared" si="167"/>
        <v>0</v>
      </c>
      <c r="Y86" s="124">
        <f t="shared" si="167"/>
        <v>0</v>
      </c>
      <c r="Z86" s="578">
        <f t="shared" si="167"/>
        <v>0</v>
      </c>
      <c r="AA86" s="124">
        <f t="shared" si="167"/>
        <v>0</v>
      </c>
      <c r="AB86" s="578">
        <f t="shared" si="167"/>
        <v>0</v>
      </c>
      <c r="AC86" s="870"/>
      <c r="AD86" s="116" t="s">
        <v>44</v>
      </c>
      <c r="AE86" s="124">
        <f t="shared" ref="AE86:AJ86" si="175">C86*C$9</f>
        <v>0</v>
      </c>
      <c r="AF86" s="124">
        <f t="shared" si="175"/>
        <v>0</v>
      </c>
      <c r="AG86" s="124">
        <f t="shared" si="175"/>
        <v>0</v>
      </c>
      <c r="AH86" s="124">
        <f t="shared" si="175"/>
        <v>0</v>
      </c>
      <c r="AI86" s="124">
        <f t="shared" si="175"/>
        <v>0</v>
      </c>
      <c r="AJ86" s="124">
        <f t="shared" si="175"/>
        <v>0</v>
      </c>
      <c r="AK86" s="124">
        <f t="shared" ref="AK86:AP86" si="176">I86*I$9</f>
        <v>0</v>
      </c>
      <c r="AL86" s="124">
        <f t="shared" si="176"/>
        <v>0</v>
      </c>
      <c r="AM86" s="124">
        <f t="shared" si="176"/>
        <v>0</v>
      </c>
      <c r="AN86" s="124">
        <f t="shared" si="176"/>
        <v>0</v>
      </c>
      <c r="AO86" s="124">
        <f t="shared" si="176"/>
        <v>0</v>
      </c>
      <c r="AP86" s="124">
        <f t="shared" si="176"/>
        <v>0</v>
      </c>
    </row>
    <row r="87" spans="2:42" ht="12" customHeight="1">
      <c r="B87" s="116" t="s">
        <v>10</v>
      </c>
      <c r="C87" s="124">
        <f>VUL!C128</f>
        <v>0</v>
      </c>
      <c r="D87" s="124">
        <f>VUL!D128</f>
        <v>0</v>
      </c>
      <c r="E87" s="124">
        <f>VUL!E128</f>
        <v>0</v>
      </c>
      <c r="F87" s="124">
        <f>VUL!F128</f>
        <v>0</v>
      </c>
      <c r="G87" s="124">
        <f>VUL!G128</f>
        <v>0</v>
      </c>
      <c r="H87" s="124">
        <f>VUL!H128</f>
        <v>0</v>
      </c>
      <c r="I87" s="124">
        <f>VUL!I128</f>
        <v>1.1027636218725103E-2</v>
      </c>
      <c r="J87" s="124">
        <f>VUL!J128</f>
        <v>1.6729430461664963E-2</v>
      </c>
      <c r="K87" s="124">
        <f>VUL!K128</f>
        <v>1.5016428389344466E-2</v>
      </c>
      <c r="L87" s="124">
        <f>VUL!L128</f>
        <v>8.2412125701019617E-3</v>
      </c>
      <c r="M87" s="124">
        <f>VUL!M128</f>
        <v>2.4512210604431821E-3</v>
      </c>
      <c r="N87" s="124">
        <f>VUL!N128</f>
        <v>1.1103937688864115E-4</v>
      </c>
      <c r="O87" s="1"/>
      <c r="P87" s="116" t="s">
        <v>10</v>
      </c>
      <c r="Q87" s="124">
        <f t="shared" si="166"/>
        <v>0</v>
      </c>
      <c r="R87" s="124">
        <f t="shared" si="166"/>
        <v>0</v>
      </c>
      <c r="S87" s="124">
        <f t="shared" si="166"/>
        <v>0</v>
      </c>
      <c r="T87" s="124">
        <f t="shared" si="166"/>
        <v>0</v>
      </c>
      <c r="U87" s="124">
        <f t="shared" si="166"/>
        <v>0</v>
      </c>
      <c r="V87" s="124">
        <f t="shared" si="166"/>
        <v>0</v>
      </c>
      <c r="W87" s="124">
        <f t="shared" si="167"/>
        <v>0.12825140922377296</v>
      </c>
      <c r="X87" s="124">
        <f t="shared" si="167"/>
        <v>0.19456327626916353</v>
      </c>
      <c r="Y87" s="124">
        <f t="shared" si="167"/>
        <v>0.17464106216807615</v>
      </c>
      <c r="Z87" s="578">
        <f t="shared" si="167"/>
        <v>9.5845302190285822E-2</v>
      </c>
      <c r="AA87" s="124">
        <f t="shared" si="167"/>
        <v>2.8507700932954211E-2</v>
      </c>
      <c r="AB87" s="578">
        <f t="shared" si="167"/>
        <v>1.2913879532148967E-3</v>
      </c>
      <c r="AC87" s="870"/>
      <c r="AD87" s="116" t="s">
        <v>10</v>
      </c>
      <c r="AE87" s="124">
        <f t="shared" ref="AE87:AJ87" si="177">C87*C$11</f>
        <v>0</v>
      </c>
      <c r="AF87" s="124">
        <f t="shared" si="177"/>
        <v>0</v>
      </c>
      <c r="AG87" s="124">
        <f t="shared" si="177"/>
        <v>0</v>
      </c>
      <c r="AH87" s="124">
        <f t="shared" si="177"/>
        <v>0</v>
      </c>
      <c r="AI87" s="124">
        <f t="shared" si="177"/>
        <v>0</v>
      </c>
      <c r="AJ87" s="124">
        <f t="shared" si="177"/>
        <v>0</v>
      </c>
      <c r="AK87" s="124">
        <f t="shared" ref="AK87:AP87" si="178">I87*I$11</f>
        <v>2.4755702615136928E-2</v>
      </c>
      <c r="AL87" s="124">
        <f t="shared" si="178"/>
        <v>3.3602323016652669E-2</v>
      </c>
      <c r="AM87" s="124">
        <f t="shared" si="178"/>
        <v>2.8387415660446714E-2</v>
      </c>
      <c r="AN87" s="124">
        <f t="shared" si="178"/>
        <v>1.168453912813862E-2</v>
      </c>
      <c r="AO87" s="124">
        <f t="shared" si="178"/>
        <v>2.8961543531806841E-3</v>
      </c>
      <c r="AP87" s="124">
        <f t="shared" si="178"/>
        <v>0</v>
      </c>
    </row>
    <row r="88" spans="2:42" ht="12" customHeight="1">
      <c r="B88" s="116" t="s">
        <v>79</v>
      </c>
      <c r="C88" s="124">
        <f>VUL!C130</f>
        <v>0</v>
      </c>
      <c r="D88" s="124">
        <f>VUL!D130</f>
        <v>0</v>
      </c>
      <c r="E88" s="124">
        <f>VUL!E130</f>
        <v>0</v>
      </c>
      <c r="F88" s="124">
        <f>VUL!F130</f>
        <v>0</v>
      </c>
      <c r="G88" s="124">
        <f>VUL!G130</f>
        <v>0</v>
      </c>
      <c r="H88" s="124">
        <f>VUL!H130</f>
        <v>0</v>
      </c>
      <c r="I88" s="124">
        <f>VUL!I130</f>
        <v>0</v>
      </c>
      <c r="J88" s="124">
        <f>VUL!J130</f>
        <v>0</v>
      </c>
      <c r="K88" s="124">
        <f>VUL!K130</f>
        <v>0</v>
      </c>
      <c r="L88" s="124">
        <f>VUL!L130</f>
        <v>0</v>
      </c>
      <c r="M88" s="124">
        <f>VUL!M130</f>
        <v>0</v>
      </c>
      <c r="N88" s="124">
        <f>VUL!N130</f>
        <v>0</v>
      </c>
      <c r="O88" s="1"/>
      <c r="P88" s="116" t="s">
        <v>79</v>
      </c>
      <c r="Q88" s="124">
        <f t="shared" si="166"/>
        <v>0</v>
      </c>
      <c r="R88" s="124">
        <f t="shared" si="166"/>
        <v>0</v>
      </c>
      <c r="S88" s="124">
        <f t="shared" si="166"/>
        <v>0</v>
      </c>
      <c r="T88" s="124">
        <f t="shared" si="166"/>
        <v>0</v>
      </c>
      <c r="U88" s="124">
        <f t="shared" si="166"/>
        <v>0</v>
      </c>
      <c r="V88" s="124">
        <f t="shared" si="166"/>
        <v>0</v>
      </c>
      <c r="W88" s="124">
        <f t="shared" si="167"/>
        <v>0</v>
      </c>
      <c r="X88" s="124">
        <f t="shared" si="167"/>
        <v>0</v>
      </c>
      <c r="Y88" s="124">
        <f t="shared" si="167"/>
        <v>0</v>
      </c>
      <c r="Z88" s="578">
        <f t="shared" si="167"/>
        <v>0</v>
      </c>
      <c r="AA88" s="124">
        <f t="shared" si="167"/>
        <v>0</v>
      </c>
      <c r="AB88" s="578">
        <f t="shared" si="167"/>
        <v>0</v>
      </c>
      <c r="AC88" s="870"/>
      <c r="AD88" s="116" t="s">
        <v>79</v>
      </c>
      <c r="AE88" s="124">
        <f t="shared" ref="AE88:AJ89" si="179">C88*0</f>
        <v>0</v>
      </c>
      <c r="AF88" s="124">
        <f t="shared" si="179"/>
        <v>0</v>
      </c>
      <c r="AG88" s="124">
        <f t="shared" si="179"/>
        <v>0</v>
      </c>
      <c r="AH88" s="124">
        <f t="shared" si="179"/>
        <v>0</v>
      </c>
      <c r="AI88" s="124">
        <f t="shared" si="179"/>
        <v>0</v>
      </c>
      <c r="AJ88" s="124">
        <f t="shared" si="179"/>
        <v>0</v>
      </c>
      <c r="AK88" s="124">
        <f t="shared" ref="AK88:AP89" si="180">I88*0</f>
        <v>0</v>
      </c>
      <c r="AL88" s="124">
        <f t="shared" si="180"/>
        <v>0</v>
      </c>
      <c r="AM88" s="124">
        <f t="shared" si="180"/>
        <v>0</v>
      </c>
      <c r="AN88" s="124">
        <f t="shared" si="180"/>
        <v>0</v>
      </c>
      <c r="AO88" s="124">
        <f t="shared" si="180"/>
        <v>0</v>
      </c>
      <c r="AP88" s="124">
        <f t="shared" si="180"/>
        <v>0</v>
      </c>
    </row>
    <row r="89" spans="2:42" ht="12" customHeight="1">
      <c r="B89" s="116" t="s">
        <v>28</v>
      </c>
      <c r="C89" s="124">
        <f>VUL!C129</f>
        <v>9.9870178614615071E-3</v>
      </c>
      <c r="D89" s="124">
        <f>VUL!D129</f>
        <v>1.1941561331500315E-2</v>
      </c>
      <c r="E89" s="124">
        <f>VUL!E129</f>
        <v>1.2292928008917079E-2</v>
      </c>
      <c r="F89" s="124">
        <f>VUL!F129</f>
        <v>1.5717098643020119E-2</v>
      </c>
      <c r="G89" s="124">
        <f>VUL!G129</f>
        <v>1.9066165972005975E-2</v>
      </c>
      <c r="H89" s="124">
        <f>VUL!H129</f>
        <v>2.4832258704914612E-2</v>
      </c>
      <c r="I89" s="124">
        <f>VUL!I129</f>
        <v>3.8016773698676051E-2</v>
      </c>
      <c r="J89" s="124">
        <f>VUL!J129</f>
        <v>0.21941632460631225</v>
      </c>
      <c r="K89" s="124">
        <f>VUL!K129</f>
        <v>0.64063275588466928</v>
      </c>
      <c r="L89" s="124">
        <f>VUL!L129</f>
        <v>1.2056767551183913</v>
      </c>
      <c r="M89" s="124">
        <f>VUL!M129</f>
        <v>1.5831663733276904</v>
      </c>
      <c r="N89" s="124">
        <f>VUL!N129</f>
        <v>1.6827250642514346</v>
      </c>
      <c r="O89" s="1"/>
      <c r="P89" s="116" t="s">
        <v>28</v>
      </c>
      <c r="Q89" s="124">
        <f t="shared" si="166"/>
        <v>0.11614901772879734</v>
      </c>
      <c r="R89" s="124">
        <f t="shared" si="166"/>
        <v>0.13888035828534867</v>
      </c>
      <c r="S89" s="124">
        <f t="shared" si="166"/>
        <v>0.14296675274370563</v>
      </c>
      <c r="T89" s="124">
        <f t="shared" si="166"/>
        <v>0.182789857218324</v>
      </c>
      <c r="U89" s="124">
        <f t="shared" si="166"/>
        <v>0.22173951025442951</v>
      </c>
      <c r="V89" s="124">
        <f t="shared" si="166"/>
        <v>0.28879916873815697</v>
      </c>
      <c r="W89" s="124">
        <f t="shared" si="167"/>
        <v>0.44213507811560249</v>
      </c>
      <c r="X89" s="124">
        <f t="shared" si="167"/>
        <v>2.5518118551714117</v>
      </c>
      <c r="Y89" s="124">
        <f t="shared" si="167"/>
        <v>7.4505589509387038</v>
      </c>
      <c r="Z89" s="578">
        <f t="shared" si="167"/>
        <v>14.022020662026891</v>
      </c>
      <c r="AA89" s="124">
        <f t="shared" si="167"/>
        <v>18.412224921801041</v>
      </c>
      <c r="AB89" s="578">
        <f t="shared" si="167"/>
        <v>19.570092497244186</v>
      </c>
      <c r="AC89" s="870"/>
      <c r="AD89" s="116" t="s">
        <v>28</v>
      </c>
      <c r="AE89" s="124">
        <f t="shared" si="179"/>
        <v>0</v>
      </c>
      <c r="AF89" s="124">
        <f t="shared" si="179"/>
        <v>0</v>
      </c>
      <c r="AG89" s="124">
        <f t="shared" si="179"/>
        <v>0</v>
      </c>
      <c r="AH89" s="124">
        <f t="shared" si="179"/>
        <v>0</v>
      </c>
      <c r="AI89" s="124">
        <f t="shared" si="179"/>
        <v>0</v>
      </c>
      <c r="AJ89" s="124">
        <f t="shared" si="179"/>
        <v>0</v>
      </c>
      <c r="AK89" s="124">
        <f t="shared" si="180"/>
        <v>0</v>
      </c>
      <c r="AL89" s="124">
        <f t="shared" si="180"/>
        <v>0</v>
      </c>
      <c r="AM89" s="124">
        <f t="shared" si="180"/>
        <v>0</v>
      </c>
      <c r="AN89" s="124">
        <f t="shared" si="180"/>
        <v>0</v>
      </c>
      <c r="AO89" s="124">
        <f t="shared" si="180"/>
        <v>0</v>
      </c>
      <c r="AP89" s="124">
        <f t="shared" si="180"/>
        <v>0</v>
      </c>
    </row>
    <row r="90" spans="2:42" ht="12" customHeight="1">
      <c r="B90" s="116"/>
      <c r="C90" s="125"/>
      <c r="D90" s="125"/>
      <c r="E90" s="125"/>
      <c r="F90" s="125"/>
      <c r="G90" s="125"/>
      <c r="H90" s="125"/>
      <c r="I90" s="125"/>
      <c r="J90" s="124"/>
      <c r="K90" s="124"/>
      <c r="L90" s="124"/>
      <c r="M90" s="124"/>
      <c r="N90" s="124"/>
      <c r="O90" s="1"/>
      <c r="P90" s="116"/>
      <c r="Q90" s="504"/>
      <c r="R90" s="504"/>
      <c r="S90" s="504"/>
      <c r="T90" s="504"/>
      <c r="U90" s="504"/>
      <c r="V90" s="504"/>
      <c r="W90" s="504"/>
      <c r="X90" s="117"/>
      <c r="Y90" s="117"/>
      <c r="Z90" s="117"/>
      <c r="AA90" s="117"/>
      <c r="AB90" s="117"/>
      <c r="AC90" s="870"/>
      <c r="AD90" s="116"/>
      <c r="AE90" s="125"/>
      <c r="AF90" s="125"/>
      <c r="AG90" s="125"/>
      <c r="AH90" s="125"/>
      <c r="AI90" s="125"/>
      <c r="AJ90" s="125"/>
      <c r="AK90" s="125"/>
      <c r="AL90" s="124"/>
      <c r="AM90" s="124"/>
      <c r="AN90" s="124"/>
      <c r="AO90" s="124"/>
      <c r="AP90" s="124"/>
    </row>
    <row r="91" spans="2:42" ht="12" customHeight="1">
      <c r="B91" s="114" t="s">
        <v>132</v>
      </c>
      <c r="C91" s="152">
        <f t="shared" ref="C91:N91" si="181">SUM(C92:C97)</f>
        <v>10.672695866570393</v>
      </c>
      <c r="D91" s="151">
        <f t="shared" si="181"/>
        <v>10.731860032520878</v>
      </c>
      <c r="E91" s="151">
        <f t="shared" si="181"/>
        <v>9.8629806612991491</v>
      </c>
      <c r="F91" s="151">
        <f t="shared" ref="F91:G91" si="182">SUM(F92:F97)</f>
        <v>10.593258316614119</v>
      </c>
      <c r="G91" s="151">
        <f t="shared" si="182"/>
        <v>10.670922701442013</v>
      </c>
      <c r="H91" s="151">
        <f t="shared" ref="H91" si="183">SUM(H92:H97)</f>
        <v>10.314554472333192</v>
      </c>
      <c r="I91" s="151">
        <f t="shared" si="181"/>
        <v>10.051301497732608</v>
      </c>
      <c r="J91" s="151">
        <f t="shared" si="181"/>
        <v>7.4726260680077488</v>
      </c>
      <c r="K91" s="151">
        <f t="shared" si="181"/>
        <v>6.0311206742030592</v>
      </c>
      <c r="L91" s="151">
        <f t="shared" si="181"/>
        <v>4.6040330374560261</v>
      </c>
      <c r="M91" s="151">
        <f t="shared" si="181"/>
        <v>3.764159434995237</v>
      </c>
      <c r="N91" s="151">
        <f t="shared" si="181"/>
        <v>3.2938312868182829</v>
      </c>
      <c r="O91" s="1"/>
      <c r="P91" s="114" t="s">
        <v>132</v>
      </c>
      <c r="Q91" s="503">
        <f t="shared" ref="Q91:V97" si="184">C91*11.63</f>
        <v>124.12345292821368</v>
      </c>
      <c r="R91" s="503">
        <f t="shared" si="184"/>
        <v>124.81153217821782</v>
      </c>
      <c r="S91" s="503">
        <f t="shared" si="184"/>
        <v>114.70646509090911</v>
      </c>
      <c r="T91" s="503">
        <f t="shared" si="184"/>
        <v>123.1995942222222</v>
      </c>
      <c r="U91" s="503">
        <f t="shared" si="184"/>
        <v>124.10283101777061</v>
      </c>
      <c r="V91" s="503">
        <f t="shared" si="184"/>
        <v>119.95826851323504</v>
      </c>
      <c r="W91" s="503">
        <f t="shared" ref="W91:AB97" si="185">I91*11.63</f>
        <v>116.89663641863024</v>
      </c>
      <c r="X91" s="503">
        <f t="shared" si="185"/>
        <v>86.906641170930129</v>
      </c>
      <c r="Y91" s="503">
        <f t="shared" si="185"/>
        <v>70.141933440981589</v>
      </c>
      <c r="Z91" s="503">
        <f t="shared" si="185"/>
        <v>53.544904225613585</v>
      </c>
      <c r="AA91" s="503">
        <f t="shared" si="185"/>
        <v>43.77717422899461</v>
      </c>
      <c r="AB91" s="503">
        <f t="shared" si="185"/>
        <v>38.307257865696634</v>
      </c>
      <c r="AC91" s="870"/>
      <c r="AD91" s="114" t="s">
        <v>132</v>
      </c>
      <c r="AE91" s="151">
        <f t="shared" ref="AE91:AP91" si="186">SUM(AE92:AE97)</f>
        <v>31.257130173848346</v>
      </c>
      <c r="AF91" s="151">
        <f t="shared" si="186"/>
        <v>31.199483597200558</v>
      </c>
      <c r="AG91" s="151">
        <f t="shared" si="186"/>
        <v>28.687407288170025</v>
      </c>
      <c r="AH91" s="151">
        <f t="shared" ref="AH91:AI91" si="187">SUM(AH92:AH97)</f>
        <v>30.867269928552545</v>
      </c>
      <c r="AI91" s="151">
        <f t="shared" si="187"/>
        <v>31.021155665384953</v>
      </c>
      <c r="AJ91" s="151">
        <f t="shared" ref="AJ91" si="188">SUM(AJ92:AJ97)</f>
        <v>29.822557771142073</v>
      </c>
      <c r="AK91" s="151">
        <f t="shared" si="186"/>
        <v>28.505453057424681</v>
      </c>
      <c r="AL91" s="151">
        <f t="shared" si="186"/>
        <v>19.165726497074949</v>
      </c>
      <c r="AM91" s="151">
        <f t="shared" si="186"/>
        <v>12.580724532476186</v>
      </c>
      <c r="AN91" s="151">
        <f t="shared" si="186"/>
        <v>6.3034801230955164</v>
      </c>
      <c r="AO91" s="151">
        <f t="shared" si="186"/>
        <v>2.1808014767069777</v>
      </c>
      <c r="AP91" s="151">
        <f t="shared" si="186"/>
        <v>0</v>
      </c>
    </row>
    <row r="92" spans="2:42" ht="12" customHeight="1">
      <c r="B92" s="116" t="s">
        <v>168</v>
      </c>
      <c r="C92" s="124">
        <f>0</f>
        <v>0</v>
      </c>
      <c r="D92" s="124">
        <f>0</f>
        <v>0</v>
      </c>
      <c r="E92" s="124">
        <f>0</f>
        <v>0</v>
      </c>
      <c r="F92" s="124">
        <f>0</f>
        <v>0</v>
      </c>
      <c r="G92" s="124">
        <f>0</f>
        <v>0</v>
      </c>
      <c r="H92" s="124">
        <f>0</f>
        <v>0</v>
      </c>
      <c r="I92" s="124">
        <f>0</f>
        <v>0</v>
      </c>
      <c r="J92" s="124">
        <f>0</f>
        <v>0</v>
      </c>
      <c r="K92" s="124">
        <f>0</f>
        <v>0</v>
      </c>
      <c r="L92" s="124">
        <f>0</f>
        <v>0</v>
      </c>
      <c r="M92" s="124">
        <f>0</f>
        <v>0</v>
      </c>
      <c r="N92" s="124">
        <f>0</f>
        <v>0</v>
      </c>
      <c r="O92" s="1"/>
      <c r="P92" s="116" t="s">
        <v>168</v>
      </c>
      <c r="Q92" s="117">
        <f t="shared" si="184"/>
        <v>0</v>
      </c>
      <c r="R92" s="117">
        <f t="shared" si="184"/>
        <v>0</v>
      </c>
      <c r="S92" s="117">
        <f t="shared" si="184"/>
        <v>0</v>
      </c>
      <c r="T92" s="117">
        <f t="shared" si="184"/>
        <v>0</v>
      </c>
      <c r="U92" s="117">
        <f t="shared" si="184"/>
        <v>0</v>
      </c>
      <c r="V92" s="117">
        <f t="shared" si="184"/>
        <v>0</v>
      </c>
      <c r="W92" s="117">
        <f t="shared" si="185"/>
        <v>0</v>
      </c>
      <c r="X92" s="117">
        <f t="shared" si="185"/>
        <v>0</v>
      </c>
      <c r="Y92" s="117">
        <f t="shared" si="185"/>
        <v>0</v>
      </c>
      <c r="Z92" s="117">
        <f t="shared" si="185"/>
        <v>0</v>
      </c>
      <c r="AA92" s="117">
        <f t="shared" si="185"/>
        <v>0</v>
      </c>
      <c r="AB92" s="117">
        <f t="shared" si="185"/>
        <v>0</v>
      </c>
      <c r="AD92" s="116" t="s">
        <v>168</v>
      </c>
      <c r="AE92" s="124">
        <f t="shared" ref="AE92:AJ92" si="189">C92*C$9</f>
        <v>0</v>
      </c>
      <c r="AF92" s="124">
        <f t="shared" si="189"/>
        <v>0</v>
      </c>
      <c r="AG92" s="124">
        <f t="shared" si="189"/>
        <v>0</v>
      </c>
      <c r="AH92" s="124">
        <f t="shared" si="189"/>
        <v>0</v>
      </c>
      <c r="AI92" s="124">
        <f t="shared" si="189"/>
        <v>0</v>
      </c>
      <c r="AJ92" s="124">
        <f t="shared" si="189"/>
        <v>0</v>
      </c>
      <c r="AK92" s="124">
        <f t="shared" ref="AK92:AP92" si="190">I92*I$9</f>
        <v>0</v>
      </c>
      <c r="AL92" s="124">
        <f t="shared" si="190"/>
        <v>0</v>
      </c>
      <c r="AM92" s="124">
        <f t="shared" si="190"/>
        <v>0</v>
      </c>
      <c r="AN92" s="124">
        <f t="shared" si="190"/>
        <v>0</v>
      </c>
      <c r="AO92" s="124">
        <f t="shared" si="190"/>
        <v>0</v>
      </c>
      <c r="AP92" s="124">
        <f t="shared" si="190"/>
        <v>0</v>
      </c>
    </row>
    <row r="93" spans="2:42" ht="12" customHeight="1">
      <c r="B93" s="116" t="s">
        <v>169</v>
      </c>
      <c r="C93" s="127">
        <f>PL!C195</f>
        <v>10.610050284437948</v>
      </c>
      <c r="D93" s="124">
        <f>PL!D195</f>
        <v>10.648725556132568</v>
      </c>
      <c r="E93" s="124">
        <f>PL!E195</f>
        <v>9.7484405534276561</v>
      </c>
      <c r="F93" s="124">
        <f>PL!F195</f>
        <v>10.424462596732587</v>
      </c>
      <c r="G93" s="124">
        <f>PL!G195</f>
        <v>10.462474492878842</v>
      </c>
      <c r="H93" s="124">
        <f>PL!H195</f>
        <v>10.117427045148878</v>
      </c>
      <c r="I93" s="124">
        <f>PL!I195</f>
        <v>9.7800599303639544</v>
      </c>
      <c r="J93" s="124">
        <f>PL!J195</f>
        <v>6.8361943621441013</v>
      </c>
      <c r="K93" s="124">
        <f>PL!K195</f>
        <v>4.7976491521721334</v>
      </c>
      <c r="L93" s="124">
        <f>PL!L195</f>
        <v>2.8241855544260681</v>
      </c>
      <c r="M93" s="124">
        <f>PL!M195</f>
        <v>1.7214128643408093</v>
      </c>
      <c r="N93" s="124">
        <f>PL!N195</f>
        <v>1.107578787027347</v>
      </c>
      <c r="O93" s="1"/>
      <c r="P93" s="116" t="s">
        <v>169</v>
      </c>
      <c r="Q93" s="117">
        <f t="shared" si="184"/>
        <v>123.39488480801334</v>
      </c>
      <c r="R93" s="117">
        <f t="shared" si="184"/>
        <v>123.84467821782178</v>
      </c>
      <c r="S93" s="117">
        <f t="shared" si="184"/>
        <v>113.37436363636365</v>
      </c>
      <c r="T93" s="117">
        <f t="shared" si="184"/>
        <v>121.23649999999999</v>
      </c>
      <c r="U93" s="117">
        <f t="shared" si="184"/>
        <v>121.67857835218093</v>
      </c>
      <c r="V93" s="117">
        <f t="shared" si="184"/>
        <v>117.66567653508146</v>
      </c>
      <c r="W93" s="117">
        <f t="shared" si="185"/>
        <v>113.74209699013279</v>
      </c>
      <c r="X93" s="117">
        <f t="shared" si="185"/>
        <v>79.504940431735903</v>
      </c>
      <c r="Y93" s="117">
        <f t="shared" si="185"/>
        <v>55.796659639761913</v>
      </c>
      <c r="Z93" s="117">
        <f t="shared" si="185"/>
        <v>32.845277997975174</v>
      </c>
      <c r="AA93" s="117">
        <f t="shared" si="185"/>
        <v>20.020031612283613</v>
      </c>
      <c r="AB93" s="117">
        <f t="shared" si="185"/>
        <v>12.881141293128048</v>
      </c>
      <c r="AD93" s="116" t="s">
        <v>169</v>
      </c>
      <c r="AE93" s="124">
        <f t="shared" ref="AE93:AJ93" si="191">C93*C$10</f>
        <v>31.109244822298496</v>
      </c>
      <c r="AF93" s="124">
        <f t="shared" si="191"/>
        <v>31.017637070073071</v>
      </c>
      <c r="AG93" s="124">
        <f t="shared" si="191"/>
        <v>28.417016247931603</v>
      </c>
      <c r="AH93" s="124">
        <f t="shared" si="191"/>
        <v>30.483921592104544</v>
      </c>
      <c r="AI93" s="124">
        <f t="shared" si="191"/>
        <v>30.544177975753936</v>
      </c>
      <c r="AJ93" s="124">
        <f t="shared" si="191"/>
        <v>29.380266475975979</v>
      </c>
      <c r="AK93" s="124">
        <f t="shared" ref="AK93:AP93" si="192">I93*I$10</f>
        <v>27.926642105599353</v>
      </c>
      <c r="AL93" s="124">
        <f t="shared" si="192"/>
        <v>18.59405893359137</v>
      </c>
      <c r="AM93" s="124">
        <f t="shared" si="192"/>
        <v>12.247924757524141</v>
      </c>
      <c r="AN93" s="124">
        <f t="shared" si="192"/>
        <v>6.2307492362158907</v>
      </c>
      <c r="AO93" s="124">
        <f t="shared" si="192"/>
        <v>2.1701714267715442</v>
      </c>
      <c r="AP93" s="124">
        <f t="shared" si="192"/>
        <v>0</v>
      </c>
    </row>
    <row r="94" spans="2:42" ht="12" customHeight="1">
      <c r="B94" s="116" t="s">
        <v>44</v>
      </c>
      <c r="C94" s="124">
        <f>0</f>
        <v>0</v>
      </c>
      <c r="D94" s="124">
        <f>0</f>
        <v>0</v>
      </c>
      <c r="E94" s="124">
        <f>0</f>
        <v>0</v>
      </c>
      <c r="F94" s="124">
        <f>0</f>
        <v>0</v>
      </c>
      <c r="G94" s="124">
        <f>0</f>
        <v>0</v>
      </c>
      <c r="H94" s="124">
        <f>0</f>
        <v>0</v>
      </c>
      <c r="I94" s="124">
        <f>0</f>
        <v>0</v>
      </c>
      <c r="J94" s="124">
        <f>0</f>
        <v>0</v>
      </c>
      <c r="K94" s="124">
        <f>0</f>
        <v>0</v>
      </c>
      <c r="L94" s="124">
        <f>0</f>
        <v>0</v>
      </c>
      <c r="M94" s="124">
        <f>0</f>
        <v>0</v>
      </c>
      <c r="N94" s="124">
        <f>0</f>
        <v>0</v>
      </c>
      <c r="O94" s="1"/>
      <c r="P94" s="116" t="s">
        <v>44</v>
      </c>
      <c r="Q94" s="117">
        <f t="shared" si="184"/>
        <v>0</v>
      </c>
      <c r="R94" s="117">
        <f t="shared" si="184"/>
        <v>0</v>
      </c>
      <c r="S94" s="117">
        <f t="shared" si="184"/>
        <v>0</v>
      </c>
      <c r="T94" s="117">
        <f t="shared" si="184"/>
        <v>0</v>
      </c>
      <c r="U94" s="117">
        <f t="shared" si="184"/>
        <v>0</v>
      </c>
      <c r="V94" s="117">
        <f t="shared" si="184"/>
        <v>0</v>
      </c>
      <c r="W94" s="117">
        <f t="shared" si="185"/>
        <v>0</v>
      </c>
      <c r="X94" s="117">
        <f t="shared" si="185"/>
        <v>0</v>
      </c>
      <c r="Y94" s="117">
        <f t="shared" si="185"/>
        <v>0</v>
      </c>
      <c r="Z94" s="117">
        <f t="shared" si="185"/>
        <v>0</v>
      </c>
      <c r="AA94" s="117">
        <f t="shared" si="185"/>
        <v>0</v>
      </c>
      <c r="AB94" s="117">
        <f t="shared" si="185"/>
        <v>0</v>
      </c>
      <c r="AD94" s="116" t="s">
        <v>44</v>
      </c>
      <c r="AE94" s="124">
        <f t="shared" ref="AE94:AJ94" si="193">C94*C$9</f>
        <v>0</v>
      </c>
      <c r="AF94" s="124">
        <f t="shared" si="193"/>
        <v>0</v>
      </c>
      <c r="AG94" s="124">
        <f t="shared" si="193"/>
        <v>0</v>
      </c>
      <c r="AH94" s="124">
        <f t="shared" si="193"/>
        <v>0</v>
      </c>
      <c r="AI94" s="124">
        <f t="shared" si="193"/>
        <v>0</v>
      </c>
      <c r="AJ94" s="124">
        <f t="shared" si="193"/>
        <v>0</v>
      </c>
      <c r="AK94" s="124">
        <f t="shared" ref="AK94:AP94" si="194">I94*I$9</f>
        <v>0</v>
      </c>
      <c r="AL94" s="124">
        <f t="shared" si="194"/>
        <v>0</v>
      </c>
      <c r="AM94" s="124">
        <f t="shared" si="194"/>
        <v>0</v>
      </c>
      <c r="AN94" s="124">
        <f t="shared" si="194"/>
        <v>0</v>
      </c>
      <c r="AO94" s="124">
        <f t="shared" si="194"/>
        <v>0</v>
      </c>
      <c r="AP94" s="124">
        <f t="shared" si="194"/>
        <v>0</v>
      </c>
    </row>
    <row r="95" spans="2:42" ht="12" customHeight="1">
      <c r="B95" s="116" t="s">
        <v>10</v>
      </c>
      <c r="C95" s="124">
        <f>PL!C196</f>
        <v>6.2645582132444866E-2</v>
      </c>
      <c r="D95" s="124">
        <f>PL!D196</f>
        <v>8.3134476388309494E-2</v>
      </c>
      <c r="E95" s="124">
        <f>PL!E196</f>
        <v>0.11454010787149224</v>
      </c>
      <c r="F95" s="124">
        <f>PL!F196</f>
        <v>0.16222745772427627</v>
      </c>
      <c r="G95" s="124">
        <f>PL!G196</f>
        <v>0.20185004243662633</v>
      </c>
      <c r="H95" s="124">
        <f>PL!H196</f>
        <v>0.18906188204597649</v>
      </c>
      <c r="I95" s="124">
        <f>PL!I196</f>
        <v>0.25783621314956706</v>
      </c>
      <c r="J95" s="124">
        <f>PL!J196</f>
        <v>0.28461344014068407</v>
      </c>
      <c r="K95" s="124">
        <f>PL!K196</f>
        <v>0.17604504926880291</v>
      </c>
      <c r="L95" s="124">
        <f>PL!L196</f>
        <v>5.1297761307811385E-2</v>
      </c>
      <c r="M95" s="124">
        <f>PL!M196</f>
        <v>8.9969660100059669E-3</v>
      </c>
      <c r="N95" s="124">
        <f>PL!N196</f>
        <v>4.4867420047179354E-3</v>
      </c>
      <c r="O95" s="1"/>
      <c r="P95" s="116" t="s">
        <v>10</v>
      </c>
      <c r="Q95" s="117">
        <f t="shared" si="184"/>
        <v>0.72856812020033379</v>
      </c>
      <c r="R95" s="117">
        <f t="shared" si="184"/>
        <v>0.96685396039603944</v>
      </c>
      <c r="S95" s="117">
        <f t="shared" si="184"/>
        <v>1.3321014545454548</v>
      </c>
      <c r="T95" s="117">
        <f t="shared" si="184"/>
        <v>1.8867053333333332</v>
      </c>
      <c r="U95" s="117">
        <f t="shared" si="184"/>
        <v>2.3475159935379644</v>
      </c>
      <c r="V95" s="117">
        <f t="shared" si="184"/>
        <v>2.1987896881947067</v>
      </c>
      <c r="W95" s="117">
        <f t="shared" si="185"/>
        <v>2.9986351589294653</v>
      </c>
      <c r="X95" s="117">
        <f t="shared" si="185"/>
        <v>3.3100543088361558</v>
      </c>
      <c r="Y95" s="117">
        <f t="shared" si="185"/>
        <v>2.0474039229961778</v>
      </c>
      <c r="Z95" s="117">
        <f t="shared" si="185"/>
        <v>0.5965929640098464</v>
      </c>
      <c r="AA95" s="117">
        <f t="shared" si="185"/>
        <v>0.1046347146963694</v>
      </c>
      <c r="AB95" s="117">
        <f t="shared" si="185"/>
        <v>5.2180809514869593E-2</v>
      </c>
      <c r="AD95" s="116" t="s">
        <v>10</v>
      </c>
      <c r="AE95" s="124">
        <f t="shared" ref="AE95:AJ95" si="195">C95*C$11</f>
        <v>0.14788535154984983</v>
      </c>
      <c r="AF95" s="124">
        <f t="shared" si="195"/>
        <v>0.18184652712748511</v>
      </c>
      <c r="AG95" s="124">
        <f t="shared" si="195"/>
        <v>0.27039104023842331</v>
      </c>
      <c r="AH95" s="124">
        <f t="shared" si="195"/>
        <v>0.38334833644799998</v>
      </c>
      <c r="AI95" s="124">
        <f t="shared" si="195"/>
        <v>0.47697768963101778</v>
      </c>
      <c r="AJ95" s="124">
        <f t="shared" si="195"/>
        <v>0.44229129516609172</v>
      </c>
      <c r="AK95" s="124">
        <f t="shared" ref="AK95:AP95" si="196">I95*I$11</f>
        <v>0.57881095182532816</v>
      </c>
      <c r="AL95" s="124">
        <f t="shared" si="196"/>
        <v>0.57166756348358072</v>
      </c>
      <c r="AM95" s="124">
        <f t="shared" si="196"/>
        <v>0.33279977495204438</v>
      </c>
      <c r="AN95" s="124">
        <f t="shared" si="196"/>
        <v>7.2730886879625978E-2</v>
      </c>
      <c r="AO95" s="124">
        <f t="shared" si="196"/>
        <v>1.0630049935433561E-2</v>
      </c>
      <c r="AP95" s="124">
        <f t="shared" si="196"/>
        <v>0</v>
      </c>
    </row>
    <row r="96" spans="2:42" ht="12" customHeight="1">
      <c r="B96" s="116" t="s">
        <v>79</v>
      </c>
      <c r="C96" s="124">
        <f>PL!C198</f>
        <v>0</v>
      </c>
      <c r="D96" s="124">
        <f>PL!D198</f>
        <v>0</v>
      </c>
      <c r="E96" s="124">
        <f>PL!E198</f>
        <v>0</v>
      </c>
      <c r="F96" s="124">
        <f>PL!F198</f>
        <v>0</v>
      </c>
      <c r="G96" s="124">
        <f>PL!G198</f>
        <v>0</v>
      </c>
      <c r="H96" s="124">
        <f>PL!H198</f>
        <v>0</v>
      </c>
      <c r="I96" s="124">
        <f>PL!I198</f>
        <v>4.1661212994741868E-3</v>
      </c>
      <c r="J96" s="124">
        <f>PL!J198</f>
        <v>6.9163720173417422E-3</v>
      </c>
      <c r="K96" s="124">
        <f>PL!K198</f>
        <v>2.6292024370978041E-2</v>
      </c>
      <c r="L96" s="124">
        <f>PL!L198</f>
        <v>7.0608498755735286E-2</v>
      </c>
      <c r="M96" s="124">
        <f>PL!M198</f>
        <v>0.11760283053455189</v>
      </c>
      <c r="N96" s="124">
        <f>PL!N198</f>
        <v>0.15472536005062995</v>
      </c>
      <c r="O96" s="1"/>
      <c r="P96" s="116" t="s">
        <v>79</v>
      </c>
      <c r="Q96" s="117">
        <f t="shared" si="184"/>
        <v>0</v>
      </c>
      <c r="R96" s="117">
        <f t="shared" si="184"/>
        <v>0</v>
      </c>
      <c r="S96" s="117">
        <f t="shared" si="184"/>
        <v>0</v>
      </c>
      <c r="T96" s="117">
        <f t="shared" si="184"/>
        <v>0</v>
      </c>
      <c r="U96" s="117">
        <f t="shared" si="184"/>
        <v>0</v>
      </c>
      <c r="V96" s="117">
        <f t="shared" si="184"/>
        <v>0</v>
      </c>
      <c r="W96" s="117">
        <f t="shared" si="185"/>
        <v>4.8451990712884793E-2</v>
      </c>
      <c r="X96" s="117">
        <f t="shared" si="185"/>
        <v>8.0437406561684466E-2</v>
      </c>
      <c r="Y96" s="117">
        <f t="shared" si="185"/>
        <v>0.30577624343447463</v>
      </c>
      <c r="Z96" s="117">
        <f t="shared" si="185"/>
        <v>0.82117684052920148</v>
      </c>
      <c r="AA96" s="117">
        <f t="shared" si="185"/>
        <v>1.3677209191168387</v>
      </c>
      <c r="AB96" s="117">
        <f t="shared" si="185"/>
        <v>1.7994559373888264</v>
      </c>
      <c r="AD96" s="116" t="s">
        <v>79</v>
      </c>
      <c r="AE96" s="124">
        <f t="shared" ref="AE96:AJ97" si="197">C96*0</f>
        <v>0</v>
      </c>
      <c r="AF96" s="124">
        <f t="shared" si="197"/>
        <v>0</v>
      </c>
      <c r="AG96" s="124">
        <f t="shared" si="197"/>
        <v>0</v>
      </c>
      <c r="AH96" s="124">
        <f t="shared" si="197"/>
        <v>0</v>
      </c>
      <c r="AI96" s="124">
        <f t="shared" si="197"/>
        <v>0</v>
      </c>
      <c r="AJ96" s="124">
        <f t="shared" si="197"/>
        <v>0</v>
      </c>
      <c r="AK96" s="124">
        <f t="shared" ref="AK96:AP97" si="198">I96*0</f>
        <v>0</v>
      </c>
      <c r="AL96" s="124">
        <f t="shared" si="198"/>
        <v>0</v>
      </c>
      <c r="AM96" s="124">
        <f t="shared" si="198"/>
        <v>0</v>
      </c>
      <c r="AN96" s="124">
        <f t="shared" si="198"/>
        <v>0</v>
      </c>
      <c r="AO96" s="124">
        <f t="shared" si="198"/>
        <v>0</v>
      </c>
      <c r="AP96" s="124">
        <f t="shared" si="198"/>
        <v>0</v>
      </c>
    </row>
    <row r="97" spans="2:42" ht="12" customHeight="1">
      <c r="B97" s="116" t="s">
        <v>28</v>
      </c>
      <c r="C97" s="124">
        <f>PL!C197</f>
        <v>0</v>
      </c>
      <c r="D97" s="124">
        <f>PL!D197</f>
        <v>0</v>
      </c>
      <c r="E97" s="124">
        <f>PL!E197</f>
        <v>0</v>
      </c>
      <c r="F97" s="124">
        <f>PL!F197</f>
        <v>6.5682621572561387E-3</v>
      </c>
      <c r="G97" s="124">
        <f>PL!G197</f>
        <v>6.5981661265431032E-3</v>
      </c>
      <c r="H97" s="124">
        <f>PL!H197</f>
        <v>8.0655451383375605E-3</v>
      </c>
      <c r="I97" s="124">
        <f>PL!I197</f>
        <v>9.2392329196115414E-3</v>
      </c>
      <c r="J97" s="124">
        <f>PL!J197</f>
        <v>0.34490189370562202</v>
      </c>
      <c r="K97" s="124">
        <f>PL!K197</f>
        <v>1.0311344483911458</v>
      </c>
      <c r="L97" s="124">
        <f>PL!L197</f>
        <v>1.6579412229664114</v>
      </c>
      <c r="M97" s="124">
        <f>PL!M197</f>
        <v>1.9161467741098699</v>
      </c>
      <c r="N97" s="124">
        <f>PL!N197</f>
        <v>2.027040397735588</v>
      </c>
      <c r="O97" s="1"/>
      <c r="P97" s="116" t="s">
        <v>28</v>
      </c>
      <c r="Q97" s="117">
        <f t="shared" si="184"/>
        <v>0</v>
      </c>
      <c r="R97" s="117">
        <f t="shared" si="184"/>
        <v>0</v>
      </c>
      <c r="S97" s="117">
        <f t="shared" si="184"/>
        <v>0</v>
      </c>
      <c r="T97" s="117">
        <f t="shared" si="184"/>
        <v>7.6388888888888895E-2</v>
      </c>
      <c r="U97" s="117">
        <f t="shared" si="184"/>
        <v>7.6736672051696292E-2</v>
      </c>
      <c r="V97" s="117">
        <f t="shared" si="184"/>
        <v>9.3802289958865831E-2</v>
      </c>
      <c r="W97" s="117">
        <f t="shared" si="185"/>
        <v>0.10745227885508224</v>
      </c>
      <c r="X97" s="117">
        <f t="shared" si="185"/>
        <v>4.0112090237963844</v>
      </c>
      <c r="Y97" s="117">
        <f t="shared" si="185"/>
        <v>11.992093634789025</v>
      </c>
      <c r="Z97" s="117">
        <f t="shared" si="185"/>
        <v>19.281856423099367</v>
      </c>
      <c r="AA97" s="117">
        <f t="shared" si="185"/>
        <v>22.284786982897788</v>
      </c>
      <c r="AB97" s="117">
        <f t="shared" si="185"/>
        <v>23.574479825664891</v>
      </c>
      <c r="AD97" s="116" t="s">
        <v>28</v>
      </c>
      <c r="AE97" s="124">
        <f t="shared" si="197"/>
        <v>0</v>
      </c>
      <c r="AF97" s="124">
        <f t="shared" si="197"/>
        <v>0</v>
      </c>
      <c r="AG97" s="124">
        <f t="shared" si="197"/>
        <v>0</v>
      </c>
      <c r="AH97" s="124">
        <f t="shared" si="197"/>
        <v>0</v>
      </c>
      <c r="AI97" s="124">
        <f t="shared" si="197"/>
        <v>0</v>
      </c>
      <c r="AJ97" s="124">
        <f t="shared" si="197"/>
        <v>0</v>
      </c>
      <c r="AK97" s="124">
        <f t="shared" si="198"/>
        <v>0</v>
      </c>
      <c r="AL97" s="124">
        <f t="shared" si="198"/>
        <v>0</v>
      </c>
      <c r="AM97" s="124">
        <f t="shared" si="198"/>
        <v>0</v>
      </c>
      <c r="AN97" s="124">
        <f t="shared" si="198"/>
        <v>0</v>
      </c>
      <c r="AO97" s="124">
        <f t="shared" si="198"/>
        <v>0</v>
      </c>
      <c r="AP97" s="124">
        <f t="shared" si="198"/>
        <v>0</v>
      </c>
    </row>
    <row r="98" spans="2:42" ht="12" customHeight="1">
      <c r="B98" s="116"/>
      <c r="C98" s="125"/>
      <c r="D98" s="125"/>
      <c r="E98" s="125"/>
      <c r="F98" s="125"/>
      <c r="G98" s="125"/>
      <c r="H98" s="125"/>
      <c r="I98" s="125"/>
      <c r="J98" s="124"/>
      <c r="K98" s="124"/>
      <c r="L98" s="124"/>
      <c r="M98" s="124"/>
      <c r="N98" s="124"/>
      <c r="O98" s="1"/>
      <c r="P98" s="116"/>
      <c r="Q98" s="504"/>
      <c r="R98" s="504"/>
      <c r="S98" s="504"/>
      <c r="T98" s="504"/>
      <c r="U98" s="504"/>
      <c r="V98" s="504"/>
      <c r="W98" s="504"/>
      <c r="X98" s="117"/>
      <c r="Y98" s="117"/>
      <c r="Z98" s="117"/>
      <c r="AA98" s="117"/>
      <c r="AB98" s="117"/>
      <c r="AD98" s="116"/>
      <c r="AE98" s="125"/>
      <c r="AF98" s="125"/>
      <c r="AG98" s="125"/>
      <c r="AH98" s="125"/>
      <c r="AI98" s="125"/>
      <c r="AJ98" s="125"/>
      <c r="AK98" s="125"/>
      <c r="AL98" s="124"/>
      <c r="AM98" s="124"/>
      <c r="AN98" s="124"/>
      <c r="AO98" s="124"/>
      <c r="AP98" s="124"/>
    </row>
    <row r="99" spans="2:42" ht="12" customHeight="1">
      <c r="B99" s="114" t="s">
        <v>172</v>
      </c>
      <c r="C99" s="151">
        <f t="shared" ref="C99:N99" si="199">SUM(C100:C105)</f>
        <v>0.74089836323683966</v>
      </c>
      <c r="D99" s="151">
        <f t="shared" si="199"/>
        <v>0.75503928445923207</v>
      </c>
      <c r="E99" s="151">
        <f t="shared" si="199"/>
        <v>0.54419266514636044</v>
      </c>
      <c r="F99" s="151">
        <f t="shared" ref="F99:G99" si="200">SUM(F100:F105)</f>
        <v>0.63384548810471464</v>
      </c>
      <c r="G99" s="151">
        <f t="shared" si="200"/>
        <v>0.69506148503634213</v>
      </c>
      <c r="H99" s="151">
        <f t="shared" ref="H99" si="201">SUM(H100:H105)</f>
        <v>0.72744522825631075</v>
      </c>
      <c r="I99" s="151">
        <f t="shared" si="199"/>
        <v>0.73832820203275573</v>
      </c>
      <c r="J99" s="151">
        <f t="shared" si="199"/>
        <v>0.70143620570011056</v>
      </c>
      <c r="K99" s="151">
        <f t="shared" si="199"/>
        <v>0.60337812212593156</v>
      </c>
      <c r="L99" s="151">
        <f t="shared" si="199"/>
        <v>0.48975601250471013</v>
      </c>
      <c r="M99" s="151">
        <f t="shared" si="199"/>
        <v>0.41197892133212904</v>
      </c>
      <c r="N99" s="151">
        <f t="shared" si="199"/>
        <v>0.37621935220569114</v>
      </c>
      <c r="O99" s="1"/>
      <c r="P99" s="114" t="s">
        <v>172</v>
      </c>
      <c r="Q99" s="503">
        <f t="shared" ref="Q99:V105" si="202">C99*11.63</f>
        <v>8.6166479644444465</v>
      </c>
      <c r="R99" s="503">
        <f t="shared" si="202"/>
        <v>8.7811068782608697</v>
      </c>
      <c r="S99" s="503">
        <f t="shared" si="202"/>
        <v>6.3289606956521727</v>
      </c>
      <c r="T99" s="503">
        <f t="shared" si="202"/>
        <v>7.371623026657832</v>
      </c>
      <c r="U99" s="503">
        <f t="shared" si="202"/>
        <v>8.083565070972659</v>
      </c>
      <c r="V99" s="503">
        <f t="shared" si="202"/>
        <v>8.4601880046208944</v>
      </c>
      <c r="W99" s="503">
        <f t="shared" ref="W99:AB105" si="203">I99*11.63</f>
        <v>8.5867569896409499</v>
      </c>
      <c r="X99" s="503">
        <f t="shared" si="203"/>
        <v>8.1577030722922856</v>
      </c>
      <c r="Y99" s="503">
        <f t="shared" si="203"/>
        <v>7.0172875603245846</v>
      </c>
      <c r="Z99" s="503">
        <f t="shared" si="203"/>
        <v>5.6958624254297794</v>
      </c>
      <c r="AA99" s="503">
        <f t="shared" si="203"/>
        <v>4.7913148550926614</v>
      </c>
      <c r="AB99" s="503">
        <f t="shared" si="203"/>
        <v>4.3754310661521885</v>
      </c>
      <c r="AD99" s="114" t="s">
        <v>172</v>
      </c>
      <c r="AE99" s="151">
        <f t="shared" ref="AE99:AP99" si="204">SUM(AE100:AE105)</f>
        <v>2.1468174948229262</v>
      </c>
      <c r="AF99" s="385">
        <f t="shared" si="204"/>
        <v>2.1693222270752361</v>
      </c>
      <c r="AG99" s="151">
        <f t="shared" si="204"/>
        <v>1.5682482545998129</v>
      </c>
      <c r="AH99" s="151">
        <f t="shared" ref="AH99:AI99" si="205">SUM(AH100:AH105)</f>
        <v>1.82127968954203</v>
      </c>
      <c r="AI99" s="151">
        <f t="shared" si="205"/>
        <v>1.9820443015126046</v>
      </c>
      <c r="AJ99" s="151">
        <f t="shared" ref="AJ99" si="206">SUM(AJ100:AJ105)</f>
        <v>2.0504088640030376</v>
      </c>
      <c r="AK99" s="151">
        <f t="shared" si="204"/>
        <v>2.0144841928065986</v>
      </c>
      <c r="AL99" s="385">
        <f t="shared" si="204"/>
        <v>1.6827184105262192</v>
      </c>
      <c r="AM99" s="151">
        <f t="shared" si="204"/>
        <v>1.2133894527606155</v>
      </c>
      <c r="AN99" s="151">
        <f t="shared" si="204"/>
        <v>0.68753349385454665</v>
      </c>
      <c r="AO99" s="151">
        <f t="shared" si="204"/>
        <v>0.24530464951327929</v>
      </c>
      <c r="AP99" s="151">
        <f t="shared" si="204"/>
        <v>0</v>
      </c>
    </row>
    <row r="100" spans="2:42" ht="12" customHeight="1">
      <c r="B100" s="116" t="s">
        <v>168</v>
      </c>
      <c r="C100" s="124">
        <f>0</f>
        <v>0</v>
      </c>
      <c r="D100" s="124">
        <f>0</f>
        <v>0</v>
      </c>
      <c r="E100" s="124">
        <f>0</f>
        <v>0</v>
      </c>
      <c r="F100" s="124">
        <f>0</f>
        <v>0</v>
      </c>
      <c r="G100" s="124">
        <f>0</f>
        <v>0</v>
      </c>
      <c r="H100" s="124">
        <f>0</f>
        <v>0</v>
      </c>
      <c r="I100" s="124">
        <f>0</f>
        <v>0</v>
      </c>
      <c r="J100" s="124">
        <f>0</f>
        <v>0</v>
      </c>
      <c r="K100" s="124">
        <f>0</f>
        <v>0</v>
      </c>
      <c r="L100" s="124">
        <f>0</f>
        <v>0</v>
      </c>
      <c r="M100" s="124">
        <f>0</f>
        <v>0</v>
      </c>
      <c r="N100" s="124">
        <f>0</f>
        <v>0</v>
      </c>
      <c r="O100" s="1"/>
      <c r="P100" s="116" t="s">
        <v>168</v>
      </c>
      <c r="Q100" s="117">
        <f t="shared" si="202"/>
        <v>0</v>
      </c>
      <c r="R100" s="117">
        <f t="shared" si="202"/>
        <v>0</v>
      </c>
      <c r="S100" s="117">
        <f t="shared" si="202"/>
        <v>0</v>
      </c>
      <c r="T100" s="117">
        <f t="shared" si="202"/>
        <v>0</v>
      </c>
      <c r="U100" s="117">
        <f t="shared" si="202"/>
        <v>0</v>
      </c>
      <c r="V100" s="117">
        <f t="shared" si="202"/>
        <v>0</v>
      </c>
      <c r="W100" s="117">
        <f t="shared" si="203"/>
        <v>0</v>
      </c>
      <c r="X100" s="117">
        <f t="shared" si="203"/>
        <v>0</v>
      </c>
      <c r="Y100" s="117">
        <f t="shared" si="203"/>
        <v>0</v>
      </c>
      <c r="Z100" s="117">
        <f t="shared" si="203"/>
        <v>0</v>
      </c>
      <c r="AA100" s="117">
        <f t="shared" si="203"/>
        <v>0</v>
      </c>
      <c r="AB100" s="117">
        <f t="shared" si="203"/>
        <v>0</v>
      </c>
      <c r="AD100" s="116" t="s">
        <v>168</v>
      </c>
      <c r="AE100" s="124">
        <f t="shared" ref="AE100:AJ100" si="207">C100*C$9</f>
        <v>0</v>
      </c>
      <c r="AF100" s="124">
        <f t="shared" si="207"/>
        <v>0</v>
      </c>
      <c r="AG100" s="124">
        <f t="shared" si="207"/>
        <v>0</v>
      </c>
      <c r="AH100" s="124">
        <f t="shared" si="207"/>
        <v>0</v>
      </c>
      <c r="AI100" s="124">
        <f t="shared" si="207"/>
        <v>0</v>
      </c>
      <c r="AJ100" s="124">
        <f t="shared" si="207"/>
        <v>0</v>
      </c>
      <c r="AK100" s="124">
        <f t="shared" ref="AK100:AP100" si="208">I100*I$9</f>
        <v>0</v>
      </c>
      <c r="AL100" s="124">
        <f t="shared" si="208"/>
        <v>0</v>
      </c>
      <c r="AM100" s="124">
        <f t="shared" si="208"/>
        <v>0</v>
      </c>
      <c r="AN100" s="124">
        <f t="shared" si="208"/>
        <v>0</v>
      </c>
      <c r="AO100" s="124">
        <f t="shared" si="208"/>
        <v>0</v>
      </c>
      <c r="AP100" s="124">
        <f t="shared" si="208"/>
        <v>0</v>
      </c>
    </row>
    <row r="101" spans="2:42" ht="12" customHeight="1">
      <c r="B101" s="116" t="s">
        <v>169</v>
      </c>
      <c r="C101" s="127">
        <f>'B&amp;C'!C105</f>
        <v>0.70883653386834822</v>
      </c>
      <c r="D101" s="127">
        <f>'B&amp;C'!D105</f>
        <v>0.72304160903211334</v>
      </c>
      <c r="E101" s="127">
        <f>'B&amp;C'!E105</f>
        <v>0.52111106957269415</v>
      </c>
      <c r="F101" s="127">
        <f>'B&amp;C'!F105</f>
        <v>0.59093720863600463</v>
      </c>
      <c r="G101" s="127">
        <f>'B&amp;C'!G105</f>
        <v>0.63283173238384649</v>
      </c>
      <c r="H101" s="127">
        <f>'B&amp;C'!H105</f>
        <v>0.64793026362968409</v>
      </c>
      <c r="I101" s="127">
        <f>'B&amp;C'!I105</f>
        <v>0.63886487732109953</v>
      </c>
      <c r="J101" s="127">
        <f>'B&amp;C'!J105</f>
        <v>0.52792527543869694</v>
      </c>
      <c r="K101" s="127">
        <f>'B&amp;C'!K105</f>
        <v>0.41954006414271555</v>
      </c>
      <c r="L101" s="127">
        <f>'B&amp;C'!L105</f>
        <v>0.29863870321692709</v>
      </c>
      <c r="M101" s="127">
        <f>'B&amp;C'!M105</f>
        <v>0.19097810350082958</v>
      </c>
      <c r="N101" s="127">
        <f>'B&amp;C'!N105</f>
        <v>0.12819126645742557</v>
      </c>
      <c r="O101" s="1"/>
      <c r="P101" s="116" t="s">
        <v>169</v>
      </c>
      <c r="Q101" s="117">
        <f t="shared" si="202"/>
        <v>8.2437688888888907</v>
      </c>
      <c r="R101" s="117">
        <f t="shared" si="202"/>
        <v>8.4089739130434786</v>
      </c>
      <c r="S101" s="117">
        <f t="shared" si="202"/>
        <v>6.0605217391304338</v>
      </c>
      <c r="T101" s="117">
        <f t="shared" si="202"/>
        <v>6.8725997364367339</v>
      </c>
      <c r="U101" s="117">
        <f t="shared" si="202"/>
        <v>7.3598330476241349</v>
      </c>
      <c r="V101" s="117">
        <f t="shared" si="202"/>
        <v>7.5354289660132263</v>
      </c>
      <c r="W101" s="117">
        <f t="shared" si="203"/>
        <v>7.4299985232443877</v>
      </c>
      <c r="X101" s="117">
        <f t="shared" si="203"/>
        <v>6.1397709533520457</v>
      </c>
      <c r="Y101" s="117">
        <f t="shared" si="203"/>
        <v>4.8792509459797824</v>
      </c>
      <c r="Z101" s="117">
        <f t="shared" si="203"/>
        <v>3.4731681184128624</v>
      </c>
      <c r="AA101" s="117">
        <f t="shared" si="203"/>
        <v>2.2210753437146482</v>
      </c>
      <c r="AB101" s="117">
        <f t="shared" si="203"/>
        <v>1.4908644288998594</v>
      </c>
      <c r="AD101" s="116" t="s">
        <v>169</v>
      </c>
      <c r="AE101" s="124">
        <f t="shared" ref="AE101:AJ101" si="209">C101*C$10</f>
        <v>2.0783472914773338</v>
      </c>
      <c r="AF101" s="124">
        <f t="shared" si="209"/>
        <v>2.1060775862144459</v>
      </c>
      <c r="AG101" s="124">
        <f t="shared" si="209"/>
        <v>1.5190554478805809</v>
      </c>
      <c r="AH101" s="124">
        <f t="shared" si="209"/>
        <v>1.7280587240596337</v>
      </c>
      <c r="AI101" s="124">
        <f t="shared" si="209"/>
        <v>1.8474907705431605</v>
      </c>
      <c r="AJ101" s="124">
        <f t="shared" si="209"/>
        <v>1.8815419887230198</v>
      </c>
      <c r="AK101" s="124">
        <f t="shared" ref="AK101:AP101" si="210">I101*I$10</f>
        <v>1.8242578174181019</v>
      </c>
      <c r="AL101" s="124">
        <f t="shared" si="210"/>
        <v>1.435926652173303</v>
      </c>
      <c r="AM101" s="124">
        <f t="shared" si="210"/>
        <v>1.0710443751520222</v>
      </c>
      <c r="AN101" s="124">
        <f t="shared" si="210"/>
        <v>0.65885999206292001</v>
      </c>
      <c r="AO101" s="124">
        <f t="shared" si="210"/>
        <v>0.24076456725866791</v>
      </c>
      <c r="AP101" s="124">
        <f t="shared" si="210"/>
        <v>0</v>
      </c>
    </row>
    <row r="102" spans="2:42" ht="12" customHeight="1">
      <c r="B102" s="116" t="s">
        <v>44</v>
      </c>
      <c r="C102" s="124">
        <f>0</f>
        <v>0</v>
      </c>
      <c r="D102" s="124">
        <f>0</f>
        <v>0</v>
      </c>
      <c r="E102" s="124">
        <f>0</f>
        <v>0</v>
      </c>
      <c r="F102" s="124">
        <f>0</f>
        <v>0</v>
      </c>
      <c r="G102" s="124">
        <f>0</f>
        <v>0</v>
      </c>
      <c r="H102" s="124">
        <f>0</f>
        <v>0</v>
      </c>
      <c r="I102" s="124">
        <f>0</f>
        <v>0</v>
      </c>
      <c r="J102" s="124">
        <f>0</f>
        <v>0</v>
      </c>
      <c r="K102" s="124">
        <f>0</f>
        <v>0</v>
      </c>
      <c r="L102" s="124">
        <f>0</f>
        <v>0</v>
      </c>
      <c r="M102" s="124">
        <f>0</f>
        <v>0</v>
      </c>
      <c r="N102" s="124">
        <f>0</f>
        <v>0</v>
      </c>
      <c r="O102" s="1"/>
      <c r="P102" s="116" t="s">
        <v>44</v>
      </c>
      <c r="Q102" s="117">
        <f t="shared" si="202"/>
        <v>0</v>
      </c>
      <c r="R102" s="117">
        <f t="shared" si="202"/>
        <v>0</v>
      </c>
      <c r="S102" s="117">
        <f t="shared" si="202"/>
        <v>0</v>
      </c>
      <c r="T102" s="117">
        <f t="shared" si="202"/>
        <v>0</v>
      </c>
      <c r="U102" s="117">
        <f t="shared" si="202"/>
        <v>0</v>
      </c>
      <c r="V102" s="117">
        <f t="shared" si="202"/>
        <v>0</v>
      </c>
      <c r="W102" s="117">
        <f t="shared" si="203"/>
        <v>0</v>
      </c>
      <c r="X102" s="117">
        <f t="shared" si="203"/>
        <v>0</v>
      </c>
      <c r="Y102" s="117">
        <f t="shared" si="203"/>
        <v>0</v>
      </c>
      <c r="Z102" s="117">
        <f t="shared" si="203"/>
        <v>0</v>
      </c>
      <c r="AA102" s="117">
        <f t="shared" si="203"/>
        <v>0</v>
      </c>
      <c r="AB102" s="117">
        <f t="shared" si="203"/>
        <v>0</v>
      </c>
      <c r="AD102" s="116" t="s">
        <v>44</v>
      </c>
      <c r="AE102" s="124">
        <f t="shared" ref="AE102:AJ102" si="211">C102*C$9</f>
        <v>0</v>
      </c>
      <c r="AF102" s="124">
        <f t="shared" si="211"/>
        <v>0</v>
      </c>
      <c r="AG102" s="124">
        <f t="shared" si="211"/>
        <v>0</v>
      </c>
      <c r="AH102" s="124">
        <f t="shared" si="211"/>
        <v>0</v>
      </c>
      <c r="AI102" s="124">
        <f t="shared" si="211"/>
        <v>0</v>
      </c>
      <c r="AJ102" s="124">
        <f t="shared" si="211"/>
        <v>0</v>
      </c>
      <c r="AK102" s="124">
        <f t="shared" ref="AK102:AP102" si="212">I102*I$9</f>
        <v>0</v>
      </c>
      <c r="AL102" s="124">
        <f t="shared" si="212"/>
        <v>0</v>
      </c>
      <c r="AM102" s="124">
        <f t="shared" si="212"/>
        <v>0</v>
      </c>
      <c r="AN102" s="124">
        <f t="shared" si="212"/>
        <v>0</v>
      </c>
      <c r="AO102" s="124">
        <f t="shared" si="212"/>
        <v>0</v>
      </c>
      <c r="AP102" s="124">
        <f t="shared" si="212"/>
        <v>0</v>
      </c>
    </row>
    <row r="103" spans="2:42" ht="12" customHeight="1">
      <c r="B103" s="116" t="s">
        <v>10</v>
      </c>
      <c r="C103" s="127">
        <f>'B&amp;C'!C106</f>
        <v>2.9004601891659505E-2</v>
      </c>
      <c r="D103" s="127">
        <f>'B&amp;C'!D106</f>
        <v>2.8913447979363717E-2</v>
      </c>
      <c r="E103" s="127">
        <f>'B&amp;C'!E106</f>
        <v>2.0838521066208083E-2</v>
      </c>
      <c r="F103" s="127">
        <f>'B&amp;C'!F106</f>
        <v>3.9449760958759357E-2</v>
      </c>
      <c r="G103" s="127">
        <f>'B&amp;C'!G106</f>
        <v>5.6941103381985159E-2</v>
      </c>
      <c r="H103" s="127">
        <f>'B&amp;C'!H106</f>
        <v>7.2183851693653975E-2</v>
      </c>
      <c r="I103" s="127">
        <f>'B&amp;C'!I106</f>
        <v>8.4737940974792356E-2</v>
      </c>
      <c r="J103" s="127">
        <f>'B&amp;C'!J106</f>
        <v>0.12286905157810185</v>
      </c>
      <c r="K103" s="127">
        <f>'B&amp;C'!K106</f>
        <v>7.5297966185185444E-2</v>
      </c>
      <c r="L103" s="127">
        <f>'B&amp;C'!L106</f>
        <v>2.0223683690264498E-2</v>
      </c>
      <c r="M103" s="127">
        <f>'B&amp;C'!M106</f>
        <v>3.8425939647953136E-3</v>
      </c>
      <c r="N103" s="127">
        <f>'B&amp;C'!N106</f>
        <v>2.2744589378167106E-3</v>
      </c>
      <c r="O103" s="1"/>
      <c r="P103" s="116" t="s">
        <v>10</v>
      </c>
      <c r="Q103" s="117">
        <f t="shared" si="202"/>
        <v>0.33732352000000004</v>
      </c>
      <c r="R103" s="117">
        <f t="shared" si="202"/>
        <v>0.33626340000000005</v>
      </c>
      <c r="S103" s="117">
        <f t="shared" si="202"/>
        <v>0.24235200000000001</v>
      </c>
      <c r="T103" s="117">
        <f t="shared" si="202"/>
        <v>0.45880071995037136</v>
      </c>
      <c r="U103" s="117">
        <f t="shared" si="202"/>
        <v>0.66222503233248742</v>
      </c>
      <c r="V103" s="117">
        <f t="shared" si="202"/>
        <v>0.83949819519719582</v>
      </c>
      <c r="W103" s="117">
        <f t="shared" si="203"/>
        <v>0.98550225353683518</v>
      </c>
      <c r="X103" s="117">
        <f t="shared" si="203"/>
        <v>1.4289670698533246</v>
      </c>
      <c r="Y103" s="117">
        <f t="shared" si="203"/>
        <v>0.87571534673370677</v>
      </c>
      <c r="Z103" s="117">
        <f t="shared" si="203"/>
        <v>0.23520144131777612</v>
      </c>
      <c r="AA103" s="117">
        <f t="shared" si="203"/>
        <v>4.4689367810569501E-2</v>
      </c>
      <c r="AB103" s="117">
        <f t="shared" si="203"/>
        <v>2.6451957446808345E-2</v>
      </c>
      <c r="AD103" s="116" t="s">
        <v>10</v>
      </c>
      <c r="AE103" s="124">
        <f t="shared" ref="AE103:AJ103" si="213">C103*C$11</f>
        <v>6.8470203345592326E-2</v>
      </c>
      <c r="AF103" s="124">
        <f t="shared" si="213"/>
        <v>6.3244640860790402E-2</v>
      </c>
      <c r="AG103" s="124">
        <f t="shared" si="213"/>
        <v>4.9192806719232006E-2</v>
      </c>
      <c r="AH103" s="124">
        <f t="shared" si="213"/>
        <v>9.3220965482396251E-2</v>
      </c>
      <c r="AI103" s="124">
        <f t="shared" si="213"/>
        <v>0.13455353096944414</v>
      </c>
      <c r="AJ103" s="124">
        <f t="shared" si="213"/>
        <v>0.16886687528001756</v>
      </c>
      <c r="AK103" s="124">
        <f t="shared" ref="AK103:AP103" si="214">I103*I$11</f>
        <v>0.19022637538849688</v>
      </c>
      <c r="AL103" s="124">
        <f t="shared" si="214"/>
        <v>0.24679175835291622</v>
      </c>
      <c r="AM103" s="124">
        <f t="shared" si="214"/>
        <v>0.14234507760859319</v>
      </c>
      <c r="AN103" s="124">
        <f t="shared" si="214"/>
        <v>2.8673501791626612E-2</v>
      </c>
      <c r="AO103" s="124">
        <f t="shared" si="214"/>
        <v>4.5400822546113771E-3</v>
      </c>
      <c r="AP103" s="124">
        <f t="shared" si="214"/>
        <v>0</v>
      </c>
    </row>
    <row r="104" spans="2:42" ht="12" customHeight="1">
      <c r="B104" s="116" t="s">
        <v>79</v>
      </c>
      <c r="C104" s="124">
        <f>'B&amp;C'!C108</f>
        <v>0</v>
      </c>
      <c r="D104" s="124">
        <f>'B&amp;C'!D108</f>
        <v>0</v>
      </c>
      <c r="E104" s="124">
        <f>'B&amp;C'!E108</f>
        <v>0</v>
      </c>
      <c r="F104" s="124">
        <f>'B&amp;C'!F108</f>
        <v>0</v>
      </c>
      <c r="G104" s="124">
        <f>'B&amp;C'!G108</f>
        <v>0</v>
      </c>
      <c r="H104" s="124">
        <f>'B&amp;C'!H108</f>
        <v>0</v>
      </c>
      <c r="I104" s="124">
        <f>'B&amp;C'!I108</f>
        <v>7.0617192111730343E-4</v>
      </c>
      <c r="J104" s="124">
        <f>'B&amp;C'!J108</f>
        <v>1.1811472469425595E-3</v>
      </c>
      <c r="K104" s="124">
        <f>'B&amp;C'!K108</f>
        <v>2.6493509852196029E-3</v>
      </c>
      <c r="L104" s="124">
        <f>'B&amp;C'!L108</f>
        <v>6.1016352649491228E-3</v>
      </c>
      <c r="M104" s="124">
        <f>'B&amp;C'!M108</f>
        <v>9.6916180075506311E-3</v>
      </c>
      <c r="N104" s="124">
        <f>'B&amp;C'!N108</f>
        <v>1.2864876945678673E-2</v>
      </c>
      <c r="O104" s="1"/>
      <c r="P104" s="116" t="s">
        <v>79</v>
      </c>
      <c r="Q104" s="117">
        <f t="shared" si="202"/>
        <v>0</v>
      </c>
      <c r="R104" s="117">
        <f t="shared" si="202"/>
        <v>0</v>
      </c>
      <c r="S104" s="117">
        <f t="shared" si="202"/>
        <v>0</v>
      </c>
      <c r="T104" s="117">
        <f t="shared" si="202"/>
        <v>0</v>
      </c>
      <c r="U104" s="117">
        <f t="shared" si="202"/>
        <v>0</v>
      </c>
      <c r="V104" s="117">
        <f t="shared" si="202"/>
        <v>0</v>
      </c>
      <c r="W104" s="117">
        <f t="shared" si="203"/>
        <v>8.2127794425942389E-3</v>
      </c>
      <c r="X104" s="117">
        <f t="shared" si="203"/>
        <v>1.3736742481941969E-2</v>
      </c>
      <c r="Y104" s="117">
        <f t="shared" si="203"/>
        <v>3.0811951958103986E-2</v>
      </c>
      <c r="Z104" s="117">
        <f t="shared" si="203"/>
        <v>7.0962018131358301E-2</v>
      </c>
      <c r="AA104" s="117">
        <f t="shared" si="203"/>
        <v>0.11271351742781385</v>
      </c>
      <c r="AB104" s="117">
        <f t="shared" si="203"/>
        <v>0.14961851887824298</v>
      </c>
      <c r="AD104" s="116" t="s">
        <v>79</v>
      </c>
      <c r="AE104" s="124">
        <f t="shared" ref="AE104:AJ105" si="215">C104*0</f>
        <v>0</v>
      </c>
      <c r="AF104" s="124">
        <f t="shared" si="215"/>
        <v>0</v>
      </c>
      <c r="AG104" s="124">
        <f t="shared" si="215"/>
        <v>0</v>
      </c>
      <c r="AH104" s="124">
        <f t="shared" si="215"/>
        <v>0</v>
      </c>
      <c r="AI104" s="124">
        <f t="shared" si="215"/>
        <v>0</v>
      </c>
      <c r="AJ104" s="124">
        <f t="shared" si="215"/>
        <v>0</v>
      </c>
      <c r="AK104" s="124">
        <f t="shared" ref="AK104:AP105" si="216">I104*0</f>
        <v>0</v>
      </c>
      <c r="AL104" s="124">
        <f t="shared" si="216"/>
        <v>0</v>
      </c>
      <c r="AM104" s="124">
        <f t="shared" si="216"/>
        <v>0</v>
      </c>
      <c r="AN104" s="124">
        <f t="shared" si="216"/>
        <v>0</v>
      </c>
      <c r="AO104" s="124">
        <f t="shared" si="216"/>
        <v>0</v>
      </c>
      <c r="AP104" s="124">
        <f t="shared" si="216"/>
        <v>0</v>
      </c>
    </row>
    <row r="105" spans="2:42" ht="12" customHeight="1">
      <c r="B105" s="116" t="s">
        <v>28</v>
      </c>
      <c r="C105" s="124">
        <f>'B&amp;C'!C107</f>
        <v>3.0572274768319477E-3</v>
      </c>
      <c r="D105" s="124">
        <f>'B&amp;C'!D107</f>
        <v>3.0842274477550563E-3</v>
      </c>
      <c r="E105" s="124">
        <f>'B&amp;C'!E107</f>
        <v>2.2430745074582224E-3</v>
      </c>
      <c r="F105" s="124">
        <f>'B&amp;C'!F107</f>
        <v>3.4585185099505547E-3</v>
      </c>
      <c r="G105" s="124">
        <f>'B&amp;C'!G107</f>
        <v>5.2886492705104269E-3</v>
      </c>
      <c r="H105" s="124">
        <f>'B&amp;C'!H107</f>
        <v>7.3311129329727302E-3</v>
      </c>
      <c r="I105" s="124">
        <f>'B&amp;C'!I107</f>
        <v>1.4019211815746517E-2</v>
      </c>
      <c r="J105" s="124">
        <f>'B&amp;C'!J107</f>
        <v>4.9460731436369192E-2</v>
      </c>
      <c r="K105" s="124">
        <f>'B&amp;C'!K107</f>
        <v>0.10589074081281091</v>
      </c>
      <c r="L105" s="124">
        <f>'B&amp;C'!L107</f>
        <v>0.16479199033256939</v>
      </c>
      <c r="M105" s="124">
        <f>'B&amp;C'!M107</f>
        <v>0.20746660585895352</v>
      </c>
      <c r="N105" s="124">
        <f>'B&amp;C'!N107</f>
        <v>0.23288874986477015</v>
      </c>
      <c r="O105" s="1"/>
      <c r="P105" s="116" t="s">
        <v>28</v>
      </c>
      <c r="Q105" s="117">
        <f t="shared" si="202"/>
        <v>3.5555555555555556E-2</v>
      </c>
      <c r="R105" s="117">
        <f t="shared" si="202"/>
        <v>3.5869565217391305E-2</v>
      </c>
      <c r="S105" s="117">
        <f t="shared" si="202"/>
        <v>2.6086956521739129E-2</v>
      </c>
      <c r="T105" s="117">
        <f t="shared" si="202"/>
        <v>4.0222570270724955E-2</v>
      </c>
      <c r="U105" s="117">
        <f t="shared" si="202"/>
        <v>6.1506991016036267E-2</v>
      </c>
      <c r="V105" s="117">
        <f t="shared" si="202"/>
        <v>8.5260843410472853E-2</v>
      </c>
      <c r="W105" s="117">
        <f t="shared" si="203"/>
        <v>0.16304343341713201</v>
      </c>
      <c r="X105" s="117">
        <f t="shared" si="203"/>
        <v>0.5752283066049737</v>
      </c>
      <c r="Y105" s="117">
        <f t="shared" si="203"/>
        <v>1.231509315652991</v>
      </c>
      <c r="Z105" s="117">
        <f t="shared" si="203"/>
        <v>1.916530847567782</v>
      </c>
      <c r="AA105" s="117">
        <f t="shared" si="203"/>
        <v>2.4128366261396295</v>
      </c>
      <c r="AB105" s="117">
        <f t="shared" si="203"/>
        <v>2.7084961609272771</v>
      </c>
      <c r="AD105" s="116" t="s">
        <v>28</v>
      </c>
      <c r="AE105" s="124">
        <f t="shared" si="215"/>
        <v>0</v>
      </c>
      <c r="AF105" s="124">
        <f t="shared" si="215"/>
        <v>0</v>
      </c>
      <c r="AG105" s="124">
        <f t="shared" si="215"/>
        <v>0</v>
      </c>
      <c r="AH105" s="124">
        <f t="shared" si="215"/>
        <v>0</v>
      </c>
      <c r="AI105" s="124">
        <f t="shared" si="215"/>
        <v>0</v>
      </c>
      <c r="AJ105" s="124">
        <f t="shared" si="215"/>
        <v>0</v>
      </c>
      <c r="AK105" s="124">
        <f t="shared" si="216"/>
        <v>0</v>
      </c>
      <c r="AL105" s="124">
        <f t="shared" si="216"/>
        <v>0</v>
      </c>
      <c r="AM105" s="124">
        <f t="shared" si="216"/>
        <v>0</v>
      </c>
      <c r="AN105" s="124">
        <f t="shared" si="216"/>
        <v>0</v>
      </c>
      <c r="AO105" s="124">
        <f t="shared" si="216"/>
        <v>0</v>
      </c>
      <c r="AP105" s="124">
        <f t="shared" si="216"/>
        <v>0</v>
      </c>
    </row>
    <row r="106" spans="2:42" ht="12" customHeight="1">
      <c r="B106" s="116"/>
      <c r="C106" s="125"/>
      <c r="D106" s="125"/>
      <c r="E106" s="125"/>
      <c r="F106" s="125"/>
      <c r="G106" s="125"/>
      <c r="H106" s="125"/>
      <c r="I106" s="125"/>
      <c r="J106" s="124"/>
      <c r="K106" s="124"/>
      <c r="L106" s="124"/>
      <c r="M106" s="124"/>
      <c r="N106" s="124"/>
      <c r="O106" s="1"/>
      <c r="P106" s="116"/>
      <c r="Q106" s="504"/>
      <c r="R106" s="504"/>
      <c r="S106" s="504"/>
      <c r="T106" s="504"/>
      <c r="U106" s="504"/>
      <c r="V106" s="504"/>
      <c r="W106" s="504"/>
      <c r="X106" s="117"/>
      <c r="Y106" s="117"/>
      <c r="Z106" s="117"/>
      <c r="AA106" s="117"/>
      <c r="AB106" s="117"/>
      <c r="AD106" s="116"/>
      <c r="AE106" s="125"/>
      <c r="AF106" s="125"/>
      <c r="AG106" s="125"/>
      <c r="AH106" s="125"/>
      <c r="AI106" s="125"/>
      <c r="AJ106" s="125"/>
      <c r="AK106" s="125"/>
      <c r="AL106" s="124"/>
      <c r="AM106" s="124"/>
      <c r="AN106" s="124"/>
      <c r="AO106" s="124"/>
      <c r="AP106" s="124"/>
    </row>
    <row r="107" spans="2:42" ht="12" customHeight="1">
      <c r="B107" s="114" t="s">
        <v>173</v>
      </c>
      <c r="C107" s="152">
        <f t="shared" ref="C107:N107" si="217">C108+C109</f>
        <v>0.43910243667983567</v>
      </c>
      <c r="D107" s="152">
        <f t="shared" si="217"/>
        <v>0.43901603835014552</v>
      </c>
      <c r="E107" s="152">
        <f t="shared" si="217"/>
        <v>0.37096855240587295</v>
      </c>
      <c r="F107" s="152">
        <f t="shared" ref="F107:G107" si="218">F108+F109</f>
        <v>0.42999960636418455</v>
      </c>
      <c r="G107" s="152">
        <f t="shared" si="218"/>
        <v>0.41985347916019011</v>
      </c>
      <c r="H107" s="152">
        <f t="shared" ref="H107" si="219">H108+H109</f>
        <v>0.41985347916019011</v>
      </c>
      <c r="I107" s="152">
        <f t="shared" si="217"/>
        <v>0.38307420988799762</v>
      </c>
      <c r="J107" s="152">
        <f t="shared" si="217"/>
        <v>0.30998553749802571</v>
      </c>
      <c r="K107" s="152">
        <f t="shared" si="217"/>
        <v>0.2392797685529745</v>
      </c>
      <c r="L107" s="152">
        <f t="shared" si="217"/>
        <v>0.1991482527787633</v>
      </c>
      <c r="M107" s="152">
        <f t="shared" si="217"/>
        <v>0.17103551667766195</v>
      </c>
      <c r="N107" s="152">
        <f t="shared" si="217"/>
        <v>0.1397673708744562</v>
      </c>
      <c r="O107" s="1"/>
      <c r="P107" s="114" t="s">
        <v>173</v>
      </c>
      <c r="Q107" s="503">
        <f t="shared" ref="Q107:V109" si="220">C107*11.63</f>
        <v>5.1067613385864892</v>
      </c>
      <c r="R107" s="503">
        <f t="shared" si="220"/>
        <v>5.1057565260121924</v>
      </c>
      <c r="S107" s="503">
        <f t="shared" si="220"/>
        <v>4.3143642644803029</v>
      </c>
      <c r="T107" s="503">
        <f t="shared" si="220"/>
        <v>5.0008954220154669</v>
      </c>
      <c r="U107" s="503">
        <f t="shared" si="220"/>
        <v>4.8828959626330111</v>
      </c>
      <c r="V107" s="503">
        <f t="shared" si="220"/>
        <v>4.8828959626330111</v>
      </c>
      <c r="W107" s="503">
        <f t="shared" ref="W107:AB109" si="221">I107*11.63</f>
        <v>4.4551530609974126</v>
      </c>
      <c r="X107" s="503">
        <f t="shared" si="221"/>
        <v>3.6051318011020395</v>
      </c>
      <c r="Y107" s="503">
        <f t="shared" si="221"/>
        <v>2.7828237082710938</v>
      </c>
      <c r="Z107" s="503">
        <f t="shared" si="221"/>
        <v>2.3160941798170174</v>
      </c>
      <c r="AA107" s="503">
        <f t="shared" si="221"/>
        <v>1.9891430589612087</v>
      </c>
      <c r="AB107" s="503">
        <f t="shared" si="221"/>
        <v>1.6254945232699258</v>
      </c>
      <c r="AD107" s="114" t="s">
        <v>173</v>
      </c>
      <c r="AE107" s="152">
        <f t="shared" ref="AE107:AP107" si="222">AE108+AE109</f>
        <v>1.2474005049891597</v>
      </c>
      <c r="AF107" s="152">
        <f t="shared" si="222"/>
        <v>1.2349941531314752</v>
      </c>
      <c r="AG107" s="152">
        <f t="shared" si="222"/>
        <v>1.0493231343150426</v>
      </c>
      <c r="AH107" s="152">
        <f t="shared" ref="AH107:AI107" si="223">AH108+AH109</f>
        <v>1.1965554005559473</v>
      </c>
      <c r="AI107" s="152">
        <f t="shared" si="223"/>
        <v>1.1519073406712241</v>
      </c>
      <c r="AJ107" s="152">
        <f t="shared" ref="AJ107" si="224">AJ108+AJ109</f>
        <v>1.1442408795313799</v>
      </c>
      <c r="AK107" s="152">
        <f t="shared" si="222"/>
        <v>1.0109612436415398</v>
      </c>
      <c r="AL107" s="152">
        <f t="shared" si="222"/>
        <v>0.7119930273381202</v>
      </c>
      <c r="AM107" s="152">
        <f t="shared" si="222"/>
        <v>0.42865601070517245</v>
      </c>
      <c r="AN107" s="152">
        <f t="shared" si="222"/>
        <v>0.25652192501797966</v>
      </c>
      <c r="AO107" s="152">
        <f t="shared" si="222"/>
        <v>0.10224999808408984</v>
      </c>
      <c r="AP107" s="152">
        <f t="shared" si="222"/>
        <v>0</v>
      </c>
    </row>
    <row r="108" spans="2:42" ht="12" customHeight="1">
      <c r="B108" s="116" t="s">
        <v>168</v>
      </c>
      <c r="C108" s="126">
        <f>'2RM'!E36</f>
        <v>0.43910243667983567</v>
      </c>
      <c r="D108" s="126">
        <f>'2RM'!F36</f>
        <v>0.43901603835014552</v>
      </c>
      <c r="E108" s="126">
        <f>'2RM'!G36</f>
        <v>0.37096855240587295</v>
      </c>
      <c r="F108" s="126">
        <f>'2RM'!H36</f>
        <v>0.42329714326441598</v>
      </c>
      <c r="G108" s="126">
        <f>'2RM'!I36</f>
        <v>0.40889921633218002</v>
      </c>
      <c r="H108" s="126">
        <f>'2RM'!J36</f>
        <v>0.40889921633218002</v>
      </c>
      <c r="I108" s="126">
        <f>'2RM'!K36</f>
        <v>0.36859644064985231</v>
      </c>
      <c r="J108" s="126">
        <f>'2RM'!L36</f>
        <v>0.26921832046347949</v>
      </c>
      <c r="K108" s="126">
        <f>'2RM'!M36</f>
        <v>0.17268855867028024</v>
      </c>
      <c r="L108" s="126">
        <f>'2RM'!N36</f>
        <v>0.1195820835282788</v>
      </c>
      <c r="M108" s="126">
        <f>'2RM'!O36</f>
        <v>8.3414775048572129E-2</v>
      </c>
      <c r="N108" s="126">
        <f>'2RM'!P36</f>
        <v>4.1811917317580001E-2</v>
      </c>
      <c r="O108" s="1"/>
      <c r="P108" s="116" t="s">
        <v>168</v>
      </c>
      <c r="Q108" s="504">
        <f t="shared" si="220"/>
        <v>5.1067613385864892</v>
      </c>
      <c r="R108" s="504">
        <f t="shared" si="220"/>
        <v>5.1057565260121924</v>
      </c>
      <c r="S108" s="504">
        <f t="shared" si="220"/>
        <v>4.3143642644803029</v>
      </c>
      <c r="T108" s="504">
        <f t="shared" si="220"/>
        <v>4.9229457761651583</v>
      </c>
      <c r="U108" s="504">
        <f t="shared" si="220"/>
        <v>4.755497885943254</v>
      </c>
      <c r="V108" s="504">
        <f t="shared" si="220"/>
        <v>4.755497885943254</v>
      </c>
      <c r="W108" s="504">
        <f t="shared" si="221"/>
        <v>4.2867766047577822</v>
      </c>
      <c r="X108" s="504">
        <f t="shared" si="221"/>
        <v>3.1310090669902668</v>
      </c>
      <c r="Y108" s="504">
        <f t="shared" si="221"/>
        <v>2.0083679373353593</v>
      </c>
      <c r="Z108" s="504">
        <f t="shared" si="221"/>
        <v>1.3907396314338825</v>
      </c>
      <c r="AA108" s="504">
        <f t="shared" si="221"/>
        <v>0.97011383381489391</v>
      </c>
      <c r="AB108" s="504">
        <f t="shared" si="221"/>
        <v>0.48627259840345544</v>
      </c>
      <c r="AD108" s="116" t="s">
        <v>168</v>
      </c>
      <c r="AE108" s="124">
        <f t="shared" ref="AE108:AJ108" si="225">C108*C$9</f>
        <v>1.2474005049891597</v>
      </c>
      <c r="AF108" s="124">
        <f t="shared" si="225"/>
        <v>1.2349941531314752</v>
      </c>
      <c r="AG108" s="124">
        <f t="shared" si="225"/>
        <v>1.0493231343150426</v>
      </c>
      <c r="AH108" s="124">
        <f t="shared" si="225"/>
        <v>1.1965554005559473</v>
      </c>
      <c r="AI108" s="124">
        <f t="shared" si="225"/>
        <v>1.1519073406712241</v>
      </c>
      <c r="AJ108" s="124">
        <f t="shared" si="225"/>
        <v>1.1442408795313799</v>
      </c>
      <c r="AK108" s="124">
        <f t="shared" ref="AK108:AP108" si="226">I108*I$9</f>
        <v>1.0109612436415398</v>
      </c>
      <c r="AL108" s="124">
        <f t="shared" si="226"/>
        <v>0.7119930273381202</v>
      </c>
      <c r="AM108" s="124">
        <f t="shared" si="226"/>
        <v>0.42865601070517245</v>
      </c>
      <c r="AN108" s="124">
        <f t="shared" si="226"/>
        <v>0.25652192501797966</v>
      </c>
      <c r="AO108" s="124">
        <f t="shared" si="226"/>
        <v>0.10224999808408984</v>
      </c>
      <c r="AP108" s="124">
        <f t="shared" si="226"/>
        <v>0</v>
      </c>
    </row>
    <row r="109" spans="2:42" ht="12" customHeight="1">
      <c r="B109" s="116" t="s">
        <v>28</v>
      </c>
      <c r="C109" s="126">
        <f>'2RM'!E37</f>
        <v>0</v>
      </c>
      <c r="D109" s="126">
        <f>'2RM'!F37</f>
        <v>0</v>
      </c>
      <c r="E109" s="126">
        <f>'2RM'!G37</f>
        <v>0</v>
      </c>
      <c r="F109" s="126">
        <f>'2RM'!H37</f>
        <v>6.7024630997685655E-3</v>
      </c>
      <c r="G109" s="126">
        <f>'2RM'!I37</f>
        <v>1.095426282801008E-2</v>
      </c>
      <c r="H109" s="126">
        <f>'2RM'!J37</f>
        <v>1.095426282801008E-2</v>
      </c>
      <c r="I109" s="126">
        <f>'2RM'!K37</f>
        <v>1.4477769238145298E-2</v>
      </c>
      <c r="J109" s="126">
        <f>'2RM'!L37</f>
        <v>4.0767217034546235E-2</v>
      </c>
      <c r="K109" s="126">
        <f>'2RM'!M37</f>
        <v>6.6591209882694249E-2</v>
      </c>
      <c r="L109" s="126">
        <f>'2RM'!N37</f>
        <v>7.95661692504845E-2</v>
      </c>
      <c r="M109" s="126">
        <f>'2RM'!O37</f>
        <v>8.7620741629089824E-2</v>
      </c>
      <c r="N109" s="126">
        <f>'2RM'!P37</f>
        <v>9.795545355687621E-2</v>
      </c>
      <c r="O109" s="1"/>
      <c r="P109" s="116" t="s">
        <v>28</v>
      </c>
      <c r="Q109" s="504">
        <f t="shared" si="220"/>
        <v>0</v>
      </c>
      <c r="R109" s="504">
        <f t="shared" si="220"/>
        <v>0</v>
      </c>
      <c r="S109" s="504">
        <f t="shared" si="220"/>
        <v>0</v>
      </c>
      <c r="T109" s="504">
        <f t="shared" si="220"/>
        <v>7.7949645850308419E-2</v>
      </c>
      <c r="U109" s="504">
        <f t="shared" si="220"/>
        <v>0.12739807668975725</v>
      </c>
      <c r="V109" s="504">
        <f t="shared" si="220"/>
        <v>0.12739807668975725</v>
      </c>
      <c r="W109" s="504">
        <f t="shared" si="221"/>
        <v>0.16837645623962982</v>
      </c>
      <c r="X109" s="504">
        <f t="shared" si="221"/>
        <v>0.47412273411177275</v>
      </c>
      <c r="Y109" s="504">
        <f t="shared" si="221"/>
        <v>0.77445577093573414</v>
      </c>
      <c r="Z109" s="504">
        <f t="shared" si="221"/>
        <v>0.9253545483831348</v>
      </c>
      <c r="AA109" s="504">
        <f t="shared" si="221"/>
        <v>1.0190292251463147</v>
      </c>
      <c r="AB109" s="504">
        <f t="shared" si="221"/>
        <v>1.1392219248664703</v>
      </c>
      <c r="AD109" s="116" t="s">
        <v>28</v>
      </c>
      <c r="AE109" s="124">
        <f t="shared" ref="AE109:AJ109" si="227">C109*0</f>
        <v>0</v>
      </c>
      <c r="AF109" s="124">
        <f t="shared" si="227"/>
        <v>0</v>
      </c>
      <c r="AG109" s="124">
        <f t="shared" si="227"/>
        <v>0</v>
      </c>
      <c r="AH109" s="124">
        <f t="shared" si="227"/>
        <v>0</v>
      </c>
      <c r="AI109" s="124">
        <f t="shared" si="227"/>
        <v>0</v>
      </c>
      <c r="AJ109" s="124">
        <f t="shared" si="227"/>
        <v>0</v>
      </c>
      <c r="AK109" s="124">
        <f t="shared" ref="AK109:AP109" si="228">I109*0</f>
        <v>0</v>
      </c>
      <c r="AL109" s="124">
        <f t="shared" si="228"/>
        <v>0</v>
      </c>
      <c r="AM109" s="124">
        <f t="shared" si="228"/>
        <v>0</v>
      </c>
      <c r="AN109" s="124">
        <f t="shared" si="228"/>
        <v>0</v>
      </c>
      <c r="AO109" s="124">
        <f t="shared" si="228"/>
        <v>0</v>
      </c>
      <c r="AP109" s="124">
        <f t="shared" si="228"/>
        <v>0</v>
      </c>
    </row>
    <row r="110" spans="2:42" ht="12" customHeight="1">
      <c r="B110" s="116"/>
      <c r="C110" s="125"/>
      <c r="D110" s="125"/>
      <c r="E110" s="125"/>
      <c r="F110" s="125"/>
      <c r="G110" s="125"/>
      <c r="H110" s="125"/>
      <c r="I110" s="125"/>
      <c r="J110" s="124"/>
      <c r="K110" s="124"/>
      <c r="L110" s="124"/>
      <c r="M110" s="124"/>
      <c r="N110" s="124"/>
      <c r="O110" s="1"/>
      <c r="P110" s="116"/>
      <c r="Q110" s="504"/>
      <c r="R110" s="504"/>
      <c r="S110" s="504"/>
      <c r="T110" s="504"/>
      <c r="U110" s="504"/>
      <c r="V110" s="504"/>
      <c r="W110" s="504"/>
      <c r="X110" s="117"/>
      <c r="Y110" s="117"/>
      <c r="Z110" s="117"/>
      <c r="AA110" s="117"/>
      <c r="AB110" s="117"/>
      <c r="AD110" s="116"/>
      <c r="AE110" s="125"/>
      <c r="AF110" s="125"/>
      <c r="AG110" s="125"/>
      <c r="AH110" s="125"/>
      <c r="AI110" s="125"/>
      <c r="AJ110" s="125"/>
      <c r="AK110" s="125"/>
      <c r="AL110" s="124"/>
      <c r="AM110" s="124"/>
      <c r="AN110" s="124"/>
      <c r="AO110" s="124"/>
      <c r="AP110" s="124"/>
    </row>
    <row r="111" spans="2:42" ht="12" customHeight="1">
      <c r="B111" s="114" t="s">
        <v>211</v>
      </c>
      <c r="C111" s="151">
        <f t="shared" ref="C111:N111" si="229">C75+C83+C91+C99+C107</f>
        <v>43.43920357861743</v>
      </c>
      <c r="D111" s="151">
        <f t="shared" si="229"/>
        <v>43.954336643063733</v>
      </c>
      <c r="E111" s="151">
        <f t="shared" si="229"/>
        <v>36.602589124041415</v>
      </c>
      <c r="F111" s="151">
        <f t="shared" ref="F111:G111" si="230">F75+F83+F91+F99+F107</f>
        <v>39.712256743889611</v>
      </c>
      <c r="G111" s="151">
        <f t="shared" si="230"/>
        <v>42.254474959201971</v>
      </c>
      <c r="H111" s="151">
        <f t="shared" ref="H111" si="231">H75+H83+H91+H99+H107</f>
        <v>41.223941497266111</v>
      </c>
      <c r="I111" s="151">
        <f t="shared" si="229"/>
        <v>39.587127550267581</v>
      </c>
      <c r="J111" s="151">
        <f t="shared" si="229"/>
        <v>32.477096798830935</v>
      </c>
      <c r="K111" s="151">
        <f t="shared" si="229"/>
        <v>25.927480636980452</v>
      </c>
      <c r="L111" s="151">
        <f t="shared" si="229"/>
        <v>18.809493490689</v>
      </c>
      <c r="M111" s="151">
        <f t="shared" si="229"/>
        <v>13.871905790615235</v>
      </c>
      <c r="N111" s="151">
        <f t="shared" si="229"/>
        <v>11.417643284836988</v>
      </c>
      <c r="O111" s="1"/>
      <c r="P111" s="114" t="s">
        <v>211</v>
      </c>
      <c r="Q111" s="503">
        <f t="shared" ref="Q111:V117" si="232">C111*11.63</f>
        <v>505.19793761932073</v>
      </c>
      <c r="R111" s="503">
        <f t="shared" si="232"/>
        <v>511.18893515883127</v>
      </c>
      <c r="S111" s="503">
        <f t="shared" si="232"/>
        <v>425.68811151260167</v>
      </c>
      <c r="T111" s="503">
        <f t="shared" si="232"/>
        <v>461.8535459314362</v>
      </c>
      <c r="U111" s="503">
        <f t="shared" si="232"/>
        <v>491.41954377551895</v>
      </c>
      <c r="V111" s="503">
        <f t="shared" si="232"/>
        <v>479.43443961320492</v>
      </c>
      <c r="W111" s="503">
        <f t="shared" ref="W111:AB117" si="233">I111*11.63</f>
        <v>460.39829340961199</v>
      </c>
      <c r="X111" s="503">
        <f t="shared" si="233"/>
        <v>377.70863577040382</v>
      </c>
      <c r="Y111" s="503">
        <f t="shared" si="233"/>
        <v>301.53659980808266</v>
      </c>
      <c r="Z111" s="503">
        <f t="shared" si="233"/>
        <v>218.75440929671308</v>
      </c>
      <c r="AA111" s="503">
        <f t="shared" si="233"/>
        <v>161.33026434485521</v>
      </c>
      <c r="AB111" s="503">
        <f t="shared" si="233"/>
        <v>132.78719140265417</v>
      </c>
      <c r="AD111" s="114" t="s">
        <v>211</v>
      </c>
      <c r="AE111" s="151">
        <f t="shared" ref="AE111:AP111" si="234">AE75+AE83+AE91+AE99+AE107</f>
        <v>126.50474303957868</v>
      </c>
      <c r="AF111" s="151">
        <f t="shared" si="234"/>
        <v>126.99216694620684</v>
      </c>
      <c r="AG111" s="151">
        <f t="shared" si="234"/>
        <v>105.85613831699136</v>
      </c>
      <c r="AH111" s="151">
        <f t="shared" ref="AH111:AI111" si="235">AH75+AH83+AH91+AH99+AH107</f>
        <v>114.88253200471726</v>
      </c>
      <c r="AI111" s="151">
        <f t="shared" si="235"/>
        <v>121.68734748627776</v>
      </c>
      <c r="AJ111" s="151">
        <f t="shared" ref="AJ111" si="236">AJ75+AJ83+AJ91+AJ99+AJ107</f>
        <v>117.69248940095636</v>
      </c>
      <c r="AK111" s="151">
        <f t="shared" si="234"/>
        <v>110.30568073405949</v>
      </c>
      <c r="AL111" s="151">
        <f t="shared" si="234"/>
        <v>81.965731712189807</v>
      </c>
      <c r="AM111" s="151">
        <f t="shared" si="234"/>
        <v>53.683259564241169</v>
      </c>
      <c r="AN111" s="151">
        <f t="shared" si="234"/>
        <v>24.57122075321179</v>
      </c>
      <c r="AO111" s="151">
        <f t="shared" si="234"/>
        <v>5.5345162795928617</v>
      </c>
      <c r="AP111" s="151">
        <f t="shared" si="234"/>
        <v>0</v>
      </c>
    </row>
    <row r="112" spans="2:42" ht="12" customHeight="1">
      <c r="B112" s="116" t="s">
        <v>168</v>
      </c>
      <c r="C112" s="124">
        <f t="shared" ref="C112:N112" si="237">C76+C84+C92+C100+C108</f>
        <v>7.6108309270228984</v>
      </c>
      <c r="D112" s="124">
        <f t="shared" si="237"/>
        <v>8.116217492333579</v>
      </c>
      <c r="E112" s="124">
        <f t="shared" si="237"/>
        <v>6.9368176942621309</v>
      </c>
      <c r="F112" s="124">
        <f t="shared" ref="F112:G112" si="238">F76+F84+F92+F100+F108</f>
        <v>7.9792720068293903</v>
      </c>
      <c r="G112" s="124">
        <f t="shared" si="238"/>
        <v>9.0889976789661802</v>
      </c>
      <c r="H112" s="124">
        <f t="shared" ref="H112" si="239">H76+H84+H92+H100+H108</f>
        <v>9.440906728112008</v>
      </c>
      <c r="I112" s="124">
        <f t="shared" si="237"/>
        <v>9.9375192719253356</v>
      </c>
      <c r="J112" s="124">
        <f t="shared" si="237"/>
        <v>12.077556303699614</v>
      </c>
      <c r="K112" s="124">
        <f t="shared" si="237"/>
        <v>10.645329976197655</v>
      </c>
      <c r="L112" s="124">
        <f t="shared" si="237"/>
        <v>6.2164652840632808</v>
      </c>
      <c r="M112" s="124">
        <f t="shared" si="237"/>
        <v>2.05402487211808</v>
      </c>
      <c r="N112" s="124">
        <f t="shared" si="237"/>
        <v>5.6548138108364329E-2</v>
      </c>
      <c r="O112" s="1"/>
      <c r="P112" s="116" t="s">
        <v>168</v>
      </c>
      <c r="Q112" s="117">
        <f t="shared" si="232"/>
        <v>88.513963681276309</v>
      </c>
      <c r="R112" s="117">
        <f t="shared" si="232"/>
        <v>94.391609435839527</v>
      </c>
      <c r="S112" s="117">
        <f t="shared" si="232"/>
        <v>80.675189784268582</v>
      </c>
      <c r="T112" s="117">
        <f t="shared" si="232"/>
        <v>92.798933439425809</v>
      </c>
      <c r="U112" s="117">
        <f t="shared" si="232"/>
        <v>105.70504300637668</v>
      </c>
      <c r="V112" s="117">
        <f t="shared" si="232"/>
        <v>109.79774524794266</v>
      </c>
      <c r="W112" s="117">
        <f t="shared" si="233"/>
        <v>115.57334913249166</v>
      </c>
      <c r="X112" s="117">
        <f t="shared" si="233"/>
        <v>140.46197981202653</v>
      </c>
      <c r="Y112" s="117">
        <f t="shared" si="233"/>
        <v>123.80518762317872</v>
      </c>
      <c r="Z112" s="117">
        <f t="shared" si="233"/>
        <v>72.297491253655963</v>
      </c>
      <c r="AA112" s="117">
        <f t="shared" si="233"/>
        <v>23.888309262733273</v>
      </c>
      <c r="AB112" s="117">
        <f t="shared" si="233"/>
        <v>0.65765484620027714</v>
      </c>
      <c r="AD112" s="116" t="s">
        <v>168</v>
      </c>
      <c r="AE112" s="124">
        <f t="shared" ref="AE112:AP112" si="240">AE76+AE84+AE92+AE100+AE108</f>
        <v>21.620819081625122</v>
      </c>
      <c r="AF112" s="124">
        <f t="shared" si="240"/>
        <v>22.831696960877217</v>
      </c>
      <c r="AG112" s="124">
        <f t="shared" si="240"/>
        <v>19.621510335332538</v>
      </c>
      <c r="AH112" s="124">
        <f t="shared" ref="AH112:AI112" si="241">AH76+AH84+AH92+AH100+AH108</f>
        <v>22.555410931069261</v>
      </c>
      <c r="AI112" s="124">
        <f t="shared" si="241"/>
        <v>25.604556642729143</v>
      </c>
      <c r="AJ112" s="124">
        <f t="shared" ref="AJ112" si="242">AJ76+AJ84+AJ92+AJ100+AJ108</f>
        <v>26.418909566637005</v>
      </c>
      <c r="AK112" s="124">
        <f t="shared" si="240"/>
        <v>27.255951859288338</v>
      </c>
      <c r="AL112" s="124">
        <f t="shared" si="240"/>
        <v>31.941124440244739</v>
      </c>
      <c r="AM112" s="124">
        <f t="shared" si="240"/>
        <v>26.424360220353154</v>
      </c>
      <c r="AN112" s="124">
        <f t="shared" si="240"/>
        <v>13.335272261736842</v>
      </c>
      <c r="AO112" s="124">
        <f t="shared" si="240"/>
        <v>2.517827796292087</v>
      </c>
      <c r="AP112" s="124">
        <f t="shared" si="240"/>
        <v>0</v>
      </c>
    </row>
    <row r="113" spans="2:42" ht="12" customHeight="1">
      <c r="B113" s="116" t="s">
        <v>169</v>
      </c>
      <c r="C113" s="127">
        <f t="shared" ref="C113:N113" si="243">C77+C85+C93+C101</f>
        <v>35.69768955337323</v>
      </c>
      <c r="D113" s="124">
        <f t="shared" si="243"/>
        <v>35.675391635653462</v>
      </c>
      <c r="E113" s="124">
        <f t="shared" si="243"/>
        <v>29.473104884937026</v>
      </c>
      <c r="F113" s="124">
        <f t="shared" ref="F113:G113" si="244">F77+F85+F93+F101</f>
        <v>31.409759355945678</v>
      </c>
      <c r="G113" s="124">
        <f t="shared" si="244"/>
        <v>32.70232446265247</v>
      </c>
      <c r="H113" s="124">
        <f t="shared" ref="H113" si="245">H77+H85+H93+H101</f>
        <v>31.220630271369654</v>
      </c>
      <c r="I113" s="124">
        <f t="shared" si="243"/>
        <v>28.806470149535432</v>
      </c>
      <c r="J113" s="124">
        <f t="shared" si="243"/>
        <v>18.078520692484041</v>
      </c>
      <c r="K113" s="124">
        <f t="shared" si="243"/>
        <v>10.480376611374249</v>
      </c>
      <c r="L113" s="124">
        <f t="shared" si="243"/>
        <v>5.0416118692525602</v>
      </c>
      <c r="M113" s="124">
        <f t="shared" si="243"/>
        <v>2.3785525701420709</v>
      </c>
      <c r="N113" s="124">
        <f t="shared" si="243"/>
        <v>1.2357700534847726</v>
      </c>
      <c r="O113" s="1"/>
      <c r="P113" s="116" t="s">
        <v>169</v>
      </c>
      <c r="Q113" s="117">
        <f t="shared" si="232"/>
        <v>415.16412950573067</v>
      </c>
      <c r="R113" s="117">
        <f t="shared" si="232"/>
        <v>414.90480472264977</v>
      </c>
      <c r="S113" s="117">
        <f t="shared" si="232"/>
        <v>342.77220981181762</v>
      </c>
      <c r="T113" s="117">
        <f t="shared" si="232"/>
        <v>365.29550130964827</v>
      </c>
      <c r="U113" s="117">
        <f t="shared" si="232"/>
        <v>380.32803350064825</v>
      </c>
      <c r="V113" s="117">
        <f t="shared" si="232"/>
        <v>363.09593005602909</v>
      </c>
      <c r="W113" s="117">
        <f t="shared" si="233"/>
        <v>335.01924783909709</v>
      </c>
      <c r="X113" s="117">
        <f t="shared" si="233"/>
        <v>210.25319565358942</v>
      </c>
      <c r="Y113" s="117">
        <f t="shared" si="233"/>
        <v>121.88677999028252</v>
      </c>
      <c r="Z113" s="117">
        <f t="shared" si="233"/>
        <v>58.633946039407277</v>
      </c>
      <c r="AA113" s="117">
        <f t="shared" si="233"/>
        <v>27.662566390752286</v>
      </c>
      <c r="AB113" s="117">
        <f t="shared" si="233"/>
        <v>14.372005722027907</v>
      </c>
      <c r="AD113" s="116" t="s">
        <v>169</v>
      </c>
      <c r="AE113" s="124">
        <f t="shared" ref="AE113:AP113" si="246">AE77+AE85+AE93+AE101</f>
        <v>104.66756840305811</v>
      </c>
      <c r="AF113" s="124">
        <f t="shared" si="246"/>
        <v>103.91537881734132</v>
      </c>
      <c r="AG113" s="124">
        <f t="shared" si="246"/>
        <v>85.915044134701162</v>
      </c>
      <c r="AH113" s="124">
        <f t="shared" ref="AH113:AI113" si="247">AH77+AH85+AH93+AH101</f>
        <v>91.850551771717605</v>
      </c>
      <c r="AI113" s="124">
        <f t="shared" si="247"/>
        <v>95.471259622948139</v>
      </c>
      <c r="AJ113" s="124">
        <f t="shared" ref="AJ113" si="248">AJ77+AJ85+AJ93+AJ101</f>
        <v>90.662421663873246</v>
      </c>
      <c r="AK113" s="124">
        <f t="shared" si="246"/>
        <v>82.255935844942158</v>
      </c>
      <c r="AL113" s="124">
        <f t="shared" si="246"/>
        <v>49.172545627091907</v>
      </c>
      <c r="AM113" s="124">
        <f t="shared" si="246"/>
        <v>26.755367075666921</v>
      </c>
      <c r="AN113" s="124">
        <f t="shared" si="246"/>
        <v>11.122859563675561</v>
      </c>
      <c r="AO113" s="124">
        <f t="shared" si="246"/>
        <v>2.9986221967575486</v>
      </c>
      <c r="AP113" s="124">
        <f t="shared" si="246"/>
        <v>0</v>
      </c>
    </row>
    <row r="114" spans="2:42" ht="12" customHeight="1">
      <c r="B114" s="116" t="s">
        <v>44</v>
      </c>
      <c r="C114" s="124">
        <f t="shared" ref="C114:N114" si="249">C78+C86+C94+C102</f>
        <v>0</v>
      </c>
      <c r="D114" s="124">
        <f t="shared" si="249"/>
        <v>0</v>
      </c>
      <c r="E114" s="124">
        <f t="shared" si="249"/>
        <v>0</v>
      </c>
      <c r="F114" s="124">
        <f t="shared" ref="F114:G114" si="250">F78+F86+F94+F102</f>
        <v>0</v>
      </c>
      <c r="G114" s="124">
        <f t="shared" si="250"/>
        <v>0</v>
      </c>
      <c r="H114" s="124">
        <f t="shared" ref="H114" si="251">H78+H86+H94+H102</f>
        <v>0</v>
      </c>
      <c r="I114" s="124">
        <f t="shared" si="249"/>
        <v>0</v>
      </c>
      <c r="J114" s="124">
        <f t="shared" si="249"/>
        <v>0</v>
      </c>
      <c r="K114" s="124">
        <f t="shared" si="249"/>
        <v>0</v>
      </c>
      <c r="L114" s="124">
        <f t="shared" si="249"/>
        <v>0</v>
      </c>
      <c r="M114" s="124">
        <f t="shared" si="249"/>
        <v>0</v>
      </c>
      <c r="N114" s="124">
        <f t="shared" si="249"/>
        <v>0</v>
      </c>
      <c r="O114" s="1"/>
      <c r="P114" s="116" t="s">
        <v>44</v>
      </c>
      <c r="Q114" s="117">
        <f t="shared" si="232"/>
        <v>0</v>
      </c>
      <c r="R114" s="117">
        <f t="shared" si="232"/>
        <v>0</v>
      </c>
      <c r="S114" s="117">
        <f t="shared" si="232"/>
        <v>0</v>
      </c>
      <c r="T114" s="117">
        <f t="shared" si="232"/>
        <v>0</v>
      </c>
      <c r="U114" s="117">
        <f t="shared" si="232"/>
        <v>0</v>
      </c>
      <c r="V114" s="117">
        <f t="shared" si="232"/>
        <v>0</v>
      </c>
      <c r="W114" s="117">
        <f t="shared" si="233"/>
        <v>0</v>
      </c>
      <c r="X114" s="117">
        <f t="shared" si="233"/>
        <v>0</v>
      </c>
      <c r="Y114" s="117">
        <f t="shared" si="233"/>
        <v>0</v>
      </c>
      <c r="Z114" s="117">
        <f t="shared" si="233"/>
        <v>0</v>
      </c>
      <c r="AA114" s="117">
        <f t="shared" si="233"/>
        <v>0</v>
      </c>
      <c r="AB114" s="117">
        <f t="shared" si="233"/>
        <v>0</v>
      </c>
      <c r="AD114" s="116" t="s">
        <v>44</v>
      </c>
      <c r="AE114" s="124">
        <f t="shared" ref="AE114:AP114" si="252">AE78+AE86+AE94+AE102</f>
        <v>0</v>
      </c>
      <c r="AF114" s="124">
        <f t="shared" si="252"/>
        <v>0</v>
      </c>
      <c r="AG114" s="124">
        <f t="shared" si="252"/>
        <v>0</v>
      </c>
      <c r="AH114" s="124">
        <f t="shared" ref="AH114:AI114" si="253">AH78+AH86+AH94+AH102</f>
        <v>0</v>
      </c>
      <c r="AI114" s="124">
        <f t="shared" si="253"/>
        <v>0</v>
      </c>
      <c r="AJ114" s="124">
        <f t="shared" ref="AJ114" si="254">AJ78+AJ86+AJ94+AJ102</f>
        <v>0</v>
      </c>
      <c r="AK114" s="124">
        <f t="shared" si="252"/>
        <v>0</v>
      </c>
      <c r="AL114" s="124">
        <f t="shared" si="252"/>
        <v>0</v>
      </c>
      <c r="AM114" s="124">
        <f t="shared" si="252"/>
        <v>0</v>
      </c>
      <c r="AN114" s="124">
        <f t="shared" si="252"/>
        <v>0</v>
      </c>
      <c r="AO114" s="124">
        <f t="shared" si="252"/>
        <v>0</v>
      </c>
      <c r="AP114" s="124">
        <f t="shared" si="252"/>
        <v>0</v>
      </c>
    </row>
    <row r="115" spans="2:42" ht="12" customHeight="1">
      <c r="B115" s="116" t="s">
        <v>10</v>
      </c>
      <c r="C115" s="127">
        <f t="shared" ref="C115:N115" si="255">C79+C87+C95+C103</f>
        <v>9.1650184024104367E-2</v>
      </c>
      <c r="D115" s="127">
        <f t="shared" si="255"/>
        <v>0.11204792436767322</v>
      </c>
      <c r="E115" s="127">
        <f t="shared" si="255"/>
        <v>0.13537862893770033</v>
      </c>
      <c r="F115" s="127">
        <f t="shared" ref="F115:G115" si="256">F79+F87+F95+F103</f>
        <v>0.20167721868303562</v>
      </c>
      <c r="G115" s="127">
        <f t="shared" si="256"/>
        <v>0.25879114581861151</v>
      </c>
      <c r="H115" s="127">
        <f t="shared" ref="H115" si="257">H79+H87+H95+H103</f>
        <v>0.26124573373963045</v>
      </c>
      <c r="I115" s="127">
        <f t="shared" si="255"/>
        <v>0.35360179034308453</v>
      </c>
      <c r="J115" s="127">
        <f t="shared" si="255"/>
        <v>0.4242119221804509</v>
      </c>
      <c r="K115" s="127">
        <f t="shared" si="255"/>
        <v>0.26635944384333282</v>
      </c>
      <c r="L115" s="127">
        <f t="shared" si="255"/>
        <v>7.9762657568177853E-2</v>
      </c>
      <c r="M115" s="127">
        <f t="shared" si="255"/>
        <v>1.5290781035244462E-2</v>
      </c>
      <c r="N115" s="127">
        <f t="shared" si="255"/>
        <v>6.8722403194232872E-3</v>
      </c>
      <c r="O115" s="1"/>
      <c r="P115" s="116" t="s">
        <v>10</v>
      </c>
      <c r="Q115" s="117">
        <f t="shared" si="232"/>
        <v>1.0658916402003338</v>
      </c>
      <c r="R115" s="117">
        <f t="shared" si="232"/>
        <v>1.3031173603960395</v>
      </c>
      <c r="S115" s="117">
        <f t="shared" si="232"/>
        <v>1.5744534545454549</v>
      </c>
      <c r="T115" s="117">
        <f t="shared" si="232"/>
        <v>2.3455060532837044</v>
      </c>
      <c r="U115" s="117">
        <f t="shared" si="232"/>
        <v>3.009741025870452</v>
      </c>
      <c r="V115" s="117">
        <f t="shared" si="232"/>
        <v>3.0382878833919023</v>
      </c>
      <c r="W115" s="117">
        <f t="shared" si="233"/>
        <v>4.1123888216900735</v>
      </c>
      <c r="X115" s="117">
        <f t="shared" si="233"/>
        <v>4.9335846549586444</v>
      </c>
      <c r="Y115" s="117">
        <f t="shared" si="233"/>
        <v>3.0977603318979607</v>
      </c>
      <c r="Z115" s="117">
        <f t="shared" si="233"/>
        <v>0.92763970751790847</v>
      </c>
      <c r="AA115" s="117">
        <f t="shared" si="233"/>
        <v>0.17783178343989309</v>
      </c>
      <c r="AB115" s="117">
        <f t="shared" si="233"/>
        <v>7.9924154914892839E-2</v>
      </c>
      <c r="AD115" s="116" t="s">
        <v>10</v>
      </c>
      <c r="AE115" s="127">
        <f t="shared" ref="AE115:AP115" si="258">AE79+AE87+AE95+AE103</f>
        <v>0.21635555489544217</v>
      </c>
      <c r="AF115" s="127">
        <f t="shared" si="258"/>
        <v>0.24509116798827552</v>
      </c>
      <c r="AG115" s="127">
        <f t="shared" si="258"/>
        <v>0.31958384695765529</v>
      </c>
      <c r="AH115" s="127">
        <f t="shared" ref="AH115:AI115" si="259">AH79+AH87+AH95+AH103</f>
        <v>0.47656930193039626</v>
      </c>
      <c r="AI115" s="127">
        <f t="shared" si="259"/>
        <v>0.61153122060046194</v>
      </c>
      <c r="AJ115" s="127">
        <f t="shared" ref="AJ115" si="260">AJ79+AJ87+AJ95+AJ103</f>
        <v>0.61115817044610932</v>
      </c>
      <c r="AK115" s="127">
        <f t="shared" si="258"/>
        <v>0.79379302982896194</v>
      </c>
      <c r="AL115" s="127">
        <f t="shared" si="258"/>
        <v>0.85206164485314961</v>
      </c>
      <c r="AM115" s="127">
        <f t="shared" si="258"/>
        <v>0.50353226822108432</v>
      </c>
      <c r="AN115" s="127">
        <f t="shared" si="258"/>
        <v>0.11308892779939121</v>
      </c>
      <c r="AO115" s="127">
        <f t="shared" si="258"/>
        <v>1.8066286543225622E-2</v>
      </c>
      <c r="AP115" s="127">
        <f t="shared" si="258"/>
        <v>0</v>
      </c>
    </row>
    <row r="116" spans="2:42" ht="12" customHeight="1">
      <c r="B116" s="116" t="s">
        <v>79</v>
      </c>
      <c r="C116" s="124">
        <f t="shared" ref="C116:N116" si="261">C80+C88+C96+C104</f>
        <v>0</v>
      </c>
      <c r="D116" s="124">
        <f t="shared" si="261"/>
        <v>0</v>
      </c>
      <c r="E116" s="124">
        <f t="shared" si="261"/>
        <v>0</v>
      </c>
      <c r="F116" s="124">
        <f t="shared" ref="F116:G116" si="262">F80+F88+F96+F104</f>
        <v>0</v>
      </c>
      <c r="G116" s="124">
        <f t="shared" si="262"/>
        <v>0</v>
      </c>
      <c r="H116" s="124">
        <f t="shared" ref="H116" si="263">H80+H88+H96+H104</f>
        <v>0</v>
      </c>
      <c r="I116" s="124">
        <f t="shared" si="261"/>
        <v>4.8722932205914901E-3</v>
      </c>
      <c r="J116" s="124">
        <f t="shared" si="261"/>
        <v>8.097519264284302E-3</v>
      </c>
      <c r="K116" s="124">
        <f t="shared" si="261"/>
        <v>2.8941375356197643E-2</v>
      </c>
      <c r="L116" s="124">
        <f t="shared" si="261"/>
        <v>7.6710134020684412E-2</v>
      </c>
      <c r="M116" s="124">
        <f t="shared" si="261"/>
        <v>0.12729444854210253</v>
      </c>
      <c r="N116" s="124">
        <f t="shared" si="261"/>
        <v>0.16759023699630862</v>
      </c>
      <c r="O116" s="1"/>
      <c r="P116" s="116" t="s">
        <v>79</v>
      </c>
      <c r="Q116" s="117">
        <f t="shared" si="232"/>
        <v>0</v>
      </c>
      <c r="R116" s="117">
        <f t="shared" si="232"/>
        <v>0</v>
      </c>
      <c r="S116" s="117">
        <f t="shared" si="232"/>
        <v>0</v>
      </c>
      <c r="T116" s="117">
        <f t="shared" si="232"/>
        <v>0</v>
      </c>
      <c r="U116" s="117">
        <f t="shared" si="232"/>
        <v>0</v>
      </c>
      <c r="V116" s="117">
        <f t="shared" si="232"/>
        <v>0</v>
      </c>
      <c r="W116" s="117">
        <f t="shared" si="233"/>
        <v>5.6664770155479036E-2</v>
      </c>
      <c r="X116" s="117">
        <f t="shared" si="233"/>
        <v>9.4174149043626434E-2</v>
      </c>
      <c r="Y116" s="117">
        <f t="shared" si="233"/>
        <v>0.33658819539257862</v>
      </c>
      <c r="Z116" s="117">
        <f t="shared" si="233"/>
        <v>0.89213885866055975</v>
      </c>
      <c r="AA116" s="117">
        <f t="shared" si="233"/>
        <v>1.4804344365446527</v>
      </c>
      <c r="AB116" s="117">
        <f t="shared" si="233"/>
        <v>1.9490744562670694</v>
      </c>
      <c r="AD116" s="116" t="s">
        <v>79</v>
      </c>
      <c r="AE116" s="124">
        <f t="shared" ref="AE116:AP116" si="264">AE80+AE88+AE96+AE104</f>
        <v>0</v>
      </c>
      <c r="AF116" s="124">
        <f t="shared" si="264"/>
        <v>0</v>
      </c>
      <c r="AG116" s="124">
        <f t="shared" si="264"/>
        <v>0</v>
      </c>
      <c r="AH116" s="124">
        <f t="shared" ref="AH116:AI116" si="265">AH80+AH88+AH96+AH104</f>
        <v>0</v>
      </c>
      <c r="AI116" s="124">
        <f t="shared" si="265"/>
        <v>0</v>
      </c>
      <c r="AJ116" s="124">
        <f t="shared" ref="AJ116" si="266">AJ80+AJ88+AJ96+AJ104</f>
        <v>0</v>
      </c>
      <c r="AK116" s="124">
        <f t="shared" si="264"/>
        <v>0</v>
      </c>
      <c r="AL116" s="124">
        <f t="shared" si="264"/>
        <v>0</v>
      </c>
      <c r="AM116" s="124">
        <f t="shared" si="264"/>
        <v>0</v>
      </c>
      <c r="AN116" s="124">
        <f t="shared" si="264"/>
        <v>0</v>
      </c>
      <c r="AO116" s="124">
        <f t="shared" si="264"/>
        <v>0</v>
      </c>
      <c r="AP116" s="124">
        <f t="shared" si="264"/>
        <v>0</v>
      </c>
    </row>
    <row r="117" spans="2:42" ht="12" customHeight="1">
      <c r="B117" s="116" t="s">
        <v>28</v>
      </c>
      <c r="C117" s="124">
        <f t="shared" ref="C117:N117" si="267">C81+C89+C97+C105+C109</f>
        <v>3.903291419719794E-2</v>
      </c>
      <c r="D117" s="124">
        <f t="shared" si="267"/>
        <v>5.0679590709022157E-2</v>
      </c>
      <c r="E117" s="124">
        <f t="shared" si="267"/>
        <v>5.728791590455487E-2</v>
      </c>
      <c r="F117" s="124">
        <f t="shared" ref="F117:G117" si="268">F81+F89+F97+F105+F109</f>
        <v>0.12154816243151247</v>
      </c>
      <c r="G117" s="124">
        <f t="shared" si="268"/>
        <v>0.2043616717647177</v>
      </c>
      <c r="H117" s="124">
        <f t="shared" ref="H117" si="269">H81+H89+H97+H105+H109</f>
        <v>0.30115876404481945</v>
      </c>
      <c r="I117" s="124">
        <f t="shared" si="267"/>
        <v>0.48466404524313678</v>
      </c>
      <c r="J117" s="124">
        <f t="shared" si="267"/>
        <v>1.8887103612025493</v>
      </c>
      <c r="K117" s="124">
        <f t="shared" si="267"/>
        <v>4.5064732302090169</v>
      </c>
      <c r="L117" s="124">
        <f t="shared" si="267"/>
        <v>7.3949435457842982</v>
      </c>
      <c r="M117" s="124">
        <f t="shared" si="267"/>
        <v>9.296743118777739</v>
      </c>
      <c r="N117" s="124">
        <f t="shared" si="267"/>
        <v>9.9508626159281217</v>
      </c>
      <c r="O117" s="1"/>
      <c r="P117" s="116" t="s">
        <v>28</v>
      </c>
      <c r="Q117" s="117">
        <f t="shared" si="232"/>
        <v>0.45395279211341205</v>
      </c>
      <c r="R117" s="117">
        <f t="shared" si="232"/>
        <v>0.5894036399459277</v>
      </c>
      <c r="S117" s="117">
        <f t="shared" si="232"/>
        <v>0.66625846196997318</v>
      </c>
      <c r="T117" s="117">
        <f t="shared" si="232"/>
        <v>1.4136051290784901</v>
      </c>
      <c r="U117" s="117">
        <f t="shared" si="232"/>
        <v>2.3767262426236671</v>
      </c>
      <c r="V117" s="117">
        <f t="shared" si="232"/>
        <v>3.5024764258412504</v>
      </c>
      <c r="W117" s="117">
        <f t="shared" si="233"/>
        <v>5.636642846177681</v>
      </c>
      <c r="X117" s="117">
        <f t="shared" si="233"/>
        <v>21.965701500785649</v>
      </c>
      <c r="Y117" s="117">
        <f t="shared" si="233"/>
        <v>52.410283667330873</v>
      </c>
      <c r="Z117" s="117">
        <f t="shared" si="233"/>
        <v>86.003193437471396</v>
      </c>
      <c r="AA117" s="117">
        <f t="shared" si="233"/>
        <v>108.12112247138511</v>
      </c>
      <c r="AB117" s="117">
        <f t="shared" si="233"/>
        <v>115.72853222324406</v>
      </c>
      <c r="AD117" s="116" t="s">
        <v>28</v>
      </c>
      <c r="AE117" s="124">
        <f t="shared" ref="AE117:AP117" si="270">AE81+AE89+AE97+AE105+AE109</f>
        <v>0</v>
      </c>
      <c r="AF117" s="124">
        <f t="shared" si="270"/>
        <v>0</v>
      </c>
      <c r="AG117" s="124">
        <f t="shared" si="270"/>
        <v>0</v>
      </c>
      <c r="AH117" s="124">
        <f t="shared" ref="AH117:AI117" si="271">AH81+AH89+AH97+AH105+AH109</f>
        <v>0</v>
      </c>
      <c r="AI117" s="124">
        <f t="shared" si="271"/>
        <v>0</v>
      </c>
      <c r="AJ117" s="124">
        <f t="shared" ref="AJ117" si="272">AJ81+AJ89+AJ97+AJ105+AJ109</f>
        <v>0</v>
      </c>
      <c r="AK117" s="124">
        <f t="shared" si="270"/>
        <v>0</v>
      </c>
      <c r="AL117" s="124">
        <f t="shared" si="270"/>
        <v>0</v>
      </c>
      <c r="AM117" s="124">
        <f t="shared" si="270"/>
        <v>0</v>
      </c>
      <c r="AN117" s="124">
        <f t="shared" si="270"/>
        <v>0</v>
      </c>
      <c r="AO117" s="124">
        <f t="shared" si="270"/>
        <v>0</v>
      </c>
      <c r="AP117" s="124">
        <f t="shared" si="270"/>
        <v>0</v>
      </c>
    </row>
    <row r="118" spans="2:42" ht="12" customHeight="1">
      <c r="O118" s="1"/>
      <c r="U118" s="335"/>
      <c r="V118" s="335"/>
    </row>
    <row r="119" spans="2:42" ht="12" customHeight="1">
      <c r="B119" s="164" t="s">
        <v>226</v>
      </c>
      <c r="C119" s="165">
        <f t="shared" ref="C119" si="273">C111/$C111-1</f>
        <v>0</v>
      </c>
      <c r="D119" s="165">
        <f t="shared" ref="D119:N119" si="274">D111/$C111-1</f>
        <v>1.1858713374291119E-2</v>
      </c>
      <c r="E119" s="165">
        <f t="shared" si="274"/>
        <v>-0.15738351284923835</v>
      </c>
      <c r="F119" s="165">
        <f t="shared" ref="F119:G119" si="275">F111/$C111-1</f>
        <v>-8.5796850027019755E-2</v>
      </c>
      <c r="G119" s="165">
        <f t="shared" si="275"/>
        <v>-2.7273258296996783E-2</v>
      </c>
      <c r="H119" s="165">
        <f t="shared" ref="H119" si="276">H111/$C111-1</f>
        <v>-5.0996839233990121E-2</v>
      </c>
      <c r="I119" s="165">
        <f t="shared" si="274"/>
        <v>-8.8677409137537633E-2</v>
      </c>
      <c r="J119" s="165">
        <f t="shared" si="274"/>
        <v>-0.252355151031878</v>
      </c>
      <c r="K119" s="165">
        <f t="shared" si="274"/>
        <v>-0.40313176805702233</v>
      </c>
      <c r="L119" s="165">
        <f t="shared" si="274"/>
        <v>-0.56699267157034594</v>
      </c>
      <c r="M119" s="165">
        <f t="shared" si="274"/>
        <v>-0.68065929741300413</v>
      </c>
      <c r="N119" s="165">
        <f t="shared" si="274"/>
        <v>-0.73715808890987078</v>
      </c>
      <c r="O119" s="1"/>
      <c r="P119" s="164" t="s">
        <v>578</v>
      </c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880">
        <f>AA113+AA112</f>
        <v>51.550875653485562</v>
      </c>
      <c r="AB119" s="165"/>
      <c r="AD119" s="164" t="s">
        <v>226</v>
      </c>
      <c r="AE119" s="165">
        <f t="shared" ref="AE119:AP119" si="277">AE111/$AE111-1</f>
        <v>0</v>
      </c>
      <c r="AF119" s="165">
        <f t="shared" si="277"/>
        <v>3.8530089458832517E-3</v>
      </c>
      <c r="AG119" s="165">
        <f t="shared" si="277"/>
        <v>-0.16322395687667723</v>
      </c>
      <c r="AH119" s="165">
        <f t="shared" ref="AH119:AI119" si="278">AH111/$AE111-1</f>
        <v>-9.1871741371983617E-2</v>
      </c>
      <c r="AI119" s="165">
        <f t="shared" si="278"/>
        <v>-3.8080750472681779E-2</v>
      </c>
      <c r="AJ119" s="165">
        <f t="shared" ref="AJ119" si="279">AJ111/$AE111-1</f>
        <v>-6.9659472260777511E-2</v>
      </c>
      <c r="AK119" s="165">
        <f t="shared" si="277"/>
        <v>-0.12805102730773577</v>
      </c>
      <c r="AL119" s="165">
        <f t="shared" si="277"/>
        <v>-0.3520738452743567</v>
      </c>
      <c r="AM119" s="165">
        <f t="shared" si="277"/>
        <v>-0.57564231763669405</v>
      </c>
      <c r="AN119" s="165">
        <f t="shared" si="277"/>
        <v>-0.8057683833599476</v>
      </c>
      <c r="AO119" s="165">
        <f t="shared" si="277"/>
        <v>-0.95625052352494555</v>
      </c>
      <c r="AP119" s="165">
        <f t="shared" si="277"/>
        <v>-1</v>
      </c>
    </row>
    <row r="120" spans="2:42" ht="12" customHeight="1">
      <c r="C120" s="496"/>
      <c r="D120" s="477"/>
      <c r="E120" s="477"/>
      <c r="F120" s="477"/>
      <c r="G120" s="477"/>
      <c r="H120" s="477"/>
      <c r="I120" s="477"/>
      <c r="J120" s="477"/>
      <c r="K120" s="477"/>
      <c r="L120" s="477"/>
      <c r="M120" s="477"/>
      <c r="N120" s="477"/>
      <c r="O120" s="1"/>
      <c r="Q120" s="496"/>
      <c r="R120" s="477"/>
      <c r="S120" s="477"/>
      <c r="T120" s="477"/>
      <c r="U120" s="477"/>
      <c r="V120" s="477"/>
      <c r="W120" s="477"/>
      <c r="X120" s="477"/>
      <c r="Y120" s="477"/>
      <c r="Z120" s="477"/>
      <c r="AA120" s="477"/>
      <c r="AB120" s="477"/>
    </row>
    <row r="121" spans="2:42" ht="12" customHeight="1" thickBot="1">
      <c r="B121" s="109" t="s">
        <v>217</v>
      </c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"/>
      <c r="P121" s="109" t="s">
        <v>217</v>
      </c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D121" s="109" t="s">
        <v>217</v>
      </c>
      <c r="AE121" s="111"/>
      <c r="AF121" s="111"/>
      <c r="AG121" s="111"/>
      <c r="AH121" s="111"/>
      <c r="AI121" s="111"/>
      <c r="AJ121" s="111"/>
      <c r="AK121" s="130"/>
      <c r="AL121" s="186" t="s">
        <v>259</v>
      </c>
      <c r="AM121" s="186"/>
      <c r="AN121" s="130"/>
      <c r="AO121" s="130"/>
      <c r="AP121" s="130"/>
    </row>
    <row r="122" spans="2:42" ht="12" customHeight="1" thickBot="1">
      <c r="B122" s="112" t="s">
        <v>167</v>
      </c>
      <c r="C122" s="113">
        <v>2018</v>
      </c>
      <c r="D122" s="113">
        <v>2019</v>
      </c>
      <c r="E122" s="113">
        <v>2020</v>
      </c>
      <c r="F122" s="113">
        <v>2021</v>
      </c>
      <c r="G122" s="113">
        <v>2022</v>
      </c>
      <c r="H122" s="113">
        <v>2023</v>
      </c>
      <c r="I122" s="113">
        <v>2025</v>
      </c>
      <c r="J122" s="113">
        <v>2030</v>
      </c>
      <c r="K122" s="113">
        <v>2035</v>
      </c>
      <c r="L122" s="113">
        <v>2040</v>
      </c>
      <c r="M122" s="113">
        <v>2045</v>
      </c>
      <c r="N122" s="113">
        <v>2050</v>
      </c>
      <c r="O122" s="1"/>
      <c r="P122" s="112" t="s">
        <v>504</v>
      </c>
      <c r="Q122" s="113">
        <v>2018</v>
      </c>
      <c r="R122" s="113">
        <v>2019</v>
      </c>
      <c r="S122" s="113">
        <v>2020</v>
      </c>
      <c r="T122" s="113">
        <v>2021</v>
      </c>
      <c r="U122" s="113">
        <v>2022</v>
      </c>
      <c r="V122" s="113">
        <v>2023</v>
      </c>
      <c r="W122" s="113">
        <v>2025</v>
      </c>
      <c r="X122" s="113">
        <v>2030</v>
      </c>
      <c r="Y122" s="113">
        <v>2035</v>
      </c>
      <c r="Z122" s="113">
        <v>2040</v>
      </c>
      <c r="AA122" s="113">
        <v>2045</v>
      </c>
      <c r="AB122" s="113">
        <v>2050</v>
      </c>
      <c r="AD122" s="112" t="s">
        <v>357</v>
      </c>
      <c r="AE122" s="113">
        <v>2018</v>
      </c>
      <c r="AF122" s="113">
        <v>2019</v>
      </c>
      <c r="AG122" s="113">
        <v>2020</v>
      </c>
      <c r="AH122" s="113">
        <v>2021</v>
      </c>
      <c r="AI122" s="113">
        <v>2022</v>
      </c>
      <c r="AJ122" s="113">
        <v>2023</v>
      </c>
      <c r="AK122" s="113">
        <v>2025</v>
      </c>
      <c r="AL122" s="113">
        <v>2030</v>
      </c>
      <c r="AM122" s="113">
        <v>2035</v>
      </c>
      <c r="AN122" s="113">
        <v>2040</v>
      </c>
      <c r="AO122" s="113">
        <v>2045</v>
      </c>
      <c r="AP122" s="113">
        <v>2050</v>
      </c>
    </row>
    <row r="123" spans="2:42" ht="12" customHeight="1">
      <c r="B123" s="114" t="s">
        <v>212</v>
      </c>
      <c r="C123" s="151">
        <f>C124+C125+C126</f>
        <v>0.86592862016754735</v>
      </c>
      <c r="D123" s="151">
        <f t="shared" ref="D123:N123" si="280">D124+D125+D126</f>
        <v>0.85343013869876372</v>
      </c>
      <c r="E123" s="151">
        <f t="shared" si="280"/>
        <v>0.69986012153234989</v>
      </c>
      <c r="F123" s="151">
        <f t="shared" ref="F123:G123" si="281">F124+F125+F126</f>
        <v>0.79281313004701603</v>
      </c>
      <c r="G123" s="151">
        <f t="shared" si="281"/>
        <v>0.85645713961596126</v>
      </c>
      <c r="H123" s="151">
        <f t="shared" ref="H123" si="282">H124+H125+H126</f>
        <v>0.8001143879117556</v>
      </c>
      <c r="I123" s="151">
        <f t="shared" si="280"/>
        <v>0.79966615176564193</v>
      </c>
      <c r="J123" s="151">
        <f t="shared" si="280"/>
        <v>0.84871882082137051</v>
      </c>
      <c r="K123" s="151">
        <f t="shared" si="280"/>
        <v>0.88869063119684855</v>
      </c>
      <c r="L123" s="151">
        <f t="shared" si="280"/>
        <v>0.92556947171032766</v>
      </c>
      <c r="M123" s="151">
        <f t="shared" si="280"/>
        <v>0.95953837042483137</v>
      </c>
      <c r="N123" s="151">
        <f t="shared" si="280"/>
        <v>0.99077695514040665</v>
      </c>
      <c r="O123" s="1"/>
      <c r="P123" s="114" t="s">
        <v>212</v>
      </c>
      <c r="Q123" s="503">
        <f t="shared" ref="Q123:V126" si="283">C123*11.63</f>
        <v>10.070749852548577</v>
      </c>
      <c r="R123" s="503">
        <f t="shared" si="283"/>
        <v>9.9253925130666225</v>
      </c>
      <c r="S123" s="503">
        <f t="shared" si="283"/>
        <v>8.13937321342123</v>
      </c>
      <c r="T123" s="503">
        <f t="shared" si="283"/>
        <v>9.2204167024467978</v>
      </c>
      <c r="U123" s="503">
        <f t="shared" si="283"/>
        <v>9.9605965337336304</v>
      </c>
      <c r="V123" s="503">
        <f t="shared" si="283"/>
        <v>9.3053303314137175</v>
      </c>
      <c r="W123" s="503">
        <f t="shared" ref="W123:AB126" si="284">I123*11.63</f>
        <v>9.3001173450344155</v>
      </c>
      <c r="X123" s="503">
        <f t="shared" si="284"/>
        <v>9.8705998861525401</v>
      </c>
      <c r="Y123" s="503">
        <f t="shared" si="284"/>
        <v>10.335472040819349</v>
      </c>
      <c r="Z123" s="503">
        <f t="shared" si="284"/>
        <v>10.764372955991112</v>
      </c>
      <c r="AA123" s="503">
        <f t="shared" si="284"/>
        <v>11.159431248040789</v>
      </c>
      <c r="AB123" s="503">
        <f t="shared" si="284"/>
        <v>11.52273598828293</v>
      </c>
      <c r="AD123" s="114" t="s">
        <v>212</v>
      </c>
      <c r="AE123" s="151">
        <f t="shared" ref="AE123:AP123" si="285">AE124+AE126+AE125</f>
        <v>0.36693278299962961</v>
      </c>
      <c r="AF123" s="151">
        <f t="shared" si="285"/>
        <v>0.3652710844638678</v>
      </c>
      <c r="AG123" s="151">
        <f t="shared" si="285"/>
        <v>0.304519627370055</v>
      </c>
      <c r="AH123" s="151">
        <f t="shared" ref="AH123:AI123" si="286">AH124+AH126+AH125</f>
        <v>0.35032658711670561</v>
      </c>
      <c r="AI123" s="151">
        <f t="shared" si="286"/>
        <v>0.35916048687573127</v>
      </c>
      <c r="AJ123" s="151">
        <f t="shared" ref="AJ123" si="287">AJ124+AJ126+AJ125</f>
        <v>0.33574020179373731</v>
      </c>
      <c r="AK123" s="151">
        <f t="shared" si="285"/>
        <v>0.31585375594455722</v>
      </c>
      <c r="AL123" s="151">
        <f t="shared" si="285"/>
        <v>0.31880939265380692</v>
      </c>
      <c r="AM123" s="151">
        <f t="shared" si="285"/>
        <v>0.27399506446928928</v>
      </c>
      <c r="AN123" s="151">
        <f t="shared" si="285"/>
        <v>0.21107429634970326</v>
      </c>
      <c r="AO123" s="151">
        <f t="shared" si="285"/>
        <v>6.238137187962587E-2</v>
      </c>
      <c r="AP123" s="151">
        <f t="shared" si="285"/>
        <v>0</v>
      </c>
    </row>
    <row r="124" spans="2:42" ht="12" customHeight="1">
      <c r="B124" s="116" t="s">
        <v>169</v>
      </c>
      <c r="C124" s="127">
        <f>Autres_modes!C57</f>
        <v>0.12514528401037484</v>
      </c>
      <c r="D124" s="124">
        <f>Autres_modes!D57</f>
        <v>0.12540192933650454</v>
      </c>
      <c r="E124" s="124">
        <f>Autres_modes!E57</f>
        <v>0.10446527738410955</v>
      </c>
      <c r="F124" s="124">
        <f>Autres_modes!F57</f>
        <v>0.11979975716067159</v>
      </c>
      <c r="G124" s="124">
        <f>Autres_modes!G57</f>
        <v>0.12302532534253055</v>
      </c>
      <c r="H124" s="124">
        <f>Autres_modes!H57</f>
        <v>0.11561593563316587</v>
      </c>
      <c r="I124" s="124">
        <f>Autres_modes!I57</f>
        <v>0.11061368032316907</v>
      </c>
      <c r="J124" s="124">
        <f>Autres_modes!J57</f>
        <v>0.11721179224194213</v>
      </c>
      <c r="K124" s="124">
        <f>Autres_modes!K57</f>
        <v>0.10732693209458948</v>
      </c>
      <c r="L124" s="124">
        <f>Autres_modes!L57</f>
        <v>9.5672760379539062E-2</v>
      </c>
      <c r="M124" s="124">
        <f>Autres_modes!M57</f>
        <v>4.9481849555344092E-2</v>
      </c>
      <c r="N124" s="124">
        <f>Autres_modes!N57</f>
        <v>3.3962313494828526E-2</v>
      </c>
      <c r="O124" s="1"/>
      <c r="P124" s="116" t="s">
        <v>169</v>
      </c>
      <c r="Q124" s="117">
        <f t="shared" si="283"/>
        <v>1.4554396530406595</v>
      </c>
      <c r="R124" s="117">
        <f t="shared" si="283"/>
        <v>1.4584244381835478</v>
      </c>
      <c r="S124" s="117">
        <f t="shared" si="283"/>
        <v>1.2149311759771941</v>
      </c>
      <c r="T124" s="117">
        <f t="shared" si="283"/>
        <v>1.3932711757786107</v>
      </c>
      <c r="U124" s="117">
        <f t="shared" si="283"/>
        <v>1.4307845337336305</v>
      </c>
      <c r="V124" s="117">
        <f t="shared" si="283"/>
        <v>1.3446133314137192</v>
      </c>
      <c r="W124" s="117">
        <f t="shared" si="284"/>
        <v>1.2864371021584564</v>
      </c>
      <c r="X124" s="117">
        <f t="shared" si="284"/>
        <v>1.3631731437737871</v>
      </c>
      <c r="Y124" s="117">
        <f t="shared" si="284"/>
        <v>1.2482122202600756</v>
      </c>
      <c r="Z124" s="117">
        <f t="shared" si="284"/>
        <v>1.1126742032140393</v>
      </c>
      <c r="AA124" s="117">
        <f t="shared" si="284"/>
        <v>0.57547391032865181</v>
      </c>
      <c r="AB124" s="117">
        <f t="shared" si="284"/>
        <v>0.39498170594485577</v>
      </c>
      <c r="AD124" s="116" t="s">
        <v>169</v>
      </c>
      <c r="AE124" s="124">
        <f t="shared" ref="AE124:AJ124" si="288">C124*C10</f>
        <v>0.36693278299962961</v>
      </c>
      <c r="AF124" s="124">
        <f t="shared" si="288"/>
        <v>0.3652710844638678</v>
      </c>
      <c r="AG124" s="124">
        <f t="shared" si="288"/>
        <v>0.304519627370055</v>
      </c>
      <c r="AH124" s="124">
        <f t="shared" si="288"/>
        <v>0.35032658711670561</v>
      </c>
      <c r="AI124" s="124">
        <f t="shared" si="288"/>
        <v>0.35916048687573127</v>
      </c>
      <c r="AJ124" s="124">
        <f t="shared" si="288"/>
        <v>0.33574020179373731</v>
      </c>
      <c r="AK124" s="124">
        <f t="shared" ref="AK124:AP124" si="289">I124*I10</f>
        <v>0.31585375594455722</v>
      </c>
      <c r="AL124" s="124">
        <f t="shared" si="289"/>
        <v>0.31880939265380692</v>
      </c>
      <c r="AM124" s="124">
        <f t="shared" si="289"/>
        <v>0.27399506446928928</v>
      </c>
      <c r="AN124" s="124">
        <f t="shared" si="289"/>
        <v>0.21107429634970326</v>
      </c>
      <c r="AO124" s="124">
        <f t="shared" si="289"/>
        <v>6.238137187962587E-2</v>
      </c>
      <c r="AP124" s="124">
        <f t="shared" si="289"/>
        <v>0</v>
      </c>
    </row>
    <row r="125" spans="2:42" ht="12" customHeight="1">
      <c r="B125" s="116" t="s">
        <v>28</v>
      </c>
      <c r="C125" s="124">
        <f>Autres_modes!C58</f>
        <v>0.74078333615717251</v>
      </c>
      <c r="D125" s="124">
        <f>Autres_modes!D58</f>
        <v>0.7280282093622592</v>
      </c>
      <c r="E125" s="124">
        <f>Autres_modes!E58</f>
        <v>0.5953948441482404</v>
      </c>
      <c r="F125" s="124">
        <f>Autres_modes!F58</f>
        <v>0.67301337288634444</v>
      </c>
      <c r="G125" s="124">
        <f>Autres_modes!G58</f>
        <v>0.73343181427343074</v>
      </c>
      <c r="H125" s="124">
        <f>Autres_modes!H58</f>
        <v>0.68449845227858974</v>
      </c>
      <c r="I125" s="124">
        <f>Autres_modes!I58</f>
        <v>0.68905247144247284</v>
      </c>
      <c r="J125" s="124">
        <f>Autres_modes!J58</f>
        <v>0.7315070285794284</v>
      </c>
      <c r="K125" s="124">
        <f>Autres_modes!K58</f>
        <v>0.7736974896669313</v>
      </c>
      <c r="L125" s="124">
        <f>Autres_modes!L58</f>
        <v>0.81395125126753209</v>
      </c>
      <c r="M125" s="124">
        <f>Autres_modes!M58</f>
        <v>0.8853155960918152</v>
      </c>
      <c r="N125" s="124">
        <f>Autres_modes!N58</f>
        <v>0.92285232815074969</v>
      </c>
      <c r="O125" s="1"/>
      <c r="P125" s="116" t="s">
        <v>28</v>
      </c>
      <c r="Q125" s="117">
        <f t="shared" si="283"/>
        <v>8.6153101995079169</v>
      </c>
      <c r="R125" s="117">
        <f t="shared" si="283"/>
        <v>8.4669680748830753</v>
      </c>
      <c r="S125" s="117">
        <f t="shared" si="283"/>
        <v>6.9244420374440363</v>
      </c>
      <c r="T125" s="117">
        <f t="shared" si="283"/>
        <v>7.8271455266681862</v>
      </c>
      <c r="U125" s="117">
        <f t="shared" si="283"/>
        <v>8.5298119999999997</v>
      </c>
      <c r="V125" s="117">
        <f t="shared" si="283"/>
        <v>7.9607169999999989</v>
      </c>
      <c r="W125" s="117">
        <f t="shared" si="284"/>
        <v>8.0136802428759601</v>
      </c>
      <c r="X125" s="117">
        <f t="shared" si="284"/>
        <v>8.5074267423787528</v>
      </c>
      <c r="Y125" s="117">
        <f t="shared" si="284"/>
        <v>8.9981018048264119</v>
      </c>
      <c r="Z125" s="117">
        <f t="shared" si="284"/>
        <v>9.4662530522413988</v>
      </c>
      <c r="AA125" s="117">
        <f t="shared" si="284"/>
        <v>10.296220382547812</v>
      </c>
      <c r="AB125" s="117">
        <f t="shared" si="284"/>
        <v>10.73277257639322</v>
      </c>
      <c r="AD125" s="116" t="s">
        <v>28</v>
      </c>
      <c r="AE125" s="124">
        <f t="shared" ref="AE125:AJ126" si="290">C125*0</f>
        <v>0</v>
      </c>
      <c r="AF125" s="124">
        <f t="shared" si="290"/>
        <v>0</v>
      </c>
      <c r="AG125" s="124">
        <f t="shared" si="290"/>
        <v>0</v>
      </c>
      <c r="AH125" s="124">
        <f t="shared" si="290"/>
        <v>0</v>
      </c>
      <c r="AI125" s="124">
        <f t="shared" si="290"/>
        <v>0</v>
      </c>
      <c r="AJ125" s="124">
        <f t="shared" si="290"/>
        <v>0</v>
      </c>
      <c r="AK125" s="124">
        <f t="shared" ref="AK125:AP126" si="291">I125*0</f>
        <v>0</v>
      </c>
      <c r="AL125" s="124">
        <f t="shared" si="291"/>
        <v>0</v>
      </c>
      <c r="AM125" s="124">
        <f t="shared" si="291"/>
        <v>0</v>
      </c>
      <c r="AN125" s="124">
        <f t="shared" si="291"/>
        <v>0</v>
      </c>
      <c r="AO125" s="124">
        <f t="shared" si="291"/>
        <v>0</v>
      </c>
      <c r="AP125" s="124">
        <f t="shared" si="291"/>
        <v>0</v>
      </c>
    </row>
    <row r="126" spans="2:42" ht="12" customHeight="1">
      <c r="B126" s="116" t="s">
        <v>79</v>
      </c>
      <c r="C126" s="124">
        <f>Autres_modes!C59</f>
        <v>0</v>
      </c>
      <c r="D126" s="124">
        <f>Autres_modes!D59</f>
        <v>0</v>
      </c>
      <c r="E126" s="124">
        <f>Autres_modes!E59</f>
        <v>0</v>
      </c>
      <c r="F126" s="124">
        <f>Autres_modes!F59</f>
        <v>0</v>
      </c>
      <c r="G126" s="124">
        <f>Autres_modes!G59</f>
        <v>0</v>
      </c>
      <c r="H126" s="124">
        <f>Autres_modes!H59</f>
        <v>0</v>
      </c>
      <c r="I126" s="124">
        <f>Autres_modes!I59</f>
        <v>0</v>
      </c>
      <c r="J126" s="124">
        <f>Autres_modes!J59</f>
        <v>0</v>
      </c>
      <c r="K126" s="124">
        <f>Autres_modes!K59</f>
        <v>7.6662094353278191E-3</v>
      </c>
      <c r="L126" s="124">
        <f>Autres_modes!L59</f>
        <v>1.5945460063256513E-2</v>
      </c>
      <c r="M126" s="124">
        <f>Autres_modes!M59</f>
        <v>2.4740924777672046E-2</v>
      </c>
      <c r="N126" s="124">
        <f>Autres_modes!N59</f>
        <v>3.3962313494828526E-2</v>
      </c>
      <c r="O126" s="1"/>
      <c r="P126" s="116" t="s">
        <v>79</v>
      </c>
      <c r="Q126" s="117">
        <f t="shared" si="283"/>
        <v>0</v>
      </c>
      <c r="R126" s="117">
        <f t="shared" si="283"/>
        <v>0</v>
      </c>
      <c r="S126" s="117">
        <f t="shared" si="283"/>
        <v>0</v>
      </c>
      <c r="T126" s="117">
        <f t="shared" si="283"/>
        <v>0</v>
      </c>
      <c r="U126" s="117">
        <f t="shared" si="283"/>
        <v>0</v>
      </c>
      <c r="V126" s="117">
        <f t="shared" si="283"/>
        <v>0</v>
      </c>
      <c r="W126" s="117">
        <f t="shared" si="284"/>
        <v>0</v>
      </c>
      <c r="X126" s="117">
        <f t="shared" si="284"/>
        <v>0</v>
      </c>
      <c r="Y126" s="117">
        <f t="shared" si="284"/>
        <v>8.9158015732862542E-2</v>
      </c>
      <c r="Z126" s="117">
        <f t="shared" si="284"/>
        <v>0.18544570053567325</v>
      </c>
      <c r="AA126" s="117">
        <f t="shared" si="284"/>
        <v>0.2877369551643259</v>
      </c>
      <c r="AB126" s="117">
        <f t="shared" si="284"/>
        <v>0.39498170594485577</v>
      </c>
      <c r="AD126" s="116" t="s">
        <v>79</v>
      </c>
      <c r="AE126" s="124">
        <f t="shared" si="290"/>
        <v>0</v>
      </c>
      <c r="AF126" s="124">
        <f t="shared" si="290"/>
        <v>0</v>
      </c>
      <c r="AG126" s="124">
        <f t="shared" si="290"/>
        <v>0</v>
      </c>
      <c r="AH126" s="124">
        <f t="shared" si="290"/>
        <v>0</v>
      </c>
      <c r="AI126" s="124">
        <f t="shared" si="290"/>
        <v>0</v>
      </c>
      <c r="AJ126" s="124">
        <f t="shared" si="290"/>
        <v>0</v>
      </c>
      <c r="AK126" s="124">
        <f t="shared" si="291"/>
        <v>0</v>
      </c>
      <c r="AL126" s="124">
        <f t="shared" si="291"/>
        <v>0</v>
      </c>
      <c r="AM126" s="124">
        <f t="shared" si="291"/>
        <v>0</v>
      </c>
      <c r="AN126" s="124">
        <f t="shared" si="291"/>
        <v>0</v>
      </c>
      <c r="AO126" s="124">
        <f t="shared" si="291"/>
        <v>0</v>
      </c>
      <c r="AP126" s="124">
        <f t="shared" si="291"/>
        <v>0</v>
      </c>
    </row>
    <row r="127" spans="2:42" ht="12" customHeight="1">
      <c r="B127" s="116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"/>
      <c r="P127" s="116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D127" s="116"/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</row>
    <row r="128" spans="2:42" ht="12" customHeight="1">
      <c r="B128" s="114" t="s">
        <v>369</v>
      </c>
      <c r="C128" s="127">
        <f>SUM(C129:C132)</f>
        <v>0.73915905351206646</v>
      </c>
      <c r="D128" s="127">
        <f t="shared" ref="D128:N128" si="292">SUM(D129:D132)</f>
        <v>0.75290562272009487</v>
      </c>
      <c r="E128" s="127">
        <f t="shared" si="292"/>
        <v>0.4035252234434053</v>
      </c>
      <c r="F128" s="127">
        <f t="shared" ref="F128:G128" si="293">SUM(F129:F132)</f>
        <v>0.51799124068952163</v>
      </c>
      <c r="G128" s="127">
        <f t="shared" si="293"/>
        <v>0.61937279156593827</v>
      </c>
      <c r="H128" s="127">
        <f t="shared" ref="H128" si="294">SUM(H129:H132)</f>
        <v>0.5902280436495938</v>
      </c>
      <c r="I128" s="127">
        <f t="shared" si="292"/>
        <v>0.54265542723037141</v>
      </c>
      <c r="J128" s="127">
        <f t="shared" si="292"/>
        <v>0.4995233205373234</v>
      </c>
      <c r="K128" s="127">
        <f t="shared" si="292"/>
        <v>0.22632387593534842</v>
      </c>
      <c r="L128" s="127">
        <f t="shared" si="292"/>
        <v>0.19169288662239334</v>
      </c>
      <c r="M128" s="127">
        <f t="shared" si="292"/>
        <v>0.1741141733849178</v>
      </c>
      <c r="N128" s="127">
        <f t="shared" si="292"/>
        <v>0.16819622500135442</v>
      </c>
      <c r="O128" s="1"/>
      <c r="P128" s="114" t="s">
        <v>369</v>
      </c>
      <c r="Q128" s="124">
        <f>SUM(Q129:Q132)</f>
        <v>8.5964197923453334</v>
      </c>
      <c r="R128" s="124">
        <f t="shared" ref="R128:AB128" si="295">SUM(R129:R132)</f>
        <v>8.7562923922347036</v>
      </c>
      <c r="S128" s="124">
        <f t="shared" si="295"/>
        <v>4.6929983486468041</v>
      </c>
      <c r="T128" s="124">
        <f t="shared" si="295"/>
        <v>6.0242381292191363</v>
      </c>
      <c r="U128" s="124">
        <f t="shared" si="295"/>
        <v>7.2033055659118617</v>
      </c>
      <c r="V128" s="124">
        <f t="shared" ref="V128" si="296">SUM(V129:V132)</f>
        <v>6.8643521476447766</v>
      </c>
      <c r="W128" s="124">
        <f t="shared" si="295"/>
        <v>6.3110826186892197</v>
      </c>
      <c r="X128" s="124">
        <f t="shared" si="295"/>
        <v>5.8094562178490721</v>
      </c>
      <c r="Y128" s="124">
        <f t="shared" si="295"/>
        <v>2.6321466771281021</v>
      </c>
      <c r="Z128" s="124">
        <f t="shared" si="295"/>
        <v>2.2293882714184345</v>
      </c>
      <c r="AA128" s="124">
        <f t="shared" si="295"/>
        <v>2.0249478364665938</v>
      </c>
      <c r="AB128" s="124">
        <f t="shared" si="295"/>
        <v>1.9561220967657522</v>
      </c>
      <c r="AD128" s="114" t="s">
        <v>215</v>
      </c>
      <c r="AE128" s="127">
        <f>AE129+AE130+AE131+AE132</f>
        <v>2.2376480719474903</v>
      </c>
      <c r="AF128" s="127">
        <f t="shared" ref="AF128:AP128" si="297">AF129+AF130+AF131+AF132</f>
        <v>2.2792629096986934</v>
      </c>
      <c r="AG128" s="127">
        <f t="shared" si="297"/>
        <v>1.2215874701527631</v>
      </c>
      <c r="AH128" s="127">
        <f t="shared" ref="AH128:AI128" si="298">AH129+AH130+AH131+AH132</f>
        <v>1.5618367482955984</v>
      </c>
      <c r="AI128" s="127">
        <f t="shared" si="298"/>
        <v>1.8600202752964028</v>
      </c>
      <c r="AJ128" s="127">
        <f t="shared" ref="AJ128" si="299">AJ129+AJ130+AJ131+AJ132</f>
        <v>1.7653493736635522</v>
      </c>
      <c r="AK128" s="127">
        <f t="shared" si="297"/>
        <v>1.6099193095319078</v>
      </c>
      <c r="AL128" s="127">
        <f t="shared" si="297"/>
        <v>1.4278206124004724</v>
      </c>
      <c r="AM128" s="127">
        <f t="shared" si="297"/>
        <v>0.57957129698693555</v>
      </c>
      <c r="AN128" s="127">
        <f t="shared" si="297"/>
        <v>0.42534056589780955</v>
      </c>
      <c r="AO128" s="127">
        <f t="shared" si="297"/>
        <v>0.33097030164763064</v>
      </c>
      <c r="AP128" s="127">
        <f t="shared" si="297"/>
        <v>0.20116559711049473</v>
      </c>
    </row>
    <row r="129" spans="2:43" ht="12" customHeight="1">
      <c r="B129" s="116" t="s">
        <v>251</v>
      </c>
      <c r="C129" s="127">
        <f>Q129/11.63</f>
        <v>0</v>
      </c>
      <c r="D129" s="127">
        <f t="shared" ref="D129:H132" si="300">R129/11.63</f>
        <v>0</v>
      </c>
      <c r="E129" s="127">
        <f t="shared" si="300"/>
        <v>0</v>
      </c>
      <c r="F129" s="127">
        <f t="shared" si="300"/>
        <v>2.0719649627580906E-3</v>
      </c>
      <c r="G129" s="127">
        <f t="shared" si="300"/>
        <v>4.9549823325275048E-3</v>
      </c>
      <c r="H129" s="127">
        <f t="shared" si="300"/>
        <v>7.0827365237951263E-3</v>
      </c>
      <c r="I129" s="127">
        <f t="shared" ref="I129:N132" si="301">W129/11.63</f>
        <v>1.0853108544607413E-2</v>
      </c>
      <c r="J129" s="127">
        <f t="shared" si="301"/>
        <v>2.7873401285982608E-2</v>
      </c>
      <c r="K129" s="127">
        <f t="shared" si="301"/>
        <v>3.3948581390302331E-2</v>
      </c>
      <c r="L129" s="127">
        <f t="shared" si="301"/>
        <v>4.6006292789374389E-2</v>
      </c>
      <c r="M129" s="127">
        <f t="shared" si="301"/>
        <v>4.701082681392775E-2</v>
      </c>
      <c r="N129" s="127">
        <f t="shared" si="301"/>
        <v>5.8868678750474093E-2</v>
      </c>
      <c r="O129" s="1"/>
      <c r="P129" s="116" t="s">
        <v>251</v>
      </c>
      <c r="Q129" s="124">
        <f>Aérien!C80</f>
        <v>0</v>
      </c>
      <c r="R129" s="124">
        <f>Aérien!D80</f>
        <v>0</v>
      </c>
      <c r="S129" s="124">
        <f>Aérien!E80</f>
        <v>0</v>
      </c>
      <c r="T129" s="124">
        <f>Aérien!F80</f>
        <v>2.4096952516876595E-2</v>
      </c>
      <c r="U129" s="124">
        <f>Aérien!G80</f>
        <v>5.7626444527294887E-2</v>
      </c>
      <c r="V129" s="124">
        <f>Aérien!H80</f>
        <v>8.237222577173732E-2</v>
      </c>
      <c r="W129" s="124">
        <f>Aérien!I80</f>
        <v>0.12622165237378422</v>
      </c>
      <c r="X129" s="124">
        <f>Aérien!J80</f>
        <v>0.32416765695597777</v>
      </c>
      <c r="Y129" s="124">
        <f>Aérien!K80</f>
        <v>0.39482200156921615</v>
      </c>
      <c r="Z129" s="124">
        <f>Aérien!L80</f>
        <v>0.53505318514042421</v>
      </c>
      <c r="AA129" s="124">
        <f>Aérien!M80</f>
        <v>0.5467359158459798</v>
      </c>
      <c r="AB129" s="124">
        <f>Aérien!N80</f>
        <v>0.68464273386801378</v>
      </c>
      <c r="AC129" s="117"/>
      <c r="AD129" s="116" t="s">
        <v>251</v>
      </c>
      <c r="AE129" s="127">
        <f>0</f>
        <v>0</v>
      </c>
      <c r="AF129" s="127">
        <f>0</f>
        <v>0</v>
      </c>
      <c r="AG129" s="127">
        <f>0</f>
        <v>0</v>
      </c>
      <c r="AH129" s="127">
        <f>0</f>
        <v>0</v>
      </c>
      <c r="AI129" s="127">
        <f>0</f>
        <v>0</v>
      </c>
      <c r="AJ129" s="127">
        <f>0</f>
        <v>0</v>
      </c>
      <c r="AK129" s="127">
        <f>0</f>
        <v>0</v>
      </c>
      <c r="AL129" s="127">
        <f>0</f>
        <v>0</v>
      </c>
      <c r="AM129" s="127">
        <f>0</f>
        <v>0</v>
      </c>
      <c r="AN129" s="127">
        <f>0</f>
        <v>0</v>
      </c>
      <c r="AO129" s="127">
        <f>0</f>
        <v>0</v>
      </c>
      <c r="AP129" s="127">
        <f>0</f>
        <v>0</v>
      </c>
    </row>
    <row r="130" spans="2:43" ht="12" customHeight="1">
      <c r="B130" s="116" t="s">
        <v>363</v>
      </c>
      <c r="C130" s="127">
        <f t="shared" ref="C130:C132" si="302">Q130/11.63</f>
        <v>0</v>
      </c>
      <c r="D130" s="127">
        <f t="shared" si="300"/>
        <v>0</v>
      </c>
      <c r="E130" s="127">
        <f t="shared" si="300"/>
        <v>0</v>
      </c>
      <c r="F130" s="127">
        <f t="shared" si="300"/>
        <v>0</v>
      </c>
      <c r="G130" s="127">
        <f t="shared" si="300"/>
        <v>0</v>
      </c>
      <c r="H130" s="127">
        <f t="shared" si="300"/>
        <v>0</v>
      </c>
      <c r="I130" s="127">
        <f t="shared" si="301"/>
        <v>0</v>
      </c>
      <c r="J130" s="127">
        <f t="shared" si="301"/>
        <v>2.0979979462567582E-3</v>
      </c>
      <c r="K130" s="127">
        <f t="shared" si="301"/>
        <v>1.0389848125428291E-2</v>
      </c>
      <c r="L130" s="127">
        <f t="shared" si="301"/>
        <v>1.9735615812091913E-2</v>
      </c>
      <c r="M130" s="127">
        <f t="shared" si="301"/>
        <v>2.9236421631629341E-2</v>
      </c>
      <c r="N130" s="127">
        <f t="shared" si="301"/>
        <v>4.1221307196728181E-2</v>
      </c>
      <c r="O130" s="1"/>
      <c r="P130" s="116" t="s">
        <v>363</v>
      </c>
      <c r="Q130" s="124">
        <f>Aérien!C81</f>
        <v>0</v>
      </c>
      <c r="R130" s="124">
        <f>Aérien!D81</f>
        <v>0</v>
      </c>
      <c r="S130" s="124">
        <f>Aérien!E81</f>
        <v>0</v>
      </c>
      <c r="T130" s="124">
        <f>Aérien!F81</f>
        <v>0</v>
      </c>
      <c r="U130" s="124">
        <f>Aérien!G81</f>
        <v>0</v>
      </c>
      <c r="V130" s="124">
        <f>Aérien!H81</f>
        <v>0</v>
      </c>
      <c r="W130" s="124">
        <f>Aérien!I81</f>
        <v>0</v>
      </c>
      <c r="X130" s="124">
        <f>Aérien!J81</f>
        <v>2.4399716114966101E-2</v>
      </c>
      <c r="Y130" s="124">
        <f>Aérien!K81</f>
        <v>0.12083393369873104</v>
      </c>
      <c r="Z130" s="124">
        <f>Aérien!L81</f>
        <v>0.22952521189462896</v>
      </c>
      <c r="AA130" s="124">
        <f>Aérien!M81</f>
        <v>0.34001958357584927</v>
      </c>
      <c r="AB130" s="124">
        <f>Aérien!N81</f>
        <v>0.4794038026979488</v>
      </c>
      <c r="AC130" s="117"/>
      <c r="AD130" s="116" t="s">
        <v>363</v>
      </c>
      <c r="AE130" s="125">
        <f>C130*FE_et_bio!$B$19*FE_et_bio!B74</f>
        <v>0</v>
      </c>
      <c r="AF130" s="125">
        <f>D130*FE_et_bio!$B$19*FE_et_bio!C74</f>
        <v>0</v>
      </c>
      <c r="AG130" s="125">
        <f>E130*FE_et_bio!$B$19*FE_et_bio!D74</f>
        <v>0</v>
      </c>
      <c r="AH130" s="125">
        <f>F130*FE_et_bio!$B$19*FE_et_bio!E74</f>
        <v>0</v>
      </c>
      <c r="AI130" s="125">
        <f>G130*FE_et_bio!$B$19*FE_et_bio!F74</f>
        <v>0</v>
      </c>
      <c r="AJ130" s="125">
        <f>H130*FE_et_bio!$B$19*FE_et_bio!G74</f>
        <v>0</v>
      </c>
      <c r="AK130" s="125">
        <f>I130*FE_et_bio!$B$19*FE_et_bio!H74</f>
        <v>0</v>
      </c>
      <c r="AL130" s="126">
        <f>J130*FE_et_bio!$B$19*FE_et_bio!I74</f>
        <v>6.3512461047256757E-3</v>
      </c>
      <c r="AM130" s="126">
        <f>K130*FE_et_bio!$B$19*FE_et_bio!J74</f>
        <v>3.1453072941779688E-2</v>
      </c>
      <c r="AN130" s="126">
        <f>L130*FE_et_bio!$B$19*FE_et_bio!K74</f>
        <v>5.9745412656171913E-2</v>
      </c>
      <c r="AO130" s="126">
        <f>M130*FE_et_bio!$B$19*FE_et_bio!L74</f>
        <v>8.8507097604793555E-2</v>
      </c>
      <c r="AP130" s="126">
        <f>N130*FE_et_bio!$B$19*FE_et_bio!M74</f>
        <v>0.12478880984227607</v>
      </c>
    </row>
    <row r="131" spans="2:43" ht="12" customHeight="1">
      <c r="B131" s="116" t="s">
        <v>79</v>
      </c>
      <c r="C131" s="127">
        <f t="shared" si="302"/>
        <v>0</v>
      </c>
      <c r="D131" s="127">
        <f t="shared" si="300"/>
        <v>0</v>
      </c>
      <c r="E131" s="127">
        <f t="shared" si="300"/>
        <v>0</v>
      </c>
      <c r="F131" s="127">
        <f t="shared" si="300"/>
        <v>0</v>
      </c>
      <c r="G131" s="127">
        <f t="shared" si="300"/>
        <v>0</v>
      </c>
      <c r="H131" s="127">
        <f t="shared" si="300"/>
        <v>0</v>
      </c>
      <c r="I131" s="127">
        <f t="shared" si="301"/>
        <v>0</v>
      </c>
      <c r="J131" s="127">
        <f t="shared" si="301"/>
        <v>0</v>
      </c>
      <c r="K131" s="127">
        <f t="shared" si="301"/>
        <v>9.2634567133909377E-4</v>
      </c>
      <c r="L131" s="127">
        <f t="shared" si="301"/>
        <v>5.1844594488192289E-3</v>
      </c>
      <c r="M131" s="127">
        <f t="shared" si="301"/>
        <v>1.7774405182298513E-2</v>
      </c>
      <c r="N131" s="127">
        <f t="shared" si="301"/>
        <v>4.287680530394903E-2</v>
      </c>
      <c r="O131" s="1"/>
      <c r="P131" s="116" t="s">
        <v>79</v>
      </c>
      <c r="Q131" s="124">
        <f>Aérien!C82</f>
        <v>0</v>
      </c>
      <c r="R131" s="124">
        <f>Aérien!D82</f>
        <v>0</v>
      </c>
      <c r="S131" s="124">
        <f>Aérien!E82</f>
        <v>0</v>
      </c>
      <c r="T131" s="124">
        <f>Aérien!F82</f>
        <v>0</v>
      </c>
      <c r="U131" s="124">
        <f>Aérien!G82</f>
        <v>0</v>
      </c>
      <c r="V131" s="124">
        <f>Aérien!H82</f>
        <v>0</v>
      </c>
      <c r="W131" s="124">
        <f>Aérien!I82</f>
        <v>0</v>
      </c>
      <c r="X131" s="124">
        <f>Aérien!J82</f>
        <v>0</v>
      </c>
      <c r="Y131" s="124">
        <f>Aérien!K82</f>
        <v>1.0773400157673661E-2</v>
      </c>
      <c r="Z131" s="124">
        <f>Aérien!L82</f>
        <v>6.0295263389767637E-2</v>
      </c>
      <c r="AA131" s="124">
        <f>Aérien!M82</f>
        <v>0.20671633227013173</v>
      </c>
      <c r="AB131" s="124">
        <f>Aérien!N82</f>
        <v>0.49865724568492725</v>
      </c>
      <c r="AC131" s="117"/>
      <c r="AD131" s="116" t="s">
        <v>79</v>
      </c>
      <c r="AE131" s="127">
        <f>0</f>
        <v>0</v>
      </c>
      <c r="AF131" s="127">
        <f>0</f>
        <v>0</v>
      </c>
      <c r="AG131" s="127">
        <f>0</f>
        <v>0</v>
      </c>
      <c r="AH131" s="127">
        <f>0</f>
        <v>0</v>
      </c>
      <c r="AI131" s="127">
        <f>0</f>
        <v>0</v>
      </c>
      <c r="AJ131" s="127">
        <f>0</f>
        <v>0</v>
      </c>
      <c r="AK131" s="127">
        <f>0</f>
        <v>0</v>
      </c>
      <c r="AL131" s="127">
        <f>0</f>
        <v>0</v>
      </c>
      <c r="AM131" s="127">
        <f>0</f>
        <v>0</v>
      </c>
      <c r="AN131" s="127">
        <f>0</f>
        <v>0</v>
      </c>
      <c r="AO131" s="127">
        <f>0</f>
        <v>0</v>
      </c>
      <c r="AP131" s="127">
        <f>0</f>
        <v>0</v>
      </c>
    </row>
    <row r="132" spans="2:43" ht="12" customHeight="1">
      <c r="B132" s="116" t="s">
        <v>364</v>
      </c>
      <c r="C132" s="127">
        <f t="shared" si="302"/>
        <v>0.73915905351206646</v>
      </c>
      <c r="D132" s="127">
        <f t="shared" si="300"/>
        <v>0.75290562272009487</v>
      </c>
      <c r="E132" s="127">
        <f t="shared" si="300"/>
        <v>0.4035252234434053</v>
      </c>
      <c r="F132" s="127">
        <f t="shared" si="300"/>
        <v>0.51591927572676355</v>
      </c>
      <c r="G132" s="127">
        <f t="shared" si="300"/>
        <v>0.61441780923341072</v>
      </c>
      <c r="H132" s="127">
        <f t="shared" si="300"/>
        <v>0.58314530712579871</v>
      </c>
      <c r="I132" s="127">
        <f t="shared" si="301"/>
        <v>0.531802318685764</v>
      </c>
      <c r="J132" s="127">
        <f t="shared" si="301"/>
        <v>0.46955192130508405</v>
      </c>
      <c r="K132" s="127">
        <f t="shared" si="301"/>
        <v>0.18105910074827869</v>
      </c>
      <c r="L132" s="127">
        <f t="shared" si="301"/>
        <v>0.12076651857210779</v>
      </c>
      <c r="M132" s="127">
        <f t="shared" si="301"/>
        <v>8.0092519757062192E-2</v>
      </c>
      <c r="N132" s="127">
        <f t="shared" si="301"/>
        <v>2.5229433750203121E-2</v>
      </c>
      <c r="O132" s="1"/>
      <c r="P132" s="116" t="s">
        <v>364</v>
      </c>
      <c r="Q132" s="124">
        <f>Aérien!C83</f>
        <v>8.5964197923453334</v>
      </c>
      <c r="R132" s="124">
        <f>Aérien!D83</f>
        <v>8.7562923922347036</v>
      </c>
      <c r="S132" s="124">
        <f>Aérien!E83</f>
        <v>4.6929983486468041</v>
      </c>
      <c r="T132" s="124">
        <f>Aérien!F83</f>
        <v>6.0001411767022601</v>
      </c>
      <c r="U132" s="124">
        <f>Aérien!G83</f>
        <v>7.1456791213845667</v>
      </c>
      <c r="V132" s="124">
        <f>Aérien!H83</f>
        <v>6.781979921873039</v>
      </c>
      <c r="W132" s="124">
        <f>Aérien!I83</f>
        <v>6.1848609663154352</v>
      </c>
      <c r="X132" s="124">
        <f>Aérien!J83</f>
        <v>5.4608888447781281</v>
      </c>
      <c r="Y132" s="124">
        <f>Aérien!K83</f>
        <v>2.1057173417024813</v>
      </c>
      <c r="Z132" s="124">
        <f>Aérien!L83</f>
        <v>1.4045146109936137</v>
      </c>
      <c r="AA132" s="124">
        <f>Aérien!M83</f>
        <v>0.93147600477463333</v>
      </c>
      <c r="AB132" s="124">
        <f>Aérien!N83</f>
        <v>0.29341831451486233</v>
      </c>
      <c r="AC132" s="117"/>
      <c r="AD132" s="116" t="s">
        <v>364</v>
      </c>
      <c r="AE132" s="125">
        <f>C132*FE_et_bio!$B$19</f>
        <v>2.2376480719474903</v>
      </c>
      <c r="AF132" s="125">
        <f>D132*FE_et_bio!$B$19</f>
        <v>2.2792629096986934</v>
      </c>
      <c r="AG132" s="125">
        <f>E132*FE_et_bio!$B$19</f>
        <v>1.2215874701527631</v>
      </c>
      <c r="AH132" s="125">
        <f>F132*FE_et_bio!$B$19</f>
        <v>1.5618367482955984</v>
      </c>
      <c r="AI132" s="125">
        <f>G132*FE_et_bio!$B$19</f>
        <v>1.8600202752964028</v>
      </c>
      <c r="AJ132" s="125">
        <f>H132*FE_et_bio!$B$19</f>
        <v>1.7653493736635522</v>
      </c>
      <c r="AK132" s="125">
        <f>I132*FE_et_bio!$B$19</f>
        <v>1.6099193095319078</v>
      </c>
      <c r="AL132" s="125">
        <f>J132*FE_et_bio!$B$19</f>
        <v>1.4214693662957467</v>
      </c>
      <c r="AM132" s="125">
        <f>K132*FE_et_bio!$B$19</f>
        <v>0.54811822404515587</v>
      </c>
      <c r="AN132" s="125">
        <f>L132*FE_et_bio!$B$19</f>
        <v>0.36559515324163766</v>
      </c>
      <c r="AO132" s="125">
        <f>M132*FE_et_bio!$B$19</f>
        <v>0.24246320404283705</v>
      </c>
      <c r="AP132" s="125">
        <f>N132*FE_et_bio!$B$19</f>
        <v>7.6376787268218657E-2</v>
      </c>
    </row>
    <row r="133" spans="2:43" ht="12" customHeight="1">
      <c r="B133" s="116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"/>
      <c r="P133" s="116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D133" s="116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</row>
    <row r="134" spans="2:43" ht="12" customHeight="1">
      <c r="B134" s="114" t="s">
        <v>370</v>
      </c>
      <c r="C134" s="127">
        <f>SUM(C135:C138)</f>
        <v>0.87754325190695359</v>
      </c>
      <c r="D134" s="127">
        <f t="shared" ref="D134:N134" si="303">SUM(D135:D138)</f>
        <v>0.89728590996813107</v>
      </c>
      <c r="E134" s="127">
        <f t="shared" si="303"/>
        <v>0.61277984777441108</v>
      </c>
      <c r="F134" s="127">
        <f t="shared" ref="F134:G134" si="304">SUM(F135:F138)</f>
        <v>0.73473090239995942</v>
      </c>
      <c r="G134" s="127">
        <f t="shared" si="304"/>
        <v>0.90690274365211254</v>
      </c>
      <c r="H134" s="127">
        <f t="shared" ref="H134" si="305">SUM(H135:H138)</f>
        <v>0.87337654530236541</v>
      </c>
      <c r="I134" s="127">
        <f t="shared" si="303"/>
        <v>0.91479814779339286</v>
      </c>
      <c r="J134" s="127">
        <f t="shared" si="303"/>
        <v>0.92087684734384867</v>
      </c>
      <c r="K134" s="127">
        <f t="shared" si="303"/>
        <v>0.79351908109311609</v>
      </c>
      <c r="L134" s="127">
        <f t="shared" si="303"/>
        <v>0.73707340099475249</v>
      </c>
      <c r="M134" s="127">
        <f t="shared" si="303"/>
        <v>0.73150835617392895</v>
      </c>
      <c r="N134" s="127">
        <f t="shared" si="303"/>
        <v>0.7364078042816995</v>
      </c>
      <c r="O134" s="1"/>
      <c r="P134" s="114" t="s">
        <v>370</v>
      </c>
      <c r="Q134" s="124">
        <f>SUM(Q135:Q138)</f>
        <v>10.20582801967787</v>
      </c>
      <c r="R134" s="124">
        <f t="shared" ref="R134" si="306">SUM(R135:R138)</f>
        <v>10.435435132929365</v>
      </c>
      <c r="S134" s="124">
        <f t="shared" ref="S134" si="307">SUM(S135:S138)</f>
        <v>7.1266296296164011</v>
      </c>
      <c r="T134" s="124">
        <f t="shared" ref="T134" si="308">SUM(T135:T138)</f>
        <v>8.5449203949115287</v>
      </c>
      <c r="U134" s="124">
        <f t="shared" ref="U134:V134" si="309">SUM(U135:U138)</f>
        <v>10.54727890867407</v>
      </c>
      <c r="V134" s="124">
        <f t="shared" si="309"/>
        <v>10.15736922186651</v>
      </c>
      <c r="W134" s="124">
        <f t="shared" ref="W134" si="310">SUM(W135:W138)</f>
        <v>10.63910245883716</v>
      </c>
      <c r="X134" s="124">
        <f t="shared" ref="X134" si="311">SUM(X135:X138)</f>
        <v>10.70979773460896</v>
      </c>
      <c r="Y134" s="124">
        <f t="shared" ref="Y134" si="312">SUM(Y135:Y138)</f>
        <v>9.2286269131129401</v>
      </c>
      <c r="Z134" s="124">
        <f t="shared" ref="Z134" si="313">SUM(Z135:Z138)</f>
        <v>8.5721636535689729</v>
      </c>
      <c r="AA134" s="124">
        <f t="shared" ref="AA134" si="314">SUM(AA135:AA138)</f>
        <v>8.5074421823027944</v>
      </c>
      <c r="AB134" s="124">
        <f t="shared" ref="AB134" si="315">SUM(AB135:AB138)</f>
        <v>8.5644227637961663</v>
      </c>
      <c r="AD134" s="114" t="s">
        <v>216</v>
      </c>
      <c r="AE134" s="127">
        <f t="shared" ref="AE134:AF134" si="316">AE135+AE136+AE137+AE138</f>
        <v>2.6565770335221499</v>
      </c>
      <c r="AF134" s="127">
        <f t="shared" si="316"/>
        <v>2.7163437651015134</v>
      </c>
      <c r="AG134" s="127">
        <f t="shared" ref="AG134:AI134" si="317">AG135+AG136+AG137+AG138</f>
        <v>1.8550616925891492</v>
      </c>
      <c r="AH134" s="127">
        <f t="shared" si="317"/>
        <v>2.215345807680289</v>
      </c>
      <c r="AI134" s="127">
        <f t="shared" si="317"/>
        <v>2.7234930463284375</v>
      </c>
      <c r="AJ134" s="127">
        <f t="shared" ref="AJ134" si="318">AJ135+AJ136+AJ137+AJ138</f>
        <v>2.6122356499504304</v>
      </c>
      <c r="AK134" s="127">
        <f t="shared" ref="AK134" si="319">AK135+AK136+AK137+AK138</f>
        <v>2.7139712026346063</v>
      </c>
      <c r="AL134" s="127">
        <f t="shared" ref="AL134" si="320">AL135+AL136+AL137+AL138</f>
        <v>2.6322033227709283</v>
      </c>
      <c r="AM134" s="127">
        <f t="shared" ref="AM134" si="321">AM135+AM136+AM137+AM138</f>
        <v>2.0418798476608022</v>
      </c>
      <c r="AN134" s="127">
        <f t="shared" ref="AN134" si="322">AN135+AN136+AN137+AN138</f>
        <v>1.6958139912582419</v>
      </c>
      <c r="AO134" s="127">
        <f t="shared" ref="AO134" si="323">AO135+AO136+AO137+AO138</f>
        <v>1.6165756560389948</v>
      </c>
      <c r="AP134" s="127">
        <f t="shared" ref="AP134" si="324">AP135+AP136+AP137+AP138</f>
        <v>1.4490575095204923</v>
      </c>
    </row>
    <row r="135" spans="2:43" ht="12" customHeight="1">
      <c r="B135" s="116" t="s">
        <v>251</v>
      </c>
      <c r="C135" s="127">
        <f>Q135/11.63</f>
        <v>0</v>
      </c>
      <c r="D135" s="127">
        <f t="shared" ref="D135:D138" si="325">R135/11.63</f>
        <v>0</v>
      </c>
      <c r="E135" s="127">
        <f t="shared" ref="E135:E138" si="326">S135/11.63</f>
        <v>0</v>
      </c>
      <c r="F135" s="127">
        <f t="shared" ref="F135:F138" si="327">T135/11.63</f>
        <v>2.9389236095998367E-3</v>
      </c>
      <c r="G135" s="127">
        <f t="shared" ref="G135:H138" si="328">U135/11.63</f>
        <v>7.2552219492169031E-3</v>
      </c>
      <c r="H135" s="127">
        <f t="shared" si="328"/>
        <v>1.0480518543628381E-2</v>
      </c>
      <c r="I135" s="127">
        <f t="shared" ref="I135:I138" si="329">W135/11.63</f>
        <v>1.8295962955867891E-2</v>
      </c>
      <c r="J135" s="127">
        <f t="shared" ref="J135:J138" si="330">X135/11.63</f>
        <v>5.1384928081786733E-2</v>
      </c>
      <c r="K135" s="127">
        <f t="shared" ref="K135:K138" si="331">Y135/11.63</f>
        <v>0.11902786216396778</v>
      </c>
      <c r="L135" s="127">
        <f t="shared" ref="L135:L138" si="332">Z135/11.63</f>
        <v>0.17689761623874087</v>
      </c>
      <c r="M135" s="127">
        <f t="shared" ref="M135:M138" si="333">AA135/11.63</f>
        <v>0.19750725616696077</v>
      </c>
      <c r="N135" s="127">
        <f t="shared" ref="N135:N138" si="334">AB135/11.63</f>
        <v>0.25774273149859483</v>
      </c>
      <c r="O135" s="1"/>
      <c r="P135" s="116" t="s">
        <v>251</v>
      </c>
      <c r="Q135" s="124">
        <f>Aérien!C87</f>
        <v>0</v>
      </c>
      <c r="R135" s="124">
        <f>Aérien!D87</f>
        <v>0</v>
      </c>
      <c r="S135" s="124">
        <f>Aérien!E87</f>
        <v>0</v>
      </c>
      <c r="T135" s="124">
        <f>Aérien!F87</f>
        <v>3.4179681579646105E-2</v>
      </c>
      <c r="U135" s="124">
        <f>Aérien!G87</f>
        <v>8.437823126939259E-2</v>
      </c>
      <c r="V135" s="124">
        <f>Aérien!H87</f>
        <v>0.12188843066239809</v>
      </c>
      <c r="W135" s="124">
        <f>Aérien!I87</f>
        <v>0.21278204917674357</v>
      </c>
      <c r="X135" s="124">
        <f>Aérien!J87</f>
        <v>0.59760671359117978</v>
      </c>
      <c r="Y135" s="124">
        <f>Aérien!K87</f>
        <v>1.3842940369669454</v>
      </c>
      <c r="Z135" s="124">
        <f>Aérien!L87</f>
        <v>2.0573192768565565</v>
      </c>
      <c r="AA135" s="124">
        <f>Aérien!M87</f>
        <v>2.297009389221754</v>
      </c>
      <c r="AB135" s="124">
        <f>Aérien!N87</f>
        <v>2.997547967328658</v>
      </c>
      <c r="AD135" s="116" t="s">
        <v>251</v>
      </c>
      <c r="AE135" s="124">
        <f>0</f>
        <v>0</v>
      </c>
      <c r="AF135" s="124">
        <f>0</f>
        <v>0</v>
      </c>
      <c r="AG135" s="124">
        <f>0</f>
        <v>0</v>
      </c>
      <c r="AH135" s="124">
        <f>0</f>
        <v>0</v>
      </c>
      <c r="AI135" s="124">
        <f>0</f>
        <v>0</v>
      </c>
      <c r="AJ135" s="124">
        <f>0</f>
        <v>0</v>
      </c>
      <c r="AK135" s="124">
        <f>0</f>
        <v>0</v>
      </c>
      <c r="AL135" s="124">
        <f>0</f>
        <v>0</v>
      </c>
      <c r="AM135" s="124">
        <f>0</f>
        <v>0</v>
      </c>
      <c r="AN135" s="124">
        <f>0</f>
        <v>0</v>
      </c>
      <c r="AO135" s="124">
        <f>0</f>
        <v>0</v>
      </c>
      <c r="AP135" s="124">
        <f>0</f>
        <v>0</v>
      </c>
    </row>
    <row r="136" spans="2:43" ht="12" customHeight="1">
      <c r="B136" s="116" t="s">
        <v>363</v>
      </c>
      <c r="C136" s="127">
        <f t="shared" ref="C136:C138" si="335">Q136/11.63</f>
        <v>0</v>
      </c>
      <c r="D136" s="127">
        <f t="shared" si="325"/>
        <v>0</v>
      </c>
      <c r="E136" s="127">
        <f t="shared" si="326"/>
        <v>0</v>
      </c>
      <c r="F136" s="127">
        <f t="shared" si="327"/>
        <v>0</v>
      </c>
      <c r="G136" s="127">
        <f t="shared" si="328"/>
        <v>0</v>
      </c>
      <c r="H136" s="127">
        <f t="shared" si="328"/>
        <v>0</v>
      </c>
      <c r="I136" s="127">
        <f t="shared" si="329"/>
        <v>0</v>
      </c>
      <c r="J136" s="127">
        <f t="shared" si="330"/>
        <v>3.8676827588441619E-3</v>
      </c>
      <c r="K136" s="127">
        <f t="shared" si="331"/>
        <v>3.9675954054655793E-2</v>
      </c>
      <c r="L136" s="127">
        <f t="shared" si="332"/>
        <v>9.58195421293178E-2</v>
      </c>
      <c r="M136" s="127">
        <f t="shared" si="333"/>
        <v>0.19750725616696077</v>
      </c>
      <c r="N136" s="127">
        <f t="shared" si="334"/>
        <v>0.36820390214084975</v>
      </c>
      <c r="O136" s="1"/>
      <c r="P136" s="116" t="s">
        <v>363</v>
      </c>
      <c r="Q136" s="124">
        <f>Aérien!C88</f>
        <v>0</v>
      </c>
      <c r="R136" s="124">
        <f>Aérien!D88</f>
        <v>0</v>
      </c>
      <c r="S136" s="124">
        <f>Aérien!E88</f>
        <v>0</v>
      </c>
      <c r="T136" s="124">
        <f>Aérien!F88</f>
        <v>0</v>
      </c>
      <c r="U136" s="124">
        <f>Aérien!G88</f>
        <v>0</v>
      </c>
      <c r="V136" s="124">
        <f>Aérien!H88</f>
        <v>0</v>
      </c>
      <c r="W136" s="124">
        <f>Aérien!I88</f>
        <v>0</v>
      </c>
      <c r="X136" s="124">
        <f>Aérien!J88</f>
        <v>4.4981150485357606E-2</v>
      </c>
      <c r="Y136" s="124">
        <f>Aérien!K88</f>
        <v>0.46143134565564692</v>
      </c>
      <c r="Z136" s="124">
        <f>Aérien!L88</f>
        <v>1.1143812749639661</v>
      </c>
      <c r="AA136" s="124">
        <f>Aérien!M88</f>
        <v>2.297009389221754</v>
      </c>
      <c r="AB136" s="124">
        <f>Aérien!N88</f>
        <v>4.2822113818980831</v>
      </c>
      <c r="AD136" s="116" t="s">
        <v>363</v>
      </c>
      <c r="AE136" s="125">
        <f>C136*FE_et_bio!$B$19*FE_et_bio!B74</f>
        <v>0</v>
      </c>
      <c r="AF136" s="125">
        <f>D136*FE_et_bio!$B$19*FE_et_bio!C74</f>
        <v>0</v>
      </c>
      <c r="AG136" s="125">
        <f>E136*FE_et_bio!$B$19*FE_et_bio!D74</f>
        <v>0</v>
      </c>
      <c r="AH136" s="125">
        <f>F136*FE_et_bio!$B$19*FE_et_bio!E74</f>
        <v>0</v>
      </c>
      <c r="AI136" s="125">
        <f>G136*FE_et_bio!$B$19*FE_et_bio!F74</f>
        <v>0</v>
      </c>
      <c r="AJ136" s="125">
        <f>H136*FE_et_bio!$B$19*FE_et_bio!G74</f>
        <v>0</v>
      </c>
      <c r="AK136" s="125">
        <f>I136*FE_et_bio!$B$19*FE_et_bio!H74</f>
        <v>0</v>
      </c>
      <c r="AL136" s="126">
        <f>J136*FE_et_bio!$B$19*FE_et_bio!I74</f>
        <v>1.1708593471338584E-2</v>
      </c>
      <c r="AM136" s="126">
        <f>K136*FE_et_bio!$B$19*FE_et_bio!J74</f>
        <v>0.12011057927416488</v>
      </c>
      <c r="AN136" s="125">
        <f>L136*FE_et_bio!$B$19*FE_et_bio!K74</f>
        <v>0.29007344587312034</v>
      </c>
      <c r="AO136" s="125">
        <f>M136*FE_et_bio!$B$19*FE_et_bio!L74</f>
        <v>0.59791154401442248</v>
      </c>
      <c r="AP136" s="125">
        <f>N136*FE_et_bio!$B$19*FE_et_bio!M74</f>
        <v>1.114659622708071</v>
      </c>
    </row>
    <row r="137" spans="2:43" ht="12" customHeight="1">
      <c r="B137" s="116" t="s">
        <v>79</v>
      </c>
      <c r="C137" s="127">
        <f t="shared" si="335"/>
        <v>0</v>
      </c>
      <c r="D137" s="127">
        <f t="shared" si="325"/>
        <v>0</v>
      </c>
      <c r="E137" s="127">
        <f t="shared" si="326"/>
        <v>0</v>
      </c>
      <c r="F137" s="127">
        <f t="shared" si="327"/>
        <v>0</v>
      </c>
      <c r="G137" s="127">
        <f t="shared" si="328"/>
        <v>0</v>
      </c>
      <c r="H137" s="127">
        <f t="shared" si="328"/>
        <v>0</v>
      </c>
      <c r="I137" s="127">
        <f t="shared" si="329"/>
        <v>0</v>
      </c>
      <c r="J137" s="127">
        <f t="shared" si="330"/>
        <v>0</v>
      </c>
      <c r="K137" s="127">
        <f t="shared" si="331"/>
        <v>0</v>
      </c>
      <c r="L137" s="127">
        <f t="shared" si="332"/>
        <v>0</v>
      </c>
      <c r="M137" s="127">
        <f t="shared" si="333"/>
        <v>0</v>
      </c>
      <c r="N137" s="127">
        <f t="shared" si="334"/>
        <v>0</v>
      </c>
      <c r="O137" s="1"/>
      <c r="P137" s="116" t="s">
        <v>79</v>
      </c>
      <c r="Q137" s="124">
        <f>Aérien!C89</f>
        <v>0</v>
      </c>
      <c r="R137" s="124">
        <f>Aérien!D89</f>
        <v>0</v>
      </c>
      <c r="S137" s="124">
        <f>Aérien!E89</f>
        <v>0</v>
      </c>
      <c r="T137" s="124">
        <f>Aérien!F89</f>
        <v>0</v>
      </c>
      <c r="U137" s="124">
        <f>Aérien!G89</f>
        <v>0</v>
      </c>
      <c r="V137" s="124">
        <f>Aérien!H89</f>
        <v>0</v>
      </c>
      <c r="W137" s="124">
        <f>Aérien!I89</f>
        <v>0</v>
      </c>
      <c r="X137" s="124">
        <f>Aérien!J89</f>
        <v>0</v>
      </c>
      <c r="Y137" s="124">
        <f>Aérien!K89</f>
        <v>0</v>
      </c>
      <c r="Z137" s="124">
        <f>Aérien!L89</f>
        <v>0</v>
      </c>
      <c r="AA137" s="124">
        <f>Aérien!M89</f>
        <v>0</v>
      </c>
      <c r="AB137" s="124">
        <f>Aérien!N89</f>
        <v>0</v>
      </c>
      <c r="AD137" s="116" t="s">
        <v>79</v>
      </c>
      <c r="AE137" s="124">
        <f>0</f>
        <v>0</v>
      </c>
      <c r="AF137" s="124">
        <f>0</f>
        <v>0</v>
      </c>
      <c r="AG137" s="124">
        <f>0</f>
        <v>0</v>
      </c>
      <c r="AH137" s="124">
        <f>0</f>
        <v>0</v>
      </c>
      <c r="AI137" s="124">
        <f>0</f>
        <v>0</v>
      </c>
      <c r="AJ137" s="124">
        <f>0</f>
        <v>0</v>
      </c>
      <c r="AK137" s="124">
        <f>0</f>
        <v>0</v>
      </c>
      <c r="AL137" s="124">
        <f>0</f>
        <v>0</v>
      </c>
      <c r="AM137" s="124">
        <f>0</f>
        <v>0</v>
      </c>
      <c r="AN137" s="124">
        <f>0</f>
        <v>0</v>
      </c>
      <c r="AO137" s="124">
        <f>0</f>
        <v>0</v>
      </c>
      <c r="AP137" s="124">
        <f>0</f>
        <v>0</v>
      </c>
    </row>
    <row r="138" spans="2:43" ht="12" customHeight="1">
      <c r="B138" s="116" t="s">
        <v>364</v>
      </c>
      <c r="C138" s="127">
        <f t="shared" si="335"/>
        <v>0.87754325190695359</v>
      </c>
      <c r="D138" s="127">
        <f t="shared" si="325"/>
        <v>0.89728590996813107</v>
      </c>
      <c r="E138" s="127">
        <f t="shared" si="326"/>
        <v>0.61277984777441108</v>
      </c>
      <c r="F138" s="127">
        <f t="shared" si="327"/>
        <v>0.73179197879035962</v>
      </c>
      <c r="G138" s="127">
        <f t="shared" si="328"/>
        <v>0.89964752170289564</v>
      </c>
      <c r="H138" s="127">
        <f t="shared" si="328"/>
        <v>0.862896026758737</v>
      </c>
      <c r="I138" s="127">
        <f t="shared" si="329"/>
        <v>0.89650218483752497</v>
      </c>
      <c r="J138" s="127">
        <f t="shared" si="330"/>
        <v>0.86562423650321774</v>
      </c>
      <c r="K138" s="127">
        <f t="shared" si="331"/>
        <v>0.63481526487449247</v>
      </c>
      <c r="L138" s="127">
        <f t="shared" si="332"/>
        <v>0.46435624262669384</v>
      </c>
      <c r="M138" s="127">
        <f t="shared" si="333"/>
        <v>0.33649384384000741</v>
      </c>
      <c r="N138" s="127">
        <f t="shared" si="334"/>
        <v>0.11046117064225493</v>
      </c>
      <c r="O138" s="1"/>
      <c r="P138" s="116" t="s">
        <v>364</v>
      </c>
      <c r="Q138" s="124">
        <f>Aérien!C90</f>
        <v>10.20582801967787</v>
      </c>
      <c r="R138" s="124">
        <f>Aérien!D90</f>
        <v>10.435435132929365</v>
      </c>
      <c r="S138" s="124">
        <f>Aérien!E90</f>
        <v>7.1266296296164011</v>
      </c>
      <c r="T138" s="124">
        <f>Aérien!F90</f>
        <v>8.5107407133318826</v>
      </c>
      <c r="U138" s="124">
        <f>Aérien!G90</f>
        <v>10.462900677404678</v>
      </c>
      <c r="V138" s="124">
        <f>Aérien!H90</f>
        <v>10.035480791204112</v>
      </c>
      <c r="W138" s="124">
        <f>Aérien!I90</f>
        <v>10.426320409660416</v>
      </c>
      <c r="X138" s="124">
        <f>Aérien!J90</f>
        <v>10.067209870532423</v>
      </c>
      <c r="Y138" s="124">
        <f>Aérien!K90</f>
        <v>7.382901530490348</v>
      </c>
      <c r="Z138" s="124">
        <f>Aérien!L90</f>
        <v>5.4004631017484499</v>
      </c>
      <c r="AA138" s="124">
        <f>Aérien!M90</f>
        <v>3.9134234038592863</v>
      </c>
      <c r="AB138" s="124">
        <f>Aérien!N90</f>
        <v>1.2846634145694249</v>
      </c>
      <c r="AD138" s="116" t="s">
        <v>364</v>
      </c>
      <c r="AE138" s="125">
        <f>C138*FE_et_bio!$B$19</f>
        <v>2.6565770335221499</v>
      </c>
      <c r="AF138" s="125">
        <f>D138*FE_et_bio!$B$19</f>
        <v>2.7163437651015134</v>
      </c>
      <c r="AG138" s="125">
        <f>E138*FE_et_bio!$B$19</f>
        <v>1.8550616925891492</v>
      </c>
      <c r="AH138" s="125">
        <f>F138*FE_et_bio!$B$19</f>
        <v>2.215345807680289</v>
      </c>
      <c r="AI138" s="125">
        <f>G138*FE_et_bio!$B$19</f>
        <v>2.7234930463284375</v>
      </c>
      <c r="AJ138" s="125">
        <f>H138*FE_et_bio!$B$19</f>
        <v>2.6122356499504304</v>
      </c>
      <c r="AK138" s="125">
        <f>I138*FE_et_bio!$B$19</f>
        <v>2.7139712026346063</v>
      </c>
      <c r="AL138" s="125">
        <f>J138*FE_et_bio!$B$19</f>
        <v>2.6204947292995895</v>
      </c>
      <c r="AM138" s="125">
        <f>K138*FE_et_bio!$B$19</f>
        <v>1.9217692683866374</v>
      </c>
      <c r="AN138" s="125">
        <f>L138*FE_et_bio!$B$19</f>
        <v>1.4057405453851215</v>
      </c>
      <c r="AO138" s="125">
        <f>M138*FE_et_bio!$B$19</f>
        <v>1.0186641120245723</v>
      </c>
      <c r="AP138" s="125">
        <f>N138*FE_et_bio!$B$19</f>
        <v>0.33439788681242127</v>
      </c>
    </row>
    <row r="139" spans="2:43" ht="12" customHeight="1">
      <c r="B139" s="116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"/>
      <c r="P139" s="116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D139" s="116"/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</row>
    <row r="140" spans="2:43" ht="12" customHeight="1">
      <c r="B140" s="114" t="s">
        <v>213</v>
      </c>
      <c r="C140" s="124">
        <f>C141+C142+C143+C144</f>
        <v>0.4477032678187281</v>
      </c>
      <c r="D140" s="124">
        <f t="shared" ref="D140:N140" si="336">D141+D142+D143+D144</f>
        <v>0.45592293215083118</v>
      </c>
      <c r="E140" s="124">
        <f t="shared" si="336"/>
        <v>0.44473589410558795</v>
      </c>
      <c r="F140" s="124">
        <f t="shared" ref="F140:G140" si="337">F141+F142+F143+F144</f>
        <v>0.44781620707189379</v>
      </c>
      <c r="G140" s="124">
        <f t="shared" si="337"/>
        <v>0.44036144532191424</v>
      </c>
      <c r="H140" s="124">
        <f t="shared" ref="H140" si="338">H141+H142+H143+H144</f>
        <v>0.43274726291320714</v>
      </c>
      <c r="I140" s="124">
        <f t="shared" si="336"/>
        <v>0.42107067492903016</v>
      </c>
      <c r="J140" s="124">
        <f t="shared" si="336"/>
        <v>0.43538117278836913</v>
      </c>
      <c r="K140" s="124">
        <f t="shared" si="336"/>
        <v>0.4214958498030501</v>
      </c>
      <c r="L140" s="124">
        <f t="shared" si="336"/>
        <v>0.40669520113442365</v>
      </c>
      <c r="M140" s="124">
        <f t="shared" si="336"/>
        <v>0.39092358887868262</v>
      </c>
      <c r="N140" s="124">
        <f t="shared" si="336"/>
        <v>0.40084861621287865</v>
      </c>
      <c r="O140" s="1"/>
      <c r="P140" s="114" t="s">
        <v>213</v>
      </c>
      <c r="Q140" s="117">
        <f t="shared" ref="Q140:V144" si="339">C140*11.63</f>
        <v>5.2067890047318084</v>
      </c>
      <c r="R140" s="117">
        <f t="shared" si="339"/>
        <v>5.3023837009141674</v>
      </c>
      <c r="S140" s="117">
        <f t="shared" si="339"/>
        <v>5.1722784484479885</v>
      </c>
      <c r="T140" s="117">
        <f t="shared" si="339"/>
        <v>5.2081024882461255</v>
      </c>
      <c r="U140" s="117">
        <f t="shared" si="339"/>
        <v>5.1214036090938633</v>
      </c>
      <c r="V140" s="117">
        <f t="shared" si="339"/>
        <v>5.0328506676805995</v>
      </c>
      <c r="W140" s="117">
        <f t="shared" ref="W140:AB144" si="340">I140*11.63</f>
        <v>4.897051949424621</v>
      </c>
      <c r="X140" s="117">
        <f t="shared" si="340"/>
        <v>5.0634830395287329</v>
      </c>
      <c r="Y140" s="117">
        <f t="shared" si="340"/>
        <v>4.9019967332094732</v>
      </c>
      <c r="Z140" s="117">
        <f t="shared" si="340"/>
        <v>4.7298651891933474</v>
      </c>
      <c r="AA140" s="117">
        <f t="shared" si="340"/>
        <v>4.5464413386590792</v>
      </c>
      <c r="AB140" s="117">
        <f t="shared" si="340"/>
        <v>4.6618694065557786</v>
      </c>
      <c r="AD140" s="114" t="s">
        <v>213</v>
      </c>
      <c r="AE140" s="124">
        <f>AE141+AE142+AE143+AE144</f>
        <v>1.279176540509058</v>
      </c>
      <c r="AF140" s="124">
        <f t="shared" ref="AF140:AP140" si="341">AF141+AF142+AF143+AF144</f>
        <v>1.2913970505287615</v>
      </c>
      <c r="AG140" s="124">
        <f t="shared" si="341"/>
        <v>1.2646794417423695</v>
      </c>
      <c r="AH140" s="124">
        <f t="shared" ref="AH140:AI140" si="342">AH141+AH142+AH143+AH144</f>
        <v>1.2737221422094864</v>
      </c>
      <c r="AI140" s="124">
        <f t="shared" si="342"/>
        <v>1.2480202625511978</v>
      </c>
      <c r="AJ140" s="124">
        <f t="shared" ref="AJ140" si="343">AJ141+AJ142+AJ143+AJ144</f>
        <v>1.2178921997570697</v>
      </c>
      <c r="AK140" s="124">
        <f t="shared" si="341"/>
        <v>1.1530129289327666</v>
      </c>
      <c r="AL140" s="124">
        <f t="shared" si="341"/>
        <v>1.1403581390265369</v>
      </c>
      <c r="AM140" s="124">
        <f t="shared" si="341"/>
        <v>0.97772743338589807</v>
      </c>
      <c r="AN140" s="124">
        <f t="shared" si="341"/>
        <v>0.7642383823106208</v>
      </c>
      <c r="AO140" s="124">
        <f t="shared" si="341"/>
        <v>0.40346778370832698</v>
      </c>
      <c r="AP140" s="124">
        <f t="shared" si="341"/>
        <v>0</v>
      </c>
    </row>
    <row r="141" spans="2:43" ht="12" customHeight="1">
      <c r="B141" s="323" t="s">
        <v>342</v>
      </c>
      <c r="C141" s="333">
        <f>Autres_modes!C97</f>
        <v>8.0462039618728068E-2</v>
      </c>
      <c r="D141" s="324">
        <f>Autres_modes!D97</f>
        <v>8.8681703950831151E-2</v>
      </c>
      <c r="E141" s="324">
        <f>Autres_modes!E97</f>
        <v>7.7494665905587901E-2</v>
      </c>
      <c r="F141" s="324">
        <f>Autres_modes!F97</f>
        <v>8.0574978871893743E-2</v>
      </c>
      <c r="G141" s="324">
        <f>Autres_modes!G97</f>
        <v>7.3120217121914202E-2</v>
      </c>
      <c r="H141" s="324">
        <f>Autres_modes!H97</f>
        <v>6.5506034713207109E-2</v>
      </c>
      <c r="I141" s="324">
        <f>Autres_modes!I97</f>
        <v>7.1469593057639821E-2</v>
      </c>
      <c r="J141" s="324">
        <f>Autres_modes!J97</f>
        <v>0.10276678606020175</v>
      </c>
      <c r="K141" s="324">
        <f>Autres_modes!K97</f>
        <v>9.950013330807557E-2</v>
      </c>
      <c r="L141" s="324">
        <f>Autres_modes!L97</f>
        <v>9.4837863602515865E-2</v>
      </c>
      <c r="M141" s="333">
        <f>Autres_modes!M97</f>
        <v>8.8929354151085646E-2</v>
      </c>
      <c r="N141" s="324">
        <f>Autres_modes!N97</f>
        <v>8.7792386544015028E-2</v>
      </c>
      <c r="O141" s="1"/>
      <c r="P141" s="323" t="s">
        <v>342</v>
      </c>
      <c r="Q141" s="507">
        <f t="shared" si="339"/>
        <v>0.93577352076580744</v>
      </c>
      <c r="R141" s="507">
        <f t="shared" si="339"/>
        <v>1.0313682169481664</v>
      </c>
      <c r="S141" s="507">
        <f t="shared" si="339"/>
        <v>0.90126296448198739</v>
      </c>
      <c r="T141" s="507">
        <f t="shared" si="339"/>
        <v>0.93708700428012426</v>
      </c>
      <c r="U141" s="507">
        <f t="shared" si="339"/>
        <v>0.85038812512786222</v>
      </c>
      <c r="V141" s="507">
        <f t="shared" si="339"/>
        <v>0.76183518371459868</v>
      </c>
      <c r="W141" s="507">
        <f t="shared" si="340"/>
        <v>0.83119136726035114</v>
      </c>
      <c r="X141" s="507">
        <f t="shared" si="340"/>
        <v>1.1951777218801465</v>
      </c>
      <c r="Y141" s="507">
        <f t="shared" si="340"/>
        <v>1.1571865503729188</v>
      </c>
      <c r="Z141" s="507">
        <f t="shared" si="340"/>
        <v>1.1029643536972595</v>
      </c>
      <c r="AA141" s="507">
        <f t="shared" si="340"/>
        <v>1.0342483887771261</v>
      </c>
      <c r="AB141" s="507">
        <f t="shared" si="340"/>
        <v>1.0210254555068949</v>
      </c>
      <c r="AD141" s="323" t="s">
        <v>342</v>
      </c>
      <c r="AE141" s="324">
        <f t="shared" ref="AE141:AJ142" si="344">C141*C10</f>
        <v>0.23591907882584473</v>
      </c>
      <c r="AF141" s="324">
        <f t="shared" si="344"/>
        <v>0.2583123110275321</v>
      </c>
      <c r="AG141" s="324">
        <f t="shared" si="344"/>
        <v>0.22589943161655912</v>
      </c>
      <c r="AH141" s="324">
        <f t="shared" si="344"/>
        <v>0.23562282615759647</v>
      </c>
      <c r="AI141" s="324">
        <f t="shared" si="344"/>
        <v>0.21346737111929426</v>
      </c>
      <c r="AJ141" s="324">
        <f t="shared" si="344"/>
        <v>0.19022472285395534</v>
      </c>
      <c r="AK141" s="324">
        <f t="shared" ref="AK141:AP142" si="345">I141*I10</f>
        <v>0.20407909163796503</v>
      </c>
      <c r="AL141" s="324">
        <f t="shared" si="345"/>
        <v>0.27951979934927551</v>
      </c>
      <c r="AM141" s="324">
        <f t="shared" si="345"/>
        <v>0.25401401967235948</v>
      </c>
      <c r="AN141" s="324">
        <f t="shared" si="345"/>
        <v>0.20923233789637014</v>
      </c>
      <c r="AO141" s="324">
        <f t="shared" si="345"/>
        <v>0.1121125253434405</v>
      </c>
      <c r="AP141" s="324">
        <f t="shared" si="345"/>
        <v>0</v>
      </c>
      <c r="AQ141" s="325"/>
    </row>
    <row r="142" spans="2:43" ht="12" customHeight="1">
      <c r="B142" s="323" t="s">
        <v>343</v>
      </c>
      <c r="C142" s="333">
        <f>Autres_modes!C98</f>
        <v>0</v>
      </c>
      <c r="D142" s="324">
        <f>Autres_modes!D98</f>
        <v>0</v>
      </c>
      <c r="E142" s="324">
        <f>Autres_modes!E98</f>
        <v>0</v>
      </c>
      <c r="F142" s="324">
        <f>Autres_modes!F98</f>
        <v>0</v>
      </c>
      <c r="G142" s="324">
        <f>Autres_modes!G98</f>
        <v>0</v>
      </c>
      <c r="H142" s="324">
        <f>Autres_modes!H98</f>
        <v>0</v>
      </c>
      <c r="I142" s="324">
        <f>Autres_modes!I98</f>
        <v>7.2191508139030124E-4</v>
      </c>
      <c r="J142" s="324">
        <f>Autres_modes!J98</f>
        <v>2.0972813481673828E-3</v>
      </c>
      <c r="K142" s="324">
        <f>Autres_modes!K98</f>
        <v>9.8406725249745083E-3</v>
      </c>
      <c r="L142" s="324">
        <f>Autres_modes!L98</f>
        <v>1.8064354971907785E-2</v>
      </c>
      <c r="M142" s="333">
        <f>Autres_modes!M98</f>
        <v>2.656331357759701E-2</v>
      </c>
      <c r="N142" s="324">
        <f>Autres_modes!N98</f>
        <v>3.762530851886358E-2</v>
      </c>
      <c r="O142" s="1"/>
      <c r="P142" s="323" t="s">
        <v>343</v>
      </c>
      <c r="Q142" s="507">
        <f t="shared" si="339"/>
        <v>0</v>
      </c>
      <c r="R142" s="507">
        <f t="shared" si="339"/>
        <v>0</v>
      </c>
      <c r="S142" s="507">
        <f t="shared" si="339"/>
        <v>0</v>
      </c>
      <c r="T142" s="507">
        <f t="shared" si="339"/>
        <v>0</v>
      </c>
      <c r="U142" s="507">
        <f t="shared" si="339"/>
        <v>0</v>
      </c>
      <c r="V142" s="507">
        <f t="shared" si="339"/>
        <v>0</v>
      </c>
      <c r="W142" s="507">
        <f t="shared" si="340"/>
        <v>8.3958723965692032E-3</v>
      </c>
      <c r="X142" s="507">
        <f t="shared" si="340"/>
        <v>2.4391382079186664E-2</v>
      </c>
      <c r="Y142" s="507">
        <f t="shared" si="340"/>
        <v>0.11444702146545353</v>
      </c>
      <c r="Z142" s="507">
        <f t="shared" si="340"/>
        <v>0.21008844832328755</v>
      </c>
      <c r="AA142" s="507">
        <f t="shared" si="340"/>
        <v>0.30893133690745322</v>
      </c>
      <c r="AB142" s="507">
        <f t="shared" si="340"/>
        <v>0.43758233807438346</v>
      </c>
      <c r="AD142" s="323" t="s">
        <v>343</v>
      </c>
      <c r="AE142" s="324">
        <f t="shared" si="344"/>
        <v>0</v>
      </c>
      <c r="AF142" s="324">
        <f t="shared" si="344"/>
        <v>0</v>
      </c>
      <c r="AG142" s="324">
        <f t="shared" si="344"/>
        <v>0</v>
      </c>
      <c r="AH142" s="324">
        <f t="shared" si="344"/>
        <v>0</v>
      </c>
      <c r="AI142" s="324">
        <f t="shared" si="344"/>
        <v>0</v>
      </c>
      <c r="AJ142" s="324">
        <f t="shared" si="344"/>
        <v>0</v>
      </c>
      <c r="AK142" s="324">
        <f t="shared" si="345"/>
        <v>1.6206115901732912E-3</v>
      </c>
      <c r="AL142" s="324">
        <f t="shared" si="345"/>
        <v>4.2125477899208437E-3</v>
      </c>
      <c r="AM142" s="324">
        <f t="shared" si="345"/>
        <v>1.8603042887549371E-2</v>
      </c>
      <c r="AN142" s="324">
        <f t="shared" si="345"/>
        <v>2.5611966770471315E-2</v>
      </c>
      <c r="AO142" s="324">
        <f t="shared" si="345"/>
        <v>3.1384952379101994E-2</v>
      </c>
      <c r="AP142" s="324">
        <f t="shared" si="345"/>
        <v>0</v>
      </c>
      <c r="AQ142" s="325"/>
    </row>
    <row r="143" spans="2:43" s="325" customFormat="1" ht="12" customHeight="1">
      <c r="B143" s="323" t="s">
        <v>344</v>
      </c>
      <c r="C143" s="324">
        <f>Autres_modes!C99</f>
        <v>0.36724122820000005</v>
      </c>
      <c r="D143" s="324">
        <f>Autres_modes!D99</f>
        <v>0.36724122820000005</v>
      </c>
      <c r="E143" s="324">
        <f>Autres_modes!E99</f>
        <v>0.36724122820000005</v>
      </c>
      <c r="F143" s="324">
        <f>Autres_modes!F99</f>
        <v>0.36724122820000005</v>
      </c>
      <c r="G143" s="324">
        <f>Autres_modes!G99</f>
        <v>0.36724122820000005</v>
      </c>
      <c r="H143" s="324">
        <f>Autres_modes!H99</f>
        <v>0.36724122820000005</v>
      </c>
      <c r="I143" s="324">
        <f>Autres_modes!I99</f>
        <v>0.34539037512210002</v>
      </c>
      <c r="J143" s="324">
        <f>Autres_modes!J99</f>
        <v>0.32390676327240003</v>
      </c>
      <c r="K143" s="324">
        <f>Autres_modes!K99</f>
        <v>0.28406109001270002</v>
      </c>
      <c r="L143" s="324">
        <f>Autres_modes!L99</f>
        <v>0.24678610535040002</v>
      </c>
      <c r="M143" s="324">
        <f>Autres_modes!M99</f>
        <v>0.21208180928549997</v>
      </c>
      <c r="N143" s="324">
        <f>Autres_modes!N99</f>
        <v>0.19280164480500001</v>
      </c>
      <c r="O143" s="1"/>
      <c r="P143" s="323" t="s">
        <v>344</v>
      </c>
      <c r="Q143" s="507">
        <f t="shared" si="339"/>
        <v>4.2710154839660008</v>
      </c>
      <c r="R143" s="507">
        <f t="shared" si="339"/>
        <v>4.2710154839660008</v>
      </c>
      <c r="S143" s="507">
        <f t="shared" si="339"/>
        <v>4.2710154839660008</v>
      </c>
      <c r="T143" s="507">
        <f t="shared" si="339"/>
        <v>4.2710154839660008</v>
      </c>
      <c r="U143" s="507">
        <f t="shared" si="339"/>
        <v>4.2710154839660008</v>
      </c>
      <c r="V143" s="507">
        <f t="shared" si="339"/>
        <v>4.2710154839660008</v>
      </c>
      <c r="W143" s="507">
        <f t="shared" si="340"/>
        <v>4.0168900626700239</v>
      </c>
      <c r="X143" s="507">
        <f t="shared" si="340"/>
        <v>3.7670356568580128</v>
      </c>
      <c r="Y143" s="507">
        <f t="shared" si="340"/>
        <v>3.3036304768477014</v>
      </c>
      <c r="Z143" s="507">
        <f t="shared" si="340"/>
        <v>2.8701224052251524</v>
      </c>
      <c r="AA143" s="507">
        <f t="shared" si="340"/>
        <v>2.4665114419903649</v>
      </c>
      <c r="AB143" s="507">
        <f t="shared" si="340"/>
        <v>2.2422831290821503</v>
      </c>
      <c r="AC143"/>
      <c r="AD143" s="323" t="s">
        <v>344</v>
      </c>
      <c r="AE143" s="324">
        <f t="shared" ref="AE143:AJ143" si="346">C143*C9</f>
        <v>1.0432574616832133</v>
      </c>
      <c r="AF143" s="324">
        <f t="shared" si="346"/>
        <v>1.0330847395012295</v>
      </c>
      <c r="AG143" s="324">
        <f t="shared" si="346"/>
        <v>1.0387800101258102</v>
      </c>
      <c r="AH143" s="324">
        <f t="shared" si="346"/>
        <v>1.0380993160518899</v>
      </c>
      <c r="AI143" s="324">
        <f t="shared" si="346"/>
        <v>1.0345528914319035</v>
      </c>
      <c r="AJ143" s="324">
        <f t="shared" si="346"/>
        <v>1.0276674769031144</v>
      </c>
      <c r="AK143" s="324">
        <f t="shared" ref="AK143:AP143" si="347">I143*I9</f>
        <v>0.94731322570462839</v>
      </c>
      <c r="AL143" s="324">
        <f t="shared" si="347"/>
        <v>0.85662579188734056</v>
      </c>
      <c r="AM143" s="324">
        <f t="shared" si="347"/>
        <v>0.70511037082598926</v>
      </c>
      <c r="AN143" s="324">
        <f t="shared" si="347"/>
        <v>0.52939407764377933</v>
      </c>
      <c r="AO143" s="324">
        <f t="shared" si="347"/>
        <v>0.25997030598578447</v>
      </c>
      <c r="AP143" s="324">
        <f t="shared" si="347"/>
        <v>0</v>
      </c>
    </row>
    <row r="144" spans="2:43" s="325" customFormat="1" ht="12" customHeight="1">
      <c r="B144" s="323" t="s">
        <v>345</v>
      </c>
      <c r="C144" s="324">
        <f>Autres_modes!C100</f>
        <v>0</v>
      </c>
      <c r="D144" s="324">
        <f>Autres_modes!D100</f>
        <v>0</v>
      </c>
      <c r="E144" s="324">
        <f>Autres_modes!E100</f>
        <v>0</v>
      </c>
      <c r="F144" s="324">
        <f>Autres_modes!F100</f>
        <v>0</v>
      </c>
      <c r="G144" s="324">
        <f>Autres_modes!G100</f>
        <v>0</v>
      </c>
      <c r="H144" s="324">
        <f>Autres_modes!H100</f>
        <v>0</v>
      </c>
      <c r="I144" s="324">
        <f>Autres_modes!I100</f>
        <v>3.4887916679000003E-3</v>
      </c>
      <c r="J144" s="324">
        <f>Autres_modes!J100</f>
        <v>6.6103421076000018E-3</v>
      </c>
      <c r="K144" s="324">
        <f>Autres_modes!K100</f>
        <v>2.8093953957300005E-2</v>
      </c>
      <c r="L144" s="324">
        <f>Autres_modes!L100</f>
        <v>4.7006877209600006E-2</v>
      </c>
      <c r="M144" s="324">
        <f>Autres_modes!M100</f>
        <v>6.3349111864499999E-2</v>
      </c>
      <c r="N144" s="324">
        <f>Autres_modes!N100</f>
        <v>8.2629276345000002E-2</v>
      </c>
      <c r="O144" s="1"/>
      <c r="P144" s="323" t="s">
        <v>345</v>
      </c>
      <c r="Q144" s="507">
        <f t="shared" si="339"/>
        <v>0</v>
      </c>
      <c r="R144" s="507">
        <f t="shared" si="339"/>
        <v>0</v>
      </c>
      <c r="S144" s="507">
        <f t="shared" si="339"/>
        <v>0</v>
      </c>
      <c r="T144" s="507">
        <f t="shared" si="339"/>
        <v>0</v>
      </c>
      <c r="U144" s="507">
        <f t="shared" si="339"/>
        <v>0</v>
      </c>
      <c r="V144" s="507">
        <f t="shared" si="339"/>
        <v>0</v>
      </c>
      <c r="W144" s="507">
        <f t="shared" si="340"/>
        <v>4.0574647097677004E-2</v>
      </c>
      <c r="X144" s="507">
        <f t="shared" si="340"/>
        <v>7.6878278711388026E-2</v>
      </c>
      <c r="Y144" s="507">
        <f t="shared" si="340"/>
        <v>0.3267326845233991</v>
      </c>
      <c r="Z144" s="507">
        <f t="shared" si="340"/>
        <v>0.54668998194764806</v>
      </c>
      <c r="AA144" s="507">
        <f t="shared" si="340"/>
        <v>0.73675017098413509</v>
      </c>
      <c r="AB144" s="507">
        <f t="shared" si="340"/>
        <v>0.96097848389235008</v>
      </c>
      <c r="AC144"/>
      <c r="AD144" s="323" t="s">
        <v>345</v>
      </c>
      <c r="AE144" s="324">
        <f t="shared" ref="AE144:AJ144" si="348">C144*0</f>
        <v>0</v>
      </c>
      <c r="AF144" s="324">
        <f t="shared" si="348"/>
        <v>0</v>
      </c>
      <c r="AG144" s="324">
        <f t="shared" si="348"/>
        <v>0</v>
      </c>
      <c r="AH144" s="324">
        <f t="shared" si="348"/>
        <v>0</v>
      </c>
      <c r="AI144" s="324">
        <f t="shared" si="348"/>
        <v>0</v>
      </c>
      <c r="AJ144" s="324">
        <f t="shared" si="348"/>
        <v>0</v>
      </c>
      <c r="AK144" s="324">
        <f t="shared" ref="AK144:AP144" si="349">I144*0</f>
        <v>0</v>
      </c>
      <c r="AL144" s="324">
        <f t="shared" si="349"/>
        <v>0</v>
      </c>
      <c r="AM144" s="324">
        <f t="shared" si="349"/>
        <v>0</v>
      </c>
      <c r="AN144" s="324">
        <f t="shared" si="349"/>
        <v>0</v>
      </c>
      <c r="AO144" s="324">
        <f t="shared" si="349"/>
        <v>0</v>
      </c>
      <c r="AP144" s="324">
        <f t="shared" si="349"/>
        <v>0</v>
      </c>
    </row>
    <row r="148" spans="2:44" ht="12" customHeight="1" thickBot="1">
      <c r="B148" s="109" t="s">
        <v>229</v>
      </c>
      <c r="C148" s="111"/>
      <c r="D148" s="111"/>
      <c r="E148" s="111"/>
      <c r="F148" s="111"/>
      <c r="G148" s="111"/>
      <c r="H148" s="111"/>
      <c r="I148" s="130"/>
      <c r="J148" s="130"/>
      <c r="K148" s="130"/>
      <c r="L148" s="130"/>
      <c r="M148" s="130"/>
      <c r="N148" s="130"/>
      <c r="O148" s="1"/>
      <c r="P148" s="109" t="s">
        <v>229</v>
      </c>
      <c r="Q148" s="111"/>
      <c r="R148" s="111"/>
      <c r="S148" s="111"/>
      <c r="T148" s="111"/>
      <c r="U148" s="111"/>
      <c r="V148" s="111"/>
      <c r="W148" s="130"/>
      <c r="X148" s="130"/>
      <c r="Y148" s="130"/>
      <c r="Z148" s="130"/>
      <c r="AA148" s="130"/>
      <c r="AB148" s="130"/>
      <c r="AD148" s="109" t="s">
        <v>229</v>
      </c>
      <c r="AE148" s="111"/>
      <c r="AF148" s="111"/>
      <c r="AG148" s="111"/>
      <c r="AH148" s="111"/>
      <c r="AI148" s="111"/>
      <c r="AJ148" s="111"/>
      <c r="AK148" s="130"/>
      <c r="AL148" s="130"/>
      <c r="AM148" s="130"/>
      <c r="AN148" s="130"/>
      <c r="AO148" s="130"/>
      <c r="AP148" s="130"/>
    </row>
    <row r="149" spans="2:44" ht="12" customHeight="1" thickBot="1">
      <c r="B149" s="112" t="s">
        <v>167</v>
      </c>
      <c r="C149" s="113">
        <v>2018</v>
      </c>
      <c r="D149" s="113">
        <v>2019</v>
      </c>
      <c r="E149" s="113">
        <v>2020</v>
      </c>
      <c r="F149" s="113">
        <v>2021</v>
      </c>
      <c r="G149" s="113">
        <v>2022</v>
      </c>
      <c r="H149" s="113">
        <v>2023</v>
      </c>
      <c r="I149" s="113">
        <v>2025</v>
      </c>
      <c r="J149" s="113">
        <v>2030</v>
      </c>
      <c r="K149" s="113">
        <v>2035</v>
      </c>
      <c r="L149" s="113">
        <v>2040</v>
      </c>
      <c r="M149" s="113">
        <v>2045</v>
      </c>
      <c r="N149" s="113">
        <v>2050</v>
      </c>
      <c r="O149" s="1"/>
      <c r="P149" s="112" t="s">
        <v>504</v>
      </c>
      <c r="Q149" s="113">
        <v>2018</v>
      </c>
      <c r="R149" s="113">
        <v>2019</v>
      </c>
      <c r="S149" s="113">
        <v>2020</v>
      </c>
      <c r="T149" s="113">
        <v>2021</v>
      </c>
      <c r="U149" s="113">
        <v>2022</v>
      </c>
      <c r="V149" s="113">
        <v>2023</v>
      </c>
      <c r="W149" s="113">
        <v>2025</v>
      </c>
      <c r="X149" s="113">
        <v>2030</v>
      </c>
      <c r="Y149" s="113">
        <v>2035</v>
      </c>
      <c r="Z149" s="113">
        <v>2040</v>
      </c>
      <c r="AA149" s="113">
        <v>2045</v>
      </c>
      <c r="AB149" s="113">
        <v>2050</v>
      </c>
      <c r="AD149" s="112" t="s">
        <v>357</v>
      </c>
      <c r="AE149" s="113">
        <v>2018</v>
      </c>
      <c r="AF149" s="113">
        <v>2019</v>
      </c>
      <c r="AG149" s="113">
        <v>2020</v>
      </c>
      <c r="AH149" s="113">
        <v>2021</v>
      </c>
      <c r="AI149" s="113">
        <v>2022</v>
      </c>
      <c r="AJ149" s="113">
        <v>2023</v>
      </c>
      <c r="AK149" s="113">
        <v>2025</v>
      </c>
      <c r="AL149" s="113">
        <v>2030</v>
      </c>
      <c r="AM149" s="113">
        <v>2035</v>
      </c>
      <c r="AN149" s="113">
        <v>2040</v>
      </c>
      <c r="AO149" s="113">
        <v>2045</v>
      </c>
      <c r="AP149" s="113">
        <v>2050</v>
      </c>
    </row>
    <row r="150" spans="2:44" s="16" customFormat="1" ht="12" customHeight="1">
      <c r="B150" s="114" t="s">
        <v>402</v>
      </c>
      <c r="C150" s="170">
        <f>C151+C152+C153+C154</f>
        <v>6.0626874613090713</v>
      </c>
      <c r="D150" s="170">
        <f t="shared" ref="D150:N150" si="350">D151+D152+D153+D154</f>
        <v>6.2283657522084983</v>
      </c>
      <c r="E150" s="170">
        <f t="shared" si="350"/>
        <v>2.5577943380530304</v>
      </c>
      <c r="F150" s="170">
        <f t="shared" ref="F150:G150" si="351">F151+F152+F153+F154</f>
        <v>2.985616301584944</v>
      </c>
      <c r="G150" s="170">
        <f t="shared" si="351"/>
        <v>4.8319126512489463</v>
      </c>
      <c r="H150" s="170">
        <f t="shared" ref="H150" si="352">H151+H152+H153+H154</f>
        <v>5.6409809236978532</v>
      </c>
      <c r="I150" s="170">
        <f t="shared" si="350"/>
        <v>6.4277939581614039</v>
      </c>
      <c r="J150" s="170">
        <f t="shared" si="350"/>
        <v>6.441141768867725</v>
      </c>
      <c r="K150" s="170">
        <f t="shared" si="350"/>
        <v>6.0030468849592218</v>
      </c>
      <c r="L150" s="170">
        <f t="shared" si="350"/>
        <v>5.7002814718002464</v>
      </c>
      <c r="M150" s="170">
        <f t="shared" si="350"/>
        <v>5.4757166105910891</v>
      </c>
      <c r="N150" s="170">
        <f t="shared" si="350"/>
        <v>4.9857262838931664</v>
      </c>
      <c r="O150" s="1"/>
      <c r="P150" s="114" t="s">
        <v>402</v>
      </c>
      <c r="Q150" s="117">
        <f>SUM(Q151:Q154)</f>
        <v>70.5090551750245</v>
      </c>
      <c r="R150" s="117">
        <f t="shared" ref="R150:AB150" si="353">SUM(R151:R154)</f>
        <v>72.435893698184842</v>
      </c>
      <c r="S150" s="117">
        <f t="shared" si="353"/>
        <v>29.747148151556743</v>
      </c>
      <c r="T150" s="117">
        <f t="shared" si="353"/>
        <v>34.722717587432903</v>
      </c>
      <c r="U150" s="117">
        <f t="shared" si="353"/>
        <v>56.195144134025249</v>
      </c>
      <c r="V150" s="117">
        <f t="shared" ref="V150" si="354">SUM(V151:V154)</f>
        <v>65.60460814260604</v>
      </c>
      <c r="W150" s="117">
        <f t="shared" si="353"/>
        <v>74.755243733417132</v>
      </c>
      <c r="X150" s="117">
        <f t="shared" si="353"/>
        <v>74.91047877193165</v>
      </c>
      <c r="Y150" s="117">
        <f t="shared" si="353"/>
        <v>69.81543527207576</v>
      </c>
      <c r="Z150" s="117">
        <f t="shared" si="353"/>
        <v>66.294273517036856</v>
      </c>
      <c r="AA150" s="117">
        <f t="shared" si="353"/>
        <v>63.682584181174377</v>
      </c>
      <c r="AB150" s="117">
        <f t="shared" si="353"/>
        <v>57.983996681677532</v>
      </c>
      <c r="AC150"/>
      <c r="AD150" s="114" t="s">
        <v>230</v>
      </c>
      <c r="AE150" s="124">
        <f>AE151+AE152+AE153+AE154</f>
        <v>18.353507062058878</v>
      </c>
      <c r="AF150" s="124">
        <f t="shared" ref="AF150" si="355">AF151+AF152+AF153+AF154</f>
        <v>18.855063129637514</v>
      </c>
      <c r="AG150" s="124">
        <f t="shared" ref="AG150:AI150" si="356">AG151+AG152+AG153+AG154</f>
        <v>7.7431826638502201</v>
      </c>
      <c r="AH150" s="124">
        <f t="shared" si="356"/>
        <v>9.0021700944567495</v>
      </c>
      <c r="AI150" s="124">
        <f t="shared" si="356"/>
        <v>14.510575249942079</v>
      </c>
      <c r="AJ150" s="124">
        <f t="shared" ref="AJ150" si="357">AJ151+AJ152+AJ153+AJ154</f>
        <v>16.871956945526108</v>
      </c>
      <c r="AK150" s="124">
        <f t="shared" ref="AK150" si="358">AK151+AK152+AK153+AK154</f>
        <v>19.069614144932309</v>
      </c>
      <c r="AL150" s="124">
        <f t="shared" ref="AL150" si="359">AL151+AL152+AL153+AL154</f>
        <v>18.329245766873779</v>
      </c>
      <c r="AM150" s="124">
        <f t="shared" ref="AM150" si="360">AM151+AM152+AM153+AM154</f>
        <v>14.538366241057053</v>
      </c>
      <c r="AN150" s="124">
        <f t="shared" ref="AN150" si="361">AN151+AN152+AN153+AN154</f>
        <v>10.871531619785355</v>
      </c>
      <c r="AO150" s="124">
        <f t="shared" ref="AO150" si="362">AO151+AO152+AO153+AO154</f>
        <v>7.625225264685449</v>
      </c>
      <c r="AP150" s="124">
        <f t="shared" ref="AP150" si="363">AP151+AP152+AP153+AP154</f>
        <v>2.2639851504361004</v>
      </c>
    </row>
    <row r="151" spans="2:44" ht="12" customHeight="1">
      <c r="B151" s="116" t="s">
        <v>251</v>
      </c>
      <c r="C151" s="127">
        <f>Q151/11.63</f>
        <v>0</v>
      </c>
      <c r="D151" s="127">
        <f t="shared" ref="D151:D154" si="364">R151/11.63</f>
        <v>0</v>
      </c>
      <c r="E151" s="127">
        <f t="shared" ref="E151:E154" si="365">S151/11.63</f>
        <v>0</v>
      </c>
      <c r="F151" s="127">
        <f t="shared" ref="F151:F154" si="366">T151/11.63</f>
        <v>1.1942465206339757E-2</v>
      </c>
      <c r="G151" s="127">
        <f t="shared" ref="G151:H154" si="367">U151/11.63</f>
        <v>3.8655301209991604E-2</v>
      </c>
      <c r="H151" s="127">
        <f t="shared" si="367"/>
        <v>6.7691771084374242E-2</v>
      </c>
      <c r="I151" s="127">
        <f t="shared" ref="I151:I154" si="368">W151/11.63</f>
        <v>0.12855587916322816</v>
      </c>
      <c r="J151" s="127">
        <f t="shared" ref="J151:J154" si="369">X151/11.63</f>
        <v>0.35941571070281864</v>
      </c>
      <c r="K151" s="127">
        <f t="shared" ref="K151:K154" si="370">Y151/11.63</f>
        <v>0.900457032743884</v>
      </c>
      <c r="L151" s="127">
        <f t="shared" ref="L151:L154" si="371">Z151/11.63</f>
        <v>1.3680675532320605</v>
      </c>
      <c r="M151" s="127">
        <f t="shared" ref="M151:M154" si="372">AA151/11.63</f>
        <v>1.4784434848595951</v>
      </c>
      <c r="N151" s="127">
        <f t="shared" ref="N151:N154" si="373">AB151/11.63</f>
        <v>1.7450041993626046</v>
      </c>
      <c r="O151" s="1"/>
      <c r="P151" s="116" t="s">
        <v>251</v>
      </c>
      <c r="Q151" s="117">
        <f>Aérien!C94</f>
        <v>0</v>
      </c>
      <c r="R151" s="117">
        <f>Aérien!D94</f>
        <v>0</v>
      </c>
      <c r="S151" s="117">
        <f>Aérien!E94</f>
        <v>0</v>
      </c>
      <c r="T151" s="117">
        <f>Aérien!F94</f>
        <v>0.13889087034973138</v>
      </c>
      <c r="U151" s="117">
        <f>Aérien!G94</f>
        <v>0.44956115307220235</v>
      </c>
      <c r="V151" s="117">
        <f>Aérien!H94</f>
        <v>0.78725529771127256</v>
      </c>
      <c r="W151" s="117">
        <f>Aérien!I94</f>
        <v>1.4951048746683437</v>
      </c>
      <c r="X151" s="117">
        <f>Aérien!J94</f>
        <v>4.1800047154737809</v>
      </c>
      <c r="Y151" s="117">
        <f>Aérien!K94</f>
        <v>10.472315290811371</v>
      </c>
      <c r="Z151" s="117">
        <f>Aérien!L94</f>
        <v>15.910625644088865</v>
      </c>
      <c r="AA151" s="117">
        <f>Aérien!M94</f>
        <v>17.194297728917093</v>
      </c>
      <c r="AB151" s="117">
        <f>Aérien!N94</f>
        <v>20.294398838587092</v>
      </c>
      <c r="AD151" s="116" t="s">
        <v>251</v>
      </c>
      <c r="AE151" s="124">
        <f>0</f>
        <v>0</v>
      </c>
      <c r="AF151" s="124">
        <f>0</f>
        <v>0</v>
      </c>
      <c r="AG151" s="124">
        <f>0</f>
        <v>0</v>
      </c>
      <c r="AH151" s="124">
        <f>0</f>
        <v>0</v>
      </c>
      <c r="AI151" s="124">
        <f>0</f>
        <v>0</v>
      </c>
      <c r="AJ151" s="124">
        <f>0</f>
        <v>0</v>
      </c>
      <c r="AK151" s="124">
        <f>0</f>
        <v>0</v>
      </c>
      <c r="AL151" s="124">
        <f>0</f>
        <v>0</v>
      </c>
      <c r="AM151" s="124">
        <f>0</f>
        <v>0</v>
      </c>
      <c r="AN151" s="124">
        <f>0</f>
        <v>0</v>
      </c>
      <c r="AO151" s="124">
        <f>0</f>
        <v>0</v>
      </c>
      <c r="AP151" s="124">
        <f>0</f>
        <v>0</v>
      </c>
      <c r="AR151" t="s">
        <v>505</v>
      </c>
    </row>
    <row r="152" spans="2:44" ht="12" customHeight="1">
      <c r="B152" s="116" t="s">
        <v>363</v>
      </c>
      <c r="C152" s="127">
        <f t="shared" ref="C152:C154" si="374">Q152/11.63</f>
        <v>0</v>
      </c>
      <c r="D152" s="127">
        <f t="shared" si="364"/>
        <v>0</v>
      </c>
      <c r="E152" s="127">
        <f t="shared" si="365"/>
        <v>0</v>
      </c>
      <c r="F152" s="127">
        <f t="shared" si="366"/>
        <v>0</v>
      </c>
      <c r="G152" s="127">
        <f t="shared" si="367"/>
        <v>0</v>
      </c>
      <c r="H152" s="127">
        <f t="shared" si="367"/>
        <v>0</v>
      </c>
      <c r="I152" s="127">
        <f t="shared" si="368"/>
        <v>0</v>
      </c>
      <c r="J152" s="127">
        <f t="shared" si="369"/>
        <v>2.7052795429244492E-2</v>
      </c>
      <c r="K152" s="127">
        <f t="shared" si="370"/>
        <v>0.29449408730036042</v>
      </c>
      <c r="L152" s="127">
        <f t="shared" si="371"/>
        <v>0.70683754101674201</v>
      </c>
      <c r="M152" s="127">
        <f t="shared" si="372"/>
        <v>1.3558255862250188</v>
      </c>
      <c r="N152" s="127">
        <f t="shared" si="373"/>
        <v>2.2184844097706233</v>
      </c>
      <c r="O152" s="1"/>
      <c r="P152" s="116" t="s">
        <v>363</v>
      </c>
      <c r="Q152" s="117">
        <f>Aérien!C95</f>
        <v>0</v>
      </c>
      <c r="R152" s="117">
        <f>Aérien!D95</f>
        <v>0</v>
      </c>
      <c r="S152" s="117">
        <f>Aérien!E95</f>
        <v>0</v>
      </c>
      <c r="T152" s="117">
        <f>Aérien!F95</f>
        <v>0</v>
      </c>
      <c r="U152" s="117">
        <f>Aérien!G95</f>
        <v>0</v>
      </c>
      <c r="V152" s="117">
        <f>Aérien!H95</f>
        <v>0</v>
      </c>
      <c r="W152" s="117">
        <f>Aérien!I95</f>
        <v>0</v>
      </c>
      <c r="X152" s="117">
        <f>Aérien!J95</f>
        <v>0.31462401084211344</v>
      </c>
      <c r="Y152" s="117">
        <f>Aérien!K95</f>
        <v>3.424966235303192</v>
      </c>
      <c r="Z152" s="117">
        <f>Aérien!L95</f>
        <v>8.2205206020247097</v>
      </c>
      <c r="AA152" s="117">
        <f>Aérien!M95</f>
        <v>15.76825156779697</v>
      </c>
      <c r="AB152" s="117">
        <f>Aérien!N95</f>
        <v>25.800973685632353</v>
      </c>
      <c r="AD152" s="116" t="s">
        <v>363</v>
      </c>
      <c r="AE152" s="125">
        <f>C152*FE_et_bio!$B$19*(1-FE_et_bio!B74)</f>
        <v>0</v>
      </c>
      <c r="AF152" s="125">
        <f>D152*FE_et_bio!$B$19*(1-FE_et_bio!C74)</f>
        <v>0</v>
      </c>
      <c r="AG152" s="125">
        <f>E152*FE_et_bio!$B$19*(1-FE_et_bio!D74)</f>
        <v>0</v>
      </c>
      <c r="AH152" s="125">
        <f>F152*FE_et_bio!$B$19*(1-FE_et_bio!E74)</f>
        <v>0</v>
      </c>
      <c r="AI152" s="125">
        <f>G152*FE_et_bio!$B$19*(1-FE_et_bio!F74)</f>
        <v>0</v>
      </c>
      <c r="AJ152" s="125">
        <f>H152*FE_et_bio!$B$19*(1-FE_et_bio!G74)</f>
        <v>0</v>
      </c>
      <c r="AK152" s="125">
        <f>I152*FE_et_bio!$B$19*(1-FE_et_bio!H74)</f>
        <v>0</v>
      </c>
      <c r="AL152" s="125">
        <f>J152*FE_et_bio!$B$19*(1-FE_et_bio!I74)</f>
        <v>0</v>
      </c>
      <c r="AM152" s="125">
        <f>K152*FE_et_bio!$B$19*(1-FE_et_bio!J74)</f>
        <v>0</v>
      </c>
      <c r="AN152" s="125">
        <f>L152*FE_et_bio!$B$19*(1-FE_et_bio!K74)</f>
        <v>0</v>
      </c>
      <c r="AO152" s="125">
        <f>M152*FE_et_bio!$B$19*(1-FE_et_bio!L74)</f>
        <v>0</v>
      </c>
      <c r="AP152" s="125">
        <f>N152*FE_et_bio!$B$19*(1-FE_et_bio!M74)</f>
        <v>0</v>
      </c>
      <c r="AR152" t="s">
        <v>515</v>
      </c>
    </row>
    <row r="153" spans="2:44" ht="12" customHeight="1">
      <c r="B153" s="116" t="s">
        <v>79</v>
      </c>
      <c r="C153" s="127">
        <f t="shared" si="374"/>
        <v>0</v>
      </c>
      <c r="D153" s="127">
        <f t="shared" si="364"/>
        <v>0</v>
      </c>
      <c r="E153" s="127">
        <f t="shared" si="365"/>
        <v>0</v>
      </c>
      <c r="F153" s="127">
        <f t="shared" si="366"/>
        <v>0</v>
      </c>
      <c r="G153" s="127">
        <f t="shared" si="367"/>
        <v>0</v>
      </c>
      <c r="H153" s="127">
        <f t="shared" si="367"/>
        <v>0</v>
      </c>
      <c r="I153" s="127">
        <f t="shared" si="368"/>
        <v>0</v>
      </c>
      <c r="J153" s="127">
        <f t="shared" si="369"/>
        <v>0</v>
      </c>
      <c r="K153" s="127">
        <f t="shared" si="370"/>
        <v>5.658256947600698E-3</v>
      </c>
      <c r="L153" s="127">
        <f t="shared" si="371"/>
        <v>3.4199050317289793E-2</v>
      </c>
      <c r="M153" s="127">
        <f t="shared" si="372"/>
        <v>0.1226178986345773</v>
      </c>
      <c r="N153" s="127">
        <f t="shared" si="373"/>
        <v>0.27437873217596315</v>
      </c>
      <c r="O153" s="1"/>
      <c r="P153" s="116" t="s">
        <v>79</v>
      </c>
      <c r="Q153" s="117">
        <f>Aérien!C96</f>
        <v>0</v>
      </c>
      <c r="R153" s="117">
        <f>Aérien!D96</f>
        <v>0</v>
      </c>
      <c r="S153" s="117">
        <f>Aérien!E96</f>
        <v>0</v>
      </c>
      <c r="T153" s="117">
        <f>Aérien!F96</f>
        <v>0</v>
      </c>
      <c r="U153" s="117">
        <f>Aérien!G96</f>
        <v>0</v>
      </c>
      <c r="V153" s="117">
        <f>Aérien!H96</f>
        <v>0</v>
      </c>
      <c r="W153" s="117">
        <f>Aérien!I96</f>
        <v>0</v>
      </c>
      <c r="X153" s="117">
        <f>Aérien!J96</f>
        <v>0</v>
      </c>
      <c r="Y153" s="117">
        <f>Aérien!K96</f>
        <v>6.5805528300596119E-2</v>
      </c>
      <c r="Z153" s="117">
        <f>Aérien!L96</f>
        <v>0.39773495519008029</v>
      </c>
      <c r="AA153" s="117">
        <f>Aérien!M96</f>
        <v>1.426046161120134</v>
      </c>
      <c r="AB153" s="117">
        <f>Aérien!N96</f>
        <v>3.1910246552064518</v>
      </c>
      <c r="AD153" s="116" t="s">
        <v>79</v>
      </c>
      <c r="AE153" s="124">
        <f>0</f>
        <v>0</v>
      </c>
      <c r="AF153" s="124">
        <f>0</f>
        <v>0</v>
      </c>
      <c r="AG153" s="124">
        <f>0</f>
        <v>0</v>
      </c>
      <c r="AH153" s="124">
        <f>0</f>
        <v>0</v>
      </c>
      <c r="AI153" s="124">
        <f>0</f>
        <v>0</v>
      </c>
      <c r="AJ153" s="124">
        <f>0</f>
        <v>0</v>
      </c>
      <c r="AK153" s="124">
        <f>0</f>
        <v>0</v>
      </c>
      <c r="AL153" s="124">
        <f>0</f>
        <v>0</v>
      </c>
      <c r="AM153" s="124">
        <f>0</f>
        <v>0</v>
      </c>
      <c r="AN153" s="124">
        <f>0</f>
        <v>0</v>
      </c>
      <c r="AO153" s="124">
        <f>0</f>
        <v>0</v>
      </c>
      <c r="AP153" s="124">
        <f>0</f>
        <v>0</v>
      </c>
    </row>
    <row r="154" spans="2:44" ht="12" customHeight="1">
      <c r="B154" s="116" t="s">
        <v>364</v>
      </c>
      <c r="C154" s="127">
        <f t="shared" si="374"/>
        <v>6.0626874613090713</v>
      </c>
      <c r="D154" s="127">
        <f t="shared" si="364"/>
        <v>6.2283657522084983</v>
      </c>
      <c r="E154" s="127">
        <f t="shared" si="365"/>
        <v>2.5577943380530304</v>
      </c>
      <c r="F154" s="127">
        <f t="shared" si="366"/>
        <v>2.9736738363786044</v>
      </c>
      <c r="G154" s="127">
        <f t="shared" si="367"/>
        <v>4.7932573500389548</v>
      </c>
      <c r="H154" s="127">
        <f t="shared" si="367"/>
        <v>5.5732891526134791</v>
      </c>
      <c r="I154" s="127">
        <f t="shared" si="368"/>
        <v>6.2992380789981759</v>
      </c>
      <c r="J154" s="127">
        <f t="shared" si="369"/>
        <v>6.0546732627356619</v>
      </c>
      <c r="K154" s="127">
        <f t="shared" si="370"/>
        <v>4.8024375079673769</v>
      </c>
      <c r="L154" s="127">
        <f t="shared" si="371"/>
        <v>3.5911773272341536</v>
      </c>
      <c r="M154" s="127">
        <f t="shared" si="372"/>
        <v>2.5188296408718984</v>
      </c>
      <c r="N154" s="127">
        <f t="shared" si="373"/>
        <v>0.74785894258397534</v>
      </c>
      <c r="O154" s="1"/>
      <c r="P154" s="116" t="s">
        <v>364</v>
      </c>
      <c r="Q154" s="117">
        <f>Aérien!C97</f>
        <v>70.5090551750245</v>
      </c>
      <c r="R154" s="117">
        <f>Aérien!D97</f>
        <v>72.435893698184842</v>
      </c>
      <c r="S154" s="117">
        <f>Aérien!E97</f>
        <v>29.747148151556743</v>
      </c>
      <c r="T154" s="117">
        <f>Aérien!F97</f>
        <v>34.58382671708317</v>
      </c>
      <c r="U154" s="117">
        <f>Aérien!G97</f>
        <v>55.745582980953046</v>
      </c>
      <c r="V154" s="117">
        <f>Aérien!H97</f>
        <v>64.817352844894771</v>
      </c>
      <c r="W154" s="117">
        <f>Aérien!I97</f>
        <v>73.260138858748789</v>
      </c>
      <c r="X154" s="117">
        <f>Aérien!J97</f>
        <v>70.415850045615755</v>
      </c>
      <c r="Y154" s="117">
        <f>Aérien!K97</f>
        <v>55.852348217660598</v>
      </c>
      <c r="Z154" s="117">
        <f>Aérien!L97</f>
        <v>41.765392315733209</v>
      </c>
      <c r="AA154" s="117">
        <f>Aérien!M97</f>
        <v>29.293988723340181</v>
      </c>
      <c r="AB154" s="117">
        <f>Aérien!N97</f>
        <v>8.6975995022516344</v>
      </c>
      <c r="AD154" s="116" t="s">
        <v>364</v>
      </c>
      <c r="AE154" s="125">
        <f>C154*FE_et_bio!$B$19</f>
        <v>18.353507062058878</v>
      </c>
      <c r="AF154" s="125">
        <f>D154*FE_et_bio!$B$19</f>
        <v>18.855063129637514</v>
      </c>
      <c r="AG154" s="125">
        <f>E154*FE_et_bio!$B$19</f>
        <v>7.7431826638502201</v>
      </c>
      <c r="AH154" s="125">
        <f>F154*FE_et_bio!$B$19</f>
        <v>9.0021700944567495</v>
      </c>
      <c r="AI154" s="125">
        <f>G154*FE_et_bio!$B$19</f>
        <v>14.510575249942079</v>
      </c>
      <c r="AJ154" s="125">
        <f>H154*FE_et_bio!$B$19</f>
        <v>16.871956945526108</v>
      </c>
      <c r="AK154" s="125">
        <f>I154*FE_et_bio!$B$19</f>
        <v>19.069614144932309</v>
      </c>
      <c r="AL154" s="125">
        <f>J154*FE_et_bio!$B$19</f>
        <v>18.329245766873779</v>
      </c>
      <c r="AM154" s="125">
        <f>K154*FE_et_bio!$B$19</f>
        <v>14.538366241057053</v>
      </c>
      <c r="AN154" s="125">
        <f>L154*FE_et_bio!$B$19</f>
        <v>10.871531619785355</v>
      </c>
      <c r="AO154" s="125">
        <f>M154*FE_et_bio!$B$19</f>
        <v>7.625225264685449</v>
      </c>
      <c r="AP154" s="125">
        <f>N154*FE_et_bio!$B$19</f>
        <v>2.2639851504361004</v>
      </c>
    </row>
    <row r="155" spans="2:44" ht="12" customHeight="1">
      <c r="B155" s="116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"/>
      <c r="P155" s="116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D155" s="116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</row>
    <row r="156" spans="2:44" s="361" customFormat="1" ht="12" customHeight="1">
      <c r="B156" s="362" t="s">
        <v>347</v>
      </c>
      <c r="C156" s="363">
        <f>SUM(C157:C163)</f>
        <v>1.9474771712999999</v>
      </c>
      <c r="D156" s="363">
        <f t="shared" ref="D156:N156" si="375">SUM(D157:D163)</f>
        <v>1.6979398748999996</v>
      </c>
      <c r="E156" s="363">
        <f t="shared" si="375"/>
        <v>0.96775310709999995</v>
      </c>
      <c r="F156" s="363">
        <f t="shared" ref="F156:G156" si="376">SUM(F157:F163)</f>
        <v>1.0695924341999998</v>
      </c>
      <c r="G156" s="363">
        <f t="shared" si="376"/>
        <v>1.15741</v>
      </c>
      <c r="H156" s="363">
        <f t="shared" ref="H156" si="377">SUM(H157:H163)</f>
        <v>1.0146173688736027</v>
      </c>
      <c r="I156" s="363">
        <f t="shared" si="375"/>
        <v>1.0348313370593289</v>
      </c>
      <c r="J156" s="363">
        <f t="shared" si="375"/>
        <v>0.90085434030892486</v>
      </c>
      <c r="K156" s="363">
        <f t="shared" si="375"/>
        <v>0.94621407137849989</v>
      </c>
      <c r="L156" s="363">
        <f t="shared" si="375"/>
        <v>0.92195217211238434</v>
      </c>
      <c r="M156" s="363">
        <f t="shared" si="375"/>
        <v>0.89769027284626879</v>
      </c>
      <c r="N156" s="363">
        <f t="shared" si="375"/>
        <v>0.8855593232132114</v>
      </c>
      <c r="O156" s="1"/>
      <c r="P156" s="362" t="s">
        <v>347</v>
      </c>
      <c r="Q156" s="511">
        <f t="shared" ref="Q156:Q164" si="378">C156*11.63</f>
        <v>22.649159502219</v>
      </c>
      <c r="R156" s="511">
        <f t="shared" ref="R156:R164" si="379">D156*11.63</f>
        <v>19.747040745086998</v>
      </c>
      <c r="S156" s="511">
        <f t="shared" ref="S156:S164" si="380">E156*11.63</f>
        <v>11.254968635573</v>
      </c>
      <c r="T156" s="511">
        <f t="shared" ref="T156:T164" si="381">F156*11.63</f>
        <v>12.439360009745998</v>
      </c>
      <c r="U156" s="511">
        <f t="shared" ref="U156:V164" si="382">G156*11.63</f>
        <v>13.460678300000001</v>
      </c>
      <c r="V156" s="511">
        <f t="shared" si="382"/>
        <v>11.799999999999999</v>
      </c>
      <c r="W156" s="511">
        <f t="shared" ref="W156:W164" si="383">I156*11.63</f>
        <v>12.035088449999996</v>
      </c>
      <c r="X156" s="511">
        <f t="shared" ref="X156:X164" si="384">J156*11.63</f>
        <v>10.476935977792797</v>
      </c>
      <c r="Y156" s="511">
        <f t="shared" ref="Y156:Y164" si="385">K156*11.63</f>
        <v>11.004469650131954</v>
      </c>
      <c r="Z156" s="511">
        <f t="shared" ref="Z156:Z164" si="386">L156*11.63</f>
        <v>10.72230376166703</v>
      </c>
      <c r="AA156" s="511">
        <f t="shared" ref="AA156:AA164" si="387">M156*11.63</f>
        <v>10.440137873202106</v>
      </c>
      <c r="AB156" s="363">
        <f t="shared" ref="AB156:AB164" si="388">N156*11.63</f>
        <v>10.29905492896965</v>
      </c>
      <c r="AC156"/>
      <c r="AD156" s="362" t="s">
        <v>231</v>
      </c>
      <c r="AE156" s="363">
        <f>SUM(AE157:AE163)</f>
        <v>6.192977404734</v>
      </c>
      <c r="AF156" s="363">
        <f t="shared" ref="AF156:AP156" si="389">SUM(AF157:AF163)</f>
        <v>5.3994488021819995</v>
      </c>
      <c r="AG156" s="363">
        <f t="shared" si="389"/>
        <v>3.0774548805780002</v>
      </c>
      <c r="AH156" s="363">
        <f t="shared" ref="AH156:AI156" si="390">SUM(AH157:AH163)</f>
        <v>3.4013039407559997</v>
      </c>
      <c r="AI156" s="363">
        <f t="shared" si="390"/>
        <v>3.6805638000000003</v>
      </c>
      <c r="AJ156" s="363">
        <f t="shared" ref="AJ156" si="391">SUM(AJ157:AJ163)</f>
        <v>3.2264832330180564</v>
      </c>
      <c r="AK156" s="363">
        <f t="shared" si="389"/>
        <v>3.0448566812232576</v>
      </c>
      <c r="AL156" s="363">
        <f t="shared" si="389"/>
        <v>2.3222137005442338</v>
      </c>
      <c r="AM156" s="363">
        <f t="shared" si="389"/>
        <v>1.6345171391632332</v>
      </c>
      <c r="AN156" s="363">
        <f t="shared" si="389"/>
        <v>0.80861339703693569</v>
      </c>
      <c r="AO156" s="363">
        <f t="shared" si="389"/>
        <v>0.39366704855745543</v>
      </c>
      <c r="AP156" s="363">
        <f t="shared" si="389"/>
        <v>0</v>
      </c>
    </row>
    <row r="157" spans="2:44" s="389" customFormat="1" ht="12" customHeight="1">
      <c r="B157" s="387" t="s">
        <v>348</v>
      </c>
      <c r="C157" s="388">
        <f>Autres_modes!C168</f>
        <v>0</v>
      </c>
      <c r="D157" s="388">
        <f>Autres_modes!D168</f>
        <v>0</v>
      </c>
      <c r="E157" s="388">
        <f>Autres_modes!E168</f>
        <v>0</v>
      </c>
      <c r="F157" s="388">
        <f>Autres_modes!F168</f>
        <v>0</v>
      </c>
      <c r="G157" s="388">
        <f>Autres_modes!G168</f>
        <v>0</v>
      </c>
      <c r="H157" s="388">
        <f>Autres_modes!H168</f>
        <v>0</v>
      </c>
      <c r="I157" s="388">
        <f>Autres_modes!I168</f>
        <v>1.5522470055889935E-2</v>
      </c>
      <c r="J157" s="388">
        <f>Autres_modes!J168</f>
        <v>5.3212196901461638E-2</v>
      </c>
      <c r="K157" s="388">
        <f>Autres_modes!K168</f>
        <v>9.2968485847848129E-2</v>
      </c>
      <c r="L157" s="388">
        <f>Autres_modes!L168</f>
        <v>0.12671094093001645</v>
      </c>
      <c r="M157" s="388">
        <f>Autres_modes!M168</f>
        <v>0.13762001120002762</v>
      </c>
      <c r="N157" s="388">
        <f>Autres_modes!N168</f>
        <v>0.14981136937616604</v>
      </c>
      <c r="O157" s="1"/>
      <c r="P157" s="387" t="s">
        <v>348</v>
      </c>
      <c r="Q157" s="502">
        <f t="shared" si="378"/>
        <v>0</v>
      </c>
      <c r="R157" s="502">
        <f t="shared" si="379"/>
        <v>0</v>
      </c>
      <c r="S157" s="502">
        <f t="shared" si="380"/>
        <v>0</v>
      </c>
      <c r="T157" s="502">
        <f t="shared" si="381"/>
        <v>0</v>
      </c>
      <c r="U157" s="502">
        <f t="shared" si="382"/>
        <v>0</v>
      </c>
      <c r="V157" s="502">
        <f t="shared" si="382"/>
        <v>0</v>
      </c>
      <c r="W157" s="502">
        <f t="shared" si="383"/>
        <v>0.18052632674999997</v>
      </c>
      <c r="X157" s="502">
        <f t="shared" si="384"/>
        <v>0.61885784996399884</v>
      </c>
      <c r="Y157" s="502">
        <f t="shared" si="385"/>
        <v>1.0812234904104738</v>
      </c>
      <c r="Z157" s="502">
        <f t="shared" si="386"/>
        <v>1.4736482430160913</v>
      </c>
      <c r="AA157" s="502">
        <f t="shared" si="387"/>
        <v>1.6005207302563214</v>
      </c>
      <c r="AB157" s="502">
        <f t="shared" si="388"/>
        <v>1.7423062258448112</v>
      </c>
      <c r="AC157"/>
      <c r="AD157" s="387" t="s">
        <v>348</v>
      </c>
      <c r="AE157" s="388">
        <f>0</f>
        <v>0</v>
      </c>
      <c r="AF157" s="388">
        <f>0</f>
        <v>0</v>
      </c>
      <c r="AG157" s="388">
        <f>0</f>
        <v>0</v>
      </c>
      <c r="AH157" s="388">
        <f>0</f>
        <v>0</v>
      </c>
      <c r="AI157" s="388">
        <f>0</f>
        <v>0</v>
      </c>
      <c r="AJ157" s="388">
        <f>0</f>
        <v>0</v>
      </c>
      <c r="AK157" s="388">
        <f>0</f>
        <v>0</v>
      </c>
      <c r="AL157" s="388">
        <f>0</f>
        <v>0</v>
      </c>
      <c r="AM157" s="388">
        <f>0</f>
        <v>0</v>
      </c>
      <c r="AN157" s="388">
        <f>0</f>
        <v>0</v>
      </c>
      <c r="AO157" s="388">
        <f>0</f>
        <v>0</v>
      </c>
      <c r="AP157" s="388">
        <f>0</f>
        <v>0</v>
      </c>
    </row>
    <row r="158" spans="2:44" s="364" customFormat="1" ht="12" customHeight="1">
      <c r="B158" s="365" t="s">
        <v>349</v>
      </c>
      <c r="C158" s="366">
        <f>Autres_modes!C169</f>
        <v>0</v>
      </c>
      <c r="D158" s="366">
        <f>Autres_modes!D169</f>
        <v>0</v>
      </c>
      <c r="E158" s="366">
        <f>Autres_modes!E169</f>
        <v>0</v>
      </c>
      <c r="F158" s="366">
        <f>Autres_modes!F169</f>
        <v>0</v>
      </c>
      <c r="G158" s="366">
        <f>Autres_modes!G169</f>
        <v>0</v>
      </c>
      <c r="H158" s="366">
        <f>Autres_modes!H169</f>
        <v>0</v>
      </c>
      <c r="I158" s="366">
        <f>Autres_modes!I169</f>
        <v>0.13970223050300942</v>
      </c>
      <c r="J158" s="366">
        <f>Autres_modes!J169</f>
        <v>0.11461088563391739</v>
      </c>
      <c r="K158" s="366">
        <f>Autres_modes!K169</f>
        <v>6.0190880960164818E-2</v>
      </c>
      <c r="L158" s="366">
        <f>Autres_modes!L169</f>
        <v>0</v>
      </c>
      <c r="M158" s="366">
        <f>Autres_modes!M169</f>
        <v>0</v>
      </c>
      <c r="N158" s="366">
        <f>Autres_modes!N169</f>
        <v>0</v>
      </c>
      <c r="O158" s="1"/>
      <c r="P158" s="365" t="s">
        <v>349</v>
      </c>
      <c r="Q158" s="512">
        <f t="shared" si="378"/>
        <v>0</v>
      </c>
      <c r="R158" s="512">
        <f t="shared" si="379"/>
        <v>0</v>
      </c>
      <c r="S158" s="512">
        <f t="shared" si="380"/>
        <v>0</v>
      </c>
      <c r="T158" s="512">
        <f t="shared" si="381"/>
        <v>0</v>
      </c>
      <c r="U158" s="512">
        <f t="shared" si="382"/>
        <v>0</v>
      </c>
      <c r="V158" s="512">
        <f t="shared" si="382"/>
        <v>0</v>
      </c>
      <c r="W158" s="512">
        <f t="shared" si="383"/>
        <v>1.6247369407499996</v>
      </c>
      <c r="X158" s="512">
        <f t="shared" si="384"/>
        <v>1.3329245999224593</v>
      </c>
      <c r="Y158" s="512">
        <f t="shared" si="385"/>
        <v>0.70001994556671687</v>
      </c>
      <c r="Z158" s="512">
        <f t="shared" si="386"/>
        <v>0</v>
      </c>
      <c r="AA158" s="512">
        <f t="shared" si="387"/>
        <v>0</v>
      </c>
      <c r="AB158" s="512">
        <f t="shared" si="388"/>
        <v>0</v>
      </c>
      <c r="AC158"/>
      <c r="AD158" s="365" t="s">
        <v>349</v>
      </c>
      <c r="AE158" s="366">
        <f t="shared" ref="AE158:AJ158" si="392">C158*2.362</f>
        <v>0</v>
      </c>
      <c r="AF158" s="366">
        <f t="shared" si="392"/>
        <v>0</v>
      </c>
      <c r="AG158" s="366">
        <f t="shared" si="392"/>
        <v>0</v>
      </c>
      <c r="AH158" s="366">
        <f t="shared" si="392"/>
        <v>0</v>
      </c>
      <c r="AI158" s="366">
        <f t="shared" si="392"/>
        <v>0</v>
      </c>
      <c r="AJ158" s="366">
        <f t="shared" si="392"/>
        <v>0</v>
      </c>
      <c r="AK158" s="366">
        <f t="shared" ref="AK158:AP158" si="393">I158*2.362</f>
        <v>0.32997666844810825</v>
      </c>
      <c r="AL158" s="366">
        <f t="shared" si="393"/>
        <v>0.27071091186731289</v>
      </c>
      <c r="AM158" s="366">
        <f t="shared" si="393"/>
        <v>0.14217086082790931</v>
      </c>
      <c r="AN158" s="366">
        <f t="shared" si="393"/>
        <v>0</v>
      </c>
      <c r="AO158" s="366">
        <f t="shared" si="393"/>
        <v>0</v>
      </c>
      <c r="AP158" s="366">
        <f t="shared" si="393"/>
        <v>0</v>
      </c>
    </row>
    <row r="159" spans="2:44" s="376" customFormat="1" ht="12" customHeight="1">
      <c r="B159" s="377" t="s">
        <v>415</v>
      </c>
      <c r="C159" s="393">
        <f>Autres_modes!C170</f>
        <v>0</v>
      </c>
      <c r="D159" s="393">
        <f>Autres_modes!D170</f>
        <v>0</v>
      </c>
      <c r="E159" s="393">
        <f>Autres_modes!E170</f>
        <v>0</v>
      </c>
      <c r="F159" s="393">
        <f>Autres_modes!F170</f>
        <v>0</v>
      </c>
      <c r="G159" s="393">
        <f>Autres_modes!G170</f>
        <v>0</v>
      </c>
      <c r="H159" s="393">
        <f>Autres_modes!H170</f>
        <v>0</v>
      </c>
      <c r="I159" s="393">
        <f>Autres_modes!I170</f>
        <v>0</v>
      </c>
      <c r="J159" s="393">
        <f>Autres_modes!J170</f>
        <v>3.6839213239473444E-2</v>
      </c>
      <c r="K159" s="393">
        <f>Autres_modes!K170</f>
        <v>0.11688114841171036</v>
      </c>
      <c r="L159" s="393">
        <f>Autres_modes!L170</f>
        <v>0.19006641139502464</v>
      </c>
      <c r="M159" s="393">
        <f>Autres_modes!M170</f>
        <v>0.20643001680004144</v>
      </c>
      <c r="N159" s="393">
        <f>Autres_modes!N170</f>
        <v>0.22471705406424908</v>
      </c>
      <c r="O159" s="1"/>
      <c r="P159" s="377" t="s">
        <v>415</v>
      </c>
      <c r="Q159" s="513">
        <f t="shared" si="378"/>
        <v>0</v>
      </c>
      <c r="R159" s="513">
        <f t="shared" si="379"/>
        <v>0</v>
      </c>
      <c r="S159" s="513">
        <f t="shared" si="380"/>
        <v>0</v>
      </c>
      <c r="T159" s="513">
        <f t="shared" si="381"/>
        <v>0</v>
      </c>
      <c r="U159" s="513">
        <f t="shared" si="382"/>
        <v>0</v>
      </c>
      <c r="V159" s="513">
        <f t="shared" si="382"/>
        <v>0</v>
      </c>
      <c r="W159" s="513">
        <f t="shared" si="383"/>
        <v>0</v>
      </c>
      <c r="X159" s="513">
        <f t="shared" si="384"/>
        <v>0.42844004997507618</v>
      </c>
      <c r="Y159" s="513">
        <f t="shared" si="385"/>
        <v>1.3593277560281916</v>
      </c>
      <c r="Z159" s="513">
        <f t="shared" si="386"/>
        <v>2.2104723645241369</v>
      </c>
      <c r="AA159" s="513">
        <f t="shared" si="387"/>
        <v>2.4007810953844824</v>
      </c>
      <c r="AB159" s="513">
        <f t="shared" si="388"/>
        <v>2.6134593387672171</v>
      </c>
      <c r="AC159"/>
      <c r="AD159" s="377" t="s">
        <v>415</v>
      </c>
      <c r="AE159" s="393">
        <f>C159*2.362*(1-FE_et_bio!B75)</f>
        <v>0</v>
      </c>
      <c r="AF159" s="393">
        <f>D159*2.362*(1-FE_et_bio!C75)</f>
        <v>0</v>
      </c>
      <c r="AG159" s="393">
        <f>E159*2.362*(1-FE_et_bio!D75)</f>
        <v>0</v>
      </c>
      <c r="AH159" s="393">
        <f>F159*2.362*(1-FE_et_bio!E75)</f>
        <v>0</v>
      </c>
      <c r="AI159" s="393">
        <f>G159*2.362*(1-FE_et_bio!F75)</f>
        <v>0</v>
      </c>
      <c r="AJ159" s="393">
        <f>H159*2.362*(1-FE_et_bio!G75)</f>
        <v>0</v>
      </c>
      <c r="AK159" s="393">
        <f>I159*2.362*(1-FE_et_bio!H75)</f>
        <v>0</v>
      </c>
      <c r="AL159" s="393">
        <f>J159*2.362*(1-FE_et_bio!I75)</f>
        <v>0</v>
      </c>
      <c r="AM159" s="393">
        <f>K159*2.362*(1-FE_et_bio!J75)</f>
        <v>0</v>
      </c>
      <c r="AN159" s="393">
        <f>L159*2.362*(1-FE_et_bio!K75)</f>
        <v>0</v>
      </c>
      <c r="AO159" s="393">
        <f>M159*2.362*(1-FE_et_bio!L75)</f>
        <v>0</v>
      </c>
      <c r="AP159" s="393">
        <f>N159*2.362*(1-FE_et_bio!M75)</f>
        <v>0</v>
      </c>
    </row>
    <row r="160" spans="2:44" s="389" customFormat="1" ht="12" customHeight="1">
      <c r="B160" s="387" t="s">
        <v>414</v>
      </c>
      <c r="C160" s="388">
        <f>Autres_modes!C171</f>
        <v>0</v>
      </c>
      <c r="D160" s="388">
        <f>Autres_modes!D171</f>
        <v>0</v>
      </c>
      <c r="E160" s="388">
        <f>Autres_modes!E171</f>
        <v>0</v>
      </c>
      <c r="F160" s="388">
        <f>Autres_modes!F171</f>
        <v>0</v>
      </c>
      <c r="G160" s="388">
        <f>Autres_modes!G171</f>
        <v>0</v>
      </c>
      <c r="H160" s="388">
        <f>Autres_modes!H171</f>
        <v>0</v>
      </c>
      <c r="I160" s="388">
        <f>Autres_modes!I171</f>
        <v>2.5870783426483225E-2</v>
      </c>
      <c r="J160" s="388">
        <f>Autres_modes!J171</f>
        <v>4.1458679347354845E-2</v>
      </c>
      <c r="K160" s="388">
        <f>Autres_modes!K171</f>
        <v>5.9240361397761641E-2</v>
      </c>
      <c r="L160" s="388">
        <f>Autres_modes!L171</f>
        <v>7.3013122065433006E-2</v>
      </c>
      <c r="M160" s="388">
        <f>Autres_modes!M171</f>
        <v>7.509764325183628E-2</v>
      </c>
      <c r="N160" s="388">
        <f>Autres_modes!N171</f>
        <v>7.8034595328041675E-2</v>
      </c>
      <c r="O160" s="1"/>
      <c r="P160" s="387" t="s">
        <v>414</v>
      </c>
      <c r="Q160" s="502">
        <f t="shared" si="378"/>
        <v>0</v>
      </c>
      <c r="R160" s="502">
        <f t="shared" si="379"/>
        <v>0</v>
      </c>
      <c r="S160" s="502">
        <f t="shared" si="380"/>
        <v>0</v>
      </c>
      <c r="T160" s="502">
        <f t="shared" si="381"/>
        <v>0</v>
      </c>
      <c r="U160" s="502">
        <f t="shared" si="382"/>
        <v>0</v>
      </c>
      <c r="V160" s="502">
        <f t="shared" si="382"/>
        <v>0</v>
      </c>
      <c r="W160" s="502">
        <f t="shared" si="383"/>
        <v>0.30087721124999994</v>
      </c>
      <c r="X160" s="502">
        <f t="shared" si="384"/>
        <v>0.48216444080973686</v>
      </c>
      <c r="Y160" s="502">
        <f t="shared" si="385"/>
        <v>0.68896540305596798</v>
      </c>
      <c r="Z160" s="502">
        <f t="shared" si="386"/>
        <v>0.84914260962098587</v>
      </c>
      <c r="AA160" s="502">
        <f t="shared" si="387"/>
        <v>0.87338559101885604</v>
      </c>
      <c r="AB160" s="502">
        <f t="shared" si="388"/>
        <v>0.90754234366512476</v>
      </c>
      <c r="AC160"/>
      <c r="AD160" s="387" t="s">
        <v>414</v>
      </c>
      <c r="AE160" s="388">
        <f>0</f>
        <v>0</v>
      </c>
      <c r="AF160" s="388">
        <f>0</f>
        <v>0</v>
      </c>
      <c r="AG160" s="388">
        <f>0</f>
        <v>0</v>
      </c>
      <c r="AH160" s="388">
        <f>0</f>
        <v>0</v>
      </c>
      <c r="AI160" s="388">
        <f>0</f>
        <v>0</v>
      </c>
      <c r="AJ160" s="388">
        <f>0</f>
        <v>0</v>
      </c>
      <c r="AK160" s="388">
        <f>0</f>
        <v>0</v>
      </c>
      <c r="AL160" s="388">
        <f>0</f>
        <v>0</v>
      </c>
      <c r="AM160" s="388">
        <f>0</f>
        <v>0</v>
      </c>
      <c r="AN160" s="388">
        <f>0</f>
        <v>0</v>
      </c>
      <c r="AO160" s="388">
        <f>0</f>
        <v>0</v>
      </c>
      <c r="AP160" s="388">
        <f>0</f>
        <v>0</v>
      </c>
    </row>
    <row r="161" spans="2:53" s="364" customFormat="1" ht="12" customHeight="1">
      <c r="B161" s="365" t="s">
        <v>350</v>
      </c>
      <c r="C161" s="366">
        <f>Autres_modes!C172</f>
        <v>1.9474771712999999</v>
      </c>
      <c r="D161" s="366">
        <f>Autres_modes!D172</f>
        <v>1.6979398748999996</v>
      </c>
      <c r="E161" s="366">
        <f>Autres_modes!E172</f>
        <v>0.96775310709999995</v>
      </c>
      <c r="F161" s="366">
        <f>Autres_modes!F172</f>
        <v>1.0695924341999998</v>
      </c>
      <c r="G161" s="366">
        <f>Autres_modes!G172</f>
        <v>1.15741</v>
      </c>
      <c r="H161" s="366">
        <f>Autres_modes!H172</f>
        <v>1.0146173688736027</v>
      </c>
      <c r="I161" s="366">
        <f>Autres_modes!I172</f>
        <v>0.85373585307394628</v>
      </c>
      <c r="J161" s="366">
        <f>Autres_modes!J172</f>
        <v>0.6451266631059499</v>
      </c>
      <c r="K161" s="366">
        <f>Autres_modes!K172</f>
        <v>0.46929128249538482</v>
      </c>
      <c r="L161" s="366">
        <f>Autres_modes!L172</f>
        <v>0.25428094246444516</v>
      </c>
      <c r="M161" s="366">
        <f>Autres_modes!M172</f>
        <v>0.12379466935769039</v>
      </c>
      <c r="N161" s="366">
        <f>Autres_modes!N172</f>
        <v>0</v>
      </c>
      <c r="O161" s="1"/>
      <c r="P161" s="365" t="s">
        <v>350</v>
      </c>
      <c r="Q161" s="512">
        <f t="shared" si="378"/>
        <v>22.649159502219</v>
      </c>
      <c r="R161" s="512">
        <f t="shared" si="379"/>
        <v>19.747040745086998</v>
      </c>
      <c r="S161" s="512">
        <f t="shared" si="380"/>
        <v>11.254968635573</v>
      </c>
      <c r="T161" s="512">
        <f t="shared" si="381"/>
        <v>12.439360009745998</v>
      </c>
      <c r="U161" s="512">
        <f t="shared" si="382"/>
        <v>13.460678300000001</v>
      </c>
      <c r="V161" s="512">
        <f t="shared" si="382"/>
        <v>11.799999999999999</v>
      </c>
      <c r="W161" s="512">
        <f t="shared" si="383"/>
        <v>9.9289479712499951</v>
      </c>
      <c r="X161" s="512">
        <f t="shared" si="384"/>
        <v>7.5028230919221981</v>
      </c>
      <c r="Y161" s="512">
        <f t="shared" si="385"/>
        <v>5.4578576154213261</v>
      </c>
      <c r="Z161" s="512">
        <f t="shared" si="386"/>
        <v>2.9572873608614976</v>
      </c>
      <c r="AA161" s="512">
        <f t="shared" si="387"/>
        <v>1.4397320046299393</v>
      </c>
      <c r="AB161" s="512">
        <f t="shared" si="388"/>
        <v>0</v>
      </c>
      <c r="AC161"/>
      <c r="AD161" s="365" t="s">
        <v>350</v>
      </c>
      <c r="AE161" s="366">
        <f t="shared" ref="AE161:AJ161" si="394">C161*3.18</f>
        <v>6.192977404734</v>
      </c>
      <c r="AF161" s="366">
        <f t="shared" si="394"/>
        <v>5.3994488021819995</v>
      </c>
      <c r="AG161" s="366">
        <f t="shared" si="394"/>
        <v>3.0774548805780002</v>
      </c>
      <c r="AH161" s="366">
        <f t="shared" si="394"/>
        <v>3.4013039407559997</v>
      </c>
      <c r="AI161" s="366">
        <f t="shared" si="394"/>
        <v>3.6805638000000003</v>
      </c>
      <c r="AJ161" s="366">
        <f t="shared" si="394"/>
        <v>3.2264832330180564</v>
      </c>
      <c r="AK161" s="366">
        <f t="shared" ref="AK161:AP161" si="395">I161*3.18</f>
        <v>2.7148800127751493</v>
      </c>
      <c r="AL161" s="366">
        <f t="shared" si="395"/>
        <v>2.0515027886769208</v>
      </c>
      <c r="AM161" s="366">
        <f t="shared" si="395"/>
        <v>1.4923462783353239</v>
      </c>
      <c r="AN161" s="366">
        <f t="shared" si="395"/>
        <v>0.80861339703693569</v>
      </c>
      <c r="AO161" s="366">
        <f t="shared" si="395"/>
        <v>0.39366704855745543</v>
      </c>
      <c r="AP161" s="366">
        <f t="shared" si="395"/>
        <v>0</v>
      </c>
    </row>
    <row r="162" spans="2:53" s="376" customFormat="1" ht="12" customHeight="1">
      <c r="B162" s="377" t="s">
        <v>508</v>
      </c>
      <c r="C162" s="393">
        <f>Autres_modes!C173</f>
        <v>0</v>
      </c>
      <c r="D162" s="393">
        <f>Autres_modes!D173</f>
        <v>0</v>
      </c>
      <c r="E162" s="393">
        <f>Autres_modes!E173</f>
        <v>0</v>
      </c>
      <c r="F162" s="393">
        <f>Autres_modes!F173</f>
        <v>0</v>
      </c>
      <c r="G162" s="393">
        <f>Autres_modes!G173</f>
        <v>0</v>
      </c>
      <c r="H162" s="393">
        <f>Autres_modes!H173</f>
        <v>0</v>
      </c>
      <c r="I162" s="393">
        <f>Autres_modes!I173</f>
        <v>0</v>
      </c>
      <c r="J162" s="393">
        <f>Autres_modes!J173</f>
        <v>2.9400108380420007E-3</v>
      </c>
      <c r="K162" s="393">
        <f>Autres_modes!K173</f>
        <v>0.11248577511444996</v>
      </c>
      <c r="L162" s="393">
        <f>Autres_modes!L173</f>
        <v>0.21619418362626353</v>
      </c>
      <c r="M162" s="393">
        <f>Autres_modes!M173</f>
        <v>0.26193570676796291</v>
      </c>
      <c r="N162" s="393">
        <f>Autres_modes!N173</f>
        <v>0.30913186741611692</v>
      </c>
      <c r="O162" s="1"/>
      <c r="P162" s="377" t="s">
        <v>508</v>
      </c>
      <c r="Q162" s="513">
        <f t="shared" si="378"/>
        <v>0</v>
      </c>
      <c r="R162" s="513">
        <f t="shared" si="379"/>
        <v>0</v>
      </c>
      <c r="S162" s="513">
        <f t="shared" si="380"/>
        <v>0</v>
      </c>
      <c r="T162" s="513">
        <f t="shared" si="381"/>
        <v>0</v>
      </c>
      <c r="U162" s="513">
        <f t="shared" si="382"/>
        <v>0</v>
      </c>
      <c r="V162" s="513">
        <f t="shared" si="382"/>
        <v>0</v>
      </c>
      <c r="W162" s="513">
        <f t="shared" si="383"/>
        <v>0</v>
      </c>
      <c r="X162" s="513">
        <f t="shared" si="384"/>
        <v>3.4192326046428467E-2</v>
      </c>
      <c r="Y162" s="513">
        <f t="shared" si="385"/>
        <v>1.3082095645810532</v>
      </c>
      <c r="Z162" s="513">
        <f t="shared" si="386"/>
        <v>2.5143383555734449</v>
      </c>
      <c r="AA162" s="513">
        <f t="shared" si="387"/>
        <v>3.0463122697114087</v>
      </c>
      <c r="AB162" s="513">
        <f t="shared" si="388"/>
        <v>3.5952036180494402</v>
      </c>
      <c r="AC162"/>
      <c r="AD162" s="377" t="s">
        <v>506</v>
      </c>
      <c r="AE162" s="393">
        <f>C162*3*(1-FE_et_bio!B75)</f>
        <v>0</v>
      </c>
      <c r="AF162" s="393">
        <f>D162*3*(1-FE_et_bio!C75)</f>
        <v>0</v>
      </c>
      <c r="AG162" s="393">
        <f>E162*3*(1-FE_et_bio!D75)</f>
        <v>0</v>
      </c>
      <c r="AH162" s="393">
        <f>F162*3*(1-FE_et_bio!E75)</f>
        <v>0</v>
      </c>
      <c r="AI162" s="393">
        <f>G162*3*(1-FE_et_bio!F75)</f>
        <v>0</v>
      </c>
      <c r="AJ162" s="393">
        <f>H162*3*(1-FE_et_bio!G75)</f>
        <v>0</v>
      </c>
      <c r="AK162" s="393">
        <f>I162*3*(1-FE_et_bio!H75)</f>
        <v>0</v>
      </c>
      <c r="AL162" s="393">
        <f>J162*3*(1-FE_et_bio!I75)</f>
        <v>0</v>
      </c>
      <c r="AM162" s="393">
        <f>K162*3*(1-FE_et_bio!J75)</f>
        <v>0</v>
      </c>
      <c r="AN162" s="393">
        <f>L162*3*(1-FE_et_bio!K75)</f>
        <v>0</v>
      </c>
      <c r="AO162" s="393">
        <f>M162*3*(1-FE_et_bio!L75)</f>
        <v>0</v>
      </c>
      <c r="AP162" s="393">
        <f>N162*3*(1-FE_et_bio!M75)</f>
        <v>0</v>
      </c>
    </row>
    <row r="163" spans="2:53" s="376" customFormat="1" ht="12" customHeight="1">
      <c r="B163" s="377" t="s">
        <v>79</v>
      </c>
      <c r="C163" s="393">
        <f>Autres_modes!C174</f>
        <v>0</v>
      </c>
      <c r="D163" s="393">
        <f>Autres_modes!D174</f>
        <v>0</v>
      </c>
      <c r="E163" s="393">
        <f>Autres_modes!E174</f>
        <v>0</v>
      </c>
      <c r="F163" s="393">
        <f>Autres_modes!F174</f>
        <v>0</v>
      </c>
      <c r="G163" s="393">
        <f>Autres_modes!G174</f>
        <v>0</v>
      </c>
      <c r="H163" s="393">
        <f>Autres_modes!H174</f>
        <v>0</v>
      </c>
      <c r="I163" s="393">
        <f>Autres_modes!I174</f>
        <v>0</v>
      </c>
      <c r="J163" s="393">
        <f>Autres_modes!J174</f>
        <v>6.6666912427256258E-3</v>
      </c>
      <c r="K163" s="393">
        <f>Autres_modes!K174</f>
        <v>3.515613715118017E-2</v>
      </c>
      <c r="L163" s="393">
        <f>Autres_modes!L174</f>
        <v>6.1686571631201545E-2</v>
      </c>
      <c r="M163" s="393">
        <f>Autres_modes!M174</f>
        <v>9.2812225468710222E-2</v>
      </c>
      <c r="N163" s="393">
        <f>Autres_modes!N174</f>
        <v>0.12386443702863761</v>
      </c>
      <c r="O163" s="1"/>
      <c r="P163" s="377" t="s">
        <v>79</v>
      </c>
      <c r="Q163" s="513">
        <f t="shared" si="378"/>
        <v>0</v>
      </c>
      <c r="R163" s="513">
        <f t="shared" si="379"/>
        <v>0</v>
      </c>
      <c r="S163" s="513">
        <f t="shared" si="380"/>
        <v>0</v>
      </c>
      <c r="T163" s="513">
        <f t="shared" si="381"/>
        <v>0</v>
      </c>
      <c r="U163" s="513">
        <f t="shared" si="382"/>
        <v>0</v>
      </c>
      <c r="V163" s="513">
        <f t="shared" si="382"/>
        <v>0</v>
      </c>
      <c r="W163" s="513">
        <f t="shared" si="383"/>
        <v>0</v>
      </c>
      <c r="X163" s="513">
        <f t="shared" si="384"/>
        <v>7.7533619152899039E-2</v>
      </c>
      <c r="Y163" s="513">
        <f t="shared" si="385"/>
        <v>0.40886587506822542</v>
      </c>
      <c r="Z163" s="513">
        <f t="shared" si="386"/>
        <v>0.71741482807087398</v>
      </c>
      <c r="AA163" s="513">
        <f t="shared" si="387"/>
        <v>1.0794061822010999</v>
      </c>
      <c r="AB163" s="513">
        <f t="shared" si="388"/>
        <v>1.4405434026430555</v>
      </c>
      <c r="AC163"/>
      <c r="AD163" s="377" t="s">
        <v>79</v>
      </c>
      <c r="AE163" s="393">
        <f>0</f>
        <v>0</v>
      </c>
      <c r="AF163" s="393">
        <f>0</f>
        <v>0</v>
      </c>
      <c r="AG163" s="393">
        <f>0</f>
        <v>0</v>
      </c>
      <c r="AH163" s="393">
        <f>0</f>
        <v>0</v>
      </c>
      <c r="AI163" s="393">
        <f>0</f>
        <v>0</v>
      </c>
      <c r="AJ163" s="393">
        <f>0</f>
        <v>0</v>
      </c>
      <c r="AK163" s="393">
        <f>0</f>
        <v>0</v>
      </c>
      <c r="AL163" s="393">
        <f>0</f>
        <v>0</v>
      </c>
      <c r="AM163" s="393">
        <f>0</f>
        <v>0</v>
      </c>
      <c r="AN163" s="393">
        <f>0</f>
        <v>0</v>
      </c>
      <c r="AO163" s="393">
        <f>0</f>
        <v>0</v>
      </c>
      <c r="AP163" s="393">
        <f>0</f>
        <v>0</v>
      </c>
    </row>
    <row r="164" spans="2:53" s="364" customFormat="1" ht="12" customHeight="1">
      <c r="B164" s="365" t="s">
        <v>380</v>
      </c>
      <c r="C164" s="366">
        <f>Autres_modes!C175</f>
        <v>1.9474771712999999</v>
      </c>
      <c r="D164" s="366">
        <f>Autres_modes!D175</f>
        <v>1.6979398748999996</v>
      </c>
      <c r="E164" s="366">
        <f>Autres_modes!E175</f>
        <v>0.96775310709999995</v>
      </c>
      <c r="F164" s="366">
        <f>Autres_modes!F175</f>
        <v>1.0695924341999998</v>
      </c>
      <c r="G164" s="366">
        <f>Autres_modes!G175</f>
        <v>1.15741</v>
      </c>
      <c r="H164" s="366">
        <f>Autres_modes!H175</f>
        <v>1.0146173688736027</v>
      </c>
      <c r="I164" s="366">
        <f>Autres_modes!I175</f>
        <v>1.0348313370593289</v>
      </c>
      <c r="J164" s="366">
        <f>Autres_modes!J175</f>
        <v>0.90085434030892486</v>
      </c>
      <c r="K164" s="366">
        <f>Autres_modes!K175</f>
        <v>0.94621407137849989</v>
      </c>
      <c r="L164" s="366">
        <f>Autres_modes!L175</f>
        <v>0.92195217211238434</v>
      </c>
      <c r="M164" s="366">
        <f>Autres_modes!M175</f>
        <v>0.89769027284626879</v>
      </c>
      <c r="N164" s="366">
        <f>Autres_modes!N175</f>
        <v>0.8855593232132114</v>
      </c>
      <c r="O164" s="1"/>
      <c r="P164" s="365" t="s">
        <v>380</v>
      </c>
      <c r="Q164" s="512">
        <f t="shared" si="378"/>
        <v>22.649159502219</v>
      </c>
      <c r="R164" s="512">
        <f t="shared" si="379"/>
        <v>19.747040745086998</v>
      </c>
      <c r="S164" s="512">
        <f t="shared" si="380"/>
        <v>11.254968635573</v>
      </c>
      <c r="T164" s="512">
        <f t="shared" si="381"/>
        <v>12.439360009745998</v>
      </c>
      <c r="U164" s="512">
        <f t="shared" si="382"/>
        <v>13.460678300000001</v>
      </c>
      <c r="V164" s="512">
        <f t="shared" si="382"/>
        <v>11.799999999999999</v>
      </c>
      <c r="W164" s="512">
        <f t="shared" si="383"/>
        <v>12.035088449999996</v>
      </c>
      <c r="X164" s="512">
        <f t="shared" si="384"/>
        <v>10.476935977792797</v>
      </c>
      <c r="Y164" s="512">
        <f t="shared" si="385"/>
        <v>11.004469650131954</v>
      </c>
      <c r="Z164" s="512">
        <f t="shared" si="386"/>
        <v>10.72230376166703</v>
      </c>
      <c r="AA164" s="512">
        <f t="shared" si="387"/>
        <v>10.440137873202106</v>
      </c>
      <c r="AB164" s="512">
        <f t="shared" si="388"/>
        <v>10.29905492896965</v>
      </c>
      <c r="AC164"/>
      <c r="AD164" s="365" t="s">
        <v>380</v>
      </c>
      <c r="AE164" s="366">
        <f>SUM(AE157:AE162)</f>
        <v>6.192977404734</v>
      </c>
      <c r="AF164" s="366">
        <f t="shared" ref="AF164:AP164" si="396">SUM(AF157:AF162)</f>
        <v>5.3994488021819995</v>
      </c>
      <c r="AG164" s="366">
        <f t="shared" si="396"/>
        <v>3.0774548805780002</v>
      </c>
      <c r="AH164" s="366">
        <f t="shared" ref="AH164:AI164" si="397">SUM(AH157:AH162)</f>
        <v>3.4013039407559997</v>
      </c>
      <c r="AI164" s="366">
        <f t="shared" si="397"/>
        <v>3.6805638000000003</v>
      </c>
      <c r="AJ164" s="366">
        <f t="shared" ref="AJ164" si="398">SUM(AJ157:AJ162)</f>
        <v>3.2264832330180564</v>
      </c>
      <c r="AK164" s="366">
        <f t="shared" si="396"/>
        <v>3.0448566812232576</v>
      </c>
      <c r="AL164" s="366">
        <f t="shared" si="396"/>
        <v>2.3222137005442338</v>
      </c>
      <c r="AM164" s="366">
        <f t="shared" si="396"/>
        <v>1.6345171391632332</v>
      </c>
      <c r="AN164" s="366">
        <f t="shared" si="396"/>
        <v>0.80861339703693569</v>
      </c>
      <c r="AO164" s="366">
        <f t="shared" si="396"/>
        <v>0.39366704855745543</v>
      </c>
      <c r="AP164" s="366">
        <f t="shared" si="396"/>
        <v>0</v>
      </c>
    </row>
    <row r="165" spans="2:53" ht="12" customHeight="1">
      <c r="O165" s="1"/>
    </row>
    <row r="166" spans="2:53" ht="12" customHeight="1">
      <c r="O166" s="1"/>
    </row>
    <row r="167" spans="2:53" ht="12" customHeight="1">
      <c r="O167" s="1"/>
      <c r="Y167" s="335">
        <f>Y170+Y171+Y172</f>
        <v>291.73648853948697</v>
      </c>
      <c r="AD167" t="s">
        <v>753</v>
      </c>
      <c r="AE167" s="292">
        <f>AE171+AE172</f>
        <v>48.414755418319395</v>
      </c>
      <c r="AF167" s="292">
        <f t="shared" ref="AF167:AY167" si="399">AF171+AF172</f>
        <v>48.400023135719564</v>
      </c>
      <c r="AG167" s="292">
        <f t="shared" si="399"/>
        <v>43.641530595714045</v>
      </c>
      <c r="AH167" s="292">
        <f t="shared" si="399"/>
        <v>47.512648142757044</v>
      </c>
      <c r="AI167" s="292">
        <f t="shared" si="399"/>
        <v>47.921483766097538</v>
      </c>
      <c r="AJ167" s="292">
        <f t="shared" si="399"/>
        <v>46.306246343865908</v>
      </c>
      <c r="AK167" s="292">
        <f t="shared" si="399"/>
        <v>44.274426916812068</v>
      </c>
      <c r="AL167" s="292">
        <f t="shared" si="399"/>
        <v>31.971236758616076</v>
      </c>
      <c r="AM167" s="292">
        <f t="shared" si="399"/>
        <v>21.094076429441913</v>
      </c>
      <c r="AN167" s="292">
        <f t="shared" si="399"/>
        <v>9.7011972944927578</v>
      </c>
      <c r="AO167" s="292">
        <f t="shared" si="399"/>
        <v>2.6766251227234896</v>
      </c>
      <c r="AP167" s="292">
        <f t="shared" si="399"/>
        <v>0</v>
      </c>
      <c r="AQ167" s="292">
        <f t="shared" si="399"/>
        <v>-8.5809042891428211E-2</v>
      </c>
      <c r="AR167" s="292">
        <f t="shared" si="399"/>
        <v>-6.3290827892193091E-2</v>
      </c>
      <c r="AS167" s="292" t="e">
        <f t="shared" si="399"/>
        <v>#VALUE!</v>
      </c>
      <c r="AT167" s="292">
        <f t="shared" si="399"/>
        <v>48.713643187452476</v>
      </c>
      <c r="AU167" s="292">
        <f t="shared" si="399"/>
        <v>43.982041089753267</v>
      </c>
      <c r="AV167" s="292">
        <f t="shared" si="399"/>
        <v>49.254433599378395</v>
      </c>
      <c r="AW167" s="292">
        <f t="shared" si="399"/>
        <v>48.773356743339775</v>
      </c>
      <c r="AX167" s="292">
        <f t="shared" si="399"/>
        <v>46.163494054488751</v>
      </c>
      <c r="AY167" s="292">
        <f t="shared" si="399"/>
        <v>1.9251154065831986</v>
      </c>
      <c r="AZ167" s="303">
        <f>AJ167/AY167-1</f>
        <v>23.053750848138918</v>
      </c>
    </row>
    <row r="168" spans="2:53" ht="15" customHeight="1" thickBot="1">
      <c r="B168" s="349" t="s">
        <v>403</v>
      </c>
      <c r="C168" s="350"/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1"/>
      <c r="P168" s="349" t="s">
        <v>403</v>
      </c>
      <c r="Q168" s="350"/>
      <c r="R168" s="350"/>
      <c r="S168" s="350"/>
      <c r="T168" s="350"/>
      <c r="U168" s="350"/>
      <c r="V168" s="350"/>
      <c r="W168" s="350"/>
      <c r="X168" s="350"/>
      <c r="Y168" s="350"/>
      <c r="Z168" s="350"/>
      <c r="AA168" s="350"/>
      <c r="AB168" s="350"/>
      <c r="AC168" s="350"/>
      <c r="AD168" s="349" t="s">
        <v>403</v>
      </c>
      <c r="AE168" s="350"/>
      <c r="AF168" s="350"/>
      <c r="AG168" s="350"/>
      <c r="AH168" s="350"/>
      <c r="AI168" s="350"/>
      <c r="AJ168" s="350"/>
      <c r="AK168" s="350"/>
      <c r="AL168" s="350"/>
      <c r="AM168" s="350"/>
      <c r="AN168" s="350"/>
      <c r="AO168" s="350"/>
      <c r="AP168" s="350"/>
      <c r="AZ168" s="344" t="e">
        <f t="shared" ref="AZ168" si="400">AJ168/AY168-1</f>
        <v>#DIV/0!</v>
      </c>
    </row>
    <row r="169" spans="2:53" ht="15" customHeight="1" thickBot="1">
      <c r="B169" s="293" t="s">
        <v>311</v>
      </c>
      <c r="C169" s="113">
        <v>2018</v>
      </c>
      <c r="D169" s="113">
        <v>2019</v>
      </c>
      <c r="E169" s="113">
        <v>2020</v>
      </c>
      <c r="F169" s="113">
        <v>2021</v>
      </c>
      <c r="G169" s="113">
        <v>2022</v>
      </c>
      <c r="H169" s="113">
        <v>2023</v>
      </c>
      <c r="I169" s="113">
        <v>2025</v>
      </c>
      <c r="J169" s="113">
        <v>2030</v>
      </c>
      <c r="K169" s="113">
        <v>2035</v>
      </c>
      <c r="L169" s="113">
        <v>2040</v>
      </c>
      <c r="M169" s="113">
        <v>2045</v>
      </c>
      <c r="N169" s="294">
        <v>2050</v>
      </c>
      <c r="O169" s="1"/>
      <c r="P169" s="293" t="s">
        <v>311</v>
      </c>
      <c r="Q169" s="113">
        <v>2018</v>
      </c>
      <c r="R169" s="113">
        <v>2019</v>
      </c>
      <c r="S169" s="113">
        <v>2020</v>
      </c>
      <c r="T169" s="113">
        <v>2021</v>
      </c>
      <c r="U169" s="113">
        <v>2022</v>
      </c>
      <c r="V169" s="113">
        <v>2023</v>
      </c>
      <c r="W169" s="113">
        <v>2025</v>
      </c>
      <c r="X169" s="113">
        <v>2030</v>
      </c>
      <c r="Y169" s="113">
        <v>2035</v>
      </c>
      <c r="Z169" s="113">
        <v>2040</v>
      </c>
      <c r="AA169" s="113">
        <v>2045</v>
      </c>
      <c r="AB169" s="294">
        <v>2050</v>
      </c>
      <c r="AD169" s="293" t="s">
        <v>311</v>
      </c>
      <c r="AE169" s="113">
        <v>2018</v>
      </c>
      <c r="AF169" s="113">
        <v>2019</v>
      </c>
      <c r="AG169" s="113">
        <v>2020</v>
      </c>
      <c r="AH169" s="113">
        <v>2021</v>
      </c>
      <c r="AI169" s="113">
        <v>2022</v>
      </c>
      <c r="AJ169" s="113">
        <v>2023</v>
      </c>
      <c r="AK169" s="113">
        <v>2025</v>
      </c>
      <c r="AL169" s="113">
        <v>2030</v>
      </c>
      <c r="AM169" s="113">
        <v>2035</v>
      </c>
      <c r="AN169" s="113">
        <v>2040</v>
      </c>
      <c r="AO169" s="113">
        <v>2045</v>
      </c>
      <c r="AP169" s="294">
        <v>2050</v>
      </c>
      <c r="AS169" s="309" t="s">
        <v>751</v>
      </c>
      <c r="AT169" s="1160">
        <v>2019</v>
      </c>
      <c r="AU169" s="1160">
        <v>2020</v>
      </c>
      <c r="AV169" s="1136">
        <v>2021</v>
      </c>
      <c r="AW169" s="1136">
        <v>2022</v>
      </c>
      <c r="AX169" s="1136">
        <v>2023</v>
      </c>
      <c r="AY169" s="344"/>
    </row>
    <row r="170" spans="2:53" ht="12" customHeight="1">
      <c r="B170" s="116" t="s">
        <v>30</v>
      </c>
      <c r="C170" s="296">
        <f t="shared" ref="C170:N170" si="401">C75</f>
        <v>25.724778148519587</v>
      </c>
      <c r="D170" s="296">
        <f t="shared" si="401"/>
        <v>26.111328906908415</v>
      </c>
      <c r="E170" s="296">
        <f t="shared" si="401"/>
        <v>20.682151194392645</v>
      </c>
      <c r="F170" s="296">
        <f t="shared" ref="F170:G170" si="402">F75</f>
        <v>22.347283993246375</v>
      </c>
      <c r="G170" s="296">
        <f t="shared" si="402"/>
        <v>24.660603691134352</v>
      </c>
      <c r="H170" s="296">
        <f t="shared" ref="H170" si="403">H75</f>
        <v>24.060911472016954</v>
      </c>
      <c r="I170" s="296">
        <f t="shared" si="401"/>
        <v>22.851669542732441</v>
      </c>
      <c r="J170" s="296">
        <f t="shared" si="401"/>
        <v>19.061250424582422</v>
      </c>
      <c r="K170" s="296">
        <f t="shared" si="401"/>
        <v>15.074397374270038</v>
      </c>
      <c r="L170" s="296">
        <f t="shared" si="401"/>
        <v>10.767865420982471</v>
      </c>
      <c r="M170" s="296">
        <f t="shared" si="401"/>
        <v>7.5481167665918019</v>
      </c>
      <c r="N170" s="297">
        <f t="shared" si="401"/>
        <v>5.9249891713102363</v>
      </c>
      <c r="O170" s="1"/>
      <c r="P170" s="116" t="s">
        <v>30</v>
      </c>
      <c r="Q170" s="508">
        <f t="shared" ref="Q170:AB170" si="404">Q75</f>
        <v>299.17916986728284</v>
      </c>
      <c r="R170" s="508">
        <f t="shared" si="404"/>
        <v>303.67475518734489</v>
      </c>
      <c r="S170" s="508">
        <f t="shared" si="404"/>
        <v>240.53341839078649</v>
      </c>
      <c r="T170" s="508">
        <f t="shared" ref="T170:U170" si="405">T75</f>
        <v>259.89891284145534</v>
      </c>
      <c r="U170" s="508">
        <f t="shared" si="405"/>
        <v>286.80282092789253</v>
      </c>
      <c r="V170" s="508">
        <f t="shared" ref="V170" si="406">V75</f>
        <v>279.82840041955717</v>
      </c>
      <c r="W170" s="508">
        <f t="shared" si="404"/>
        <v>265.76491678197829</v>
      </c>
      <c r="X170" s="508">
        <f t="shared" si="404"/>
        <v>221.6823424378936</v>
      </c>
      <c r="Y170" s="508">
        <f t="shared" si="404"/>
        <v>175.31524146276055</v>
      </c>
      <c r="Z170" s="508">
        <f t="shared" si="404"/>
        <v>125.23027484602615</v>
      </c>
      <c r="AA170" s="508">
        <f t="shared" si="404"/>
        <v>87.784597995462661</v>
      </c>
      <c r="AB170" s="508">
        <f t="shared" si="404"/>
        <v>68.907624062338058</v>
      </c>
      <c r="AD170" s="116" t="s">
        <v>30</v>
      </c>
      <c r="AE170" s="296">
        <f t="shared" ref="AE170:AP170" si="407">AE75</f>
        <v>74.695769621447198</v>
      </c>
      <c r="AF170" s="296">
        <f t="shared" si="407"/>
        <v>75.187827430280549</v>
      </c>
      <c r="AG170" s="296">
        <f t="shared" si="407"/>
        <v>59.597036332362464</v>
      </c>
      <c r="AH170" s="296">
        <f t="shared" ref="AH170:AI170" si="408">AH75</f>
        <v>64.352048771862243</v>
      </c>
      <c r="AI170" s="296">
        <f t="shared" si="408"/>
        <v>70.63191207799639</v>
      </c>
      <c r="AJ170" s="535">
        <f t="shared" ref="AJ170" si="409">AJ75</f>
        <v>68.191593313556041</v>
      </c>
      <c r="AK170" s="296">
        <f t="shared" si="407"/>
        <v>63.005808380799259</v>
      </c>
      <c r="AL170" s="296">
        <f t="shared" si="407"/>
        <v>47.599783515709383</v>
      </c>
      <c r="AM170" s="296">
        <f t="shared" si="407"/>
        <v>30.947137671333461</v>
      </c>
      <c r="AN170" s="296">
        <f t="shared" si="407"/>
        <v>13.925968039846509</v>
      </c>
      <c r="AO170" s="296">
        <f t="shared" si="407"/>
        <v>2.5103365092720025</v>
      </c>
      <c r="AP170" s="296">
        <f t="shared" si="407"/>
        <v>0</v>
      </c>
      <c r="AQ170" s="673">
        <f>AJ170/AF170-1</f>
        <v>-9.3050090098851568E-2</v>
      </c>
      <c r="AR170" s="1055">
        <f>AJ170/AI170-1</f>
        <v>-3.4549804651268556E-2</v>
      </c>
      <c r="AS170" s="1157" t="s">
        <v>30</v>
      </c>
      <c r="AT170" s="1161">
        <v>69.793308189203287</v>
      </c>
      <c r="AU170" s="1161">
        <v>56.748072007108604</v>
      </c>
      <c r="AV170" s="1162">
        <v>63.881139613814376</v>
      </c>
      <c r="AW170" s="1162">
        <v>67.137193219379455</v>
      </c>
      <c r="AX170" s="1163">
        <v>65.609252309669358</v>
      </c>
      <c r="AY170" s="344">
        <f>AI170/AW170</f>
        <v>1.0520533953094746</v>
      </c>
      <c r="AZ170" s="344">
        <f>AJ170/AX170</f>
        <v>1.0393594030259372</v>
      </c>
      <c r="BA170" s="303">
        <f>AX170/AW170-1</f>
        <v>-2.2758486562244995E-2</v>
      </c>
    </row>
    <row r="171" spans="2:53" ht="12" customHeight="1">
      <c r="B171" s="116" t="s">
        <v>72</v>
      </c>
      <c r="C171" s="296">
        <f t="shared" ref="C171:N171" si="410">C83</f>
        <v>5.861728763610774</v>
      </c>
      <c r="D171" s="296">
        <f t="shared" si="410"/>
        <v>5.9170923808250668</v>
      </c>
      <c r="E171" s="296">
        <f t="shared" si="410"/>
        <v>5.1422960507973876</v>
      </c>
      <c r="F171" s="296">
        <f t="shared" ref="F171:G171" si="411">F83</f>
        <v>5.707869339560224</v>
      </c>
      <c r="G171" s="296">
        <f t="shared" si="411"/>
        <v>5.8080336024290826</v>
      </c>
      <c r="H171" s="296">
        <f t="shared" ref="H171" si="412">H83</f>
        <v>5.7011768454994636</v>
      </c>
      <c r="I171" s="296">
        <f t="shared" si="410"/>
        <v>5.5627540978817738</v>
      </c>
      <c r="J171" s="296">
        <f t="shared" si="410"/>
        <v>4.93179856304263</v>
      </c>
      <c r="K171" s="296">
        <f t="shared" si="410"/>
        <v>3.9793046978284456</v>
      </c>
      <c r="L171" s="296">
        <f t="shared" si="410"/>
        <v>2.7486907669670311</v>
      </c>
      <c r="M171" s="296">
        <f t="shared" si="410"/>
        <v>1.9766151510184056</v>
      </c>
      <c r="N171" s="297">
        <f t="shared" si="410"/>
        <v>1.6828361036283233</v>
      </c>
      <c r="O171" s="1"/>
      <c r="P171" s="116" t="s">
        <v>72</v>
      </c>
      <c r="Q171" s="508">
        <f t="shared" ref="Q171:AB171" si="413">Q83</f>
        <v>68.171905520793302</v>
      </c>
      <c r="R171" s="508">
        <f t="shared" si="413"/>
        <v>68.815784388995539</v>
      </c>
      <c r="S171" s="508">
        <f t="shared" si="413"/>
        <v>59.804903070773619</v>
      </c>
      <c r="T171" s="508">
        <f t="shared" ref="T171:U171" si="414">T83</f>
        <v>66.382520419085409</v>
      </c>
      <c r="U171" s="508">
        <f t="shared" si="414"/>
        <v>67.547430796250239</v>
      </c>
      <c r="V171" s="508">
        <f t="shared" ref="V171" si="415">V83</f>
        <v>66.304686713158759</v>
      </c>
      <c r="W171" s="508">
        <f t="shared" si="413"/>
        <v>64.694830158365036</v>
      </c>
      <c r="X171" s="508">
        <f t="shared" si="413"/>
        <v>57.356817288185788</v>
      </c>
      <c r="Y171" s="508">
        <f t="shared" si="413"/>
        <v>46.279313635744828</v>
      </c>
      <c r="Z171" s="508">
        <f t="shared" si="413"/>
        <v>31.967273619826575</v>
      </c>
      <c r="AA171" s="508">
        <f t="shared" si="413"/>
        <v>22.988034206344057</v>
      </c>
      <c r="AB171" s="508">
        <f t="shared" si="413"/>
        <v>19.571383885197402</v>
      </c>
      <c r="AD171" s="116" t="s">
        <v>72</v>
      </c>
      <c r="AE171" s="296">
        <f t="shared" ref="AE171:AP171" si="416">AE83</f>
        <v>17.157625244471049</v>
      </c>
      <c r="AF171" s="296">
        <f t="shared" si="416"/>
        <v>17.200539538519006</v>
      </c>
      <c r="AG171" s="296">
        <f t="shared" si="416"/>
        <v>14.95412330754402</v>
      </c>
      <c r="AH171" s="296">
        <f t="shared" ref="AH171:AI171" si="417">AH83</f>
        <v>16.645378214204495</v>
      </c>
      <c r="AI171" s="296">
        <f t="shared" si="417"/>
        <v>16.900328100712585</v>
      </c>
      <c r="AJ171" s="535">
        <f t="shared" ref="AJ171" si="418">AJ83</f>
        <v>16.483688572723832</v>
      </c>
      <c r="AK171" s="296">
        <f t="shared" si="416"/>
        <v>15.768973859387387</v>
      </c>
      <c r="AL171" s="296">
        <f t="shared" si="416"/>
        <v>12.805510261541126</v>
      </c>
      <c r="AM171" s="296">
        <f t="shared" si="416"/>
        <v>8.5133518969657267</v>
      </c>
      <c r="AN171" s="296">
        <f t="shared" si="416"/>
        <v>3.3977171713972414</v>
      </c>
      <c r="AO171" s="296">
        <f t="shared" si="416"/>
        <v>0.4958236460165118</v>
      </c>
      <c r="AP171" s="296">
        <f t="shared" si="416"/>
        <v>0</v>
      </c>
      <c r="AQ171" s="673">
        <f t="shared" ref="AQ171:AQ183" si="419">AJ171/AF171-1</f>
        <v>-4.1676074415564313E-2</v>
      </c>
      <c r="AR171" s="1055">
        <f t="shared" ref="AR171:AR183" si="420">AJ171/AI171-1</f>
        <v>-2.4652747893763483E-2</v>
      </c>
      <c r="AS171" s="1157" t="s">
        <v>72</v>
      </c>
      <c r="AT171" s="1161">
        <v>19.689959009926653</v>
      </c>
      <c r="AU171" s="1161">
        <v>17.014953206419204</v>
      </c>
      <c r="AV171" s="1162">
        <v>19.311600768765903</v>
      </c>
      <c r="AW171" s="1162">
        <v>19.666297258726768</v>
      </c>
      <c r="AX171" s="1163">
        <v>18.833652120498655</v>
      </c>
      <c r="AY171" s="344">
        <f t="shared" ref="AY171:AZ179" si="421">AI171/AW171</f>
        <v>0.85935485863833339</v>
      </c>
      <c r="AZ171" s="344">
        <f t="shared" si="421"/>
        <v>0.87522528648508324</v>
      </c>
      <c r="BA171" s="303">
        <f t="shared" ref="BA171:BA180" si="422">AX171/AW171-1</f>
        <v>-4.2338683651221287E-2</v>
      </c>
    </row>
    <row r="172" spans="2:53" ht="12" customHeight="1">
      <c r="B172" s="116" t="s">
        <v>95</v>
      </c>
      <c r="C172" s="296">
        <f>C91</f>
        <v>10.672695866570393</v>
      </c>
      <c r="D172" s="296">
        <f t="shared" ref="D172:N172" si="423">D91</f>
        <v>10.731860032520878</v>
      </c>
      <c r="E172" s="296">
        <f t="shared" si="423"/>
        <v>9.8629806612991491</v>
      </c>
      <c r="F172" s="296">
        <f t="shared" si="423"/>
        <v>10.593258316614119</v>
      </c>
      <c r="G172" s="296">
        <f t="shared" si="423"/>
        <v>10.670922701442013</v>
      </c>
      <c r="H172" s="296">
        <f t="shared" ref="H172" si="424">H91</f>
        <v>10.314554472333192</v>
      </c>
      <c r="I172" s="296">
        <f t="shared" si="423"/>
        <v>10.051301497732608</v>
      </c>
      <c r="J172" s="296">
        <f t="shared" si="423"/>
        <v>7.4726260680077488</v>
      </c>
      <c r="K172" s="296">
        <f t="shared" si="423"/>
        <v>6.0311206742030592</v>
      </c>
      <c r="L172" s="296">
        <f t="shared" si="423"/>
        <v>4.6040330374560261</v>
      </c>
      <c r="M172" s="296">
        <f t="shared" si="423"/>
        <v>3.764159434995237</v>
      </c>
      <c r="N172" s="296">
        <f t="shared" si="423"/>
        <v>3.2938312868182829</v>
      </c>
      <c r="O172" s="1"/>
      <c r="P172" s="116" t="s">
        <v>95</v>
      </c>
      <c r="Q172" s="508">
        <f>Q91</f>
        <v>124.12345292821368</v>
      </c>
      <c r="R172" s="508">
        <f t="shared" ref="R172:AB172" si="425">R91</f>
        <v>124.81153217821782</v>
      </c>
      <c r="S172" s="508">
        <f t="shared" si="425"/>
        <v>114.70646509090911</v>
      </c>
      <c r="T172" s="508">
        <f t="shared" si="425"/>
        <v>123.1995942222222</v>
      </c>
      <c r="U172" s="508">
        <f t="shared" si="425"/>
        <v>124.10283101777061</v>
      </c>
      <c r="V172" s="508">
        <f t="shared" ref="V172" si="426">V91</f>
        <v>119.95826851323504</v>
      </c>
      <c r="W172" s="508">
        <f t="shared" si="425"/>
        <v>116.89663641863024</v>
      </c>
      <c r="X172" s="508">
        <f t="shared" si="425"/>
        <v>86.906641170930129</v>
      </c>
      <c r="Y172" s="508">
        <f t="shared" si="425"/>
        <v>70.141933440981589</v>
      </c>
      <c r="Z172" s="508">
        <f t="shared" si="425"/>
        <v>53.544904225613585</v>
      </c>
      <c r="AA172" s="508">
        <f t="shared" si="425"/>
        <v>43.77717422899461</v>
      </c>
      <c r="AB172" s="508">
        <f t="shared" si="425"/>
        <v>38.307257865696634</v>
      </c>
      <c r="AD172" s="116" t="s">
        <v>95</v>
      </c>
      <c r="AE172" s="296">
        <f>AE91</f>
        <v>31.257130173848346</v>
      </c>
      <c r="AF172" s="296">
        <f t="shared" ref="AF172:AP172" si="427">AF91</f>
        <v>31.199483597200558</v>
      </c>
      <c r="AG172" s="296">
        <f t="shared" si="427"/>
        <v>28.687407288170025</v>
      </c>
      <c r="AH172" s="296">
        <f t="shared" si="427"/>
        <v>30.867269928552545</v>
      </c>
      <c r="AI172" s="296">
        <f t="shared" si="427"/>
        <v>31.021155665384953</v>
      </c>
      <c r="AJ172" s="535">
        <f t="shared" ref="AJ172" si="428">AJ91</f>
        <v>29.822557771142073</v>
      </c>
      <c r="AK172" s="296">
        <f t="shared" si="427"/>
        <v>28.505453057424681</v>
      </c>
      <c r="AL172" s="296">
        <f t="shared" si="427"/>
        <v>19.165726497074949</v>
      </c>
      <c r="AM172" s="296">
        <f t="shared" si="427"/>
        <v>12.580724532476186</v>
      </c>
      <c r="AN172" s="296">
        <f t="shared" si="427"/>
        <v>6.3034801230955164</v>
      </c>
      <c r="AO172" s="296">
        <f t="shared" si="427"/>
        <v>2.1808014767069777</v>
      </c>
      <c r="AP172" s="296">
        <f t="shared" si="427"/>
        <v>0</v>
      </c>
      <c r="AQ172" s="673">
        <f t="shared" si="419"/>
        <v>-4.4132968475863898E-2</v>
      </c>
      <c r="AR172" s="1055">
        <f t="shared" si="420"/>
        <v>-3.8638079998429609E-2</v>
      </c>
      <c r="AS172" s="1157" t="s">
        <v>570</v>
      </c>
      <c r="AT172" s="1161">
        <v>29.023684177525819</v>
      </c>
      <c r="AU172" s="1161">
        <v>26.967087883334059</v>
      </c>
      <c r="AV172" s="1162">
        <v>29.942832830612492</v>
      </c>
      <c r="AW172" s="1162">
        <v>29.107059484613011</v>
      </c>
      <c r="AX172" s="1163">
        <v>27.3298419339901</v>
      </c>
      <c r="AY172" s="344">
        <f t="shared" si="421"/>
        <v>1.0657605479448653</v>
      </c>
      <c r="AZ172" s="344">
        <f t="shared" si="421"/>
        <v>1.0912085713182185</v>
      </c>
      <c r="BA172" s="303">
        <f t="shared" si="422"/>
        <v>-6.1057955770572048E-2</v>
      </c>
    </row>
    <row r="173" spans="2:53" ht="12" customHeight="1">
      <c r="B173" s="116" t="s">
        <v>571</v>
      </c>
      <c r="C173" s="296">
        <f>C99</f>
        <v>0.74089836323683966</v>
      </c>
      <c r="D173" s="296">
        <f t="shared" ref="D173:N173" si="429">D99</f>
        <v>0.75503928445923207</v>
      </c>
      <c r="E173" s="296">
        <f t="shared" si="429"/>
        <v>0.54419266514636044</v>
      </c>
      <c r="F173" s="296">
        <f t="shared" si="429"/>
        <v>0.63384548810471464</v>
      </c>
      <c r="G173" s="296">
        <f t="shared" si="429"/>
        <v>0.69506148503634213</v>
      </c>
      <c r="H173" s="296">
        <f t="shared" ref="H173" si="430">H99</f>
        <v>0.72744522825631075</v>
      </c>
      <c r="I173" s="296">
        <f t="shared" si="429"/>
        <v>0.73832820203275573</v>
      </c>
      <c r="J173" s="296">
        <f t="shared" si="429"/>
        <v>0.70143620570011056</v>
      </c>
      <c r="K173" s="296">
        <f t="shared" si="429"/>
        <v>0.60337812212593156</v>
      </c>
      <c r="L173" s="296">
        <f t="shared" si="429"/>
        <v>0.48975601250471013</v>
      </c>
      <c r="M173" s="296">
        <f t="shared" si="429"/>
        <v>0.41197892133212904</v>
      </c>
      <c r="N173" s="296">
        <f t="shared" si="429"/>
        <v>0.37621935220569114</v>
      </c>
      <c r="O173" s="1"/>
      <c r="P173" s="116" t="s">
        <v>571</v>
      </c>
      <c r="Q173" s="508">
        <f>Q99</f>
        <v>8.6166479644444465</v>
      </c>
      <c r="R173" s="508">
        <f t="shared" ref="R173:AB173" si="431">R99</f>
        <v>8.7811068782608697</v>
      </c>
      <c r="S173" s="508">
        <f t="shared" si="431"/>
        <v>6.3289606956521727</v>
      </c>
      <c r="T173" s="508">
        <f t="shared" si="431"/>
        <v>7.371623026657832</v>
      </c>
      <c r="U173" s="508">
        <f t="shared" si="431"/>
        <v>8.083565070972659</v>
      </c>
      <c r="V173" s="508">
        <f t="shared" ref="V173" si="432">V99</f>
        <v>8.4601880046208944</v>
      </c>
      <c r="W173" s="508">
        <f t="shared" si="431"/>
        <v>8.5867569896409499</v>
      </c>
      <c r="X173" s="508">
        <f t="shared" si="431"/>
        <v>8.1577030722922856</v>
      </c>
      <c r="Y173" s="508">
        <f t="shared" si="431"/>
        <v>7.0172875603245846</v>
      </c>
      <c r="Z173" s="508">
        <f t="shared" si="431"/>
        <v>5.6958624254297794</v>
      </c>
      <c r="AA173" s="508">
        <f t="shared" si="431"/>
        <v>4.7913148550926614</v>
      </c>
      <c r="AB173" s="508">
        <f t="shared" si="431"/>
        <v>4.3754310661521885</v>
      </c>
      <c r="AD173" s="116" t="s">
        <v>571</v>
      </c>
      <c r="AE173" s="296">
        <f>AE99</f>
        <v>2.1468174948229262</v>
      </c>
      <c r="AF173" s="296">
        <f t="shared" ref="AF173:AP173" si="433">AF99</f>
        <v>2.1693222270752361</v>
      </c>
      <c r="AG173" s="296">
        <f t="shared" si="433"/>
        <v>1.5682482545998129</v>
      </c>
      <c r="AH173" s="296">
        <f t="shared" si="433"/>
        <v>1.82127968954203</v>
      </c>
      <c r="AI173" s="296">
        <f t="shared" si="433"/>
        <v>1.9820443015126046</v>
      </c>
      <c r="AJ173" s="535">
        <f t="shared" ref="AJ173" si="434">AJ99</f>
        <v>2.0504088640030376</v>
      </c>
      <c r="AK173" s="1167">
        <f t="shared" si="433"/>
        <v>2.0144841928065986</v>
      </c>
      <c r="AL173" s="1167">
        <f t="shared" si="433"/>
        <v>1.6827184105262192</v>
      </c>
      <c r="AM173" s="1167">
        <f t="shared" si="433"/>
        <v>1.2133894527606155</v>
      </c>
      <c r="AN173" s="1167">
        <f t="shared" si="433"/>
        <v>0.68753349385454665</v>
      </c>
      <c r="AO173" s="1167">
        <f t="shared" si="433"/>
        <v>0.24530464951327929</v>
      </c>
      <c r="AP173" s="1167">
        <f t="shared" si="433"/>
        <v>0</v>
      </c>
      <c r="AQ173" s="673">
        <f t="shared" si="419"/>
        <v>-5.4815905902795392E-2</v>
      </c>
      <c r="AR173" s="1055">
        <f t="shared" si="420"/>
        <v>3.4491944725080215E-2</v>
      </c>
      <c r="AS173" s="1157" t="s">
        <v>106</v>
      </c>
      <c r="AT173" s="1161">
        <v>2.7830738940871975</v>
      </c>
      <c r="AU173" s="1161">
        <v>2.2008323870976465</v>
      </c>
      <c r="AV173" s="1162">
        <v>2.7001876047262292</v>
      </c>
      <c r="AW173" s="1162">
        <v>2.862743374162299</v>
      </c>
      <c r="AX173" s="1163">
        <v>2.7987737371057007</v>
      </c>
      <c r="AY173" s="344">
        <f t="shared" si="421"/>
        <v>0.69235835786104782</v>
      </c>
      <c r="AZ173" s="344">
        <f t="shared" si="421"/>
        <v>0.73260972718838979</v>
      </c>
      <c r="BA173" s="303">
        <f t="shared" si="422"/>
        <v>-2.2345571605878689E-2</v>
      </c>
    </row>
    <row r="174" spans="2:53" ht="12" customHeight="1">
      <c r="B174" s="116" t="s">
        <v>140</v>
      </c>
      <c r="C174" s="296">
        <f t="shared" ref="C174:N174" si="435">C107</f>
        <v>0.43910243667983567</v>
      </c>
      <c r="D174" s="296">
        <f t="shared" si="435"/>
        <v>0.43901603835014552</v>
      </c>
      <c r="E174" s="296">
        <f t="shared" si="435"/>
        <v>0.37096855240587295</v>
      </c>
      <c r="F174" s="296">
        <f t="shared" ref="F174:G174" si="436">F107</f>
        <v>0.42999960636418455</v>
      </c>
      <c r="G174" s="296">
        <f t="shared" si="436"/>
        <v>0.41985347916019011</v>
      </c>
      <c r="H174" s="296">
        <f t="shared" ref="H174" si="437">H107</f>
        <v>0.41985347916019011</v>
      </c>
      <c r="I174" s="296">
        <f t="shared" si="435"/>
        <v>0.38307420988799762</v>
      </c>
      <c r="J174" s="296">
        <f t="shared" si="435"/>
        <v>0.30998553749802571</v>
      </c>
      <c r="K174" s="296">
        <f t="shared" si="435"/>
        <v>0.2392797685529745</v>
      </c>
      <c r="L174" s="296">
        <f t="shared" si="435"/>
        <v>0.1991482527787633</v>
      </c>
      <c r="M174" s="296">
        <f t="shared" si="435"/>
        <v>0.17103551667766195</v>
      </c>
      <c r="N174" s="297">
        <f t="shared" si="435"/>
        <v>0.1397673708744562</v>
      </c>
      <c r="O174" s="1"/>
      <c r="P174" s="116" t="s">
        <v>140</v>
      </c>
      <c r="Q174" s="508">
        <f t="shared" ref="Q174:AB174" si="438">Q107</f>
        <v>5.1067613385864892</v>
      </c>
      <c r="R174" s="508">
        <f t="shared" si="438"/>
        <v>5.1057565260121924</v>
      </c>
      <c r="S174" s="508">
        <f t="shared" si="438"/>
        <v>4.3143642644803029</v>
      </c>
      <c r="T174" s="508">
        <f t="shared" ref="T174:U174" si="439">T107</f>
        <v>5.0008954220154669</v>
      </c>
      <c r="U174" s="508">
        <f t="shared" si="439"/>
        <v>4.8828959626330111</v>
      </c>
      <c r="V174" s="508">
        <f t="shared" ref="V174" si="440">V107</f>
        <v>4.8828959626330111</v>
      </c>
      <c r="W174" s="508">
        <f t="shared" si="438"/>
        <v>4.4551530609974126</v>
      </c>
      <c r="X174" s="508">
        <f t="shared" si="438"/>
        <v>3.6051318011020395</v>
      </c>
      <c r="Y174" s="508">
        <f t="shared" si="438"/>
        <v>2.7828237082710938</v>
      </c>
      <c r="Z174" s="508">
        <f t="shared" si="438"/>
        <v>2.3160941798170174</v>
      </c>
      <c r="AA174" s="508">
        <f t="shared" si="438"/>
        <v>1.9891430589612087</v>
      </c>
      <c r="AB174" s="508">
        <f t="shared" si="438"/>
        <v>1.6254945232699258</v>
      </c>
      <c r="AD174" s="116" t="s">
        <v>140</v>
      </c>
      <c r="AE174" s="297">
        <f t="shared" ref="AE174:AP174" si="441">AE107</f>
        <v>1.2474005049891597</v>
      </c>
      <c r="AF174" s="297">
        <f t="shared" si="441"/>
        <v>1.2349941531314752</v>
      </c>
      <c r="AG174" s="297">
        <f t="shared" si="441"/>
        <v>1.0493231343150426</v>
      </c>
      <c r="AH174" s="297">
        <f t="shared" ref="AH174:AI174" si="442">AH107</f>
        <v>1.1965554005559473</v>
      </c>
      <c r="AI174" s="297">
        <f t="shared" si="442"/>
        <v>1.1519073406712241</v>
      </c>
      <c r="AJ174" s="1156">
        <f t="shared" ref="AJ174" si="443">AJ107</f>
        <v>1.1442408795313799</v>
      </c>
      <c r="AK174" s="297">
        <f t="shared" si="441"/>
        <v>1.0109612436415398</v>
      </c>
      <c r="AL174" s="297">
        <f t="shared" si="441"/>
        <v>0.7119930273381202</v>
      </c>
      <c r="AM174" s="297">
        <f t="shared" si="441"/>
        <v>0.42865601070517245</v>
      </c>
      <c r="AN174" s="297">
        <f t="shared" si="441"/>
        <v>0.25652192501797966</v>
      </c>
      <c r="AO174" s="297">
        <f t="shared" si="441"/>
        <v>0.10224999808408984</v>
      </c>
      <c r="AP174" s="297">
        <f t="shared" si="441"/>
        <v>0</v>
      </c>
      <c r="AQ174" s="673">
        <f t="shared" si="419"/>
        <v>-7.3484779964325786E-2</v>
      </c>
      <c r="AR174" s="1055">
        <f t="shared" si="420"/>
        <v>-6.6554495046250439E-3</v>
      </c>
      <c r="AS174" s="1157" t="s">
        <v>310</v>
      </c>
      <c r="AT174" s="1161">
        <v>1.3455104798976241</v>
      </c>
      <c r="AU174" s="1161">
        <v>1.1412417906249921</v>
      </c>
      <c r="AV174" s="1162">
        <v>1.165068816775481</v>
      </c>
      <c r="AW174" s="1162">
        <v>1.2994495313883982</v>
      </c>
      <c r="AX174" s="1163">
        <v>1.3519493569407339</v>
      </c>
      <c r="AY174" s="344">
        <f t="shared" si="421"/>
        <v>0.88645792918211108</v>
      </c>
      <c r="AZ174" s="344">
        <f t="shared" si="421"/>
        <v>0.8463637144816073</v>
      </c>
      <c r="BA174" s="303">
        <f t="shared" si="422"/>
        <v>4.0401588737534189E-2</v>
      </c>
    </row>
    <row r="175" spans="2:53" ht="12" customHeight="1">
      <c r="B175" s="116" t="s">
        <v>147</v>
      </c>
      <c r="C175" s="296">
        <f t="shared" ref="C175:N175" si="444">C123</f>
        <v>0.86592862016754735</v>
      </c>
      <c r="D175" s="296">
        <f t="shared" si="444"/>
        <v>0.85343013869876372</v>
      </c>
      <c r="E175" s="296">
        <f t="shared" si="444"/>
        <v>0.69986012153234989</v>
      </c>
      <c r="F175" s="296">
        <f t="shared" ref="F175:G175" si="445">F123</f>
        <v>0.79281313004701603</v>
      </c>
      <c r="G175" s="296">
        <f t="shared" si="445"/>
        <v>0.85645713961596126</v>
      </c>
      <c r="H175" s="296">
        <f t="shared" ref="H175" si="446">H123</f>
        <v>0.8001143879117556</v>
      </c>
      <c r="I175" s="296">
        <f t="shared" si="444"/>
        <v>0.79966615176564193</v>
      </c>
      <c r="J175" s="296">
        <f t="shared" si="444"/>
        <v>0.84871882082137051</v>
      </c>
      <c r="K175" s="296">
        <f t="shared" si="444"/>
        <v>0.88869063119684855</v>
      </c>
      <c r="L175" s="296">
        <f t="shared" si="444"/>
        <v>0.92556947171032766</v>
      </c>
      <c r="M175" s="296">
        <f t="shared" si="444"/>
        <v>0.95953837042483137</v>
      </c>
      <c r="N175" s="297">
        <f t="shared" si="444"/>
        <v>0.99077695514040665</v>
      </c>
      <c r="O175" s="1"/>
      <c r="P175" s="116" t="s">
        <v>147</v>
      </c>
      <c r="Q175" s="508">
        <f t="shared" ref="Q175:AB175" si="447">Q123</f>
        <v>10.070749852548577</v>
      </c>
      <c r="R175" s="508">
        <f t="shared" si="447"/>
        <v>9.9253925130666225</v>
      </c>
      <c r="S175" s="508">
        <f t="shared" si="447"/>
        <v>8.13937321342123</v>
      </c>
      <c r="T175" s="508">
        <f t="shared" ref="T175:U175" si="448">T123</f>
        <v>9.2204167024467978</v>
      </c>
      <c r="U175" s="508">
        <f t="shared" si="448"/>
        <v>9.9605965337336304</v>
      </c>
      <c r="V175" s="508">
        <f t="shared" ref="V175" si="449">V123</f>
        <v>9.3053303314137175</v>
      </c>
      <c r="W175" s="508">
        <f t="shared" si="447"/>
        <v>9.3001173450344155</v>
      </c>
      <c r="X175" s="508">
        <f t="shared" si="447"/>
        <v>9.8705998861525401</v>
      </c>
      <c r="Y175" s="508">
        <f t="shared" si="447"/>
        <v>10.335472040819349</v>
      </c>
      <c r="Z175" s="508">
        <f t="shared" si="447"/>
        <v>10.764372955991112</v>
      </c>
      <c r="AA175" s="508">
        <f t="shared" si="447"/>
        <v>11.159431248040789</v>
      </c>
      <c r="AB175" s="508">
        <f t="shared" si="447"/>
        <v>11.52273598828293</v>
      </c>
      <c r="AD175" s="116" t="s">
        <v>147</v>
      </c>
      <c r="AE175" s="296">
        <f t="shared" ref="AE175:AP175" si="450">AE123</f>
        <v>0.36693278299962961</v>
      </c>
      <c r="AF175" s="296">
        <f t="shared" si="450"/>
        <v>0.3652710844638678</v>
      </c>
      <c r="AG175" s="296">
        <f t="shared" si="450"/>
        <v>0.304519627370055</v>
      </c>
      <c r="AH175" s="296">
        <f t="shared" ref="AH175:AI175" si="451">AH123</f>
        <v>0.35032658711670561</v>
      </c>
      <c r="AI175" s="296">
        <f t="shared" si="451"/>
        <v>0.35916048687573127</v>
      </c>
      <c r="AJ175" s="535">
        <f t="shared" ref="AJ175" si="452">AJ123</f>
        <v>0.33574020179373731</v>
      </c>
      <c r="AK175" s="296">
        <f t="shared" si="450"/>
        <v>0.31585375594455722</v>
      </c>
      <c r="AL175" s="296">
        <f t="shared" si="450"/>
        <v>0.31880939265380692</v>
      </c>
      <c r="AM175" s="296">
        <f t="shared" si="450"/>
        <v>0.27399506446928928</v>
      </c>
      <c r="AN175" s="296">
        <f t="shared" si="450"/>
        <v>0.21107429634970326</v>
      </c>
      <c r="AO175" s="296">
        <f t="shared" si="450"/>
        <v>6.238137187962587E-2</v>
      </c>
      <c r="AP175" s="296">
        <f t="shared" si="450"/>
        <v>0</v>
      </c>
      <c r="AQ175" s="673">
        <f t="shared" si="419"/>
        <v>-8.0846483409643288E-2</v>
      </c>
      <c r="AR175" s="1055">
        <f t="shared" si="420"/>
        <v>-6.5208412221852585E-2</v>
      </c>
      <c r="AS175" s="1157" t="s">
        <v>312</v>
      </c>
      <c r="AT175" s="1161">
        <v>0.40984302210171741</v>
      </c>
      <c r="AU175" s="1161">
        <v>0.34832763581307535</v>
      </c>
      <c r="AV175" s="1162">
        <v>0.38916725537021774</v>
      </c>
      <c r="AW175" s="1162">
        <v>0.3987127710694699</v>
      </c>
      <c r="AX175" s="1163">
        <v>0.3848028114545714</v>
      </c>
      <c r="AY175" s="344">
        <f t="shared" si="421"/>
        <v>0.90080005692406773</v>
      </c>
      <c r="AZ175" s="344">
        <f t="shared" si="421"/>
        <v>0.87249934719713906</v>
      </c>
      <c r="BA175" s="303">
        <f t="shared" si="422"/>
        <v>-3.488716846863904E-2</v>
      </c>
    </row>
    <row r="176" spans="2:53" s="325" customFormat="1" ht="12" customHeight="1">
      <c r="B176" s="323" t="s">
        <v>127</v>
      </c>
      <c r="C176" s="326">
        <f t="shared" ref="C176:N176" si="453">C141+C142</f>
        <v>8.0462039618728068E-2</v>
      </c>
      <c r="D176" s="326">
        <f t="shared" si="453"/>
        <v>8.8681703950831151E-2</v>
      </c>
      <c r="E176" s="326">
        <f t="shared" si="453"/>
        <v>7.7494665905587901E-2</v>
      </c>
      <c r="F176" s="326">
        <f t="shared" ref="F176:G176" si="454">F141+F142</f>
        <v>8.0574978871893743E-2</v>
      </c>
      <c r="G176" s="326">
        <f t="shared" si="454"/>
        <v>7.3120217121914202E-2</v>
      </c>
      <c r="H176" s="326">
        <f t="shared" ref="H176" si="455">H141+H142</f>
        <v>6.5506034713207109E-2</v>
      </c>
      <c r="I176" s="326">
        <f t="shared" si="453"/>
        <v>7.2191508139030122E-2</v>
      </c>
      <c r="J176" s="326">
        <f t="shared" si="453"/>
        <v>0.10486406740836912</v>
      </c>
      <c r="K176" s="326">
        <f t="shared" si="453"/>
        <v>0.10934080583305007</v>
      </c>
      <c r="L176" s="326">
        <f t="shared" si="453"/>
        <v>0.11290221857442365</v>
      </c>
      <c r="M176" s="326">
        <f t="shared" si="453"/>
        <v>0.11549266772868266</v>
      </c>
      <c r="N176" s="332">
        <f t="shared" si="453"/>
        <v>0.12541769506287861</v>
      </c>
      <c r="O176" s="1"/>
      <c r="P176" s="323" t="s">
        <v>127</v>
      </c>
      <c r="Q176" s="509">
        <f t="shared" ref="Q176:AB176" si="456">Q141+Q142</f>
        <v>0.93577352076580744</v>
      </c>
      <c r="R176" s="509">
        <f t="shared" si="456"/>
        <v>1.0313682169481664</v>
      </c>
      <c r="S176" s="509">
        <f t="shared" si="456"/>
        <v>0.90126296448198739</v>
      </c>
      <c r="T176" s="509">
        <f t="shared" ref="T176:U176" si="457">T141+T142</f>
        <v>0.93708700428012426</v>
      </c>
      <c r="U176" s="509">
        <f t="shared" si="457"/>
        <v>0.85038812512786222</v>
      </c>
      <c r="V176" s="509">
        <f t="shared" ref="V176" si="458">V141+V142</f>
        <v>0.76183518371459868</v>
      </c>
      <c r="W176" s="509">
        <f t="shared" si="456"/>
        <v>0.83958723965692039</v>
      </c>
      <c r="X176" s="509">
        <f t="shared" si="456"/>
        <v>1.219569103959333</v>
      </c>
      <c r="Y176" s="509">
        <f t="shared" si="456"/>
        <v>1.2716335718383724</v>
      </c>
      <c r="Z176" s="509">
        <f t="shared" si="456"/>
        <v>1.3130528020205472</v>
      </c>
      <c r="AA176" s="509">
        <f t="shared" si="456"/>
        <v>1.3431797256845792</v>
      </c>
      <c r="AB176" s="509">
        <f t="shared" si="456"/>
        <v>1.4586077935812785</v>
      </c>
      <c r="AD176" s="1166" t="s">
        <v>127</v>
      </c>
      <c r="AE176" s="296">
        <f t="shared" ref="AE176:AP177" si="459">AE141+AE142</f>
        <v>0.23591907882584473</v>
      </c>
      <c r="AF176" s="296">
        <f t="shared" ref="AF176:AJ176" si="460">AF141+AF142</f>
        <v>0.2583123110275321</v>
      </c>
      <c r="AG176" s="296">
        <f t="shared" si="460"/>
        <v>0.22589943161655912</v>
      </c>
      <c r="AH176" s="296">
        <f t="shared" si="460"/>
        <v>0.23562282615759647</v>
      </c>
      <c r="AI176" s="296">
        <f t="shared" si="460"/>
        <v>0.21346737111929426</v>
      </c>
      <c r="AJ176" s="296">
        <f t="shared" si="460"/>
        <v>0.19022472285395534</v>
      </c>
      <c r="AK176" s="296">
        <f t="shared" si="459"/>
        <v>0.20569970322813833</v>
      </c>
      <c r="AL176" s="296">
        <f t="shared" si="459"/>
        <v>0.28373234713919637</v>
      </c>
      <c r="AM176" s="296">
        <f t="shared" si="459"/>
        <v>0.27261706255990886</v>
      </c>
      <c r="AN176" s="296">
        <f t="shared" si="459"/>
        <v>0.23484430466684145</v>
      </c>
      <c r="AO176" s="296">
        <f t="shared" si="459"/>
        <v>0.14349747772254251</v>
      </c>
      <c r="AP176" s="296">
        <f t="shared" si="459"/>
        <v>0</v>
      </c>
      <c r="AQ176" s="673">
        <f t="shared" si="419"/>
        <v>-0.26358630722141496</v>
      </c>
      <c r="AR176" s="1055">
        <f t="shared" si="420"/>
        <v>-0.10888150326426227</v>
      </c>
      <c r="AS176" s="1157" t="s">
        <v>313</v>
      </c>
      <c r="AT176" s="1161">
        <v>0.12449718771430604</v>
      </c>
      <c r="AU176" s="1161">
        <v>0.11462036759332829</v>
      </c>
      <c r="AV176" s="1162">
        <v>0.12145485134072417</v>
      </c>
      <c r="AW176" s="1162">
        <v>0.12422859142170607</v>
      </c>
      <c r="AX176" s="1163">
        <v>0.12048080366328127</v>
      </c>
      <c r="AY176" s="344">
        <f t="shared" si="421"/>
        <v>1.7183433272189206</v>
      </c>
      <c r="AZ176" s="344">
        <f t="shared" si="421"/>
        <v>1.5788799299977594</v>
      </c>
      <c r="BA176" s="303">
        <f t="shared" si="422"/>
        <v>-3.0168479860667285E-2</v>
      </c>
    </row>
    <row r="177" spans="2:62" s="325" customFormat="1" ht="12" customHeight="1">
      <c r="B177" s="323" t="s">
        <v>320</v>
      </c>
      <c r="C177" s="326">
        <f t="shared" ref="C177:N177" si="461">C143+C144</f>
        <v>0.36724122820000005</v>
      </c>
      <c r="D177" s="326">
        <f t="shared" si="461"/>
        <v>0.36724122820000005</v>
      </c>
      <c r="E177" s="326">
        <f t="shared" si="461"/>
        <v>0.36724122820000005</v>
      </c>
      <c r="F177" s="326">
        <f t="shared" ref="F177:G177" si="462">F143+F144</f>
        <v>0.36724122820000005</v>
      </c>
      <c r="G177" s="326">
        <f t="shared" si="462"/>
        <v>0.36724122820000005</v>
      </c>
      <c r="H177" s="326">
        <f t="shared" ref="H177" si="463">H143+H144</f>
        <v>0.36724122820000005</v>
      </c>
      <c r="I177" s="326">
        <f t="shared" si="461"/>
        <v>0.34887916679000003</v>
      </c>
      <c r="J177" s="326">
        <f t="shared" si="461"/>
        <v>0.33051710538000001</v>
      </c>
      <c r="K177" s="326">
        <f t="shared" si="461"/>
        <v>0.31215504397000005</v>
      </c>
      <c r="L177" s="326">
        <f t="shared" si="461"/>
        <v>0.29379298256000003</v>
      </c>
      <c r="M177" s="326">
        <f t="shared" si="461"/>
        <v>0.27543092114999995</v>
      </c>
      <c r="N177" s="332">
        <f t="shared" si="461"/>
        <v>0.27543092115000001</v>
      </c>
      <c r="O177" s="1"/>
      <c r="P177" s="323" t="s">
        <v>320</v>
      </c>
      <c r="Q177" s="509">
        <f t="shared" ref="Q177:AB177" si="464">Q143+Q144</f>
        <v>4.2710154839660008</v>
      </c>
      <c r="R177" s="509">
        <f t="shared" si="464"/>
        <v>4.2710154839660008</v>
      </c>
      <c r="S177" s="509">
        <f t="shared" si="464"/>
        <v>4.2710154839660008</v>
      </c>
      <c r="T177" s="509">
        <f t="shared" ref="T177:U177" si="465">T143+T144</f>
        <v>4.2710154839660008</v>
      </c>
      <c r="U177" s="509">
        <f t="shared" si="465"/>
        <v>4.2710154839660008</v>
      </c>
      <c r="V177" s="509">
        <f t="shared" ref="V177" si="466">V143+V144</f>
        <v>4.2710154839660008</v>
      </c>
      <c r="W177" s="509">
        <f t="shared" si="464"/>
        <v>4.057464709767701</v>
      </c>
      <c r="X177" s="509">
        <f t="shared" si="464"/>
        <v>3.8439139355694008</v>
      </c>
      <c r="Y177" s="509">
        <f t="shared" si="464"/>
        <v>3.6303631613711005</v>
      </c>
      <c r="Z177" s="509">
        <f t="shared" si="464"/>
        <v>3.4168123871728007</v>
      </c>
      <c r="AA177" s="509">
        <f t="shared" si="464"/>
        <v>3.2032616129745</v>
      </c>
      <c r="AB177" s="509">
        <f t="shared" si="464"/>
        <v>3.2032616129745004</v>
      </c>
      <c r="AD177" s="323" t="s">
        <v>320</v>
      </c>
      <c r="AE177" s="326">
        <f t="shared" si="459"/>
        <v>1.0432574616832133</v>
      </c>
      <c r="AF177" s="326">
        <f t="shared" ref="AF177:AJ177" si="467">AF142+AF143</f>
        <v>1.0330847395012295</v>
      </c>
      <c r="AG177" s="326">
        <f t="shared" si="467"/>
        <v>1.0387800101258102</v>
      </c>
      <c r="AH177" s="326">
        <f t="shared" si="467"/>
        <v>1.0380993160518899</v>
      </c>
      <c r="AI177" s="326">
        <f t="shared" si="467"/>
        <v>1.0345528914319035</v>
      </c>
      <c r="AJ177" s="326">
        <f t="shared" si="467"/>
        <v>1.0276674769031144</v>
      </c>
      <c r="AK177" s="326">
        <f t="shared" ref="AK177:AP177" si="468">AK142+AK143</f>
        <v>0.94893383729480163</v>
      </c>
      <c r="AL177" s="326">
        <f t="shared" si="468"/>
        <v>0.86083833967726142</v>
      </c>
      <c r="AM177" s="326">
        <f t="shared" si="468"/>
        <v>0.72371341371353859</v>
      </c>
      <c r="AN177" s="326">
        <f t="shared" si="468"/>
        <v>0.55500604441425061</v>
      </c>
      <c r="AO177" s="326">
        <f t="shared" si="468"/>
        <v>0.29135525836488646</v>
      </c>
      <c r="AP177" s="326">
        <f t="shared" si="468"/>
        <v>0</v>
      </c>
      <c r="AQ177" s="673">
        <f t="shared" si="419"/>
        <v>-5.243773710886912E-3</v>
      </c>
      <c r="AR177" s="1055">
        <f t="shared" si="420"/>
        <v>-6.655449504625266E-3</v>
      </c>
      <c r="AS177" s="1158" t="s">
        <v>314</v>
      </c>
      <c r="AT177" s="1164">
        <v>1.4323336473842467</v>
      </c>
      <c r="AU177" s="1164">
        <v>1.4486784345924444</v>
      </c>
      <c r="AV177" s="1165">
        <v>1.579699174273391</v>
      </c>
      <c r="AW177" s="1165">
        <v>1.5493502773211278</v>
      </c>
      <c r="AX177" s="1163">
        <v>1.4291512599169951</v>
      </c>
      <c r="AY177" s="344">
        <f t="shared" si="421"/>
        <v>0.66773337609664085</v>
      </c>
      <c r="AZ177" s="344">
        <f t="shared" si="421"/>
        <v>0.71907537412296108</v>
      </c>
      <c r="BA177" s="303">
        <f t="shared" si="422"/>
        <v>-7.7580272946386475E-2</v>
      </c>
    </row>
    <row r="178" spans="2:62" ht="12" customHeight="1">
      <c r="B178" s="116" t="s">
        <v>319</v>
      </c>
      <c r="C178" s="296">
        <f>0</f>
        <v>0</v>
      </c>
      <c r="D178" s="296">
        <f>0</f>
        <v>0</v>
      </c>
      <c r="E178" s="296">
        <f>0</f>
        <v>0</v>
      </c>
      <c r="F178" s="296">
        <f>0</f>
        <v>0</v>
      </c>
      <c r="G178" s="296">
        <f>0</f>
        <v>0</v>
      </c>
      <c r="H178" s="296">
        <f>0</f>
        <v>0</v>
      </c>
      <c r="I178" s="296">
        <f>0</f>
        <v>0</v>
      </c>
      <c r="J178" s="296">
        <f>0</f>
        <v>0</v>
      </c>
      <c r="K178" s="296">
        <f>0</f>
        <v>0</v>
      </c>
      <c r="L178" s="296">
        <f>0</f>
        <v>0</v>
      </c>
      <c r="M178" s="296">
        <f>0</f>
        <v>0</v>
      </c>
      <c r="N178" s="297">
        <f>0</f>
        <v>0</v>
      </c>
      <c r="O178" s="1"/>
      <c r="P178" s="116" t="s">
        <v>319</v>
      </c>
      <c r="Q178" s="508">
        <f>0</f>
        <v>0</v>
      </c>
      <c r="R178" s="508">
        <f>0</f>
        <v>0</v>
      </c>
      <c r="S178" s="508">
        <f>0</f>
        <v>0</v>
      </c>
      <c r="T178" s="508">
        <f>0</f>
        <v>0</v>
      </c>
      <c r="U178" s="508">
        <f>0</f>
        <v>0</v>
      </c>
      <c r="V178" s="508">
        <f>0</f>
        <v>0</v>
      </c>
      <c r="W178" s="508">
        <f>0</f>
        <v>0</v>
      </c>
      <c r="X178" s="508">
        <f>0</f>
        <v>0</v>
      </c>
      <c r="Y178" s="508">
        <f>0</f>
        <v>0</v>
      </c>
      <c r="Z178" s="508">
        <f>0</f>
        <v>0</v>
      </c>
      <c r="AA178" s="508">
        <f>0</f>
        <v>0</v>
      </c>
      <c r="AB178" s="508">
        <f>0</f>
        <v>0</v>
      </c>
      <c r="AD178" s="1158" t="s">
        <v>314</v>
      </c>
      <c r="AE178" s="326">
        <f>1.4</f>
        <v>1.4</v>
      </c>
      <c r="AF178" s="326">
        <f>AE178</f>
        <v>1.4</v>
      </c>
      <c r="AG178" s="326">
        <f t="shared" ref="AG178:AP178" si="469">AF178</f>
        <v>1.4</v>
      </c>
      <c r="AH178" s="326">
        <f t="shared" si="469"/>
        <v>1.4</v>
      </c>
      <c r="AI178" s="326">
        <f t="shared" si="469"/>
        <v>1.4</v>
      </c>
      <c r="AJ178" s="326">
        <f t="shared" si="469"/>
        <v>1.4</v>
      </c>
      <c r="AK178" s="326">
        <f t="shared" si="469"/>
        <v>1.4</v>
      </c>
      <c r="AL178" s="326">
        <f t="shared" si="469"/>
        <v>1.4</v>
      </c>
      <c r="AM178" s="326">
        <f t="shared" si="469"/>
        <v>1.4</v>
      </c>
      <c r="AN178" s="326">
        <f t="shared" si="469"/>
        <v>1.4</v>
      </c>
      <c r="AO178" s="326">
        <f t="shared" si="469"/>
        <v>1.4</v>
      </c>
      <c r="AP178" s="326">
        <f t="shared" si="469"/>
        <v>1.4</v>
      </c>
      <c r="AQ178" s="673">
        <f t="shared" si="419"/>
        <v>0</v>
      </c>
      <c r="AR178" s="1055">
        <f t="shared" si="420"/>
        <v>0</v>
      </c>
      <c r="AS178" s="1158" t="s">
        <v>315</v>
      </c>
      <c r="AT178" s="1164">
        <v>1.0042689517616139</v>
      </c>
      <c r="AU178" s="1164">
        <v>0.9997975833247934</v>
      </c>
      <c r="AV178" s="1165">
        <v>1.0017505680782417</v>
      </c>
      <c r="AW178" s="1165">
        <v>0.99291846561897568</v>
      </c>
      <c r="AX178" s="1163">
        <v>1.0301105187835387</v>
      </c>
      <c r="AY178" s="344">
        <f t="shared" si="421"/>
        <v>1.4099848562361599</v>
      </c>
      <c r="AZ178" s="344">
        <f t="shared" si="421"/>
        <v>1.3590774722437211</v>
      </c>
      <c r="BA178" s="303">
        <f t="shared" si="422"/>
        <v>3.7457308381688481E-2</v>
      </c>
    </row>
    <row r="179" spans="2:62" ht="12" customHeight="1">
      <c r="B179" s="116" t="s">
        <v>131</v>
      </c>
      <c r="C179" s="296">
        <f t="shared" ref="C179:N179" si="470">C128+C134</f>
        <v>1.6167023054190199</v>
      </c>
      <c r="D179" s="296">
        <f t="shared" si="470"/>
        <v>1.6501915326882259</v>
      </c>
      <c r="E179" s="296">
        <f t="shared" si="470"/>
        <v>1.0163050712178163</v>
      </c>
      <c r="F179" s="296">
        <f t="shared" ref="F179:G179" si="471">F128+F134</f>
        <v>1.252722143089481</v>
      </c>
      <c r="G179" s="296">
        <f t="shared" si="471"/>
        <v>1.5262755352180508</v>
      </c>
      <c r="H179" s="296">
        <f t="shared" ref="H179" si="472">H128+H134</f>
        <v>1.4636045889519593</v>
      </c>
      <c r="I179" s="296">
        <f t="shared" si="470"/>
        <v>1.4574535750237643</v>
      </c>
      <c r="J179" s="296">
        <f t="shared" si="470"/>
        <v>1.420400167881172</v>
      </c>
      <c r="K179" s="296">
        <f t="shared" si="470"/>
        <v>1.0198429570284646</v>
      </c>
      <c r="L179" s="296">
        <f t="shared" si="470"/>
        <v>0.92876628761714586</v>
      </c>
      <c r="M179" s="296">
        <f t="shared" si="470"/>
        <v>0.9056225295588467</v>
      </c>
      <c r="N179" s="297">
        <f t="shared" si="470"/>
        <v>0.90460402928305395</v>
      </c>
      <c r="O179" s="1"/>
      <c r="P179" s="116" t="s">
        <v>131</v>
      </c>
      <c r="Q179" s="508">
        <f t="shared" ref="Q179:AB179" si="473">Q128+Q134</f>
        <v>18.802247812023204</v>
      </c>
      <c r="R179" s="508">
        <f t="shared" si="473"/>
        <v>19.191727525164069</v>
      </c>
      <c r="S179" s="508">
        <f t="shared" si="473"/>
        <v>11.819627978263206</v>
      </c>
      <c r="T179" s="508">
        <f t="shared" ref="T179:U179" si="474">T128+T134</f>
        <v>14.569158524130664</v>
      </c>
      <c r="U179" s="508">
        <f t="shared" si="474"/>
        <v>17.750584474585931</v>
      </c>
      <c r="V179" s="508">
        <f t="shared" ref="V179" si="475">V128+V134</f>
        <v>17.021721369511287</v>
      </c>
      <c r="W179" s="508">
        <f t="shared" si="473"/>
        <v>16.950185077526378</v>
      </c>
      <c r="X179" s="508">
        <f t="shared" si="473"/>
        <v>16.519253952458033</v>
      </c>
      <c r="Y179" s="508">
        <f t="shared" si="473"/>
        <v>11.860773590241042</v>
      </c>
      <c r="Z179" s="508">
        <f t="shared" si="473"/>
        <v>10.801551924987407</v>
      </c>
      <c r="AA179" s="508">
        <f t="shared" si="473"/>
        <v>10.532390018769387</v>
      </c>
      <c r="AB179" s="508">
        <f t="shared" si="473"/>
        <v>10.520544860561918</v>
      </c>
      <c r="AD179" s="116" t="s">
        <v>131</v>
      </c>
      <c r="AE179" s="297">
        <f t="shared" ref="AE179:AP179" si="476">AE128+AE134</f>
        <v>4.8942251054696406</v>
      </c>
      <c r="AF179" s="297">
        <f t="shared" si="476"/>
        <v>4.9956066748002073</v>
      </c>
      <c r="AG179" s="297">
        <f t="shared" si="476"/>
        <v>3.0766491627419121</v>
      </c>
      <c r="AH179" s="297">
        <f t="shared" ref="AH179:AJ179" si="477">AH128+AH134</f>
        <v>3.7771825559758874</v>
      </c>
      <c r="AI179" s="297">
        <f t="shared" si="477"/>
        <v>4.5835133216248405</v>
      </c>
      <c r="AJ179" s="297">
        <f t="shared" si="477"/>
        <v>4.3775850236139826</v>
      </c>
      <c r="AK179" s="297">
        <f t="shared" si="476"/>
        <v>4.3238905121665141</v>
      </c>
      <c r="AL179" s="297">
        <f t="shared" si="476"/>
        <v>4.0600239351714009</v>
      </c>
      <c r="AM179" s="297">
        <f t="shared" si="476"/>
        <v>2.6214511446477378</v>
      </c>
      <c r="AN179" s="297">
        <f t="shared" si="476"/>
        <v>2.1211545571560517</v>
      </c>
      <c r="AO179" s="297">
        <f t="shared" si="476"/>
        <v>1.9475459576866254</v>
      </c>
      <c r="AP179" s="297">
        <f t="shared" si="476"/>
        <v>1.6502231066309869</v>
      </c>
      <c r="AQ179" s="673">
        <f t="shared" si="419"/>
        <v>-0.12371303255393729</v>
      </c>
      <c r="AR179" s="1055">
        <f t="shared" si="420"/>
        <v>-4.4928046142965528E-2</v>
      </c>
      <c r="AS179" s="1157" t="s">
        <v>316</v>
      </c>
      <c r="AT179" s="1161">
        <v>3.6163535231874668</v>
      </c>
      <c r="AU179" s="1161">
        <v>2.1261726906537963</v>
      </c>
      <c r="AV179" s="1162">
        <v>2.6535916381600821</v>
      </c>
      <c r="AW179" s="1162">
        <v>3.2106301580919596</v>
      </c>
      <c r="AX179" s="1163">
        <v>3.0528073619998</v>
      </c>
      <c r="AY179" s="344">
        <f t="shared" si="421"/>
        <v>1.4276055154072214</v>
      </c>
      <c r="AZ179" s="344">
        <f t="shared" si="421"/>
        <v>1.4339539003032151</v>
      </c>
      <c r="BA179" s="303">
        <f t="shared" si="422"/>
        <v>-4.9156330166023166E-2</v>
      </c>
    </row>
    <row r="180" spans="2:62" ht="12" customHeight="1">
      <c r="B180" s="298" t="s">
        <v>408</v>
      </c>
      <c r="C180" s="299">
        <f>SUM(C170:C179)</f>
        <v>46.369537772022724</v>
      </c>
      <c r="D180" s="299">
        <f t="shared" ref="D180:N180" si="478">SUM(D170:D179)</f>
        <v>46.913881246601555</v>
      </c>
      <c r="E180" s="299">
        <f t="shared" si="478"/>
        <v>38.763490210897174</v>
      </c>
      <c r="F180" s="299">
        <f t="shared" ref="F180:G180" si="479">SUM(F170:F179)</f>
        <v>42.205608224098</v>
      </c>
      <c r="G180" s="299">
        <f t="shared" si="479"/>
        <v>45.077569079357893</v>
      </c>
      <c r="H180" s="299">
        <f t="shared" ref="H180" si="480">SUM(H170:H179)</f>
        <v>43.920407737043035</v>
      </c>
      <c r="I180" s="299">
        <f t="shared" si="478"/>
        <v>42.265317951986013</v>
      </c>
      <c r="J180" s="299">
        <f t="shared" si="478"/>
        <v>35.181596960321841</v>
      </c>
      <c r="K180" s="299">
        <f t="shared" si="478"/>
        <v>28.257510075008817</v>
      </c>
      <c r="L180" s="299">
        <f t="shared" si="478"/>
        <v>21.070524451150899</v>
      </c>
      <c r="M180" s="299">
        <f t="shared" si="478"/>
        <v>16.127990279477597</v>
      </c>
      <c r="N180" s="370">
        <f t="shared" si="478"/>
        <v>13.713872885473327</v>
      </c>
      <c r="O180" s="1"/>
      <c r="P180" s="298" t="s">
        <v>408</v>
      </c>
      <c r="Q180" s="510">
        <f>SUM(Q170:Q179)</f>
        <v>539.27772428862431</v>
      </c>
      <c r="R180" s="510">
        <f t="shared" ref="R180:AB180" si="481">SUM(R170:R179)</f>
        <v>545.60843889797627</v>
      </c>
      <c r="S180" s="510">
        <f t="shared" si="481"/>
        <v>450.81939115273406</v>
      </c>
      <c r="T180" s="510">
        <f t="shared" ref="T180:U180" si="482">SUM(T170:T179)</f>
        <v>490.85122364625988</v>
      </c>
      <c r="U180" s="510">
        <f t="shared" si="482"/>
        <v>524.25212839293238</v>
      </c>
      <c r="V180" s="510">
        <f t="shared" ref="V180" si="483">SUM(V170:V179)</f>
        <v>510.79434198181042</v>
      </c>
      <c r="W180" s="510">
        <f t="shared" si="481"/>
        <v>491.54564778159738</v>
      </c>
      <c r="X180" s="510">
        <f t="shared" si="481"/>
        <v>409.16197264854316</v>
      </c>
      <c r="Y180" s="510">
        <f t="shared" si="481"/>
        <v>328.63484217235253</v>
      </c>
      <c r="Z180" s="510">
        <f t="shared" si="481"/>
        <v>245.05019936688495</v>
      </c>
      <c r="AA180" s="510">
        <f t="shared" si="481"/>
        <v>187.56852695032444</v>
      </c>
      <c r="AB180" s="510">
        <f t="shared" si="481"/>
        <v>159.49234165805487</v>
      </c>
      <c r="AD180" s="298" t="s">
        <v>408</v>
      </c>
      <c r="AE180" s="1569">
        <f>SUM(AE170:AE179)</f>
        <v>134.44507746855703</v>
      </c>
      <c r="AF180" s="1569">
        <f t="shared" ref="AF180:AP180" si="484">SUM(AF170:AF179)</f>
        <v>135.04444175599969</v>
      </c>
      <c r="AG180" s="1569">
        <f t="shared" si="484"/>
        <v>111.9019865488457</v>
      </c>
      <c r="AH180" s="1569">
        <f t="shared" ref="AH180:AI180" si="485">SUM(AH170:AH179)</f>
        <v>121.68376329001934</v>
      </c>
      <c r="AI180" s="1569">
        <f t="shared" si="485"/>
        <v>129.27804155732954</v>
      </c>
      <c r="AJ180" s="1569">
        <f t="shared" ref="AJ180" si="486">SUM(AJ170:AJ179)</f>
        <v>125.02370682612117</v>
      </c>
      <c r="AK180" s="299">
        <f t="shared" si="484"/>
        <v>117.50005854269351</v>
      </c>
      <c r="AL180" s="299">
        <f t="shared" si="484"/>
        <v>88.889135726831469</v>
      </c>
      <c r="AM180" s="299">
        <f t="shared" si="484"/>
        <v>58.975036249631643</v>
      </c>
      <c r="AN180" s="299">
        <f t="shared" si="484"/>
        <v>29.093299955798635</v>
      </c>
      <c r="AO180" s="299">
        <f t="shared" si="484"/>
        <v>9.3792963452465408</v>
      </c>
      <c r="AP180" s="299">
        <f t="shared" si="484"/>
        <v>3.0502231066309866</v>
      </c>
      <c r="AQ180" s="673">
        <f t="shared" si="419"/>
        <v>-7.4203238575224928E-2</v>
      </c>
      <c r="AR180" s="1055">
        <f t="shared" si="420"/>
        <v>-3.2908409502179437E-2</v>
      </c>
      <c r="AS180" t="s">
        <v>323</v>
      </c>
      <c r="AT180" s="1162">
        <v>129.22283208278992</v>
      </c>
      <c r="AU180" s="1162">
        <v>109.10978398656195</v>
      </c>
      <c r="AV180" s="1162">
        <v>122.74649312191713</v>
      </c>
      <c r="AW180" s="1162">
        <v>126.34858313179318</v>
      </c>
      <c r="AX180" s="1162">
        <v>121.94082221402275</v>
      </c>
      <c r="AY180" s="344"/>
      <c r="AZ180" s="344"/>
      <c r="BA180" s="303">
        <f t="shared" si="422"/>
        <v>-3.4885717025989416E-2</v>
      </c>
    </row>
    <row r="181" spans="2:62" ht="12" customHeight="1">
      <c r="B181" s="341"/>
      <c r="C181" s="299"/>
      <c r="D181" s="299"/>
      <c r="E181" s="355">
        <f>E180/$D180-1</f>
        <v>-0.17373090477980424</v>
      </c>
      <c r="F181" s="355">
        <f t="shared" ref="F181:G181" si="487">F180/$D180-1</f>
        <v>-0.10035991261849864</v>
      </c>
      <c r="G181" s="355">
        <f t="shared" si="487"/>
        <v>-3.9142192426824263E-2</v>
      </c>
      <c r="H181" s="355">
        <f t="shared" ref="H181" si="488">H180/$D180-1</f>
        <v>-6.3807841730753601E-2</v>
      </c>
      <c r="I181" s="355">
        <f t="shared" ref="I181:N183" si="489">I180/$D180-1</f>
        <v>-9.9087160795340967E-2</v>
      </c>
      <c r="J181" s="355">
        <f t="shared" si="489"/>
        <v>-0.25008129735864904</v>
      </c>
      <c r="K181" s="355">
        <f t="shared" si="489"/>
        <v>-0.3976727287500692</v>
      </c>
      <c r="L181" s="355">
        <f t="shared" si="489"/>
        <v>-0.5508680183505974</v>
      </c>
      <c r="M181" s="355">
        <f t="shared" si="489"/>
        <v>-0.65622136026858979</v>
      </c>
      <c r="N181" s="355">
        <f t="shared" si="489"/>
        <v>-0.70767984824391905</v>
      </c>
      <c r="O181" s="1"/>
      <c r="P181" s="341"/>
      <c r="Q181" s="299"/>
      <c r="R181" s="299"/>
      <c r="S181" s="355">
        <f>S180/$R180-1</f>
        <v>-0.17373090477980468</v>
      </c>
      <c r="T181" s="355">
        <f t="shared" ref="T181:U181" si="490">T180/$R180-1</f>
        <v>-0.10035991261849875</v>
      </c>
      <c r="U181" s="355">
        <f t="shared" si="490"/>
        <v>-3.9142192426824485E-2</v>
      </c>
      <c r="V181" s="355">
        <f t="shared" ref="V181" si="491">V180/$R180-1</f>
        <v>-6.3807841730754045E-2</v>
      </c>
      <c r="W181" s="355">
        <f t="shared" ref="W181:AB181" si="492">W180/$R180-1</f>
        <v>-9.9087160795341189E-2</v>
      </c>
      <c r="X181" s="355">
        <f t="shared" si="492"/>
        <v>-0.25008129735864904</v>
      </c>
      <c r="Y181" s="355">
        <f t="shared" si="492"/>
        <v>-0.39767272875006943</v>
      </c>
      <c r="Z181" s="355">
        <f t="shared" si="492"/>
        <v>-0.55086801835059762</v>
      </c>
      <c r="AA181" s="355">
        <f t="shared" si="492"/>
        <v>-0.65622136026859001</v>
      </c>
      <c r="AB181" s="355">
        <f t="shared" si="492"/>
        <v>-0.70767984824391905</v>
      </c>
      <c r="AC181" s="346"/>
      <c r="AD181" s="298"/>
      <c r="AE181" s="299"/>
      <c r="AF181" s="299"/>
      <c r="AG181" s="355">
        <f t="shared" ref="AG181:AP181" si="493">AG180/$AF180-1</f>
        <v>-0.17136917970284271</v>
      </c>
      <c r="AH181" s="355">
        <f t="shared" ref="AH181:AI181" si="494">AH180/$AF180-1</f>
        <v>-9.8935419275682723E-2</v>
      </c>
      <c r="AI181" s="355">
        <f t="shared" si="494"/>
        <v>-4.2700018776699933E-2</v>
      </c>
      <c r="AJ181" s="355">
        <f t="shared" ref="AJ181" si="495">AJ180/$AF180-1</f>
        <v>-7.4203238575224928E-2</v>
      </c>
      <c r="AK181" s="355">
        <f t="shared" si="493"/>
        <v>-0.12991562618330954</v>
      </c>
      <c r="AL181" s="355">
        <f t="shared" si="493"/>
        <v>-0.34177864286012094</v>
      </c>
      <c r="AM181" s="355">
        <f t="shared" si="493"/>
        <v>-0.56329164323409464</v>
      </c>
      <c r="AN181" s="355">
        <f t="shared" si="493"/>
        <v>-0.78456499521568723</v>
      </c>
      <c r="AO181" s="355">
        <f t="shared" si="493"/>
        <v>-0.93054659471144174</v>
      </c>
      <c r="AP181" s="355">
        <f t="shared" si="493"/>
        <v>-0.97741319030262519</v>
      </c>
      <c r="AQ181" s="673" t="e">
        <f t="shared" si="419"/>
        <v>#DIV/0!</v>
      </c>
      <c r="AR181" s="1055">
        <f t="shared" si="420"/>
        <v>0.73777999872251399</v>
      </c>
      <c r="AW181" s="1136"/>
      <c r="AX181" s="1136"/>
      <c r="AY181" s="344"/>
    </row>
    <row r="182" spans="2:62" ht="12" customHeight="1">
      <c r="B182" s="341" t="s">
        <v>407</v>
      </c>
      <c r="C182" s="299">
        <f t="shared" ref="C182:N182" si="496">C180-C134</f>
        <v>45.491994520115767</v>
      </c>
      <c r="D182" s="299">
        <f t="shared" si="496"/>
        <v>46.016595336633422</v>
      </c>
      <c r="E182" s="299">
        <f t="shared" si="496"/>
        <v>38.150710363122762</v>
      </c>
      <c r="F182" s="299">
        <f t="shared" ref="F182:G182" si="497">F180-F134</f>
        <v>41.47087732169804</v>
      </c>
      <c r="G182" s="299">
        <f t="shared" si="497"/>
        <v>44.170666335705782</v>
      </c>
      <c r="H182" s="299">
        <f t="shared" ref="H182" si="498">H180-H134</f>
        <v>43.047031191740672</v>
      </c>
      <c r="I182" s="299">
        <f t="shared" si="496"/>
        <v>41.350519804192622</v>
      </c>
      <c r="J182" s="299">
        <f t="shared" si="496"/>
        <v>34.260720112977992</v>
      </c>
      <c r="K182" s="299">
        <f t="shared" si="496"/>
        <v>27.463990993915701</v>
      </c>
      <c r="L182" s="299">
        <f t="shared" si="496"/>
        <v>20.333451050156146</v>
      </c>
      <c r="M182" s="299">
        <f t="shared" si="496"/>
        <v>15.396481923303668</v>
      </c>
      <c r="N182" s="299">
        <f t="shared" si="496"/>
        <v>12.977465081191628</v>
      </c>
      <c r="O182" s="1"/>
      <c r="P182" s="341" t="s">
        <v>407</v>
      </c>
      <c r="Q182" s="299">
        <f t="shared" ref="Q182:AB182" si="499">Q180-Q134</f>
        <v>529.07189626894649</v>
      </c>
      <c r="R182" s="299">
        <f t="shared" si="499"/>
        <v>535.17300376504693</v>
      </c>
      <c r="S182" s="299">
        <f t="shared" si="499"/>
        <v>443.69276152311767</v>
      </c>
      <c r="T182" s="299">
        <f t="shared" ref="T182:U182" si="500">T180-T134</f>
        <v>482.30630325134837</v>
      </c>
      <c r="U182" s="299">
        <f t="shared" si="500"/>
        <v>513.70484948425826</v>
      </c>
      <c r="V182" s="299">
        <f t="shared" ref="V182" si="501">V180-V134</f>
        <v>500.63697275994389</v>
      </c>
      <c r="W182" s="299">
        <f t="shared" si="499"/>
        <v>480.90654532276022</v>
      </c>
      <c r="X182" s="299">
        <f t="shared" si="499"/>
        <v>398.45217491393419</v>
      </c>
      <c r="Y182" s="299">
        <f t="shared" si="499"/>
        <v>319.40621525923962</v>
      </c>
      <c r="Z182" s="299">
        <f t="shared" si="499"/>
        <v>236.47803571331599</v>
      </c>
      <c r="AA182" s="299">
        <f t="shared" si="499"/>
        <v>179.06108476802166</v>
      </c>
      <c r="AB182" s="299">
        <f t="shared" si="499"/>
        <v>150.92791889425871</v>
      </c>
      <c r="AD182" s="341" t="s">
        <v>407</v>
      </c>
      <c r="AE182" s="299">
        <f t="shared" ref="AE182:AP182" si="502">AE180-AE134</f>
        <v>131.78850043503488</v>
      </c>
      <c r="AF182" s="299">
        <f t="shared" si="502"/>
        <v>132.32809799089816</v>
      </c>
      <c r="AG182" s="299">
        <f t="shared" si="502"/>
        <v>110.04692485625655</v>
      </c>
      <c r="AH182" s="299">
        <f t="shared" ref="AH182:AI182" si="503">AH180-AH134</f>
        <v>119.46841748233905</v>
      </c>
      <c r="AI182" s="299">
        <f t="shared" si="503"/>
        <v>126.5545485110011</v>
      </c>
      <c r="AJ182" s="299">
        <f t="shared" ref="AJ182" si="504">AJ180-AJ134</f>
        <v>122.41147117617074</v>
      </c>
      <c r="AK182" s="299">
        <f t="shared" si="502"/>
        <v>114.7860873400589</v>
      </c>
      <c r="AL182" s="299">
        <f t="shared" si="502"/>
        <v>86.256932404060535</v>
      </c>
      <c r="AM182" s="299">
        <f t="shared" si="502"/>
        <v>56.933156401970841</v>
      </c>
      <c r="AN182" s="299">
        <f t="shared" si="502"/>
        <v>27.397485964540394</v>
      </c>
      <c r="AO182" s="299">
        <f t="shared" si="502"/>
        <v>7.762720689207546</v>
      </c>
      <c r="AP182" s="299">
        <f t="shared" si="502"/>
        <v>1.6011655971104943</v>
      </c>
      <c r="AQ182" s="673">
        <f t="shared" si="419"/>
        <v>-7.4939691307355671E-2</v>
      </c>
      <c r="AR182" s="1055">
        <f t="shared" si="420"/>
        <v>-3.2737482639513482E-2</v>
      </c>
    </row>
    <row r="183" spans="2:62" ht="12" customHeight="1" thickBot="1">
      <c r="B183" s="341"/>
      <c r="C183" s="299"/>
      <c r="D183" s="299"/>
      <c r="E183" s="355">
        <f>E182/$D182-1</f>
        <v>-0.1709358312141076</v>
      </c>
      <c r="F183" s="355">
        <f t="shared" ref="F183:G183" si="505">F182/$D182-1</f>
        <v>-9.8784318606826016E-2</v>
      </c>
      <c r="G183" s="355">
        <f t="shared" si="505"/>
        <v>-4.0114419318156513E-2</v>
      </c>
      <c r="H183" s="355">
        <f t="shared" ref="H183" si="506">H182/$D182-1</f>
        <v>-6.4532461021267862E-2</v>
      </c>
      <c r="I183" s="355">
        <f t="shared" si="489"/>
        <v>-0.10139984278076686</v>
      </c>
      <c r="J183" s="355">
        <f t="shared" si="489"/>
        <v>-0.25547033929076179</v>
      </c>
      <c r="K183" s="355">
        <f t="shared" si="489"/>
        <v>-0.40317203406719992</v>
      </c>
      <c r="L183" s="355">
        <f t="shared" si="489"/>
        <v>-0.55812786883933463</v>
      </c>
      <c r="M183" s="355">
        <f t="shared" si="489"/>
        <v>-0.66541457900848533</v>
      </c>
      <c r="N183" s="355">
        <f t="shared" si="489"/>
        <v>-0.71798293667197111</v>
      </c>
      <c r="O183" s="1"/>
      <c r="P183" s="341"/>
      <c r="Q183" s="299"/>
      <c r="R183" s="299"/>
      <c r="S183" s="355">
        <f>S182/R182-1</f>
        <v>-0.17093583121410805</v>
      </c>
      <c r="T183" s="355">
        <f t="shared" ref="T183:V183" si="507">T182/S182-1</f>
        <v>8.7027657597291697E-2</v>
      </c>
      <c r="U183" s="355">
        <f t="shared" si="507"/>
        <v>6.5100841563223266E-2</v>
      </c>
      <c r="V183" s="355">
        <f t="shared" si="507"/>
        <v>-2.5438492039610017E-2</v>
      </c>
      <c r="W183" s="355">
        <f>W182/S182-1</f>
        <v>8.3872866602318075E-2</v>
      </c>
      <c r="X183" s="355">
        <f t="shared" ref="X183:AB183" si="508">X182/W182-1</f>
        <v>-0.17145612013553868</v>
      </c>
      <c r="Y183" s="355">
        <f t="shared" si="508"/>
        <v>-0.19838255286664841</v>
      </c>
      <c r="Z183" s="355">
        <f t="shared" si="508"/>
        <v>-0.25963232894080235</v>
      </c>
      <c r="AA183" s="355">
        <f t="shared" si="508"/>
        <v>-0.24280035468030237</v>
      </c>
      <c r="AB183" s="355">
        <f t="shared" si="508"/>
        <v>-0.15711490807849293</v>
      </c>
      <c r="AC183" s="346"/>
      <c r="AD183" s="298"/>
      <c r="AE183" s="299"/>
      <c r="AF183" s="299"/>
      <c r="AG183" s="355">
        <f t="shared" ref="AG183:AP183" si="509">AG182/$AF182-1</f>
        <v>-0.16837824674374269</v>
      </c>
      <c r="AH183" s="355">
        <f t="shared" ref="AH183:AI183" si="510">AH182/$AF182-1</f>
        <v>-9.7180271641504445E-2</v>
      </c>
      <c r="AI183" s="355">
        <f t="shared" si="510"/>
        <v>-4.3630563482399465E-2</v>
      </c>
      <c r="AJ183" s="355">
        <f t="shared" ref="AJ183" si="511">AJ182/$AF182-1</f>
        <v>-7.4939691307355671E-2</v>
      </c>
      <c r="AK183" s="355">
        <f t="shared" si="509"/>
        <v>-0.13256451892814058</v>
      </c>
      <c r="AL183" s="355">
        <f t="shared" si="509"/>
        <v>-0.34815860188670211</v>
      </c>
      <c r="AM183" s="355">
        <f t="shared" si="509"/>
        <v>-0.56975761560566796</v>
      </c>
      <c r="AN183" s="355">
        <f t="shared" si="509"/>
        <v>-0.79295791006967498</v>
      </c>
      <c r="AO183" s="355">
        <f t="shared" si="509"/>
        <v>-0.9413373213469638</v>
      </c>
      <c r="AP183" s="355">
        <f t="shared" si="509"/>
        <v>-0.98790003316438035</v>
      </c>
      <c r="AQ183" s="673" t="e">
        <f t="shared" si="419"/>
        <v>#DIV/0!</v>
      </c>
      <c r="AR183" s="1055">
        <f t="shared" si="420"/>
        <v>0.717596229019281</v>
      </c>
    </row>
    <row r="184" spans="2:62" ht="15.75" customHeight="1" thickBot="1">
      <c r="B184" s="293" t="s">
        <v>311</v>
      </c>
      <c r="C184" s="113">
        <v>2018</v>
      </c>
      <c r="D184" s="113">
        <v>2019</v>
      </c>
      <c r="E184" s="113">
        <v>2020</v>
      </c>
      <c r="F184" s="113">
        <v>2021</v>
      </c>
      <c r="G184" s="113">
        <v>2022</v>
      </c>
      <c r="H184" s="113">
        <v>2023</v>
      </c>
      <c r="I184" s="113">
        <v>2025</v>
      </c>
      <c r="J184" s="113">
        <v>2030</v>
      </c>
      <c r="K184" s="113">
        <v>2035</v>
      </c>
      <c r="L184" s="113">
        <v>2040</v>
      </c>
      <c r="M184" s="113">
        <v>2045</v>
      </c>
      <c r="N184" s="294">
        <v>2050</v>
      </c>
      <c r="O184" s="1"/>
      <c r="P184" s="293" t="s">
        <v>311</v>
      </c>
      <c r="Q184" s="113">
        <v>2018</v>
      </c>
      <c r="R184" s="113">
        <v>2019</v>
      </c>
      <c r="S184" s="113">
        <v>2020</v>
      </c>
      <c r="T184" s="113">
        <v>2021</v>
      </c>
      <c r="U184" s="113">
        <v>2022</v>
      </c>
      <c r="V184" s="113">
        <v>2023</v>
      </c>
      <c r="W184" s="113">
        <v>2025</v>
      </c>
      <c r="X184" s="113">
        <v>2030</v>
      </c>
      <c r="Y184" s="113">
        <v>2035</v>
      </c>
      <c r="Z184" s="113">
        <v>2040</v>
      </c>
      <c r="AA184" s="113">
        <v>2045</v>
      </c>
      <c r="AB184" s="294">
        <v>2050</v>
      </c>
      <c r="AD184" s="293" t="s">
        <v>311</v>
      </c>
      <c r="AE184" s="113">
        <v>2018</v>
      </c>
      <c r="AF184" s="113">
        <v>2019</v>
      </c>
      <c r="AG184" s="113">
        <v>2020</v>
      </c>
      <c r="AH184" s="113">
        <v>2021</v>
      </c>
      <c r="AI184" s="113">
        <v>2022</v>
      </c>
      <c r="AJ184" s="113">
        <v>2023</v>
      </c>
      <c r="AK184" s="113">
        <v>2025</v>
      </c>
      <c r="AL184" s="113">
        <v>2030</v>
      </c>
      <c r="AM184" s="113">
        <v>2035</v>
      </c>
      <c r="AN184" s="113">
        <v>2040</v>
      </c>
      <c r="AO184" s="113">
        <v>2045</v>
      </c>
      <c r="AP184" s="294">
        <v>2050</v>
      </c>
    </row>
    <row r="185" spans="2:62" s="325" customFormat="1" ht="12" customHeight="1">
      <c r="B185" s="323" t="s">
        <v>231</v>
      </c>
      <c r="C185" s="326">
        <f t="shared" ref="C185:N185" si="512">C156</f>
        <v>1.9474771712999999</v>
      </c>
      <c r="D185" s="326">
        <f t="shared" si="512"/>
        <v>1.6979398748999996</v>
      </c>
      <c r="E185" s="326">
        <f t="shared" si="512"/>
        <v>0.96775310709999995</v>
      </c>
      <c r="F185" s="326">
        <f t="shared" ref="F185:I185" si="513">F156</f>
        <v>1.0695924341999998</v>
      </c>
      <c r="G185" s="326">
        <f t="shared" si="513"/>
        <v>1.15741</v>
      </c>
      <c r="H185" s="326">
        <f t="shared" ref="H185" si="514">H156</f>
        <v>1.0146173688736027</v>
      </c>
      <c r="I185" s="326">
        <f t="shared" si="513"/>
        <v>1.0348313370593289</v>
      </c>
      <c r="J185" s="326">
        <f t="shared" si="512"/>
        <v>0.90085434030892486</v>
      </c>
      <c r="K185" s="326">
        <f t="shared" si="512"/>
        <v>0.94621407137849989</v>
      </c>
      <c r="L185" s="326">
        <f t="shared" si="512"/>
        <v>0.92195217211238434</v>
      </c>
      <c r="M185" s="326">
        <f t="shared" si="512"/>
        <v>0.89769027284626879</v>
      </c>
      <c r="N185" s="332">
        <f t="shared" si="512"/>
        <v>0.8855593232132114</v>
      </c>
      <c r="O185" s="1"/>
      <c r="P185" s="323" t="s">
        <v>231</v>
      </c>
      <c r="Q185" s="326">
        <f t="shared" ref="Q185:AB185" si="515">Q156</f>
        <v>22.649159502219</v>
      </c>
      <c r="R185" s="326">
        <f t="shared" si="515"/>
        <v>19.747040745086998</v>
      </c>
      <c r="S185" s="326">
        <f t="shared" si="515"/>
        <v>11.254968635573</v>
      </c>
      <c r="T185" s="326">
        <f t="shared" ref="T185:U185" si="516">T156</f>
        <v>12.439360009745998</v>
      </c>
      <c r="U185" s="326">
        <f t="shared" si="516"/>
        <v>13.460678300000001</v>
      </c>
      <c r="V185" s="326">
        <f t="shared" ref="V185" si="517">V156</f>
        <v>11.799999999999999</v>
      </c>
      <c r="W185" s="326">
        <f t="shared" si="515"/>
        <v>12.035088449999996</v>
      </c>
      <c r="X185" s="326">
        <f t="shared" si="515"/>
        <v>10.476935977792797</v>
      </c>
      <c r="Y185" s="326">
        <f t="shared" si="515"/>
        <v>11.004469650131954</v>
      </c>
      <c r="Z185" s="326">
        <f t="shared" si="515"/>
        <v>10.72230376166703</v>
      </c>
      <c r="AA185" s="326">
        <f t="shared" si="515"/>
        <v>10.440137873202106</v>
      </c>
      <c r="AB185" s="332">
        <f t="shared" si="515"/>
        <v>10.29905492896965</v>
      </c>
      <c r="AD185" s="323" t="s">
        <v>231</v>
      </c>
      <c r="AE185" s="326">
        <f t="shared" ref="AE185:AP185" si="518">AE156</f>
        <v>6.192977404734</v>
      </c>
      <c r="AF185" s="326">
        <f t="shared" si="518"/>
        <v>5.3994488021819995</v>
      </c>
      <c r="AG185" s="326">
        <f t="shared" si="518"/>
        <v>3.0774548805780002</v>
      </c>
      <c r="AH185" s="326">
        <f t="shared" ref="AH185:AI185" si="519">AH156</f>
        <v>3.4013039407559997</v>
      </c>
      <c r="AI185" s="326">
        <f t="shared" si="519"/>
        <v>3.6805638000000003</v>
      </c>
      <c r="AJ185" s="326">
        <f t="shared" ref="AJ185" si="520">AJ156</f>
        <v>3.2264832330180564</v>
      </c>
      <c r="AK185" s="326">
        <f t="shared" si="518"/>
        <v>3.0448566812232576</v>
      </c>
      <c r="AL185" s="326">
        <f t="shared" si="518"/>
        <v>2.3222137005442338</v>
      </c>
      <c r="AM185" s="326">
        <f t="shared" si="518"/>
        <v>1.6345171391632332</v>
      </c>
      <c r="AN185" s="326">
        <f t="shared" si="518"/>
        <v>0.80861339703693569</v>
      </c>
      <c r="AO185" s="326">
        <f t="shared" si="518"/>
        <v>0.39366704855745543</v>
      </c>
      <c r="AP185" s="326">
        <f t="shared" si="518"/>
        <v>0</v>
      </c>
    </row>
    <row r="186" spans="2:62" ht="12" customHeight="1">
      <c r="B186" s="116" t="s">
        <v>321</v>
      </c>
      <c r="C186" s="296">
        <f t="shared" ref="C186:N186" si="521">C150</f>
        <v>6.0626874613090713</v>
      </c>
      <c r="D186" s="296">
        <f t="shared" si="521"/>
        <v>6.2283657522084983</v>
      </c>
      <c r="E186" s="296">
        <f t="shared" si="521"/>
        <v>2.5577943380530304</v>
      </c>
      <c r="F186" s="296">
        <f t="shared" ref="F186:I186" si="522">F150</f>
        <v>2.985616301584944</v>
      </c>
      <c r="G186" s="296">
        <f t="shared" si="522"/>
        <v>4.8319126512489463</v>
      </c>
      <c r="H186" s="296">
        <f t="shared" ref="H186" si="523">H150</f>
        <v>5.6409809236978532</v>
      </c>
      <c r="I186" s="296">
        <f t="shared" si="522"/>
        <v>6.4277939581614039</v>
      </c>
      <c r="J186" s="296">
        <f t="shared" si="521"/>
        <v>6.441141768867725</v>
      </c>
      <c r="K186" s="296">
        <f t="shared" si="521"/>
        <v>6.0030468849592218</v>
      </c>
      <c r="L186" s="296">
        <f t="shared" si="521"/>
        <v>5.7002814718002464</v>
      </c>
      <c r="M186" s="296">
        <f t="shared" si="521"/>
        <v>5.4757166105910891</v>
      </c>
      <c r="N186" s="297">
        <f t="shared" si="521"/>
        <v>4.9857262838931664</v>
      </c>
      <c r="O186" s="1"/>
      <c r="P186" s="116" t="s">
        <v>321</v>
      </c>
      <c r="Q186" s="296">
        <f t="shared" ref="Q186:AB186" si="524">Q150</f>
        <v>70.5090551750245</v>
      </c>
      <c r="R186" s="296">
        <f t="shared" si="524"/>
        <v>72.435893698184842</v>
      </c>
      <c r="S186" s="296">
        <f t="shared" si="524"/>
        <v>29.747148151556743</v>
      </c>
      <c r="T186" s="296">
        <f t="shared" ref="T186:U186" si="525">T150</f>
        <v>34.722717587432903</v>
      </c>
      <c r="U186" s="296">
        <f t="shared" si="525"/>
        <v>56.195144134025249</v>
      </c>
      <c r="V186" s="296">
        <f t="shared" ref="V186" si="526">V150</f>
        <v>65.60460814260604</v>
      </c>
      <c r="W186" s="296">
        <f t="shared" si="524"/>
        <v>74.755243733417132</v>
      </c>
      <c r="X186" s="296">
        <f t="shared" si="524"/>
        <v>74.91047877193165</v>
      </c>
      <c r="Y186" s="296">
        <f t="shared" si="524"/>
        <v>69.81543527207576</v>
      </c>
      <c r="Z186" s="296">
        <f t="shared" si="524"/>
        <v>66.294273517036856</v>
      </c>
      <c r="AA186" s="296">
        <f t="shared" si="524"/>
        <v>63.682584181174377</v>
      </c>
      <c r="AB186" s="297">
        <f t="shared" si="524"/>
        <v>57.983996681677532</v>
      </c>
      <c r="AD186" s="116" t="s">
        <v>321</v>
      </c>
      <c r="AE186" s="296">
        <f t="shared" ref="AE186:AP186" si="527">AE150</f>
        <v>18.353507062058878</v>
      </c>
      <c r="AF186" s="296">
        <f t="shared" si="527"/>
        <v>18.855063129637514</v>
      </c>
      <c r="AG186" s="296">
        <f t="shared" si="527"/>
        <v>7.7431826638502201</v>
      </c>
      <c r="AH186" s="296">
        <f t="shared" ref="AH186:AI186" si="528">AH150</f>
        <v>9.0021700944567495</v>
      </c>
      <c r="AI186" s="296">
        <f t="shared" si="528"/>
        <v>14.510575249942079</v>
      </c>
      <c r="AJ186" s="296">
        <f t="shared" ref="AJ186" si="529">AJ150</f>
        <v>16.871956945526108</v>
      </c>
      <c r="AK186" s="296">
        <f t="shared" si="527"/>
        <v>19.069614144932309</v>
      </c>
      <c r="AL186" s="296">
        <f t="shared" si="527"/>
        <v>18.329245766873779</v>
      </c>
      <c r="AM186" s="296">
        <f t="shared" si="527"/>
        <v>14.538366241057053</v>
      </c>
      <c r="AN186" s="296">
        <f t="shared" si="527"/>
        <v>10.871531619785355</v>
      </c>
      <c r="AO186" s="296">
        <f t="shared" si="527"/>
        <v>7.625225264685449</v>
      </c>
      <c r="AP186" s="296">
        <f t="shared" si="527"/>
        <v>2.2639851504361004</v>
      </c>
      <c r="AR186" s="862">
        <f>18.3*1.17</f>
        <v>21.410999999999998</v>
      </c>
      <c r="AS186">
        <f>AR186*0.13</f>
        <v>2.7834299999999996</v>
      </c>
    </row>
    <row r="187" spans="2:62" ht="12" customHeight="1">
      <c r="B187" s="116" t="s">
        <v>256</v>
      </c>
      <c r="C187" s="296">
        <f>C185+C186</f>
        <v>8.0101646326090705</v>
      </c>
      <c r="D187" s="296">
        <f t="shared" ref="D187:N187" si="530">D185+D186</f>
        <v>7.9263056271084977</v>
      </c>
      <c r="E187" s="296">
        <f t="shared" si="530"/>
        <v>3.5255474451530304</v>
      </c>
      <c r="F187" s="296">
        <f t="shared" ref="F187:I187" si="531">F185+F186</f>
        <v>4.0552087357849436</v>
      </c>
      <c r="G187" s="296">
        <f t="shared" si="531"/>
        <v>5.9893226512489459</v>
      </c>
      <c r="H187" s="296">
        <f t="shared" ref="H187" si="532">H185+H186</f>
        <v>6.6555982925714563</v>
      </c>
      <c r="I187" s="296">
        <f t="shared" si="531"/>
        <v>7.4626252952207324</v>
      </c>
      <c r="J187" s="296">
        <f t="shared" si="530"/>
        <v>7.3419961091766499</v>
      </c>
      <c r="K187" s="296">
        <f t="shared" si="530"/>
        <v>6.9492609563377217</v>
      </c>
      <c r="L187" s="296">
        <f t="shared" si="530"/>
        <v>6.6222336439126304</v>
      </c>
      <c r="M187" s="296">
        <f t="shared" si="530"/>
        <v>6.3734068834373581</v>
      </c>
      <c r="N187" s="297">
        <f t="shared" si="530"/>
        <v>5.8712856071063779</v>
      </c>
      <c r="O187" s="1"/>
      <c r="P187" s="116" t="s">
        <v>256</v>
      </c>
      <c r="Q187" s="296">
        <f>Q185+Q186</f>
        <v>93.158214677243507</v>
      </c>
      <c r="R187" s="296">
        <f t="shared" ref="R187:AB187" si="533">R185+R186</f>
        <v>92.182934443271847</v>
      </c>
      <c r="S187" s="296">
        <f t="shared" si="533"/>
        <v>41.002116787129744</v>
      </c>
      <c r="T187" s="296">
        <f t="shared" ref="T187:U187" si="534">T185+T186</f>
        <v>47.1620775971789</v>
      </c>
      <c r="U187" s="296">
        <f t="shared" si="534"/>
        <v>69.655822434025254</v>
      </c>
      <c r="V187" s="296">
        <f t="shared" ref="V187" si="535">V185+V186</f>
        <v>77.404608142606037</v>
      </c>
      <c r="W187" s="296">
        <f t="shared" si="533"/>
        <v>86.790332183417121</v>
      </c>
      <c r="X187" s="296">
        <f t="shared" si="533"/>
        <v>85.387414749724442</v>
      </c>
      <c r="Y187" s="296">
        <f t="shared" si="533"/>
        <v>80.819904922207712</v>
      </c>
      <c r="Z187" s="296">
        <f t="shared" si="533"/>
        <v>77.016577278703892</v>
      </c>
      <c r="AA187" s="296">
        <f t="shared" si="533"/>
        <v>74.122722054376482</v>
      </c>
      <c r="AB187" s="297">
        <f t="shared" si="533"/>
        <v>68.283051610647178</v>
      </c>
      <c r="AD187" s="116" t="s">
        <v>256</v>
      </c>
      <c r="AE187" s="296">
        <f>AE185+AE186</f>
        <v>24.546484466792876</v>
      </c>
      <c r="AF187" s="296">
        <f t="shared" ref="AF187:AP187" si="536">AF185+AF186</f>
        <v>24.254511931819515</v>
      </c>
      <c r="AG187" s="296">
        <f t="shared" si="536"/>
        <v>10.820637544428219</v>
      </c>
      <c r="AH187" s="296">
        <f t="shared" ref="AH187:AI187" si="537">AH185+AH186</f>
        <v>12.403474035212749</v>
      </c>
      <c r="AI187" s="296">
        <f t="shared" si="537"/>
        <v>18.19113904994208</v>
      </c>
      <c r="AJ187" s="296">
        <f t="shared" ref="AJ187" si="538">AJ185+AJ186</f>
        <v>20.098440178544166</v>
      </c>
      <c r="AK187" s="296">
        <f t="shared" si="536"/>
        <v>22.114470826155568</v>
      </c>
      <c r="AL187" s="535">
        <f t="shared" si="536"/>
        <v>20.651459467418015</v>
      </c>
      <c r="AM187" s="296">
        <f t="shared" si="536"/>
        <v>16.172883380220288</v>
      </c>
      <c r="AN187" s="296">
        <f t="shared" si="536"/>
        <v>11.680145016822291</v>
      </c>
      <c r="AO187" s="296">
        <f t="shared" si="536"/>
        <v>8.0188923132429046</v>
      </c>
      <c r="AP187" s="535">
        <f t="shared" si="536"/>
        <v>2.2639851504361004</v>
      </c>
      <c r="AS187">
        <v>40</v>
      </c>
    </row>
    <row r="188" spans="2:62" ht="12" customHeight="1">
      <c r="O188" s="1"/>
    </row>
    <row r="189" spans="2:62" ht="12" customHeight="1">
      <c r="AJ189">
        <f>47.4-44.9</f>
        <v>2.5</v>
      </c>
      <c r="AL189" s="344"/>
      <c r="AN189">
        <f>44.9+14.9+19.2+2.6</f>
        <v>81.599999999999994</v>
      </c>
    </row>
    <row r="190" spans="2:62" ht="12" customHeight="1">
      <c r="AD190" t="s">
        <v>405</v>
      </c>
      <c r="AJ190">
        <f>AJ189-0.9</f>
        <v>1.6</v>
      </c>
      <c r="AL190" s="292">
        <f>SUM(AL193:AL196)+2.9</f>
        <v>85.670004334154143</v>
      </c>
    </row>
    <row r="191" spans="2:62" ht="30.75" customHeight="1">
      <c r="AD191" s="309" t="s">
        <v>572</v>
      </c>
      <c r="AE191" s="306"/>
      <c r="AF191" s="307">
        <v>2019</v>
      </c>
      <c r="AG191" s="307">
        <v>2020</v>
      </c>
      <c r="AH191" s="657">
        <v>2021</v>
      </c>
      <c r="AI191" s="657">
        <v>2022</v>
      </c>
      <c r="AJ191" s="984">
        <v>2023</v>
      </c>
      <c r="AK191" s="308">
        <v>2025</v>
      </c>
      <c r="AL191" s="308">
        <v>2030</v>
      </c>
      <c r="AM191" s="308">
        <v>2035</v>
      </c>
      <c r="AN191" s="308">
        <v>2040</v>
      </c>
      <c r="AO191" s="308">
        <v>2045</v>
      </c>
      <c r="AP191" s="308">
        <v>2050</v>
      </c>
      <c r="AQ191" t="s">
        <v>758</v>
      </c>
      <c r="AR191" t="s">
        <v>759</v>
      </c>
      <c r="AS191" s="309" t="s">
        <v>750</v>
      </c>
      <c r="AT191" s="306">
        <v>2019</v>
      </c>
      <c r="AU191" s="307">
        <v>2020</v>
      </c>
      <c r="AV191" s="307">
        <v>2021</v>
      </c>
      <c r="AW191" s="657">
        <v>2022</v>
      </c>
      <c r="AX191" s="657">
        <v>2023</v>
      </c>
      <c r="BA191" t="s">
        <v>405</v>
      </c>
    </row>
    <row r="192" spans="2:62" ht="13.5" customHeight="1">
      <c r="AD192" s="300" t="s">
        <v>323</v>
      </c>
      <c r="AE192" s="302"/>
      <c r="AF192" s="302">
        <v>134.0659816553368</v>
      </c>
      <c r="AG192" s="302">
        <v>113.1751204059982</v>
      </c>
      <c r="AH192" s="302">
        <v>127.21809118423957</v>
      </c>
      <c r="AI192" s="302">
        <v>131.20878901346353</v>
      </c>
      <c r="AJ192" s="985">
        <v>126.80230477335331</v>
      </c>
      <c r="AK192" s="301"/>
      <c r="AL192" s="301"/>
      <c r="AM192" s="301"/>
      <c r="AN192" s="301"/>
      <c r="AO192" s="301"/>
      <c r="AP192" s="301"/>
      <c r="AS192" s="300" t="s">
        <v>323</v>
      </c>
      <c r="AT192" s="302">
        <v>134.0659816553368</v>
      </c>
      <c r="AU192" s="302">
        <v>113.1751204059982</v>
      </c>
      <c r="AV192" s="302">
        <v>127.21809118423957</v>
      </c>
      <c r="AW192" s="302">
        <v>131.20878901346353</v>
      </c>
      <c r="AX192" s="302">
        <v>126.80230477335331</v>
      </c>
      <c r="AY192" s="1180">
        <f>AX192/AW192-1</f>
        <v>-3.3583758170788847E-2</v>
      </c>
      <c r="BA192" s="1136" t="s">
        <v>754</v>
      </c>
      <c r="BB192" s="1159">
        <v>2018</v>
      </c>
      <c r="BC192" s="1160">
        <v>2019</v>
      </c>
      <c r="BD192" s="1160">
        <v>2020</v>
      </c>
      <c r="BE192" s="1136">
        <v>2025</v>
      </c>
      <c r="BF192" s="1136">
        <v>2030</v>
      </c>
      <c r="BG192" s="1136">
        <v>2035</v>
      </c>
      <c r="BH192" s="1136">
        <v>2040</v>
      </c>
      <c r="BI192" s="1136">
        <v>2045</v>
      </c>
      <c r="BJ192" s="1136">
        <v>2050</v>
      </c>
    </row>
    <row r="193" spans="1:62" ht="12" customHeight="1">
      <c r="K193" s="292"/>
      <c r="L193" s="292"/>
      <c r="AB193" s="301"/>
      <c r="AD193" s="301" t="s">
        <v>30</v>
      </c>
      <c r="AE193" s="754"/>
      <c r="AF193" s="754">
        <v>71.763753946775338</v>
      </c>
      <c r="AG193" s="755">
        <v>58.462608366169306</v>
      </c>
      <c r="AH193" s="755">
        <v>65.713892707668066</v>
      </c>
      <c r="AI193" s="755">
        <v>69.062860933977049</v>
      </c>
      <c r="AJ193" s="754">
        <v>67.533517083682824</v>
      </c>
      <c r="AK193" s="301">
        <f>$AI193*AK170/$AI170</f>
        <v>61.606167158987375</v>
      </c>
      <c r="AL193" s="1179">
        <f>$AI193*AL170/$AI170</f>
        <v>46.542379113320798</v>
      </c>
      <c r="AM193" s="301">
        <f t="shared" ref="AM193:AP193" si="539">$AI193*AM170/$AI170</f>
        <v>30.259663124223518</v>
      </c>
      <c r="AN193" s="301">
        <f t="shared" si="539"/>
        <v>13.616609912030727</v>
      </c>
      <c r="AO193" s="301">
        <f t="shared" si="539"/>
        <v>2.4545706910198049</v>
      </c>
      <c r="AP193" s="301">
        <f t="shared" si="539"/>
        <v>0</v>
      </c>
      <c r="AQ193" s="874">
        <f>AL193/AJ193-1</f>
        <v>-0.31082548158052059</v>
      </c>
      <c r="AR193" s="874">
        <f>AK193/AJ193-1</f>
        <v>-8.7769009828863043E-2</v>
      </c>
      <c r="AS193" s="301" t="s">
        <v>30</v>
      </c>
      <c r="AT193" s="754">
        <v>71.763753946775338</v>
      </c>
      <c r="AU193" s="754">
        <v>58.462608366169306</v>
      </c>
      <c r="AV193" s="755">
        <v>65.713892707668066</v>
      </c>
      <c r="AW193" s="755">
        <v>69.062860933977049</v>
      </c>
      <c r="AX193" s="755">
        <v>67.533517083682824</v>
      </c>
      <c r="AY193" s="1180">
        <f t="shared" ref="AY193:AY204" si="540">AX193/AW193-1</f>
        <v>-2.2144229613601629E-2</v>
      </c>
      <c r="BA193" s="1169" t="s">
        <v>323</v>
      </c>
      <c r="BB193" s="1170">
        <v>130.84962646040506</v>
      </c>
      <c r="BC193" s="1170">
        <v>130.57870455249068</v>
      </c>
      <c r="BD193" s="1170">
        <v>108.33575756354981</v>
      </c>
      <c r="BE193" s="1136"/>
      <c r="BF193" s="1136"/>
      <c r="BG193" s="1136"/>
      <c r="BH193" s="1136"/>
      <c r="BI193" s="1136"/>
      <c r="BJ193" s="1136"/>
    </row>
    <row r="194" spans="1:62" ht="12" customHeight="1">
      <c r="K194" s="292"/>
      <c r="L194" s="292"/>
      <c r="AD194" s="301" t="s">
        <v>72</v>
      </c>
      <c r="AE194" s="754"/>
      <c r="AF194" s="754">
        <v>20.368512764274882</v>
      </c>
      <c r="AG194" s="755">
        <v>17.665229710119462</v>
      </c>
      <c r="AH194" s="755">
        <v>19.988220299476698</v>
      </c>
      <c r="AI194" s="755">
        <v>20.353291462806123</v>
      </c>
      <c r="AJ194" s="754">
        <v>19.521533821468783</v>
      </c>
      <c r="AK194" s="301">
        <f t="shared" ref="AK194:AP194" si="541">$AI194*AK171/$AI171</f>
        <v>18.990786398753386</v>
      </c>
      <c r="AL194" s="1179">
        <f t="shared" si="541"/>
        <v>15.421847500825256</v>
      </c>
      <c r="AM194" s="301">
        <f t="shared" si="541"/>
        <v>10.252743701293639</v>
      </c>
      <c r="AN194" s="301">
        <f t="shared" si="541"/>
        <v>4.0919162921288734</v>
      </c>
      <c r="AO194" s="301">
        <f t="shared" si="541"/>
        <v>0.59712705702440005</v>
      </c>
      <c r="AP194" s="301">
        <f t="shared" si="541"/>
        <v>0</v>
      </c>
      <c r="AQ194" s="874">
        <f t="shared" ref="AQ194:AQ204" si="542">AL194/AJ194-1</f>
        <v>-0.21000841215329613</v>
      </c>
      <c r="AR194" s="874">
        <f t="shared" ref="AR194:AR196" si="543">AK194/AJ194-1</f>
        <v>-2.7187793109356373E-2</v>
      </c>
      <c r="AS194" s="301" t="s">
        <v>72</v>
      </c>
      <c r="AT194" s="754">
        <v>20.368512764274882</v>
      </c>
      <c r="AU194" s="754">
        <v>17.665229710119462</v>
      </c>
      <c r="AV194" s="755">
        <v>19.988220299476698</v>
      </c>
      <c r="AW194" s="755">
        <v>20.353291462806123</v>
      </c>
      <c r="AX194" s="755">
        <v>19.521533821468783</v>
      </c>
      <c r="AY194" s="1180">
        <f t="shared" si="540"/>
        <v>-4.0866001592779533E-2</v>
      </c>
      <c r="BA194" s="1171" t="s">
        <v>30</v>
      </c>
      <c r="BB194" s="1172">
        <v>73.467660666607657</v>
      </c>
      <c r="BC194" s="1172">
        <v>73.188363876122111</v>
      </c>
      <c r="BD194" s="1172">
        <v>62.193875230244508</v>
      </c>
      <c r="BE194" s="1173">
        <v>61.392116783041395</v>
      </c>
      <c r="BF194" s="1174">
        <v>46.872935732426917</v>
      </c>
      <c r="BG194" s="1174">
        <v>27.913301653145119</v>
      </c>
      <c r="BH194" s="1174">
        <v>8.3544180986337668</v>
      </c>
      <c r="BI194" s="1174">
        <v>0</v>
      </c>
      <c r="BJ194" s="1174">
        <v>0</v>
      </c>
    </row>
    <row r="195" spans="1:62" ht="12" customHeight="1">
      <c r="K195" s="292"/>
      <c r="L195" s="292"/>
      <c r="AD195" s="301" t="s">
        <v>570</v>
      </c>
      <c r="AE195" s="754"/>
      <c r="AF195" s="754">
        <v>29.537603761101394</v>
      </c>
      <c r="AG195" s="755">
        <v>27.445454286462002</v>
      </c>
      <c r="AH195" s="755">
        <v>30.477291071994763</v>
      </c>
      <c r="AI195" s="755">
        <v>29.657074361754525</v>
      </c>
      <c r="AJ195" s="754">
        <v>27.876596379587067</v>
      </c>
      <c r="AK195" s="301">
        <f t="shared" ref="AK195:AP195" si="544">$AI195*AK172/$AI172</f>
        <v>27.251993773490383</v>
      </c>
      <c r="AL195" s="1179">
        <f t="shared" si="544"/>
        <v>18.322959403960922</v>
      </c>
      <c r="AM195" s="301">
        <f t="shared" si="544"/>
        <v>12.027517188881804</v>
      </c>
      <c r="AN195" s="301">
        <f t="shared" si="544"/>
        <v>6.0262996248423439</v>
      </c>
      <c r="AO195" s="301">
        <f t="shared" si="544"/>
        <v>2.084905935180617</v>
      </c>
      <c r="AP195" s="301">
        <f t="shared" si="544"/>
        <v>0</v>
      </c>
      <c r="AQ195" s="874">
        <f t="shared" si="542"/>
        <v>-0.34271174448764108</v>
      </c>
      <c r="AR195" s="874">
        <f t="shared" si="543"/>
        <v>-2.2405985206790047E-2</v>
      </c>
      <c r="AS195" s="301" t="s">
        <v>570</v>
      </c>
      <c r="AT195" s="754">
        <v>29.537603761101394</v>
      </c>
      <c r="AU195" s="754">
        <v>27.445454286462002</v>
      </c>
      <c r="AV195" s="755">
        <v>30.477291071994763</v>
      </c>
      <c r="AW195" s="755">
        <v>29.657074361754525</v>
      </c>
      <c r="AX195" s="755">
        <v>27.876596379587067</v>
      </c>
      <c r="AY195" s="1180">
        <f t="shared" si="540"/>
        <v>-6.0035523411693825E-2</v>
      </c>
      <c r="BA195" s="1171" t="s">
        <v>72</v>
      </c>
      <c r="BB195" s="1172">
        <v>20.828834172170438</v>
      </c>
      <c r="BC195" s="1172">
        <v>21.287226096108363</v>
      </c>
      <c r="BD195" s="1172">
        <v>17.226692637049688</v>
      </c>
      <c r="BE195" s="1173">
        <v>19.194873354255098</v>
      </c>
      <c r="BF195" s="1174">
        <v>15.62860047704058</v>
      </c>
      <c r="BG195" s="1173">
        <v>9.7500873284621257</v>
      </c>
      <c r="BH195" s="1173">
        <v>2.6494620033796488</v>
      </c>
      <c r="BI195" s="1173">
        <v>4.8639393625700342E-2</v>
      </c>
      <c r="BJ195" s="1173">
        <v>0</v>
      </c>
    </row>
    <row r="196" spans="1:62" ht="15" customHeight="1">
      <c r="K196" s="292"/>
      <c r="L196" s="292"/>
      <c r="U196" s="339"/>
      <c r="V196" s="339"/>
      <c r="X196" s="292"/>
      <c r="Y196" s="292"/>
      <c r="Z196" s="292"/>
      <c r="AD196" s="301" t="s">
        <v>106</v>
      </c>
      <c r="AE196" s="754"/>
      <c r="AF196" s="754">
        <v>2.8469637246893527</v>
      </c>
      <c r="AG196" s="755">
        <v>2.2473910873462701</v>
      </c>
      <c r="AH196" s="755">
        <v>2.7560841099404572</v>
      </c>
      <c r="AI196" s="755">
        <v>2.9244678516790437</v>
      </c>
      <c r="AJ196" s="754">
        <v>2.8637651599649745</v>
      </c>
      <c r="AK196" s="301">
        <f t="shared" ref="AK196:AP196" si="545">$AI196*AK173/$AI173</f>
        <v>2.9723322809094337</v>
      </c>
      <c r="AL196" s="1179">
        <f t="shared" si="545"/>
        <v>2.4828183160471564</v>
      </c>
      <c r="AM196" s="301">
        <f t="shared" si="545"/>
        <v>1.7903325588922421</v>
      </c>
      <c r="AN196" s="301">
        <f t="shared" si="545"/>
        <v>1.0144423099906208</v>
      </c>
      <c r="AO196" s="301">
        <f t="shared" si="545"/>
        <v>0.36194224358229793</v>
      </c>
      <c r="AP196" s="301">
        <f t="shared" si="545"/>
        <v>0</v>
      </c>
      <c r="AQ196" s="874">
        <f t="shared" si="542"/>
        <v>-0.13302307369451949</v>
      </c>
      <c r="AR196" s="874">
        <f t="shared" si="543"/>
        <v>3.7910622861892396E-2</v>
      </c>
      <c r="AS196" s="301" t="s">
        <v>106</v>
      </c>
      <c r="AT196" s="754">
        <v>2.8469637246893527</v>
      </c>
      <c r="AU196" s="754">
        <v>2.2473910873462701</v>
      </c>
      <c r="AV196" s="755">
        <v>2.7560841099404572</v>
      </c>
      <c r="AW196" s="755">
        <v>2.9244678516790437</v>
      </c>
      <c r="AX196" s="755">
        <v>2.8637651599649745</v>
      </c>
      <c r="AY196" s="1180">
        <f t="shared" si="540"/>
        <v>-2.0756833308739453E-2</v>
      </c>
      <c r="BA196" s="1171" t="s">
        <v>755</v>
      </c>
      <c r="BB196" s="1172">
        <v>31.761631021098815</v>
      </c>
      <c r="BC196" s="1172">
        <v>31.473960366489308</v>
      </c>
      <c r="BD196" s="1172">
        <v>26.88014755526779</v>
      </c>
      <c r="BE196" s="1173">
        <v>27.098477430180711</v>
      </c>
      <c r="BF196" s="1174">
        <v>20.500177985152312</v>
      </c>
      <c r="BG196" s="1174">
        <v>13.101977365787057</v>
      </c>
      <c r="BH196" s="1174">
        <v>4.8653989818559076</v>
      </c>
      <c r="BI196" s="1174">
        <v>0.51676364132878994</v>
      </c>
      <c r="BJ196" s="1174">
        <v>0</v>
      </c>
    </row>
    <row r="197" spans="1:62" ht="12" customHeight="1">
      <c r="K197" s="292"/>
      <c r="L197" s="292"/>
      <c r="U197" s="340"/>
      <c r="V197" s="340"/>
      <c r="X197" s="292"/>
      <c r="Y197" s="292"/>
      <c r="Z197" s="292"/>
      <c r="AD197" s="301" t="s">
        <v>310</v>
      </c>
      <c r="AE197" s="754"/>
      <c r="AF197" s="754">
        <v>1.3725582010582265</v>
      </c>
      <c r="AG197" s="755">
        <v>1.167376958154746</v>
      </c>
      <c r="AH197" s="755">
        <v>1.193924777547235</v>
      </c>
      <c r="AI197" s="755">
        <v>1.327576013670257</v>
      </c>
      <c r="AJ197" s="754">
        <v>1.3800758392225927</v>
      </c>
      <c r="AK197" s="301">
        <f t="shared" ref="AK197:AP197" si="546">$AI197*AK174/$AI174</f>
        <v>1.165135293804703</v>
      </c>
      <c r="AL197" s="1179">
        <f t="shared" si="546"/>
        <v>0.82057369687719073</v>
      </c>
      <c r="AM197" s="301">
        <f t="shared" si="546"/>
        <v>0.49402709561358032</v>
      </c>
      <c r="AN197" s="301">
        <f t="shared" si="546"/>
        <v>0.29564214291398461</v>
      </c>
      <c r="AO197" s="301">
        <f t="shared" si="546"/>
        <v>0.11784337165102889</v>
      </c>
      <c r="AP197" s="301">
        <f t="shared" si="546"/>
        <v>0</v>
      </c>
      <c r="AQ197" s="874">
        <f t="shared" si="542"/>
        <v>-0.4054140551149521</v>
      </c>
      <c r="AR197" s="874">
        <f t="shared" ref="AR197:AR204" si="547">AJ197/AI197-1</f>
        <v>3.954562677521789E-2</v>
      </c>
      <c r="AS197" s="301" t="s">
        <v>310</v>
      </c>
      <c r="AT197" s="754">
        <v>1.3725582010582265</v>
      </c>
      <c r="AU197" s="754">
        <v>1.167376958154746</v>
      </c>
      <c r="AV197" s="755">
        <v>1.193924777547235</v>
      </c>
      <c r="AW197" s="755">
        <v>1.327576013670257</v>
      </c>
      <c r="AX197" s="755">
        <v>1.3800758392225927</v>
      </c>
      <c r="AY197" s="1180">
        <f t="shared" si="540"/>
        <v>3.954562677521789E-2</v>
      </c>
      <c r="BA197" s="1171" t="s">
        <v>140</v>
      </c>
      <c r="BB197" s="1172">
        <v>1.3831555101667261</v>
      </c>
      <c r="BC197" s="1172">
        <v>1.3868742202911524</v>
      </c>
      <c r="BD197" s="1172">
        <v>1.1901036976068775</v>
      </c>
      <c r="BE197" s="1173">
        <v>1.1703051126675461</v>
      </c>
      <c r="BF197" s="1173">
        <v>0.87190541844628267</v>
      </c>
      <c r="BG197" s="1173">
        <v>0.47441053727285981</v>
      </c>
      <c r="BH197" s="1173">
        <v>0.19252569664201793</v>
      </c>
      <c r="BI197" s="1173">
        <v>0</v>
      </c>
      <c r="BJ197" s="1173">
        <v>0</v>
      </c>
    </row>
    <row r="198" spans="1:62" ht="12" customHeight="1">
      <c r="K198" s="292"/>
      <c r="L198" s="292"/>
      <c r="U198" s="296"/>
      <c r="V198" s="296"/>
      <c r="X198" s="292"/>
      <c r="Y198" s="292"/>
      <c r="Z198" s="292"/>
      <c r="AD198" s="301" t="s">
        <v>312</v>
      </c>
      <c r="AE198" s="754"/>
      <c r="AF198" s="754">
        <v>0.41156828250469618</v>
      </c>
      <c r="AG198" s="755">
        <v>0.35015313535336312</v>
      </c>
      <c r="AH198" s="755">
        <v>0.39103897395499571</v>
      </c>
      <c r="AI198" s="755">
        <v>0.40066387819712079</v>
      </c>
      <c r="AJ198" s="754">
        <v>0.38679440593676373</v>
      </c>
      <c r="AK198" s="301">
        <f t="shared" ref="AK198:AP198" si="548">$AI198*AK175/$AI175</f>
        <v>0.35235276547461536</v>
      </c>
      <c r="AL198" s="1179">
        <f t="shared" si="548"/>
        <v>0.35564994573175057</v>
      </c>
      <c r="AM198" s="301">
        <f t="shared" si="548"/>
        <v>0.30565702283146529</v>
      </c>
      <c r="AN198" s="301">
        <f t="shared" si="548"/>
        <v>0.23546534001793318</v>
      </c>
      <c r="AO198" s="301">
        <f t="shared" si="548"/>
        <v>6.9589955738075304E-2</v>
      </c>
      <c r="AP198" s="301">
        <f t="shared" si="548"/>
        <v>0</v>
      </c>
      <c r="AQ198" s="874">
        <f t="shared" si="542"/>
        <v>-8.0519417362268975E-2</v>
      </c>
      <c r="AR198" s="874">
        <f t="shared" si="547"/>
        <v>-3.4616228252883574E-2</v>
      </c>
      <c r="AS198" s="301" t="s">
        <v>312</v>
      </c>
      <c r="AT198" s="754">
        <v>0.41156828250469618</v>
      </c>
      <c r="AU198" s="754">
        <v>0.35015313535336312</v>
      </c>
      <c r="AV198" s="755">
        <v>0.39103897395499571</v>
      </c>
      <c r="AW198" s="755">
        <v>0.40066387819712079</v>
      </c>
      <c r="AX198" s="755">
        <v>0.38679440593676373</v>
      </c>
      <c r="AY198" s="1180">
        <f t="shared" si="540"/>
        <v>-3.4616228252883574E-2</v>
      </c>
      <c r="BA198" s="1171" t="s">
        <v>147</v>
      </c>
      <c r="BB198" s="1172">
        <v>0.45030243599784858</v>
      </c>
      <c r="BC198" s="1172">
        <v>0.44903113413795426</v>
      </c>
      <c r="BD198" s="1172">
        <v>0.38506646002994654</v>
      </c>
      <c r="BE198" s="1173">
        <v>0.41919126489202185</v>
      </c>
      <c r="BF198" s="1173">
        <v>0.32571856074261851</v>
      </c>
      <c r="BG198" s="1173">
        <v>0.19268902341997907</v>
      </c>
      <c r="BH198" s="1173">
        <v>6.9479215175473202E-2</v>
      </c>
      <c r="BI198" s="1173">
        <v>0</v>
      </c>
      <c r="BJ198" s="1173">
        <v>0</v>
      </c>
    </row>
    <row r="199" spans="1:62" s="325" customFormat="1" ht="12" customHeight="1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U199" s="332"/>
      <c r="V199" s="332"/>
      <c r="X199" s="328"/>
      <c r="Y199" s="328"/>
      <c r="Z199" s="328"/>
      <c r="AD199" s="301" t="s">
        <v>313</v>
      </c>
      <c r="AE199" s="754"/>
      <c r="AF199" s="1183">
        <v>0.12449718771430604</v>
      </c>
      <c r="AG199" s="1184">
        <v>0.11462036759332829</v>
      </c>
      <c r="AH199" s="1184">
        <v>0.12145485134072417</v>
      </c>
      <c r="AI199" s="1184">
        <v>0.12422859142170607</v>
      </c>
      <c r="AJ199" s="1183">
        <v>0.12048080366328127</v>
      </c>
      <c r="AK199" s="1181">
        <f t="shared" ref="AK199:AP199" si="549">$AI199*AK176/$AI176</f>
        <v>0.11970815143272691</v>
      </c>
      <c r="AL199" s="1182">
        <f t="shared" si="549"/>
        <v>0.1651197072464019</v>
      </c>
      <c r="AM199" s="1181">
        <f t="shared" si="549"/>
        <v>0.15865110204788366</v>
      </c>
      <c r="AN199" s="1181">
        <f t="shared" si="549"/>
        <v>0.13666902355708441</v>
      </c>
      <c r="AO199" s="1181">
        <f t="shared" si="549"/>
        <v>8.3509200664100253E-2</v>
      </c>
      <c r="AP199" s="1181">
        <f t="shared" si="549"/>
        <v>0</v>
      </c>
      <c r="AQ199" s="874">
        <f t="shared" si="542"/>
        <v>0.37050635641406449</v>
      </c>
      <c r="AR199" s="874">
        <f t="shared" si="547"/>
        <v>-3.0168479860667285E-2</v>
      </c>
      <c r="AS199" s="301" t="s">
        <v>313</v>
      </c>
      <c r="AT199" s="754">
        <v>0.12449718771430604</v>
      </c>
      <c r="AU199" s="754">
        <v>0.11462036759332829</v>
      </c>
      <c r="AV199" s="755">
        <v>0.12145485134072417</v>
      </c>
      <c r="AW199" s="755">
        <v>0.12422859142170607</v>
      </c>
      <c r="AX199" s="755">
        <v>0.12048080366328127</v>
      </c>
      <c r="AY199" s="1180">
        <f t="shared" si="540"/>
        <v>-3.0168479860667285E-2</v>
      </c>
      <c r="AZ199"/>
      <c r="BA199" s="1171" t="s">
        <v>127</v>
      </c>
      <c r="BB199" s="1172">
        <v>0.11000416538311134</v>
      </c>
      <c r="BC199" s="1172">
        <v>0.11389099590964924</v>
      </c>
      <c r="BD199" s="1172">
        <v>0.11590414711705029</v>
      </c>
      <c r="BE199" s="1173">
        <v>0.12093852830088804</v>
      </c>
      <c r="BF199" s="1173">
        <v>0.1353607202007715</v>
      </c>
      <c r="BG199" s="1173">
        <v>0.12226081760949439</v>
      </c>
      <c r="BH199" s="1173">
        <v>7.3681616774804809E-2</v>
      </c>
      <c r="BI199" s="1173">
        <v>1.1311533965094203E-2</v>
      </c>
      <c r="BJ199" s="1173">
        <v>0</v>
      </c>
    </row>
    <row r="200" spans="1:62" s="325" customFormat="1" ht="12" customHeight="1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U200" s="332"/>
      <c r="V200" s="332"/>
      <c r="X200" s="328"/>
      <c r="Y200" s="328"/>
      <c r="Z200" s="328"/>
      <c r="AD200" s="323" t="s">
        <v>320</v>
      </c>
      <c r="AE200" s="754"/>
      <c r="AF200" s="754">
        <v>1.0042689517616139</v>
      </c>
      <c r="AG200" s="754">
        <v>0.9997975833247934</v>
      </c>
      <c r="AH200" s="755">
        <v>1.0017505680782417</v>
      </c>
      <c r="AI200" s="755">
        <v>0.99291846561897568</v>
      </c>
      <c r="AJ200" s="755">
        <v>1.0301105187835387</v>
      </c>
      <c r="AK200" s="301">
        <f t="shared" ref="AK200:AP200" si="550">$AI200*AK177/$AI177</f>
        <v>0.91074505470337253</v>
      </c>
      <c r="AL200" s="1179">
        <f t="shared" si="550"/>
        <v>0.82619486200971481</v>
      </c>
      <c r="AM200" s="301">
        <f t="shared" si="550"/>
        <v>0.69458837556167297</v>
      </c>
      <c r="AN200" s="301">
        <f t="shared" si="550"/>
        <v>0.53267044594145596</v>
      </c>
      <c r="AO200" s="301">
        <f t="shared" si="550"/>
        <v>0.27962999135334693</v>
      </c>
      <c r="AP200" s="301">
        <f t="shared" si="550"/>
        <v>0</v>
      </c>
      <c r="AQ200" s="874">
        <f t="shared" si="542"/>
        <v>-0.19795512525649051</v>
      </c>
      <c r="AR200" s="874">
        <f t="shared" si="547"/>
        <v>3.7457308381688481E-2</v>
      </c>
      <c r="AS200" s="327" t="s">
        <v>314</v>
      </c>
      <c r="AT200" s="754">
        <v>1.6276989239828108</v>
      </c>
      <c r="AU200" s="754">
        <v>1.6478396080664008</v>
      </c>
      <c r="AV200" s="755">
        <v>1.7788002583865279</v>
      </c>
      <c r="AW200" s="755">
        <v>1.7477500321391286</v>
      </c>
      <c r="AX200" s="755">
        <v>1.6292961349360131</v>
      </c>
      <c r="AY200" s="1180">
        <f t="shared" si="540"/>
        <v>-6.7775079402021765E-2</v>
      </c>
      <c r="AZ200"/>
      <c r="BA200" s="1171" t="s">
        <v>320</v>
      </c>
      <c r="BB200" s="1172">
        <v>1.0309159230898379</v>
      </c>
      <c r="BC200" s="1172">
        <v>1.0450356813455373</v>
      </c>
      <c r="BD200" s="1172">
        <v>1.0347049018325318</v>
      </c>
      <c r="BE200" s="1173">
        <v>0.96364714511383986</v>
      </c>
      <c r="BF200" s="1173">
        <v>0.91371520409814933</v>
      </c>
      <c r="BG200" s="1173">
        <v>0.67580676072855084</v>
      </c>
      <c r="BH200" s="1173">
        <v>0.3431257220834858</v>
      </c>
      <c r="BI200" s="1173">
        <v>0</v>
      </c>
      <c r="BJ200" s="1173">
        <v>0</v>
      </c>
    </row>
    <row r="201" spans="1:62" ht="12" customHeight="1">
      <c r="K201" s="292"/>
      <c r="L201" s="292"/>
      <c r="U201" s="1"/>
      <c r="V201" s="1"/>
      <c r="X201" s="292"/>
      <c r="Y201" s="292"/>
      <c r="Z201" s="292"/>
      <c r="AD201" s="327" t="s">
        <v>314</v>
      </c>
      <c r="AE201" s="754"/>
      <c r="AF201" s="754">
        <v>1.6276989239828108</v>
      </c>
      <c r="AG201" s="754">
        <v>1.6478396080664008</v>
      </c>
      <c r="AH201" s="755">
        <v>1.7788002583865279</v>
      </c>
      <c r="AI201" s="755">
        <v>1.7477500321391286</v>
      </c>
      <c r="AJ201" s="755">
        <v>1.6292961349360131</v>
      </c>
      <c r="AK201" s="301">
        <f>1.6</f>
        <v>1.6</v>
      </c>
      <c r="AL201" s="1179">
        <v>1.6</v>
      </c>
      <c r="AM201" s="301">
        <f>1.6</f>
        <v>1.6</v>
      </c>
      <c r="AN201" s="301">
        <f>1.6*0.4</f>
        <v>0.64000000000000012</v>
      </c>
      <c r="AO201" s="301">
        <f>1.6*0.2</f>
        <v>0.32000000000000006</v>
      </c>
      <c r="AP201" s="301">
        <v>0</v>
      </c>
      <c r="AQ201" s="874">
        <f t="shared" si="542"/>
        <v>-1.7980853392967511E-2</v>
      </c>
      <c r="AR201" s="874">
        <f t="shared" si="547"/>
        <v>-6.7775079402021765E-2</v>
      </c>
      <c r="AS201" s="327" t="s">
        <v>315</v>
      </c>
      <c r="AT201" s="754">
        <v>1.0042689517616139</v>
      </c>
      <c r="AU201" s="754">
        <v>0.9997975833247934</v>
      </c>
      <c r="AV201" s="755">
        <v>1.0017505680782417</v>
      </c>
      <c r="AW201" s="755">
        <v>0.99291846561897568</v>
      </c>
      <c r="AX201" s="755">
        <v>1.0301105187835387</v>
      </c>
      <c r="AY201" s="1180">
        <f t="shared" si="540"/>
        <v>3.7457308381688481E-2</v>
      </c>
      <c r="BA201" s="1171" t="s">
        <v>319</v>
      </c>
      <c r="BB201" s="1172">
        <v>1.5416633561654689</v>
      </c>
      <c r="BC201" s="1172">
        <v>1.5515824010815715</v>
      </c>
      <c r="BD201" s="1172">
        <v>1.401275161754993</v>
      </c>
      <c r="BE201" s="1173">
        <v>1.5515824010815715</v>
      </c>
      <c r="BF201" s="1173">
        <v>1.5515824010815715</v>
      </c>
      <c r="BG201" s="1173">
        <v>1.2099707941153761</v>
      </c>
      <c r="BH201" s="1173">
        <v>0.87997875935663716</v>
      </c>
      <c r="BI201" s="1173">
        <v>0.54998672459789821</v>
      </c>
      <c r="BJ201" s="1173">
        <v>0</v>
      </c>
    </row>
    <row r="202" spans="1:62" ht="21" customHeight="1">
      <c r="K202" s="292"/>
      <c r="L202" s="292"/>
      <c r="U202" s="297"/>
      <c r="V202" s="297"/>
      <c r="X202" s="292"/>
      <c r="Y202" s="292"/>
      <c r="Z202" s="292"/>
      <c r="AD202" s="301" t="s">
        <v>316</v>
      </c>
      <c r="AE202" s="754"/>
      <c r="AF202" s="754">
        <v>5.0085559114741507</v>
      </c>
      <c r="AG202" s="755">
        <v>3.0746493034085089</v>
      </c>
      <c r="AH202" s="755">
        <v>3.7956335658518765</v>
      </c>
      <c r="AI202" s="755">
        <v>4.6179574221996189</v>
      </c>
      <c r="AJ202" s="754">
        <v>4.4601346261074601</v>
      </c>
      <c r="AK202" s="301">
        <f>$AF202*AK179/$AF179</f>
        <v>4.3350985766197674</v>
      </c>
      <c r="AL202" s="1179">
        <f t="shared" ref="AL202:AP202" si="551">$AF202*AL179/$AF179</f>
        <v>4.0705480244884429</v>
      </c>
      <c r="AM202" s="301">
        <f t="shared" si="551"/>
        <v>2.6282462735501912</v>
      </c>
      <c r="AN202" s="301">
        <f t="shared" si="551"/>
        <v>2.1266528547944916</v>
      </c>
      <c r="AO202" s="301">
        <f t="shared" si="551"/>
        <v>1.9525942401438257</v>
      </c>
      <c r="AP202" s="301">
        <f t="shared" si="551"/>
        <v>1.6545006911094386</v>
      </c>
      <c r="AQ202" s="874">
        <f t="shared" si="542"/>
        <v>-8.7348619330584021E-2</v>
      </c>
      <c r="AR202" s="874">
        <f t="shared" si="547"/>
        <v>-3.4175888095777429E-2</v>
      </c>
      <c r="AS202" s="301" t="s">
        <v>316</v>
      </c>
      <c r="AT202" s="754">
        <v>5.0085559114741507</v>
      </c>
      <c r="AU202" s="754">
        <v>3.0746493034085089</v>
      </c>
      <c r="AV202" s="755">
        <v>3.7956335658518765</v>
      </c>
      <c r="AW202" s="755">
        <v>4.6179574221996189</v>
      </c>
      <c r="AX202" s="755">
        <v>4.4601346261074601</v>
      </c>
      <c r="AY202" s="1180">
        <f t="shared" si="540"/>
        <v>-3.4175888095777429E-2</v>
      </c>
      <c r="BA202" s="1171" t="s">
        <v>131</v>
      </c>
      <c r="BB202" s="1172">
        <v>5.2986180403166543</v>
      </c>
      <c r="BC202" s="1172">
        <v>5.3718252647761107</v>
      </c>
      <c r="BD202" s="1172">
        <v>3.1970732564175117</v>
      </c>
      <c r="BE202" s="1173">
        <v>4.791995063340492</v>
      </c>
      <c r="BF202" s="1173">
        <v>4.6952709262093792</v>
      </c>
      <c r="BG202" s="1173">
        <v>3.0562320039322004</v>
      </c>
      <c r="BH202" s="1173">
        <v>2.4313635454778555</v>
      </c>
      <c r="BI202" s="1173">
        <v>2.1148391009380338</v>
      </c>
      <c r="BJ202" s="1173">
        <v>1.6734800202322448</v>
      </c>
    </row>
    <row r="203" spans="1:62" ht="21.75" customHeight="1">
      <c r="K203" s="292"/>
      <c r="L203" s="292"/>
      <c r="Y203" s="292"/>
      <c r="Z203" s="292"/>
      <c r="AD203" s="305" t="s">
        <v>78</v>
      </c>
      <c r="AE203" s="305"/>
      <c r="AF203" s="1570">
        <f>SUM(AF193:AF202)</f>
        <v>134.0659816553368</v>
      </c>
      <c r="AG203" s="1570">
        <f t="shared" ref="AG203:AJ203" si="552">SUM(AG193:AG202)</f>
        <v>113.1751204059982</v>
      </c>
      <c r="AH203" s="1570">
        <f t="shared" si="552"/>
        <v>127.21809118423957</v>
      </c>
      <c r="AI203" s="1570">
        <f t="shared" si="552"/>
        <v>131.20878901346353</v>
      </c>
      <c r="AJ203" s="1570">
        <f t="shared" si="552"/>
        <v>126.80230477335331</v>
      </c>
      <c r="AK203" s="305">
        <f t="shared" ref="AK203:AP203" si="553">SUM(AK193:AK202)</f>
        <v>119.30431945417577</v>
      </c>
      <c r="AL203" s="1568">
        <f t="shared" si="553"/>
        <v>90.608090570507642</v>
      </c>
      <c r="AM203" s="305">
        <f t="shared" si="553"/>
        <v>60.211426442896006</v>
      </c>
      <c r="AN203" s="875">
        <f t="shared" si="553"/>
        <v>28.716367946217513</v>
      </c>
      <c r="AO203" s="305">
        <f t="shared" si="553"/>
        <v>8.3217126863574968</v>
      </c>
      <c r="AP203" s="305">
        <f t="shared" si="553"/>
        <v>1.6545006911094386</v>
      </c>
      <c r="AQ203" s="874">
        <f t="shared" si="542"/>
        <v>-0.28543814142447399</v>
      </c>
      <c r="AR203" s="874">
        <f t="shared" si="547"/>
        <v>-3.3583758170788847E-2</v>
      </c>
      <c r="AS203" s="305" t="s">
        <v>78</v>
      </c>
      <c r="AT203" s="305">
        <v>134.0659816553368</v>
      </c>
      <c r="AU203" s="305">
        <v>113.1751204059982</v>
      </c>
      <c r="AV203" s="752">
        <v>127.21809118423957</v>
      </c>
      <c r="AW203" s="752">
        <v>131.20878901346353</v>
      </c>
      <c r="AX203" s="752">
        <v>126.80230477335331</v>
      </c>
      <c r="AY203" s="1180">
        <f t="shared" si="540"/>
        <v>-3.3583758170788847E-2</v>
      </c>
      <c r="BA203" s="1175" t="s">
        <v>756</v>
      </c>
      <c r="BB203" s="1176">
        <v>135.87278529099657</v>
      </c>
      <c r="BC203" s="1176">
        <v>135.86779003626171</v>
      </c>
      <c r="BD203" s="1176">
        <v>113.62484304732088</v>
      </c>
      <c r="BE203" s="1177">
        <v>116.70312708287356</v>
      </c>
      <c r="BF203" s="1178">
        <v>91.49526742539858</v>
      </c>
      <c r="BG203" s="1177">
        <v>56.49673628447276</v>
      </c>
      <c r="BH203" s="1177">
        <v>19.859433639379596</v>
      </c>
      <c r="BI203" s="1177">
        <v>3.2415403944555168</v>
      </c>
      <c r="BJ203" s="1177">
        <v>1.6734800202322448</v>
      </c>
    </row>
    <row r="204" spans="1:62" ht="12" customHeight="1">
      <c r="K204" s="292"/>
      <c r="L204" s="292"/>
      <c r="Q204" s="460"/>
      <c r="R204" s="460"/>
      <c r="S204" s="460"/>
      <c r="T204" s="460"/>
      <c r="U204" s="460"/>
      <c r="V204" s="460"/>
      <c r="W204" s="460"/>
      <c r="X204" s="460"/>
      <c r="Y204" s="460"/>
      <c r="Z204" s="460"/>
      <c r="AA204" s="344"/>
      <c r="AD204" s="301" t="s">
        <v>322</v>
      </c>
      <c r="AE204" s="301"/>
      <c r="AF204" s="301">
        <f>SUM(AF193:AF197)</f>
        <v>125.88939239789919</v>
      </c>
      <c r="AG204" s="301">
        <f t="shared" ref="AG204:AJ204" si="554">SUM(AG193:AG197)</f>
        <v>106.9880604082518</v>
      </c>
      <c r="AH204" s="301">
        <f t="shared" si="554"/>
        <v>120.12941296662721</v>
      </c>
      <c r="AI204" s="301">
        <f t="shared" si="554"/>
        <v>123.32527062388699</v>
      </c>
      <c r="AJ204" s="301">
        <f t="shared" si="554"/>
        <v>119.17548828392624</v>
      </c>
      <c r="AK204" s="301">
        <f>SUM(AK193:AK196)+AK197</f>
        <v>111.98641490594528</v>
      </c>
      <c r="AL204" s="301">
        <f t="shared" ref="AL204:AP204" si="555">SUM(AL193:AL196)+AL197</f>
        <v>83.590578031031328</v>
      </c>
      <c r="AM204" s="301">
        <f t="shared" si="555"/>
        <v>54.824283668904791</v>
      </c>
      <c r="AN204" s="301">
        <f t="shared" si="555"/>
        <v>25.044910281906549</v>
      </c>
      <c r="AO204" s="301">
        <f t="shared" si="555"/>
        <v>5.6163892984581487</v>
      </c>
      <c r="AP204" s="301">
        <f t="shared" si="555"/>
        <v>0</v>
      </c>
      <c r="AQ204" s="874">
        <f t="shared" si="542"/>
        <v>-0.29859252741735498</v>
      </c>
      <c r="AR204" s="874">
        <f t="shared" si="547"/>
        <v>-3.3649083589823325E-2</v>
      </c>
      <c r="AS204" s="301" t="s">
        <v>322</v>
      </c>
      <c r="AT204" s="301">
        <v>125.88939239789919</v>
      </c>
      <c r="AU204" s="301">
        <v>106.9880604082518</v>
      </c>
      <c r="AV204" s="751">
        <v>120.12941296662721</v>
      </c>
      <c r="AW204" s="751">
        <v>123.32527062388699</v>
      </c>
      <c r="AX204" s="751">
        <v>119.17548828392624</v>
      </c>
      <c r="AY204" s="1180">
        <f t="shared" si="540"/>
        <v>-3.3649083589823325E-2</v>
      </c>
      <c r="BA204" s="303"/>
    </row>
    <row r="205" spans="1:62" ht="12" customHeight="1">
      <c r="K205" s="859"/>
      <c r="O205" s="1"/>
      <c r="X205" s="460"/>
      <c r="Y205" s="460"/>
      <c r="Z205" s="460"/>
      <c r="AA205" s="460"/>
      <c r="AE205" s="672"/>
      <c r="AF205" s="672">
        <v>134.37001989682375</v>
      </c>
      <c r="AG205" s="672">
        <v>113.52614045160402</v>
      </c>
      <c r="AH205" s="672">
        <v>127.55138878729174</v>
      </c>
      <c r="AI205" s="672">
        <v>130.49440981472239</v>
      </c>
      <c r="AJ205" s="672"/>
    </row>
    <row r="206" spans="1:62" ht="12" customHeight="1">
      <c r="B206" s="184" t="s">
        <v>381</v>
      </c>
      <c r="M206" t="s">
        <v>167</v>
      </c>
      <c r="O206" s="1"/>
      <c r="P206" s="184" t="s">
        <v>381</v>
      </c>
      <c r="X206" s="303">
        <f>14/410</f>
        <v>3.4146341463414637E-2</v>
      </c>
      <c r="AA206" t="s">
        <v>504</v>
      </c>
      <c r="AE206" s="673"/>
      <c r="AF206" s="673">
        <f t="shared" ref="AF206:AI206" si="556">AF203/AF205</f>
        <v>0.99773730597256438</v>
      </c>
      <c r="AG206" s="673">
        <f t="shared" si="556"/>
        <v>0.99690802449365867</v>
      </c>
      <c r="AH206" s="673">
        <f t="shared" si="556"/>
        <v>0.99738695433878821</v>
      </c>
      <c r="AI206" s="673">
        <f t="shared" si="556"/>
        <v>1.0054744046105533</v>
      </c>
      <c r="AJ206" s="673"/>
      <c r="AK206" s="1605">
        <f>AK203+(AL203-AK203)/5</f>
        <v>113.56507367744214</v>
      </c>
      <c r="AL206" s="1605">
        <f>AL203-AL202</f>
        <v>86.537542546019196</v>
      </c>
    </row>
    <row r="207" spans="1:62" ht="12" customHeight="1">
      <c r="B207" s="174" t="s">
        <v>60</v>
      </c>
      <c r="C207" s="174">
        <v>2018</v>
      </c>
      <c r="D207" s="174">
        <v>2019</v>
      </c>
      <c r="E207" s="174">
        <v>2020</v>
      </c>
      <c r="F207" s="655">
        <v>2021</v>
      </c>
      <c r="G207" s="655">
        <v>2022</v>
      </c>
      <c r="H207" s="986">
        <v>2023</v>
      </c>
      <c r="I207" s="174">
        <v>2025</v>
      </c>
      <c r="J207" s="174">
        <v>2030</v>
      </c>
      <c r="K207" s="174">
        <v>2035</v>
      </c>
      <c r="L207" s="174">
        <v>2040</v>
      </c>
      <c r="M207" s="174">
        <v>2045</v>
      </c>
      <c r="N207" s="174">
        <v>2050</v>
      </c>
      <c r="O207" s="1"/>
      <c r="P207" s="174" t="s">
        <v>60</v>
      </c>
      <c r="Q207" s="174">
        <v>2018</v>
      </c>
      <c r="R207" s="174">
        <v>2019</v>
      </c>
      <c r="S207" s="174">
        <v>2020</v>
      </c>
      <c r="T207" s="655">
        <v>2021</v>
      </c>
      <c r="U207" s="655">
        <v>2022</v>
      </c>
      <c r="V207" s="986">
        <v>2023</v>
      </c>
      <c r="W207" s="174">
        <v>2025</v>
      </c>
      <c r="X207" s="174">
        <v>2030</v>
      </c>
      <c r="Y207" s="174">
        <v>2035</v>
      </c>
      <c r="Z207" s="174">
        <v>2040</v>
      </c>
      <c r="AA207" s="174">
        <v>2045</v>
      </c>
      <c r="AB207" s="174">
        <v>2050</v>
      </c>
    </row>
    <row r="208" spans="1:62" ht="12" customHeight="1">
      <c r="B208" s="175" t="s">
        <v>242</v>
      </c>
      <c r="C208" s="175"/>
      <c r="D208" s="175"/>
      <c r="E208" s="175"/>
      <c r="F208" s="647"/>
      <c r="G208" s="647"/>
      <c r="H208" s="987"/>
      <c r="I208" s="175"/>
      <c r="J208" s="175"/>
      <c r="K208" s="175"/>
      <c r="L208" s="175"/>
      <c r="M208" s="175"/>
      <c r="N208" s="175"/>
      <c r="O208" s="1"/>
      <c r="P208" s="175" t="s">
        <v>242</v>
      </c>
      <c r="Q208" s="175"/>
      <c r="R208" s="175"/>
      <c r="S208" s="175"/>
      <c r="T208" s="647"/>
      <c r="U208" s="647"/>
      <c r="V208" s="987"/>
      <c r="W208" s="175"/>
      <c r="X208" s="175"/>
      <c r="Y208" s="175"/>
      <c r="Z208" s="175"/>
      <c r="AA208" s="175"/>
      <c r="AB208" s="175"/>
      <c r="AF208" s="292">
        <f>AF203-AF180</f>
        <v>-0.97846010066288613</v>
      </c>
      <c r="AG208" s="292">
        <f t="shared" ref="AG208:AJ208" si="557">AG203-AG180</f>
        <v>1.2731338571525015</v>
      </c>
      <c r="AH208" s="1571">
        <f t="shared" si="557"/>
        <v>5.5343278942202261</v>
      </c>
      <c r="AI208" s="292">
        <f t="shared" si="557"/>
        <v>1.9307474561339859</v>
      </c>
      <c r="AJ208" s="292">
        <f t="shared" si="557"/>
        <v>1.7785979472321429</v>
      </c>
      <c r="AL208" s="344"/>
    </row>
    <row r="209" spans="2:42" ht="12" customHeight="1">
      <c r="B209" s="175" t="s">
        <v>243</v>
      </c>
      <c r="C209" s="175"/>
      <c r="D209" s="175"/>
      <c r="E209" s="175"/>
      <c r="F209" s="647"/>
      <c r="G209" s="647"/>
      <c r="H209" s="987"/>
      <c r="I209" s="175"/>
      <c r="J209" s="175"/>
      <c r="K209" s="175"/>
      <c r="L209" s="175"/>
      <c r="M209" s="175"/>
      <c r="N209" s="175"/>
      <c r="O209" s="1"/>
      <c r="P209" s="175" t="s">
        <v>243</v>
      </c>
      <c r="Q209" s="175"/>
      <c r="R209" s="175"/>
      <c r="S209" s="175"/>
      <c r="T209" s="175"/>
      <c r="U209" s="175"/>
      <c r="V209" s="987"/>
      <c r="W209" s="175"/>
      <c r="X209" s="175"/>
      <c r="Y209" s="175"/>
      <c r="Z209" s="175"/>
      <c r="AA209" s="175"/>
      <c r="AB209" s="175"/>
    </row>
    <row r="210" spans="2:42" ht="12" customHeight="1">
      <c r="B210" s="176" t="s">
        <v>40</v>
      </c>
      <c r="C210" s="177">
        <f t="shared" ref="C210:N210" si="558">C41</f>
        <v>7.3956728878916271</v>
      </c>
      <c r="D210" s="177">
        <f t="shared" si="558"/>
        <v>7.7874833620367534</v>
      </c>
      <c r="E210" s="177">
        <f t="shared" si="558"/>
        <v>6.741803438225209</v>
      </c>
      <c r="F210" s="177">
        <f t="shared" si="558"/>
        <v>7.6989628821363132</v>
      </c>
      <c r="G210" s="177">
        <f t="shared" si="558"/>
        <v>8.6927936270820378</v>
      </c>
      <c r="H210" s="177">
        <f t="shared" ref="H210" si="559">H41</f>
        <v>8.9562839817654449</v>
      </c>
      <c r="I210" s="177">
        <f t="shared" si="558"/>
        <v>9.2032041341074553</v>
      </c>
      <c r="J210" s="177">
        <f t="shared" si="558"/>
        <v>10.70246262679685</v>
      </c>
      <c r="K210" s="177">
        <f t="shared" si="558"/>
        <v>8.8528067636303884</v>
      </c>
      <c r="L210" s="177">
        <f t="shared" si="558"/>
        <v>4.5242759725895763</v>
      </c>
      <c r="M210" s="177">
        <f t="shared" si="558"/>
        <v>0.90644267256143207</v>
      </c>
      <c r="N210" s="177">
        <f t="shared" si="558"/>
        <v>0</v>
      </c>
      <c r="O210" s="1"/>
      <c r="P210" s="176" t="s">
        <v>40</v>
      </c>
      <c r="Q210" s="514">
        <f t="shared" ref="Q210:AB210" si="560">Q41</f>
        <v>86.011675686179629</v>
      </c>
      <c r="R210" s="514">
        <f t="shared" si="560"/>
        <v>90.568431500487449</v>
      </c>
      <c r="S210" s="514">
        <f t="shared" si="560"/>
        <v>78.407173986559187</v>
      </c>
      <c r="T210" s="514">
        <f t="shared" si="560"/>
        <v>89.538938319245332</v>
      </c>
      <c r="U210" s="514">
        <f t="shared" si="560"/>
        <v>101.0971898829641</v>
      </c>
      <c r="V210" s="514">
        <f t="shared" ref="V210" si="561">V41</f>
        <v>104.16158270793213</v>
      </c>
      <c r="W210" s="514">
        <f t="shared" si="560"/>
        <v>107.03326407966971</v>
      </c>
      <c r="X210" s="1009">
        <f t="shared" si="560"/>
        <v>124.46964034964736</v>
      </c>
      <c r="Y210" s="514">
        <f t="shared" si="560"/>
        <v>102.95814266102143</v>
      </c>
      <c r="Z210" s="877">
        <f t="shared" si="560"/>
        <v>52.617329561216778</v>
      </c>
      <c r="AA210" s="877">
        <f t="shared" si="560"/>
        <v>10.541928281889456</v>
      </c>
      <c r="AB210" s="514">
        <f t="shared" si="560"/>
        <v>0</v>
      </c>
      <c r="AF210" s="292">
        <f>AF193-AF170</f>
        <v>-3.4240734835052109</v>
      </c>
      <c r="AG210" s="292">
        <f t="shared" ref="AG210:AJ210" si="562">AG193-AG170</f>
        <v>-1.134427966193158</v>
      </c>
      <c r="AH210" s="292">
        <f t="shared" si="562"/>
        <v>1.3618439358058225</v>
      </c>
      <c r="AI210" s="292">
        <f t="shared" si="562"/>
        <v>-1.5690511440193404</v>
      </c>
      <c r="AJ210" s="292">
        <f t="shared" si="562"/>
        <v>-0.65807622987321679</v>
      </c>
    </row>
    <row r="211" spans="2:42" ht="12" customHeight="1">
      <c r="B211" s="176" t="s">
        <v>42</v>
      </c>
      <c r="C211" s="177">
        <f t="shared" ref="C211:N211" si="563">C44</f>
        <v>33.400837084675274</v>
      </c>
      <c r="D211" s="177">
        <f t="shared" si="563"/>
        <v>33.168755639865324</v>
      </c>
      <c r="E211" s="177">
        <f t="shared" si="563"/>
        <v>27.427940589354975</v>
      </c>
      <c r="F211" s="177">
        <f t="shared" si="563"/>
        <v>29.328813440552295</v>
      </c>
      <c r="G211" s="177">
        <f t="shared" si="563"/>
        <v>30.473386832293109</v>
      </c>
      <c r="H211" s="177">
        <f t="shared" ref="H211" si="564">H44</f>
        <v>28.932804075387459</v>
      </c>
      <c r="I211" s="177">
        <f t="shared" si="563"/>
        <v>26.263629401162113</v>
      </c>
      <c r="J211" s="177">
        <f t="shared" si="563"/>
        <v>15.791604870688477</v>
      </c>
      <c r="K211" s="177">
        <f t="shared" si="563"/>
        <v>8.6566349781892988</v>
      </c>
      <c r="L211" s="177">
        <f t="shared" si="563"/>
        <v>3.6624857452642305</v>
      </c>
      <c r="M211" s="177">
        <f t="shared" si="563"/>
        <v>1.0067855095394003</v>
      </c>
      <c r="N211" s="177">
        <f t="shared" si="563"/>
        <v>0</v>
      </c>
      <c r="O211" s="1"/>
      <c r="P211" s="176" t="s">
        <v>42</v>
      </c>
      <c r="Q211" s="514">
        <f t="shared" ref="Q211:AB211" si="565">Q44</f>
        <v>388.45173529477347</v>
      </c>
      <c r="R211" s="514">
        <f t="shared" si="565"/>
        <v>385.75262809163377</v>
      </c>
      <c r="S211" s="514">
        <f t="shared" si="565"/>
        <v>318.98694905419836</v>
      </c>
      <c r="T211" s="514">
        <f t="shared" si="565"/>
        <v>341.09410031362324</v>
      </c>
      <c r="U211" s="514">
        <f t="shared" si="565"/>
        <v>354.40548885956889</v>
      </c>
      <c r="V211" s="514">
        <f t="shared" ref="V211" si="566">V44</f>
        <v>336.48851139675617</v>
      </c>
      <c r="W211" s="514">
        <f t="shared" si="565"/>
        <v>305.44600993551541</v>
      </c>
      <c r="X211" s="1009">
        <f t="shared" si="565"/>
        <v>183.65636464610699</v>
      </c>
      <c r="Y211" s="514">
        <f t="shared" si="565"/>
        <v>100.67666479634156</v>
      </c>
      <c r="Z211" s="877">
        <f t="shared" si="565"/>
        <v>42.594709217423002</v>
      </c>
      <c r="AA211" s="877">
        <f t="shared" si="565"/>
        <v>11.708915475943225</v>
      </c>
      <c r="AB211" s="514">
        <f t="shared" si="565"/>
        <v>0</v>
      </c>
      <c r="AF211" s="292">
        <f t="shared" ref="AF211:AJ211" si="567">AF194-AF171</f>
        <v>3.1679732257558761</v>
      </c>
      <c r="AG211" s="292">
        <f t="shared" si="567"/>
        <v>2.7111064025754423</v>
      </c>
      <c r="AH211" s="292">
        <f t="shared" si="567"/>
        <v>3.3428420852722027</v>
      </c>
      <c r="AI211" s="292">
        <f t="shared" si="567"/>
        <v>3.4529633620935378</v>
      </c>
      <c r="AJ211" s="292">
        <f t="shared" si="567"/>
        <v>3.0378452487449508</v>
      </c>
    </row>
    <row r="212" spans="2:42" ht="12" customHeight="1">
      <c r="B212" s="176" t="s">
        <v>9</v>
      </c>
      <c r="C212" s="177">
        <f t="shared" ref="C212:N212" si="568">C47</f>
        <v>1.6167023054190199</v>
      </c>
      <c r="D212" s="177">
        <f t="shared" si="568"/>
        <v>1.6501915326882259</v>
      </c>
      <c r="E212" s="177">
        <f t="shared" si="568"/>
        <v>1.0163050712178163</v>
      </c>
      <c r="F212" s="177">
        <f t="shared" si="568"/>
        <v>1.2477112545171232</v>
      </c>
      <c r="G212" s="177">
        <f t="shared" si="568"/>
        <v>1.5140653309363064</v>
      </c>
      <c r="H212" s="177">
        <f t="shared" ref="H212" si="569">H47</f>
        <v>1.4460413338845357</v>
      </c>
      <c r="I212" s="177">
        <f t="shared" si="568"/>
        <v>1.4283045035232891</v>
      </c>
      <c r="J212" s="177">
        <f t="shared" si="568"/>
        <v>1.3351761578083017</v>
      </c>
      <c r="K212" s="177">
        <f t="shared" si="568"/>
        <v>0.81587436562277116</v>
      </c>
      <c r="L212" s="177">
        <f t="shared" si="568"/>
        <v>0.58512276119880169</v>
      </c>
      <c r="M212" s="177">
        <f t="shared" si="568"/>
        <v>0.41658636359706958</v>
      </c>
      <c r="N212" s="177">
        <f t="shared" si="568"/>
        <v>0.13569060439245806</v>
      </c>
      <c r="O212" s="1"/>
      <c r="P212" s="176" t="s">
        <v>9</v>
      </c>
      <c r="Q212" s="514">
        <f t="shared" ref="Q212:AB212" si="570">Q47</f>
        <v>18.802247812023204</v>
      </c>
      <c r="R212" s="514">
        <f t="shared" si="570"/>
        <v>19.191727525164069</v>
      </c>
      <c r="S212" s="514">
        <f t="shared" si="570"/>
        <v>11.819627978263206</v>
      </c>
      <c r="T212" s="514">
        <f t="shared" si="570"/>
        <v>14.510881890034142</v>
      </c>
      <c r="U212" s="514">
        <f t="shared" si="570"/>
        <v>17.608579798789243</v>
      </c>
      <c r="V212" s="514">
        <f t="shared" ref="V212" si="571">V47</f>
        <v>16.81746071307715</v>
      </c>
      <c r="W212" s="514">
        <f t="shared" si="570"/>
        <v>16.611181375975853</v>
      </c>
      <c r="X212" s="1009">
        <f t="shared" si="570"/>
        <v>15.528098715310552</v>
      </c>
      <c r="Y212" s="514">
        <f t="shared" si="570"/>
        <v>9.4886188721928288</v>
      </c>
      <c r="Z212" s="514">
        <f t="shared" si="570"/>
        <v>6.8049777127420636</v>
      </c>
      <c r="AA212" s="514">
        <f t="shared" si="570"/>
        <v>4.8448994086339194</v>
      </c>
      <c r="AB212" s="514">
        <f t="shared" si="570"/>
        <v>1.5780817290842872</v>
      </c>
      <c r="AF212" s="292">
        <f t="shared" ref="AF212:AJ212" si="572">AF195-AF172</f>
        <v>-1.661879836099164</v>
      </c>
      <c r="AG212" s="292">
        <f t="shared" si="572"/>
        <v>-1.2419530017080227</v>
      </c>
      <c r="AH212" s="292">
        <f t="shared" si="572"/>
        <v>-0.38997885655778219</v>
      </c>
      <c r="AI212" s="292">
        <f t="shared" si="572"/>
        <v>-1.364081303630428</v>
      </c>
      <c r="AJ212" s="292">
        <f t="shared" si="572"/>
        <v>-1.9459613915550058</v>
      </c>
    </row>
    <row r="213" spans="2:42" ht="12" customHeight="1">
      <c r="B213" s="175" t="s">
        <v>244</v>
      </c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"/>
      <c r="P213" s="175" t="s">
        <v>244</v>
      </c>
      <c r="Q213" s="515"/>
      <c r="R213" s="515"/>
      <c r="S213" s="515"/>
      <c r="T213" s="515"/>
      <c r="U213" s="515"/>
      <c r="V213" s="515"/>
      <c r="W213" s="515"/>
      <c r="X213" s="515"/>
      <c r="Y213" s="515"/>
      <c r="Z213" s="515"/>
      <c r="AA213" s="515"/>
      <c r="AB213" s="515"/>
      <c r="AF213" s="292"/>
      <c r="AG213" s="292"/>
      <c r="AH213" s="292"/>
      <c r="AI213" s="292"/>
      <c r="AJ213" s="292"/>
    </row>
    <row r="214" spans="2:42" ht="16.5" customHeight="1">
      <c r="B214" s="175" t="s">
        <v>245</v>
      </c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"/>
      <c r="P214" s="175" t="s">
        <v>245</v>
      </c>
      <c r="Q214" s="515"/>
      <c r="R214" s="515"/>
      <c r="S214" s="515"/>
      <c r="T214" s="515"/>
      <c r="U214" s="515"/>
      <c r="V214" s="515"/>
      <c r="W214" s="515"/>
      <c r="X214" s="515"/>
      <c r="Y214" s="515"/>
      <c r="Z214" s="515"/>
      <c r="AA214" s="515"/>
      <c r="AB214" s="515"/>
      <c r="AD214" s="309" t="s">
        <v>572</v>
      </c>
      <c r="AE214" s="1575">
        <v>2018</v>
      </c>
      <c r="AF214" s="1576">
        <v>2019</v>
      </c>
      <c r="AG214" s="1576">
        <v>2020</v>
      </c>
      <c r="AH214" s="1576">
        <v>2021</v>
      </c>
      <c r="AI214" s="1576">
        <v>2022</v>
      </c>
      <c r="AJ214" s="1576">
        <v>2023</v>
      </c>
      <c r="AK214" s="1577">
        <v>2025</v>
      </c>
      <c r="AL214" s="1577">
        <v>2030</v>
      </c>
      <c r="AM214" s="1577">
        <v>2035</v>
      </c>
      <c r="AN214" s="1577">
        <v>2040</v>
      </c>
      <c r="AO214" s="1577">
        <v>2045</v>
      </c>
      <c r="AP214" s="1577">
        <v>2050</v>
      </c>
    </row>
    <row r="215" spans="2:42" ht="12" customHeight="1">
      <c r="B215" s="176" t="s">
        <v>44</v>
      </c>
      <c r="C215" s="178">
        <f t="shared" ref="C215:N215" si="573">C50</f>
        <v>0</v>
      </c>
      <c r="D215" s="178">
        <f t="shared" si="573"/>
        <v>0</v>
      </c>
      <c r="E215" s="178">
        <f t="shared" si="573"/>
        <v>0</v>
      </c>
      <c r="F215" s="178">
        <f t="shared" si="573"/>
        <v>0</v>
      </c>
      <c r="G215" s="178">
        <f t="shared" si="573"/>
        <v>0</v>
      </c>
      <c r="H215" s="178">
        <f t="shared" ref="H215" si="574">H50</f>
        <v>0</v>
      </c>
      <c r="I215" s="178">
        <f t="shared" si="573"/>
        <v>0</v>
      </c>
      <c r="J215" s="178">
        <f t="shared" si="573"/>
        <v>0</v>
      </c>
      <c r="K215" s="178">
        <f t="shared" si="573"/>
        <v>0</v>
      </c>
      <c r="L215" s="178">
        <f t="shared" si="573"/>
        <v>0</v>
      </c>
      <c r="M215" s="178">
        <f t="shared" si="573"/>
        <v>0</v>
      </c>
      <c r="N215" s="178">
        <f t="shared" si="573"/>
        <v>0</v>
      </c>
      <c r="O215" s="1"/>
      <c r="P215" s="176" t="s">
        <v>44</v>
      </c>
      <c r="Q215" s="516">
        <f t="shared" ref="Q215:AB215" si="575">Q50</f>
        <v>0</v>
      </c>
      <c r="R215" s="516">
        <f t="shared" si="575"/>
        <v>0</v>
      </c>
      <c r="S215" s="516">
        <f t="shared" si="575"/>
        <v>0</v>
      </c>
      <c r="T215" s="516">
        <f t="shared" si="575"/>
        <v>0</v>
      </c>
      <c r="U215" s="516">
        <f t="shared" si="575"/>
        <v>0</v>
      </c>
      <c r="V215" s="516">
        <f t="shared" ref="V215" si="576">V50</f>
        <v>0</v>
      </c>
      <c r="W215" s="516">
        <f t="shared" si="575"/>
        <v>0</v>
      </c>
      <c r="X215" s="516">
        <f t="shared" si="575"/>
        <v>0</v>
      </c>
      <c r="Y215" s="516">
        <f t="shared" si="575"/>
        <v>0</v>
      </c>
      <c r="Z215" s="516">
        <f t="shared" si="575"/>
        <v>0</v>
      </c>
      <c r="AA215" s="516">
        <f t="shared" si="575"/>
        <v>0</v>
      </c>
      <c r="AB215" s="516">
        <f t="shared" si="575"/>
        <v>0</v>
      </c>
      <c r="AD215" s="1578" t="s">
        <v>835</v>
      </c>
      <c r="AE215" s="1579">
        <f>AE150</f>
        <v>18.353507062058878</v>
      </c>
      <c r="AF215" s="1579">
        <f t="shared" ref="AF215:AP215" si="577">AF150</f>
        <v>18.855063129637514</v>
      </c>
      <c r="AG215" s="1579">
        <f t="shared" si="577"/>
        <v>7.7431826638502201</v>
      </c>
      <c r="AH215" s="1579">
        <f t="shared" si="577"/>
        <v>9.0021700944567495</v>
      </c>
      <c r="AI215" s="1579">
        <f t="shared" si="577"/>
        <v>14.510575249942079</v>
      </c>
      <c r="AJ215" s="1579">
        <f t="shared" si="577"/>
        <v>16.871956945526108</v>
      </c>
      <c r="AK215" s="1579">
        <f t="shared" si="577"/>
        <v>19.069614144932309</v>
      </c>
      <c r="AL215" s="1579">
        <f t="shared" si="577"/>
        <v>18.329245766873779</v>
      </c>
      <c r="AM215" s="1579">
        <f t="shared" si="577"/>
        <v>14.538366241057053</v>
      </c>
      <c r="AN215" s="1579">
        <f t="shared" si="577"/>
        <v>10.871531619785355</v>
      </c>
      <c r="AO215" s="1579">
        <f t="shared" si="577"/>
        <v>7.625225264685449</v>
      </c>
      <c r="AP215" s="1579">
        <f t="shared" si="577"/>
        <v>2.2639851504361004</v>
      </c>
    </row>
    <row r="216" spans="2:42" ht="12" customHeight="1">
      <c r="B216" s="176" t="s">
        <v>246</v>
      </c>
      <c r="C216" s="177">
        <f t="shared" ref="C216:N216" si="578">C52</f>
        <v>9.1558533840080267E-2</v>
      </c>
      <c r="D216" s="177">
        <f t="shared" si="578"/>
        <v>0.10371902865634285</v>
      </c>
      <c r="E216" s="177">
        <f t="shared" si="578"/>
        <v>0.13524325030876264</v>
      </c>
      <c r="F216" s="177">
        <f t="shared" si="578"/>
        <v>0.20167721868303562</v>
      </c>
      <c r="G216" s="177">
        <f t="shared" si="578"/>
        <v>0.25879114581861151</v>
      </c>
      <c r="H216" s="177">
        <f t="shared" ref="H216" si="579">H52</f>
        <v>0.25863327640223416</v>
      </c>
      <c r="I216" s="177">
        <f t="shared" si="578"/>
        <v>0.33660752015325107</v>
      </c>
      <c r="J216" s="177">
        <f t="shared" si="578"/>
        <v>0.36236282299932554</v>
      </c>
      <c r="K216" s="177">
        <f t="shared" si="578"/>
        <v>0.22096009309464587</v>
      </c>
      <c r="L216" s="177">
        <f t="shared" si="578"/>
        <v>5.8696207524051379E-2</v>
      </c>
      <c r="M216" s="177">
        <f t="shared" si="578"/>
        <v>2.0927047306420737E-2</v>
      </c>
      <c r="N216" s="177">
        <f t="shared" si="578"/>
        <v>0</v>
      </c>
      <c r="O216" s="1"/>
      <c r="P216" s="176" t="s">
        <v>246</v>
      </c>
      <c r="Q216" s="514">
        <f t="shared" ref="Q216:AB216" si="580">Q52</f>
        <v>1.0648257485601336</v>
      </c>
      <c r="R216" s="514">
        <f t="shared" si="580"/>
        <v>1.2062523032732675</v>
      </c>
      <c r="S216" s="514">
        <f t="shared" si="580"/>
        <v>1.5728790010909095</v>
      </c>
      <c r="T216" s="514">
        <f t="shared" si="580"/>
        <v>2.3455060532837044</v>
      </c>
      <c r="U216" s="514">
        <f t="shared" si="580"/>
        <v>3.009741025870452</v>
      </c>
      <c r="V216" s="514">
        <f t="shared" ref="V216" si="581">V52</f>
        <v>3.0079050045579834</v>
      </c>
      <c r="W216" s="514">
        <f t="shared" si="580"/>
        <v>3.9147454593823103</v>
      </c>
      <c r="X216" s="514">
        <f t="shared" si="580"/>
        <v>4.2142796314821567</v>
      </c>
      <c r="Y216" s="514">
        <f t="shared" si="580"/>
        <v>2.5697658826907315</v>
      </c>
      <c r="Z216" s="514">
        <f t="shared" si="580"/>
        <v>0.68263689350471757</v>
      </c>
      <c r="AA216" s="514">
        <f t="shared" si="580"/>
        <v>0.24338156017367318</v>
      </c>
      <c r="AB216" s="514">
        <f t="shared" si="580"/>
        <v>0</v>
      </c>
      <c r="AD216" s="1578" t="s">
        <v>836</v>
      </c>
      <c r="AE216" s="1579">
        <f>AE156</f>
        <v>6.192977404734</v>
      </c>
      <c r="AF216" s="1579">
        <f t="shared" ref="AF216:AP216" si="582">AF156</f>
        <v>5.3994488021819995</v>
      </c>
      <c r="AG216" s="1579">
        <f t="shared" si="582"/>
        <v>3.0774548805780002</v>
      </c>
      <c r="AH216" s="1579">
        <f t="shared" si="582"/>
        <v>3.4013039407559997</v>
      </c>
      <c r="AI216" s="1579">
        <f t="shared" si="582"/>
        <v>3.6805638000000003</v>
      </c>
      <c r="AJ216" s="1579">
        <f t="shared" si="582"/>
        <v>3.2264832330180564</v>
      </c>
      <c r="AK216" s="1579">
        <f t="shared" si="582"/>
        <v>3.0448566812232576</v>
      </c>
      <c r="AL216" s="1579">
        <f t="shared" si="582"/>
        <v>2.3222137005442338</v>
      </c>
      <c r="AM216" s="1579">
        <f t="shared" si="582"/>
        <v>1.6345171391632332</v>
      </c>
      <c r="AN216" s="1579">
        <f t="shared" si="582"/>
        <v>0.80861339703693569</v>
      </c>
      <c r="AO216" s="1579">
        <f t="shared" si="582"/>
        <v>0.39366704855745543</v>
      </c>
      <c r="AP216" s="1579">
        <f t="shared" si="582"/>
        <v>0</v>
      </c>
    </row>
    <row r="217" spans="2:42" ht="12" customHeight="1">
      <c r="B217" s="176" t="s">
        <v>47</v>
      </c>
      <c r="C217" s="178">
        <f t="shared" ref="C217:N217" si="583">C56</f>
        <v>0</v>
      </c>
      <c r="D217" s="178">
        <f t="shared" si="583"/>
        <v>0</v>
      </c>
      <c r="E217" s="178">
        <f t="shared" si="583"/>
        <v>0</v>
      </c>
      <c r="F217" s="178">
        <f t="shared" si="583"/>
        <v>0</v>
      </c>
      <c r="G217" s="178">
        <f t="shared" si="583"/>
        <v>0</v>
      </c>
      <c r="H217" s="178">
        <f t="shared" ref="H217" si="584">H56</f>
        <v>0</v>
      </c>
      <c r="I217" s="178">
        <f t="shared" si="583"/>
        <v>4.8722932205914901E-3</v>
      </c>
      <c r="J217" s="178">
        <f t="shared" si="583"/>
        <v>8.097519264284302E-3</v>
      </c>
      <c r="K217" s="178">
        <f t="shared" si="583"/>
        <v>3.7533930462864552E-2</v>
      </c>
      <c r="L217" s="178">
        <f t="shared" si="583"/>
        <v>9.7840053532760152E-2</v>
      </c>
      <c r="M217" s="178">
        <f t="shared" si="583"/>
        <v>0.16980977850207307</v>
      </c>
      <c r="N217" s="178">
        <f t="shared" si="583"/>
        <v>0.24442935579508618</v>
      </c>
      <c r="O217" s="1"/>
      <c r="P217" s="176" t="s">
        <v>47</v>
      </c>
      <c r="Q217" s="516">
        <f t="shared" ref="Q217:AB217" si="585">Q56</f>
        <v>0</v>
      </c>
      <c r="R217" s="516">
        <f t="shared" si="585"/>
        <v>0</v>
      </c>
      <c r="S217" s="516">
        <f t="shared" si="585"/>
        <v>0</v>
      </c>
      <c r="T217" s="516">
        <f t="shared" si="585"/>
        <v>0</v>
      </c>
      <c r="U217" s="516">
        <f t="shared" si="585"/>
        <v>0</v>
      </c>
      <c r="V217" s="516">
        <f t="shared" ref="V217" si="586">V56</f>
        <v>0</v>
      </c>
      <c r="W217" s="516">
        <f t="shared" si="585"/>
        <v>5.6664770155479036E-2</v>
      </c>
      <c r="X217" s="516">
        <f t="shared" si="585"/>
        <v>9.4174149043626434E-2</v>
      </c>
      <c r="Y217" s="516">
        <f t="shared" si="585"/>
        <v>0.43651961128311478</v>
      </c>
      <c r="Z217" s="516">
        <f t="shared" si="585"/>
        <v>1.1378798225860005</v>
      </c>
      <c r="AA217" s="516">
        <f t="shared" si="585"/>
        <v>1.9748877239791103</v>
      </c>
      <c r="AB217" s="516">
        <f t="shared" si="585"/>
        <v>2.8427134078968526</v>
      </c>
    </row>
    <row r="218" spans="2:42" ht="12" customHeight="1">
      <c r="B218" s="342" t="s">
        <v>426</v>
      </c>
      <c r="C218" s="382">
        <f t="shared" ref="C218:N218" si="587">C49+C54</f>
        <v>0</v>
      </c>
      <c r="D218" s="382">
        <f t="shared" si="587"/>
        <v>0</v>
      </c>
      <c r="E218" s="382">
        <f t="shared" si="587"/>
        <v>0</v>
      </c>
      <c r="F218" s="382">
        <f t="shared" si="587"/>
        <v>0</v>
      </c>
      <c r="G218" s="382">
        <f t="shared" si="587"/>
        <v>0</v>
      </c>
      <c r="H218" s="382">
        <f t="shared" ref="H218" si="588">H49+H54</f>
        <v>0</v>
      </c>
      <c r="I218" s="382">
        <f t="shared" si="587"/>
        <v>0</v>
      </c>
      <c r="J218" s="382">
        <f t="shared" si="587"/>
        <v>5.9656807051009196E-3</v>
      </c>
      <c r="K218" s="382">
        <f t="shared" si="587"/>
        <v>5.0065802180084086E-2</v>
      </c>
      <c r="L218" s="382">
        <f t="shared" si="587"/>
        <v>0.11555515794140972</v>
      </c>
      <c r="M218" s="382">
        <f t="shared" si="587"/>
        <v>0.22674367779859012</v>
      </c>
      <c r="N218" s="382">
        <f t="shared" si="587"/>
        <v>0.40942520933757792</v>
      </c>
      <c r="O218" s="1"/>
      <c r="P218" s="342" t="s">
        <v>426</v>
      </c>
      <c r="Q218" s="517">
        <f t="shared" ref="Q218:AB218" si="589">Q49+Q54</f>
        <v>0</v>
      </c>
      <c r="R218" s="517">
        <f t="shared" si="589"/>
        <v>0</v>
      </c>
      <c r="S218" s="517">
        <f t="shared" si="589"/>
        <v>0</v>
      </c>
      <c r="T218" s="517">
        <f t="shared" si="589"/>
        <v>0</v>
      </c>
      <c r="U218" s="517">
        <f t="shared" si="589"/>
        <v>0</v>
      </c>
      <c r="V218" s="517">
        <f t="shared" ref="V218" si="590">V49+V54</f>
        <v>0</v>
      </c>
      <c r="W218" s="517">
        <f t="shared" si="589"/>
        <v>0</v>
      </c>
      <c r="X218" s="517">
        <f t="shared" si="589"/>
        <v>6.9380866600323707E-2</v>
      </c>
      <c r="Y218" s="517">
        <f t="shared" si="589"/>
        <v>0.582265279354378</v>
      </c>
      <c r="Z218" s="517">
        <f t="shared" si="589"/>
        <v>1.343906486858595</v>
      </c>
      <c r="AA218" s="517">
        <f t="shared" si="589"/>
        <v>2.6370289727976033</v>
      </c>
      <c r="AB218" s="517">
        <f t="shared" si="589"/>
        <v>4.7616151845960317</v>
      </c>
      <c r="AE218">
        <f>AJ218/0.13/1.17</f>
        <v>12.491781722550954</v>
      </c>
      <c r="AF218">
        <v>12.492000000000001</v>
      </c>
      <c r="AH218">
        <v>1.17</v>
      </c>
      <c r="AI218">
        <v>0.87</v>
      </c>
      <c r="AJ218">
        <v>1.9</v>
      </c>
      <c r="AK218">
        <f>AF218*AH218*(1-AI218)</f>
        <v>1.9000332000000002</v>
      </c>
    </row>
    <row r="219" spans="2:42" ht="12" customHeight="1">
      <c r="B219" s="175" t="s">
        <v>247</v>
      </c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"/>
      <c r="P219" s="175" t="s">
        <v>247</v>
      </c>
      <c r="Q219" s="515"/>
      <c r="R219" s="515"/>
      <c r="S219" s="515"/>
      <c r="T219" s="515"/>
      <c r="U219" s="515"/>
      <c r="V219" s="515"/>
      <c r="W219" s="515"/>
      <c r="X219" s="515"/>
      <c r="Y219" s="515"/>
      <c r="Z219" s="515"/>
      <c r="AA219" s="515"/>
      <c r="AB219" s="515"/>
      <c r="AE219">
        <f>(1-1.4%)^32</f>
        <v>0.63688537787421207</v>
      </c>
      <c r="AF219">
        <v>12.492000000000001</v>
      </c>
      <c r="AH219">
        <v>1.34</v>
      </c>
      <c r="AI219">
        <v>0.85</v>
      </c>
      <c r="AK219">
        <f t="shared" ref="AK219:AK220" si="591">AF219*AH219*(1-AI219)</f>
        <v>2.5108920000000006</v>
      </c>
    </row>
    <row r="220" spans="2:42" ht="12" customHeight="1">
      <c r="B220" s="176" t="s">
        <v>28</v>
      </c>
      <c r="C220" s="178">
        <f t="shared" ref="C220:N220" si="592">C55</f>
        <v>0.77981625035437041</v>
      </c>
      <c r="D220" s="178">
        <f t="shared" si="592"/>
        <v>0.77870780007128138</v>
      </c>
      <c r="E220" s="178">
        <f t="shared" si="592"/>
        <v>0.65268276005279524</v>
      </c>
      <c r="F220" s="178">
        <f t="shared" si="592"/>
        <v>0.79456153531785689</v>
      </c>
      <c r="G220" s="178">
        <f t="shared" si="592"/>
        <v>0.93779348603814849</v>
      </c>
      <c r="H220" s="178">
        <f t="shared" ref="H220" si="593">H55</f>
        <v>0.98565721632340919</v>
      </c>
      <c r="I220" s="178">
        <f t="shared" si="592"/>
        <v>1.1772053083535097</v>
      </c>
      <c r="J220" s="178">
        <f t="shared" si="592"/>
        <v>2.6268277318895774</v>
      </c>
      <c r="K220" s="178">
        <f t="shared" si="592"/>
        <v>5.3082646738332482</v>
      </c>
      <c r="L220" s="178">
        <f t="shared" si="592"/>
        <v>8.2559016742614304</v>
      </c>
      <c r="M220" s="178">
        <f t="shared" si="592"/>
        <v>10.245407826734054</v>
      </c>
      <c r="N220" s="178">
        <f t="shared" si="592"/>
        <v>10.956344220423871</v>
      </c>
      <c r="O220" s="1"/>
      <c r="P220" s="176" t="s">
        <v>28</v>
      </c>
      <c r="Q220" s="516">
        <f t="shared" ref="Q220:AB220" si="594">Q55</f>
        <v>9.0692629916213292</v>
      </c>
      <c r="R220" s="516">
        <f t="shared" si="594"/>
        <v>9.0563717148290035</v>
      </c>
      <c r="S220" s="516">
        <f t="shared" si="594"/>
        <v>7.5907004994140088</v>
      </c>
      <c r="T220" s="516">
        <f t="shared" si="594"/>
        <v>9.2407506557466768</v>
      </c>
      <c r="U220" s="516">
        <f t="shared" si="594"/>
        <v>10.906538242623668</v>
      </c>
      <c r="V220" s="516">
        <f t="shared" ref="V220" si="595">V55</f>
        <v>11.463193425841249</v>
      </c>
      <c r="W220" s="516">
        <f t="shared" si="594"/>
        <v>13.690897736151319</v>
      </c>
      <c r="X220" s="1404">
        <f t="shared" si="594"/>
        <v>30.550006521875787</v>
      </c>
      <c r="Y220" s="516">
        <f t="shared" si="594"/>
        <v>61.735118156680677</v>
      </c>
      <c r="Z220" s="516">
        <f t="shared" si="594"/>
        <v>96.016136471660445</v>
      </c>
      <c r="AA220" s="516">
        <f t="shared" si="594"/>
        <v>119.15409302491706</v>
      </c>
      <c r="AB220" s="516">
        <f t="shared" si="594"/>
        <v>127.42228328352962</v>
      </c>
      <c r="AE220" s="346">
        <f>AE219*18</f>
        <v>11.463936801735818</v>
      </c>
      <c r="AF220">
        <v>12.492000000000001</v>
      </c>
      <c r="AH220">
        <v>1.39</v>
      </c>
      <c r="AI220">
        <v>0.7</v>
      </c>
      <c r="AK220">
        <f t="shared" si="591"/>
        <v>5.2091640000000012</v>
      </c>
    </row>
    <row r="221" spans="2:42" ht="12" customHeight="1">
      <c r="B221" s="310" t="s">
        <v>248</v>
      </c>
      <c r="C221" s="311">
        <f t="shared" ref="C221:N221" si="596">C53</f>
        <v>0</v>
      </c>
      <c r="D221" s="311">
        <f t="shared" si="596"/>
        <v>0</v>
      </c>
      <c r="E221" s="311">
        <f t="shared" si="596"/>
        <v>1.3537862893770033E-4</v>
      </c>
      <c r="F221" s="311">
        <f t="shared" si="596"/>
        <v>0</v>
      </c>
      <c r="G221" s="311">
        <f t="shared" si="596"/>
        <v>0</v>
      </c>
      <c r="H221" s="311">
        <f t="shared" ref="H221" si="597">H53</f>
        <v>0</v>
      </c>
      <c r="I221" s="311">
        <f t="shared" si="596"/>
        <v>1.7716185271223744E-2</v>
      </c>
      <c r="J221" s="311">
        <f t="shared" si="596"/>
        <v>6.3946380529292746E-2</v>
      </c>
      <c r="K221" s="311">
        <f t="shared" si="596"/>
        <v>5.5240023273661468E-2</v>
      </c>
      <c r="L221" s="311">
        <f t="shared" si="596"/>
        <v>3.9130805016034255E-2</v>
      </c>
      <c r="M221" s="311">
        <f t="shared" si="596"/>
        <v>2.0927047306420737E-2</v>
      </c>
      <c r="N221" s="311">
        <f t="shared" si="596"/>
        <v>4.4497548838286868E-2</v>
      </c>
      <c r="O221" s="1"/>
      <c r="P221" s="310" t="s">
        <v>248</v>
      </c>
      <c r="Q221" s="518">
        <f t="shared" ref="Q221:AB221" si="598">Q53</f>
        <v>0</v>
      </c>
      <c r="R221" s="518">
        <f t="shared" si="598"/>
        <v>0</v>
      </c>
      <c r="S221" s="518">
        <f t="shared" si="598"/>
        <v>1.5744534545454551E-3</v>
      </c>
      <c r="T221" s="518">
        <f t="shared" si="598"/>
        <v>0</v>
      </c>
      <c r="U221" s="518">
        <f t="shared" si="598"/>
        <v>0</v>
      </c>
      <c r="V221" s="518">
        <f t="shared" ref="V221" si="599">V53</f>
        <v>0</v>
      </c>
      <c r="W221" s="518">
        <f t="shared" si="598"/>
        <v>0.20603923470433216</v>
      </c>
      <c r="X221" s="518">
        <f t="shared" si="598"/>
        <v>0.74369640555567473</v>
      </c>
      <c r="Y221" s="518">
        <f t="shared" si="598"/>
        <v>0.64244147067268287</v>
      </c>
      <c r="Z221" s="518">
        <f t="shared" si="598"/>
        <v>0.4550912623364784</v>
      </c>
      <c r="AA221" s="518">
        <f t="shared" si="598"/>
        <v>0.24338156017367318</v>
      </c>
      <c r="AB221" s="518">
        <f t="shared" si="598"/>
        <v>0.51750649298927631</v>
      </c>
    </row>
    <row r="222" spans="2:42" ht="12" customHeight="1">
      <c r="B222" s="175" t="s">
        <v>249</v>
      </c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"/>
      <c r="P222" s="175" t="s">
        <v>249</v>
      </c>
      <c r="Q222" s="515"/>
      <c r="R222" s="515"/>
      <c r="S222" s="515"/>
      <c r="T222" s="515"/>
      <c r="U222" s="515"/>
      <c r="V222" s="515"/>
      <c r="W222" s="515"/>
      <c r="X222" s="515"/>
      <c r="Y222" s="515"/>
      <c r="Z222" s="515"/>
      <c r="AA222" s="515"/>
      <c r="AB222" s="515"/>
      <c r="AE222" s="346"/>
    </row>
    <row r="223" spans="2:42" ht="12" customHeight="1">
      <c r="B223" s="175" t="s">
        <v>250</v>
      </c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"/>
      <c r="P223" s="175" t="s">
        <v>250</v>
      </c>
      <c r="Q223" s="515"/>
      <c r="R223" s="515"/>
      <c r="S223" s="515"/>
      <c r="T223" s="515"/>
      <c r="U223" s="515"/>
      <c r="V223" s="515"/>
      <c r="W223" s="515"/>
      <c r="X223" s="515"/>
      <c r="Y223" s="515"/>
      <c r="Z223" s="515"/>
      <c r="AA223" s="515"/>
      <c r="AB223" s="515"/>
    </row>
    <row r="224" spans="2:42" ht="12" customHeight="1">
      <c r="B224" s="310" t="s">
        <v>251</v>
      </c>
      <c r="C224" s="312">
        <f t="shared" ref="C224:N224" si="600">C42+C45+C48</f>
        <v>3.0848590596583305</v>
      </c>
      <c r="D224" s="312">
        <f t="shared" si="600"/>
        <v>3.4166949875723001</v>
      </c>
      <c r="E224" s="312">
        <f t="shared" si="600"/>
        <v>2.7893797231086674</v>
      </c>
      <c r="F224" s="312">
        <f t="shared" si="600"/>
        <v>2.9338818928913812</v>
      </c>
      <c r="G224" s="312">
        <f t="shared" si="600"/>
        <v>3.2007386571896901</v>
      </c>
      <c r="H224" s="312">
        <f t="shared" ref="H224" si="601">H42+H45+H48</f>
        <v>3.3383753959425522</v>
      </c>
      <c r="I224" s="312">
        <f t="shared" si="600"/>
        <v>3.8337786061945831</v>
      </c>
      <c r="J224" s="312">
        <f t="shared" si="600"/>
        <v>4.2851531696406422</v>
      </c>
      <c r="K224" s="312">
        <f t="shared" si="600"/>
        <v>4.2601294447218505</v>
      </c>
      <c r="L224" s="312">
        <f t="shared" si="600"/>
        <v>3.7315160738226041</v>
      </c>
      <c r="M224" s="312">
        <f t="shared" si="600"/>
        <v>3.1143603561321367</v>
      </c>
      <c r="N224" s="312">
        <f t="shared" si="600"/>
        <v>1.9234859466860497</v>
      </c>
      <c r="O224" s="1"/>
      <c r="P224" s="310" t="s">
        <v>251</v>
      </c>
      <c r="Q224" s="518">
        <f t="shared" ref="Q224:AB224" si="602">Q42+Q45+Q48</f>
        <v>35.876910863826389</v>
      </c>
      <c r="R224" s="518">
        <f t="shared" si="602"/>
        <v>39.736162705465851</v>
      </c>
      <c r="S224" s="518">
        <f t="shared" si="602"/>
        <v>32.440486179753805</v>
      </c>
      <c r="T224" s="518">
        <f t="shared" si="602"/>
        <v>34.121046414326763</v>
      </c>
      <c r="U224" s="518">
        <f t="shared" si="602"/>
        <v>37.224590583116097</v>
      </c>
      <c r="V224" s="518">
        <f t="shared" ref="V224" si="603">V42+V45+V48</f>
        <v>38.82530585481188</v>
      </c>
      <c r="W224" s="518">
        <f t="shared" si="602"/>
        <v>44.586845190043</v>
      </c>
      <c r="X224" s="518">
        <f t="shared" si="602"/>
        <v>49.83633136292066</v>
      </c>
      <c r="Y224" s="518">
        <f t="shared" si="602"/>
        <v>49.545305442115122</v>
      </c>
      <c r="Z224" s="877">
        <f t="shared" si="602"/>
        <v>43.397531938556888</v>
      </c>
      <c r="AA224" s="518">
        <f>AA42+AA45+AA48</f>
        <v>36.220010941816753</v>
      </c>
      <c r="AB224" s="518">
        <f t="shared" si="602"/>
        <v>22.370141559958757</v>
      </c>
      <c r="AE224" s="346"/>
    </row>
    <row r="225" spans="2:31" ht="12" customHeight="1">
      <c r="B225" s="175" t="s">
        <v>252</v>
      </c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"/>
      <c r="P225" s="175" t="s">
        <v>252</v>
      </c>
      <c r="Q225" s="515"/>
      <c r="R225" s="515"/>
      <c r="S225" s="515"/>
      <c r="T225" s="515"/>
      <c r="U225" s="515"/>
      <c r="V225" s="515"/>
      <c r="W225" s="515"/>
      <c r="X225" s="515"/>
      <c r="Y225" s="515"/>
      <c r="Z225" s="515"/>
      <c r="AA225" s="515"/>
      <c r="AB225" s="515"/>
      <c r="AE225" s="346"/>
    </row>
    <row r="226" spans="2:31" ht="12" customHeight="1">
      <c r="B226" s="175" t="s">
        <v>253</v>
      </c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"/>
      <c r="P226" s="175" t="s">
        <v>253</v>
      </c>
      <c r="Q226" s="515"/>
      <c r="R226" s="515"/>
      <c r="S226" s="515"/>
      <c r="T226" s="515"/>
      <c r="U226" s="515"/>
      <c r="V226" s="515"/>
      <c r="W226" s="515"/>
      <c r="X226" s="515"/>
      <c r="Y226" s="515"/>
      <c r="Z226" s="515"/>
      <c r="AA226" s="515"/>
      <c r="AB226" s="515"/>
    </row>
    <row r="227" spans="2:31" ht="12" customHeight="1">
      <c r="B227" s="175" t="s">
        <v>254</v>
      </c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"/>
      <c r="P227" s="175" t="s">
        <v>254</v>
      </c>
      <c r="Q227" s="515"/>
      <c r="R227" s="515"/>
      <c r="S227" s="515"/>
      <c r="T227" s="515"/>
      <c r="U227" s="515"/>
      <c r="V227" s="515"/>
      <c r="W227" s="515"/>
      <c r="X227" s="515"/>
      <c r="Y227" s="515"/>
      <c r="Z227" s="515"/>
      <c r="AA227" s="515"/>
      <c r="AB227" s="515"/>
    </row>
    <row r="228" spans="2:31" ht="12" customHeight="1">
      <c r="B228" s="176" t="s">
        <v>255</v>
      </c>
      <c r="C228" s="187">
        <f>SUM(C210:C224)</f>
        <v>46.369446121838699</v>
      </c>
      <c r="D228" s="187">
        <f t="shared" ref="D228:N228" si="604">SUM(D210:D224)</f>
        <v>46.905552350890225</v>
      </c>
      <c r="E228" s="187">
        <f t="shared" si="604"/>
        <v>38.763490210897167</v>
      </c>
      <c r="F228" s="187">
        <f t="shared" si="604"/>
        <v>42.205608224098</v>
      </c>
      <c r="G228" s="187">
        <f t="shared" si="604"/>
        <v>45.0775690793579</v>
      </c>
      <c r="H228" s="187">
        <f t="shared" ref="H228" si="605">SUM(H210:H224)</f>
        <v>43.917795279705636</v>
      </c>
      <c r="I228" s="187">
        <f t="shared" si="604"/>
        <v>42.26531795198602</v>
      </c>
      <c r="J228" s="187">
        <f t="shared" si="604"/>
        <v>35.181596960321848</v>
      </c>
      <c r="K228" s="187">
        <f t="shared" si="604"/>
        <v>28.257510075008813</v>
      </c>
      <c r="L228" s="187">
        <f t="shared" si="604"/>
        <v>21.070524451150899</v>
      </c>
      <c r="M228" s="187">
        <f t="shared" si="604"/>
        <v>16.127990279477597</v>
      </c>
      <c r="N228" s="187">
        <f t="shared" si="604"/>
        <v>13.713872885473329</v>
      </c>
      <c r="O228" s="1"/>
      <c r="P228" s="176" t="s">
        <v>255</v>
      </c>
      <c r="Q228" s="516">
        <f>SUM(Q210:Q224)</f>
        <v>539.27665839698409</v>
      </c>
      <c r="R228" s="516">
        <f t="shared" ref="R228:AB228" si="606">SUM(R210:R224)</f>
        <v>545.51157384085343</v>
      </c>
      <c r="S228" s="516">
        <f t="shared" si="606"/>
        <v>450.81939115273406</v>
      </c>
      <c r="T228" s="516">
        <f t="shared" si="606"/>
        <v>490.85122364625988</v>
      </c>
      <c r="U228" s="516">
        <f t="shared" si="606"/>
        <v>524.25212839293249</v>
      </c>
      <c r="V228" s="1404">
        <f t="shared" ref="V228" si="607">SUM(V210:V224)</f>
        <v>510.76395910297651</v>
      </c>
      <c r="W228" s="516">
        <f t="shared" si="606"/>
        <v>491.54564778159738</v>
      </c>
      <c r="X228" s="516">
        <f t="shared" si="606"/>
        <v>409.1619726485431</v>
      </c>
      <c r="Y228" s="516">
        <f t="shared" si="606"/>
        <v>328.63484217235248</v>
      </c>
      <c r="Z228" s="876">
        <f t="shared" si="606"/>
        <v>245.05019936688498</v>
      </c>
      <c r="AA228" s="516">
        <f t="shared" si="606"/>
        <v>187.56852695032447</v>
      </c>
      <c r="AB228" s="516">
        <f t="shared" si="606"/>
        <v>159.49234165805484</v>
      </c>
    </row>
    <row r="229" spans="2:31" s="1" customFormat="1" ht="12" customHeight="1">
      <c r="B229" s="383" t="s">
        <v>425</v>
      </c>
      <c r="C229" s="668">
        <f t="shared" ref="C229:N229" si="608">C49</f>
        <v>0</v>
      </c>
      <c r="D229" s="668">
        <f t="shared" si="608"/>
        <v>0</v>
      </c>
      <c r="E229" s="668">
        <f t="shared" si="608"/>
        <v>0</v>
      </c>
      <c r="F229" s="668">
        <f t="shared" si="608"/>
        <v>0</v>
      </c>
      <c r="G229" s="668">
        <f t="shared" si="608"/>
        <v>0</v>
      </c>
      <c r="H229" s="668">
        <f t="shared" ref="H229" si="609">H49</f>
        <v>0</v>
      </c>
      <c r="I229" s="668">
        <f t="shared" si="608"/>
        <v>0</v>
      </c>
      <c r="J229" s="668">
        <f t="shared" si="608"/>
        <v>5.9656807051009196E-3</v>
      </c>
      <c r="K229" s="668">
        <f t="shared" si="608"/>
        <v>5.0065802180084086E-2</v>
      </c>
      <c r="L229" s="668">
        <f t="shared" si="608"/>
        <v>0.11555515794140972</v>
      </c>
      <c r="M229" s="668">
        <f t="shared" si="608"/>
        <v>0.22674367779859012</v>
      </c>
      <c r="N229" s="668">
        <f t="shared" si="608"/>
        <v>0.40942520933757792</v>
      </c>
      <c r="P229" s="383" t="s">
        <v>425</v>
      </c>
      <c r="Q229" s="519">
        <f t="shared" ref="Q229:AB229" si="610">Q49</f>
        <v>0</v>
      </c>
      <c r="R229" s="519">
        <f t="shared" si="610"/>
        <v>0</v>
      </c>
      <c r="S229" s="519">
        <f t="shared" si="610"/>
        <v>0</v>
      </c>
      <c r="T229" s="519">
        <f t="shared" si="610"/>
        <v>0</v>
      </c>
      <c r="U229" s="519">
        <f t="shared" si="610"/>
        <v>0</v>
      </c>
      <c r="V229" s="519">
        <f t="shared" ref="V229" si="611">V49</f>
        <v>0</v>
      </c>
      <c r="W229" s="519">
        <f t="shared" si="610"/>
        <v>0</v>
      </c>
      <c r="X229" s="519">
        <f t="shared" si="610"/>
        <v>6.9380866600323707E-2</v>
      </c>
      <c r="Y229" s="519">
        <f t="shared" si="610"/>
        <v>0.582265279354378</v>
      </c>
      <c r="Z229" s="519">
        <f t="shared" si="610"/>
        <v>1.343906486858595</v>
      </c>
      <c r="AA229" s="519">
        <f t="shared" si="610"/>
        <v>2.6370289727976033</v>
      </c>
      <c r="AB229" s="519">
        <f t="shared" si="610"/>
        <v>4.7616151845960317</v>
      </c>
    </row>
    <row r="230" spans="2:31" s="1" customFormat="1" ht="12" customHeight="1">
      <c r="B230" s="383" t="s">
        <v>428</v>
      </c>
      <c r="C230" s="668">
        <f t="shared" ref="C230:N230" si="612">C54</f>
        <v>0</v>
      </c>
      <c r="D230" s="668">
        <f t="shared" si="612"/>
        <v>0</v>
      </c>
      <c r="E230" s="668">
        <f t="shared" si="612"/>
        <v>0</v>
      </c>
      <c r="F230" s="668">
        <f t="shared" si="612"/>
        <v>0</v>
      </c>
      <c r="G230" s="668">
        <f t="shared" si="612"/>
        <v>0</v>
      </c>
      <c r="H230" s="668">
        <f t="shared" ref="H230" si="613">H54</f>
        <v>0</v>
      </c>
      <c r="I230" s="668">
        <f t="shared" si="612"/>
        <v>0</v>
      </c>
      <c r="J230" s="668">
        <f t="shared" si="612"/>
        <v>0</v>
      </c>
      <c r="K230" s="668">
        <f t="shared" si="612"/>
        <v>0</v>
      </c>
      <c r="L230" s="668">
        <f t="shared" si="612"/>
        <v>0</v>
      </c>
      <c r="M230" s="668">
        <f t="shared" si="612"/>
        <v>0</v>
      </c>
      <c r="N230" s="668">
        <f t="shared" si="612"/>
        <v>0</v>
      </c>
      <c r="P230" s="383" t="s">
        <v>428</v>
      </c>
      <c r="Q230" s="519">
        <f t="shared" ref="Q230:AB230" si="614">Q54</f>
        <v>0</v>
      </c>
      <c r="R230" s="519">
        <f t="shared" si="614"/>
        <v>0</v>
      </c>
      <c r="S230" s="519">
        <f t="shared" si="614"/>
        <v>0</v>
      </c>
      <c r="T230" s="519">
        <f t="shared" si="614"/>
        <v>0</v>
      </c>
      <c r="U230" s="519">
        <f t="shared" si="614"/>
        <v>0</v>
      </c>
      <c r="V230" s="519">
        <f t="shared" ref="V230" si="615">V54</f>
        <v>0</v>
      </c>
      <c r="W230" s="519">
        <f t="shared" si="614"/>
        <v>0</v>
      </c>
      <c r="X230" s="519">
        <f t="shared" si="614"/>
        <v>0</v>
      </c>
      <c r="Y230" s="519">
        <f t="shared" si="614"/>
        <v>0</v>
      </c>
      <c r="Z230" s="519">
        <f t="shared" si="614"/>
        <v>0</v>
      </c>
      <c r="AA230" s="519">
        <f t="shared" si="614"/>
        <v>0</v>
      </c>
      <c r="AB230" s="519">
        <f t="shared" si="614"/>
        <v>0</v>
      </c>
      <c r="AE230" s="868"/>
    </row>
    <row r="231" spans="2:31" ht="12" customHeight="1">
      <c r="C231" s="669"/>
      <c r="D231" s="669"/>
      <c r="E231" s="669"/>
      <c r="F231" s="669"/>
      <c r="G231" s="669"/>
      <c r="H231" s="669"/>
      <c r="I231" s="669"/>
      <c r="J231" s="669"/>
      <c r="K231" s="669"/>
      <c r="L231" s="669"/>
      <c r="M231" s="669"/>
      <c r="N231" s="669"/>
      <c r="O231" s="1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E231" s="869"/>
    </row>
    <row r="232" spans="2:31" ht="12" customHeight="1">
      <c r="C232" s="669">
        <f t="shared" ref="C232:N232" si="616">C58</f>
        <v>46.369537772022724</v>
      </c>
      <c r="D232" s="669">
        <f t="shared" si="616"/>
        <v>46.913881246601555</v>
      </c>
      <c r="E232" s="669">
        <f t="shared" si="616"/>
        <v>38.763490210897167</v>
      </c>
      <c r="F232" s="669">
        <f t="shared" si="616"/>
        <v>42.205608224098</v>
      </c>
      <c r="G232" s="669">
        <f t="shared" si="616"/>
        <v>45.0775690793579</v>
      </c>
      <c r="H232" s="669">
        <f t="shared" ref="H232" si="617">H58</f>
        <v>43.920407737043028</v>
      </c>
      <c r="I232" s="669">
        <f t="shared" si="616"/>
        <v>42.265317951986013</v>
      </c>
      <c r="J232" s="669">
        <f t="shared" si="616"/>
        <v>35.181596960321848</v>
      </c>
      <c r="K232" s="669">
        <f t="shared" si="616"/>
        <v>28.25751007500881</v>
      </c>
      <c r="L232" s="669">
        <f t="shared" si="616"/>
        <v>21.070524451150899</v>
      </c>
      <c r="M232" s="669">
        <f t="shared" si="616"/>
        <v>16.127990279477597</v>
      </c>
      <c r="N232" s="669">
        <f t="shared" si="616"/>
        <v>13.71387288547333</v>
      </c>
      <c r="O232" s="1"/>
      <c r="P232" s="174" t="s">
        <v>60</v>
      </c>
      <c r="Q232" s="174">
        <v>2018</v>
      </c>
      <c r="R232" s="174">
        <v>2019</v>
      </c>
      <c r="S232" s="174">
        <v>2020</v>
      </c>
      <c r="T232" s="655">
        <v>2021</v>
      </c>
      <c r="U232" s="655">
        <v>2022</v>
      </c>
      <c r="V232" s="655">
        <v>2023</v>
      </c>
      <c r="W232" s="174">
        <v>2025</v>
      </c>
      <c r="X232" s="174">
        <v>2030</v>
      </c>
      <c r="Y232" s="174">
        <v>2035</v>
      </c>
      <c r="Z232" s="174">
        <v>2040</v>
      </c>
      <c r="AA232" s="174">
        <v>2045</v>
      </c>
      <c r="AB232" s="174">
        <v>2050</v>
      </c>
    </row>
    <row r="233" spans="2:31" ht="12" customHeight="1"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"/>
      <c r="P233" t="s">
        <v>573</v>
      </c>
      <c r="Q233" s="662">
        <f>Q210+Q211</f>
        <v>474.46341098095309</v>
      </c>
      <c r="R233" s="662">
        <f t="shared" ref="R233:AB233" si="618">R210+R211</f>
        <v>476.32105959212123</v>
      </c>
      <c r="S233" s="662">
        <f t="shared" si="618"/>
        <v>397.39412304075756</v>
      </c>
      <c r="T233" s="662">
        <f t="shared" si="618"/>
        <v>430.63303863286859</v>
      </c>
      <c r="U233" s="662">
        <f t="shared" si="618"/>
        <v>455.50267874253302</v>
      </c>
      <c r="V233" s="662">
        <f t="shared" ref="V233" si="619">V210+V211</f>
        <v>440.65009410468826</v>
      </c>
      <c r="W233" s="662">
        <f t="shared" si="618"/>
        <v>412.47927401518513</v>
      </c>
      <c r="X233" s="662">
        <f t="shared" si="618"/>
        <v>308.12600499575433</v>
      </c>
      <c r="Y233" s="767">
        <f t="shared" si="618"/>
        <v>203.63480745736297</v>
      </c>
      <c r="Z233" s="662">
        <f t="shared" si="618"/>
        <v>95.21203877863978</v>
      </c>
      <c r="AA233" s="767">
        <f t="shared" si="618"/>
        <v>22.250843757832683</v>
      </c>
      <c r="AB233" s="662">
        <f t="shared" si="618"/>
        <v>0</v>
      </c>
      <c r="AD233" s="662"/>
    </row>
    <row r="234" spans="2:31" ht="12" customHeight="1"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"/>
      <c r="P234" t="s">
        <v>574</v>
      </c>
      <c r="Q234" s="662">
        <f>Q212</f>
        <v>18.802247812023204</v>
      </c>
      <c r="R234" s="662">
        <f t="shared" ref="R234:AB234" si="620">R212</f>
        <v>19.191727525164069</v>
      </c>
      <c r="S234" s="662">
        <f t="shared" si="620"/>
        <v>11.819627978263206</v>
      </c>
      <c r="T234" s="662">
        <f t="shared" si="620"/>
        <v>14.510881890034142</v>
      </c>
      <c r="U234" s="662">
        <f t="shared" si="620"/>
        <v>17.608579798789243</v>
      </c>
      <c r="V234" s="662">
        <f t="shared" ref="V234" si="621">V212</f>
        <v>16.81746071307715</v>
      </c>
      <c r="W234" s="662">
        <f t="shared" si="620"/>
        <v>16.611181375975853</v>
      </c>
      <c r="X234" s="662">
        <f t="shared" si="620"/>
        <v>15.528098715310552</v>
      </c>
      <c r="Y234" s="662">
        <f t="shared" si="620"/>
        <v>9.4886188721928288</v>
      </c>
      <c r="Z234" s="662">
        <f t="shared" si="620"/>
        <v>6.8049777127420636</v>
      </c>
      <c r="AA234" s="662">
        <f t="shared" si="620"/>
        <v>4.8448994086339194</v>
      </c>
      <c r="AB234" s="662">
        <f t="shared" si="620"/>
        <v>1.5780817290842872</v>
      </c>
    </row>
    <row r="235" spans="2:31" ht="12" customHeight="1"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"/>
      <c r="P235" t="s">
        <v>575</v>
      </c>
      <c r="Q235" s="662">
        <f>Q224</f>
        <v>35.876910863826389</v>
      </c>
      <c r="R235" s="662">
        <f t="shared" ref="R235:AB235" si="622">R224</f>
        <v>39.736162705465851</v>
      </c>
      <c r="S235" s="662">
        <f t="shared" si="622"/>
        <v>32.440486179753805</v>
      </c>
      <c r="T235" s="662">
        <f t="shared" si="622"/>
        <v>34.121046414326763</v>
      </c>
      <c r="U235" s="662">
        <f t="shared" si="622"/>
        <v>37.224590583116097</v>
      </c>
      <c r="V235" s="662">
        <f t="shared" ref="V235" si="623">V224</f>
        <v>38.82530585481188</v>
      </c>
      <c r="W235" s="662">
        <f t="shared" si="622"/>
        <v>44.586845190043</v>
      </c>
      <c r="X235" s="662">
        <f t="shared" si="622"/>
        <v>49.83633136292066</v>
      </c>
      <c r="Y235" s="662">
        <f t="shared" si="622"/>
        <v>49.545305442115122</v>
      </c>
      <c r="Z235" s="662">
        <f t="shared" si="622"/>
        <v>43.397531938556888</v>
      </c>
      <c r="AA235" s="662">
        <f t="shared" si="622"/>
        <v>36.220010941816753</v>
      </c>
      <c r="AB235" s="662">
        <f t="shared" si="622"/>
        <v>22.370141559958757</v>
      </c>
      <c r="AE235" s="459"/>
    </row>
    <row r="236" spans="2:31" ht="12" customHeight="1"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"/>
      <c r="P236" t="s">
        <v>576</v>
      </c>
      <c r="Q236" s="662">
        <f>Q220</f>
        <v>9.0692629916213292</v>
      </c>
      <c r="R236" s="662">
        <f t="shared" ref="R236:AB236" si="624">R220</f>
        <v>9.0563717148290035</v>
      </c>
      <c r="S236" s="662">
        <f t="shared" si="624"/>
        <v>7.5907004994140088</v>
      </c>
      <c r="T236" s="662">
        <f t="shared" si="624"/>
        <v>9.2407506557466768</v>
      </c>
      <c r="U236" s="662">
        <f t="shared" si="624"/>
        <v>10.906538242623668</v>
      </c>
      <c r="V236" s="662">
        <f t="shared" ref="V236" si="625">V220</f>
        <v>11.463193425841249</v>
      </c>
      <c r="W236" s="662">
        <f t="shared" si="624"/>
        <v>13.690897736151319</v>
      </c>
      <c r="X236" s="662">
        <f t="shared" si="624"/>
        <v>30.550006521875787</v>
      </c>
      <c r="Y236" s="662">
        <f t="shared" si="624"/>
        <v>61.735118156680677</v>
      </c>
      <c r="Z236" s="662">
        <f t="shared" si="624"/>
        <v>96.016136471660445</v>
      </c>
      <c r="AA236" s="662">
        <f t="shared" si="624"/>
        <v>119.15409302491706</v>
      </c>
      <c r="AB236" s="662">
        <f t="shared" si="624"/>
        <v>127.42228328352962</v>
      </c>
      <c r="AE236" s="303"/>
    </row>
    <row r="237" spans="2:31" ht="12" customHeight="1"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"/>
      <c r="P237" t="s">
        <v>577</v>
      </c>
      <c r="Q237" s="662"/>
      <c r="R237" s="662"/>
      <c r="S237" s="662"/>
      <c r="T237" s="662"/>
      <c r="U237" s="344">
        <f>(U233+U234)/($U$233+$U$234)-1</f>
        <v>0</v>
      </c>
      <c r="V237" s="344">
        <f>(V233+V234)/($U$233+$U$234)-1</f>
        <v>-3.3065591742181155E-2</v>
      </c>
      <c r="W237" s="344">
        <f t="shared" ref="W237:AB237" si="626">(W233+W234)/($U$233+$U$234)-1</f>
        <v>-9.3045351078485217E-2</v>
      </c>
      <c r="X237" s="303">
        <f t="shared" si="626"/>
        <v>-0.31590276522071736</v>
      </c>
      <c r="Y237" s="344">
        <f t="shared" si="626"/>
        <v>-0.5495278912054441</v>
      </c>
      <c r="Z237" s="344">
        <f t="shared" si="626"/>
        <v>-0.78436992430508501</v>
      </c>
      <c r="AA237" s="344">
        <f t="shared" si="626"/>
        <v>-0.94272860204171194</v>
      </c>
      <c r="AB237" s="344">
        <f t="shared" si="626"/>
        <v>-0.99666445957352656</v>
      </c>
    </row>
    <row r="238" spans="2:31" ht="12" customHeight="1"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"/>
      <c r="Q238" s="662"/>
      <c r="R238" s="662"/>
      <c r="S238" s="662"/>
      <c r="T238" s="662"/>
      <c r="U238" s="662"/>
      <c r="V238" s="662"/>
      <c r="W238" s="662"/>
      <c r="X238" s="662"/>
      <c r="Y238" s="662"/>
      <c r="Z238" s="662"/>
      <c r="AA238" s="662"/>
      <c r="AB238" s="662"/>
    </row>
    <row r="239" spans="2:31" ht="12" customHeight="1"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"/>
      <c r="Q239" s="662"/>
      <c r="R239" s="662"/>
      <c r="S239" s="662"/>
      <c r="T239" s="662"/>
      <c r="U239" s="662"/>
      <c r="V239" s="662"/>
      <c r="W239" s="662"/>
      <c r="X239" s="662"/>
      <c r="Y239" s="662"/>
      <c r="Z239" s="662"/>
      <c r="AA239" s="662"/>
      <c r="AB239" s="662"/>
    </row>
    <row r="240" spans="2:31" ht="12" customHeight="1">
      <c r="C240" s="303"/>
      <c r="D240" s="303"/>
      <c r="E240" s="303"/>
      <c r="F240" s="303"/>
      <c r="G240" s="303"/>
      <c r="H240" s="303"/>
      <c r="I240" s="303"/>
      <c r="J240" s="303"/>
      <c r="K240" s="303"/>
      <c r="L240" s="303"/>
      <c r="M240" s="303"/>
      <c r="N240" s="303"/>
      <c r="O240" s="1"/>
      <c r="Q240" s="303"/>
      <c r="R240" s="303"/>
      <c r="S240" s="303"/>
      <c r="T240" s="303"/>
      <c r="U240" s="303"/>
      <c r="V240" s="303"/>
      <c r="W240" s="459"/>
      <c r="X240" s="459"/>
      <c r="Y240" s="303"/>
      <c r="Z240" s="303"/>
      <c r="AA240" s="303"/>
      <c r="AB240" s="303"/>
    </row>
    <row r="241" spans="2:33" ht="12" customHeight="1"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"/>
      <c r="Q241" s="185"/>
      <c r="R241" s="185"/>
      <c r="S241" s="185"/>
      <c r="T241" s="185"/>
      <c r="U241" s="185"/>
      <c r="V241" s="185"/>
      <c r="W241" s="459"/>
      <c r="X241" s="459"/>
      <c r="Y241" s="185"/>
      <c r="Z241" s="185"/>
      <c r="AA241" s="185"/>
      <c r="AB241" s="185"/>
    </row>
    <row r="242" spans="2:33" ht="12" customHeight="1">
      <c r="B242" s="184" t="s">
        <v>383</v>
      </c>
      <c r="M242" t="s">
        <v>167</v>
      </c>
      <c r="O242" s="1"/>
      <c r="P242" s="184" t="s">
        <v>383</v>
      </c>
      <c r="Q242" s="1011">
        <f>Q246+Q247</f>
        <v>474.46341098095309</v>
      </c>
      <c r="R242" s="1011">
        <f t="shared" ref="R242:AB242" si="627">R246+R247</f>
        <v>476.32105959212123</v>
      </c>
      <c r="S242" s="1011">
        <f t="shared" si="627"/>
        <v>397.39412304075756</v>
      </c>
      <c r="T242" s="1011">
        <f t="shared" si="627"/>
        <v>430.63303863286859</v>
      </c>
      <c r="U242" s="1574">
        <f t="shared" si="627"/>
        <v>455.50267874253302</v>
      </c>
      <c r="V242" s="1574">
        <f t="shared" si="627"/>
        <v>440.65009410468826</v>
      </c>
      <c r="W242" s="1011">
        <f t="shared" si="627"/>
        <v>412.47927401518513</v>
      </c>
      <c r="X242" s="1011">
        <f t="shared" si="627"/>
        <v>308.12600499575433</v>
      </c>
      <c r="Y242" s="1011">
        <f t="shared" si="627"/>
        <v>203.63480745736297</v>
      </c>
      <c r="Z242" s="1011">
        <f t="shared" si="627"/>
        <v>95.21203877863978</v>
      </c>
      <c r="AA242" s="1011">
        <f t="shared" si="627"/>
        <v>22.250843757832683</v>
      </c>
      <c r="AB242" s="1011">
        <f t="shared" si="627"/>
        <v>0</v>
      </c>
      <c r="AC242" s="1011"/>
      <c r="AD242" s="1011">
        <f t="shared" ref="AD242:AG242" si="628">AD246+AD247</f>
        <v>392.7199794651641</v>
      </c>
      <c r="AE242" s="1011">
        <f t="shared" si="628"/>
        <v>445.38615675471999</v>
      </c>
      <c r="AF242" s="1574">
        <f t="shared" si="628"/>
        <v>453.92924996382106</v>
      </c>
      <c r="AG242" s="1574">
        <f t="shared" si="628"/>
        <v>440.19928823641106</v>
      </c>
    </row>
    <row r="243" spans="2:33" ht="12" customHeight="1">
      <c r="B243" s="174" t="s">
        <v>60</v>
      </c>
      <c r="C243" s="174">
        <v>2018</v>
      </c>
      <c r="D243" s="174">
        <v>2019</v>
      </c>
      <c r="E243" s="174">
        <v>2020</v>
      </c>
      <c r="F243" s="655">
        <v>2021</v>
      </c>
      <c r="G243" s="655">
        <v>2022</v>
      </c>
      <c r="H243" s="986">
        <v>2023</v>
      </c>
      <c r="I243" s="174">
        <v>2025</v>
      </c>
      <c r="J243" s="174">
        <v>2030</v>
      </c>
      <c r="K243" s="174">
        <v>2035</v>
      </c>
      <c r="L243" s="174">
        <v>2040</v>
      </c>
      <c r="M243" s="174">
        <v>2045</v>
      </c>
      <c r="N243" s="174">
        <v>2050</v>
      </c>
      <c r="O243" s="1"/>
      <c r="P243" s="174" t="s">
        <v>60</v>
      </c>
      <c r="Q243" s="174">
        <v>2018</v>
      </c>
      <c r="R243" s="174">
        <v>2019</v>
      </c>
      <c r="S243" s="174">
        <v>2020</v>
      </c>
      <c r="T243" s="655">
        <v>2021</v>
      </c>
      <c r="U243" s="655">
        <v>2022</v>
      </c>
      <c r="V243" s="655">
        <v>2023</v>
      </c>
      <c r="W243" s="174">
        <v>2025</v>
      </c>
      <c r="X243" s="174">
        <v>2030</v>
      </c>
      <c r="Y243" s="174">
        <v>2035</v>
      </c>
      <c r="Z243" s="174">
        <v>2040</v>
      </c>
      <c r="AA243" s="174">
        <v>2045</v>
      </c>
      <c r="AB243" s="174">
        <v>2050</v>
      </c>
      <c r="AD243" s="174">
        <v>2020</v>
      </c>
      <c r="AE243" s="655">
        <v>2021</v>
      </c>
      <c r="AF243" s="655">
        <v>2022</v>
      </c>
      <c r="AG243" s="174">
        <v>2023</v>
      </c>
    </row>
    <row r="244" spans="2:33" ht="12" customHeight="1">
      <c r="B244" s="175" t="s">
        <v>242</v>
      </c>
      <c r="C244" s="175"/>
      <c r="D244" s="175"/>
      <c r="E244" s="175"/>
      <c r="F244" s="647"/>
      <c r="G244" s="647"/>
      <c r="H244" s="987"/>
      <c r="I244" s="175"/>
      <c r="J244" s="175"/>
      <c r="K244" s="175"/>
      <c r="L244" s="175"/>
      <c r="M244" s="175"/>
      <c r="N244" s="175"/>
      <c r="O244" s="1"/>
      <c r="P244" s="175" t="s">
        <v>242</v>
      </c>
      <c r="Q244" s="175"/>
      <c r="R244" s="175"/>
      <c r="S244" s="175"/>
      <c r="T244" s="647"/>
      <c r="U244" s="647"/>
      <c r="V244" s="987"/>
      <c r="W244" s="175"/>
      <c r="X244" s="175"/>
      <c r="Y244" s="175"/>
      <c r="Z244" s="175"/>
      <c r="AA244" s="175"/>
      <c r="AB244" s="175"/>
    </row>
    <row r="245" spans="2:33" ht="12" customHeight="1">
      <c r="B245" s="175" t="s">
        <v>243</v>
      </c>
      <c r="C245" s="175"/>
      <c r="D245" s="175"/>
      <c r="E245" s="175"/>
      <c r="F245" s="647"/>
      <c r="G245" s="647"/>
      <c r="H245" s="987"/>
      <c r="I245" s="175"/>
      <c r="J245" s="175"/>
      <c r="K245" s="175"/>
      <c r="L245" s="175"/>
      <c r="M245" s="175"/>
      <c r="N245" s="175"/>
      <c r="O245" s="1"/>
      <c r="P245" s="175" t="s">
        <v>243</v>
      </c>
      <c r="Q245" s="175"/>
      <c r="R245" s="175"/>
      <c r="S245" s="175"/>
      <c r="T245" s="647"/>
      <c r="U245" s="647"/>
      <c r="V245" s="987"/>
      <c r="W245" s="175"/>
      <c r="X245" s="175"/>
      <c r="Y245" s="175"/>
      <c r="Z245" s="175"/>
      <c r="AA245" s="175"/>
      <c r="AB245" s="175"/>
      <c r="AD245" s="859">
        <f>S246-AD246</f>
        <v>-4.5609401188548162</v>
      </c>
      <c r="AE245" s="859">
        <f t="shared" ref="AE245:AF245" si="629">T246-AE246</f>
        <v>-10.060742925999676</v>
      </c>
      <c r="AF245" s="859">
        <f t="shared" si="629"/>
        <v>-8.024051419531915</v>
      </c>
      <c r="AG245" s="859"/>
    </row>
    <row r="246" spans="2:33" ht="12" customHeight="1">
      <c r="B246" s="176" t="s">
        <v>40</v>
      </c>
      <c r="C246" s="663">
        <f>C210</f>
        <v>7.3956728878916271</v>
      </c>
      <c r="D246" s="663">
        <f t="shared" ref="D246:N246" si="630">D210</f>
        <v>7.7874833620367534</v>
      </c>
      <c r="E246" s="663">
        <f t="shared" si="630"/>
        <v>6.741803438225209</v>
      </c>
      <c r="F246" s="663">
        <f t="shared" si="630"/>
        <v>7.6989628821363132</v>
      </c>
      <c r="G246" s="663">
        <f t="shared" si="630"/>
        <v>8.6927936270820378</v>
      </c>
      <c r="H246" s="663">
        <f t="shared" ref="H246" si="631">H210</f>
        <v>8.9562839817654449</v>
      </c>
      <c r="I246" s="663">
        <f t="shared" si="630"/>
        <v>9.2032041341074553</v>
      </c>
      <c r="J246" s="663">
        <f t="shared" si="630"/>
        <v>10.70246262679685</v>
      </c>
      <c r="K246" s="663">
        <f t="shared" si="630"/>
        <v>8.8528067636303884</v>
      </c>
      <c r="L246" s="663">
        <f t="shared" si="630"/>
        <v>4.5242759725895763</v>
      </c>
      <c r="M246" s="663">
        <f t="shared" si="630"/>
        <v>0.90644267256143207</v>
      </c>
      <c r="N246" s="663">
        <f t="shared" si="630"/>
        <v>0</v>
      </c>
      <c r="O246" s="1"/>
      <c r="P246" s="176" t="s">
        <v>40</v>
      </c>
      <c r="Q246" s="514">
        <f>Q210</f>
        <v>86.011675686179629</v>
      </c>
      <c r="R246" s="514">
        <f t="shared" ref="R246:AB246" si="632">R210</f>
        <v>90.568431500487449</v>
      </c>
      <c r="S246" s="514">
        <f t="shared" si="632"/>
        <v>78.407173986559187</v>
      </c>
      <c r="T246" s="514">
        <f t="shared" si="632"/>
        <v>89.538938319245332</v>
      </c>
      <c r="U246" s="1009">
        <f t="shared" si="632"/>
        <v>101.0971898829641</v>
      </c>
      <c r="V246" s="1009">
        <f t="shared" ref="V246" si="633">V210</f>
        <v>104.16158270793213</v>
      </c>
      <c r="W246" s="514">
        <f t="shared" si="632"/>
        <v>107.03326407966971</v>
      </c>
      <c r="X246" s="896">
        <f t="shared" si="632"/>
        <v>124.46964034964736</v>
      </c>
      <c r="Y246" s="514">
        <f t="shared" si="632"/>
        <v>102.95814266102143</v>
      </c>
      <c r="Z246" s="514">
        <f t="shared" si="632"/>
        <v>52.617329561216778</v>
      </c>
      <c r="AA246" s="514">
        <f t="shared" si="632"/>
        <v>10.541928281889456</v>
      </c>
      <c r="AB246" s="514">
        <f t="shared" si="632"/>
        <v>0</v>
      </c>
      <c r="AD246" s="889">
        <v>82.968114105414003</v>
      </c>
      <c r="AE246" s="889">
        <v>99.599681245245009</v>
      </c>
      <c r="AF246" s="1010">
        <v>109.12124130249602</v>
      </c>
      <c r="AG246" s="889">
        <v>116.057146465161</v>
      </c>
    </row>
    <row r="247" spans="2:33" ht="12" customHeight="1">
      <c r="B247" s="176" t="s">
        <v>42</v>
      </c>
      <c r="C247" s="663">
        <f t="shared" ref="C247:N247" si="634">C211</f>
        <v>33.400837084675274</v>
      </c>
      <c r="D247" s="663">
        <f t="shared" si="634"/>
        <v>33.168755639865324</v>
      </c>
      <c r="E247" s="663">
        <f t="shared" si="634"/>
        <v>27.427940589354975</v>
      </c>
      <c r="F247" s="663">
        <f t="shared" si="634"/>
        <v>29.328813440552295</v>
      </c>
      <c r="G247" s="663">
        <f t="shared" si="634"/>
        <v>30.473386832293109</v>
      </c>
      <c r="H247" s="663">
        <f t="shared" ref="H247" si="635">H211</f>
        <v>28.932804075387459</v>
      </c>
      <c r="I247" s="663">
        <f t="shared" si="634"/>
        <v>26.263629401162113</v>
      </c>
      <c r="J247" s="663">
        <f t="shared" si="634"/>
        <v>15.791604870688477</v>
      </c>
      <c r="K247" s="663">
        <f t="shared" si="634"/>
        <v>8.6566349781892988</v>
      </c>
      <c r="L247" s="663">
        <f t="shared" si="634"/>
        <v>3.6624857452642305</v>
      </c>
      <c r="M247" s="663">
        <f t="shared" si="634"/>
        <v>1.0067855095394003</v>
      </c>
      <c r="N247" s="663">
        <f t="shared" si="634"/>
        <v>0</v>
      </c>
      <c r="O247" s="1"/>
      <c r="P247" s="176" t="s">
        <v>42</v>
      </c>
      <c r="Q247" s="514">
        <f t="shared" ref="Q247:AB247" si="636">Q211</f>
        <v>388.45173529477347</v>
      </c>
      <c r="R247" s="514">
        <f t="shared" si="636"/>
        <v>385.75262809163377</v>
      </c>
      <c r="S247" s="514">
        <f t="shared" si="636"/>
        <v>318.98694905419836</v>
      </c>
      <c r="T247" s="514">
        <f t="shared" si="636"/>
        <v>341.09410031362324</v>
      </c>
      <c r="U247" s="1009">
        <f t="shared" si="636"/>
        <v>354.40548885956889</v>
      </c>
      <c r="V247" s="1009">
        <f t="shared" ref="V247" si="637">V211</f>
        <v>336.48851139675617</v>
      </c>
      <c r="W247" s="514">
        <f t="shared" si="636"/>
        <v>305.44600993551541</v>
      </c>
      <c r="X247" s="896">
        <f t="shared" si="636"/>
        <v>183.65636464610699</v>
      </c>
      <c r="Y247" s="514">
        <f t="shared" si="636"/>
        <v>100.67666479634156</v>
      </c>
      <c r="Z247" s="514">
        <f t="shared" si="636"/>
        <v>42.594709217423002</v>
      </c>
      <c r="AA247" s="514">
        <f t="shared" si="636"/>
        <v>11.708915475943225</v>
      </c>
      <c r="AB247" s="514">
        <f t="shared" si="636"/>
        <v>0</v>
      </c>
      <c r="AD247" s="889">
        <v>309.75186535975007</v>
      </c>
      <c r="AE247" s="889">
        <v>345.786475509475</v>
      </c>
      <c r="AF247" s="1010">
        <v>344.80800866132506</v>
      </c>
      <c r="AG247" s="889">
        <v>324.14214177125007</v>
      </c>
    </row>
    <row r="248" spans="2:33" ht="12" customHeight="1">
      <c r="B248" s="176" t="s">
        <v>9</v>
      </c>
      <c r="C248" s="663">
        <f t="shared" ref="C248:N248" si="638">C212-C138</f>
        <v>0.73915905351206634</v>
      </c>
      <c r="D248" s="663">
        <f t="shared" si="638"/>
        <v>0.75290562272009487</v>
      </c>
      <c r="E248" s="663">
        <f t="shared" si="638"/>
        <v>0.40352522344340525</v>
      </c>
      <c r="F248" s="663">
        <f t="shared" si="638"/>
        <v>0.51591927572676355</v>
      </c>
      <c r="G248" s="663">
        <f t="shared" si="638"/>
        <v>0.61441780923341072</v>
      </c>
      <c r="H248" s="663">
        <f t="shared" ref="H248" si="639">H212-H138</f>
        <v>0.58314530712579871</v>
      </c>
      <c r="I248" s="663">
        <f t="shared" si="638"/>
        <v>0.53180231868576411</v>
      </c>
      <c r="J248" s="663">
        <f t="shared" si="638"/>
        <v>0.46955192130508394</v>
      </c>
      <c r="K248" s="663">
        <f t="shared" si="638"/>
        <v>0.18105910074827869</v>
      </c>
      <c r="L248" s="663">
        <f t="shared" si="638"/>
        <v>0.12076651857210785</v>
      </c>
      <c r="M248" s="663">
        <f t="shared" si="638"/>
        <v>8.0092519757062164E-2</v>
      </c>
      <c r="N248" s="663">
        <f t="shared" si="638"/>
        <v>2.5229433750203131E-2</v>
      </c>
      <c r="O248" s="1"/>
      <c r="P248" s="176" t="s">
        <v>9</v>
      </c>
      <c r="Q248" s="514">
        <f t="shared" ref="Q248:AB248" si="640">Q212-Q138</f>
        <v>8.5964197923453334</v>
      </c>
      <c r="R248" s="514">
        <f t="shared" si="640"/>
        <v>8.7562923922347036</v>
      </c>
      <c r="S248" s="514">
        <f t="shared" si="640"/>
        <v>4.692998348646805</v>
      </c>
      <c r="T248" s="514">
        <f t="shared" si="640"/>
        <v>6.0001411767022592</v>
      </c>
      <c r="U248" s="514">
        <f t="shared" si="640"/>
        <v>7.1456791213845658</v>
      </c>
      <c r="V248" s="514">
        <f t="shared" ref="V248" si="641">V212-V138</f>
        <v>6.7819799218730381</v>
      </c>
      <c r="W248" s="514">
        <f t="shared" si="640"/>
        <v>6.184860966315437</v>
      </c>
      <c r="X248" s="514">
        <f t="shared" si="640"/>
        <v>5.460888844778129</v>
      </c>
      <c r="Y248" s="514">
        <f t="shared" si="640"/>
        <v>2.1057173417024808</v>
      </c>
      <c r="Z248" s="514">
        <f t="shared" si="640"/>
        <v>1.4045146109936137</v>
      </c>
      <c r="AA248" s="514">
        <f t="shared" si="640"/>
        <v>0.9314760047746331</v>
      </c>
      <c r="AB248" s="514">
        <f t="shared" si="640"/>
        <v>0.29341831451486233</v>
      </c>
      <c r="AD248" s="859">
        <f>S247-AD247</f>
        <v>9.2350836944482921</v>
      </c>
      <c r="AE248" s="859">
        <f t="shared" ref="AE248:AF248" si="642">T247-AE247</f>
        <v>-4.6923751958517528</v>
      </c>
      <c r="AF248" s="859">
        <f t="shared" si="642"/>
        <v>9.5974801982438294</v>
      </c>
      <c r="AG248" s="859"/>
    </row>
    <row r="249" spans="2:33" ht="12" customHeight="1">
      <c r="B249" s="175" t="s">
        <v>244</v>
      </c>
      <c r="C249" s="515"/>
      <c r="D249" s="515"/>
      <c r="E249" s="515"/>
      <c r="F249" s="515"/>
      <c r="G249" s="515"/>
      <c r="H249" s="515"/>
      <c r="I249" s="515"/>
      <c r="J249" s="515"/>
      <c r="K249" s="515"/>
      <c r="L249" s="515"/>
      <c r="M249" s="515"/>
      <c r="N249" s="515"/>
      <c r="O249" s="1"/>
      <c r="P249" s="175" t="s">
        <v>244</v>
      </c>
      <c r="Q249" s="515"/>
      <c r="R249" s="515"/>
      <c r="S249" s="515"/>
      <c r="T249" s="515"/>
      <c r="U249" s="515"/>
      <c r="V249" s="515"/>
      <c r="W249" s="515"/>
      <c r="X249" s="515"/>
      <c r="Y249" s="515"/>
      <c r="Z249" s="515"/>
      <c r="AA249" s="515"/>
      <c r="AB249" s="515"/>
    </row>
    <row r="250" spans="2:33" ht="12" customHeight="1">
      <c r="B250" s="175" t="s">
        <v>245</v>
      </c>
      <c r="C250" s="515"/>
      <c r="D250" s="515"/>
      <c r="E250" s="515"/>
      <c r="F250" s="515"/>
      <c r="G250" s="515"/>
      <c r="H250" s="515"/>
      <c r="I250" s="515"/>
      <c r="J250" s="515"/>
      <c r="K250" s="515"/>
      <c r="L250" s="515"/>
      <c r="M250" s="515"/>
      <c r="N250" s="515"/>
      <c r="O250" s="1"/>
      <c r="P250" s="175" t="s">
        <v>245</v>
      </c>
      <c r="Q250" s="515"/>
      <c r="R250" s="515"/>
      <c r="S250" s="515"/>
      <c r="T250" s="515"/>
      <c r="U250" s="515"/>
      <c r="V250" s="515"/>
      <c r="W250" s="515"/>
      <c r="X250" s="515"/>
      <c r="Y250" s="515"/>
      <c r="Z250" s="515"/>
      <c r="AA250" s="515"/>
      <c r="AB250" s="515"/>
    </row>
    <row r="251" spans="2:33" ht="12" customHeight="1">
      <c r="B251" s="176" t="s">
        <v>44</v>
      </c>
      <c r="C251" s="547">
        <f t="shared" ref="C251:N251" si="643">C215</f>
        <v>0</v>
      </c>
      <c r="D251" s="547">
        <f t="shared" si="643"/>
        <v>0</v>
      </c>
      <c r="E251" s="547">
        <f t="shared" si="643"/>
        <v>0</v>
      </c>
      <c r="F251" s="547">
        <f t="shared" si="643"/>
        <v>0</v>
      </c>
      <c r="G251" s="547">
        <f t="shared" si="643"/>
        <v>0</v>
      </c>
      <c r="H251" s="547">
        <f t="shared" ref="H251" si="644">H215</f>
        <v>0</v>
      </c>
      <c r="I251" s="547">
        <f t="shared" si="643"/>
        <v>0</v>
      </c>
      <c r="J251" s="547">
        <f t="shared" si="643"/>
        <v>0</v>
      </c>
      <c r="K251" s="547">
        <f t="shared" si="643"/>
        <v>0</v>
      </c>
      <c r="L251" s="547">
        <f t="shared" si="643"/>
        <v>0</v>
      </c>
      <c r="M251" s="547">
        <f t="shared" si="643"/>
        <v>0</v>
      </c>
      <c r="N251" s="547">
        <f t="shared" si="643"/>
        <v>0</v>
      </c>
      <c r="O251" s="1"/>
      <c r="P251" s="176" t="s">
        <v>44</v>
      </c>
      <c r="Q251" s="516">
        <f t="shared" ref="Q251:AB251" si="645">Q215</f>
        <v>0</v>
      </c>
      <c r="R251" s="516">
        <f t="shared" si="645"/>
        <v>0</v>
      </c>
      <c r="S251" s="516">
        <f t="shared" si="645"/>
        <v>0</v>
      </c>
      <c r="T251" s="516">
        <f t="shared" si="645"/>
        <v>0</v>
      </c>
      <c r="U251" s="516">
        <f t="shared" si="645"/>
        <v>0</v>
      </c>
      <c r="V251" s="516">
        <f t="shared" ref="V251" si="646">V215</f>
        <v>0</v>
      </c>
      <c r="W251" s="516">
        <f t="shared" si="645"/>
        <v>0</v>
      </c>
      <c r="X251" s="516">
        <f t="shared" si="645"/>
        <v>0</v>
      </c>
      <c r="Y251" s="516">
        <f t="shared" si="645"/>
        <v>0</v>
      </c>
      <c r="Z251" s="516">
        <f t="shared" si="645"/>
        <v>0</v>
      </c>
      <c r="AA251" s="516">
        <f t="shared" si="645"/>
        <v>0</v>
      </c>
      <c r="AB251" s="516">
        <f t="shared" si="645"/>
        <v>0</v>
      </c>
      <c r="AD251" s="889">
        <v>0.45366588702400007</v>
      </c>
      <c r="AE251" s="889">
        <v>0.63594235948900013</v>
      </c>
      <c r="AF251" s="889">
        <v>1.0684991871010001</v>
      </c>
      <c r="AG251" s="889">
        <v>1.3150867346390001</v>
      </c>
    </row>
    <row r="252" spans="2:33" ht="12" customHeight="1">
      <c r="B252" s="176" t="s">
        <v>246</v>
      </c>
      <c r="C252" s="663">
        <f t="shared" ref="C252:N252" si="647">C216</f>
        <v>9.1558533840080267E-2</v>
      </c>
      <c r="D252" s="663">
        <f t="shared" si="647"/>
        <v>0.10371902865634285</v>
      </c>
      <c r="E252" s="663">
        <f t="shared" si="647"/>
        <v>0.13524325030876264</v>
      </c>
      <c r="F252" s="663">
        <f t="shared" si="647"/>
        <v>0.20167721868303562</v>
      </c>
      <c r="G252" s="663">
        <f t="shared" si="647"/>
        <v>0.25879114581861151</v>
      </c>
      <c r="H252" s="663">
        <f t="shared" ref="H252" si="648">H216</f>
        <v>0.25863327640223416</v>
      </c>
      <c r="I252" s="663">
        <f t="shared" si="647"/>
        <v>0.33660752015325107</v>
      </c>
      <c r="J252" s="663">
        <f t="shared" si="647"/>
        <v>0.36236282299932554</v>
      </c>
      <c r="K252" s="663">
        <f t="shared" si="647"/>
        <v>0.22096009309464587</v>
      </c>
      <c r="L252" s="663">
        <f t="shared" si="647"/>
        <v>5.8696207524051379E-2</v>
      </c>
      <c r="M252" s="663">
        <f t="shared" si="647"/>
        <v>2.0927047306420737E-2</v>
      </c>
      <c r="N252" s="663">
        <f t="shared" si="647"/>
        <v>0</v>
      </c>
      <c r="O252" s="1"/>
      <c r="P252" s="176" t="s">
        <v>246</v>
      </c>
      <c r="Q252" s="514">
        <f t="shared" ref="Q252:AB252" si="649">Q216</f>
        <v>1.0648257485601336</v>
      </c>
      <c r="R252" s="514">
        <f t="shared" si="649"/>
        <v>1.2062523032732675</v>
      </c>
      <c r="S252" s="514">
        <f t="shared" si="649"/>
        <v>1.5728790010909095</v>
      </c>
      <c r="T252" s="514">
        <f t="shared" si="649"/>
        <v>2.3455060532837044</v>
      </c>
      <c r="U252" s="514">
        <f t="shared" si="649"/>
        <v>3.009741025870452</v>
      </c>
      <c r="V252" s="514">
        <f t="shared" ref="V252" si="650">V216</f>
        <v>3.0079050045579834</v>
      </c>
      <c r="W252" s="514">
        <f t="shared" si="649"/>
        <v>3.9147454593823103</v>
      </c>
      <c r="X252" s="514">
        <f t="shared" si="649"/>
        <v>4.2142796314821567</v>
      </c>
      <c r="Y252" s="514">
        <f t="shared" si="649"/>
        <v>2.5697658826907315</v>
      </c>
      <c r="Z252" s="514">
        <f t="shared" si="649"/>
        <v>0.68263689350471757</v>
      </c>
      <c r="AA252" s="514">
        <f t="shared" si="649"/>
        <v>0.24338156017367318</v>
      </c>
      <c r="AB252" s="514">
        <f t="shared" si="649"/>
        <v>0</v>
      </c>
    </row>
    <row r="253" spans="2:33" ht="12" customHeight="1">
      <c r="B253" s="176" t="s">
        <v>47</v>
      </c>
      <c r="C253" s="547">
        <f t="shared" ref="C253:N253" si="651">C217-C137</f>
        <v>0</v>
      </c>
      <c r="D253" s="547">
        <f t="shared" si="651"/>
        <v>0</v>
      </c>
      <c r="E253" s="547">
        <f t="shared" si="651"/>
        <v>0</v>
      </c>
      <c r="F253" s="547">
        <f t="shared" si="651"/>
        <v>0</v>
      </c>
      <c r="G253" s="547">
        <f t="shared" si="651"/>
        <v>0</v>
      </c>
      <c r="H253" s="547">
        <f t="shared" ref="H253" si="652">H217-H137</f>
        <v>0</v>
      </c>
      <c r="I253" s="547">
        <f t="shared" si="651"/>
        <v>4.8722932205914901E-3</v>
      </c>
      <c r="J253" s="547">
        <f t="shared" si="651"/>
        <v>8.097519264284302E-3</v>
      </c>
      <c r="K253" s="547">
        <f t="shared" si="651"/>
        <v>3.7533930462864552E-2</v>
      </c>
      <c r="L253" s="547">
        <f t="shared" si="651"/>
        <v>9.7840053532760152E-2</v>
      </c>
      <c r="M253" s="547">
        <f t="shared" si="651"/>
        <v>0.16980977850207307</v>
      </c>
      <c r="N253" s="547">
        <f t="shared" si="651"/>
        <v>0.24442935579508618</v>
      </c>
      <c r="O253" s="1"/>
      <c r="P253" s="176" t="s">
        <v>47</v>
      </c>
      <c r="Q253" s="516">
        <f t="shared" ref="Q253:AB253" si="653">Q217-Q137</f>
        <v>0</v>
      </c>
      <c r="R253" s="516">
        <f t="shared" si="653"/>
        <v>0</v>
      </c>
      <c r="S253" s="516">
        <f t="shared" si="653"/>
        <v>0</v>
      </c>
      <c r="T253" s="516">
        <f t="shared" si="653"/>
        <v>0</v>
      </c>
      <c r="U253" s="516">
        <f t="shared" si="653"/>
        <v>0</v>
      </c>
      <c r="V253" s="516">
        <f t="shared" ref="V253" si="654">V217-V137</f>
        <v>0</v>
      </c>
      <c r="W253" s="516">
        <f t="shared" si="653"/>
        <v>5.6664770155479036E-2</v>
      </c>
      <c r="X253" s="516">
        <f t="shared" si="653"/>
        <v>9.4174149043626434E-2</v>
      </c>
      <c r="Y253" s="516">
        <f t="shared" si="653"/>
        <v>0.43651961128311478</v>
      </c>
      <c r="Z253" s="516">
        <f t="shared" si="653"/>
        <v>1.1378798225860005</v>
      </c>
      <c r="AA253" s="516">
        <f t="shared" si="653"/>
        <v>1.9748877239791103</v>
      </c>
      <c r="AB253" s="516">
        <f t="shared" si="653"/>
        <v>2.8427134078968526</v>
      </c>
    </row>
    <row r="254" spans="2:33" ht="12" customHeight="1">
      <c r="B254" s="342" t="s">
        <v>427</v>
      </c>
      <c r="C254" s="665">
        <f t="shared" ref="C254:N254" si="655">C218-C136</f>
        <v>0</v>
      </c>
      <c r="D254" s="665">
        <f t="shared" si="655"/>
        <v>0</v>
      </c>
      <c r="E254" s="665">
        <f t="shared" si="655"/>
        <v>0</v>
      </c>
      <c r="F254" s="665">
        <f t="shared" si="655"/>
        <v>0</v>
      </c>
      <c r="G254" s="665">
        <f t="shared" si="655"/>
        <v>0</v>
      </c>
      <c r="H254" s="665">
        <f t="shared" ref="H254" si="656">H218-H136</f>
        <v>0</v>
      </c>
      <c r="I254" s="665">
        <f t="shared" si="655"/>
        <v>0</v>
      </c>
      <c r="J254" s="665">
        <f t="shared" si="655"/>
        <v>2.0979979462567577E-3</v>
      </c>
      <c r="K254" s="665">
        <f t="shared" si="655"/>
        <v>1.0389848125428293E-2</v>
      </c>
      <c r="L254" s="665">
        <f t="shared" si="655"/>
        <v>1.973561581209192E-2</v>
      </c>
      <c r="M254" s="665">
        <f t="shared" si="655"/>
        <v>2.9236421631629345E-2</v>
      </c>
      <c r="N254" s="665">
        <f t="shared" si="655"/>
        <v>4.1221307196728174E-2</v>
      </c>
      <c r="O254" s="1"/>
      <c r="P254" s="342" t="s">
        <v>427</v>
      </c>
      <c r="Q254" s="517">
        <f t="shared" ref="Q254:AB254" si="657">Q218-Q136</f>
        <v>0</v>
      </c>
      <c r="R254" s="517">
        <f t="shared" si="657"/>
        <v>0</v>
      </c>
      <c r="S254" s="517">
        <f t="shared" si="657"/>
        <v>0</v>
      </c>
      <c r="T254" s="517">
        <f t="shared" si="657"/>
        <v>0</v>
      </c>
      <c r="U254" s="517">
        <f t="shared" si="657"/>
        <v>0</v>
      </c>
      <c r="V254" s="517">
        <f t="shared" ref="V254" si="658">V218-V136</f>
        <v>0</v>
      </c>
      <c r="W254" s="517">
        <f t="shared" si="657"/>
        <v>0</v>
      </c>
      <c r="X254" s="517">
        <f t="shared" si="657"/>
        <v>2.4399716114966101E-2</v>
      </c>
      <c r="Y254" s="517">
        <f t="shared" si="657"/>
        <v>0.12083393369873108</v>
      </c>
      <c r="Z254" s="517">
        <f t="shared" si="657"/>
        <v>0.22952521189462893</v>
      </c>
      <c r="AA254" s="517">
        <f t="shared" si="657"/>
        <v>0.34001958357584927</v>
      </c>
      <c r="AB254" s="517">
        <f t="shared" si="657"/>
        <v>0.47940380269794858</v>
      </c>
    </row>
    <row r="255" spans="2:33" ht="12" customHeight="1">
      <c r="B255" s="175" t="s">
        <v>247</v>
      </c>
      <c r="C255" s="664"/>
      <c r="D255" s="664"/>
      <c r="E255" s="664"/>
      <c r="F255" s="664"/>
      <c r="G255" s="664"/>
      <c r="H255" s="664"/>
      <c r="I255" s="664"/>
      <c r="J255" s="664"/>
      <c r="K255" s="664"/>
      <c r="L255" s="664"/>
      <c r="M255" s="664"/>
      <c r="N255" s="664"/>
      <c r="O255" s="1"/>
      <c r="P255" s="175" t="s">
        <v>247</v>
      </c>
      <c r="Q255" s="515"/>
      <c r="R255" s="515"/>
      <c r="S255" s="515"/>
      <c r="T255" s="515"/>
      <c r="U255" s="515"/>
      <c r="V255" s="515"/>
      <c r="W255" s="515"/>
      <c r="X255" s="515"/>
      <c r="Y255" s="515"/>
      <c r="Z255" s="515"/>
      <c r="AA255" s="515"/>
      <c r="AB255" s="515"/>
    </row>
    <row r="256" spans="2:33" ht="12" customHeight="1">
      <c r="B256" s="176" t="s">
        <v>28</v>
      </c>
      <c r="C256" s="547">
        <f t="shared" ref="C256:N256" si="659">C220</f>
        <v>0.77981625035437041</v>
      </c>
      <c r="D256" s="547">
        <f t="shared" si="659"/>
        <v>0.77870780007128138</v>
      </c>
      <c r="E256" s="547">
        <f t="shared" si="659"/>
        <v>0.65268276005279524</v>
      </c>
      <c r="F256" s="547">
        <f t="shared" si="659"/>
        <v>0.79456153531785689</v>
      </c>
      <c r="G256" s="547">
        <f t="shared" si="659"/>
        <v>0.93779348603814849</v>
      </c>
      <c r="H256" s="547">
        <f t="shared" ref="H256" si="660">H220</f>
        <v>0.98565721632340919</v>
      </c>
      <c r="I256" s="547">
        <f t="shared" si="659"/>
        <v>1.1772053083535097</v>
      </c>
      <c r="J256" s="547">
        <f t="shared" si="659"/>
        <v>2.6268277318895774</v>
      </c>
      <c r="K256" s="547">
        <f t="shared" si="659"/>
        <v>5.3082646738332482</v>
      </c>
      <c r="L256" s="547">
        <f t="shared" si="659"/>
        <v>8.2559016742614304</v>
      </c>
      <c r="M256" s="547">
        <f t="shared" si="659"/>
        <v>10.245407826734054</v>
      </c>
      <c r="N256" s="547">
        <f t="shared" si="659"/>
        <v>10.956344220423871</v>
      </c>
      <c r="O256" s="1"/>
      <c r="P256" s="176" t="s">
        <v>28</v>
      </c>
      <c r="Q256" s="547">
        <f t="shared" ref="Q256:AB256" si="661">Q220</f>
        <v>9.0692629916213292</v>
      </c>
      <c r="R256" s="547">
        <f t="shared" si="661"/>
        <v>9.0563717148290035</v>
      </c>
      <c r="S256" s="547">
        <f t="shared" si="661"/>
        <v>7.5907004994140088</v>
      </c>
      <c r="T256" s="547">
        <f t="shared" si="661"/>
        <v>9.2407506557466768</v>
      </c>
      <c r="U256" s="547">
        <f t="shared" si="661"/>
        <v>10.906538242623668</v>
      </c>
      <c r="V256" s="547">
        <f t="shared" ref="V256" si="662">V220</f>
        <v>11.463193425841249</v>
      </c>
      <c r="W256" s="547">
        <f t="shared" si="661"/>
        <v>13.690897736151319</v>
      </c>
      <c r="X256" s="547">
        <f t="shared" si="661"/>
        <v>30.550006521875787</v>
      </c>
      <c r="Y256" s="547">
        <f t="shared" si="661"/>
        <v>61.735118156680677</v>
      </c>
      <c r="Z256" s="547">
        <f t="shared" si="661"/>
        <v>96.016136471660445</v>
      </c>
      <c r="AA256" s="547">
        <f t="shared" si="661"/>
        <v>119.15409302491706</v>
      </c>
      <c r="AB256" s="547">
        <f t="shared" si="661"/>
        <v>127.42228328352962</v>
      </c>
    </row>
    <row r="257" spans="2:38" ht="12" customHeight="1">
      <c r="B257" s="310" t="s">
        <v>248</v>
      </c>
      <c r="C257" s="666">
        <f t="shared" ref="C257:N257" si="663">C221</f>
        <v>0</v>
      </c>
      <c r="D257" s="666">
        <f t="shared" si="663"/>
        <v>0</v>
      </c>
      <c r="E257" s="666">
        <f t="shared" si="663"/>
        <v>1.3537862893770033E-4</v>
      </c>
      <c r="F257" s="666">
        <f t="shared" si="663"/>
        <v>0</v>
      </c>
      <c r="G257" s="666">
        <f t="shared" si="663"/>
        <v>0</v>
      </c>
      <c r="H257" s="666">
        <f t="shared" ref="H257" si="664">H221</f>
        <v>0</v>
      </c>
      <c r="I257" s="666">
        <f t="shared" si="663"/>
        <v>1.7716185271223744E-2</v>
      </c>
      <c r="J257" s="666">
        <f t="shared" si="663"/>
        <v>6.3946380529292746E-2</v>
      </c>
      <c r="K257" s="666">
        <f t="shared" si="663"/>
        <v>5.5240023273661468E-2</v>
      </c>
      <c r="L257" s="666">
        <f t="shared" si="663"/>
        <v>3.9130805016034255E-2</v>
      </c>
      <c r="M257" s="666">
        <f t="shared" si="663"/>
        <v>2.0927047306420737E-2</v>
      </c>
      <c r="N257" s="666">
        <f t="shared" si="663"/>
        <v>4.4497548838286868E-2</v>
      </c>
      <c r="O257" s="1"/>
      <c r="P257" s="310" t="s">
        <v>248</v>
      </c>
      <c r="Q257" s="518">
        <f t="shared" ref="Q257:AB257" si="665">Q221</f>
        <v>0</v>
      </c>
      <c r="R257" s="518">
        <f t="shared" si="665"/>
        <v>0</v>
      </c>
      <c r="S257" s="518">
        <f t="shared" si="665"/>
        <v>1.5744534545454551E-3</v>
      </c>
      <c r="T257" s="518">
        <f t="shared" si="665"/>
        <v>0</v>
      </c>
      <c r="U257" s="518">
        <f t="shared" si="665"/>
        <v>0</v>
      </c>
      <c r="V257" s="518">
        <f t="shared" ref="V257" si="666">V221</f>
        <v>0</v>
      </c>
      <c r="W257" s="518">
        <f t="shared" si="665"/>
        <v>0.20603923470433216</v>
      </c>
      <c r="X257" s="518">
        <f t="shared" si="665"/>
        <v>0.74369640555567473</v>
      </c>
      <c r="Y257" s="518">
        <f t="shared" si="665"/>
        <v>0.64244147067268287</v>
      </c>
      <c r="Z257" s="518">
        <f t="shared" si="665"/>
        <v>0.4550912623364784</v>
      </c>
      <c r="AA257" s="518">
        <f t="shared" si="665"/>
        <v>0.24338156017367318</v>
      </c>
      <c r="AB257" s="518">
        <f t="shared" si="665"/>
        <v>0.51750649298927631</v>
      </c>
    </row>
    <row r="258" spans="2:38" ht="12" customHeight="1">
      <c r="B258" s="175" t="s">
        <v>249</v>
      </c>
      <c r="C258" s="664"/>
      <c r="D258" s="664"/>
      <c r="E258" s="664"/>
      <c r="F258" s="664"/>
      <c r="G258" s="664"/>
      <c r="H258" s="664"/>
      <c r="I258" s="664"/>
      <c r="J258" s="664"/>
      <c r="K258" s="664"/>
      <c r="L258" s="664"/>
      <c r="M258" s="664"/>
      <c r="N258" s="664"/>
      <c r="O258" s="1"/>
      <c r="P258" s="175" t="s">
        <v>249</v>
      </c>
      <c r="Q258" s="515"/>
      <c r="R258" s="515"/>
      <c r="S258" s="515"/>
      <c r="T258" s="515"/>
      <c r="U258" s="515"/>
      <c r="V258" s="515"/>
      <c r="W258" s="515"/>
      <c r="X258" s="515"/>
      <c r="Y258" s="515"/>
      <c r="Z258" s="515"/>
      <c r="AA258" s="515"/>
      <c r="AB258" s="515"/>
      <c r="AD258" s="889">
        <v>24.304242962377764</v>
      </c>
      <c r="AE258" s="889">
        <v>25.662491905842625</v>
      </c>
      <c r="AF258" s="889">
        <v>25.715136249414378</v>
      </c>
      <c r="AG258" s="889">
        <v>27.219941506109659</v>
      </c>
    </row>
    <row r="259" spans="2:38" ht="12" customHeight="1">
      <c r="B259" s="175" t="s">
        <v>250</v>
      </c>
      <c r="C259" s="664"/>
      <c r="D259" s="664"/>
      <c r="E259" s="664"/>
      <c r="F259" s="664"/>
      <c r="G259" s="664"/>
      <c r="H259" s="664"/>
      <c r="I259" s="664"/>
      <c r="J259" s="664"/>
      <c r="K259" s="664"/>
      <c r="L259" s="664"/>
      <c r="M259" s="664"/>
      <c r="N259" s="664"/>
      <c r="O259" s="1"/>
      <c r="P259" s="175" t="s">
        <v>250</v>
      </c>
      <c r="Q259" s="515"/>
      <c r="R259" s="515"/>
      <c r="S259" s="515"/>
      <c r="T259" s="515"/>
      <c r="U259" s="515"/>
      <c r="V259" s="515"/>
      <c r="W259" s="515"/>
      <c r="X259" s="515"/>
      <c r="Y259" s="515"/>
      <c r="Z259" s="515"/>
      <c r="AA259" s="515"/>
      <c r="AB259" s="515"/>
      <c r="AD259" s="889">
        <v>6.5733328609120925</v>
      </c>
      <c r="AE259" s="889">
        <v>8.3315377862684841</v>
      </c>
      <c r="AF259" s="889">
        <v>9.8808316640468536</v>
      </c>
      <c r="AG259" s="889">
        <v>9.8234062199816758</v>
      </c>
    </row>
    <row r="260" spans="2:38" ht="12" customHeight="1">
      <c r="B260" s="310" t="s">
        <v>251</v>
      </c>
      <c r="C260" s="666">
        <f t="shared" ref="C260:N260" si="667">C224-C135</f>
        <v>3.0848590596583305</v>
      </c>
      <c r="D260" s="666">
        <f t="shared" si="667"/>
        <v>3.4166949875723001</v>
      </c>
      <c r="E260" s="666">
        <f t="shared" si="667"/>
        <v>2.7893797231086674</v>
      </c>
      <c r="F260" s="666">
        <f t="shared" si="667"/>
        <v>2.9309429692817814</v>
      </c>
      <c r="G260" s="666">
        <f t="shared" si="667"/>
        <v>3.1934834352404731</v>
      </c>
      <c r="H260" s="666">
        <f t="shared" ref="H260" si="668">H224-H135</f>
        <v>3.3278948773989239</v>
      </c>
      <c r="I260" s="666">
        <f t="shared" si="667"/>
        <v>3.815482643238715</v>
      </c>
      <c r="J260" s="666">
        <f t="shared" si="667"/>
        <v>4.2337682415588551</v>
      </c>
      <c r="K260" s="666">
        <f t="shared" si="667"/>
        <v>4.1411015825578827</v>
      </c>
      <c r="L260" s="666">
        <f t="shared" si="667"/>
        <v>3.5546184575838633</v>
      </c>
      <c r="M260" s="666">
        <f t="shared" si="667"/>
        <v>2.9168530999651758</v>
      </c>
      <c r="N260" s="666">
        <f t="shared" si="667"/>
        <v>1.6657432151874549</v>
      </c>
      <c r="O260" s="1"/>
      <c r="P260" s="310" t="s">
        <v>251</v>
      </c>
      <c r="Q260" s="518">
        <f t="shared" ref="Q260:AB260" si="669">Q224-Q135</f>
        <v>35.876910863826389</v>
      </c>
      <c r="R260" s="518">
        <f t="shared" si="669"/>
        <v>39.736162705465851</v>
      </c>
      <c r="S260" s="518">
        <f t="shared" si="669"/>
        <v>32.440486179753805</v>
      </c>
      <c r="T260" s="518">
        <f t="shared" si="669"/>
        <v>34.086866732747119</v>
      </c>
      <c r="U260" s="1009">
        <f t="shared" si="669"/>
        <v>37.140212351846706</v>
      </c>
      <c r="V260" s="1009">
        <f t="shared" ref="V260" si="670">V224-V135</f>
        <v>38.703417424149485</v>
      </c>
      <c r="W260" s="518">
        <f t="shared" si="669"/>
        <v>44.374063140866255</v>
      </c>
      <c r="X260" s="896">
        <f t="shared" si="669"/>
        <v>49.238724649329484</v>
      </c>
      <c r="Y260" s="518">
        <f t="shared" si="669"/>
        <v>48.16101140514818</v>
      </c>
      <c r="Z260" s="518">
        <f t="shared" si="669"/>
        <v>41.340212661700335</v>
      </c>
      <c r="AA260" s="518">
        <f t="shared" si="669"/>
        <v>33.923001552594997</v>
      </c>
      <c r="AB260" s="518">
        <f t="shared" si="669"/>
        <v>19.3725935926301</v>
      </c>
      <c r="AD260" s="889">
        <f>AD258+AD259</f>
        <v>30.877575823289856</v>
      </c>
      <c r="AE260" s="889">
        <f t="shared" ref="AE260:AG260" si="671">AE258+AE259</f>
        <v>33.994029692111113</v>
      </c>
      <c r="AF260" s="1010">
        <f t="shared" si="671"/>
        <v>35.59596791346123</v>
      </c>
      <c r="AG260" s="889">
        <f t="shared" si="671"/>
        <v>37.043347726091334</v>
      </c>
    </row>
    <row r="261" spans="2:38" ht="12" customHeight="1">
      <c r="B261" s="175" t="s">
        <v>252</v>
      </c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1"/>
      <c r="P261" s="175" t="s">
        <v>252</v>
      </c>
      <c r="Q261" s="515"/>
      <c r="R261" s="515"/>
      <c r="S261" s="515"/>
      <c r="T261" s="515"/>
      <c r="U261" s="515"/>
      <c r="V261" s="515"/>
      <c r="W261" s="515"/>
      <c r="X261" s="515"/>
      <c r="Y261" s="515"/>
      <c r="Z261" s="515"/>
      <c r="AA261" s="515"/>
      <c r="AB261" s="515"/>
      <c r="AD261" s="859"/>
      <c r="AE261" s="859"/>
      <c r="AF261" s="859"/>
      <c r="AG261" s="859"/>
    </row>
    <row r="262" spans="2:38" ht="12" customHeight="1">
      <c r="B262" s="175" t="s">
        <v>253</v>
      </c>
      <c r="C262" s="664"/>
      <c r="D262" s="664"/>
      <c r="E262" s="664"/>
      <c r="F262" s="664"/>
      <c r="G262" s="664"/>
      <c r="H262" s="664"/>
      <c r="I262" s="664"/>
      <c r="J262" s="664"/>
      <c r="K262" s="664"/>
      <c r="L262" s="664"/>
      <c r="M262" s="664"/>
      <c r="N262" s="664"/>
      <c r="O262" s="1"/>
      <c r="P262" s="175" t="s">
        <v>253</v>
      </c>
      <c r="Q262" s="515"/>
      <c r="R262" s="515"/>
      <c r="S262" s="515"/>
      <c r="T262" s="515"/>
      <c r="U262" s="515"/>
      <c r="V262" s="515"/>
      <c r="W262" s="515"/>
      <c r="X262" s="515"/>
      <c r="Y262" s="515"/>
      <c r="Z262" s="515"/>
      <c r="AA262" s="515"/>
      <c r="AB262" s="515"/>
      <c r="AD262" s="344"/>
      <c r="AE262" s="344"/>
      <c r="AF262" s="344"/>
      <c r="AG262" s="344"/>
    </row>
    <row r="263" spans="2:38" ht="12" customHeight="1">
      <c r="B263" s="175" t="s">
        <v>254</v>
      </c>
      <c r="C263" s="664"/>
      <c r="D263" s="664"/>
      <c r="E263" s="664"/>
      <c r="F263" s="664"/>
      <c r="G263" s="664"/>
      <c r="H263" s="664"/>
      <c r="I263" s="664"/>
      <c r="J263" s="664"/>
      <c r="K263" s="664"/>
      <c r="L263" s="664"/>
      <c r="M263" s="664"/>
      <c r="N263" s="664"/>
      <c r="O263" s="1"/>
      <c r="P263" s="175" t="s">
        <v>254</v>
      </c>
      <c r="Q263" s="515"/>
      <c r="R263" s="515"/>
      <c r="S263" s="515"/>
      <c r="T263" s="515"/>
      <c r="U263" s="515"/>
      <c r="V263" s="515"/>
      <c r="W263" s="515"/>
      <c r="X263" s="515"/>
      <c r="Y263" s="515"/>
      <c r="Z263" s="515"/>
      <c r="AA263" s="515"/>
      <c r="AB263" s="515"/>
    </row>
    <row r="264" spans="2:38" ht="12" customHeight="1">
      <c r="B264" s="176" t="s">
        <v>255</v>
      </c>
      <c r="C264" s="670">
        <f>SUM(C246:C260)</f>
        <v>45.491902869931749</v>
      </c>
      <c r="D264" s="670">
        <f t="shared" ref="D264:N264" si="672">SUM(D246:D260)</f>
        <v>46.008266440922092</v>
      </c>
      <c r="E264" s="670">
        <f t="shared" si="672"/>
        <v>38.150710363122755</v>
      </c>
      <c r="F264" s="670">
        <f t="shared" si="672"/>
        <v>41.470877321698048</v>
      </c>
      <c r="G264" s="670">
        <f t="shared" si="672"/>
        <v>44.170666335705789</v>
      </c>
      <c r="H264" s="670">
        <f t="shared" ref="H264" si="673">SUM(H246:H260)</f>
        <v>43.044418734403273</v>
      </c>
      <c r="I264" s="670">
        <f t="shared" si="672"/>
        <v>41.350519804192629</v>
      </c>
      <c r="J264" s="670">
        <f t="shared" si="672"/>
        <v>34.260720112977999</v>
      </c>
      <c r="K264" s="670">
        <f t="shared" si="672"/>
        <v>27.463990993915697</v>
      </c>
      <c r="L264" s="670">
        <f t="shared" si="672"/>
        <v>20.333451050156146</v>
      </c>
      <c r="M264" s="670">
        <f t="shared" si="672"/>
        <v>15.396481923303668</v>
      </c>
      <c r="N264" s="670">
        <f t="shared" si="672"/>
        <v>12.97746508119163</v>
      </c>
      <c r="O264" s="1"/>
      <c r="P264" s="176" t="s">
        <v>255</v>
      </c>
      <c r="Q264" s="516">
        <f>SUM(Q246:Q260)</f>
        <v>529.07083037730627</v>
      </c>
      <c r="R264" s="516">
        <f t="shared" ref="R264:AB264" si="674">SUM(R246:R260)</f>
        <v>535.07613870792409</v>
      </c>
      <c r="S264" s="516">
        <f t="shared" si="674"/>
        <v>443.69276152311767</v>
      </c>
      <c r="T264" s="516">
        <f t="shared" si="674"/>
        <v>482.30630325134837</v>
      </c>
      <c r="U264" s="516">
        <f t="shared" si="674"/>
        <v>513.70484948425838</v>
      </c>
      <c r="V264" s="516">
        <f t="shared" ref="V264" si="675">SUM(V246:V260)</f>
        <v>500.60658988111004</v>
      </c>
      <c r="W264" s="516">
        <f t="shared" si="674"/>
        <v>480.90654532276028</v>
      </c>
      <c r="X264" s="516">
        <f t="shared" si="674"/>
        <v>398.45217491393413</v>
      </c>
      <c r="Y264" s="516">
        <f t="shared" si="674"/>
        <v>319.40621525923956</v>
      </c>
      <c r="Z264" s="516">
        <f t="shared" si="674"/>
        <v>236.47803571331599</v>
      </c>
      <c r="AA264" s="516">
        <f t="shared" si="674"/>
        <v>179.06108476802169</v>
      </c>
      <c r="AB264" s="516">
        <f t="shared" si="674"/>
        <v>150.92791889425865</v>
      </c>
    </row>
    <row r="265" spans="2:38" s="1" customFormat="1" ht="12" customHeight="1">
      <c r="B265" s="383" t="s">
        <v>424</v>
      </c>
      <c r="C265" s="667">
        <f t="shared" ref="C265:N265" si="676">C229-C136</f>
        <v>0</v>
      </c>
      <c r="D265" s="667">
        <f t="shared" si="676"/>
        <v>0</v>
      </c>
      <c r="E265" s="667">
        <f t="shared" si="676"/>
        <v>0</v>
      </c>
      <c r="F265" s="667">
        <f t="shared" si="676"/>
        <v>0</v>
      </c>
      <c r="G265" s="667">
        <f t="shared" si="676"/>
        <v>0</v>
      </c>
      <c r="H265" s="667">
        <f t="shared" ref="H265" si="677">H229-H136</f>
        <v>0</v>
      </c>
      <c r="I265" s="667">
        <f t="shared" si="676"/>
        <v>0</v>
      </c>
      <c r="J265" s="667">
        <f t="shared" si="676"/>
        <v>2.0979979462567577E-3</v>
      </c>
      <c r="K265" s="667">
        <f t="shared" si="676"/>
        <v>1.0389848125428293E-2</v>
      </c>
      <c r="L265" s="667">
        <f t="shared" si="676"/>
        <v>1.973561581209192E-2</v>
      </c>
      <c r="M265" s="667">
        <f t="shared" si="676"/>
        <v>2.9236421631629345E-2</v>
      </c>
      <c r="N265" s="667">
        <f t="shared" si="676"/>
        <v>4.1221307196728174E-2</v>
      </c>
      <c r="P265" s="383" t="s">
        <v>424</v>
      </c>
      <c r="Q265" s="384">
        <f t="shared" ref="Q265:AB265" si="678">Q229-Q136</f>
        <v>0</v>
      </c>
      <c r="R265" s="384">
        <f t="shared" si="678"/>
        <v>0</v>
      </c>
      <c r="S265" s="384">
        <f t="shared" si="678"/>
        <v>0</v>
      </c>
      <c r="T265" s="384">
        <f t="shared" si="678"/>
        <v>0</v>
      </c>
      <c r="U265" s="384">
        <f t="shared" si="678"/>
        <v>0</v>
      </c>
      <c r="V265" s="384">
        <f t="shared" ref="V265" si="679">V229-V136</f>
        <v>0</v>
      </c>
      <c r="W265" s="384">
        <f t="shared" si="678"/>
        <v>0</v>
      </c>
      <c r="X265" s="384">
        <f t="shared" si="678"/>
        <v>2.4399716114966101E-2</v>
      </c>
      <c r="Y265" s="384">
        <f t="shared" si="678"/>
        <v>0.12083393369873108</v>
      </c>
      <c r="Z265" s="384">
        <f t="shared" si="678"/>
        <v>0.22952521189462893</v>
      </c>
      <c r="AA265" s="384">
        <f t="shared" si="678"/>
        <v>0.34001958357584927</v>
      </c>
      <c r="AB265" s="384">
        <f t="shared" si="678"/>
        <v>0.47940380269794858</v>
      </c>
      <c r="AC265"/>
      <c r="AE265"/>
      <c r="AF265"/>
      <c r="AG265"/>
      <c r="AH265"/>
      <c r="AI265"/>
      <c r="AJ265"/>
      <c r="AK265"/>
      <c r="AL265"/>
    </row>
    <row r="266" spans="2:38" s="1" customFormat="1" ht="12" customHeight="1">
      <c r="B266" s="383" t="s">
        <v>428</v>
      </c>
      <c r="C266" s="667">
        <f t="shared" ref="C266:N266" si="680">C230</f>
        <v>0</v>
      </c>
      <c r="D266" s="667">
        <f t="shared" si="680"/>
        <v>0</v>
      </c>
      <c r="E266" s="667">
        <f t="shared" si="680"/>
        <v>0</v>
      </c>
      <c r="F266" s="667">
        <f t="shared" si="680"/>
        <v>0</v>
      </c>
      <c r="G266" s="667">
        <f t="shared" si="680"/>
        <v>0</v>
      </c>
      <c r="H266" s="667">
        <f t="shared" ref="H266" si="681">H230</f>
        <v>0</v>
      </c>
      <c r="I266" s="667">
        <f t="shared" si="680"/>
        <v>0</v>
      </c>
      <c r="J266" s="667">
        <f t="shared" si="680"/>
        <v>0</v>
      </c>
      <c r="K266" s="667">
        <f t="shared" si="680"/>
        <v>0</v>
      </c>
      <c r="L266" s="667">
        <f t="shared" si="680"/>
        <v>0</v>
      </c>
      <c r="M266" s="667">
        <f t="shared" si="680"/>
        <v>0</v>
      </c>
      <c r="N266" s="667">
        <f t="shared" si="680"/>
        <v>0</v>
      </c>
      <c r="P266" s="383" t="s">
        <v>428</v>
      </c>
      <c r="Q266" s="384">
        <f t="shared" ref="Q266:AB266" si="682">Q230</f>
        <v>0</v>
      </c>
      <c r="R266" s="384">
        <f t="shared" si="682"/>
        <v>0</v>
      </c>
      <c r="S266" s="384">
        <f t="shared" si="682"/>
        <v>0</v>
      </c>
      <c r="T266" s="384">
        <f t="shared" si="682"/>
        <v>0</v>
      </c>
      <c r="U266" s="384">
        <f t="shared" si="682"/>
        <v>0</v>
      </c>
      <c r="V266" s="384">
        <f t="shared" ref="V266" si="683">V230</f>
        <v>0</v>
      </c>
      <c r="W266" s="384">
        <f t="shared" si="682"/>
        <v>0</v>
      </c>
      <c r="X266" s="384">
        <f t="shared" si="682"/>
        <v>0</v>
      </c>
      <c r="Y266" s="384">
        <f t="shared" si="682"/>
        <v>0</v>
      </c>
      <c r="Z266" s="384">
        <f t="shared" si="682"/>
        <v>0</v>
      </c>
      <c r="AA266" s="384">
        <f t="shared" si="682"/>
        <v>0</v>
      </c>
      <c r="AB266" s="384">
        <f t="shared" si="682"/>
        <v>0</v>
      </c>
      <c r="AC266"/>
      <c r="AE266"/>
      <c r="AF266"/>
      <c r="AG266"/>
      <c r="AH266"/>
      <c r="AI266"/>
      <c r="AJ266"/>
      <c r="AK266"/>
      <c r="AL266"/>
    </row>
    <row r="267" spans="2:38" ht="12" customHeight="1">
      <c r="N267" s="360"/>
      <c r="O267" s="1"/>
      <c r="AB267" s="360"/>
    </row>
    <row r="268" spans="2:38" ht="12" customHeight="1">
      <c r="C268" s="402">
        <f t="shared" ref="C268:N268" si="684">C228-C134</f>
        <v>45.491902869931742</v>
      </c>
      <c r="D268" s="402">
        <f t="shared" si="684"/>
        <v>46.008266440922092</v>
      </c>
      <c r="E268" s="402">
        <f t="shared" si="684"/>
        <v>38.150710363122755</v>
      </c>
      <c r="F268" s="402">
        <f t="shared" si="684"/>
        <v>41.47087732169804</v>
      </c>
      <c r="G268" s="402">
        <f t="shared" si="684"/>
        <v>44.170666335705789</v>
      </c>
      <c r="H268" s="402">
        <f t="shared" ref="H268" si="685">H228-H134</f>
        <v>43.044418734403273</v>
      </c>
      <c r="I268" s="402">
        <f t="shared" si="684"/>
        <v>41.350519804192629</v>
      </c>
      <c r="J268" s="402">
        <f t="shared" si="684"/>
        <v>34.260720112977999</v>
      </c>
      <c r="K268" s="402">
        <f t="shared" si="684"/>
        <v>27.463990993915697</v>
      </c>
      <c r="L268" s="402">
        <f t="shared" si="684"/>
        <v>20.333451050156146</v>
      </c>
      <c r="M268" s="402">
        <f t="shared" si="684"/>
        <v>15.396481923303668</v>
      </c>
      <c r="N268" s="402">
        <f t="shared" si="684"/>
        <v>12.97746508119163</v>
      </c>
      <c r="O268" s="1"/>
      <c r="P268" t="s">
        <v>634</v>
      </c>
      <c r="Q268" s="662">
        <f>Q246+Q247+Q248</f>
        <v>483.05983077329842</v>
      </c>
      <c r="R268" s="662">
        <f t="shared" ref="R268:AB268" si="686">R246+R247+R248</f>
        <v>485.07735198435591</v>
      </c>
      <c r="S268" s="662">
        <f t="shared" si="686"/>
        <v>402.08712138940439</v>
      </c>
      <c r="T268" s="662">
        <f t="shared" si="686"/>
        <v>436.63317980957083</v>
      </c>
      <c r="U268" s="662">
        <f t="shared" si="686"/>
        <v>462.64835786391757</v>
      </c>
      <c r="V268" s="662">
        <f t="shared" ref="V268" si="687">V246+V247+V248</f>
        <v>447.43207402656128</v>
      </c>
      <c r="W268" s="662">
        <f t="shared" si="686"/>
        <v>418.66413498150058</v>
      </c>
      <c r="X268" s="897">
        <f t="shared" si="686"/>
        <v>313.58689384053247</v>
      </c>
      <c r="Y268" s="767">
        <f>Y246+Y247+Y248</f>
        <v>205.74052479906544</v>
      </c>
      <c r="Z268" s="662">
        <f t="shared" si="686"/>
        <v>96.616553389633395</v>
      </c>
      <c r="AA268" s="662">
        <f t="shared" si="686"/>
        <v>23.182319762607317</v>
      </c>
      <c r="AB268" s="662">
        <f t="shared" si="686"/>
        <v>0.29341831451486233</v>
      </c>
      <c r="AC268" s="662"/>
    </row>
    <row r="269" spans="2:38" ht="12" customHeight="1"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</row>
    <row r="270" spans="2:38" ht="12" customHeight="1">
      <c r="B270" s="184" t="s">
        <v>382</v>
      </c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 t="s">
        <v>167</v>
      </c>
      <c r="N270" s="185"/>
      <c r="O270" s="1"/>
      <c r="P270" s="184" t="s">
        <v>382</v>
      </c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  <c r="AA270" s="185" t="s">
        <v>167</v>
      </c>
      <c r="AB270" s="185"/>
    </row>
    <row r="271" spans="2:38" ht="12" customHeight="1">
      <c r="B271" s="174" t="s">
        <v>256</v>
      </c>
      <c r="C271" s="174">
        <v>2019</v>
      </c>
      <c r="D271" s="174">
        <v>2019</v>
      </c>
      <c r="E271" s="174">
        <v>2020</v>
      </c>
      <c r="F271" s="174">
        <v>2021</v>
      </c>
      <c r="G271" s="174">
        <v>2022</v>
      </c>
      <c r="H271" s="986">
        <v>2023</v>
      </c>
      <c r="I271" s="174">
        <v>2025</v>
      </c>
      <c r="J271" s="174">
        <v>2030</v>
      </c>
      <c r="K271" s="174">
        <v>2035</v>
      </c>
      <c r="L271" s="174">
        <v>2040</v>
      </c>
      <c r="M271" s="174">
        <v>2045</v>
      </c>
      <c r="N271" s="174">
        <v>2050</v>
      </c>
      <c r="O271" s="1"/>
      <c r="P271" s="174" t="s">
        <v>256</v>
      </c>
      <c r="Q271" s="174">
        <v>2019</v>
      </c>
      <c r="R271" s="174">
        <v>2019</v>
      </c>
      <c r="S271" s="174">
        <v>2020</v>
      </c>
      <c r="T271" s="655">
        <v>2021</v>
      </c>
      <c r="U271" s="655">
        <v>2022</v>
      </c>
      <c r="V271" s="655">
        <v>2023</v>
      </c>
      <c r="W271" s="174">
        <v>2025</v>
      </c>
      <c r="X271" s="174">
        <v>2030</v>
      </c>
      <c r="Y271" s="174">
        <v>2035</v>
      </c>
      <c r="Z271" s="174">
        <v>2040</v>
      </c>
      <c r="AA271" s="174">
        <v>2045</v>
      </c>
      <c r="AB271" s="174">
        <v>2050</v>
      </c>
    </row>
    <row r="272" spans="2:38" ht="12" customHeight="1">
      <c r="B272" s="175" t="s">
        <v>242</v>
      </c>
      <c r="C272" s="175"/>
      <c r="D272" s="175"/>
      <c r="E272" s="175"/>
      <c r="F272" s="175"/>
      <c r="G272" s="175"/>
      <c r="H272" s="987"/>
      <c r="I272" s="175"/>
      <c r="J272" s="175"/>
      <c r="K272" s="175"/>
      <c r="L272" s="175"/>
      <c r="M272" s="175"/>
      <c r="N272" s="175"/>
      <c r="O272" s="1"/>
      <c r="P272" s="175" t="s">
        <v>242</v>
      </c>
      <c r="Q272" s="175"/>
      <c r="R272" s="175"/>
      <c r="S272" s="175"/>
      <c r="T272" s="647"/>
      <c r="U272" s="647"/>
      <c r="V272" s="987"/>
      <c r="W272" s="175"/>
      <c r="X272" s="175"/>
      <c r="Y272" s="175"/>
      <c r="Z272" s="175"/>
      <c r="AA272" s="175"/>
      <c r="AB272" s="175"/>
    </row>
    <row r="273" spans="2:30" ht="12" customHeight="1">
      <c r="B273" s="175" t="s">
        <v>243</v>
      </c>
      <c r="C273" s="175"/>
      <c r="D273" s="175"/>
      <c r="E273" s="175"/>
      <c r="F273" s="175"/>
      <c r="G273" s="175"/>
      <c r="H273" s="987"/>
      <c r="I273" s="175"/>
      <c r="J273" s="175"/>
      <c r="K273" s="175"/>
      <c r="L273" s="175"/>
      <c r="M273" s="175"/>
      <c r="N273" s="175"/>
      <c r="O273" s="1"/>
      <c r="P273" s="175" t="s">
        <v>243</v>
      </c>
      <c r="Q273" s="175"/>
      <c r="R273" s="175"/>
      <c r="S273" s="175"/>
      <c r="T273" s="647"/>
      <c r="U273" s="647"/>
      <c r="V273" s="987"/>
      <c r="W273" s="175"/>
      <c r="X273" s="175"/>
      <c r="Y273" s="175"/>
      <c r="Z273" s="175"/>
      <c r="AA273" s="175"/>
      <c r="AB273" s="175"/>
    </row>
    <row r="274" spans="2:30" ht="12" customHeight="1">
      <c r="B274" s="175" t="s">
        <v>40</v>
      </c>
      <c r="C274" s="175"/>
      <c r="D274" s="175"/>
      <c r="E274" s="175"/>
      <c r="F274" s="175"/>
      <c r="G274" s="175"/>
      <c r="H274" s="987"/>
      <c r="I274" s="175"/>
      <c r="J274" s="175"/>
      <c r="K274" s="175"/>
      <c r="L274" s="175"/>
      <c r="M274" s="175"/>
      <c r="N274" s="175"/>
      <c r="O274" s="1"/>
      <c r="P274" s="175" t="s">
        <v>40</v>
      </c>
      <c r="Q274" s="175"/>
      <c r="R274" s="175"/>
      <c r="S274" s="175"/>
      <c r="T274" s="647"/>
      <c r="U274" s="647"/>
      <c r="V274" s="987"/>
      <c r="W274" s="175"/>
      <c r="X274" s="175"/>
      <c r="Y274" s="175"/>
      <c r="Z274" s="175"/>
      <c r="AA274" s="175"/>
      <c r="AB274" s="175"/>
    </row>
    <row r="275" spans="2:30" ht="12" customHeight="1">
      <c r="B275" s="175" t="s">
        <v>42</v>
      </c>
      <c r="C275" s="175"/>
      <c r="D275" s="175"/>
      <c r="E275" s="175"/>
      <c r="F275" s="175"/>
      <c r="G275" s="175"/>
      <c r="H275" s="987"/>
      <c r="I275" s="175"/>
      <c r="J275" s="175"/>
      <c r="K275" s="175"/>
      <c r="L275" s="175"/>
      <c r="M275" s="175"/>
      <c r="N275" s="175"/>
      <c r="O275" s="1"/>
      <c r="P275" s="175" t="s">
        <v>42</v>
      </c>
      <c r="Q275" s="175"/>
      <c r="R275" s="175"/>
      <c r="S275" s="175"/>
      <c r="T275" s="647"/>
      <c r="U275" s="647"/>
      <c r="V275" s="987"/>
      <c r="W275" s="175"/>
      <c r="X275" s="175"/>
      <c r="Y275" s="175"/>
      <c r="Z275" s="175"/>
      <c r="AA275" s="175"/>
      <c r="AB275" s="175"/>
    </row>
    <row r="276" spans="2:30" ht="12" customHeight="1">
      <c r="B276" s="176" t="s">
        <v>9</v>
      </c>
      <c r="C276" s="179">
        <f t="shared" ref="C276:N276" si="688">C154</f>
        <v>6.0626874613090713</v>
      </c>
      <c r="D276" s="179">
        <f t="shared" si="688"/>
        <v>6.2283657522084983</v>
      </c>
      <c r="E276" s="179">
        <f t="shared" si="688"/>
        <v>2.5577943380530304</v>
      </c>
      <c r="F276" s="179">
        <f t="shared" si="688"/>
        <v>2.9736738363786044</v>
      </c>
      <c r="G276" s="179">
        <f t="shared" si="688"/>
        <v>4.7932573500389548</v>
      </c>
      <c r="H276" s="179">
        <f t="shared" ref="H276" si="689">H154</f>
        <v>5.5732891526134791</v>
      </c>
      <c r="I276" s="179">
        <f t="shared" si="688"/>
        <v>6.2992380789981759</v>
      </c>
      <c r="J276" s="179">
        <f t="shared" si="688"/>
        <v>6.0546732627356619</v>
      </c>
      <c r="K276" s="179">
        <f t="shared" si="688"/>
        <v>4.8024375079673769</v>
      </c>
      <c r="L276" s="179">
        <f t="shared" si="688"/>
        <v>3.5911773272341536</v>
      </c>
      <c r="M276" s="179">
        <f t="shared" si="688"/>
        <v>2.5188296408718984</v>
      </c>
      <c r="N276" s="179">
        <f t="shared" si="688"/>
        <v>0.74785894258397534</v>
      </c>
      <c r="P276" s="176" t="s">
        <v>9</v>
      </c>
      <c r="Q276" s="179">
        <f t="shared" ref="Q276:AB276" si="690">Q154</f>
        <v>70.5090551750245</v>
      </c>
      <c r="R276" s="179">
        <f t="shared" si="690"/>
        <v>72.435893698184842</v>
      </c>
      <c r="S276" s="179">
        <f t="shared" si="690"/>
        <v>29.747148151556743</v>
      </c>
      <c r="T276" s="179">
        <f t="shared" si="690"/>
        <v>34.58382671708317</v>
      </c>
      <c r="U276" s="179">
        <f t="shared" si="690"/>
        <v>55.745582980953046</v>
      </c>
      <c r="V276" s="179">
        <f t="shared" ref="V276" si="691">V154</f>
        <v>64.817352844894771</v>
      </c>
      <c r="W276" s="179">
        <f t="shared" si="690"/>
        <v>73.260138858748789</v>
      </c>
      <c r="X276" s="179">
        <f t="shared" si="690"/>
        <v>70.415850045615755</v>
      </c>
      <c r="Y276" s="179">
        <f t="shared" si="690"/>
        <v>55.852348217660598</v>
      </c>
      <c r="Z276" s="179">
        <f t="shared" si="690"/>
        <v>41.765392315733209</v>
      </c>
      <c r="AA276" s="179">
        <f t="shared" si="690"/>
        <v>29.293988723340181</v>
      </c>
      <c r="AB276" s="179">
        <f t="shared" si="690"/>
        <v>8.6975995022516344</v>
      </c>
    </row>
    <row r="277" spans="2:30" ht="12" customHeight="1">
      <c r="B277" s="175" t="s">
        <v>244</v>
      </c>
      <c r="C277" s="180">
        <f t="shared" ref="C277:N277" si="692">C161</f>
        <v>1.9474771712999999</v>
      </c>
      <c r="D277" s="180">
        <f t="shared" si="692"/>
        <v>1.6979398748999996</v>
      </c>
      <c r="E277" s="180">
        <f t="shared" si="692"/>
        <v>0.96775310709999995</v>
      </c>
      <c r="F277" s="180">
        <f t="shared" si="692"/>
        <v>1.0695924341999998</v>
      </c>
      <c r="G277" s="180">
        <f t="shared" si="692"/>
        <v>1.15741</v>
      </c>
      <c r="H277" s="180">
        <f t="shared" ref="H277" si="693">H161</f>
        <v>1.0146173688736027</v>
      </c>
      <c r="I277" s="180">
        <f t="shared" si="692"/>
        <v>0.85373585307394628</v>
      </c>
      <c r="J277" s="180">
        <f t="shared" si="692"/>
        <v>0.6451266631059499</v>
      </c>
      <c r="K277" s="180">
        <f t="shared" si="692"/>
        <v>0.46929128249538482</v>
      </c>
      <c r="L277" s="180">
        <f t="shared" si="692"/>
        <v>0.25428094246444516</v>
      </c>
      <c r="M277" s="180">
        <f t="shared" si="692"/>
        <v>0.12379466935769039</v>
      </c>
      <c r="N277" s="180">
        <f t="shared" si="692"/>
        <v>0</v>
      </c>
      <c r="P277" s="175" t="s">
        <v>244</v>
      </c>
      <c r="Q277" s="180">
        <f t="shared" ref="Q277:AB277" si="694">Q161</f>
        <v>22.649159502219</v>
      </c>
      <c r="R277" s="180">
        <f t="shared" si="694"/>
        <v>19.747040745086998</v>
      </c>
      <c r="S277" s="180">
        <f t="shared" si="694"/>
        <v>11.254968635573</v>
      </c>
      <c r="T277" s="180">
        <f t="shared" si="694"/>
        <v>12.439360009745998</v>
      </c>
      <c r="U277" s="180">
        <f t="shared" si="694"/>
        <v>13.460678300000001</v>
      </c>
      <c r="V277" s="180">
        <f t="shared" ref="V277" si="695">V161</f>
        <v>11.799999999999999</v>
      </c>
      <c r="W277" s="180">
        <f t="shared" si="694"/>
        <v>9.9289479712499951</v>
      </c>
      <c r="X277" s="180">
        <f t="shared" si="694"/>
        <v>7.5028230919221981</v>
      </c>
      <c r="Y277" s="180">
        <f t="shared" si="694"/>
        <v>5.4578576154213261</v>
      </c>
      <c r="Z277" s="180">
        <f t="shared" si="694"/>
        <v>2.9572873608614976</v>
      </c>
      <c r="AA277" s="180">
        <f t="shared" si="694"/>
        <v>1.4397320046299393</v>
      </c>
      <c r="AB277" s="180">
        <f t="shared" si="694"/>
        <v>0</v>
      </c>
    </row>
    <row r="278" spans="2:30" ht="12" customHeight="1">
      <c r="B278" s="175" t="s">
        <v>245</v>
      </c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P278" s="175" t="s">
        <v>245</v>
      </c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</row>
    <row r="279" spans="2:30" ht="12" customHeight="1">
      <c r="B279" s="175" t="s">
        <v>44</v>
      </c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P279" s="175" t="s">
        <v>44</v>
      </c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  <c r="AA279" s="175"/>
      <c r="AB279" s="175"/>
    </row>
    <row r="280" spans="2:30" ht="12" customHeight="1">
      <c r="B280" s="367" t="s">
        <v>246</v>
      </c>
      <c r="C280" s="368">
        <f t="shared" ref="C280:N280" si="696">C158</f>
        <v>0</v>
      </c>
      <c r="D280" s="368">
        <f t="shared" si="696"/>
        <v>0</v>
      </c>
      <c r="E280" s="368">
        <f t="shared" si="696"/>
        <v>0</v>
      </c>
      <c r="F280" s="368">
        <f t="shared" si="696"/>
        <v>0</v>
      </c>
      <c r="G280" s="368">
        <f t="shared" si="696"/>
        <v>0</v>
      </c>
      <c r="H280" s="368">
        <f t="shared" ref="H280" si="697">H158</f>
        <v>0</v>
      </c>
      <c r="I280" s="368">
        <f t="shared" si="696"/>
        <v>0.13970223050300942</v>
      </c>
      <c r="J280" s="368">
        <f t="shared" si="696"/>
        <v>0.11461088563391739</v>
      </c>
      <c r="K280" s="368">
        <f t="shared" si="696"/>
        <v>6.0190880960164818E-2</v>
      </c>
      <c r="L280" s="368">
        <f t="shared" si="696"/>
        <v>0</v>
      </c>
      <c r="M280" s="368">
        <f t="shared" si="696"/>
        <v>0</v>
      </c>
      <c r="N280" s="368">
        <f t="shared" si="696"/>
        <v>0</v>
      </c>
      <c r="P280" s="367" t="s">
        <v>246</v>
      </c>
      <c r="Q280" s="368">
        <f t="shared" ref="Q280:AB280" si="698">Q158</f>
        <v>0</v>
      </c>
      <c r="R280" s="368">
        <f t="shared" si="698"/>
        <v>0</v>
      </c>
      <c r="S280" s="368">
        <f t="shared" si="698"/>
        <v>0</v>
      </c>
      <c r="T280" s="368">
        <f t="shared" si="698"/>
        <v>0</v>
      </c>
      <c r="U280" s="368">
        <f t="shared" si="698"/>
        <v>0</v>
      </c>
      <c r="V280" s="368">
        <f t="shared" ref="V280" si="699">V158</f>
        <v>0</v>
      </c>
      <c r="W280" s="368">
        <f t="shared" si="698"/>
        <v>1.6247369407499996</v>
      </c>
      <c r="X280" s="368">
        <f t="shared" si="698"/>
        <v>1.3329245999224593</v>
      </c>
      <c r="Y280" s="368">
        <f t="shared" si="698"/>
        <v>0.70001994556671687</v>
      </c>
      <c r="Z280" s="368">
        <f t="shared" si="698"/>
        <v>0</v>
      </c>
      <c r="AA280" s="368">
        <f t="shared" si="698"/>
        <v>0</v>
      </c>
      <c r="AB280" s="368">
        <f t="shared" si="698"/>
        <v>0</v>
      </c>
    </row>
    <row r="281" spans="2:30" ht="12" customHeight="1">
      <c r="B281" s="175" t="s">
        <v>47</v>
      </c>
      <c r="C281" s="542">
        <f t="shared" ref="C281:N281" si="700">C153+C163</f>
        <v>0</v>
      </c>
      <c r="D281" s="542">
        <f t="shared" si="700"/>
        <v>0</v>
      </c>
      <c r="E281" s="542">
        <f t="shared" si="700"/>
        <v>0</v>
      </c>
      <c r="F281" s="542">
        <f t="shared" si="700"/>
        <v>0</v>
      </c>
      <c r="G281" s="542">
        <f t="shared" si="700"/>
        <v>0</v>
      </c>
      <c r="H281" s="542">
        <f t="shared" ref="H281" si="701">H153+H163</f>
        <v>0</v>
      </c>
      <c r="I281" s="542">
        <f t="shared" si="700"/>
        <v>0</v>
      </c>
      <c r="J281" s="542">
        <f t="shared" si="700"/>
        <v>6.6666912427256258E-3</v>
      </c>
      <c r="K281" s="542">
        <f t="shared" si="700"/>
        <v>4.0814394098780869E-2</v>
      </c>
      <c r="L281" s="542">
        <f t="shared" si="700"/>
        <v>9.5885621948491345E-2</v>
      </c>
      <c r="M281" s="542">
        <f t="shared" si="700"/>
        <v>0.21543012410328752</v>
      </c>
      <c r="N281" s="542">
        <f t="shared" si="700"/>
        <v>0.39824316920460079</v>
      </c>
      <c r="P281" s="175" t="s">
        <v>47</v>
      </c>
      <c r="Q281" s="542">
        <f t="shared" ref="Q281:AB281" si="702">Q153+Q163</f>
        <v>0</v>
      </c>
      <c r="R281" s="542">
        <f t="shared" si="702"/>
        <v>0</v>
      </c>
      <c r="S281" s="542">
        <f t="shared" si="702"/>
        <v>0</v>
      </c>
      <c r="T281" s="542">
        <f t="shared" si="702"/>
        <v>0</v>
      </c>
      <c r="U281" s="542">
        <f t="shared" si="702"/>
        <v>0</v>
      </c>
      <c r="V281" s="542">
        <f t="shared" ref="V281" si="703">V153+V163</f>
        <v>0</v>
      </c>
      <c r="W281" s="542">
        <f t="shared" si="702"/>
        <v>0</v>
      </c>
      <c r="X281" s="542">
        <f t="shared" si="702"/>
        <v>7.7533619152899039E-2</v>
      </c>
      <c r="Y281" s="542">
        <f t="shared" si="702"/>
        <v>0.47467140336882152</v>
      </c>
      <c r="Z281" s="542">
        <f t="shared" si="702"/>
        <v>1.1151497832609543</v>
      </c>
      <c r="AA281" s="542">
        <f t="shared" si="702"/>
        <v>2.5054523433212337</v>
      </c>
      <c r="AB281" s="542">
        <f t="shared" si="702"/>
        <v>4.6315680578495071</v>
      </c>
    </row>
    <row r="282" spans="2:30" ht="12" customHeight="1">
      <c r="B282" s="342" t="s">
        <v>417</v>
      </c>
      <c r="C282" s="343">
        <f t="shared" ref="C282:N282" si="704">C152+C162+C159</f>
        <v>0</v>
      </c>
      <c r="D282" s="343">
        <f t="shared" si="704"/>
        <v>0</v>
      </c>
      <c r="E282" s="343">
        <f t="shared" si="704"/>
        <v>0</v>
      </c>
      <c r="F282" s="343">
        <f t="shared" si="704"/>
        <v>0</v>
      </c>
      <c r="G282" s="343">
        <f t="shared" si="704"/>
        <v>0</v>
      </c>
      <c r="H282" s="343">
        <f t="shared" ref="H282" si="705">H152+H162+H159</f>
        <v>0</v>
      </c>
      <c r="I282" s="343">
        <f t="shared" si="704"/>
        <v>0</v>
      </c>
      <c r="J282" s="343">
        <f t="shared" si="704"/>
        <v>6.6832019506759932E-2</v>
      </c>
      <c r="K282" s="343">
        <f t="shared" si="704"/>
        <v>0.5238610108265207</v>
      </c>
      <c r="L282" s="343">
        <f t="shared" si="704"/>
        <v>1.1130981360380301</v>
      </c>
      <c r="M282" s="343">
        <f t="shared" si="704"/>
        <v>1.8241913097930231</v>
      </c>
      <c r="N282" s="343">
        <f t="shared" si="704"/>
        <v>2.7523333312509894</v>
      </c>
      <c r="P282" s="342" t="s">
        <v>417</v>
      </c>
      <c r="Q282" s="343">
        <f t="shared" ref="Q282:AB282" si="706">Q152+Q162+Q159</f>
        <v>0</v>
      </c>
      <c r="R282" s="343">
        <f t="shared" si="706"/>
        <v>0</v>
      </c>
      <c r="S282" s="343">
        <f t="shared" si="706"/>
        <v>0</v>
      </c>
      <c r="T282" s="343">
        <f t="shared" si="706"/>
        <v>0</v>
      </c>
      <c r="U282" s="343">
        <f t="shared" si="706"/>
        <v>0</v>
      </c>
      <c r="V282" s="343">
        <f t="shared" ref="V282" si="707">V152+V162+V159</f>
        <v>0</v>
      </c>
      <c r="W282" s="343">
        <f t="shared" si="706"/>
        <v>0</v>
      </c>
      <c r="X282" s="343">
        <f t="shared" si="706"/>
        <v>0.77725638686361809</v>
      </c>
      <c r="Y282" s="343">
        <f t="shared" si="706"/>
        <v>6.0925035559124368</v>
      </c>
      <c r="Z282" s="343">
        <f t="shared" si="706"/>
        <v>12.945331322122291</v>
      </c>
      <c r="AA282" s="343">
        <f t="shared" si="706"/>
        <v>21.215344932892858</v>
      </c>
      <c r="AB282" s="343">
        <f t="shared" si="706"/>
        <v>32.00963664244901</v>
      </c>
    </row>
    <row r="283" spans="2:30" ht="12" customHeight="1">
      <c r="B283" s="175" t="s">
        <v>247</v>
      </c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P283" s="175" t="s">
        <v>247</v>
      </c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  <c r="AA283" s="175"/>
      <c r="AB283" s="175"/>
    </row>
    <row r="284" spans="2:30" ht="12" customHeight="1">
      <c r="B284" s="175" t="s">
        <v>28</v>
      </c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P284" s="175" t="s">
        <v>28</v>
      </c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  <c r="AA284" s="175"/>
      <c r="AB284" s="175"/>
    </row>
    <row r="285" spans="2:30" ht="12" customHeight="1">
      <c r="B285" s="310" t="s">
        <v>248</v>
      </c>
      <c r="C285" s="313">
        <f t="shared" ref="C285:N285" si="708">C157</f>
        <v>0</v>
      </c>
      <c r="D285" s="313">
        <f t="shared" si="708"/>
        <v>0</v>
      </c>
      <c r="E285" s="313">
        <f t="shared" si="708"/>
        <v>0</v>
      </c>
      <c r="F285" s="313">
        <f t="shared" si="708"/>
        <v>0</v>
      </c>
      <c r="G285" s="313">
        <f t="shared" si="708"/>
        <v>0</v>
      </c>
      <c r="H285" s="313">
        <f t="shared" ref="H285" si="709">H157</f>
        <v>0</v>
      </c>
      <c r="I285" s="313">
        <f t="shared" si="708"/>
        <v>1.5522470055889935E-2</v>
      </c>
      <c r="J285" s="313">
        <f t="shared" si="708"/>
        <v>5.3212196901461638E-2</v>
      </c>
      <c r="K285" s="313">
        <f t="shared" si="708"/>
        <v>9.2968485847848129E-2</v>
      </c>
      <c r="L285" s="313">
        <f t="shared" si="708"/>
        <v>0.12671094093001645</v>
      </c>
      <c r="M285" s="313">
        <f t="shared" si="708"/>
        <v>0.13762001120002762</v>
      </c>
      <c r="N285" s="313">
        <f t="shared" si="708"/>
        <v>0.14981136937616604</v>
      </c>
      <c r="P285" s="310" t="s">
        <v>248</v>
      </c>
      <c r="Q285" s="313">
        <f t="shared" ref="Q285:AB285" si="710">Q157</f>
        <v>0</v>
      </c>
      <c r="R285" s="313">
        <f t="shared" si="710"/>
        <v>0</v>
      </c>
      <c r="S285" s="313">
        <f t="shared" si="710"/>
        <v>0</v>
      </c>
      <c r="T285" s="313">
        <f t="shared" si="710"/>
        <v>0</v>
      </c>
      <c r="U285" s="313">
        <f t="shared" si="710"/>
        <v>0</v>
      </c>
      <c r="V285" s="313">
        <f t="shared" ref="V285" si="711">V157</f>
        <v>0</v>
      </c>
      <c r="W285" s="313">
        <f t="shared" si="710"/>
        <v>0.18052632674999997</v>
      </c>
      <c r="X285" s="313">
        <f t="shared" si="710"/>
        <v>0.61885784996399884</v>
      </c>
      <c r="Y285" s="313">
        <f t="shared" si="710"/>
        <v>1.0812234904104738</v>
      </c>
      <c r="Z285" s="313">
        <f t="shared" si="710"/>
        <v>1.4736482430160913</v>
      </c>
      <c r="AA285" s="313">
        <f t="shared" si="710"/>
        <v>1.6005207302563214</v>
      </c>
      <c r="AB285" s="313">
        <f t="shared" si="710"/>
        <v>1.7423062258448112</v>
      </c>
    </row>
    <row r="286" spans="2:30" ht="12" customHeight="1">
      <c r="B286" s="175" t="s">
        <v>249</v>
      </c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P286" s="175" t="s">
        <v>249</v>
      </c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  <c r="AA286" s="175"/>
      <c r="AB286" s="175"/>
    </row>
    <row r="287" spans="2:30" ht="12" customHeight="1">
      <c r="B287" s="175" t="s">
        <v>250</v>
      </c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P287" s="175" t="s">
        <v>250</v>
      </c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  <c r="AA287" s="175"/>
      <c r="AB287" s="175"/>
    </row>
    <row r="288" spans="2:30" ht="12" customHeight="1">
      <c r="B288" s="310" t="s">
        <v>251</v>
      </c>
      <c r="C288" s="311">
        <f t="shared" ref="C288:N288" si="712">C151+C160</f>
        <v>0</v>
      </c>
      <c r="D288" s="311">
        <f t="shared" si="712"/>
        <v>0</v>
      </c>
      <c r="E288" s="311">
        <f t="shared" si="712"/>
        <v>0</v>
      </c>
      <c r="F288" s="311">
        <f t="shared" si="712"/>
        <v>1.1942465206339757E-2</v>
      </c>
      <c r="G288" s="311">
        <f t="shared" si="712"/>
        <v>3.8655301209991604E-2</v>
      </c>
      <c r="H288" s="311">
        <f t="shared" ref="H288" si="713">H151+H160</f>
        <v>6.7691771084374242E-2</v>
      </c>
      <c r="I288" s="311">
        <f t="shared" si="712"/>
        <v>0.15442666258971138</v>
      </c>
      <c r="J288" s="311">
        <f t="shared" si="712"/>
        <v>0.4008743900501735</v>
      </c>
      <c r="K288" s="311">
        <f t="shared" si="712"/>
        <v>0.95969739414164568</v>
      </c>
      <c r="L288" s="311">
        <f t="shared" si="712"/>
        <v>1.4410806752974936</v>
      </c>
      <c r="M288" s="311">
        <f t="shared" si="712"/>
        <v>1.5535411281114313</v>
      </c>
      <c r="N288" s="311">
        <f t="shared" si="712"/>
        <v>1.8230387946906463</v>
      </c>
      <c r="P288" s="310" t="s">
        <v>251</v>
      </c>
      <c r="Q288" s="311">
        <f t="shared" ref="Q288:AB288" si="714">Q151+Q160</f>
        <v>0</v>
      </c>
      <c r="R288" s="311">
        <f t="shared" si="714"/>
        <v>0</v>
      </c>
      <c r="S288" s="311">
        <f t="shared" si="714"/>
        <v>0</v>
      </c>
      <c r="T288" s="311">
        <f t="shared" si="714"/>
        <v>0.13889087034973138</v>
      </c>
      <c r="U288" s="311">
        <f t="shared" si="714"/>
        <v>0.44956115307220235</v>
      </c>
      <c r="V288" s="311">
        <f t="shared" ref="V288" si="715">V151+V160</f>
        <v>0.78725529771127256</v>
      </c>
      <c r="W288" s="311">
        <f t="shared" si="714"/>
        <v>1.7959820859183437</v>
      </c>
      <c r="X288" s="311">
        <f t="shared" si="714"/>
        <v>4.6621691562835181</v>
      </c>
      <c r="Y288" s="311">
        <f t="shared" si="714"/>
        <v>11.16128069386734</v>
      </c>
      <c r="Z288" s="311">
        <f t="shared" si="714"/>
        <v>16.759768253709851</v>
      </c>
      <c r="AA288" s="311">
        <f t="shared" si="714"/>
        <v>18.067683319935949</v>
      </c>
      <c r="AB288" s="311">
        <f t="shared" si="714"/>
        <v>21.201941182252217</v>
      </c>
      <c r="AD288" s="460"/>
    </row>
    <row r="289" spans="2:28" ht="12" customHeight="1">
      <c r="B289" s="175" t="s">
        <v>252</v>
      </c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"/>
      <c r="P289" s="175" t="s">
        <v>252</v>
      </c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  <c r="AA289" s="175"/>
      <c r="AB289" s="175"/>
    </row>
    <row r="290" spans="2:28" ht="12" customHeight="1">
      <c r="B290" s="175" t="s">
        <v>253</v>
      </c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"/>
      <c r="P290" s="175" t="s">
        <v>253</v>
      </c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  <c r="AA290" s="175"/>
      <c r="AB290" s="175"/>
    </row>
    <row r="291" spans="2:28" ht="12" customHeight="1">
      <c r="B291" s="175" t="s">
        <v>254</v>
      </c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"/>
      <c r="P291" s="175" t="s">
        <v>254</v>
      </c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  <c r="AA291" s="175"/>
      <c r="AB291" s="175"/>
    </row>
    <row r="292" spans="2:28" ht="12" customHeight="1">
      <c r="B292" s="176" t="s">
        <v>255</v>
      </c>
      <c r="C292" s="369">
        <f>SUM(C276:C288)</f>
        <v>8.0101646326090705</v>
      </c>
      <c r="D292" s="369">
        <f t="shared" ref="D292:N292" si="716">SUM(D276:D288)</f>
        <v>7.9263056271084977</v>
      </c>
      <c r="E292" s="369">
        <f t="shared" si="716"/>
        <v>3.5255474451530304</v>
      </c>
      <c r="F292" s="369">
        <f t="shared" si="716"/>
        <v>4.0552087357849436</v>
      </c>
      <c r="G292" s="369">
        <f t="shared" si="716"/>
        <v>5.9893226512489468</v>
      </c>
      <c r="H292" s="369">
        <f t="shared" ref="H292" si="717">SUM(H276:H288)</f>
        <v>6.6555982925714554</v>
      </c>
      <c r="I292" s="369">
        <f t="shared" si="716"/>
        <v>7.4626252952207324</v>
      </c>
      <c r="J292" s="369">
        <f t="shared" si="716"/>
        <v>7.341996109176649</v>
      </c>
      <c r="K292" s="369">
        <f t="shared" si="716"/>
        <v>6.9492609563377226</v>
      </c>
      <c r="L292" s="369">
        <f t="shared" si="716"/>
        <v>6.6222336439126304</v>
      </c>
      <c r="M292" s="369">
        <f t="shared" si="716"/>
        <v>6.3734068834373581</v>
      </c>
      <c r="N292" s="369">
        <f t="shared" si="716"/>
        <v>5.8712856071063779</v>
      </c>
      <c r="O292" s="1"/>
      <c r="P292" s="176" t="s">
        <v>255</v>
      </c>
      <c r="Q292" s="369">
        <f>SUM(Q276:Q288)</f>
        <v>93.158214677243507</v>
      </c>
      <c r="R292" s="369">
        <f t="shared" ref="R292:AB292" si="718">SUM(R276:R288)</f>
        <v>92.182934443271847</v>
      </c>
      <c r="S292" s="369">
        <f t="shared" si="718"/>
        <v>41.002116787129744</v>
      </c>
      <c r="T292" s="369">
        <f t="shared" si="718"/>
        <v>47.1620775971789</v>
      </c>
      <c r="U292" s="369">
        <f t="shared" si="718"/>
        <v>69.655822434025239</v>
      </c>
      <c r="V292" s="369">
        <f t="shared" ref="V292" si="719">SUM(V276:V288)</f>
        <v>77.404608142606037</v>
      </c>
      <c r="W292" s="369">
        <f t="shared" si="718"/>
        <v>86.790332183417121</v>
      </c>
      <c r="X292" s="369">
        <f t="shared" si="718"/>
        <v>85.387414749724456</v>
      </c>
      <c r="Y292" s="369">
        <f t="shared" si="718"/>
        <v>80.819904922207726</v>
      </c>
      <c r="Z292" s="369">
        <f t="shared" si="718"/>
        <v>77.016577278703892</v>
      </c>
      <c r="AA292" s="369">
        <f t="shared" si="718"/>
        <v>74.122722054376482</v>
      </c>
      <c r="AB292" s="369">
        <f t="shared" si="718"/>
        <v>68.283051610647178</v>
      </c>
    </row>
    <row r="293" spans="2:28" ht="12" customHeight="1">
      <c r="C293" s="402">
        <f t="shared" ref="C293:N293" si="720">C150+C156</f>
        <v>8.0101646326090705</v>
      </c>
      <c r="D293" s="402">
        <f t="shared" si="720"/>
        <v>7.9263056271084977</v>
      </c>
      <c r="E293" s="402">
        <f t="shared" si="720"/>
        <v>3.5255474451530304</v>
      </c>
      <c r="F293" s="402">
        <f t="shared" si="720"/>
        <v>4.0552087357849436</v>
      </c>
      <c r="G293" s="402">
        <f t="shared" si="720"/>
        <v>5.9893226512489459</v>
      </c>
      <c r="H293" s="402">
        <f t="shared" ref="H293" si="721">H150+H156</f>
        <v>6.6555982925714563</v>
      </c>
      <c r="I293" s="402">
        <f t="shared" si="720"/>
        <v>7.4626252952207324</v>
      </c>
      <c r="J293" s="402">
        <f t="shared" si="720"/>
        <v>7.3419961091766499</v>
      </c>
      <c r="K293" s="402">
        <f t="shared" si="720"/>
        <v>6.9492609563377217</v>
      </c>
      <c r="L293" s="402">
        <f t="shared" si="720"/>
        <v>6.6222336439126304</v>
      </c>
      <c r="M293" s="402">
        <f t="shared" si="720"/>
        <v>6.3734068834373581</v>
      </c>
      <c r="N293" s="402">
        <f t="shared" si="720"/>
        <v>5.8712856071063779</v>
      </c>
      <c r="O293" s="1"/>
      <c r="Q293" s="402">
        <f t="shared" ref="Q293:AB293" si="722">Q150+Q156</f>
        <v>93.158214677243507</v>
      </c>
      <c r="R293" s="402">
        <f t="shared" si="722"/>
        <v>92.182934443271847</v>
      </c>
      <c r="S293" s="402">
        <f t="shared" si="722"/>
        <v>41.002116787129744</v>
      </c>
      <c r="T293" s="402">
        <f t="shared" si="722"/>
        <v>47.1620775971789</v>
      </c>
      <c r="U293" s="402">
        <f t="shared" si="722"/>
        <v>69.655822434025254</v>
      </c>
      <c r="V293" s="402">
        <f t="shared" ref="V293" si="723">V150+V156</f>
        <v>77.404608142606037</v>
      </c>
      <c r="W293" s="402">
        <f t="shared" si="722"/>
        <v>86.790332183417121</v>
      </c>
      <c r="X293" s="402">
        <f t="shared" si="722"/>
        <v>85.387414749724442</v>
      </c>
      <c r="Y293" s="402">
        <f t="shared" si="722"/>
        <v>80.819904922207712</v>
      </c>
      <c r="Z293" s="402">
        <f t="shared" si="722"/>
        <v>77.016577278703892</v>
      </c>
      <c r="AA293" s="402">
        <f t="shared" si="722"/>
        <v>74.122722054376482</v>
      </c>
      <c r="AB293" s="402">
        <f t="shared" si="722"/>
        <v>68.283051610647178</v>
      </c>
    </row>
    <row r="294" spans="2:28" ht="12" customHeight="1">
      <c r="C294" s="295"/>
      <c r="D294" s="295"/>
      <c r="E294" s="295"/>
      <c r="F294" s="295"/>
      <c r="G294" s="295"/>
      <c r="H294" s="295"/>
      <c r="I294" s="295"/>
      <c r="J294" s="295"/>
      <c r="K294" s="295"/>
      <c r="L294" s="295"/>
      <c r="M294" s="295"/>
      <c r="N294" s="295"/>
      <c r="O294" s="1"/>
      <c r="Q294" s="295"/>
      <c r="R294" s="295"/>
      <c r="S294" s="295"/>
      <c r="T294" s="295"/>
      <c r="U294" s="295"/>
      <c r="V294" s="295"/>
      <c r="W294" s="295"/>
      <c r="X294" s="295"/>
      <c r="Y294" s="295"/>
      <c r="Z294" s="295"/>
      <c r="AA294" s="295"/>
      <c r="AB294" s="295"/>
    </row>
    <row r="295" spans="2:28" ht="12" customHeight="1">
      <c r="B295" s="16" t="s">
        <v>397</v>
      </c>
      <c r="O295" s="1"/>
      <c r="P295" s="16" t="s">
        <v>397</v>
      </c>
    </row>
    <row r="296" spans="2:28" ht="12" customHeight="1">
      <c r="B296" s="174"/>
      <c r="C296" s="174">
        <v>2019</v>
      </c>
      <c r="D296" s="174">
        <v>2019</v>
      </c>
      <c r="E296" s="174">
        <v>2020</v>
      </c>
      <c r="F296" s="174">
        <v>2021</v>
      </c>
      <c r="G296" s="174">
        <v>2022</v>
      </c>
      <c r="H296" s="174">
        <v>2023</v>
      </c>
      <c r="I296" s="174">
        <v>2025</v>
      </c>
      <c r="J296" s="174">
        <v>2030</v>
      </c>
      <c r="K296" s="174">
        <v>2035</v>
      </c>
      <c r="L296" s="174">
        <v>2040</v>
      </c>
      <c r="M296" s="174">
        <v>2045</v>
      </c>
      <c r="N296" s="174">
        <v>2050</v>
      </c>
      <c r="O296" s="1"/>
      <c r="P296" s="174"/>
      <c r="Q296" s="174">
        <v>2019</v>
      </c>
      <c r="R296" s="174">
        <v>2019</v>
      </c>
      <c r="S296" s="174">
        <v>2020</v>
      </c>
      <c r="T296" s="655">
        <v>2021</v>
      </c>
      <c r="U296" s="655">
        <v>2022</v>
      </c>
      <c r="V296" s="655">
        <v>2023</v>
      </c>
      <c r="W296" s="174">
        <v>2025</v>
      </c>
      <c r="X296" s="174">
        <v>2030</v>
      </c>
      <c r="Y296" s="174">
        <v>2035</v>
      </c>
      <c r="Z296" s="174">
        <v>2040</v>
      </c>
      <c r="AA296" s="174">
        <v>2045</v>
      </c>
      <c r="AB296" s="174">
        <v>2050</v>
      </c>
    </row>
    <row r="297" spans="2:28" ht="12" customHeight="1">
      <c r="B297" s="308" t="s">
        <v>387</v>
      </c>
      <c r="C297" s="314">
        <f>C228</f>
        <v>46.369446121838699</v>
      </c>
      <c r="D297" s="314">
        <f t="shared" ref="D297:N297" si="724">D228</f>
        <v>46.905552350890225</v>
      </c>
      <c r="E297" s="314">
        <f t="shared" si="724"/>
        <v>38.763490210897167</v>
      </c>
      <c r="F297" s="314">
        <f t="shared" si="724"/>
        <v>42.205608224098</v>
      </c>
      <c r="G297" s="314">
        <f t="shared" si="724"/>
        <v>45.0775690793579</v>
      </c>
      <c r="H297" s="314">
        <f t="shared" ref="H297" si="725">H228</f>
        <v>43.917795279705636</v>
      </c>
      <c r="I297" s="314">
        <f t="shared" si="724"/>
        <v>42.26531795198602</v>
      </c>
      <c r="J297" s="314">
        <f t="shared" si="724"/>
        <v>35.181596960321848</v>
      </c>
      <c r="K297" s="314">
        <f t="shared" si="724"/>
        <v>28.257510075008813</v>
      </c>
      <c r="L297" s="314">
        <f t="shared" si="724"/>
        <v>21.070524451150899</v>
      </c>
      <c r="M297" s="314">
        <f t="shared" si="724"/>
        <v>16.127990279477597</v>
      </c>
      <c r="N297" s="314">
        <f t="shared" si="724"/>
        <v>13.713872885473329</v>
      </c>
      <c r="O297" s="1"/>
      <c r="P297" s="308" t="s">
        <v>387</v>
      </c>
      <c r="Q297" s="520">
        <f>Q228</f>
        <v>539.27665839698409</v>
      </c>
      <c r="R297" s="520">
        <f t="shared" ref="R297:AB297" si="726">R228</f>
        <v>545.51157384085343</v>
      </c>
      <c r="S297" s="520">
        <f t="shared" si="726"/>
        <v>450.81939115273406</v>
      </c>
      <c r="T297" s="520">
        <f t="shared" si="726"/>
        <v>490.85122364625988</v>
      </c>
      <c r="U297" s="520">
        <f t="shared" si="726"/>
        <v>524.25212839293249</v>
      </c>
      <c r="V297" s="520">
        <f t="shared" ref="V297" si="727">V228</f>
        <v>510.76395910297651</v>
      </c>
      <c r="W297" s="520">
        <f t="shared" si="726"/>
        <v>491.54564778159738</v>
      </c>
      <c r="X297" s="520">
        <f t="shared" si="726"/>
        <v>409.1619726485431</v>
      </c>
      <c r="Y297" s="520">
        <f t="shared" si="726"/>
        <v>328.63484217235248</v>
      </c>
      <c r="Z297" s="520">
        <f t="shared" si="726"/>
        <v>245.05019936688498</v>
      </c>
      <c r="AA297" s="520">
        <f t="shared" si="726"/>
        <v>187.56852695032447</v>
      </c>
      <c r="AB297" s="520">
        <f t="shared" si="726"/>
        <v>159.49234165805484</v>
      </c>
    </row>
    <row r="298" spans="2:28" ht="12" customHeight="1">
      <c r="B298" s="308" t="s">
        <v>388</v>
      </c>
      <c r="C298" s="314">
        <f>C292</f>
        <v>8.0101646326090705</v>
      </c>
      <c r="D298" s="314">
        <f t="shared" ref="D298:N298" si="728">D292</f>
        <v>7.9263056271084977</v>
      </c>
      <c r="E298" s="314">
        <f t="shared" si="728"/>
        <v>3.5255474451530304</v>
      </c>
      <c r="F298" s="314">
        <f t="shared" si="728"/>
        <v>4.0552087357849436</v>
      </c>
      <c r="G298" s="314">
        <f t="shared" si="728"/>
        <v>5.9893226512489468</v>
      </c>
      <c r="H298" s="314">
        <f t="shared" ref="H298" si="729">H292</f>
        <v>6.6555982925714554</v>
      </c>
      <c r="I298" s="314">
        <f t="shared" si="728"/>
        <v>7.4626252952207324</v>
      </c>
      <c r="J298" s="314">
        <f t="shared" si="728"/>
        <v>7.341996109176649</v>
      </c>
      <c r="K298" s="314">
        <f t="shared" si="728"/>
        <v>6.9492609563377226</v>
      </c>
      <c r="L298" s="314">
        <f t="shared" si="728"/>
        <v>6.6222336439126304</v>
      </c>
      <c r="M298" s="314">
        <f t="shared" si="728"/>
        <v>6.3734068834373581</v>
      </c>
      <c r="N298" s="314">
        <f t="shared" si="728"/>
        <v>5.8712856071063779</v>
      </c>
      <c r="O298" s="1"/>
      <c r="P298" s="308" t="s">
        <v>388</v>
      </c>
      <c r="Q298" s="520">
        <f>Q292</f>
        <v>93.158214677243507</v>
      </c>
      <c r="R298" s="520">
        <f t="shared" ref="R298:AB298" si="730">R292</f>
        <v>92.182934443271847</v>
      </c>
      <c r="S298" s="520">
        <f t="shared" si="730"/>
        <v>41.002116787129744</v>
      </c>
      <c r="T298" s="520">
        <f t="shared" si="730"/>
        <v>47.1620775971789</v>
      </c>
      <c r="U298" s="520">
        <f t="shared" si="730"/>
        <v>69.655822434025239</v>
      </c>
      <c r="V298" s="520">
        <f t="shared" ref="V298" si="731">V292</f>
        <v>77.404608142606037</v>
      </c>
      <c r="W298" s="520">
        <f t="shared" si="730"/>
        <v>86.790332183417121</v>
      </c>
      <c r="X298" s="520">
        <f t="shared" si="730"/>
        <v>85.387414749724456</v>
      </c>
      <c r="Y298" s="520">
        <f t="shared" si="730"/>
        <v>80.819904922207726</v>
      </c>
      <c r="Z298" s="520">
        <f t="shared" si="730"/>
        <v>77.016577278703892</v>
      </c>
      <c r="AA298" s="520">
        <f t="shared" si="730"/>
        <v>74.122722054376482</v>
      </c>
      <c r="AB298" s="520">
        <f t="shared" si="730"/>
        <v>68.283051610647178</v>
      </c>
    </row>
    <row r="299" spans="2:28" ht="12" customHeight="1">
      <c r="B299" s="315" t="s">
        <v>385</v>
      </c>
      <c r="C299" s="371">
        <f>C297+C298</f>
        <v>54.379610754447768</v>
      </c>
      <c r="D299" s="371">
        <f t="shared" ref="D299:N299" si="732">D297+D298</f>
        <v>54.831857977998723</v>
      </c>
      <c r="E299" s="371">
        <f t="shared" si="732"/>
        <v>42.289037656050198</v>
      </c>
      <c r="F299" s="371">
        <f t="shared" si="732"/>
        <v>46.260816959882945</v>
      </c>
      <c r="G299" s="371">
        <f t="shared" si="732"/>
        <v>51.066891730606848</v>
      </c>
      <c r="H299" s="371">
        <f t="shared" ref="H299" si="733">H297+H298</f>
        <v>50.573393572277091</v>
      </c>
      <c r="I299" s="371">
        <f t="shared" si="732"/>
        <v>49.727943247206753</v>
      </c>
      <c r="J299" s="371">
        <f t="shared" si="732"/>
        <v>42.523593069498496</v>
      </c>
      <c r="K299" s="371">
        <f t="shared" si="732"/>
        <v>35.206771031346534</v>
      </c>
      <c r="L299" s="371">
        <f t="shared" si="732"/>
        <v>27.692758095063528</v>
      </c>
      <c r="M299" s="371">
        <f t="shared" si="732"/>
        <v>22.501397162914955</v>
      </c>
      <c r="N299" s="371">
        <f t="shared" si="732"/>
        <v>19.585158492579708</v>
      </c>
      <c r="O299" s="1"/>
      <c r="P299" s="315" t="s">
        <v>385</v>
      </c>
      <c r="Q299" s="521">
        <f>Q297+Q298</f>
        <v>632.43487307422765</v>
      </c>
      <c r="R299" s="521">
        <f t="shared" ref="R299" si="734">R297+R298</f>
        <v>637.69450828412528</v>
      </c>
      <c r="S299" s="521">
        <f t="shared" ref="S299" si="735">S297+S298</f>
        <v>491.82150793986381</v>
      </c>
      <c r="T299" s="521">
        <f t="shared" ref="T299" si="736">T297+T298</f>
        <v>538.01330124343883</v>
      </c>
      <c r="U299" s="521">
        <f t="shared" ref="U299:V299" si="737">U297+U298</f>
        <v>593.90795082695774</v>
      </c>
      <c r="V299" s="521">
        <f t="shared" si="737"/>
        <v>588.16856724558261</v>
      </c>
      <c r="W299" s="521">
        <f t="shared" ref="W299" si="738">W297+W298</f>
        <v>578.33597996501453</v>
      </c>
      <c r="X299" s="521">
        <f t="shared" ref="X299" si="739">X297+X298</f>
        <v>494.54938739826753</v>
      </c>
      <c r="Y299" s="521">
        <f t="shared" ref="Y299" si="740">Y297+Y298</f>
        <v>409.45474709456022</v>
      </c>
      <c r="Z299" s="521">
        <f t="shared" ref="Z299" si="741">Z297+Z298</f>
        <v>322.0667766455889</v>
      </c>
      <c r="AA299" s="521">
        <f t="shared" ref="AA299" si="742">AA297+AA298</f>
        <v>261.69124900470092</v>
      </c>
      <c r="AB299" s="521">
        <f t="shared" ref="AB299" si="743">AB297+AB298</f>
        <v>227.77539326870203</v>
      </c>
    </row>
    <row r="300" spans="2:28" ht="12" customHeight="1">
      <c r="B300" t="s">
        <v>386</v>
      </c>
      <c r="C300" s="344">
        <f>C298/C299</f>
        <v>0.14730088210412412</v>
      </c>
      <c r="D300" s="344">
        <f t="shared" ref="D300:N300" si="744">D298/D299</f>
        <v>0.14455657567337818</v>
      </c>
      <c r="E300" s="344">
        <f t="shared" si="744"/>
        <v>8.3367880674594594E-2</v>
      </c>
      <c r="F300" s="344">
        <f t="shared" si="744"/>
        <v>8.7659687015505847E-2</v>
      </c>
      <c r="G300" s="344">
        <f t="shared" si="744"/>
        <v>0.11728386922087246</v>
      </c>
      <c r="H300" s="344">
        <f t="shared" ref="H300" si="745">H298/H299</f>
        <v>0.13160276229159096</v>
      </c>
      <c r="I300" s="344">
        <f t="shared" si="744"/>
        <v>0.15006905188341793</v>
      </c>
      <c r="J300" s="344">
        <f t="shared" si="744"/>
        <v>0.17265700236518694</v>
      </c>
      <c r="K300" s="344">
        <f t="shared" si="744"/>
        <v>0.19738421765944997</v>
      </c>
      <c r="L300" s="344">
        <f t="shared" si="744"/>
        <v>0.23913232554084601</v>
      </c>
      <c r="M300" s="344">
        <f t="shared" si="744"/>
        <v>0.28324493973829806</v>
      </c>
      <c r="N300" s="344">
        <f t="shared" si="744"/>
        <v>0.29978238926842743</v>
      </c>
      <c r="O300" s="1"/>
      <c r="P300" t="s">
        <v>386</v>
      </c>
      <c r="Q300" s="344">
        <f>Q298/Q299</f>
        <v>0.14730088210412412</v>
      </c>
      <c r="R300" s="344">
        <f t="shared" ref="R300" si="746">R298/R299</f>
        <v>0.14455657567337818</v>
      </c>
      <c r="S300" s="344">
        <f t="shared" ref="S300" si="747">S298/S299</f>
        <v>8.3367880674594594E-2</v>
      </c>
      <c r="T300" s="344">
        <f t="shared" ref="T300" si="748">T298/T299</f>
        <v>8.7659687015505833E-2</v>
      </c>
      <c r="U300" s="344">
        <f t="shared" ref="U300:V300" si="749">U298/U299</f>
        <v>0.11728386922087242</v>
      </c>
      <c r="V300" s="344">
        <f t="shared" si="749"/>
        <v>0.13160276229159096</v>
      </c>
      <c r="W300" s="344">
        <f t="shared" ref="W300" si="750">W298/W299</f>
        <v>0.15006905188341793</v>
      </c>
      <c r="X300" s="344">
        <f t="shared" ref="X300" si="751">X298/X299</f>
        <v>0.172657002365187</v>
      </c>
      <c r="Y300" s="344">
        <f t="shared" ref="Y300" si="752">Y298/Y299</f>
        <v>0.19738421765945</v>
      </c>
      <c r="Z300" s="344">
        <f t="shared" ref="Z300" si="753">Z298/Z299</f>
        <v>0.23913232554084596</v>
      </c>
      <c r="AA300" s="344">
        <f t="shared" ref="AA300" si="754">AA298/AA299</f>
        <v>0.28324493973829812</v>
      </c>
      <c r="AB300" s="344">
        <f t="shared" ref="AB300" si="755">AB298/AB299</f>
        <v>0.29978238926842743</v>
      </c>
    </row>
    <row r="301" spans="2:28" ht="12" customHeight="1">
      <c r="C301" s="295"/>
      <c r="D301" s="295"/>
      <c r="E301" s="295"/>
      <c r="F301" s="295"/>
      <c r="G301" s="295"/>
      <c r="H301" s="295"/>
      <c r="I301" s="295"/>
      <c r="J301" s="295"/>
      <c r="K301" s="295"/>
      <c r="L301" s="295"/>
      <c r="M301" s="295"/>
      <c r="N301" s="295"/>
      <c r="O301" s="1"/>
      <c r="Q301" s="295"/>
      <c r="R301" s="295"/>
      <c r="S301" s="295"/>
      <c r="T301" s="295"/>
      <c r="U301" s="295"/>
      <c r="V301" s="295"/>
      <c r="W301" s="295"/>
      <c r="X301" s="295"/>
      <c r="Y301" s="295"/>
      <c r="Z301" s="295"/>
      <c r="AA301" s="295"/>
      <c r="AB301" s="295"/>
    </row>
    <row r="302" spans="2:28" ht="12" customHeight="1">
      <c r="B302" s="16" t="s">
        <v>398</v>
      </c>
      <c r="O302" s="1"/>
      <c r="P302" s="16" t="s">
        <v>398</v>
      </c>
    </row>
    <row r="303" spans="2:28" ht="12" customHeight="1">
      <c r="B303" s="174"/>
      <c r="C303" s="174">
        <v>2019</v>
      </c>
      <c r="D303" s="174">
        <v>2019</v>
      </c>
      <c r="E303" s="174">
        <v>2020</v>
      </c>
      <c r="F303" s="174">
        <v>2021</v>
      </c>
      <c r="G303" s="174">
        <v>2022</v>
      </c>
      <c r="H303" s="986">
        <v>2023</v>
      </c>
      <c r="I303" s="174">
        <v>2025</v>
      </c>
      <c r="J303" s="174">
        <v>2030</v>
      </c>
      <c r="K303" s="174">
        <v>2035</v>
      </c>
      <c r="L303" s="174">
        <v>2040</v>
      </c>
      <c r="M303" s="174">
        <v>2045</v>
      </c>
      <c r="N303" s="174">
        <v>2050</v>
      </c>
      <c r="O303" s="1"/>
      <c r="P303" s="174"/>
      <c r="Q303" s="174">
        <v>2019</v>
      </c>
      <c r="R303" s="174">
        <v>2019</v>
      </c>
      <c r="S303" s="174">
        <v>2020</v>
      </c>
      <c r="T303" s="655">
        <v>2021</v>
      </c>
      <c r="U303" s="655">
        <v>2022</v>
      </c>
      <c r="V303" s="655">
        <v>2023</v>
      </c>
      <c r="W303" s="174">
        <v>2025</v>
      </c>
      <c r="X303" s="174">
        <v>2030</v>
      </c>
      <c r="Y303" s="174">
        <v>2035</v>
      </c>
      <c r="Z303" s="174">
        <v>2040</v>
      </c>
      <c r="AA303" s="174">
        <v>2045</v>
      </c>
      <c r="AB303" s="174">
        <v>2050</v>
      </c>
    </row>
    <row r="304" spans="2:28" ht="12" customHeight="1">
      <c r="B304" s="308" t="s">
        <v>327</v>
      </c>
      <c r="C304" s="314">
        <f>C221</f>
        <v>0</v>
      </c>
      <c r="D304" s="314">
        <f t="shared" ref="D304:N304" si="756">D221</f>
        <v>0</v>
      </c>
      <c r="E304" s="314">
        <f t="shared" si="756"/>
        <v>1.3537862893770033E-4</v>
      </c>
      <c r="F304" s="314">
        <f t="shared" si="756"/>
        <v>0</v>
      </c>
      <c r="G304" s="314">
        <f t="shared" si="756"/>
        <v>0</v>
      </c>
      <c r="H304" s="314">
        <f t="shared" ref="H304" si="757">H221</f>
        <v>0</v>
      </c>
      <c r="I304" s="314">
        <f t="shared" si="756"/>
        <v>1.7716185271223744E-2</v>
      </c>
      <c r="J304" s="314">
        <f t="shared" si="756"/>
        <v>6.3946380529292746E-2</v>
      </c>
      <c r="K304" s="314">
        <f t="shared" si="756"/>
        <v>5.5240023273661468E-2</v>
      </c>
      <c r="L304" s="314">
        <f t="shared" si="756"/>
        <v>3.9130805016034255E-2</v>
      </c>
      <c r="M304" s="314">
        <f t="shared" si="756"/>
        <v>2.0927047306420737E-2</v>
      </c>
      <c r="N304" s="314">
        <f t="shared" si="756"/>
        <v>4.4497548838286868E-2</v>
      </c>
      <c r="O304" s="1"/>
      <c r="P304" s="308" t="s">
        <v>327</v>
      </c>
      <c r="Q304" s="520">
        <f>Q221</f>
        <v>0</v>
      </c>
      <c r="R304" s="520">
        <f t="shared" ref="R304:AB304" si="758">R221</f>
        <v>0</v>
      </c>
      <c r="S304" s="520">
        <f t="shared" si="758"/>
        <v>1.5744534545454551E-3</v>
      </c>
      <c r="T304" s="520">
        <f t="shared" si="758"/>
        <v>0</v>
      </c>
      <c r="U304" s="520">
        <f t="shared" si="758"/>
        <v>0</v>
      </c>
      <c r="V304" s="520">
        <f t="shared" ref="V304" si="759">V221</f>
        <v>0</v>
      </c>
      <c r="W304" s="520">
        <f t="shared" si="758"/>
        <v>0.20603923470433216</v>
      </c>
      <c r="X304" s="520">
        <f t="shared" si="758"/>
        <v>0.74369640555567473</v>
      </c>
      <c r="Y304" s="520">
        <f t="shared" si="758"/>
        <v>0.64244147067268287</v>
      </c>
      <c r="Z304" s="520">
        <f t="shared" si="758"/>
        <v>0.4550912623364784</v>
      </c>
      <c r="AA304" s="520">
        <f t="shared" si="758"/>
        <v>0.24338156017367318</v>
      </c>
      <c r="AB304" s="520">
        <f t="shared" si="758"/>
        <v>0.51750649298927631</v>
      </c>
    </row>
    <row r="305" spans="2:28" ht="12" customHeight="1">
      <c r="B305" s="308" t="s">
        <v>328</v>
      </c>
      <c r="C305" s="314">
        <f>C224</f>
        <v>3.0848590596583305</v>
      </c>
      <c r="D305" s="314">
        <f t="shared" ref="D305:N305" si="760">D224</f>
        <v>3.4166949875723001</v>
      </c>
      <c r="E305" s="314">
        <f t="shared" si="760"/>
        <v>2.7893797231086674</v>
      </c>
      <c r="F305" s="314">
        <f t="shared" si="760"/>
        <v>2.9338818928913812</v>
      </c>
      <c r="G305" s="314">
        <f t="shared" si="760"/>
        <v>3.2007386571896901</v>
      </c>
      <c r="H305" s="314">
        <f t="shared" ref="H305" si="761">H224</f>
        <v>3.3383753959425522</v>
      </c>
      <c r="I305" s="314">
        <f t="shared" si="760"/>
        <v>3.8337786061945831</v>
      </c>
      <c r="J305" s="314">
        <f t="shared" si="760"/>
        <v>4.2851531696406422</v>
      </c>
      <c r="K305" s="314">
        <f t="shared" si="760"/>
        <v>4.2601294447218505</v>
      </c>
      <c r="L305" s="314">
        <f t="shared" si="760"/>
        <v>3.7315160738226041</v>
      </c>
      <c r="M305" s="314">
        <f t="shared" si="760"/>
        <v>3.1143603561321367</v>
      </c>
      <c r="N305" s="314">
        <f t="shared" si="760"/>
        <v>1.9234859466860497</v>
      </c>
      <c r="O305" s="1"/>
      <c r="P305" s="308" t="s">
        <v>328</v>
      </c>
      <c r="Q305" s="520">
        <f>Q224</f>
        <v>35.876910863826389</v>
      </c>
      <c r="R305" s="520">
        <f t="shared" ref="R305:AB305" si="762">R224</f>
        <v>39.736162705465851</v>
      </c>
      <c r="S305" s="520">
        <f t="shared" si="762"/>
        <v>32.440486179753805</v>
      </c>
      <c r="T305" s="520">
        <f t="shared" si="762"/>
        <v>34.121046414326763</v>
      </c>
      <c r="U305" s="520">
        <f t="shared" si="762"/>
        <v>37.224590583116097</v>
      </c>
      <c r="V305" s="520">
        <f t="shared" ref="V305" si="763">V224</f>
        <v>38.82530585481188</v>
      </c>
      <c r="W305" s="520">
        <f t="shared" si="762"/>
        <v>44.586845190043</v>
      </c>
      <c r="X305" s="520">
        <f t="shared" si="762"/>
        <v>49.83633136292066</v>
      </c>
      <c r="Y305" s="520">
        <f t="shared" si="762"/>
        <v>49.545305442115122</v>
      </c>
      <c r="Z305" s="520">
        <f t="shared" si="762"/>
        <v>43.397531938556888</v>
      </c>
      <c r="AA305" s="520">
        <f t="shared" si="762"/>
        <v>36.220010941816753</v>
      </c>
      <c r="AB305" s="520">
        <f t="shared" si="762"/>
        <v>22.370141559958757</v>
      </c>
    </row>
    <row r="306" spans="2:28" ht="12" customHeight="1">
      <c r="B306" s="308" t="s">
        <v>329</v>
      </c>
      <c r="C306" s="314">
        <f>C285</f>
        <v>0</v>
      </c>
      <c r="D306" s="314">
        <f t="shared" ref="D306:N306" si="764">D285</f>
        <v>0</v>
      </c>
      <c r="E306" s="314">
        <f t="shared" si="764"/>
        <v>0</v>
      </c>
      <c r="F306" s="314">
        <f t="shared" si="764"/>
        <v>0</v>
      </c>
      <c r="G306" s="314">
        <f t="shared" si="764"/>
        <v>0</v>
      </c>
      <c r="H306" s="314">
        <f t="shared" ref="H306" si="765">H285</f>
        <v>0</v>
      </c>
      <c r="I306" s="314">
        <f t="shared" si="764"/>
        <v>1.5522470055889935E-2</v>
      </c>
      <c r="J306" s="314">
        <f t="shared" si="764"/>
        <v>5.3212196901461638E-2</v>
      </c>
      <c r="K306" s="314">
        <f t="shared" si="764"/>
        <v>9.2968485847848129E-2</v>
      </c>
      <c r="L306" s="314">
        <f t="shared" si="764"/>
        <v>0.12671094093001645</v>
      </c>
      <c r="M306" s="314">
        <f t="shared" si="764"/>
        <v>0.13762001120002762</v>
      </c>
      <c r="N306" s="314">
        <f t="shared" si="764"/>
        <v>0.14981136937616604</v>
      </c>
      <c r="O306" s="1"/>
      <c r="P306" s="308" t="s">
        <v>329</v>
      </c>
      <c r="Q306" s="520">
        <f>Q285</f>
        <v>0</v>
      </c>
      <c r="R306" s="520">
        <f t="shared" ref="R306:AB306" si="766">R285</f>
        <v>0</v>
      </c>
      <c r="S306" s="520">
        <f t="shared" si="766"/>
        <v>0</v>
      </c>
      <c r="T306" s="520">
        <f t="shared" si="766"/>
        <v>0</v>
      </c>
      <c r="U306" s="520">
        <f t="shared" si="766"/>
        <v>0</v>
      </c>
      <c r="V306" s="520">
        <f t="shared" ref="V306" si="767">V285</f>
        <v>0</v>
      </c>
      <c r="W306" s="520">
        <f t="shared" si="766"/>
        <v>0.18052632674999997</v>
      </c>
      <c r="X306" s="520">
        <f t="shared" si="766"/>
        <v>0.61885784996399884</v>
      </c>
      <c r="Y306" s="520">
        <f t="shared" si="766"/>
        <v>1.0812234904104738</v>
      </c>
      <c r="Z306" s="520">
        <f t="shared" si="766"/>
        <v>1.4736482430160913</v>
      </c>
      <c r="AA306" s="520">
        <f t="shared" si="766"/>
        <v>1.6005207302563214</v>
      </c>
      <c r="AB306" s="520">
        <f t="shared" si="766"/>
        <v>1.7423062258448112</v>
      </c>
    </row>
    <row r="307" spans="2:28" ht="12" customHeight="1">
      <c r="B307" s="308" t="s">
        <v>330</v>
      </c>
      <c r="C307" s="314">
        <f>C288</f>
        <v>0</v>
      </c>
      <c r="D307" s="314">
        <f t="shared" ref="D307:N307" si="768">D288</f>
        <v>0</v>
      </c>
      <c r="E307" s="314">
        <f t="shared" si="768"/>
        <v>0</v>
      </c>
      <c r="F307" s="314">
        <f t="shared" si="768"/>
        <v>1.1942465206339757E-2</v>
      </c>
      <c r="G307" s="314">
        <f t="shared" si="768"/>
        <v>3.8655301209991604E-2</v>
      </c>
      <c r="H307" s="314">
        <f t="shared" ref="H307" si="769">H288</f>
        <v>6.7691771084374242E-2</v>
      </c>
      <c r="I307" s="314">
        <f t="shared" si="768"/>
        <v>0.15442666258971138</v>
      </c>
      <c r="J307" s="314">
        <f t="shared" si="768"/>
        <v>0.4008743900501735</v>
      </c>
      <c r="K307" s="314">
        <f t="shared" si="768"/>
        <v>0.95969739414164568</v>
      </c>
      <c r="L307" s="314">
        <f t="shared" si="768"/>
        <v>1.4410806752974936</v>
      </c>
      <c r="M307" s="314">
        <f t="shared" si="768"/>
        <v>1.5535411281114313</v>
      </c>
      <c r="N307" s="314">
        <f t="shared" si="768"/>
        <v>1.8230387946906463</v>
      </c>
      <c r="O307" s="1"/>
      <c r="P307" s="308" t="s">
        <v>330</v>
      </c>
      <c r="Q307" s="520">
        <f>Q288</f>
        <v>0</v>
      </c>
      <c r="R307" s="520">
        <f t="shared" ref="R307:AB307" si="770">R288</f>
        <v>0</v>
      </c>
      <c r="S307" s="520">
        <f t="shared" si="770"/>
        <v>0</v>
      </c>
      <c r="T307" s="520">
        <f t="shared" si="770"/>
        <v>0.13889087034973138</v>
      </c>
      <c r="U307" s="520">
        <f t="shared" si="770"/>
        <v>0.44956115307220235</v>
      </c>
      <c r="V307" s="520">
        <f t="shared" ref="V307" si="771">V288</f>
        <v>0.78725529771127256</v>
      </c>
      <c r="W307" s="520">
        <f t="shared" si="770"/>
        <v>1.7959820859183437</v>
      </c>
      <c r="X307" s="520">
        <f t="shared" si="770"/>
        <v>4.6621691562835181</v>
      </c>
      <c r="Y307" s="520">
        <f t="shared" si="770"/>
        <v>11.16128069386734</v>
      </c>
      <c r="Z307" s="520">
        <f t="shared" si="770"/>
        <v>16.759768253709851</v>
      </c>
      <c r="AA307" s="520">
        <f t="shared" si="770"/>
        <v>18.067683319935949</v>
      </c>
      <c r="AB307" s="520">
        <f t="shared" si="770"/>
        <v>21.201941182252217</v>
      </c>
    </row>
    <row r="308" spans="2:28" ht="12" customHeight="1">
      <c r="B308" s="315" t="s">
        <v>326</v>
      </c>
      <c r="C308" s="671">
        <f>SUM(C304:C307)</f>
        <v>3.0848590596583305</v>
      </c>
      <c r="D308" s="671">
        <f t="shared" ref="D308:N308" si="772">SUM(D304:D307)</f>
        <v>3.4166949875723001</v>
      </c>
      <c r="E308" s="671">
        <f t="shared" si="772"/>
        <v>2.7895151017376052</v>
      </c>
      <c r="F308" s="671">
        <f t="shared" si="772"/>
        <v>2.9458243580977208</v>
      </c>
      <c r="G308" s="671">
        <f t="shared" si="772"/>
        <v>3.2393939583996816</v>
      </c>
      <c r="H308" s="671">
        <f t="shared" ref="H308" si="773">SUM(H304:H307)</f>
        <v>3.4060671670269262</v>
      </c>
      <c r="I308" s="671">
        <f t="shared" si="772"/>
        <v>4.0214439241114084</v>
      </c>
      <c r="J308" s="671">
        <f t="shared" si="772"/>
        <v>4.8031861371215703</v>
      </c>
      <c r="K308" s="671">
        <f t="shared" si="772"/>
        <v>5.368035347985006</v>
      </c>
      <c r="L308" s="671">
        <f t="shared" si="772"/>
        <v>5.338438495066149</v>
      </c>
      <c r="M308" s="671">
        <f t="shared" si="772"/>
        <v>4.8264485427500166</v>
      </c>
      <c r="N308" s="671">
        <f t="shared" si="772"/>
        <v>3.9408336595911493</v>
      </c>
      <c r="O308" s="1"/>
      <c r="P308" s="315" t="s">
        <v>326</v>
      </c>
      <c r="Q308" s="522">
        <f>SUM(Q304:Q307)</f>
        <v>35.876910863826389</v>
      </c>
      <c r="R308" s="522">
        <f t="shared" ref="R308" si="774">SUM(R304:R307)</f>
        <v>39.736162705465851</v>
      </c>
      <c r="S308" s="522">
        <f t="shared" ref="S308" si="775">SUM(S304:S307)</f>
        <v>32.442060633208349</v>
      </c>
      <c r="T308" s="522">
        <f t="shared" ref="T308" si="776">SUM(T304:T307)</f>
        <v>34.259937284676496</v>
      </c>
      <c r="U308" s="522">
        <f t="shared" ref="U308:V308" si="777">SUM(U304:U307)</f>
        <v>37.6741517361883</v>
      </c>
      <c r="V308" s="522">
        <f t="shared" si="777"/>
        <v>39.612561152523156</v>
      </c>
      <c r="W308" s="522">
        <f t="shared" ref="W308" si="778">SUM(W304:W307)</f>
        <v>46.76939283741568</v>
      </c>
      <c r="X308" s="522">
        <f t="shared" ref="X308" si="779">SUM(X304:X307)</f>
        <v>55.861054774723854</v>
      </c>
      <c r="Y308" s="522">
        <f t="shared" ref="Y308" si="780">SUM(Y304:Y307)</f>
        <v>62.430251097065614</v>
      </c>
      <c r="Z308" s="522">
        <f t="shared" ref="Z308" si="781">SUM(Z304:Z307)</f>
        <v>62.086039697619313</v>
      </c>
      <c r="AA308" s="522">
        <f t="shared" ref="AA308" si="782">SUM(AA304:AA307)</f>
        <v>56.1315965521827</v>
      </c>
      <c r="AB308" s="522">
        <f t="shared" ref="AB308" si="783">SUM(AB304:AB307)</f>
        <v>45.831895461045065</v>
      </c>
    </row>
    <row r="309" spans="2:28" ht="12" customHeight="1">
      <c r="B309" s="316" t="s">
        <v>331</v>
      </c>
      <c r="C309" s="372">
        <f>C304+C305</f>
        <v>3.0848590596583305</v>
      </c>
      <c r="D309" s="372">
        <f t="shared" ref="D309:N309" si="784">D304+D305</f>
        <v>3.4166949875723001</v>
      </c>
      <c r="E309" s="372">
        <f t="shared" si="784"/>
        <v>2.7895151017376052</v>
      </c>
      <c r="F309" s="372">
        <f t="shared" si="784"/>
        <v>2.9338818928913812</v>
      </c>
      <c r="G309" s="372">
        <f t="shared" si="784"/>
        <v>3.2007386571896901</v>
      </c>
      <c r="H309" s="372">
        <f t="shared" ref="H309" si="785">H304+H305</f>
        <v>3.3383753959425522</v>
      </c>
      <c r="I309" s="372">
        <f t="shared" si="784"/>
        <v>3.8514947914658069</v>
      </c>
      <c r="J309" s="372">
        <f t="shared" si="784"/>
        <v>4.3490995501699352</v>
      </c>
      <c r="K309" s="372">
        <f t="shared" si="784"/>
        <v>4.3153694679955121</v>
      </c>
      <c r="L309" s="372">
        <f t="shared" si="784"/>
        <v>3.7706468788386385</v>
      </c>
      <c r="M309" s="372">
        <f t="shared" si="784"/>
        <v>3.1352874034385576</v>
      </c>
      <c r="N309" s="372">
        <f t="shared" si="784"/>
        <v>1.9679834955243365</v>
      </c>
      <c r="O309" s="1"/>
      <c r="P309" s="316" t="s">
        <v>331</v>
      </c>
      <c r="Q309" s="460">
        <f>Q304+Q305</f>
        <v>35.876910863826389</v>
      </c>
      <c r="R309" s="460">
        <f t="shared" ref="R309:AB309" si="786">R304+R305</f>
        <v>39.736162705465851</v>
      </c>
      <c r="S309" s="460">
        <f t="shared" si="786"/>
        <v>32.442060633208349</v>
      </c>
      <c r="T309" s="460">
        <f t="shared" si="786"/>
        <v>34.121046414326763</v>
      </c>
      <c r="U309" s="460">
        <f t="shared" si="786"/>
        <v>37.224590583116097</v>
      </c>
      <c r="V309" s="460">
        <f t="shared" ref="V309" si="787">V304+V305</f>
        <v>38.82530585481188</v>
      </c>
      <c r="W309" s="460">
        <f t="shared" si="786"/>
        <v>44.792884424747335</v>
      </c>
      <c r="X309" s="460">
        <f t="shared" si="786"/>
        <v>50.580027768476334</v>
      </c>
      <c r="Y309" s="460">
        <f t="shared" si="786"/>
        <v>50.187746912787802</v>
      </c>
      <c r="Z309" s="460">
        <f t="shared" si="786"/>
        <v>43.852623200893369</v>
      </c>
      <c r="AA309" s="460">
        <f t="shared" si="786"/>
        <v>36.463392501990427</v>
      </c>
      <c r="AB309" s="460">
        <f t="shared" si="786"/>
        <v>22.887648052948034</v>
      </c>
    </row>
    <row r="310" spans="2:28" ht="12" customHeight="1">
      <c r="B310" s="316" t="s">
        <v>332</v>
      </c>
      <c r="C310" s="372">
        <f>C306+C307</f>
        <v>0</v>
      </c>
      <c r="D310" s="372">
        <f t="shared" ref="D310:N310" si="788">D306+D307</f>
        <v>0</v>
      </c>
      <c r="E310" s="372">
        <f t="shared" si="788"/>
        <v>0</v>
      </c>
      <c r="F310" s="372">
        <f t="shared" si="788"/>
        <v>1.1942465206339757E-2</v>
      </c>
      <c r="G310" s="372">
        <f t="shared" si="788"/>
        <v>3.8655301209991604E-2</v>
      </c>
      <c r="H310" s="372">
        <f t="shared" ref="H310" si="789">H306+H307</f>
        <v>6.7691771084374242E-2</v>
      </c>
      <c r="I310" s="372">
        <f t="shared" si="788"/>
        <v>0.16994913264560133</v>
      </c>
      <c r="J310" s="372">
        <f t="shared" si="788"/>
        <v>0.45408658695163512</v>
      </c>
      <c r="K310" s="372">
        <f t="shared" si="788"/>
        <v>1.0526658799894939</v>
      </c>
      <c r="L310" s="372">
        <f t="shared" si="788"/>
        <v>1.5677916162275101</v>
      </c>
      <c r="M310" s="372">
        <f t="shared" si="788"/>
        <v>1.6911611393114589</v>
      </c>
      <c r="N310" s="372">
        <f t="shared" si="788"/>
        <v>1.9728501640668124</v>
      </c>
      <c r="O310" s="1"/>
      <c r="P310" s="316" t="s">
        <v>332</v>
      </c>
      <c r="Q310" s="460">
        <f>Q306+Q307</f>
        <v>0</v>
      </c>
      <c r="R310" s="460">
        <f t="shared" ref="R310:AB310" si="790">R306+R307</f>
        <v>0</v>
      </c>
      <c r="S310" s="460">
        <f t="shared" si="790"/>
        <v>0</v>
      </c>
      <c r="T310" s="460">
        <f t="shared" si="790"/>
        <v>0.13889087034973138</v>
      </c>
      <c r="U310" s="460">
        <f t="shared" si="790"/>
        <v>0.44956115307220235</v>
      </c>
      <c r="V310" s="460">
        <f t="shared" ref="V310" si="791">V306+V307</f>
        <v>0.78725529771127256</v>
      </c>
      <c r="W310" s="460">
        <f t="shared" si="790"/>
        <v>1.9765084126683437</v>
      </c>
      <c r="X310" s="460">
        <f t="shared" si="790"/>
        <v>5.2810270062475171</v>
      </c>
      <c r="Y310" s="460">
        <f t="shared" si="790"/>
        <v>12.242504184277815</v>
      </c>
      <c r="Z310" s="460">
        <f t="shared" si="790"/>
        <v>18.23341649672594</v>
      </c>
      <c r="AA310" s="460">
        <f t="shared" si="790"/>
        <v>19.668204050192269</v>
      </c>
      <c r="AB310" s="460">
        <f t="shared" si="790"/>
        <v>22.944247408097027</v>
      </c>
    </row>
    <row r="311" spans="2:28" ht="12" customHeight="1">
      <c r="B311" s="347" t="s">
        <v>384</v>
      </c>
      <c r="C311" s="348">
        <f>C308/C299</f>
        <v>5.6728229879909844E-2</v>
      </c>
      <c r="D311" s="348">
        <f t="shared" ref="D311:N311" si="792">D308/D299</f>
        <v>6.2312223469488275E-2</v>
      </c>
      <c r="E311" s="348">
        <f t="shared" si="792"/>
        <v>6.5963078290539337E-2</v>
      </c>
      <c r="F311" s="348">
        <f t="shared" si="792"/>
        <v>6.3678606468457286E-2</v>
      </c>
      <c r="G311" s="348">
        <f t="shared" si="792"/>
        <v>6.3434327969057819E-2</v>
      </c>
      <c r="H311" s="348">
        <f t="shared" ref="H311" si="793">H308/H299</f>
        <v>6.734899373836041E-2</v>
      </c>
      <c r="I311" s="348">
        <f t="shared" si="792"/>
        <v>8.086889707302132E-2</v>
      </c>
      <c r="J311" s="348">
        <f t="shared" si="792"/>
        <v>0.11295344044120345</v>
      </c>
      <c r="K311" s="348">
        <f t="shared" si="792"/>
        <v>0.15247167492882399</v>
      </c>
      <c r="L311" s="348">
        <f t="shared" si="792"/>
        <v>0.19277381027705476</v>
      </c>
      <c r="M311" s="348">
        <f t="shared" si="792"/>
        <v>0.2144955047815694</v>
      </c>
      <c r="N311" s="348">
        <f t="shared" si="792"/>
        <v>0.20121530602288593</v>
      </c>
      <c r="O311" s="1"/>
      <c r="P311" s="347" t="s">
        <v>384</v>
      </c>
      <c r="Q311" s="348">
        <f>Q308/Q299</f>
        <v>5.6728229879909838E-2</v>
      </c>
      <c r="R311" s="348">
        <f t="shared" ref="R311:AB311" si="794">R308/R299</f>
        <v>6.2312223469488268E-2</v>
      </c>
      <c r="S311" s="348">
        <f t="shared" si="794"/>
        <v>6.5963078290539337E-2</v>
      </c>
      <c r="T311" s="348">
        <f t="shared" si="794"/>
        <v>6.3678606468457272E-2</v>
      </c>
      <c r="U311" s="348">
        <f t="shared" si="794"/>
        <v>6.3434327969057819E-2</v>
      </c>
      <c r="V311" s="348">
        <f t="shared" ref="V311" si="795">V308/V299</f>
        <v>6.734899373836041E-2</v>
      </c>
      <c r="W311" s="348">
        <f t="shared" si="794"/>
        <v>8.086889707302132E-2</v>
      </c>
      <c r="X311" s="348">
        <f t="shared" si="794"/>
        <v>0.11295344044120344</v>
      </c>
      <c r="Y311" s="348">
        <f t="shared" si="794"/>
        <v>0.15247167492882396</v>
      </c>
      <c r="Z311" s="348">
        <f t="shared" si="794"/>
        <v>0.19277381027705473</v>
      </c>
      <c r="AA311" s="348">
        <f t="shared" si="794"/>
        <v>0.21449550478156942</v>
      </c>
      <c r="AB311" s="348">
        <f t="shared" si="794"/>
        <v>0.2012153060228859</v>
      </c>
    </row>
    <row r="312" spans="2:28" ht="12" customHeight="1">
      <c r="O312" s="1"/>
    </row>
    <row r="313" spans="2:28" ht="12" customHeight="1">
      <c r="B313" s="16" t="s">
        <v>399</v>
      </c>
      <c r="O313" s="1"/>
      <c r="P313" s="16" t="s">
        <v>399</v>
      </c>
    </row>
    <row r="314" spans="2:28" ht="12" customHeight="1">
      <c r="B314" s="174"/>
      <c r="C314" s="174">
        <v>2019</v>
      </c>
      <c r="D314" s="174">
        <v>2019</v>
      </c>
      <c r="E314" s="174">
        <v>2020</v>
      </c>
      <c r="F314" s="174">
        <v>2021</v>
      </c>
      <c r="G314" s="174">
        <v>2022</v>
      </c>
      <c r="H314" s="986">
        <v>2023</v>
      </c>
      <c r="I314" s="174">
        <v>2025</v>
      </c>
      <c r="J314" s="174">
        <v>2030</v>
      </c>
      <c r="K314" s="174">
        <v>2035</v>
      </c>
      <c r="L314" s="174">
        <v>2040</v>
      </c>
      <c r="M314" s="174">
        <v>2045</v>
      </c>
      <c r="N314" s="174">
        <v>2050</v>
      </c>
      <c r="O314" s="1"/>
      <c r="P314" s="174"/>
      <c r="Q314" s="174">
        <v>2019</v>
      </c>
      <c r="R314" s="174">
        <v>2019</v>
      </c>
      <c r="S314" s="174">
        <v>2020</v>
      </c>
      <c r="T314" s="655">
        <v>2021</v>
      </c>
      <c r="U314" s="655">
        <v>2022</v>
      </c>
      <c r="V314" s="655">
        <v>2023</v>
      </c>
      <c r="W314" s="174">
        <v>2025</v>
      </c>
      <c r="X314" s="174">
        <v>2030</v>
      </c>
      <c r="Y314" s="174">
        <v>2035</v>
      </c>
      <c r="Z314" s="174">
        <v>2040</v>
      </c>
      <c r="AA314" s="174">
        <v>2045</v>
      </c>
      <c r="AB314" s="174">
        <v>2050</v>
      </c>
    </row>
    <row r="315" spans="2:28" ht="12" customHeight="1">
      <c r="B315" s="308" t="s">
        <v>391</v>
      </c>
      <c r="C315" s="314">
        <f>C217</f>
        <v>0</v>
      </c>
      <c r="D315" s="314">
        <f t="shared" ref="D315:N315" si="796">D217</f>
        <v>0</v>
      </c>
      <c r="E315" s="314">
        <f t="shared" si="796"/>
        <v>0</v>
      </c>
      <c r="F315" s="314">
        <f t="shared" si="796"/>
        <v>0</v>
      </c>
      <c r="G315" s="314">
        <f t="shared" si="796"/>
        <v>0</v>
      </c>
      <c r="H315" s="314">
        <f t="shared" ref="H315" si="797">H217</f>
        <v>0</v>
      </c>
      <c r="I315" s="314">
        <f t="shared" si="796"/>
        <v>4.8722932205914901E-3</v>
      </c>
      <c r="J315" s="314">
        <f t="shared" si="796"/>
        <v>8.097519264284302E-3</v>
      </c>
      <c r="K315" s="314">
        <f t="shared" si="796"/>
        <v>3.7533930462864552E-2</v>
      </c>
      <c r="L315" s="314">
        <f t="shared" si="796"/>
        <v>9.7840053532760152E-2</v>
      </c>
      <c r="M315" s="314">
        <f t="shared" si="796"/>
        <v>0.16980977850207307</v>
      </c>
      <c r="N315" s="314">
        <f t="shared" si="796"/>
        <v>0.24442935579508618</v>
      </c>
      <c r="O315" s="1"/>
      <c r="P315" s="308" t="s">
        <v>391</v>
      </c>
      <c r="Q315" s="520">
        <f>Q217</f>
        <v>0</v>
      </c>
      <c r="R315" s="520">
        <f t="shared" ref="R315:AB315" si="798">R217</f>
        <v>0</v>
      </c>
      <c r="S315" s="520">
        <f t="shared" si="798"/>
        <v>0</v>
      </c>
      <c r="T315" s="520">
        <f t="shared" si="798"/>
        <v>0</v>
      </c>
      <c r="U315" s="520">
        <f t="shared" si="798"/>
        <v>0</v>
      </c>
      <c r="V315" s="520">
        <f t="shared" ref="V315" si="799">V217</f>
        <v>0</v>
      </c>
      <c r="W315" s="520">
        <f t="shared" si="798"/>
        <v>5.6664770155479036E-2</v>
      </c>
      <c r="X315" s="520">
        <f t="shared" si="798"/>
        <v>9.4174149043626434E-2</v>
      </c>
      <c r="Y315" s="520">
        <f t="shared" si="798"/>
        <v>0.43651961128311478</v>
      </c>
      <c r="Z315" s="520">
        <f t="shared" si="798"/>
        <v>1.1378798225860005</v>
      </c>
      <c r="AA315" s="520">
        <f t="shared" si="798"/>
        <v>1.9748877239791103</v>
      </c>
      <c r="AB315" s="520">
        <f t="shared" si="798"/>
        <v>2.8427134078968526</v>
      </c>
    </row>
    <row r="316" spans="2:28" ht="12" customHeight="1">
      <c r="B316" s="308" t="s">
        <v>392</v>
      </c>
      <c r="C316" s="314">
        <f>C218</f>
        <v>0</v>
      </c>
      <c r="D316" s="314">
        <f t="shared" ref="D316:N316" si="800">D218</f>
        <v>0</v>
      </c>
      <c r="E316" s="314">
        <f t="shared" si="800"/>
        <v>0</v>
      </c>
      <c r="F316" s="314">
        <f t="shared" si="800"/>
        <v>0</v>
      </c>
      <c r="G316" s="314">
        <f t="shared" si="800"/>
        <v>0</v>
      </c>
      <c r="H316" s="314">
        <f t="shared" ref="H316" si="801">H218</f>
        <v>0</v>
      </c>
      <c r="I316" s="314">
        <f t="shared" si="800"/>
        <v>0</v>
      </c>
      <c r="J316" s="314">
        <f t="shared" si="800"/>
        <v>5.9656807051009196E-3</v>
      </c>
      <c r="K316" s="314">
        <f t="shared" si="800"/>
        <v>5.0065802180084086E-2</v>
      </c>
      <c r="L316" s="314">
        <f t="shared" si="800"/>
        <v>0.11555515794140972</v>
      </c>
      <c r="M316" s="314">
        <f t="shared" si="800"/>
        <v>0.22674367779859012</v>
      </c>
      <c r="N316" s="314">
        <f t="shared" si="800"/>
        <v>0.40942520933757792</v>
      </c>
      <c r="O316" s="1"/>
      <c r="P316" s="308" t="s">
        <v>392</v>
      </c>
      <c r="Q316" s="520">
        <f>Q218</f>
        <v>0</v>
      </c>
      <c r="R316" s="520">
        <f t="shared" ref="R316:AB316" si="802">R218</f>
        <v>0</v>
      </c>
      <c r="S316" s="520">
        <f t="shared" si="802"/>
        <v>0</v>
      </c>
      <c r="T316" s="520">
        <f t="shared" si="802"/>
        <v>0</v>
      </c>
      <c r="U316" s="520">
        <f t="shared" si="802"/>
        <v>0</v>
      </c>
      <c r="V316" s="520">
        <f t="shared" ref="V316" si="803">V218</f>
        <v>0</v>
      </c>
      <c r="W316" s="520">
        <f t="shared" si="802"/>
        <v>0</v>
      </c>
      <c r="X316" s="520">
        <f t="shared" si="802"/>
        <v>6.9380866600323707E-2</v>
      </c>
      <c r="Y316" s="520">
        <f t="shared" si="802"/>
        <v>0.582265279354378</v>
      </c>
      <c r="Z316" s="520">
        <f t="shared" si="802"/>
        <v>1.343906486858595</v>
      </c>
      <c r="AA316" s="520">
        <f t="shared" si="802"/>
        <v>2.6370289727976033</v>
      </c>
      <c r="AB316" s="520">
        <f t="shared" si="802"/>
        <v>4.7616151845960317</v>
      </c>
    </row>
    <row r="317" spans="2:28" ht="12" customHeight="1">
      <c r="B317" s="308" t="s">
        <v>390</v>
      </c>
      <c r="C317" s="314">
        <f>C281</f>
        <v>0</v>
      </c>
      <c r="D317" s="314">
        <f t="shared" ref="D317:N317" si="804">D281</f>
        <v>0</v>
      </c>
      <c r="E317" s="314">
        <f t="shared" si="804"/>
        <v>0</v>
      </c>
      <c r="F317" s="314">
        <f t="shared" si="804"/>
        <v>0</v>
      </c>
      <c r="G317" s="314">
        <f t="shared" si="804"/>
        <v>0</v>
      </c>
      <c r="H317" s="314">
        <f t="shared" ref="H317" si="805">H281</f>
        <v>0</v>
      </c>
      <c r="I317" s="314">
        <f t="shared" si="804"/>
        <v>0</v>
      </c>
      <c r="J317" s="314">
        <f t="shared" si="804"/>
        <v>6.6666912427256258E-3</v>
      </c>
      <c r="K317" s="314">
        <f t="shared" si="804"/>
        <v>4.0814394098780869E-2</v>
      </c>
      <c r="L317" s="314">
        <f t="shared" si="804"/>
        <v>9.5885621948491345E-2</v>
      </c>
      <c r="M317" s="314">
        <f t="shared" si="804"/>
        <v>0.21543012410328752</v>
      </c>
      <c r="N317" s="314">
        <f t="shared" si="804"/>
        <v>0.39824316920460079</v>
      </c>
      <c r="O317" s="1"/>
      <c r="P317" s="308" t="s">
        <v>390</v>
      </c>
      <c r="Q317" s="520">
        <f>Q281</f>
        <v>0</v>
      </c>
      <c r="R317" s="520">
        <f t="shared" ref="R317:AB317" si="806">R281</f>
        <v>0</v>
      </c>
      <c r="S317" s="520">
        <f t="shared" si="806"/>
        <v>0</v>
      </c>
      <c r="T317" s="520">
        <f t="shared" si="806"/>
        <v>0</v>
      </c>
      <c r="U317" s="520">
        <f t="shared" si="806"/>
        <v>0</v>
      </c>
      <c r="V317" s="520">
        <f t="shared" ref="V317" si="807">V281</f>
        <v>0</v>
      </c>
      <c r="W317" s="520">
        <f t="shared" si="806"/>
        <v>0</v>
      </c>
      <c r="X317" s="520">
        <f t="shared" si="806"/>
        <v>7.7533619152899039E-2</v>
      </c>
      <c r="Y317" s="520">
        <f t="shared" si="806"/>
        <v>0.47467140336882152</v>
      </c>
      <c r="Z317" s="520">
        <f t="shared" si="806"/>
        <v>1.1151497832609543</v>
      </c>
      <c r="AA317" s="520">
        <f t="shared" si="806"/>
        <v>2.5054523433212337</v>
      </c>
      <c r="AB317" s="520">
        <f t="shared" si="806"/>
        <v>4.6315680578495071</v>
      </c>
    </row>
    <row r="318" spans="2:28" ht="12" customHeight="1">
      <c r="B318" s="308" t="s">
        <v>393</v>
      </c>
      <c r="C318" s="314">
        <f>C282</f>
        <v>0</v>
      </c>
      <c r="D318" s="314">
        <f t="shared" ref="D318:N318" si="808">D282</f>
        <v>0</v>
      </c>
      <c r="E318" s="314">
        <f t="shared" si="808"/>
        <v>0</v>
      </c>
      <c r="F318" s="314">
        <f t="shared" si="808"/>
        <v>0</v>
      </c>
      <c r="G318" s="314">
        <f t="shared" si="808"/>
        <v>0</v>
      </c>
      <c r="H318" s="314">
        <f t="shared" ref="H318" si="809">H282</f>
        <v>0</v>
      </c>
      <c r="I318" s="314">
        <f t="shared" si="808"/>
        <v>0</v>
      </c>
      <c r="J318" s="314">
        <f t="shared" si="808"/>
        <v>6.6832019506759932E-2</v>
      </c>
      <c r="K318" s="314">
        <f t="shared" si="808"/>
        <v>0.5238610108265207</v>
      </c>
      <c r="L318" s="314">
        <f t="shared" si="808"/>
        <v>1.1130981360380301</v>
      </c>
      <c r="M318" s="314">
        <f t="shared" si="808"/>
        <v>1.8241913097930231</v>
      </c>
      <c r="N318" s="314">
        <f t="shared" si="808"/>
        <v>2.7523333312509894</v>
      </c>
      <c r="O318" s="1"/>
      <c r="P318" s="308" t="s">
        <v>393</v>
      </c>
      <c r="Q318" s="520">
        <f>Q282</f>
        <v>0</v>
      </c>
      <c r="R318" s="520">
        <f t="shared" ref="R318:AB318" si="810">R282</f>
        <v>0</v>
      </c>
      <c r="S318" s="520">
        <f t="shared" si="810"/>
        <v>0</v>
      </c>
      <c r="T318" s="520">
        <f t="shared" si="810"/>
        <v>0</v>
      </c>
      <c r="U318" s="520">
        <f t="shared" si="810"/>
        <v>0</v>
      </c>
      <c r="V318" s="520">
        <f t="shared" ref="V318" si="811">V282</f>
        <v>0</v>
      </c>
      <c r="W318" s="520">
        <f t="shared" si="810"/>
        <v>0</v>
      </c>
      <c r="X318" s="520">
        <f t="shared" si="810"/>
        <v>0.77725638686361809</v>
      </c>
      <c r="Y318" s="520">
        <f t="shared" si="810"/>
        <v>6.0925035559124368</v>
      </c>
      <c r="Z318" s="520">
        <f t="shared" si="810"/>
        <v>12.945331322122291</v>
      </c>
      <c r="AA318" s="520">
        <f t="shared" si="810"/>
        <v>21.215344932892858</v>
      </c>
      <c r="AB318" s="520">
        <f t="shared" si="810"/>
        <v>32.00963664244901</v>
      </c>
    </row>
    <row r="319" spans="2:28" ht="12" customHeight="1">
      <c r="B319" s="315" t="s">
        <v>389</v>
      </c>
      <c r="C319" s="371">
        <f>C315+C316+C317+C318</f>
        <v>0</v>
      </c>
      <c r="D319" s="371">
        <f t="shared" ref="D319:N319" si="812">D315+D316+D317+D318</f>
        <v>0</v>
      </c>
      <c r="E319" s="371">
        <f t="shared" si="812"/>
        <v>0</v>
      </c>
      <c r="F319" s="371">
        <f t="shared" si="812"/>
        <v>0</v>
      </c>
      <c r="G319" s="371">
        <f t="shared" si="812"/>
        <v>0</v>
      </c>
      <c r="H319" s="371">
        <f t="shared" ref="H319" si="813">H315+H316+H317+H318</f>
        <v>0</v>
      </c>
      <c r="I319" s="371">
        <f t="shared" si="812"/>
        <v>4.8722932205914901E-3</v>
      </c>
      <c r="J319" s="371">
        <f t="shared" si="812"/>
        <v>8.7561910718870775E-2</v>
      </c>
      <c r="K319" s="371">
        <f t="shared" si="812"/>
        <v>0.65227513756825017</v>
      </c>
      <c r="L319" s="371">
        <f t="shared" si="812"/>
        <v>1.4223789694606914</v>
      </c>
      <c r="M319" s="371">
        <f t="shared" si="812"/>
        <v>2.4361748901969738</v>
      </c>
      <c r="N319" s="371">
        <f t="shared" si="812"/>
        <v>3.8044310655882545</v>
      </c>
      <c r="O319" s="1"/>
      <c r="P319" s="315" t="s">
        <v>389</v>
      </c>
      <c r="Q319" s="521">
        <f>Q315+Q316+Q317+Q318</f>
        <v>0</v>
      </c>
      <c r="R319" s="521">
        <f t="shared" ref="R319" si="814">R315+R316+R317+R318</f>
        <v>0</v>
      </c>
      <c r="S319" s="521">
        <f t="shared" ref="S319" si="815">S315+S316+S317+S318</f>
        <v>0</v>
      </c>
      <c r="T319" s="521">
        <f t="shared" ref="T319" si="816">T315+T316+T317+T318</f>
        <v>0</v>
      </c>
      <c r="U319" s="521">
        <f t="shared" ref="U319:V319" si="817">U315+U316+U317+U318</f>
        <v>0</v>
      </c>
      <c r="V319" s="521">
        <f t="shared" si="817"/>
        <v>0</v>
      </c>
      <c r="W319" s="521">
        <f t="shared" ref="W319" si="818">W315+W316+W317+W318</f>
        <v>5.6664770155479036E-2</v>
      </c>
      <c r="X319" s="521">
        <f t="shared" ref="X319" si="819">X315+X316+X317+X318</f>
        <v>1.0183450216604673</v>
      </c>
      <c r="Y319" s="521">
        <f t="shared" ref="Y319" si="820">Y315+Y316+Y317+Y318</f>
        <v>7.5859598499187513</v>
      </c>
      <c r="Z319" s="521">
        <f t="shared" ref="Z319" si="821">Z315+Z316+Z317+Z318</f>
        <v>16.54226741482784</v>
      </c>
      <c r="AA319" s="521">
        <f t="shared" ref="AA319" si="822">AA315+AA316+AA317+AA318</f>
        <v>28.332713972990806</v>
      </c>
      <c r="AB319" s="521">
        <f t="shared" ref="AB319" si="823">AB315+AB316+AB317+AB318</f>
        <v>44.2455332927914</v>
      </c>
    </row>
    <row r="320" spans="2:28" ht="12" customHeight="1">
      <c r="B320" s="316" t="s">
        <v>331</v>
      </c>
      <c r="C320" s="372">
        <f>C315+C316</f>
        <v>0</v>
      </c>
      <c r="D320" s="372">
        <f t="shared" ref="D320:N320" si="824">D315+D316</f>
        <v>0</v>
      </c>
      <c r="E320" s="372">
        <f t="shared" si="824"/>
        <v>0</v>
      </c>
      <c r="F320" s="372">
        <f t="shared" si="824"/>
        <v>0</v>
      </c>
      <c r="G320" s="372">
        <f t="shared" si="824"/>
        <v>0</v>
      </c>
      <c r="H320" s="372">
        <f t="shared" ref="H320" si="825">H315+H316</f>
        <v>0</v>
      </c>
      <c r="I320" s="372">
        <f t="shared" si="824"/>
        <v>4.8722932205914901E-3</v>
      </c>
      <c r="J320" s="372">
        <f t="shared" si="824"/>
        <v>1.4063199969385222E-2</v>
      </c>
      <c r="K320" s="372">
        <f t="shared" si="824"/>
        <v>8.7599732642948638E-2</v>
      </c>
      <c r="L320" s="372">
        <f t="shared" si="824"/>
        <v>0.21339521147416987</v>
      </c>
      <c r="M320" s="372">
        <f t="shared" si="824"/>
        <v>0.39655345630066319</v>
      </c>
      <c r="N320" s="372">
        <f t="shared" si="824"/>
        <v>0.65385456513266416</v>
      </c>
      <c r="O320" s="1"/>
      <c r="P320" s="316" t="s">
        <v>331</v>
      </c>
      <c r="Q320" s="460">
        <f>Q315+Q316</f>
        <v>0</v>
      </c>
      <c r="R320" s="460">
        <f t="shared" ref="R320:AB320" si="826">R315+R316</f>
        <v>0</v>
      </c>
      <c r="S320" s="460">
        <f t="shared" si="826"/>
        <v>0</v>
      </c>
      <c r="T320" s="460">
        <f t="shared" si="826"/>
        <v>0</v>
      </c>
      <c r="U320" s="460">
        <f t="shared" si="826"/>
        <v>0</v>
      </c>
      <c r="V320" s="460">
        <f t="shared" ref="V320" si="827">V315+V316</f>
        <v>0</v>
      </c>
      <c r="W320" s="460">
        <f t="shared" si="826"/>
        <v>5.6664770155479036E-2</v>
      </c>
      <c r="X320" s="460">
        <f t="shared" si="826"/>
        <v>0.16355501564395014</v>
      </c>
      <c r="Y320" s="460">
        <f t="shared" si="826"/>
        <v>1.0187848906374928</v>
      </c>
      <c r="Z320" s="460">
        <f t="shared" si="826"/>
        <v>2.4817863094445958</v>
      </c>
      <c r="AA320" s="460">
        <f t="shared" si="826"/>
        <v>4.6119166967767136</v>
      </c>
      <c r="AB320" s="460">
        <f t="shared" si="826"/>
        <v>7.6043285924928838</v>
      </c>
    </row>
    <row r="321" spans="2:30" ht="12" customHeight="1">
      <c r="B321" s="316" t="s">
        <v>332</v>
      </c>
      <c r="C321" s="372">
        <f>C317+C318</f>
        <v>0</v>
      </c>
      <c r="D321" s="372">
        <f t="shared" ref="D321:N321" si="828">D317+D318</f>
        <v>0</v>
      </c>
      <c r="E321" s="372">
        <f t="shared" si="828"/>
        <v>0</v>
      </c>
      <c r="F321" s="372">
        <f t="shared" si="828"/>
        <v>0</v>
      </c>
      <c r="G321" s="372">
        <f t="shared" si="828"/>
        <v>0</v>
      </c>
      <c r="H321" s="372">
        <f t="shared" ref="H321" si="829">H317+H318</f>
        <v>0</v>
      </c>
      <c r="I321" s="372">
        <f t="shared" si="828"/>
        <v>0</v>
      </c>
      <c r="J321" s="372">
        <f t="shared" si="828"/>
        <v>7.3498710749485552E-2</v>
      </c>
      <c r="K321" s="372">
        <f t="shared" si="828"/>
        <v>0.56467540492530155</v>
      </c>
      <c r="L321" s="372">
        <f t="shared" si="828"/>
        <v>1.2089837579865215</v>
      </c>
      <c r="M321" s="372">
        <f t="shared" si="828"/>
        <v>2.0396214338963108</v>
      </c>
      <c r="N321" s="372">
        <f t="shared" si="828"/>
        <v>3.1505765004555903</v>
      </c>
      <c r="O321" s="1"/>
      <c r="P321" s="316" t="s">
        <v>332</v>
      </c>
      <c r="Q321" s="460">
        <f>Q317+Q318</f>
        <v>0</v>
      </c>
      <c r="R321" s="460">
        <f t="shared" ref="R321:AB321" si="830">R317+R318</f>
        <v>0</v>
      </c>
      <c r="S321" s="460">
        <f t="shared" si="830"/>
        <v>0</v>
      </c>
      <c r="T321" s="460">
        <f t="shared" si="830"/>
        <v>0</v>
      </c>
      <c r="U321" s="460">
        <f t="shared" si="830"/>
        <v>0</v>
      </c>
      <c r="V321" s="460">
        <f t="shared" ref="V321" si="831">V317+V318</f>
        <v>0</v>
      </c>
      <c r="W321" s="460">
        <f t="shared" si="830"/>
        <v>0</v>
      </c>
      <c r="X321" s="460">
        <f t="shared" si="830"/>
        <v>0.85479000601651711</v>
      </c>
      <c r="Y321" s="460">
        <f t="shared" si="830"/>
        <v>6.5671749592812585</v>
      </c>
      <c r="Z321" s="460">
        <f t="shared" si="830"/>
        <v>14.060481105383245</v>
      </c>
      <c r="AA321" s="460">
        <f t="shared" si="830"/>
        <v>23.720797276214093</v>
      </c>
      <c r="AB321" s="460">
        <f t="shared" si="830"/>
        <v>36.641204700298516</v>
      </c>
    </row>
    <row r="322" spans="2:30" ht="12" customHeight="1">
      <c r="B322" s="316" t="s">
        <v>394</v>
      </c>
      <c r="C322" s="344">
        <f>C319/C299</f>
        <v>0</v>
      </c>
      <c r="D322" s="344">
        <f t="shared" ref="D322:N322" si="832">D319/D299</f>
        <v>0</v>
      </c>
      <c r="E322" s="344">
        <f t="shared" si="832"/>
        <v>0</v>
      </c>
      <c r="F322" s="344">
        <f t="shared" si="832"/>
        <v>0</v>
      </c>
      <c r="G322" s="344">
        <f t="shared" si="832"/>
        <v>0</v>
      </c>
      <c r="H322" s="344">
        <f t="shared" ref="H322" si="833">H319/H299</f>
        <v>0</v>
      </c>
      <c r="I322" s="344">
        <f t="shared" si="832"/>
        <v>9.7978981281619156E-5</v>
      </c>
      <c r="J322" s="344">
        <f t="shared" si="832"/>
        <v>2.0591371612404398E-3</v>
      </c>
      <c r="K322" s="344">
        <f t="shared" si="832"/>
        <v>1.8526979852469105E-2</v>
      </c>
      <c r="L322" s="344">
        <f t="shared" si="832"/>
        <v>5.1362849614977231E-2</v>
      </c>
      <c r="M322" s="344">
        <f t="shared" si="832"/>
        <v>0.10826771655815608</v>
      </c>
      <c r="N322" s="344">
        <f t="shared" si="832"/>
        <v>0.19425071627731028</v>
      </c>
      <c r="O322" s="1"/>
      <c r="P322" s="316" t="s">
        <v>394</v>
      </c>
      <c r="Q322" s="344">
        <f>Q319/Q299</f>
        <v>0</v>
      </c>
      <c r="R322" s="344">
        <f t="shared" ref="R322:AB322" si="834">R319/R299</f>
        <v>0</v>
      </c>
      <c r="S322" s="344">
        <f t="shared" si="834"/>
        <v>0</v>
      </c>
      <c r="T322" s="344">
        <f t="shared" si="834"/>
        <v>0</v>
      </c>
      <c r="U322" s="344">
        <f t="shared" si="834"/>
        <v>0</v>
      </c>
      <c r="V322" s="344">
        <f t="shared" ref="V322" si="835">V319/V299</f>
        <v>0</v>
      </c>
      <c r="W322" s="344">
        <f t="shared" si="834"/>
        <v>9.7978981281619169E-5</v>
      </c>
      <c r="X322" s="344">
        <f t="shared" si="834"/>
        <v>2.0591371612404402E-3</v>
      </c>
      <c r="Y322" s="344">
        <f t="shared" si="834"/>
        <v>1.8526979852469108E-2</v>
      </c>
      <c r="Z322" s="344">
        <f t="shared" si="834"/>
        <v>5.1362849614977217E-2</v>
      </c>
      <c r="AA322" s="344">
        <f t="shared" si="834"/>
        <v>0.10826771655815609</v>
      </c>
      <c r="AB322" s="344">
        <f t="shared" si="834"/>
        <v>0.19425071627731025</v>
      </c>
    </row>
    <row r="323" spans="2:30" ht="12" customHeight="1">
      <c r="O323" s="1"/>
      <c r="AB323" s="402"/>
    </row>
    <row r="324" spans="2:30" ht="12" customHeight="1">
      <c r="B324" s="16" t="s">
        <v>395</v>
      </c>
      <c r="O324" s="1"/>
      <c r="P324" s="16" t="s">
        <v>499</v>
      </c>
    </row>
    <row r="325" spans="2:30" ht="12" customHeight="1">
      <c r="B325" s="174"/>
      <c r="C325" s="174">
        <v>2019</v>
      </c>
      <c r="D325" s="174">
        <v>2019</v>
      </c>
      <c r="E325" s="174">
        <v>2020</v>
      </c>
      <c r="F325" s="174">
        <v>2021</v>
      </c>
      <c r="G325" s="174">
        <v>2022</v>
      </c>
      <c r="H325" s="986">
        <v>2023</v>
      </c>
      <c r="I325" s="174">
        <v>2025</v>
      </c>
      <c r="J325" s="174">
        <v>2030</v>
      </c>
      <c r="K325" s="174">
        <v>2035</v>
      </c>
      <c r="L325" s="174">
        <v>2040</v>
      </c>
      <c r="M325" s="174">
        <v>2045</v>
      </c>
      <c r="N325" s="174">
        <v>2050</v>
      </c>
      <c r="O325" s="1"/>
      <c r="P325" s="174"/>
      <c r="Q325" s="174">
        <v>2019</v>
      </c>
      <c r="R325" s="174">
        <v>2019</v>
      </c>
      <c r="S325" s="174">
        <v>2020</v>
      </c>
      <c r="T325" s="655">
        <v>2021</v>
      </c>
      <c r="U325" s="655">
        <v>2022</v>
      </c>
      <c r="V325" s="655">
        <v>2023</v>
      </c>
      <c r="W325" s="174">
        <v>2025</v>
      </c>
      <c r="X325" s="174">
        <v>2030</v>
      </c>
      <c r="Y325" s="174">
        <v>2035</v>
      </c>
      <c r="Z325" s="174">
        <v>2040</v>
      </c>
      <c r="AA325" s="174">
        <v>2045</v>
      </c>
      <c r="AB325" s="174">
        <v>2050</v>
      </c>
    </row>
    <row r="326" spans="2:30" ht="12" customHeight="1">
      <c r="B326" s="315" t="s">
        <v>28</v>
      </c>
      <c r="C326" s="345">
        <f>C220</f>
        <v>0.77981625035437041</v>
      </c>
      <c r="D326" s="345">
        <f t="shared" ref="D326:N326" si="836">D220</f>
        <v>0.77870780007128138</v>
      </c>
      <c r="E326" s="345">
        <f t="shared" si="836"/>
        <v>0.65268276005279524</v>
      </c>
      <c r="F326" s="345">
        <f t="shared" si="836"/>
        <v>0.79456153531785689</v>
      </c>
      <c r="G326" s="345">
        <f t="shared" si="836"/>
        <v>0.93779348603814849</v>
      </c>
      <c r="H326" s="345">
        <f t="shared" ref="H326" si="837">H220</f>
        <v>0.98565721632340919</v>
      </c>
      <c r="I326" s="345">
        <f t="shared" si="836"/>
        <v>1.1772053083535097</v>
      </c>
      <c r="J326" s="345">
        <f t="shared" si="836"/>
        <v>2.6268277318895774</v>
      </c>
      <c r="K326" s="345">
        <f t="shared" si="836"/>
        <v>5.3082646738332482</v>
      </c>
      <c r="L326" s="345">
        <f t="shared" si="836"/>
        <v>8.2559016742614304</v>
      </c>
      <c r="M326" s="345">
        <f t="shared" si="836"/>
        <v>10.245407826734054</v>
      </c>
      <c r="N326" s="345">
        <f t="shared" si="836"/>
        <v>10.956344220423871</v>
      </c>
      <c r="O326" s="1"/>
      <c r="P326" s="315" t="s">
        <v>28</v>
      </c>
      <c r="Q326" s="1040">
        <f>Q220</f>
        <v>9.0692629916213292</v>
      </c>
      <c r="R326" s="1040">
        <f t="shared" ref="R326:AB326" si="838">R220</f>
        <v>9.0563717148290035</v>
      </c>
      <c r="S326" s="1040">
        <f t="shared" si="838"/>
        <v>7.5907004994140088</v>
      </c>
      <c r="T326" s="1040">
        <f t="shared" si="838"/>
        <v>9.2407506557466768</v>
      </c>
      <c r="U326" s="1040">
        <f t="shared" si="838"/>
        <v>10.906538242623668</v>
      </c>
      <c r="V326" s="1040">
        <f t="shared" ref="V326" si="839">V220</f>
        <v>11.463193425841249</v>
      </c>
      <c r="W326" s="1040">
        <f t="shared" si="838"/>
        <v>13.690897736151319</v>
      </c>
      <c r="X326" s="1040">
        <f t="shared" si="838"/>
        <v>30.550006521875787</v>
      </c>
      <c r="Y326" s="1040">
        <f t="shared" si="838"/>
        <v>61.735118156680677</v>
      </c>
      <c r="Z326" s="1040">
        <f t="shared" si="838"/>
        <v>96.016136471660445</v>
      </c>
      <c r="AA326" s="1040">
        <f t="shared" si="838"/>
        <v>119.15409302491706</v>
      </c>
      <c r="AB326" s="1040">
        <f t="shared" si="838"/>
        <v>127.42228328352962</v>
      </c>
      <c r="AD326">
        <v>113</v>
      </c>
    </row>
    <row r="327" spans="2:30" ht="12" customHeight="1">
      <c r="B327" t="s">
        <v>38</v>
      </c>
      <c r="C327" s="344">
        <f>C326/C299</f>
        <v>1.4340232295439672E-2</v>
      </c>
      <c r="D327" s="344">
        <f t="shared" ref="D327:N327" si="840">D326/D299</f>
        <v>1.420174017053622E-2</v>
      </c>
      <c r="E327" s="344">
        <f t="shared" si="840"/>
        <v>1.5433852275411554E-2</v>
      </c>
      <c r="F327" s="344">
        <f t="shared" si="840"/>
        <v>1.7175691817265033E-2</v>
      </c>
      <c r="G327" s="344">
        <f t="shared" si="840"/>
        <v>1.8364021272046283E-2</v>
      </c>
      <c r="H327" s="344">
        <f t="shared" ref="H327" si="841">H326/H299</f>
        <v>1.9489639644505063E-2</v>
      </c>
      <c r="I327" s="344">
        <f t="shared" si="840"/>
        <v>2.3672913687610316E-2</v>
      </c>
      <c r="J327" s="344">
        <f t="shared" si="840"/>
        <v>6.1773418995812929E-2</v>
      </c>
      <c r="K327" s="344">
        <f t="shared" si="840"/>
        <v>0.15077397098151962</v>
      </c>
      <c r="L327" s="344">
        <f t="shared" si="840"/>
        <v>0.29812493381557092</v>
      </c>
      <c r="M327" s="344">
        <f t="shared" si="840"/>
        <v>0.45532318515846359</v>
      </c>
      <c r="N327" s="344">
        <f t="shared" si="840"/>
        <v>0.55942075855934159</v>
      </c>
      <c r="O327" s="1"/>
      <c r="P327" t="s">
        <v>38</v>
      </c>
      <c r="Q327" s="344">
        <f>Q326/Q299</f>
        <v>1.4340232295439672E-2</v>
      </c>
      <c r="R327" s="344">
        <f t="shared" ref="R327" si="842">R326/R299</f>
        <v>1.4201740170536218E-2</v>
      </c>
      <c r="S327" s="344">
        <f t="shared" ref="S327" si="843">S326/S299</f>
        <v>1.5433852275411554E-2</v>
      </c>
      <c r="T327" s="344">
        <f t="shared" ref="T327" si="844">T326/T299</f>
        <v>1.7175691817265026E-2</v>
      </c>
      <c r="U327" s="344">
        <f t="shared" ref="U327:V327" si="845">U326/U299</f>
        <v>1.8364021272046279E-2</v>
      </c>
      <c r="V327" s="344">
        <f t="shared" si="845"/>
        <v>1.9489639644505063E-2</v>
      </c>
      <c r="W327" s="344">
        <f t="shared" ref="W327" si="846">W326/W299</f>
        <v>2.367291368761032E-2</v>
      </c>
      <c r="X327" s="344">
        <f t="shared" ref="X327" si="847">X326/X299</f>
        <v>6.1773418995812929E-2</v>
      </c>
      <c r="Y327" s="344">
        <f t="shared" ref="Y327" si="848">Y326/Y299</f>
        <v>0.15077397098151962</v>
      </c>
      <c r="Z327" s="344">
        <f t="shared" ref="Z327" si="849">Z326/Z299</f>
        <v>0.29812493381557087</v>
      </c>
      <c r="AA327" s="344">
        <f t="shared" ref="AA327" si="850">AA326/AA299</f>
        <v>0.45532318515846365</v>
      </c>
      <c r="AB327" s="344">
        <f t="shared" ref="AB327" si="851">AB326/AB299</f>
        <v>0.55942075855934148</v>
      </c>
    </row>
    <row r="328" spans="2:30" ht="12" customHeight="1">
      <c r="O328" s="1"/>
    </row>
    <row r="329" spans="2:30" ht="12" customHeight="1">
      <c r="B329" s="16" t="s">
        <v>400</v>
      </c>
      <c r="O329" s="1"/>
      <c r="P329" s="16" t="s">
        <v>400</v>
      </c>
    </row>
    <row r="330" spans="2:30" ht="12" customHeight="1">
      <c r="B330" s="174"/>
      <c r="C330" s="174">
        <v>2019</v>
      </c>
      <c r="D330" s="174">
        <v>2019</v>
      </c>
      <c r="E330" s="174">
        <v>2020</v>
      </c>
      <c r="F330" s="174">
        <v>2021</v>
      </c>
      <c r="G330" s="174">
        <v>2022</v>
      </c>
      <c r="H330" s="986">
        <v>2023</v>
      </c>
      <c r="I330" s="174">
        <v>2025</v>
      </c>
      <c r="J330" s="174">
        <v>2030</v>
      </c>
      <c r="K330" s="174">
        <v>2035</v>
      </c>
      <c r="L330" s="174">
        <v>2040</v>
      </c>
      <c r="M330" s="174">
        <v>2045</v>
      </c>
      <c r="N330" s="174">
        <v>2050</v>
      </c>
      <c r="O330" s="1"/>
      <c r="P330" s="174"/>
      <c r="Q330" s="174">
        <v>2019</v>
      </c>
      <c r="R330" s="174">
        <v>2019</v>
      </c>
      <c r="S330" s="174">
        <v>2020</v>
      </c>
      <c r="T330" s="655">
        <v>2021</v>
      </c>
      <c r="U330" s="655">
        <v>2022</v>
      </c>
      <c r="V330" s="655">
        <v>2023</v>
      </c>
      <c r="W330" s="174">
        <v>2025</v>
      </c>
      <c r="X330" s="174">
        <v>2030</v>
      </c>
      <c r="Y330" s="174">
        <v>2035</v>
      </c>
      <c r="Z330" s="174">
        <v>2040</v>
      </c>
      <c r="AA330" s="174">
        <v>2045</v>
      </c>
      <c r="AB330" s="174">
        <v>2050</v>
      </c>
    </row>
    <row r="331" spans="2:30" ht="12" customHeight="1">
      <c r="B331" s="315" t="s">
        <v>396</v>
      </c>
      <c r="C331" s="345">
        <f>C299-C308-C319-C326</f>
        <v>50.514935444435068</v>
      </c>
      <c r="D331" s="345">
        <f t="shared" ref="D331:N331" si="852">D299-D308-D319-D326</f>
        <v>50.636455190355143</v>
      </c>
      <c r="E331" s="345">
        <f t="shared" si="852"/>
        <v>38.846839794259793</v>
      </c>
      <c r="F331" s="345">
        <f t="shared" si="852"/>
        <v>42.520431066467367</v>
      </c>
      <c r="G331" s="345">
        <f t="shared" si="852"/>
        <v>46.889704286169021</v>
      </c>
      <c r="H331" s="345">
        <f t="shared" ref="H331" si="853">H299-H308-H319-H326</f>
        <v>46.181669188926755</v>
      </c>
      <c r="I331" s="345">
        <f t="shared" si="852"/>
        <v>44.524421721521243</v>
      </c>
      <c r="J331" s="345">
        <f t="shared" si="852"/>
        <v>35.006017289768479</v>
      </c>
      <c r="K331" s="345">
        <f t="shared" si="852"/>
        <v>23.878195871960031</v>
      </c>
      <c r="L331" s="345">
        <f t="shared" si="852"/>
        <v>12.676038956275256</v>
      </c>
      <c r="M331" s="345">
        <f t="shared" si="852"/>
        <v>4.9933659032339133</v>
      </c>
      <c r="N331" s="345">
        <f t="shared" si="852"/>
        <v>0.88354954697643429</v>
      </c>
      <c r="O331" s="1"/>
      <c r="P331" s="315" t="s">
        <v>396</v>
      </c>
      <c r="Q331" s="521">
        <f>Q299-Q308-Q319-Q326</f>
        <v>587.48869921877986</v>
      </c>
      <c r="R331" s="521">
        <f t="shared" ref="R331:AB331" si="854">R299-R308-R319-R326</f>
        <v>588.90197386383045</v>
      </c>
      <c r="S331" s="521">
        <f t="shared" si="854"/>
        <v>451.78874680724141</v>
      </c>
      <c r="T331" s="521">
        <f t="shared" si="854"/>
        <v>494.51261330301566</v>
      </c>
      <c r="U331" s="521">
        <f t="shared" si="854"/>
        <v>545.32726084814578</v>
      </c>
      <c r="V331" s="521">
        <f t="shared" ref="V331" si="855">V299-V308-V319-V326</f>
        <v>537.09281266721814</v>
      </c>
      <c r="W331" s="521">
        <f t="shared" si="854"/>
        <v>517.81902462129199</v>
      </c>
      <c r="X331" s="521">
        <f t="shared" si="854"/>
        <v>407.11998108000739</v>
      </c>
      <c r="Y331" s="521">
        <f t="shared" si="854"/>
        <v>277.70341799089516</v>
      </c>
      <c r="Z331" s="521">
        <f t="shared" si="854"/>
        <v>147.42233306148131</v>
      </c>
      <c r="AA331" s="521">
        <f t="shared" si="854"/>
        <v>58.072845454610345</v>
      </c>
      <c r="AB331" s="521">
        <f t="shared" si="854"/>
        <v>10.275681231335938</v>
      </c>
    </row>
    <row r="332" spans="2:30" ht="12" customHeight="1">
      <c r="B332" t="s">
        <v>38</v>
      </c>
      <c r="C332" s="344">
        <f>C331/C299</f>
        <v>0.92893153782465054</v>
      </c>
      <c r="D332" s="344">
        <f t="shared" ref="D332:N332" si="856">D331/D299</f>
        <v>0.9234860363599755</v>
      </c>
      <c r="E332" s="344">
        <f t="shared" si="856"/>
        <v>0.91860306943404901</v>
      </c>
      <c r="F332" s="344">
        <f t="shared" si="856"/>
        <v>0.91914570171427767</v>
      </c>
      <c r="G332" s="344">
        <f t="shared" si="856"/>
        <v>0.91820165075889593</v>
      </c>
      <c r="H332" s="344">
        <f t="shared" ref="H332" si="857">H331/H299</f>
        <v>0.91316136661713454</v>
      </c>
      <c r="I332" s="344">
        <f t="shared" si="856"/>
        <v>0.89536021025808676</v>
      </c>
      <c r="J332" s="344">
        <f t="shared" si="856"/>
        <v>0.82321400340174322</v>
      </c>
      <c r="K332" s="344">
        <f t="shared" si="856"/>
        <v>0.67822737423718726</v>
      </c>
      <c r="L332" s="344">
        <f t="shared" si="856"/>
        <v>0.45773840629239704</v>
      </c>
      <c r="M332" s="344">
        <f t="shared" si="856"/>
        <v>0.22191359350181103</v>
      </c>
      <c r="N332" s="344">
        <f t="shared" si="856"/>
        <v>4.5113219140462284E-2</v>
      </c>
      <c r="O332" s="1"/>
      <c r="P332" t="s">
        <v>38</v>
      </c>
      <c r="Q332" s="344">
        <f>Q331/Q299</f>
        <v>0.92893153782465032</v>
      </c>
      <c r="R332" s="344">
        <f t="shared" ref="R332" si="858">R331/R299</f>
        <v>0.9234860363599755</v>
      </c>
      <c r="S332" s="344">
        <f t="shared" ref="S332" si="859">S331/S299</f>
        <v>0.91860306943404901</v>
      </c>
      <c r="T332" s="344">
        <f t="shared" ref="T332" si="860">T331/T299</f>
        <v>0.91914570171427767</v>
      </c>
      <c r="U332" s="344">
        <f t="shared" ref="U332:V332" si="861">U331/U299</f>
        <v>0.91820165075889593</v>
      </c>
      <c r="V332" s="344">
        <f t="shared" si="861"/>
        <v>0.91316136661713443</v>
      </c>
      <c r="W332" s="344">
        <f t="shared" ref="W332" si="862">W331/W299</f>
        <v>0.89536021025808665</v>
      </c>
      <c r="X332" s="344">
        <f t="shared" ref="X332" si="863">X331/X299</f>
        <v>0.82321400340174311</v>
      </c>
      <c r="Y332" s="344">
        <f t="shared" ref="Y332" si="864">Y331/Y299</f>
        <v>0.67822737423718726</v>
      </c>
      <c r="Z332" s="344">
        <f t="shared" ref="Z332" si="865">Z331/Z299</f>
        <v>0.4577384062923972</v>
      </c>
      <c r="AA332" s="344">
        <f t="shared" ref="AA332" si="866">AA331/AA299</f>
        <v>0.22191359350181078</v>
      </c>
      <c r="AB332" s="344">
        <f t="shared" ref="AB332" si="867">AB331/AB299</f>
        <v>4.5113219140462305E-2</v>
      </c>
    </row>
    <row r="333" spans="2:30" ht="12" customHeight="1">
      <c r="O333" s="1"/>
    </row>
    <row r="334" spans="2:30" ht="12" customHeight="1">
      <c r="N334" s="346"/>
      <c r="O334" s="1"/>
      <c r="Q334" s="460"/>
      <c r="R334" s="460"/>
      <c r="S334" s="460"/>
      <c r="T334" s="460"/>
      <c r="U334" s="460"/>
      <c r="V334" s="460"/>
      <c r="W334" s="460"/>
      <c r="X334" s="460"/>
      <c r="Y334" s="460"/>
      <c r="Z334" s="460"/>
      <c r="AA334" s="460"/>
      <c r="AB334" s="460"/>
    </row>
    <row r="335" spans="2:30" ht="12" customHeight="1">
      <c r="O335" s="1"/>
    </row>
    <row r="336" spans="2:30" s="394" customFormat="1" ht="21" customHeight="1" thickBot="1">
      <c r="B336" s="394" t="s">
        <v>500</v>
      </c>
      <c r="L336" s="394" t="s">
        <v>507</v>
      </c>
      <c r="O336" s="1"/>
      <c r="P336" s="394" t="s">
        <v>500</v>
      </c>
      <c r="Z336" s="394" t="s">
        <v>504</v>
      </c>
    </row>
    <row r="337" spans="2:31" ht="12" customHeight="1">
      <c r="B337" s="396" t="s">
        <v>167</v>
      </c>
      <c r="C337" s="397">
        <v>2018</v>
      </c>
      <c r="D337" s="397">
        <v>2019</v>
      </c>
      <c r="E337" s="397">
        <v>2020</v>
      </c>
      <c r="F337" s="397">
        <v>2021</v>
      </c>
      <c r="G337" s="397">
        <v>2022</v>
      </c>
      <c r="H337" s="397">
        <v>2023</v>
      </c>
      <c r="I337" s="397">
        <v>2025</v>
      </c>
      <c r="J337" s="397">
        <v>2030</v>
      </c>
      <c r="K337" s="397">
        <v>2035</v>
      </c>
      <c r="L337" s="397">
        <v>2040</v>
      </c>
      <c r="M337" s="397">
        <v>2045</v>
      </c>
      <c r="N337" s="397">
        <v>2050</v>
      </c>
      <c r="O337" s="1"/>
      <c r="P337" s="396" t="s">
        <v>504</v>
      </c>
      <c r="Q337" s="397">
        <v>2018</v>
      </c>
      <c r="R337" s="406">
        <v>2019</v>
      </c>
      <c r="S337" s="397">
        <v>2020</v>
      </c>
      <c r="T337" s="397">
        <v>2021</v>
      </c>
      <c r="U337" s="397">
        <v>2022</v>
      </c>
      <c r="V337" s="397">
        <v>2023</v>
      </c>
      <c r="W337" s="397">
        <v>2025</v>
      </c>
      <c r="X337" s="406">
        <v>2030</v>
      </c>
      <c r="Y337" s="397">
        <v>2035</v>
      </c>
      <c r="Z337" s="397">
        <v>2040</v>
      </c>
      <c r="AA337" s="397">
        <v>2045</v>
      </c>
      <c r="AB337" s="406">
        <v>2050</v>
      </c>
      <c r="AE337">
        <v>2050</v>
      </c>
    </row>
    <row r="338" spans="2:31" ht="12" customHeight="1">
      <c r="B338" s="398" t="s">
        <v>429</v>
      </c>
      <c r="C338" s="399">
        <f>C42</f>
        <v>0.58239926733127145</v>
      </c>
      <c r="D338" s="399">
        <f t="shared" ref="D338:N338" si="868">D42</f>
        <v>0.6959753584968249</v>
      </c>
      <c r="E338" s="399">
        <f t="shared" si="868"/>
        <v>0.56225548423692207</v>
      </c>
      <c r="F338" s="399">
        <f t="shared" si="868"/>
        <v>0.64755035289307639</v>
      </c>
      <c r="G338" s="399">
        <f t="shared" si="868"/>
        <v>0.76344528008414159</v>
      </c>
      <c r="H338" s="399">
        <f t="shared" ref="H338" si="869">H42</f>
        <v>0.85186397454656237</v>
      </c>
      <c r="I338" s="399">
        <f t="shared" si="868"/>
        <v>1.0797055129399808</v>
      </c>
      <c r="J338" s="399">
        <f t="shared" si="868"/>
        <v>1.6990004401751655</v>
      </c>
      <c r="K338" s="399">
        <f t="shared" si="868"/>
        <v>2.0765843025799668</v>
      </c>
      <c r="L338" s="399">
        <f t="shared" si="868"/>
        <v>1.9389754168241042</v>
      </c>
      <c r="M338" s="399">
        <f t="shared" si="868"/>
        <v>1.3596640088421479</v>
      </c>
      <c r="N338" s="399">
        <f t="shared" si="868"/>
        <v>0.24934978291336435</v>
      </c>
      <c r="O338" s="1"/>
      <c r="P338" s="398" t="s">
        <v>429</v>
      </c>
      <c r="Q338" s="405">
        <f>Q42</f>
        <v>6.7733034790626876</v>
      </c>
      <c r="R338" s="524">
        <f t="shared" ref="R338:AB338" si="870">R42</f>
        <v>8.0941934193180742</v>
      </c>
      <c r="S338" s="405">
        <f t="shared" si="870"/>
        <v>6.5390312816754044</v>
      </c>
      <c r="T338" s="405">
        <f t="shared" si="870"/>
        <v>7.5310106041464788</v>
      </c>
      <c r="U338" s="405">
        <f t="shared" si="870"/>
        <v>8.8788686073785676</v>
      </c>
      <c r="V338" s="405">
        <f t="shared" ref="V338" si="871">V42</f>
        <v>9.9071780239765204</v>
      </c>
      <c r="W338" s="405">
        <f t="shared" si="870"/>
        <v>12.556975115491978</v>
      </c>
      <c r="X338" s="524">
        <f t="shared" si="870"/>
        <v>19.759375119237177</v>
      </c>
      <c r="Y338" s="405">
        <f t="shared" si="870"/>
        <v>24.150675439005017</v>
      </c>
      <c r="Z338" s="405">
        <f t="shared" si="870"/>
        <v>22.550284097664335</v>
      </c>
      <c r="AA338" s="405">
        <f t="shared" si="870"/>
        <v>15.812892422834182</v>
      </c>
      <c r="AB338" s="524">
        <f t="shared" si="870"/>
        <v>2.8999379752824277</v>
      </c>
      <c r="AE338" s="292">
        <v>2.7494920713964337</v>
      </c>
    </row>
    <row r="339" spans="2:31" ht="12" customHeight="1">
      <c r="B339" s="398" t="s">
        <v>430</v>
      </c>
      <c r="C339" s="399">
        <f>C45</f>
        <v>2.5024597923270591</v>
      </c>
      <c r="D339" s="399">
        <f t="shared" ref="D339:N339" si="872">D45</f>
        <v>2.7207196290754752</v>
      </c>
      <c r="E339" s="399">
        <f t="shared" si="872"/>
        <v>2.2271242388717454</v>
      </c>
      <c r="F339" s="399">
        <f t="shared" si="872"/>
        <v>2.281320651425947</v>
      </c>
      <c r="G339" s="399">
        <f t="shared" si="872"/>
        <v>2.425083172823804</v>
      </c>
      <c r="H339" s="399">
        <f t="shared" ref="H339" si="873">H45</f>
        <v>2.4689481663285662</v>
      </c>
      <c r="I339" s="399">
        <f t="shared" si="872"/>
        <v>2.7249240217541271</v>
      </c>
      <c r="J339" s="399">
        <f t="shared" si="872"/>
        <v>2.5068944000977069</v>
      </c>
      <c r="K339" s="399">
        <f t="shared" si="872"/>
        <v>2.0305686985876132</v>
      </c>
      <c r="L339" s="399">
        <f t="shared" si="872"/>
        <v>1.5696367479703848</v>
      </c>
      <c r="M339" s="399">
        <f t="shared" si="872"/>
        <v>1.5101782643091002</v>
      </c>
      <c r="N339" s="399">
        <f t="shared" si="872"/>
        <v>1.3575247535236163</v>
      </c>
      <c r="O339" s="1"/>
      <c r="P339" s="398" t="s">
        <v>430</v>
      </c>
      <c r="Q339" s="405">
        <f>Q45</f>
        <v>29.103607384763698</v>
      </c>
      <c r="R339" s="524">
        <f t="shared" ref="R339:AB339" si="874">R45</f>
        <v>31.641969286147777</v>
      </c>
      <c r="S339" s="405">
        <f t="shared" si="874"/>
        <v>25.901454898078402</v>
      </c>
      <c r="T339" s="405">
        <f t="shared" si="874"/>
        <v>26.531759176083764</v>
      </c>
      <c r="U339" s="405">
        <f t="shared" si="874"/>
        <v>28.203717299940841</v>
      </c>
      <c r="V339" s="405">
        <f t="shared" ref="V339" si="875">V45</f>
        <v>28.713867174401226</v>
      </c>
      <c r="W339" s="405">
        <f t="shared" si="874"/>
        <v>31.6908663730005</v>
      </c>
      <c r="X339" s="524">
        <f t="shared" si="874"/>
        <v>29.155181873136332</v>
      </c>
      <c r="Y339" s="405">
        <f t="shared" si="874"/>
        <v>23.615513964573942</v>
      </c>
      <c r="Z339" s="405">
        <f t="shared" si="874"/>
        <v>18.254875378895576</v>
      </c>
      <c r="AA339" s="405">
        <f t="shared" si="874"/>
        <v>17.563373213914836</v>
      </c>
      <c r="AB339" s="524">
        <f t="shared" si="874"/>
        <v>15.788012883479659</v>
      </c>
      <c r="AE339" s="292">
        <v>13.059592124911735</v>
      </c>
    </row>
    <row r="340" spans="2:31" ht="12" customHeight="1">
      <c r="B340" s="398" t="s">
        <v>432</v>
      </c>
      <c r="C340" s="399">
        <f>C53</f>
        <v>0</v>
      </c>
      <c r="D340" s="399">
        <f t="shared" ref="D340:N340" si="876">D53</f>
        <v>0</v>
      </c>
      <c r="E340" s="399">
        <f t="shared" si="876"/>
        <v>1.3537862893770033E-4</v>
      </c>
      <c r="F340" s="399">
        <f t="shared" si="876"/>
        <v>0</v>
      </c>
      <c r="G340" s="399">
        <f t="shared" si="876"/>
        <v>0</v>
      </c>
      <c r="H340" s="399">
        <f t="shared" ref="H340" si="877">H53</f>
        <v>0</v>
      </c>
      <c r="I340" s="399">
        <f t="shared" si="876"/>
        <v>1.7716185271223744E-2</v>
      </c>
      <c r="J340" s="399">
        <f t="shared" si="876"/>
        <v>6.3946380529292746E-2</v>
      </c>
      <c r="K340" s="399">
        <f t="shared" si="876"/>
        <v>5.5240023273661468E-2</v>
      </c>
      <c r="L340" s="399">
        <f t="shared" si="876"/>
        <v>3.9130805016034255E-2</v>
      </c>
      <c r="M340" s="399">
        <f t="shared" si="876"/>
        <v>2.0927047306420737E-2</v>
      </c>
      <c r="N340" s="399">
        <f t="shared" si="876"/>
        <v>4.4497548838286868E-2</v>
      </c>
      <c r="O340" s="1"/>
      <c r="P340" s="398" t="s">
        <v>432</v>
      </c>
      <c r="Q340" s="405">
        <f>Q53</f>
        <v>0</v>
      </c>
      <c r="R340" s="524">
        <f t="shared" ref="R340:AB340" si="878">R53</f>
        <v>0</v>
      </c>
      <c r="S340" s="405">
        <f t="shared" si="878"/>
        <v>1.5744534545454551E-3</v>
      </c>
      <c r="T340" s="405">
        <f t="shared" si="878"/>
        <v>0</v>
      </c>
      <c r="U340" s="405">
        <f t="shared" si="878"/>
        <v>0</v>
      </c>
      <c r="V340" s="405">
        <f t="shared" ref="V340" si="879">V53</f>
        <v>0</v>
      </c>
      <c r="W340" s="405">
        <f t="shared" si="878"/>
        <v>0.20603923470433216</v>
      </c>
      <c r="X340" s="524">
        <f t="shared" si="878"/>
        <v>0.74369640555567473</v>
      </c>
      <c r="Y340" s="405">
        <f t="shared" si="878"/>
        <v>0.64244147067268287</v>
      </c>
      <c r="Z340" s="405">
        <f t="shared" si="878"/>
        <v>0.4550912623364784</v>
      </c>
      <c r="AA340" s="405">
        <f t="shared" si="878"/>
        <v>0.24338156017367318</v>
      </c>
      <c r="AB340" s="524">
        <f t="shared" si="878"/>
        <v>0.51750649298927631</v>
      </c>
      <c r="AE340" s="292">
        <v>7.3173685805700162</v>
      </c>
    </row>
    <row r="341" spans="2:31" ht="12" customHeight="1">
      <c r="B341" s="398" t="s">
        <v>440</v>
      </c>
      <c r="C341" s="399">
        <f>C54</f>
        <v>0</v>
      </c>
      <c r="D341" s="399">
        <f t="shared" ref="D341:N341" si="880">D54</f>
        <v>0</v>
      </c>
      <c r="E341" s="399">
        <f t="shared" si="880"/>
        <v>0</v>
      </c>
      <c r="F341" s="399">
        <f t="shared" si="880"/>
        <v>0</v>
      </c>
      <c r="G341" s="399">
        <f t="shared" si="880"/>
        <v>0</v>
      </c>
      <c r="H341" s="399">
        <f t="shared" ref="H341" si="881">H54</f>
        <v>0</v>
      </c>
      <c r="I341" s="399">
        <f t="shared" si="880"/>
        <v>0</v>
      </c>
      <c r="J341" s="399">
        <f t="shared" si="880"/>
        <v>0</v>
      </c>
      <c r="K341" s="399">
        <f t="shared" si="880"/>
        <v>0</v>
      </c>
      <c r="L341" s="399">
        <f t="shared" si="880"/>
        <v>0</v>
      </c>
      <c r="M341" s="399">
        <f t="shared" si="880"/>
        <v>0</v>
      </c>
      <c r="N341" s="399">
        <f t="shared" si="880"/>
        <v>0</v>
      </c>
      <c r="O341" s="1"/>
      <c r="P341" s="398" t="s">
        <v>440</v>
      </c>
      <c r="Q341" s="405">
        <f>Q54</f>
        <v>0</v>
      </c>
      <c r="R341" s="524">
        <f t="shared" ref="R341:AB341" si="882">R54</f>
        <v>0</v>
      </c>
      <c r="S341" s="405">
        <f t="shared" si="882"/>
        <v>0</v>
      </c>
      <c r="T341" s="405">
        <f t="shared" si="882"/>
        <v>0</v>
      </c>
      <c r="U341" s="405">
        <f t="shared" si="882"/>
        <v>0</v>
      </c>
      <c r="V341" s="405">
        <f t="shared" ref="V341" si="883">V54</f>
        <v>0</v>
      </c>
      <c r="W341" s="405">
        <f t="shared" si="882"/>
        <v>0</v>
      </c>
      <c r="X341" s="524">
        <f t="shared" si="882"/>
        <v>0</v>
      </c>
      <c r="Y341" s="405">
        <f t="shared" si="882"/>
        <v>0</v>
      </c>
      <c r="Z341" s="405">
        <f t="shared" si="882"/>
        <v>0</v>
      </c>
      <c r="AA341" s="405">
        <f t="shared" si="882"/>
        <v>0</v>
      </c>
      <c r="AB341" s="524">
        <f t="shared" si="882"/>
        <v>0</v>
      </c>
      <c r="AE341" s="292">
        <v>0.38512466213526403</v>
      </c>
    </row>
    <row r="342" spans="2:31" ht="12" customHeight="1">
      <c r="B342" s="398" t="s">
        <v>431</v>
      </c>
      <c r="C342" s="399">
        <f>C48</f>
        <v>0</v>
      </c>
      <c r="D342" s="399">
        <f t="shared" ref="D342:N342" si="884">D48</f>
        <v>0</v>
      </c>
      <c r="E342" s="399">
        <f t="shared" si="884"/>
        <v>0</v>
      </c>
      <c r="F342" s="399">
        <f t="shared" si="884"/>
        <v>5.0108885723579273E-3</v>
      </c>
      <c r="G342" s="399">
        <f t="shared" si="884"/>
        <v>1.2210204281744408E-2</v>
      </c>
      <c r="H342" s="399">
        <f t="shared" ref="H342" si="885">H48</f>
        <v>1.7563255067423508E-2</v>
      </c>
      <c r="I342" s="399">
        <f t="shared" si="884"/>
        <v>2.9149071500475306E-2</v>
      </c>
      <c r="J342" s="399">
        <f t="shared" si="884"/>
        <v>7.9258329367769345E-2</v>
      </c>
      <c r="K342" s="399">
        <f t="shared" si="884"/>
        <v>0.15297644355427012</v>
      </c>
      <c r="L342" s="399">
        <f t="shared" si="884"/>
        <v>0.22290390902811524</v>
      </c>
      <c r="M342" s="399">
        <f t="shared" si="884"/>
        <v>0.24451808298088851</v>
      </c>
      <c r="N342" s="399">
        <f t="shared" si="884"/>
        <v>0.31661141024906891</v>
      </c>
      <c r="O342" s="1"/>
      <c r="P342" s="398" t="s">
        <v>431</v>
      </c>
      <c r="Q342" s="405">
        <f>Q48</f>
        <v>0</v>
      </c>
      <c r="R342" s="524">
        <f t="shared" ref="R342:AB342" si="886">R48</f>
        <v>0</v>
      </c>
      <c r="S342" s="405">
        <f t="shared" si="886"/>
        <v>0</v>
      </c>
      <c r="T342" s="405">
        <f t="shared" si="886"/>
        <v>5.82766340965227E-2</v>
      </c>
      <c r="U342" s="405">
        <f t="shared" si="886"/>
        <v>0.14200467579668746</v>
      </c>
      <c r="V342" s="405">
        <f t="shared" ref="V342" si="887">V48</f>
        <v>0.20426065643413541</v>
      </c>
      <c r="W342" s="405">
        <f t="shared" si="886"/>
        <v>0.33900370155052778</v>
      </c>
      <c r="X342" s="524">
        <f t="shared" si="886"/>
        <v>0.9217743705471575</v>
      </c>
      <c r="Y342" s="405">
        <f t="shared" si="886"/>
        <v>1.7791160385361615</v>
      </c>
      <c r="Z342" s="405">
        <f t="shared" si="886"/>
        <v>2.5923724619969808</v>
      </c>
      <c r="AA342" s="405">
        <f t="shared" si="886"/>
        <v>2.8437453050677339</v>
      </c>
      <c r="AB342" s="524">
        <f t="shared" si="886"/>
        <v>3.6821907011966717</v>
      </c>
      <c r="AE342" s="292">
        <v>3.2244844587896848</v>
      </c>
    </row>
    <row r="343" spans="2:31" ht="12" customHeight="1">
      <c r="B343" s="398" t="s">
        <v>433</v>
      </c>
      <c r="C343" s="399">
        <f>C49</f>
        <v>0</v>
      </c>
      <c r="D343" s="399">
        <f t="shared" ref="D343:N343" si="888">D49</f>
        <v>0</v>
      </c>
      <c r="E343" s="399">
        <f t="shared" si="888"/>
        <v>0</v>
      </c>
      <c r="F343" s="399">
        <f t="shared" si="888"/>
        <v>0</v>
      </c>
      <c r="G343" s="399">
        <f t="shared" si="888"/>
        <v>0</v>
      </c>
      <c r="H343" s="399">
        <f t="shared" ref="H343" si="889">H49</f>
        <v>0</v>
      </c>
      <c r="I343" s="399">
        <f t="shared" si="888"/>
        <v>0</v>
      </c>
      <c r="J343" s="399">
        <f t="shared" si="888"/>
        <v>5.9656807051009196E-3</v>
      </c>
      <c r="K343" s="399">
        <f t="shared" si="888"/>
        <v>5.0065802180084086E-2</v>
      </c>
      <c r="L343" s="399">
        <f t="shared" si="888"/>
        <v>0.11555515794140972</v>
      </c>
      <c r="M343" s="399">
        <f t="shared" si="888"/>
        <v>0.22674367779859012</v>
      </c>
      <c r="N343" s="399">
        <f t="shared" si="888"/>
        <v>0.40942520933757792</v>
      </c>
      <c r="O343" s="1"/>
      <c r="P343" s="525" t="s">
        <v>433</v>
      </c>
      <c r="Q343" s="526">
        <f>Q49</f>
        <v>0</v>
      </c>
      <c r="R343" s="526">
        <f t="shared" ref="R343:AB343" si="890">R49</f>
        <v>0</v>
      </c>
      <c r="S343" s="526">
        <f t="shared" si="890"/>
        <v>0</v>
      </c>
      <c r="T343" s="526">
        <f t="shared" si="890"/>
        <v>0</v>
      </c>
      <c r="U343" s="526">
        <f t="shared" si="890"/>
        <v>0</v>
      </c>
      <c r="V343" s="526">
        <f t="shared" ref="V343" si="891">V49</f>
        <v>0</v>
      </c>
      <c r="W343" s="526">
        <f t="shared" si="890"/>
        <v>0</v>
      </c>
      <c r="X343" s="526">
        <f t="shared" si="890"/>
        <v>6.9380866600323707E-2</v>
      </c>
      <c r="Y343" s="526">
        <f t="shared" si="890"/>
        <v>0.582265279354378</v>
      </c>
      <c r="Z343" s="526">
        <f t="shared" si="890"/>
        <v>1.343906486858595</v>
      </c>
      <c r="AA343" s="526">
        <f t="shared" si="890"/>
        <v>2.6370289727976033</v>
      </c>
      <c r="AB343" s="526">
        <f t="shared" si="890"/>
        <v>4.7616151845960317</v>
      </c>
      <c r="AE343" s="854">
        <v>4.6064063696995499</v>
      </c>
    </row>
    <row r="344" spans="2:31" ht="12" customHeight="1">
      <c r="B344" s="398" t="s">
        <v>434</v>
      </c>
      <c r="C344" s="399">
        <f>C151</f>
        <v>0</v>
      </c>
      <c r="D344" s="399">
        <f t="shared" ref="D344:N344" si="892">D151</f>
        <v>0</v>
      </c>
      <c r="E344" s="399">
        <f t="shared" si="892"/>
        <v>0</v>
      </c>
      <c r="F344" s="399">
        <f t="shared" si="892"/>
        <v>1.1942465206339757E-2</v>
      </c>
      <c r="G344" s="399">
        <f t="shared" si="892"/>
        <v>3.8655301209991604E-2</v>
      </c>
      <c r="H344" s="399">
        <f t="shared" ref="H344" si="893">H151</f>
        <v>6.7691771084374242E-2</v>
      </c>
      <c r="I344" s="399">
        <f t="shared" si="892"/>
        <v>0.12855587916322816</v>
      </c>
      <c r="J344" s="399">
        <f t="shared" si="892"/>
        <v>0.35941571070281864</v>
      </c>
      <c r="K344" s="399">
        <f t="shared" si="892"/>
        <v>0.900457032743884</v>
      </c>
      <c r="L344" s="399">
        <f t="shared" si="892"/>
        <v>1.3680675532320605</v>
      </c>
      <c r="M344" s="399">
        <f t="shared" si="892"/>
        <v>1.4784434848595951</v>
      </c>
      <c r="N344" s="399">
        <f t="shared" si="892"/>
        <v>1.7450041993626046</v>
      </c>
      <c r="O344" s="1"/>
      <c r="P344" s="398" t="s">
        <v>434</v>
      </c>
      <c r="Q344" s="405">
        <f>Q151</f>
        <v>0</v>
      </c>
      <c r="R344" s="524">
        <f t="shared" ref="R344:AB344" si="894">R151</f>
        <v>0</v>
      </c>
      <c r="S344" s="405">
        <f t="shared" si="894"/>
        <v>0</v>
      </c>
      <c r="T344" s="405">
        <f t="shared" si="894"/>
        <v>0.13889087034973138</v>
      </c>
      <c r="U344" s="405">
        <f t="shared" si="894"/>
        <v>0.44956115307220235</v>
      </c>
      <c r="V344" s="405">
        <f t="shared" ref="V344" si="895">V151</f>
        <v>0.78725529771127256</v>
      </c>
      <c r="W344" s="405">
        <f t="shared" si="894"/>
        <v>1.4951048746683437</v>
      </c>
      <c r="X344" s="523">
        <f t="shared" si="894"/>
        <v>4.1800047154737809</v>
      </c>
      <c r="Y344" s="405">
        <f t="shared" si="894"/>
        <v>10.472315290811371</v>
      </c>
      <c r="Z344" s="405">
        <f t="shared" si="894"/>
        <v>15.910625644088865</v>
      </c>
      <c r="AA344" s="405">
        <f t="shared" si="894"/>
        <v>17.194297728917093</v>
      </c>
      <c r="AB344" s="523">
        <f t="shared" si="894"/>
        <v>20.294398838587092</v>
      </c>
      <c r="AE344" s="854">
        <v>17.438822283974417</v>
      </c>
    </row>
    <row r="345" spans="2:31" ht="12" customHeight="1">
      <c r="B345" s="398" t="s">
        <v>435</v>
      </c>
      <c r="C345" s="399">
        <f>C152</f>
        <v>0</v>
      </c>
      <c r="D345" s="399">
        <f t="shared" ref="D345:N345" si="896">D152</f>
        <v>0</v>
      </c>
      <c r="E345" s="399">
        <f t="shared" si="896"/>
        <v>0</v>
      </c>
      <c r="F345" s="399">
        <f t="shared" si="896"/>
        <v>0</v>
      </c>
      <c r="G345" s="399">
        <f t="shared" si="896"/>
        <v>0</v>
      </c>
      <c r="H345" s="399">
        <f t="shared" ref="H345" si="897">H152</f>
        <v>0</v>
      </c>
      <c r="I345" s="399">
        <f t="shared" si="896"/>
        <v>0</v>
      </c>
      <c r="J345" s="399">
        <f t="shared" si="896"/>
        <v>2.7052795429244492E-2</v>
      </c>
      <c r="K345" s="399">
        <f t="shared" si="896"/>
        <v>0.29449408730036042</v>
      </c>
      <c r="L345" s="399">
        <f t="shared" si="896"/>
        <v>0.70683754101674201</v>
      </c>
      <c r="M345" s="399">
        <f t="shared" si="896"/>
        <v>1.3558255862250188</v>
      </c>
      <c r="N345" s="399">
        <f t="shared" si="896"/>
        <v>2.2184844097706233</v>
      </c>
      <c r="O345" s="1"/>
      <c r="P345" s="525" t="s">
        <v>435</v>
      </c>
      <c r="Q345" s="526">
        <f>Q152</f>
        <v>0</v>
      </c>
      <c r="R345" s="526">
        <f t="shared" ref="R345:AB345" si="898">R152</f>
        <v>0</v>
      </c>
      <c r="S345" s="526">
        <f t="shared" si="898"/>
        <v>0</v>
      </c>
      <c r="T345" s="526">
        <f t="shared" si="898"/>
        <v>0</v>
      </c>
      <c r="U345" s="526">
        <f t="shared" si="898"/>
        <v>0</v>
      </c>
      <c r="V345" s="526">
        <f t="shared" ref="V345" si="899">V152</f>
        <v>0</v>
      </c>
      <c r="W345" s="526">
        <f t="shared" si="898"/>
        <v>0</v>
      </c>
      <c r="X345" s="526">
        <f t="shared" si="898"/>
        <v>0.31462401084211344</v>
      </c>
      <c r="Y345" s="526">
        <f t="shared" si="898"/>
        <v>3.424966235303192</v>
      </c>
      <c r="Z345" s="526">
        <f t="shared" si="898"/>
        <v>8.2205206020247097</v>
      </c>
      <c r="AA345" s="526">
        <f t="shared" si="898"/>
        <v>15.76825156779697</v>
      </c>
      <c r="AB345" s="526">
        <f t="shared" si="898"/>
        <v>25.800973685632353</v>
      </c>
      <c r="AE345" s="854">
        <v>24.912603262820603</v>
      </c>
    </row>
    <row r="346" spans="2:31" ht="12" customHeight="1">
      <c r="B346" s="398" t="s">
        <v>436</v>
      </c>
      <c r="C346" s="399">
        <f t="shared" ref="C346:N346" si="900">C157+C160</f>
        <v>0</v>
      </c>
      <c r="D346" s="399">
        <f t="shared" si="900"/>
        <v>0</v>
      </c>
      <c r="E346" s="399">
        <f t="shared" si="900"/>
        <v>0</v>
      </c>
      <c r="F346" s="399">
        <f t="shared" si="900"/>
        <v>0</v>
      </c>
      <c r="G346" s="399">
        <f t="shared" si="900"/>
        <v>0</v>
      </c>
      <c r="H346" s="399">
        <f t="shared" ref="H346" si="901">H157+H160</f>
        <v>0</v>
      </c>
      <c r="I346" s="399">
        <f t="shared" si="900"/>
        <v>4.139325348237316E-2</v>
      </c>
      <c r="J346" s="399">
        <f t="shared" si="900"/>
        <v>9.4670876248816482E-2</v>
      </c>
      <c r="K346" s="399">
        <f t="shared" si="900"/>
        <v>0.15220884724560976</v>
      </c>
      <c r="L346" s="399">
        <f t="shared" si="900"/>
        <v>0.19972406299544945</v>
      </c>
      <c r="M346" s="399">
        <f t="shared" si="900"/>
        <v>0.21271765445186391</v>
      </c>
      <c r="N346" s="399">
        <f t="shared" si="900"/>
        <v>0.2278459647042077</v>
      </c>
      <c r="O346" s="1"/>
      <c r="P346" s="398" t="s">
        <v>436</v>
      </c>
      <c r="Q346" s="405">
        <f t="shared" ref="Q346:AB346" si="902">Q157+Q160</f>
        <v>0</v>
      </c>
      <c r="R346" s="524">
        <f t="shared" si="902"/>
        <v>0</v>
      </c>
      <c r="S346" s="405">
        <f t="shared" si="902"/>
        <v>0</v>
      </c>
      <c r="T346" s="405">
        <f t="shared" si="902"/>
        <v>0</v>
      </c>
      <c r="U346" s="405">
        <f t="shared" si="902"/>
        <v>0</v>
      </c>
      <c r="V346" s="405">
        <f t="shared" ref="V346" si="903">V157+V160</f>
        <v>0</v>
      </c>
      <c r="W346" s="405">
        <f t="shared" si="902"/>
        <v>0.48140353799999991</v>
      </c>
      <c r="X346" s="523">
        <f t="shared" si="902"/>
        <v>1.1010222907737357</v>
      </c>
      <c r="Y346" s="405">
        <f t="shared" si="902"/>
        <v>1.7701888934664418</v>
      </c>
      <c r="Z346" s="405">
        <f t="shared" si="902"/>
        <v>2.3227908526370773</v>
      </c>
      <c r="AA346" s="405">
        <f t="shared" si="902"/>
        <v>2.4739063212751775</v>
      </c>
      <c r="AB346" s="523">
        <f t="shared" si="902"/>
        <v>2.6498485695099361</v>
      </c>
      <c r="AE346" s="292">
        <v>4.5035010784872114</v>
      </c>
    </row>
    <row r="347" spans="2:31" ht="12" customHeight="1">
      <c r="B347" s="398" t="s">
        <v>437</v>
      </c>
      <c r="C347" s="399">
        <f t="shared" ref="C347:N347" si="904">C159+C162</f>
        <v>0</v>
      </c>
      <c r="D347" s="399">
        <f t="shared" si="904"/>
        <v>0</v>
      </c>
      <c r="E347" s="399">
        <f t="shared" si="904"/>
        <v>0</v>
      </c>
      <c r="F347" s="399">
        <f t="shared" si="904"/>
        <v>0</v>
      </c>
      <c r="G347" s="399">
        <f t="shared" si="904"/>
        <v>0</v>
      </c>
      <c r="H347" s="399">
        <f t="shared" ref="H347" si="905">H159+H162</f>
        <v>0</v>
      </c>
      <c r="I347" s="399">
        <f t="shared" si="904"/>
        <v>0</v>
      </c>
      <c r="J347" s="399">
        <f t="shared" si="904"/>
        <v>3.9779224077515447E-2</v>
      </c>
      <c r="K347" s="399">
        <f t="shared" si="904"/>
        <v>0.22936692352616034</v>
      </c>
      <c r="L347" s="399">
        <f t="shared" si="904"/>
        <v>0.4062605950212882</v>
      </c>
      <c r="M347" s="399">
        <f t="shared" si="904"/>
        <v>0.46836572356800432</v>
      </c>
      <c r="N347" s="399">
        <f t="shared" si="904"/>
        <v>0.533848921480366</v>
      </c>
      <c r="O347" s="1"/>
      <c r="P347" s="398" t="s">
        <v>437</v>
      </c>
      <c r="Q347" s="405">
        <f t="shared" ref="Q347:AB347" si="906">Q159+Q162</f>
        <v>0</v>
      </c>
      <c r="R347" s="524">
        <f t="shared" si="906"/>
        <v>0</v>
      </c>
      <c r="S347" s="405">
        <f t="shared" si="906"/>
        <v>0</v>
      </c>
      <c r="T347" s="405">
        <f t="shared" si="906"/>
        <v>0</v>
      </c>
      <c r="U347" s="405">
        <f t="shared" si="906"/>
        <v>0</v>
      </c>
      <c r="V347" s="405">
        <f t="shared" ref="V347" si="907">V159+V162</f>
        <v>0</v>
      </c>
      <c r="W347" s="405">
        <f t="shared" si="906"/>
        <v>0</v>
      </c>
      <c r="X347" s="524">
        <f t="shared" si="906"/>
        <v>0.46263237602150464</v>
      </c>
      <c r="Y347" s="405">
        <f t="shared" si="906"/>
        <v>2.6675373206092448</v>
      </c>
      <c r="Z347" s="405">
        <f t="shared" si="906"/>
        <v>4.7248107200975813</v>
      </c>
      <c r="AA347" s="405">
        <f t="shared" si="906"/>
        <v>5.447093365095891</v>
      </c>
      <c r="AB347" s="524">
        <f t="shared" si="906"/>
        <v>6.2086629568166574</v>
      </c>
      <c r="AE347" s="292">
        <v>10.551818184523077</v>
      </c>
    </row>
    <row r="348" spans="2:31" ht="12" customHeight="1">
      <c r="B348" s="400" t="s">
        <v>438</v>
      </c>
      <c r="C348" s="401">
        <f>C338+C339+C340+C342+C344+C346</f>
        <v>3.0848590596583305</v>
      </c>
      <c r="D348" s="401">
        <f t="shared" ref="D348:N348" si="908">D338+D339+D340+D342+D344+D346</f>
        <v>3.4166949875723001</v>
      </c>
      <c r="E348" s="401">
        <f t="shared" si="908"/>
        <v>2.7895151017376052</v>
      </c>
      <c r="F348" s="401">
        <f t="shared" si="908"/>
        <v>2.9458243580977208</v>
      </c>
      <c r="G348" s="401">
        <f t="shared" si="908"/>
        <v>3.2393939583996816</v>
      </c>
      <c r="H348" s="401">
        <f t="shared" ref="H348" si="909">H338+H339+H340+H342+H344+H346</f>
        <v>3.4060671670269262</v>
      </c>
      <c r="I348" s="401">
        <f t="shared" si="908"/>
        <v>4.0214439241114084</v>
      </c>
      <c r="J348" s="401">
        <f t="shared" si="908"/>
        <v>4.8031861371215703</v>
      </c>
      <c r="K348" s="401">
        <f t="shared" si="908"/>
        <v>5.368035347985006</v>
      </c>
      <c r="L348" s="401">
        <f t="shared" si="908"/>
        <v>5.338438495066149</v>
      </c>
      <c r="M348" s="401">
        <f t="shared" si="908"/>
        <v>4.8264485427500166</v>
      </c>
      <c r="N348" s="401">
        <f t="shared" si="908"/>
        <v>3.9408336595911484</v>
      </c>
      <c r="O348" s="1"/>
      <c r="P348" s="400" t="s">
        <v>438</v>
      </c>
      <c r="Q348" s="403">
        <f>Q338+Q339+Q340+Q342+Q344+Q346</f>
        <v>35.876910863826389</v>
      </c>
      <c r="R348" s="404">
        <f t="shared" ref="R348:AB348" si="910">R338+R339+R340+R342+R344+R346</f>
        <v>39.736162705465851</v>
      </c>
      <c r="S348" s="403">
        <f t="shared" si="910"/>
        <v>32.442060633208349</v>
      </c>
      <c r="T348" s="403">
        <f>T338+T339+T340+T342+T344+T346</f>
        <v>34.259937284676496</v>
      </c>
      <c r="U348" s="793">
        <f t="shared" si="910"/>
        <v>37.6741517361883</v>
      </c>
      <c r="V348" s="793">
        <f t="shared" ref="V348" si="911">V338+V339+V340+V342+V344+V346</f>
        <v>39.612561152523156</v>
      </c>
      <c r="W348" s="403">
        <f t="shared" si="910"/>
        <v>46.76939283741568</v>
      </c>
      <c r="X348" s="404">
        <f t="shared" si="910"/>
        <v>55.861054774723847</v>
      </c>
      <c r="Y348" s="403">
        <f t="shared" si="910"/>
        <v>62.430251097065614</v>
      </c>
      <c r="Z348" s="403">
        <f t="shared" si="910"/>
        <v>62.086039697619313</v>
      </c>
      <c r="AA348" s="403">
        <f>AA338+AA339+AA340+AA342+AA344+AA346</f>
        <v>56.1315965521827</v>
      </c>
      <c r="AB348" s="404">
        <f t="shared" si="910"/>
        <v>45.831895461045058</v>
      </c>
      <c r="AD348" s="852" t="s">
        <v>633</v>
      </c>
      <c r="AE348" s="292">
        <v>48.2932605981295</v>
      </c>
    </row>
    <row r="349" spans="2:31" ht="12" customHeight="1">
      <c r="B349" s="400" t="s">
        <v>439</v>
      </c>
      <c r="C349" s="401">
        <f>C341+C343+C345+C347</f>
        <v>0</v>
      </c>
      <c r="D349" s="401">
        <f t="shared" ref="D349:N349" si="912">D341+D343+D345+D347</f>
        <v>0</v>
      </c>
      <c r="E349" s="401">
        <f t="shared" si="912"/>
        <v>0</v>
      </c>
      <c r="F349" s="401">
        <f t="shared" si="912"/>
        <v>0</v>
      </c>
      <c r="G349" s="401">
        <f t="shared" si="912"/>
        <v>0</v>
      </c>
      <c r="H349" s="401">
        <f t="shared" ref="H349" si="913">H341+H343+H345+H347</f>
        <v>0</v>
      </c>
      <c r="I349" s="401">
        <f t="shared" si="912"/>
        <v>0</v>
      </c>
      <c r="J349" s="401">
        <f t="shared" si="912"/>
        <v>7.2797700211860855E-2</v>
      </c>
      <c r="K349" s="401">
        <f t="shared" si="912"/>
        <v>0.57392681300660486</v>
      </c>
      <c r="L349" s="401">
        <f t="shared" si="912"/>
        <v>1.2286532939794399</v>
      </c>
      <c r="M349" s="401">
        <f t="shared" si="912"/>
        <v>2.0509349875916132</v>
      </c>
      <c r="N349" s="401">
        <f t="shared" si="912"/>
        <v>3.1617585405885675</v>
      </c>
      <c r="O349" s="1"/>
      <c r="P349" s="400" t="s">
        <v>439</v>
      </c>
      <c r="Q349" s="403">
        <f>Q341+Q343+Q345+Q347</f>
        <v>0</v>
      </c>
      <c r="R349" s="404">
        <f t="shared" ref="R349:AB349" si="914">R341+R343+R345+R347</f>
        <v>0</v>
      </c>
      <c r="S349" s="403">
        <f t="shared" si="914"/>
        <v>0</v>
      </c>
      <c r="T349" s="403">
        <f t="shared" si="914"/>
        <v>0</v>
      </c>
      <c r="U349" s="403">
        <f t="shared" si="914"/>
        <v>0</v>
      </c>
      <c r="V349" s="403">
        <f t="shared" ref="V349" si="915">V341+V343+V345+V347</f>
        <v>0</v>
      </c>
      <c r="W349" s="403">
        <f t="shared" si="914"/>
        <v>0</v>
      </c>
      <c r="X349" s="404">
        <f t="shared" si="914"/>
        <v>0.84663725346394181</v>
      </c>
      <c r="Y349" s="403">
        <f t="shared" si="914"/>
        <v>6.6747688352668142</v>
      </c>
      <c r="Z349" s="403">
        <f t="shared" si="914"/>
        <v>14.289237808980886</v>
      </c>
      <c r="AA349" s="403">
        <f t="shared" si="914"/>
        <v>23.852373905690467</v>
      </c>
      <c r="AB349" s="404">
        <f t="shared" si="914"/>
        <v>36.771251827045042</v>
      </c>
      <c r="AD349" s="852">
        <v>40</v>
      </c>
      <c r="AE349" s="292">
        <v>40.455952479178492</v>
      </c>
    </row>
    <row r="350" spans="2:31" ht="12" customHeight="1">
      <c r="O350" s="1"/>
      <c r="AB350" s="460">
        <f>AB344+AB345+AB346+AB347</f>
        <v>54.953884050546037</v>
      </c>
      <c r="AD350" s="852"/>
    </row>
    <row r="351" spans="2:31" ht="12" customHeight="1">
      <c r="AD351" s="852"/>
    </row>
    <row r="352" spans="2:31" ht="12" customHeight="1">
      <c r="P352" s="16" t="s">
        <v>630</v>
      </c>
      <c r="AD352" s="852"/>
    </row>
    <row r="353" spans="16:31" ht="12" customHeight="1">
      <c r="P353" s="174"/>
      <c r="Q353" s="174">
        <v>2019</v>
      </c>
      <c r="R353" s="174">
        <v>2019</v>
      </c>
      <c r="S353" s="174">
        <v>2020</v>
      </c>
      <c r="T353" s="655">
        <v>2021</v>
      </c>
      <c r="U353" s="655">
        <v>2022</v>
      </c>
      <c r="V353" s="655">
        <v>2023</v>
      </c>
      <c r="W353" s="174">
        <v>2025</v>
      </c>
      <c r="X353" s="174">
        <v>2030</v>
      </c>
      <c r="Y353" s="174">
        <v>2035</v>
      </c>
      <c r="Z353" s="174">
        <v>2040</v>
      </c>
      <c r="AA353" s="174">
        <v>2045</v>
      </c>
      <c r="AB353" s="174">
        <v>2050</v>
      </c>
      <c r="AD353" s="852" t="s">
        <v>633</v>
      </c>
    </row>
    <row r="354" spans="16:31" ht="12" customHeight="1">
      <c r="P354" s="315" t="s">
        <v>631</v>
      </c>
      <c r="Q354" s="521">
        <f>Q326+(Q315+Q317)/0.7+(Q316+Q318)/0.5</f>
        <v>9.0692629916213292</v>
      </c>
      <c r="R354" s="521">
        <f t="shared" ref="R354:AB354" si="916">R326+(R315+R317)/0.7+(R316+R318)/0.5</f>
        <v>9.0563717148290035</v>
      </c>
      <c r="S354" s="521">
        <f t="shared" si="916"/>
        <v>7.5907004994140088</v>
      </c>
      <c r="T354" s="521">
        <f t="shared" si="916"/>
        <v>9.2407506557466768</v>
      </c>
      <c r="U354" s="521">
        <f t="shared" si="916"/>
        <v>10.906538242623668</v>
      </c>
      <c r="V354" s="521">
        <f t="shared" ref="V354" si="917">V326+(V315+V317)/0.7+(V316+V318)/0.5</f>
        <v>11.463193425841249</v>
      </c>
      <c r="W354" s="521">
        <f t="shared" si="916"/>
        <v>13.771847407802003</v>
      </c>
      <c r="X354" s="521">
        <f t="shared" si="916"/>
        <v>32.488577840512995</v>
      </c>
      <c r="Y354" s="521">
        <f t="shared" si="916"/>
        <v>76.386357276717078</v>
      </c>
      <c r="Z354" s="521">
        <f t="shared" si="916"/>
        <v>127.81322581226073</v>
      </c>
      <c r="AA354" s="521">
        <f t="shared" si="916"/>
        <v>173.25932664672706</v>
      </c>
      <c r="AB354" s="521">
        <f t="shared" si="916"/>
        <v>211.64233188868593</v>
      </c>
      <c r="AD354" s="852">
        <v>218</v>
      </c>
    </row>
    <row r="355" spans="16:31" ht="12" customHeight="1">
      <c r="P355" s="315" t="s">
        <v>637</v>
      </c>
      <c r="Q355" s="521">
        <f>Q326+(Q315+Q317)/0.7</f>
        <v>9.0692629916213292</v>
      </c>
      <c r="R355" s="521">
        <f t="shared" ref="R355:AB355" si="918">R326+(R315+R317)/0.7</f>
        <v>9.0563717148290035</v>
      </c>
      <c r="S355" s="521">
        <f t="shared" si="918"/>
        <v>7.5907004994140088</v>
      </c>
      <c r="T355" s="521">
        <f t="shared" si="918"/>
        <v>9.2407506557466768</v>
      </c>
      <c r="U355" s="521">
        <f t="shared" si="918"/>
        <v>10.906538242623668</v>
      </c>
      <c r="V355" s="521">
        <f t="shared" ref="V355" si="919">V326+(V315+V317)/0.7</f>
        <v>11.463193425841249</v>
      </c>
      <c r="W355" s="521">
        <f t="shared" si="918"/>
        <v>13.771847407802003</v>
      </c>
      <c r="X355" s="521">
        <f t="shared" si="918"/>
        <v>30.79530333358511</v>
      </c>
      <c r="Y355" s="521">
        <f t="shared" si="918"/>
        <v>63.036819606183442</v>
      </c>
      <c r="Z355" s="521">
        <f t="shared" si="918"/>
        <v>99.234750194298954</v>
      </c>
      <c r="AA355" s="521">
        <f t="shared" si="918"/>
        <v>125.55457883534612</v>
      </c>
      <c r="AB355" s="521">
        <f t="shared" si="918"/>
        <v>138.09982823459586</v>
      </c>
      <c r="AC355" s="863">
        <f>AB355/AB354</f>
        <v>0.65251515139811433</v>
      </c>
      <c r="AD355" s="853">
        <f>AD354-80</f>
        <v>138</v>
      </c>
      <c r="AE355" s="641">
        <f>AD355/AD354</f>
        <v>0.6330275229357798</v>
      </c>
    </row>
    <row r="358" spans="16:31" ht="12" customHeight="1">
      <c r="P358" t="s">
        <v>646</v>
      </c>
      <c r="U358" s="346">
        <f>26%</f>
        <v>0.26</v>
      </c>
      <c r="V358" s="346">
        <v>1.2</v>
      </c>
      <c r="W358" s="346">
        <v>0.28000000000000003</v>
      </c>
      <c r="X358" s="346">
        <v>0.35</v>
      </c>
      <c r="Y358" s="346">
        <v>0.46</v>
      </c>
      <c r="Z358" s="346">
        <v>0.46</v>
      </c>
      <c r="AA358" s="346">
        <v>0.46</v>
      </c>
      <c r="AB358" s="346">
        <v>0.46</v>
      </c>
    </row>
    <row r="359" spans="16:31" s="336" customFormat="1" ht="12" customHeight="1">
      <c r="P359" s="336" t="s">
        <v>647</v>
      </c>
      <c r="U359" s="910">
        <f>(U220*U358*3.6*183+(U224+U221)*3.6*94*70%+(U217+U218)*3.6*94*80%)/(U228*3.6*94)</f>
        <v>6.0233953246484992E-2</v>
      </c>
      <c r="V359" s="910">
        <f>(V220*V358*3.6*183+(V224+V221)*3.6*94*70%+(V217+V218)*3.6*94*80%)/(V228*3.6*94)</f>
        <v>0.10564113650022564</v>
      </c>
      <c r="W359" s="910">
        <f t="shared" ref="W359:AB359" si="920">(W220*W358*3.6*183+(W224+W221)*3.6*94*70%+(W217+W218)*3.6*94*80%)/(W228*3.6*94)</f>
        <v>7.9063555609794028E-2</v>
      </c>
      <c r="X359" s="1031">
        <f>(X220*X358*3.6*183+(X224+X221)*3.6*94*70%+(X217+X218)*3.6*94*80%)/(X228*3.6*94)</f>
        <v>0.13772814108203854</v>
      </c>
      <c r="Y359" s="910">
        <f t="shared" si="920"/>
        <v>0.27760969813009262</v>
      </c>
      <c r="Z359" s="910">
        <f t="shared" si="920"/>
        <v>0.48425906263257745</v>
      </c>
      <c r="AA359" s="910">
        <f t="shared" si="920"/>
        <v>0.72464289938592874</v>
      </c>
      <c r="AB359" s="910">
        <f t="shared" si="920"/>
        <v>0.85405691862067445</v>
      </c>
    </row>
    <row r="360" spans="16:31" ht="12" customHeight="1">
      <c r="P360" t="s">
        <v>643</v>
      </c>
      <c r="U360" s="655">
        <v>2022</v>
      </c>
      <c r="V360" s="655">
        <v>2023</v>
      </c>
      <c r="W360" s="174">
        <v>2025</v>
      </c>
      <c r="X360" s="174">
        <v>2030</v>
      </c>
      <c r="Y360" s="174">
        <v>2035</v>
      </c>
      <c r="Z360" s="174">
        <v>2040</v>
      </c>
      <c r="AA360" s="174">
        <v>2045</v>
      </c>
      <c r="AB360" s="174">
        <v>2050</v>
      </c>
    </row>
    <row r="361" spans="16:31" ht="12" customHeight="1">
      <c r="T361" t="s">
        <v>611</v>
      </c>
      <c r="U361" s="335">
        <f>U264*7%</f>
        <v>35.95933946389809</v>
      </c>
      <c r="V361" s="335">
        <f>V264*7%</f>
        <v>35.042461291677704</v>
      </c>
      <c r="W361" s="335">
        <f t="shared" ref="W361:AB361" si="921">W264*7%</f>
        <v>33.663458172593224</v>
      </c>
      <c r="X361" s="335">
        <f t="shared" si="921"/>
        <v>27.891652243975393</v>
      </c>
      <c r="Y361" s="335">
        <f t="shared" si="921"/>
        <v>22.358435068146772</v>
      </c>
      <c r="Z361" s="335">
        <f t="shared" si="921"/>
        <v>16.55346249993212</v>
      </c>
      <c r="AA361" s="335">
        <f t="shared" si="921"/>
        <v>12.534275933761519</v>
      </c>
      <c r="AB361" s="335">
        <f t="shared" si="921"/>
        <v>10.564954322598107</v>
      </c>
    </row>
    <row r="363" spans="16:31" ht="12" customHeight="1">
      <c r="T363" t="s">
        <v>612</v>
      </c>
      <c r="U363" s="460">
        <f>U348-U361-U340</f>
        <v>1.7148122722902102</v>
      </c>
      <c r="V363" s="460">
        <f>V348-V361-V340</f>
        <v>4.5700998608454526</v>
      </c>
      <c r="W363" s="460">
        <f t="shared" ref="W363:AB363" si="922">W348-W361-W340</f>
        <v>12.899895430118123</v>
      </c>
      <c r="X363" s="460">
        <f t="shared" si="922"/>
        <v>27.225706125192779</v>
      </c>
      <c r="Y363" s="460">
        <f t="shared" si="922"/>
        <v>39.429374558246167</v>
      </c>
      <c r="Z363" s="460">
        <f t="shared" si="922"/>
        <v>45.077485935350708</v>
      </c>
      <c r="AA363" s="460">
        <f t="shared" si="922"/>
        <v>43.353939058247505</v>
      </c>
      <c r="AB363" s="460">
        <f t="shared" si="922"/>
        <v>34.749434645457676</v>
      </c>
    </row>
    <row r="364" spans="16:31" ht="12" customHeight="1">
      <c r="T364" t="s">
        <v>648</v>
      </c>
      <c r="U364" s="460">
        <f>U342+U344+U346</f>
        <v>0.59156582886888986</v>
      </c>
      <c r="V364" s="460">
        <f>V342+V344+V346</f>
        <v>0.99151595414540794</v>
      </c>
      <c r="W364" s="460">
        <f t="shared" ref="W364:AB364" si="923">W342+W344+W346</f>
        <v>2.3155121142188717</v>
      </c>
      <c r="X364" s="460">
        <f t="shared" si="923"/>
        <v>6.2028013767946746</v>
      </c>
      <c r="Y364" s="460">
        <f t="shared" si="923"/>
        <v>14.021620222813974</v>
      </c>
      <c r="Z364" s="460">
        <f t="shared" si="923"/>
        <v>20.825788958722924</v>
      </c>
      <c r="AA364" s="460">
        <f t="shared" si="923"/>
        <v>22.511949355260004</v>
      </c>
      <c r="AB364" s="460">
        <f t="shared" si="923"/>
        <v>26.626438109293698</v>
      </c>
    </row>
    <row r="365" spans="16:31" ht="12" customHeight="1">
      <c r="T365" t="s">
        <v>649</v>
      </c>
      <c r="U365" s="460">
        <f>U338+U339-U361</f>
        <v>1.1232464434213227</v>
      </c>
      <c r="V365" s="460">
        <f>V338+V339-V361</f>
        <v>3.5785839067000396</v>
      </c>
      <c r="W365" s="460">
        <f t="shared" ref="W365:AB365" si="924">W338+W339-W361</f>
        <v>10.584383315899252</v>
      </c>
      <c r="X365" s="460">
        <f t="shared" si="924"/>
        <v>21.022904748398112</v>
      </c>
      <c r="Y365" s="460">
        <f t="shared" si="924"/>
        <v>25.407754335432191</v>
      </c>
      <c r="Z365" s="460">
        <f t="shared" si="924"/>
        <v>24.251696976627787</v>
      </c>
      <c r="AA365" s="460">
        <f t="shared" si="924"/>
        <v>20.841989702987497</v>
      </c>
      <c r="AB365" s="460">
        <f t="shared" si="924"/>
        <v>8.1229965361639795</v>
      </c>
    </row>
    <row r="367" spans="16:31" ht="12" customHeight="1">
      <c r="T367" t="s">
        <v>650</v>
      </c>
      <c r="U367" s="460">
        <f>U340</f>
        <v>0</v>
      </c>
      <c r="V367" s="460">
        <f>V340</f>
        <v>0</v>
      </c>
      <c r="W367" s="460">
        <f t="shared" ref="W367:AB367" si="925">W340</f>
        <v>0.20603923470433216</v>
      </c>
      <c r="X367" s="460">
        <f t="shared" si="925"/>
        <v>0.74369640555567473</v>
      </c>
      <c r="Y367" s="460">
        <f t="shared" si="925"/>
        <v>0.64244147067268287</v>
      </c>
      <c r="Z367" s="460">
        <f t="shared" si="925"/>
        <v>0.4550912623364784</v>
      </c>
      <c r="AA367" s="460">
        <f t="shared" si="925"/>
        <v>0.24338156017367318</v>
      </c>
      <c r="AB367" s="460">
        <f t="shared" si="925"/>
        <v>0.51750649298927631</v>
      </c>
    </row>
    <row r="369" spans="21:28" ht="12" customHeight="1">
      <c r="U369" s="335"/>
      <c r="V369" s="335"/>
      <c r="W369" s="335"/>
      <c r="X369" s="335"/>
      <c r="Y369" s="335"/>
      <c r="Z369" s="335"/>
      <c r="AA369" s="335"/>
      <c r="AB369" s="33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41"/>
  <sheetViews>
    <sheetView topLeftCell="A37" workbookViewId="0">
      <selection activeCell="L49" sqref="L49"/>
    </sheetView>
  </sheetViews>
  <sheetFormatPr baseColWidth="10" defaultColWidth="11.42578125" defaultRowHeight="12.75"/>
  <cols>
    <col min="1" max="1" width="41.7109375" style="1" customWidth="1"/>
    <col min="2" max="5" width="7.42578125" style="2" customWidth="1"/>
    <col min="6" max="9" width="7.42578125" style="1" customWidth="1"/>
    <col min="10" max="10" width="6.140625" style="1" customWidth="1"/>
    <col min="11" max="11" width="6.85546875" style="1" customWidth="1"/>
    <col min="12" max="16" width="8.5703125" style="1" customWidth="1"/>
    <col min="17" max="26" width="7.7109375" style="1" customWidth="1"/>
    <col min="27" max="16384" width="11.42578125" style="1"/>
  </cols>
  <sheetData>
    <row r="1" spans="1:27">
      <c r="A1" s="1" t="s">
        <v>0</v>
      </c>
      <c r="B1" s="2">
        <v>41.868000000000002</v>
      </c>
      <c r="C1" s="2" t="s">
        <v>1</v>
      </c>
      <c r="D1" s="2">
        <f>B1/3.6</f>
        <v>11.63</v>
      </c>
      <c r="E1" s="2" t="s">
        <v>2</v>
      </c>
    </row>
    <row r="3" spans="1:27" s="3" customFormat="1">
      <c r="A3" s="3" t="s">
        <v>3</v>
      </c>
      <c r="B3" s="4"/>
      <c r="C3" s="4"/>
      <c r="D3" s="4"/>
      <c r="E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s="3" customFormat="1" ht="25.5">
      <c r="A4" s="559"/>
      <c r="B4" s="560" t="s">
        <v>541</v>
      </c>
      <c r="C4" s="560" t="s">
        <v>537</v>
      </c>
      <c r="D4" s="561" t="s">
        <v>12</v>
      </c>
      <c r="E4" s="561" t="s">
        <v>17</v>
      </c>
      <c r="F4" s="560" t="s">
        <v>538</v>
      </c>
      <c r="G4" s="560" t="s">
        <v>539</v>
      </c>
      <c r="I4" s="3" t="s">
        <v>757</v>
      </c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s="3" customFormat="1">
      <c r="A5" s="559" t="s">
        <v>79</v>
      </c>
      <c r="B5" s="559"/>
      <c r="C5" s="559">
        <v>120</v>
      </c>
      <c r="D5" s="562"/>
      <c r="E5" s="563"/>
      <c r="F5" s="559"/>
      <c r="G5" s="559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s="3" customFormat="1">
      <c r="A6" s="559" t="s">
        <v>13</v>
      </c>
      <c r="B6" s="559">
        <v>36</v>
      </c>
      <c r="C6" s="564">
        <v>42.6</v>
      </c>
      <c r="D6" s="652">
        <v>10</v>
      </c>
      <c r="E6" s="565">
        <v>2.6827199999999998</v>
      </c>
      <c r="F6" s="566">
        <v>0.26827199999999995</v>
      </c>
      <c r="G6" s="566">
        <v>0.27095471999999998</v>
      </c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s="3" customFormat="1">
      <c r="A7" s="559" t="s">
        <v>40</v>
      </c>
      <c r="B7" s="559">
        <v>32</v>
      </c>
      <c r="C7" s="564">
        <v>44</v>
      </c>
      <c r="D7" s="652">
        <v>8.8888888888888893</v>
      </c>
      <c r="E7" s="565">
        <v>2.3193600000000001</v>
      </c>
      <c r="F7" s="566">
        <v>0.26092799999999999</v>
      </c>
      <c r="G7" s="566">
        <v>0.26353727999999998</v>
      </c>
      <c r="I7" s="673"/>
      <c r="J7" s="67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s="3" customFormat="1">
      <c r="A8" s="559" t="s">
        <v>540</v>
      </c>
      <c r="B8" s="559">
        <v>34</v>
      </c>
      <c r="C8" s="564">
        <v>44</v>
      </c>
      <c r="D8" s="652">
        <v>9.4444444444444446</v>
      </c>
      <c r="E8" s="565">
        <v>2.4340600000000001</v>
      </c>
      <c r="F8" s="566">
        <v>0.25772400000000001</v>
      </c>
      <c r="G8" s="566">
        <v>0.26030123999999999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s="3" customFormat="1">
      <c r="A9" s="1"/>
      <c r="B9" s="1"/>
      <c r="C9" s="296"/>
      <c r="D9" s="568"/>
      <c r="E9" s="569"/>
      <c r="F9" s="570"/>
      <c r="G9" s="57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s="3" customFormat="1">
      <c r="A10" s="559"/>
      <c r="B10" s="559"/>
      <c r="C10" s="559" t="s">
        <v>537</v>
      </c>
      <c r="D10" s="563" t="s">
        <v>14</v>
      </c>
      <c r="E10" s="563" t="s">
        <v>18</v>
      </c>
      <c r="F10" s="559" t="s">
        <v>538</v>
      </c>
      <c r="G10" s="559" t="s">
        <v>539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s="3" customFormat="1">
      <c r="A11" s="559" t="s">
        <v>543</v>
      </c>
      <c r="B11" s="559"/>
      <c r="C11" s="559">
        <f>D11*3.6</f>
        <v>49.6</v>
      </c>
      <c r="D11" s="565">
        <v>13.777777777777779</v>
      </c>
      <c r="E11" s="571">
        <v>2.7994240000000001</v>
      </c>
      <c r="F11" s="571">
        <v>0.203184</v>
      </c>
      <c r="G11" s="572">
        <v>0.20521584000000001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s="3" customFormat="1">
      <c r="A12" s="559" t="s">
        <v>44</v>
      </c>
      <c r="B12" s="559"/>
      <c r="C12" s="559">
        <f>D12*3.6</f>
        <v>46</v>
      </c>
      <c r="D12" s="565">
        <v>12.777777777777777</v>
      </c>
      <c r="E12" s="571">
        <v>2.9026000000000001</v>
      </c>
      <c r="F12" s="571">
        <v>0.22716000000000003</v>
      </c>
      <c r="G12" s="572">
        <v>0.22943160000000004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s="3" customFormat="1">
      <c r="B13" s="4"/>
      <c r="C13" s="4"/>
      <c r="D13" s="4"/>
      <c r="E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5" t="s">
        <v>4</v>
      </c>
    </row>
    <row r="15" spans="1:27" ht="46.5" customHeight="1">
      <c r="B15" s="6" t="s">
        <v>5</v>
      </c>
      <c r="C15" s="6" t="s">
        <v>6</v>
      </c>
      <c r="P15"/>
    </row>
    <row r="16" spans="1:27" ht="15">
      <c r="A16" s="7"/>
      <c r="B16" s="8">
        <v>2015</v>
      </c>
      <c r="C16" s="8">
        <v>2015</v>
      </c>
      <c r="E16" s="573"/>
      <c r="F16" s="574"/>
      <c r="G16" s="574"/>
      <c r="H16" s="574"/>
      <c r="I16" s="574"/>
      <c r="Q16"/>
    </row>
    <row r="17" spans="1:29" ht="15">
      <c r="A17" s="7" t="s">
        <v>7</v>
      </c>
      <c r="B17" s="9">
        <f>C17*11.63</f>
        <v>3.0645050000000005</v>
      </c>
      <c r="C17" s="9">
        <v>0.26350000000000001</v>
      </c>
      <c r="E17" s="573">
        <v>0.26096302665520205</v>
      </c>
      <c r="F17" s="574">
        <f>C17/E17</f>
        <v>1.0097215815485998</v>
      </c>
      <c r="G17" s="574"/>
      <c r="H17" s="574"/>
      <c r="I17" s="574"/>
      <c r="Q17"/>
    </row>
    <row r="18" spans="1:29" ht="15">
      <c r="A18" s="7" t="s">
        <v>8</v>
      </c>
      <c r="B18" s="9">
        <f t="shared" ref="B18:B19" si="0">C18*11.63</f>
        <v>3.1517300000000006</v>
      </c>
      <c r="C18" s="9">
        <v>0.27100000000000002</v>
      </c>
      <c r="E18" s="573">
        <v>0.27343078245915736</v>
      </c>
      <c r="F18" s="574">
        <f t="shared" ref="F18:F20" si="1">C18/E18</f>
        <v>0.99111006289308179</v>
      </c>
      <c r="G18" s="574"/>
      <c r="H18" s="574"/>
      <c r="I18" s="574"/>
      <c r="Q18"/>
    </row>
    <row r="19" spans="1:29" ht="15">
      <c r="A19" s="7" t="s">
        <v>9</v>
      </c>
      <c r="B19" s="9">
        <f t="shared" si="0"/>
        <v>3.0272890000000001</v>
      </c>
      <c r="C19" s="9">
        <v>0.26029999999999998</v>
      </c>
      <c r="E19" s="573">
        <v>0.25984522785898534</v>
      </c>
      <c r="F19" s="574">
        <f t="shared" si="1"/>
        <v>1.0017501654533423</v>
      </c>
      <c r="G19" s="574"/>
      <c r="H19" s="574"/>
      <c r="I19" s="574"/>
      <c r="Q19"/>
    </row>
    <row r="20" spans="1:29">
      <c r="A20" s="7" t="s">
        <v>10</v>
      </c>
      <c r="B20" s="9">
        <f>C20*11.63</f>
        <v>2.3630299200000002</v>
      </c>
      <c r="C20" s="9">
        <f>F11</f>
        <v>0.203184</v>
      </c>
      <c r="E20" s="573">
        <v>0.20309544282029235</v>
      </c>
      <c r="F20" s="575">
        <f t="shared" si="1"/>
        <v>1.0004360372565622</v>
      </c>
      <c r="G20" s="575"/>
      <c r="H20" s="575"/>
      <c r="I20" s="574"/>
    </row>
    <row r="22" spans="1:29" ht="15">
      <c r="AB22" s="373"/>
    </row>
    <row r="23" spans="1:29" ht="15">
      <c r="A23" s="12" t="s">
        <v>15</v>
      </c>
      <c r="B23" s="5" t="s">
        <v>542</v>
      </c>
      <c r="D23" s="5" t="s">
        <v>11</v>
      </c>
      <c r="AB23" s="373"/>
    </row>
    <row r="24" spans="1:29" customFormat="1" ht="15">
      <c r="A24" s="10" t="s">
        <v>7</v>
      </c>
      <c r="B24" s="240">
        <f>E7*1.01</f>
        <v>2.3425536</v>
      </c>
      <c r="C24" s="11" t="s">
        <v>17</v>
      </c>
      <c r="D24" s="240">
        <f>32/3.6</f>
        <v>8.8888888888888893</v>
      </c>
      <c r="E24" s="11" t="s">
        <v>12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373"/>
      <c r="AC24" s="1"/>
    </row>
    <row r="25" spans="1:29" customFormat="1" ht="15">
      <c r="A25" s="10" t="s">
        <v>13</v>
      </c>
      <c r="B25" s="240">
        <f>E6*1.01</f>
        <v>2.7095471999999998</v>
      </c>
      <c r="C25" s="11" t="s">
        <v>17</v>
      </c>
      <c r="D25" s="240">
        <v>10</v>
      </c>
      <c r="E25" s="11" t="s">
        <v>12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373"/>
      <c r="AC25" s="1"/>
    </row>
    <row r="26" spans="1:29" customFormat="1" ht="15">
      <c r="A26" s="10" t="s">
        <v>9</v>
      </c>
      <c r="B26" s="240">
        <f>E8*1.01</f>
        <v>2.4584006</v>
      </c>
      <c r="C26" s="11" t="s">
        <v>17</v>
      </c>
      <c r="D26" s="240">
        <f>34/3.6</f>
        <v>9.4444444444444446</v>
      </c>
      <c r="E26" s="11" t="s">
        <v>12</v>
      </c>
      <c r="F26" s="567"/>
      <c r="G26" s="567"/>
      <c r="H26" s="56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373"/>
      <c r="AC26" s="1"/>
    </row>
    <row r="27" spans="1:29" customFormat="1" ht="15">
      <c r="A27" s="10" t="s">
        <v>10</v>
      </c>
      <c r="B27" s="240">
        <f>E11</f>
        <v>2.7994240000000001</v>
      </c>
      <c r="C27" s="11" t="s">
        <v>18</v>
      </c>
      <c r="D27" s="240">
        <f>D11</f>
        <v>13.777777777777779</v>
      </c>
      <c r="E27" s="11" t="s">
        <v>14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373"/>
      <c r="AC27" s="1"/>
    </row>
    <row r="28" spans="1:29" ht="15">
      <c r="E28" s="1"/>
      <c r="Z28" s="373"/>
    </row>
    <row r="29" spans="1:29" customFormat="1" ht="15">
      <c r="A29" s="3" t="s">
        <v>19</v>
      </c>
      <c r="B29" s="2"/>
      <c r="C29" s="2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373"/>
      <c r="Z29" s="1"/>
    </row>
    <row r="30" spans="1:29" ht="15">
      <c r="B30" s="1"/>
      <c r="C30" s="2">
        <v>2019</v>
      </c>
      <c r="D30" s="2">
        <v>2020</v>
      </c>
      <c r="E30" s="2">
        <v>2021</v>
      </c>
      <c r="F30" s="2">
        <v>2022</v>
      </c>
      <c r="G30" s="2">
        <v>2023</v>
      </c>
      <c r="H30" s="2">
        <v>2025</v>
      </c>
      <c r="Y30" s="373"/>
    </row>
    <row r="31" spans="1:29" ht="15">
      <c r="A31" s="1562" t="s">
        <v>736</v>
      </c>
      <c r="B31" s="1563"/>
      <c r="C31" s="1564">
        <v>6.7561970322559228E-2</v>
      </c>
      <c r="D31" s="1564">
        <v>6.6866997846901047E-2</v>
      </c>
      <c r="E31" s="1564">
        <v>9.4685302322833786E-2</v>
      </c>
      <c r="F31" s="1564">
        <v>9.5325097109589169E-2</v>
      </c>
      <c r="G31" s="1564">
        <v>9.7510636891319405E-2</v>
      </c>
      <c r="H31" s="2"/>
      <c r="Y31" s="373"/>
    </row>
    <row r="32" spans="1:29" ht="15">
      <c r="A32" s="1556" t="s">
        <v>831</v>
      </c>
      <c r="B32" s="1557"/>
      <c r="C32" s="1558"/>
      <c r="D32" s="1558"/>
      <c r="E32" s="1558"/>
      <c r="F32" s="1558"/>
      <c r="G32" s="1558"/>
      <c r="Y32" s="373"/>
    </row>
    <row r="33" spans="1:30" ht="15">
      <c r="A33" s="1558" t="s">
        <v>830</v>
      </c>
      <c r="B33" s="1557"/>
      <c r="C33" s="1561">
        <v>7.7192912894992582E-2</v>
      </c>
      <c r="D33" s="1561">
        <v>7.5518201166712304E-2</v>
      </c>
      <c r="E33" s="1561">
        <v>7.3373388911742402E-2</v>
      </c>
      <c r="F33" s="1561">
        <v>7.5274250870413922E-2</v>
      </c>
      <c r="G33" s="1561">
        <v>8.0453012497478701E-2</v>
      </c>
      <c r="H33" s="2"/>
      <c r="Y33" s="373"/>
    </row>
    <row r="34" spans="1:30" ht="15">
      <c r="A34" s="1" t="s">
        <v>737</v>
      </c>
      <c r="C34" s="1566">
        <f>C39/4.5+3.5/4.5*C40</f>
        <v>7.4333333333333335E-2</v>
      </c>
      <c r="D34" s="1566">
        <f t="shared" ref="D34:G34" si="2">D39/4.5+3.5/4.5*D40</f>
        <v>8.0444444444444457E-2</v>
      </c>
      <c r="E34" s="1566">
        <f t="shared" si="2"/>
        <v>8.1333333333333341E-2</v>
      </c>
      <c r="F34" s="1566">
        <f t="shared" si="2"/>
        <v>8.5777777777777786E-2</v>
      </c>
      <c r="G34" s="1566">
        <f t="shared" si="2"/>
        <v>8.7999999999999995E-2</v>
      </c>
      <c r="H34" s="2"/>
      <c r="Y34" s="373"/>
    </row>
    <row r="35" spans="1:30" ht="15">
      <c r="A35" s="1" t="s">
        <v>834</v>
      </c>
      <c r="C35" s="1567">
        <f>C33/C34</f>
        <v>1.0384696802016939</v>
      </c>
      <c r="D35" s="1567">
        <f t="shared" ref="D35:G35" si="3">D33/D34</f>
        <v>0.9387621691994622</v>
      </c>
      <c r="E35" s="1567">
        <f t="shared" si="3"/>
        <v>0.9021318308820786</v>
      </c>
      <c r="F35" s="1567">
        <f t="shared" si="3"/>
        <v>0.8775495567794368</v>
      </c>
      <c r="G35" s="1567">
        <f t="shared" si="3"/>
        <v>0.91423877838043988</v>
      </c>
      <c r="H35" s="569">
        <v>1</v>
      </c>
      <c r="Y35" s="373"/>
    </row>
    <row r="36" spans="1:30" ht="15">
      <c r="C36" s="1054"/>
      <c r="D36" s="1054"/>
      <c r="E36" s="1054"/>
      <c r="F36" s="1054"/>
      <c r="G36" s="1054"/>
      <c r="Y36" s="373"/>
    </row>
    <row r="37" spans="1:30" ht="15">
      <c r="A37" s="1556" t="s">
        <v>832</v>
      </c>
      <c r="B37" s="1557"/>
      <c r="C37" s="1558"/>
      <c r="D37" s="1558"/>
      <c r="E37" s="1558"/>
      <c r="F37" s="1558"/>
      <c r="G37" s="1558"/>
      <c r="H37" s="1558"/>
      <c r="Y37" s="373"/>
    </row>
    <row r="38" spans="1:30" ht="15">
      <c r="A38" s="10"/>
      <c r="B38" s="11">
        <v>2018</v>
      </c>
      <c r="C38" s="11">
        <v>2019</v>
      </c>
      <c r="D38" s="11">
        <v>2020</v>
      </c>
      <c r="E38" s="11">
        <v>2021</v>
      </c>
      <c r="F38" s="11">
        <v>2022</v>
      </c>
      <c r="G38" s="11">
        <v>2023</v>
      </c>
      <c r="H38" s="11">
        <v>2025</v>
      </c>
      <c r="Y38" s="373"/>
    </row>
    <row r="39" spans="1:30" ht="15">
      <c r="A39" s="10" t="s">
        <v>21</v>
      </c>
      <c r="B39" s="556">
        <v>7.2999999999999995E-2</v>
      </c>
      <c r="C39" s="1565">
        <v>7.9000000000000001E-2</v>
      </c>
      <c r="D39" s="1565">
        <v>8.2000000000000003E-2</v>
      </c>
      <c r="E39" s="1565">
        <v>8.5999999999999993E-2</v>
      </c>
      <c r="F39" s="1565">
        <v>9.1999999999999998E-2</v>
      </c>
      <c r="G39" s="1565">
        <v>9.5000000000000001E-2</v>
      </c>
      <c r="H39" s="1565">
        <v>0.105</v>
      </c>
      <c r="Y39" s="373"/>
    </row>
    <row r="40" spans="1:30" ht="15">
      <c r="A40" s="10" t="s">
        <v>22</v>
      </c>
      <c r="B40" s="556">
        <v>6.9699999999999998E-2</v>
      </c>
      <c r="C40" s="1565">
        <v>7.2999999999999995E-2</v>
      </c>
      <c r="D40" s="1565">
        <v>0.08</v>
      </c>
      <c r="E40" s="1565">
        <v>0.08</v>
      </c>
      <c r="F40" s="1565">
        <v>8.4000000000000005E-2</v>
      </c>
      <c r="G40" s="1565">
        <v>8.5999999999999993E-2</v>
      </c>
      <c r="H40" s="1565">
        <v>9.4E-2</v>
      </c>
      <c r="Y40" s="373"/>
    </row>
    <row r="41" spans="1:30" ht="15">
      <c r="A41" s="10" t="s">
        <v>23</v>
      </c>
      <c r="B41" s="556">
        <f>0.1%</f>
        <v>1E-3</v>
      </c>
      <c r="C41" s="556">
        <f>0.1%</f>
        <v>1E-3</v>
      </c>
      <c r="D41" s="556">
        <f>0.1%</f>
        <v>1E-3</v>
      </c>
      <c r="E41" s="556">
        <f>D41</f>
        <v>1E-3</v>
      </c>
      <c r="F41" s="556">
        <f>E41</f>
        <v>1E-3</v>
      </c>
      <c r="G41" s="556">
        <v>0.01</v>
      </c>
      <c r="H41" s="556">
        <f>2%</f>
        <v>0.02</v>
      </c>
      <c r="Y41" s="373"/>
    </row>
    <row r="42" spans="1:30" ht="15">
      <c r="C42" s="1054"/>
      <c r="D42" s="1054"/>
      <c r="E42" s="1054"/>
      <c r="F42" s="1054"/>
      <c r="G42" s="1054"/>
      <c r="Y42" s="373"/>
    </row>
    <row r="43" spans="1:30" ht="15">
      <c r="A43" s="1556" t="s">
        <v>833</v>
      </c>
      <c r="B43" s="1557"/>
      <c r="C43" s="1558"/>
      <c r="D43" s="1558"/>
      <c r="E43" s="1558"/>
      <c r="F43" s="1558"/>
      <c r="G43" s="1558"/>
      <c r="H43" s="1558"/>
      <c r="Y43" s="373"/>
    </row>
    <row r="44" spans="1:30" customFormat="1" ht="15">
      <c r="A44" s="1" t="s">
        <v>361</v>
      </c>
      <c r="B44" s="2"/>
      <c r="C44" s="2"/>
      <c r="D44" s="2"/>
      <c r="E44" s="2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373"/>
      <c r="AD44" s="1"/>
    </row>
    <row r="45" spans="1:30" customFormat="1" ht="15">
      <c r="A45" s="10"/>
      <c r="B45" s="1559">
        <v>2018</v>
      </c>
      <c r="C45" s="11">
        <v>2019</v>
      </c>
      <c r="D45" s="11">
        <v>2020</v>
      </c>
      <c r="E45" s="11">
        <v>2021</v>
      </c>
      <c r="F45" s="11">
        <v>2022</v>
      </c>
      <c r="G45" s="11">
        <v>2023</v>
      </c>
      <c r="H45" s="11">
        <v>2025</v>
      </c>
      <c r="I45" s="11">
        <v>2030</v>
      </c>
      <c r="J45" s="11">
        <v>2035</v>
      </c>
      <c r="K45" s="11">
        <v>2040</v>
      </c>
      <c r="L45" s="11">
        <v>2045</v>
      </c>
      <c r="M45" s="11">
        <v>2050</v>
      </c>
      <c r="N45" s="1"/>
      <c r="O45" s="1"/>
      <c r="P45" s="1">
        <v>2022</v>
      </c>
      <c r="Q45" s="1">
        <v>2023</v>
      </c>
      <c r="R45" s="1">
        <v>2024</v>
      </c>
      <c r="S45" s="1">
        <v>2025</v>
      </c>
      <c r="T45" s="1"/>
      <c r="U45" s="1"/>
      <c r="V45" s="1"/>
      <c r="W45" s="1"/>
      <c r="X45" s="1"/>
      <c r="Y45" s="1"/>
      <c r="Z45" s="1"/>
      <c r="AA45" s="1"/>
      <c r="AB45" s="1"/>
      <c r="AC45" s="373"/>
      <c r="AD45" s="1"/>
    </row>
    <row r="46" spans="1:30" customFormat="1" ht="15">
      <c r="A46" s="10" t="s">
        <v>21</v>
      </c>
      <c r="B46" s="1560">
        <f>B39</f>
        <v>7.2999999999999995E-2</v>
      </c>
      <c r="C46" s="1560">
        <f>C39*C$35</f>
        <v>8.2039104735933829E-2</v>
      </c>
      <c r="D46" s="1560">
        <f t="shared" ref="D46:H46" si="4">D39*D$35</f>
        <v>7.69784978743559E-2</v>
      </c>
      <c r="E46" s="1560">
        <f t="shared" si="4"/>
        <v>7.7583337455858756E-2</v>
      </c>
      <c r="F46" s="1560">
        <f t="shared" si="4"/>
        <v>8.0734559223708188E-2</v>
      </c>
      <c r="G46" s="1560">
        <f t="shared" si="4"/>
        <v>8.685268394614179E-2</v>
      </c>
      <c r="H46" s="1560">
        <f t="shared" si="4"/>
        <v>0.105</v>
      </c>
      <c r="I46" s="860">
        <v>0.13700000000000001</v>
      </c>
      <c r="J46" s="860">
        <v>0.19</v>
      </c>
      <c r="K46" s="861">
        <v>0.3</v>
      </c>
      <c r="L46" s="861">
        <v>0.6</v>
      </c>
      <c r="M46" s="861">
        <v>1</v>
      </c>
      <c r="N46" s="1"/>
      <c r="O46" s="1" t="s">
        <v>257</v>
      </c>
      <c r="P46" s="583"/>
      <c r="Q46" s="583">
        <v>9.5000000000000001E-2</v>
      </c>
      <c r="R46" s="583">
        <v>9.9000000000000005E-2</v>
      </c>
      <c r="S46" s="583">
        <v>0.105</v>
      </c>
      <c r="T46" s="1"/>
      <c r="U46" s="1"/>
      <c r="V46" s="1"/>
      <c r="W46" s="1"/>
      <c r="X46" s="1"/>
      <c r="Y46" s="1"/>
      <c r="Z46" s="1"/>
      <c r="AA46" s="1"/>
      <c r="AB46" s="1"/>
      <c r="AC46" s="373"/>
      <c r="AD46" s="1"/>
    </row>
    <row r="47" spans="1:30" customFormat="1" ht="15">
      <c r="A47" s="10" t="s">
        <v>22</v>
      </c>
      <c r="B47" s="1560">
        <f>B40</f>
        <v>6.9699999999999998E-2</v>
      </c>
      <c r="C47" s="1560">
        <f>C40*C$35</f>
        <v>7.5808286654723653E-2</v>
      </c>
      <c r="D47" s="1560">
        <f t="shared" ref="D47:H47" si="5">D40*D$35</f>
        <v>7.5100973535956975E-2</v>
      </c>
      <c r="E47" s="1560">
        <f t="shared" si="5"/>
        <v>7.2170546470566296E-2</v>
      </c>
      <c r="F47" s="1560">
        <f t="shared" si="5"/>
        <v>7.3714162769472694E-2</v>
      </c>
      <c r="G47" s="1560">
        <f t="shared" si="5"/>
        <v>7.8624534940717819E-2</v>
      </c>
      <c r="H47" s="1560">
        <f t="shared" si="5"/>
        <v>9.4E-2</v>
      </c>
      <c r="I47" s="860">
        <f>I46</f>
        <v>0.13700000000000001</v>
      </c>
      <c r="J47" s="860">
        <v>0.19</v>
      </c>
      <c r="K47" s="861">
        <f t="shared" ref="K47:M47" si="6">K46</f>
        <v>0.3</v>
      </c>
      <c r="L47" s="861">
        <f t="shared" si="6"/>
        <v>0.6</v>
      </c>
      <c r="M47" s="861">
        <f t="shared" si="6"/>
        <v>1</v>
      </c>
      <c r="N47" s="1"/>
      <c r="O47" s="1" t="s">
        <v>258</v>
      </c>
      <c r="P47" s="583"/>
      <c r="Q47" s="583">
        <v>8.5999999999999993E-2</v>
      </c>
      <c r="R47" s="583">
        <v>9.1999999999999998E-2</v>
      </c>
      <c r="S47" s="583">
        <v>9.4E-2</v>
      </c>
      <c r="T47" s="1"/>
      <c r="U47" s="1"/>
      <c r="V47" s="1"/>
      <c r="W47" s="1"/>
      <c r="X47" s="1"/>
      <c r="Y47" s="1"/>
      <c r="Z47" s="1"/>
      <c r="AA47" s="1"/>
      <c r="AB47" s="1"/>
      <c r="AC47" s="373"/>
      <c r="AD47" s="1"/>
    </row>
    <row r="48" spans="1:30" customFormat="1" ht="15">
      <c r="A48" s="10" t="s">
        <v>23</v>
      </c>
      <c r="B48" s="1560">
        <f>0.1%</f>
        <v>1E-3</v>
      </c>
      <c r="C48" s="556">
        <f>C34</f>
        <v>7.4333333333333335E-2</v>
      </c>
      <c r="D48" s="556">
        <f>0.1%</f>
        <v>1E-3</v>
      </c>
      <c r="E48" s="556"/>
      <c r="F48" s="556"/>
      <c r="G48" s="556">
        <v>0.01</v>
      </c>
      <c r="H48" s="556">
        <v>0.05</v>
      </c>
      <c r="I48" s="860">
        <v>0.15</v>
      </c>
      <c r="J48" s="860">
        <v>0.2</v>
      </c>
      <c r="K48" s="861">
        <v>0.4</v>
      </c>
      <c r="L48" s="861">
        <v>0.5</v>
      </c>
      <c r="M48" s="861">
        <v>1</v>
      </c>
      <c r="N48" s="1"/>
      <c r="O48" s="1" t="s">
        <v>549</v>
      </c>
      <c r="P48" s="583"/>
      <c r="Q48" s="583">
        <v>0.01</v>
      </c>
      <c r="R48" s="583">
        <v>1.4999999999999999E-2</v>
      </c>
      <c r="S48" s="583">
        <v>0.02</v>
      </c>
      <c r="T48" s="1"/>
      <c r="U48" s="1"/>
      <c r="V48" s="1"/>
      <c r="W48" s="1"/>
      <c r="X48" s="1"/>
      <c r="Y48" s="1"/>
      <c r="Z48" s="1"/>
      <c r="AA48" s="1"/>
      <c r="AB48" s="1"/>
      <c r="AC48" s="373"/>
      <c r="AD48" s="1"/>
    </row>
    <row r="49" spans="1:29" ht="15">
      <c r="A49" s="557" t="s">
        <v>421</v>
      </c>
      <c r="B49" s="558"/>
      <c r="C49" s="558"/>
      <c r="D49" s="558">
        <f>0</f>
        <v>0</v>
      </c>
      <c r="E49" s="558">
        <f>0</f>
        <v>0</v>
      </c>
      <c r="F49" s="558">
        <f>0</f>
        <v>0</v>
      </c>
      <c r="G49" s="558"/>
      <c r="H49" s="558">
        <f>0</f>
        <v>0</v>
      </c>
      <c r="I49" s="558">
        <f>0</f>
        <v>0</v>
      </c>
      <c r="J49" s="558">
        <f>0</f>
        <v>0</v>
      </c>
      <c r="K49" s="558">
        <f>0</f>
        <v>0</v>
      </c>
      <c r="L49" s="558">
        <f>0</f>
        <v>0</v>
      </c>
      <c r="M49" s="558">
        <f>0</f>
        <v>0</v>
      </c>
      <c r="AC49" s="373"/>
    </row>
    <row r="50" spans="1:29" ht="15">
      <c r="A50" s="557" t="s">
        <v>422</v>
      </c>
      <c r="B50" s="558"/>
      <c r="C50" s="558"/>
      <c r="D50" s="558">
        <f>D48-D49</f>
        <v>1E-3</v>
      </c>
      <c r="E50" s="558">
        <f t="shared" ref="E50:M50" si="7">E48-E49</f>
        <v>0</v>
      </c>
      <c r="F50" s="558">
        <f t="shared" si="7"/>
        <v>0</v>
      </c>
      <c r="G50" s="558"/>
      <c r="H50" s="558">
        <f t="shared" si="7"/>
        <v>0.05</v>
      </c>
      <c r="I50" s="558">
        <f t="shared" si="7"/>
        <v>0.15</v>
      </c>
      <c r="J50" s="558">
        <f t="shared" si="7"/>
        <v>0.2</v>
      </c>
      <c r="K50" s="558">
        <f t="shared" si="7"/>
        <v>0.4</v>
      </c>
      <c r="L50" s="558">
        <f t="shared" si="7"/>
        <v>0.5</v>
      </c>
      <c r="M50" s="558">
        <f t="shared" si="7"/>
        <v>1</v>
      </c>
      <c r="AC50" s="373"/>
    </row>
    <row r="51" spans="1:29" ht="15">
      <c r="A51" s="10"/>
      <c r="B51" s="11">
        <v>2018</v>
      </c>
      <c r="C51" s="11">
        <v>2019</v>
      </c>
      <c r="D51" s="11">
        <v>2020</v>
      </c>
      <c r="E51" s="11">
        <v>2021</v>
      </c>
      <c r="F51" s="11">
        <v>2022</v>
      </c>
      <c r="G51" s="11">
        <v>2023</v>
      </c>
      <c r="H51" s="11">
        <v>2025</v>
      </c>
      <c r="I51" s="11">
        <v>2030</v>
      </c>
      <c r="J51" s="11">
        <v>2035</v>
      </c>
      <c r="K51" s="11">
        <v>2040</v>
      </c>
      <c r="L51" s="11">
        <v>2045</v>
      </c>
      <c r="M51" s="11">
        <v>2050</v>
      </c>
      <c r="AC51" s="373"/>
    </row>
    <row r="52" spans="1:29" ht="15">
      <c r="A52" s="559" t="s">
        <v>550</v>
      </c>
      <c r="B52" s="563"/>
      <c r="C52" s="563"/>
      <c r="D52" s="559"/>
      <c r="E52" s="559"/>
      <c r="F52" s="584">
        <v>0.01</v>
      </c>
      <c r="G52" s="584">
        <v>0.01</v>
      </c>
      <c r="H52" s="584">
        <v>0.02</v>
      </c>
      <c r="I52" s="563"/>
      <c r="J52" s="563"/>
      <c r="K52" s="563"/>
      <c r="L52" s="563"/>
      <c r="M52" s="563"/>
      <c r="AC52" s="373"/>
    </row>
    <row r="53" spans="1:29" ht="15">
      <c r="F53" s="2"/>
      <c r="G53" s="2"/>
      <c r="AC53" s="373"/>
    </row>
    <row r="54" spans="1:29" ht="15">
      <c r="F54" s="2"/>
      <c r="G54" s="2"/>
      <c r="AC54" s="373"/>
    </row>
    <row r="55" spans="1:29" ht="15">
      <c r="A55" s="1" t="s">
        <v>362</v>
      </c>
      <c r="F55" s="2"/>
      <c r="G55" s="2"/>
      <c r="AC55" s="373"/>
    </row>
    <row r="56" spans="1:29" ht="15">
      <c r="F56" s="2"/>
      <c r="G56" s="2"/>
      <c r="AC56" s="373"/>
    </row>
    <row r="57" spans="1:29" ht="15">
      <c r="A57" s="3" t="s">
        <v>317</v>
      </c>
      <c r="F57" s="2"/>
      <c r="G57" s="2"/>
      <c r="AC57" s="373"/>
    </row>
    <row r="58" spans="1:29" ht="15">
      <c r="F58" s="2"/>
      <c r="G58" s="2"/>
      <c r="AC58" s="373"/>
    </row>
    <row r="59" spans="1:29" ht="15">
      <c r="A59" s="10"/>
      <c r="B59" s="14">
        <v>2018</v>
      </c>
      <c r="C59" s="14">
        <v>2019</v>
      </c>
      <c r="D59" s="14">
        <v>2020</v>
      </c>
      <c r="E59" s="14">
        <v>2021</v>
      </c>
      <c r="F59" s="14">
        <v>2022</v>
      </c>
      <c r="G59" s="14">
        <v>2023</v>
      </c>
      <c r="H59" s="14">
        <v>2025</v>
      </c>
      <c r="I59" s="14">
        <v>2030</v>
      </c>
      <c r="J59" s="14">
        <v>2035</v>
      </c>
      <c r="K59" s="14">
        <v>2040</v>
      </c>
      <c r="L59" s="14">
        <v>2045</v>
      </c>
      <c r="M59" s="14">
        <v>2050</v>
      </c>
      <c r="AC59" s="373"/>
    </row>
    <row r="60" spans="1:29" ht="15">
      <c r="A60" s="15" t="s">
        <v>24</v>
      </c>
      <c r="B60" s="173">
        <f t="shared" ref="B60:M60" si="8">$B24*(1-B46)</f>
        <v>2.1715471872000003</v>
      </c>
      <c r="C60" s="173">
        <f t="shared" si="8"/>
        <v>2.1503725998600611</v>
      </c>
      <c r="D60" s="173">
        <f t="shared" si="8"/>
        <v>2.162227342681835</v>
      </c>
      <c r="E60" s="173">
        <f t="shared" si="8"/>
        <v>2.1608104735427633</v>
      </c>
      <c r="F60" s="173">
        <f t="shared" si="8"/>
        <v>2.1534285676460891</v>
      </c>
      <c r="G60" s="173">
        <f t="shared" si="8"/>
        <v>2.1390965325523035</v>
      </c>
      <c r="H60" s="173">
        <f t="shared" si="8"/>
        <v>2.0965854720000001</v>
      </c>
      <c r="I60" s="173">
        <f t="shared" si="8"/>
        <v>2.0216237567999999</v>
      </c>
      <c r="J60" s="173">
        <f t="shared" si="8"/>
        <v>1.8974684160000002</v>
      </c>
      <c r="K60" s="173">
        <f t="shared" si="8"/>
        <v>1.6397875199999998</v>
      </c>
      <c r="L60" s="173">
        <f t="shared" si="8"/>
        <v>0.93702144000000009</v>
      </c>
      <c r="M60" s="173">
        <f t="shared" si="8"/>
        <v>0</v>
      </c>
      <c r="AC60" s="373"/>
    </row>
    <row r="61" spans="1:29" ht="15">
      <c r="A61" s="15" t="s">
        <v>25</v>
      </c>
      <c r="B61" s="173">
        <f t="shared" ref="B61:M61" si="9">$B25*(1-B47)</f>
        <v>2.5206917601600001</v>
      </c>
      <c r="C61" s="173">
        <f t="shared" si="9"/>
        <v>2.504141069157896</v>
      </c>
      <c r="D61" s="173">
        <f t="shared" si="9"/>
        <v>2.5060575674383734</v>
      </c>
      <c r="E61" s="173">
        <f t="shared" si="9"/>
        <v>2.513997697888207</v>
      </c>
      <c r="F61" s="173">
        <f t="shared" si="9"/>
        <v>2.5098151966676308</v>
      </c>
      <c r="G61" s="173">
        <f t="shared" si="9"/>
        <v>2.4965103115000757</v>
      </c>
      <c r="H61" s="173">
        <f t="shared" si="9"/>
        <v>2.4548497631999999</v>
      </c>
      <c r="I61" s="173">
        <f t="shared" si="9"/>
        <v>2.3383392335999997</v>
      </c>
      <c r="J61" s="173">
        <f t="shared" si="9"/>
        <v>2.1947332319999999</v>
      </c>
      <c r="K61" s="173">
        <f t="shared" si="9"/>
        <v>1.8966830399999997</v>
      </c>
      <c r="L61" s="173">
        <f t="shared" si="9"/>
        <v>1.0838188799999999</v>
      </c>
      <c r="M61" s="173">
        <f t="shared" si="9"/>
        <v>0</v>
      </c>
      <c r="AC61" s="373"/>
    </row>
    <row r="62" spans="1:29" ht="15">
      <c r="A62" s="15" t="s">
        <v>26</v>
      </c>
      <c r="B62" s="173">
        <f t="shared" ref="B62:M62" si="10">$B27*(1-B48)</f>
        <v>2.7966245760000001</v>
      </c>
      <c r="C62" s="173">
        <f t="shared" si="10"/>
        <v>2.5913334826666667</v>
      </c>
      <c r="D62" s="173">
        <f t="shared" si="10"/>
        <v>2.7966245760000001</v>
      </c>
      <c r="E62" s="173">
        <f t="shared" si="10"/>
        <v>2.7994240000000001</v>
      </c>
      <c r="F62" s="173">
        <f t="shared" si="10"/>
        <v>2.7994240000000001</v>
      </c>
      <c r="G62" s="173">
        <f t="shared" si="10"/>
        <v>2.7714297600000002</v>
      </c>
      <c r="H62" s="173">
        <f t="shared" si="10"/>
        <v>2.6594528</v>
      </c>
      <c r="I62" s="173">
        <f t="shared" si="10"/>
        <v>2.3795104</v>
      </c>
      <c r="J62" s="173">
        <f t="shared" si="10"/>
        <v>2.2395392000000003</v>
      </c>
      <c r="K62" s="173">
        <f t="shared" si="10"/>
        <v>1.6796544</v>
      </c>
      <c r="L62" s="173">
        <f t="shared" si="10"/>
        <v>1.3997120000000001</v>
      </c>
      <c r="M62" s="173">
        <f t="shared" si="10"/>
        <v>0</v>
      </c>
      <c r="AC62" s="373"/>
    </row>
    <row r="63" spans="1:29" ht="15">
      <c r="F63" s="2"/>
      <c r="G63" s="2"/>
      <c r="AC63" s="373"/>
    </row>
    <row r="64" spans="1:29" ht="15">
      <c r="A64" s="3" t="s">
        <v>318</v>
      </c>
      <c r="F64" s="2"/>
      <c r="G64" s="2"/>
      <c r="AC64" s="373"/>
    </row>
    <row r="65" spans="1:29" ht="15">
      <c r="F65" s="2"/>
      <c r="G65" s="2"/>
      <c r="AC65" s="373"/>
    </row>
    <row r="66" spans="1:29" ht="15">
      <c r="A66" s="10"/>
      <c r="B66" s="14">
        <v>2018</v>
      </c>
      <c r="C66" s="14">
        <v>2019</v>
      </c>
      <c r="D66" s="14">
        <v>2020</v>
      </c>
      <c r="E66" s="14">
        <v>2021</v>
      </c>
      <c r="F66" s="14">
        <v>2022</v>
      </c>
      <c r="G66" s="14">
        <v>2023</v>
      </c>
      <c r="H66" s="14">
        <v>2025</v>
      </c>
      <c r="I66" s="14">
        <v>2030</v>
      </c>
      <c r="J66" s="14">
        <v>2035</v>
      </c>
      <c r="K66" s="14">
        <v>2040</v>
      </c>
      <c r="L66" s="14">
        <v>2045</v>
      </c>
      <c r="M66" s="14">
        <v>2050</v>
      </c>
      <c r="AC66" s="373"/>
    </row>
    <row r="67" spans="1:29" ht="15">
      <c r="A67" s="15" t="s">
        <v>24</v>
      </c>
      <c r="B67" s="173">
        <f t="shared" ref="B67:M67" si="11">$B17*(1-B46)</f>
        <v>2.8407961350000006</v>
      </c>
      <c r="C67" s="173">
        <f t="shared" si="11"/>
        <v>2.8130957533412078</v>
      </c>
      <c r="D67" s="173">
        <f t="shared" si="11"/>
        <v>2.8286040083715474</v>
      </c>
      <c r="E67" s="173">
        <f t="shared" si="11"/>
        <v>2.8267504744498342</v>
      </c>
      <c r="F67" s="173">
        <f t="shared" si="11"/>
        <v>2.8170935395861507</v>
      </c>
      <c r="G67" s="173">
        <f t="shared" si="11"/>
        <v>2.7983445157836293</v>
      </c>
      <c r="H67" s="173">
        <f t="shared" si="11"/>
        <v>2.7427319750000003</v>
      </c>
      <c r="I67" s="173">
        <f t="shared" si="11"/>
        <v>2.6446678150000005</v>
      </c>
      <c r="J67" s="173">
        <f t="shared" si="11"/>
        <v>2.4822490500000005</v>
      </c>
      <c r="K67" s="173">
        <f t="shared" si="11"/>
        <v>2.1451535000000002</v>
      </c>
      <c r="L67" s="173">
        <f t="shared" si="11"/>
        <v>1.2258020000000003</v>
      </c>
      <c r="M67" s="173">
        <f t="shared" si="11"/>
        <v>0</v>
      </c>
      <c r="AC67" s="373"/>
    </row>
    <row r="68" spans="1:29" ht="15">
      <c r="A68" s="15" t="s">
        <v>25</v>
      </c>
      <c r="B68" s="173">
        <f t="shared" ref="B68:M68" si="12">$B18*(1-B47)</f>
        <v>2.9320544190000004</v>
      </c>
      <c r="C68" s="173">
        <f t="shared" si="12"/>
        <v>2.9128027487017083</v>
      </c>
      <c r="D68" s="173">
        <f t="shared" si="12"/>
        <v>2.9150320086775188</v>
      </c>
      <c r="E68" s="173">
        <f t="shared" si="12"/>
        <v>2.9242679235723226</v>
      </c>
      <c r="F68" s="173">
        <f t="shared" si="12"/>
        <v>2.9194028617745702</v>
      </c>
      <c r="G68" s="173">
        <f t="shared" si="12"/>
        <v>2.9039266944912918</v>
      </c>
      <c r="H68" s="173">
        <f t="shared" si="12"/>
        <v>2.8554673800000008</v>
      </c>
      <c r="I68" s="173">
        <f t="shared" si="12"/>
        <v>2.7199429900000003</v>
      </c>
      <c r="J68" s="173">
        <f t="shared" si="12"/>
        <v>2.5529013000000007</v>
      </c>
      <c r="K68" s="173">
        <f t="shared" si="12"/>
        <v>2.2062110000000001</v>
      </c>
      <c r="L68" s="173">
        <f t="shared" si="12"/>
        <v>1.2606920000000004</v>
      </c>
      <c r="M68" s="173">
        <f t="shared" si="12"/>
        <v>0</v>
      </c>
      <c r="AC68" s="373"/>
    </row>
    <row r="69" spans="1:29" ht="15">
      <c r="A69" s="15" t="s">
        <v>26</v>
      </c>
      <c r="B69" s="173">
        <f t="shared" ref="B69:M69" si="13">$B20*(1-B48)</f>
        <v>2.3606668900800001</v>
      </c>
      <c r="C69" s="173">
        <f t="shared" si="13"/>
        <v>2.18737802928</v>
      </c>
      <c r="D69" s="173">
        <f t="shared" si="13"/>
        <v>2.3606668900800001</v>
      </c>
      <c r="E69" s="173">
        <f t="shared" si="13"/>
        <v>2.3630299200000002</v>
      </c>
      <c r="F69" s="173">
        <f t="shared" si="13"/>
        <v>2.3630299200000002</v>
      </c>
      <c r="G69" s="173">
        <f t="shared" si="13"/>
        <v>2.3393996208000001</v>
      </c>
      <c r="H69" s="173">
        <f t="shared" si="13"/>
        <v>2.2448784239999999</v>
      </c>
      <c r="I69" s="173">
        <f t="shared" si="13"/>
        <v>2.0085754320000002</v>
      </c>
      <c r="J69" s="173">
        <f t="shared" si="13"/>
        <v>1.8904239360000004</v>
      </c>
      <c r="K69" s="173">
        <f t="shared" si="13"/>
        <v>1.417817952</v>
      </c>
      <c r="L69" s="173">
        <f t="shared" si="13"/>
        <v>1.1815149600000001</v>
      </c>
      <c r="M69" s="173">
        <f t="shared" si="13"/>
        <v>0</v>
      </c>
      <c r="AC69" s="373"/>
    </row>
    <row r="70" spans="1:29">
      <c r="F70" s="2"/>
      <c r="G70" s="2"/>
      <c r="H70" s="2"/>
      <c r="P70" s="374"/>
    </row>
    <row r="71" spans="1:29">
      <c r="F71" s="2"/>
      <c r="G71" s="2"/>
      <c r="H71" s="2"/>
      <c r="P71" s="374"/>
    </row>
    <row r="72" spans="1:29">
      <c r="A72" s="12" t="s">
        <v>640</v>
      </c>
      <c r="F72" s="2"/>
      <c r="G72" s="2"/>
      <c r="N72" s="374"/>
    </row>
    <row r="73" spans="1:29" ht="15">
      <c r="A73" s="867" t="s">
        <v>733</v>
      </c>
      <c r="B73" s="14">
        <v>2018</v>
      </c>
      <c r="C73" s="14">
        <v>2019</v>
      </c>
      <c r="D73" s="14">
        <v>2020</v>
      </c>
      <c r="E73" s="14">
        <v>2021</v>
      </c>
      <c r="F73" s="14">
        <v>2022</v>
      </c>
      <c r="G73" s="14">
        <v>2023</v>
      </c>
      <c r="H73" s="14">
        <v>2025</v>
      </c>
      <c r="I73" s="14">
        <v>2030</v>
      </c>
      <c r="J73" s="14">
        <v>2035</v>
      </c>
      <c r="K73" s="14">
        <v>2040</v>
      </c>
      <c r="L73" s="14">
        <v>2045</v>
      </c>
      <c r="M73" s="14">
        <v>2050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 s="374"/>
    </row>
    <row r="74" spans="1:29" ht="15">
      <c r="A74" s="15" t="s">
        <v>641</v>
      </c>
      <c r="B74" s="866">
        <f>100%</f>
        <v>1</v>
      </c>
      <c r="C74" s="866">
        <f>100%</f>
        <v>1</v>
      </c>
      <c r="D74" s="866">
        <f>100%</f>
        <v>1</v>
      </c>
      <c r="E74" s="866">
        <f>100%</f>
        <v>1</v>
      </c>
      <c r="F74" s="866">
        <f>100%</f>
        <v>1</v>
      </c>
      <c r="G74" s="866">
        <f>100%</f>
        <v>1</v>
      </c>
      <c r="H74" s="866">
        <f>100%</f>
        <v>1</v>
      </c>
      <c r="I74" s="866">
        <f>100%</f>
        <v>1</v>
      </c>
      <c r="J74" s="866">
        <f>100%</f>
        <v>1</v>
      </c>
      <c r="K74" s="866">
        <f>100%</f>
        <v>1</v>
      </c>
      <c r="L74" s="866">
        <f>100%</f>
        <v>1</v>
      </c>
      <c r="M74" s="866">
        <f>100%</f>
        <v>1</v>
      </c>
      <c r="N74"/>
      <c r="O74"/>
      <c r="P74"/>
      <c r="Q74"/>
      <c r="R74"/>
      <c r="S74"/>
      <c r="T74"/>
      <c r="U74"/>
      <c r="V74"/>
      <c r="W74"/>
      <c r="X74"/>
      <c r="Y74"/>
      <c r="Z74"/>
      <c r="AA74" s="374"/>
    </row>
    <row r="75" spans="1:29" ht="15">
      <c r="A75" s="15" t="s">
        <v>642</v>
      </c>
      <c r="B75" s="866">
        <f>100%</f>
        <v>1</v>
      </c>
      <c r="C75" s="866">
        <f>100%</f>
        <v>1</v>
      </c>
      <c r="D75" s="866">
        <f>100%</f>
        <v>1</v>
      </c>
      <c r="E75" s="866">
        <f>100%</f>
        <v>1</v>
      </c>
      <c r="F75" s="866">
        <f>100%</f>
        <v>1</v>
      </c>
      <c r="G75" s="866">
        <f>100%</f>
        <v>1</v>
      </c>
      <c r="H75" s="866">
        <f>100%</f>
        <v>1</v>
      </c>
      <c r="I75" s="866">
        <f>100%</f>
        <v>1</v>
      </c>
      <c r="J75" s="866">
        <f>100%</f>
        <v>1</v>
      </c>
      <c r="K75" s="866">
        <f>100%</f>
        <v>1</v>
      </c>
      <c r="L75" s="866">
        <f>100%</f>
        <v>1</v>
      </c>
      <c r="M75" s="866">
        <f>100%</f>
        <v>1</v>
      </c>
      <c r="N75"/>
      <c r="O75"/>
      <c r="P75"/>
      <c r="Q75"/>
      <c r="R75"/>
      <c r="S75"/>
      <c r="T75"/>
      <c r="U75"/>
      <c r="V75"/>
      <c r="W75"/>
      <c r="X75"/>
      <c r="Y75" s="374"/>
    </row>
    <row r="76" spans="1:29" ht="15">
      <c r="E76" s="1"/>
      <c r="L76"/>
      <c r="M76"/>
      <c r="N76"/>
      <c r="O76"/>
      <c r="P76"/>
      <c r="Q76"/>
      <c r="R76"/>
      <c r="S76"/>
      <c r="T76"/>
      <c r="U76"/>
      <c r="V76"/>
      <c r="W76"/>
      <c r="X76"/>
      <c r="Y76" s="374"/>
    </row>
    <row r="77" spans="1:29" ht="15">
      <c r="E77" s="1"/>
      <c r="L77"/>
      <c r="M77"/>
      <c r="N77"/>
      <c r="O77"/>
      <c r="P77"/>
      <c r="Q77"/>
      <c r="R77"/>
      <c r="S77"/>
      <c r="T77"/>
      <c r="U77"/>
      <c r="V77"/>
      <c r="W77"/>
      <c r="X77"/>
      <c r="Y77" s="374"/>
    </row>
    <row r="78" spans="1:29" ht="15">
      <c r="E78" s="1"/>
      <c r="L78"/>
      <c r="M78"/>
      <c r="N78"/>
      <c r="O78"/>
      <c r="P78"/>
      <c r="Q78"/>
      <c r="R78"/>
      <c r="S78"/>
      <c r="T78"/>
      <c r="U78"/>
      <c r="V78"/>
      <c r="W78"/>
      <c r="X78" s="374"/>
    </row>
    <row r="79" spans="1:29" ht="15">
      <c r="E79" s="1"/>
      <c r="L79"/>
      <c r="M79"/>
      <c r="N79"/>
      <c r="O79"/>
      <c r="P79"/>
      <c r="Q79"/>
      <c r="R79"/>
      <c r="S79"/>
      <c r="T79"/>
      <c r="U79"/>
      <c r="V79"/>
      <c r="W79"/>
      <c r="X79" s="374"/>
    </row>
    <row r="80" spans="1:29" ht="15">
      <c r="E80" s="1"/>
      <c r="L80"/>
      <c r="M80"/>
      <c r="N80"/>
      <c r="O80"/>
      <c r="P80"/>
      <c r="Q80"/>
      <c r="R80"/>
      <c r="S80"/>
      <c r="T80"/>
      <c r="U80"/>
      <c r="V80"/>
      <c r="W80"/>
      <c r="X80" s="374"/>
    </row>
    <row r="81" spans="14:26" ht="15">
      <c r="N81"/>
      <c r="O81" s="375"/>
      <c r="P81" s="375"/>
      <c r="Q81" s="375"/>
      <c r="R81" s="375"/>
      <c r="S81" s="375"/>
      <c r="T81" s="375"/>
      <c r="U81" s="374"/>
      <c r="V81" s="374"/>
      <c r="W81" s="374"/>
      <c r="X81" s="374"/>
      <c r="Y81" s="374"/>
      <c r="Z81" s="374"/>
    </row>
    <row r="120" spans="1:13" ht="1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3" ht="15">
      <c r="M121"/>
    </row>
    <row r="132" spans="14:16" ht="15">
      <c r="N132"/>
    </row>
    <row r="141" spans="14:16">
      <c r="O141" s="374"/>
      <c r="P141" s="374"/>
    </row>
  </sheetData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KY222"/>
  <sheetViews>
    <sheetView topLeftCell="A21" zoomScaleNormal="100" workbookViewId="0">
      <selection activeCell="P3" sqref="P3"/>
    </sheetView>
  </sheetViews>
  <sheetFormatPr baseColWidth="10" defaultColWidth="11.42578125" defaultRowHeight="15"/>
  <cols>
    <col min="1" max="1" width="5.42578125" style="82" customWidth="1"/>
    <col min="2" max="2" width="22.140625" style="82" customWidth="1"/>
    <col min="3" max="14" width="7.5703125" style="82" customWidth="1"/>
    <col min="15" max="15" width="7" style="82" customWidth="1"/>
    <col min="16" max="16" width="7.7109375" style="82" customWidth="1"/>
    <col min="17" max="19" width="8" style="82" customWidth="1"/>
    <col min="20" max="20" width="5.85546875" style="82" customWidth="1"/>
    <col min="21" max="21" width="6.42578125" style="82" customWidth="1"/>
    <col min="22" max="27" width="5.5703125" style="82" customWidth="1"/>
    <col min="28" max="30" width="5.85546875" style="82" customWidth="1"/>
    <col min="31" max="36" width="9.5703125" style="82" customWidth="1"/>
    <col min="37" max="990" width="12.140625" style="82" customWidth="1"/>
    <col min="991" max="991" width="12.5703125" style="82" customWidth="1"/>
    <col min="992" max="992" width="11.42578125" style="82" customWidth="1"/>
    <col min="993" max="16384" width="11.42578125" style="82"/>
  </cols>
  <sheetData>
    <row r="2" spans="2:14">
      <c r="B2" s="82" t="s">
        <v>0</v>
      </c>
      <c r="C2" s="190">
        <v>41.868000000000002</v>
      </c>
      <c r="D2" s="190" t="s">
        <v>1</v>
      </c>
      <c r="E2" s="190">
        <f>C2/3.6</f>
        <v>11.63</v>
      </c>
      <c r="F2" s="190"/>
      <c r="G2" s="190"/>
      <c r="H2" s="190"/>
      <c r="I2" s="190"/>
      <c r="J2" s="190"/>
      <c r="K2" s="190" t="s">
        <v>2</v>
      </c>
    </row>
    <row r="3" spans="2:14">
      <c r="C3" s="190"/>
      <c r="D3" s="190"/>
      <c r="E3" s="190"/>
      <c r="F3" s="190"/>
      <c r="G3" s="190"/>
      <c r="H3" s="190"/>
      <c r="I3" s="190"/>
      <c r="J3" s="190"/>
      <c r="K3" s="190"/>
    </row>
    <row r="4" spans="2:14">
      <c r="B4" s="82" t="s">
        <v>27</v>
      </c>
      <c r="C4" s="190"/>
      <c r="D4" s="190"/>
      <c r="E4" s="190"/>
      <c r="F4" s="190"/>
      <c r="G4" s="190"/>
      <c r="H4" s="190"/>
      <c r="I4" s="190"/>
      <c r="J4" s="190"/>
      <c r="K4" s="190"/>
    </row>
    <row r="5" spans="2:14">
      <c r="B5" s="191" t="s">
        <v>15</v>
      </c>
      <c r="C5" s="192" t="s">
        <v>16</v>
      </c>
      <c r="D5" s="192"/>
      <c r="E5" s="192" t="s">
        <v>11</v>
      </c>
      <c r="F5" s="192"/>
    </row>
    <row r="6" spans="2:14">
      <c r="B6" s="552" t="s">
        <v>7</v>
      </c>
      <c r="C6" s="553">
        <v>2.3422222222222224</v>
      </c>
      <c r="D6" s="554" t="s">
        <v>17</v>
      </c>
      <c r="E6" s="555">
        <v>8.8888888888888893</v>
      </c>
      <c r="F6" s="554" t="s">
        <v>12</v>
      </c>
      <c r="G6" s="531">
        <f>C6/E6</f>
        <v>0.26350000000000001</v>
      </c>
    </row>
    <row r="7" spans="2:14">
      <c r="B7" s="552" t="s">
        <v>13</v>
      </c>
      <c r="C7" s="553">
        <v>2.71</v>
      </c>
      <c r="D7" s="554" t="s">
        <v>17</v>
      </c>
      <c r="E7" s="555">
        <v>10</v>
      </c>
      <c r="F7" s="554" t="s">
        <v>12</v>
      </c>
      <c r="G7" s="531">
        <f t="shared" ref="G7:G9" si="0">C7/E7</f>
        <v>0.27100000000000002</v>
      </c>
    </row>
    <row r="8" spans="2:14">
      <c r="B8" s="552" t="s">
        <v>9</v>
      </c>
      <c r="C8" s="553">
        <v>2.4583888888888885</v>
      </c>
      <c r="D8" s="554" t="s">
        <v>17</v>
      </c>
      <c r="E8" s="555">
        <v>9.4444444444444446</v>
      </c>
      <c r="F8" s="554" t="s">
        <v>12</v>
      </c>
      <c r="G8" s="531">
        <f t="shared" si="0"/>
        <v>0.26029999999999998</v>
      </c>
    </row>
    <row r="9" spans="2:14">
      <c r="B9" s="193" t="s">
        <v>10</v>
      </c>
      <c r="C9" s="194">
        <v>2.8027171109200344</v>
      </c>
      <c r="D9" s="192" t="s">
        <v>18</v>
      </c>
      <c r="E9" s="195">
        <v>13.8</v>
      </c>
      <c r="F9" s="192" t="s">
        <v>14</v>
      </c>
      <c r="G9" s="531">
        <f t="shared" si="0"/>
        <v>0.20309544282029235</v>
      </c>
    </row>
    <row r="10" spans="2:14">
      <c r="B10" s="193" t="s">
        <v>28</v>
      </c>
      <c r="C10" s="194">
        <v>0</v>
      </c>
      <c r="D10" s="192"/>
      <c r="E10" s="196"/>
      <c r="F10" s="192"/>
    </row>
    <row r="12" spans="2:14">
      <c r="B12" s="82" t="s">
        <v>164</v>
      </c>
    </row>
    <row r="13" spans="2:14">
      <c r="B13" s="589" t="s">
        <v>15</v>
      </c>
      <c r="C13" s="241">
        <v>2018</v>
      </c>
      <c r="D13" s="241">
        <v>2019</v>
      </c>
      <c r="E13" s="241">
        <v>2020</v>
      </c>
      <c r="F13" s="241">
        <v>2021</v>
      </c>
      <c r="G13" s="241">
        <v>2022</v>
      </c>
      <c r="H13" s="241">
        <v>2023</v>
      </c>
      <c r="I13" s="241">
        <v>2025</v>
      </c>
      <c r="J13" s="241">
        <v>2030</v>
      </c>
      <c r="K13" s="241">
        <v>2035</v>
      </c>
      <c r="L13" s="241">
        <v>2040</v>
      </c>
      <c r="M13" s="241">
        <v>2045</v>
      </c>
      <c r="N13" s="242">
        <v>2050</v>
      </c>
    </row>
    <row r="14" spans="2:14">
      <c r="B14" s="197" t="s">
        <v>7</v>
      </c>
      <c r="C14" s="198">
        <f>FE_et_bio!B60</f>
        <v>2.1715471872000003</v>
      </c>
      <c r="D14" s="198">
        <f>FE_et_bio!C60</f>
        <v>2.1503725998600611</v>
      </c>
      <c r="E14" s="198">
        <f>FE_et_bio!D60</f>
        <v>2.162227342681835</v>
      </c>
      <c r="F14" s="198">
        <f>FE_et_bio!E60</f>
        <v>2.1608104735427633</v>
      </c>
      <c r="G14" s="198">
        <f>FE_et_bio!F60</f>
        <v>2.1534285676460891</v>
      </c>
      <c r="H14" s="198">
        <f>FE_et_bio!G60</f>
        <v>2.1390965325523035</v>
      </c>
      <c r="I14" s="198">
        <f>FE_et_bio!H60</f>
        <v>2.0965854720000001</v>
      </c>
      <c r="J14" s="198">
        <f>FE_et_bio!I60</f>
        <v>2.0216237567999999</v>
      </c>
      <c r="K14" s="198">
        <f>FE_et_bio!J60</f>
        <v>1.8974684160000002</v>
      </c>
      <c r="L14" s="198">
        <f>FE_et_bio!K60</f>
        <v>1.6397875199999998</v>
      </c>
      <c r="M14" s="198">
        <f>FE_et_bio!L60</f>
        <v>0.93702144000000009</v>
      </c>
      <c r="N14" s="198">
        <f>FE_et_bio!M60</f>
        <v>0</v>
      </c>
    </row>
    <row r="15" spans="2:14">
      <c r="B15" s="197" t="s">
        <v>13</v>
      </c>
      <c r="C15" s="198">
        <f>FE_et_bio!B61</f>
        <v>2.5206917601600001</v>
      </c>
      <c r="D15" s="198">
        <f>FE_et_bio!C61</f>
        <v>2.504141069157896</v>
      </c>
      <c r="E15" s="198">
        <f>FE_et_bio!D61</f>
        <v>2.5060575674383734</v>
      </c>
      <c r="F15" s="198">
        <f>FE_et_bio!E61</f>
        <v>2.513997697888207</v>
      </c>
      <c r="G15" s="198">
        <f>FE_et_bio!F61</f>
        <v>2.5098151966676308</v>
      </c>
      <c r="H15" s="198">
        <f>FE_et_bio!G61</f>
        <v>2.4965103115000757</v>
      </c>
      <c r="I15" s="198">
        <f>FE_et_bio!H61</f>
        <v>2.4548497631999999</v>
      </c>
      <c r="J15" s="198">
        <f>FE_et_bio!I61</f>
        <v>2.3383392335999997</v>
      </c>
      <c r="K15" s="198">
        <f>FE_et_bio!J61</f>
        <v>2.1947332319999999</v>
      </c>
      <c r="L15" s="198">
        <f>FE_et_bio!K61</f>
        <v>1.8966830399999997</v>
      </c>
      <c r="M15" s="198">
        <f>FE_et_bio!L61</f>
        <v>1.0838188799999999</v>
      </c>
      <c r="N15" s="198">
        <f>FE_et_bio!M61</f>
        <v>0</v>
      </c>
    </row>
    <row r="16" spans="2:14">
      <c r="B16" s="197" t="s">
        <v>10</v>
      </c>
      <c r="C16" s="198">
        <f>FE_et_bio!B62</f>
        <v>2.7966245760000001</v>
      </c>
      <c r="D16" s="198">
        <f>FE_et_bio!C62</f>
        <v>2.5913334826666667</v>
      </c>
      <c r="E16" s="198">
        <f>FE_et_bio!D62</f>
        <v>2.7966245760000001</v>
      </c>
      <c r="F16" s="198">
        <f>FE_et_bio!E62</f>
        <v>2.7994240000000001</v>
      </c>
      <c r="G16" s="198">
        <f>FE_et_bio!F62</f>
        <v>2.7994240000000001</v>
      </c>
      <c r="H16" s="198">
        <f>FE_et_bio!G62</f>
        <v>2.7714297600000002</v>
      </c>
      <c r="I16" s="198">
        <f>FE_et_bio!H62</f>
        <v>2.6594528</v>
      </c>
      <c r="J16" s="198">
        <f>FE_et_bio!I62</f>
        <v>2.3795104</v>
      </c>
      <c r="K16" s="198">
        <f>FE_et_bio!J62</f>
        <v>2.2395392000000003</v>
      </c>
      <c r="L16" s="198">
        <f>FE_et_bio!K62</f>
        <v>1.6796544</v>
      </c>
      <c r="M16" s="198">
        <f>FE_et_bio!L62</f>
        <v>1.3997120000000001</v>
      </c>
      <c r="N16" s="198">
        <f>FE_et_bio!M62</f>
        <v>0</v>
      </c>
    </row>
    <row r="17" spans="1:987">
      <c r="B17" s="197" t="s">
        <v>28</v>
      </c>
      <c r="C17" s="198">
        <v>0</v>
      </c>
      <c r="D17" s="198">
        <v>0</v>
      </c>
      <c r="E17" s="198">
        <f>0</f>
        <v>0</v>
      </c>
      <c r="F17" s="198">
        <f>0</f>
        <v>0</v>
      </c>
      <c r="G17" s="198">
        <f>0</f>
        <v>0</v>
      </c>
      <c r="H17" s="198">
        <f>0</f>
        <v>0</v>
      </c>
      <c r="I17" s="198">
        <f>0</f>
        <v>0</v>
      </c>
      <c r="J17" s="198">
        <f>0</f>
        <v>0</v>
      </c>
      <c r="K17" s="198">
        <f>0</f>
        <v>0</v>
      </c>
      <c r="L17" s="198">
        <f>0</f>
        <v>0</v>
      </c>
      <c r="M17" s="198">
        <f>0</f>
        <v>0</v>
      </c>
      <c r="N17" s="198">
        <f>0</f>
        <v>0</v>
      </c>
    </row>
    <row r="18" spans="1:987" ht="15.75" thickBot="1"/>
    <row r="19" spans="1:987">
      <c r="B19" s="278" t="s">
        <v>305</v>
      </c>
      <c r="C19" s="279"/>
      <c r="D19" s="279"/>
      <c r="E19" s="279"/>
      <c r="F19" s="279"/>
      <c r="G19" s="279"/>
      <c r="H19" s="279"/>
      <c r="I19" s="279"/>
      <c r="J19" s="279"/>
      <c r="K19" s="279"/>
      <c r="L19" s="279"/>
      <c r="M19" s="279"/>
      <c r="N19" s="280"/>
    </row>
    <row r="20" spans="1:987">
      <c r="B20" s="272" t="s">
        <v>301</v>
      </c>
      <c r="C20" s="273">
        <v>2018</v>
      </c>
      <c r="D20" s="273">
        <v>2019</v>
      </c>
      <c r="E20" s="273">
        <v>2020</v>
      </c>
      <c r="F20" s="545"/>
      <c r="G20" s="545"/>
      <c r="H20" s="959"/>
      <c r="I20" s="273">
        <v>2025</v>
      </c>
      <c r="J20" s="273">
        <v>2030</v>
      </c>
      <c r="K20" s="273">
        <v>2035</v>
      </c>
      <c r="L20" s="273">
        <v>2040</v>
      </c>
      <c r="M20" s="273">
        <v>2045</v>
      </c>
      <c r="N20" s="274">
        <v>2050</v>
      </c>
    </row>
    <row r="21" spans="1:987">
      <c r="B21" s="272" t="s">
        <v>302</v>
      </c>
      <c r="C21" s="275">
        <v>66.992000000000004</v>
      </c>
      <c r="D21" s="275">
        <v>67.146000000000001</v>
      </c>
      <c r="E21" s="275">
        <v>67.3</v>
      </c>
      <c r="F21" s="585"/>
      <c r="G21" s="585"/>
      <c r="H21" s="960"/>
      <c r="I21" s="275">
        <v>68</v>
      </c>
      <c r="J21" s="275">
        <v>68.599999999999994</v>
      </c>
      <c r="K21" s="275">
        <v>69</v>
      </c>
      <c r="L21" s="275">
        <v>69.2</v>
      </c>
      <c r="M21" s="275">
        <v>69.3</v>
      </c>
      <c r="N21" s="276">
        <v>69.2</v>
      </c>
    </row>
    <row r="22" spans="1:987">
      <c r="B22" s="277" t="s">
        <v>303</v>
      </c>
      <c r="C22" s="275">
        <v>64.880941050502656</v>
      </c>
      <c r="D22" s="275">
        <v>65.031872448243035</v>
      </c>
      <c r="E22" s="275">
        <v>65.182803845983429</v>
      </c>
      <c r="F22" s="585"/>
      <c r="G22" s="585"/>
      <c r="H22" s="960"/>
      <c r="I22" s="275">
        <v>65.867326732673263</v>
      </c>
      <c r="J22" s="275">
        <v>66.451350457818847</v>
      </c>
      <c r="K22" s="275">
        <v>66.835909090909098</v>
      </c>
      <c r="L22" s="275">
        <v>67.022387828850242</v>
      </c>
      <c r="M22" s="275">
        <v>67.109410500460541</v>
      </c>
      <c r="N22" s="276">
        <v>66.999160784749634</v>
      </c>
    </row>
    <row r="23" spans="1:987">
      <c r="B23" s="82" t="s">
        <v>419</v>
      </c>
      <c r="C23" s="358"/>
      <c r="D23" s="358">
        <f>D22/$D22</f>
        <v>1</v>
      </c>
      <c r="E23" s="358">
        <f t="shared" ref="E23:N23" si="1">E22/$D22</f>
        <v>1.0023208834692636</v>
      </c>
      <c r="F23" s="358"/>
      <c r="G23" s="358"/>
      <c r="H23" s="358"/>
      <c r="I23" s="358">
        <f t="shared" si="1"/>
        <v>1.0128468434473441</v>
      </c>
      <c r="J23" s="358">
        <f t="shared" si="1"/>
        <v>1.0218274202500557</v>
      </c>
      <c r="K23" s="358">
        <f t="shared" si="1"/>
        <v>1.0277408073110896</v>
      </c>
      <c r="L23" s="358">
        <f t="shared" si="1"/>
        <v>1.0306083049075883</v>
      </c>
      <c r="M23" s="358">
        <f t="shared" si="1"/>
        <v>1.031946459082367</v>
      </c>
      <c r="N23" s="358">
        <f t="shared" si="1"/>
        <v>1.0302511409012913</v>
      </c>
    </row>
    <row r="26" spans="1:987">
      <c r="A26" s="199"/>
      <c r="B26" s="200" t="s">
        <v>31</v>
      </c>
      <c r="C26" s="201"/>
      <c r="D26" s="201"/>
      <c r="E26" s="201"/>
      <c r="F26" s="201"/>
      <c r="G26" s="201"/>
      <c r="H26" s="201"/>
      <c r="I26" s="201"/>
      <c r="J26" s="201"/>
      <c r="K26" s="202"/>
      <c r="L26" s="201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199"/>
      <c r="AJ26" s="199"/>
      <c r="AK26" s="199"/>
      <c r="AL26" s="199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W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  <c r="BI26" s="199"/>
      <c r="BJ26" s="199"/>
      <c r="BK26" s="199"/>
      <c r="BL26" s="199"/>
      <c r="BM26" s="199"/>
      <c r="BN26" s="199"/>
      <c r="BO26" s="199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  <c r="CK26" s="199"/>
      <c r="CL26" s="199"/>
      <c r="CM26" s="199"/>
      <c r="CN26" s="199"/>
      <c r="CO26" s="199"/>
      <c r="CP26" s="199"/>
      <c r="CQ26" s="199"/>
      <c r="CR26" s="199"/>
      <c r="CS26" s="199"/>
      <c r="CT26" s="199"/>
      <c r="CU26" s="199"/>
      <c r="CV26" s="199"/>
      <c r="CW26" s="199"/>
      <c r="CX26" s="199"/>
      <c r="CY26" s="199"/>
      <c r="CZ26" s="199"/>
      <c r="DA26" s="199"/>
      <c r="DB26" s="199"/>
      <c r="DC26" s="199"/>
      <c r="DD26" s="199"/>
      <c r="DE26" s="199"/>
      <c r="DF26" s="199"/>
      <c r="DG26" s="199"/>
      <c r="DH26" s="199"/>
      <c r="DI26" s="199"/>
      <c r="DJ26" s="199"/>
      <c r="DK26" s="199"/>
      <c r="DL26" s="199"/>
      <c r="DM26" s="199"/>
      <c r="DN26" s="199"/>
      <c r="DO26" s="199"/>
      <c r="DP26" s="199"/>
      <c r="DQ26" s="199"/>
      <c r="DR26" s="199"/>
      <c r="DS26" s="199"/>
      <c r="DT26" s="199"/>
      <c r="DU26" s="199"/>
      <c r="DV26" s="199"/>
      <c r="DW26" s="199"/>
      <c r="DX26" s="199"/>
      <c r="DY26" s="199"/>
      <c r="DZ26" s="199"/>
      <c r="EA26" s="199"/>
      <c r="EB26" s="199"/>
      <c r="EC26" s="199"/>
      <c r="ED26" s="199"/>
      <c r="EE26" s="199"/>
      <c r="EF26" s="199"/>
      <c r="EG26" s="199"/>
      <c r="EH26" s="199"/>
      <c r="EI26" s="199"/>
      <c r="EJ26" s="199"/>
      <c r="EK26" s="199"/>
      <c r="EL26" s="199"/>
      <c r="EM26" s="199"/>
      <c r="EN26" s="199"/>
      <c r="EO26" s="199"/>
      <c r="EP26" s="199"/>
      <c r="EQ26" s="199"/>
      <c r="ER26" s="199"/>
      <c r="ES26" s="199"/>
      <c r="ET26" s="199"/>
      <c r="EU26" s="199"/>
      <c r="EV26" s="199"/>
      <c r="EW26" s="199"/>
      <c r="EX26" s="199"/>
      <c r="EY26" s="199"/>
      <c r="EZ26" s="199"/>
      <c r="FA26" s="199"/>
      <c r="FB26" s="199"/>
      <c r="FC26" s="199"/>
      <c r="FD26" s="199"/>
      <c r="FE26" s="199"/>
      <c r="FF26" s="199"/>
      <c r="FG26" s="199"/>
      <c r="FH26" s="199"/>
      <c r="FI26" s="199"/>
      <c r="FJ26" s="199"/>
      <c r="FK26" s="199"/>
      <c r="FL26" s="199"/>
      <c r="FM26" s="199"/>
      <c r="FN26" s="199"/>
      <c r="FO26" s="199"/>
      <c r="FP26" s="199"/>
      <c r="FQ26" s="199"/>
      <c r="FR26" s="199"/>
      <c r="FS26" s="199"/>
      <c r="FT26" s="199"/>
      <c r="FU26" s="199"/>
      <c r="FV26" s="199"/>
      <c r="FW26" s="199"/>
      <c r="FX26" s="199"/>
      <c r="FY26" s="199"/>
      <c r="FZ26" s="199"/>
      <c r="GA26" s="199"/>
      <c r="GB26" s="199"/>
      <c r="GC26" s="199"/>
      <c r="GD26" s="199"/>
      <c r="GE26" s="199"/>
      <c r="GF26" s="199"/>
      <c r="GG26" s="199"/>
      <c r="GH26" s="199"/>
      <c r="GI26" s="199"/>
      <c r="GJ26" s="199"/>
      <c r="GK26" s="199"/>
      <c r="GL26" s="199"/>
      <c r="GM26" s="199"/>
      <c r="GN26" s="199"/>
      <c r="GO26" s="199"/>
      <c r="GP26" s="199"/>
      <c r="GQ26" s="199"/>
      <c r="GR26" s="199"/>
      <c r="GS26" s="199"/>
      <c r="GT26" s="199"/>
      <c r="GU26" s="199"/>
      <c r="GV26" s="199"/>
      <c r="GW26" s="199"/>
      <c r="GX26" s="199"/>
      <c r="GY26" s="199"/>
      <c r="GZ26" s="199"/>
      <c r="HA26" s="199"/>
      <c r="HB26" s="199"/>
      <c r="HC26" s="199"/>
      <c r="HD26" s="199"/>
      <c r="HE26" s="199"/>
      <c r="HF26" s="199"/>
      <c r="HG26" s="199"/>
      <c r="HH26" s="199"/>
      <c r="HI26" s="199"/>
      <c r="HJ26" s="199"/>
      <c r="HK26" s="199"/>
      <c r="HL26" s="199"/>
      <c r="HM26" s="199"/>
      <c r="HN26" s="199"/>
      <c r="HO26" s="199"/>
      <c r="HP26" s="199"/>
      <c r="HQ26" s="199"/>
      <c r="HR26" s="199"/>
      <c r="HS26" s="199"/>
      <c r="HT26" s="199"/>
      <c r="HU26" s="199"/>
      <c r="HV26" s="199"/>
      <c r="HW26" s="199"/>
      <c r="HX26" s="199"/>
      <c r="HY26" s="199"/>
      <c r="HZ26" s="199"/>
      <c r="IA26" s="199"/>
      <c r="IB26" s="199"/>
      <c r="IC26" s="199"/>
      <c r="ID26" s="199"/>
      <c r="IE26" s="199"/>
      <c r="IF26" s="199"/>
      <c r="IG26" s="199"/>
      <c r="IH26" s="199"/>
      <c r="II26" s="199"/>
      <c r="IJ26" s="199"/>
      <c r="IK26" s="199"/>
      <c r="IL26" s="199"/>
      <c r="IM26" s="199"/>
      <c r="IN26" s="199"/>
      <c r="IO26" s="199"/>
      <c r="IP26" s="199"/>
      <c r="IQ26" s="199"/>
      <c r="IR26" s="199"/>
      <c r="IS26" s="199"/>
      <c r="IT26" s="199"/>
      <c r="IU26" s="199"/>
      <c r="IV26" s="199"/>
      <c r="IW26" s="199"/>
      <c r="IX26" s="199"/>
      <c r="IY26" s="199"/>
      <c r="IZ26" s="199"/>
      <c r="JA26" s="199"/>
      <c r="JB26" s="199"/>
      <c r="JC26" s="199"/>
      <c r="JD26" s="199"/>
      <c r="JE26" s="199"/>
      <c r="JF26" s="199"/>
      <c r="JG26" s="199"/>
      <c r="JH26" s="199"/>
      <c r="JI26" s="199"/>
      <c r="JJ26" s="199"/>
      <c r="JK26" s="199"/>
      <c r="JL26" s="199"/>
      <c r="JM26" s="199"/>
      <c r="JN26" s="199"/>
      <c r="JO26" s="199"/>
      <c r="JP26" s="199"/>
      <c r="JQ26" s="199"/>
      <c r="JR26" s="199"/>
      <c r="JS26" s="199"/>
      <c r="JT26" s="199"/>
      <c r="JU26" s="199"/>
      <c r="JV26" s="199"/>
      <c r="JW26" s="199"/>
      <c r="JX26" s="199"/>
      <c r="JY26" s="199"/>
      <c r="JZ26" s="199"/>
      <c r="KA26" s="199"/>
      <c r="KB26" s="199"/>
      <c r="KC26" s="199"/>
      <c r="KD26" s="199"/>
      <c r="KE26" s="199"/>
      <c r="KF26" s="199"/>
      <c r="KG26" s="199"/>
      <c r="KH26" s="199"/>
      <c r="KI26" s="199"/>
      <c r="KJ26" s="199"/>
      <c r="KK26" s="199"/>
      <c r="KL26" s="199"/>
      <c r="KM26" s="199"/>
      <c r="KN26" s="199"/>
      <c r="KO26" s="199"/>
      <c r="KP26" s="199"/>
      <c r="KQ26" s="199"/>
      <c r="KR26" s="199"/>
      <c r="KS26" s="199"/>
      <c r="KT26" s="199"/>
      <c r="KU26" s="199"/>
      <c r="KV26" s="199"/>
      <c r="KW26" s="199"/>
      <c r="KX26" s="199"/>
      <c r="KY26" s="199"/>
      <c r="KZ26" s="199"/>
      <c r="LA26" s="199"/>
      <c r="LB26" s="199"/>
      <c r="LC26" s="199"/>
      <c r="LD26" s="199"/>
      <c r="LE26" s="199"/>
      <c r="LF26" s="199"/>
      <c r="LG26" s="199"/>
      <c r="LH26" s="199"/>
      <c r="LI26" s="199"/>
      <c r="LJ26" s="199"/>
      <c r="LK26" s="199"/>
      <c r="LL26" s="199"/>
      <c r="LM26" s="199"/>
      <c r="LN26" s="199"/>
      <c r="LO26" s="199"/>
      <c r="LP26" s="199"/>
      <c r="LQ26" s="199"/>
      <c r="LR26" s="199"/>
      <c r="LS26" s="199"/>
      <c r="LT26" s="199"/>
      <c r="LU26" s="199"/>
      <c r="LV26" s="199"/>
      <c r="LW26" s="199"/>
      <c r="LX26" s="199"/>
      <c r="LY26" s="199"/>
      <c r="LZ26" s="199"/>
      <c r="MA26" s="199"/>
      <c r="MB26" s="199"/>
      <c r="MC26" s="199"/>
      <c r="MD26" s="199"/>
      <c r="ME26" s="199"/>
      <c r="MF26" s="199"/>
      <c r="MG26" s="199"/>
      <c r="MH26" s="199"/>
      <c r="MI26" s="199"/>
      <c r="MJ26" s="199"/>
      <c r="MK26" s="199"/>
      <c r="ML26" s="199"/>
      <c r="MM26" s="199"/>
      <c r="MN26" s="199"/>
      <c r="MO26" s="199"/>
      <c r="MP26" s="199"/>
      <c r="MQ26" s="199"/>
      <c r="MR26" s="199"/>
      <c r="MS26" s="199"/>
      <c r="MT26" s="199"/>
      <c r="MU26" s="199"/>
      <c r="MV26" s="199"/>
      <c r="MW26" s="199"/>
      <c r="MX26" s="199"/>
      <c r="MY26" s="199"/>
      <c r="MZ26" s="199"/>
      <c r="NA26" s="199"/>
      <c r="NB26" s="199"/>
      <c r="NC26" s="199"/>
      <c r="ND26" s="199"/>
      <c r="NE26" s="199"/>
      <c r="NF26" s="199"/>
      <c r="NG26" s="199"/>
      <c r="NH26" s="199"/>
      <c r="NI26" s="199"/>
      <c r="NJ26" s="199"/>
      <c r="NK26" s="199"/>
      <c r="NL26" s="199"/>
      <c r="NM26" s="199"/>
      <c r="NN26" s="199"/>
      <c r="NO26" s="199"/>
      <c r="NP26" s="199"/>
      <c r="NQ26" s="199"/>
      <c r="NR26" s="199"/>
      <c r="NS26" s="199"/>
      <c r="NT26" s="199"/>
      <c r="NU26" s="199"/>
      <c r="NV26" s="199"/>
      <c r="NW26" s="199"/>
      <c r="NX26" s="199"/>
      <c r="NY26" s="199"/>
      <c r="NZ26" s="199"/>
      <c r="OA26" s="199"/>
      <c r="OB26" s="199"/>
      <c r="OC26" s="199"/>
      <c r="OD26" s="199"/>
      <c r="OE26" s="199"/>
      <c r="OF26" s="199"/>
      <c r="OG26" s="199"/>
      <c r="OH26" s="199"/>
      <c r="OI26" s="199"/>
      <c r="OJ26" s="199"/>
      <c r="OK26" s="199"/>
      <c r="OL26" s="199"/>
      <c r="OM26" s="199"/>
      <c r="ON26" s="199"/>
      <c r="OO26" s="199"/>
      <c r="OP26" s="199"/>
      <c r="OQ26" s="199"/>
      <c r="OR26" s="199"/>
      <c r="OS26" s="199"/>
      <c r="OT26" s="199"/>
      <c r="OU26" s="199"/>
      <c r="OV26" s="199"/>
      <c r="OW26" s="199"/>
      <c r="OX26" s="199"/>
      <c r="OY26" s="199"/>
      <c r="OZ26" s="199"/>
      <c r="PA26" s="199"/>
      <c r="PB26" s="199"/>
      <c r="PC26" s="199"/>
      <c r="PD26" s="199"/>
      <c r="PE26" s="199"/>
      <c r="PF26" s="199"/>
      <c r="PG26" s="199"/>
      <c r="PH26" s="199"/>
      <c r="PI26" s="199"/>
      <c r="PJ26" s="199"/>
      <c r="PK26" s="199"/>
      <c r="PL26" s="199"/>
      <c r="PM26" s="199"/>
      <c r="PN26" s="199"/>
      <c r="PO26" s="199"/>
      <c r="PP26" s="199"/>
      <c r="PQ26" s="199"/>
      <c r="PR26" s="199"/>
      <c r="PS26" s="199"/>
      <c r="PT26" s="199"/>
      <c r="PU26" s="199"/>
      <c r="PV26" s="199"/>
      <c r="PW26" s="199"/>
      <c r="PX26" s="199"/>
      <c r="PY26" s="199"/>
      <c r="PZ26" s="199"/>
      <c r="QA26" s="199"/>
      <c r="QB26" s="199"/>
      <c r="QC26" s="199"/>
      <c r="QD26" s="199"/>
      <c r="QE26" s="199"/>
      <c r="QF26" s="199"/>
      <c r="QG26" s="199"/>
      <c r="QH26" s="199"/>
      <c r="QI26" s="199"/>
      <c r="QJ26" s="199"/>
      <c r="QK26" s="199"/>
      <c r="QL26" s="199"/>
      <c r="QM26" s="199"/>
      <c r="QN26" s="199"/>
      <c r="QO26" s="199"/>
      <c r="QP26" s="199"/>
      <c r="QQ26" s="199"/>
      <c r="QR26" s="199"/>
      <c r="QS26" s="199"/>
      <c r="QT26" s="199"/>
      <c r="QU26" s="199"/>
      <c r="QV26" s="199"/>
      <c r="QW26" s="199"/>
      <c r="QX26" s="199"/>
      <c r="QY26" s="199"/>
      <c r="QZ26" s="199"/>
      <c r="RA26" s="199"/>
      <c r="RB26" s="199"/>
      <c r="RC26" s="199"/>
      <c r="RD26" s="199"/>
      <c r="RE26" s="199"/>
      <c r="RF26" s="199"/>
      <c r="RG26" s="199"/>
      <c r="RH26" s="199"/>
      <c r="RI26" s="199"/>
      <c r="RJ26" s="199"/>
      <c r="RK26" s="199"/>
      <c r="RL26" s="199"/>
      <c r="RM26" s="199"/>
      <c r="RN26" s="199"/>
      <c r="RO26" s="199"/>
      <c r="RP26" s="199"/>
      <c r="RQ26" s="199"/>
      <c r="RR26" s="199"/>
      <c r="RS26" s="199"/>
      <c r="RT26" s="199"/>
      <c r="RU26" s="199"/>
      <c r="RV26" s="199"/>
      <c r="RW26" s="199"/>
      <c r="RX26" s="199"/>
      <c r="RY26" s="199"/>
      <c r="RZ26" s="199"/>
      <c r="SA26" s="199"/>
      <c r="SB26" s="199"/>
      <c r="SC26" s="199"/>
      <c r="SD26" s="199"/>
      <c r="SE26" s="199"/>
      <c r="SF26" s="199"/>
      <c r="SG26" s="199"/>
      <c r="SH26" s="199"/>
      <c r="SI26" s="199"/>
      <c r="SJ26" s="199"/>
      <c r="SK26" s="199"/>
      <c r="SL26" s="199"/>
      <c r="SM26" s="199"/>
      <c r="SN26" s="199"/>
      <c r="SO26" s="199"/>
      <c r="SP26" s="199"/>
      <c r="SQ26" s="199"/>
      <c r="SR26" s="199"/>
      <c r="SS26" s="199"/>
      <c r="ST26" s="199"/>
      <c r="SU26" s="199"/>
      <c r="SV26" s="199"/>
      <c r="SW26" s="199"/>
      <c r="SX26" s="199"/>
      <c r="SY26" s="199"/>
      <c r="SZ26" s="199"/>
      <c r="TA26" s="199"/>
      <c r="TB26" s="199"/>
      <c r="TC26" s="199"/>
      <c r="TD26" s="199"/>
      <c r="TE26" s="199"/>
      <c r="TF26" s="199"/>
      <c r="TG26" s="199"/>
      <c r="TH26" s="199"/>
      <c r="TI26" s="199"/>
      <c r="TJ26" s="199"/>
      <c r="TK26" s="199"/>
      <c r="TL26" s="199"/>
      <c r="TM26" s="199"/>
      <c r="TN26" s="199"/>
      <c r="TO26" s="199"/>
      <c r="TP26" s="199"/>
      <c r="TQ26" s="199"/>
      <c r="TR26" s="199"/>
      <c r="TS26" s="199"/>
      <c r="TT26" s="199"/>
      <c r="TU26" s="199"/>
      <c r="TV26" s="199"/>
      <c r="TW26" s="199"/>
      <c r="TX26" s="199"/>
      <c r="TY26" s="199"/>
      <c r="TZ26" s="199"/>
      <c r="UA26" s="199"/>
      <c r="UB26" s="199"/>
      <c r="UC26" s="199"/>
      <c r="UD26" s="199"/>
      <c r="UE26" s="199"/>
      <c r="UF26" s="199"/>
      <c r="UG26" s="199"/>
      <c r="UH26" s="199"/>
      <c r="UI26" s="199"/>
      <c r="UJ26" s="199"/>
      <c r="UK26" s="199"/>
      <c r="UL26" s="199"/>
      <c r="UM26" s="199"/>
      <c r="UN26" s="199"/>
      <c r="UO26" s="199"/>
      <c r="UP26" s="199"/>
      <c r="UQ26" s="199"/>
      <c r="UR26" s="199"/>
      <c r="US26" s="199"/>
      <c r="UT26" s="199"/>
      <c r="UU26" s="199"/>
      <c r="UV26" s="199"/>
      <c r="UW26" s="199"/>
      <c r="UX26" s="199"/>
      <c r="UY26" s="199"/>
      <c r="UZ26" s="199"/>
      <c r="VA26" s="199"/>
      <c r="VB26" s="199"/>
      <c r="VC26" s="199"/>
      <c r="VD26" s="199"/>
      <c r="VE26" s="199"/>
      <c r="VF26" s="199"/>
      <c r="VG26" s="199"/>
      <c r="VH26" s="199"/>
      <c r="VI26" s="199"/>
      <c r="VJ26" s="199"/>
      <c r="VK26" s="199"/>
      <c r="VL26" s="199"/>
      <c r="VM26" s="199"/>
      <c r="VN26" s="199"/>
      <c r="VO26" s="199"/>
      <c r="VP26" s="199"/>
      <c r="VQ26" s="199"/>
      <c r="VR26" s="199"/>
      <c r="VS26" s="199"/>
      <c r="VT26" s="199"/>
      <c r="VU26" s="199"/>
      <c r="VV26" s="199"/>
      <c r="VW26" s="199"/>
      <c r="VX26" s="199"/>
      <c r="VY26" s="199"/>
      <c r="VZ26" s="199"/>
      <c r="WA26" s="199"/>
      <c r="WB26" s="199"/>
      <c r="WC26" s="199"/>
      <c r="WD26" s="199"/>
      <c r="WE26" s="199"/>
      <c r="WF26" s="199"/>
      <c r="WG26" s="199"/>
      <c r="WH26" s="199"/>
      <c r="WI26" s="199"/>
      <c r="WJ26" s="199"/>
      <c r="WK26" s="199"/>
      <c r="WL26" s="199"/>
      <c r="WM26" s="199"/>
      <c r="WN26" s="199"/>
      <c r="WO26" s="199"/>
      <c r="WP26" s="199"/>
      <c r="WQ26" s="199"/>
      <c r="WR26" s="199"/>
      <c r="WS26" s="199"/>
      <c r="WT26" s="199"/>
      <c r="WU26" s="199"/>
      <c r="WV26" s="199"/>
      <c r="WW26" s="199"/>
      <c r="WX26" s="199"/>
      <c r="WY26" s="199"/>
      <c r="WZ26" s="199"/>
      <c r="XA26" s="199"/>
      <c r="XB26" s="199"/>
      <c r="XC26" s="199"/>
      <c r="XD26" s="199"/>
      <c r="XE26" s="199"/>
      <c r="XF26" s="199"/>
      <c r="XG26" s="199"/>
      <c r="XH26" s="199"/>
      <c r="XI26" s="199"/>
      <c r="XJ26" s="199"/>
      <c r="XK26" s="199"/>
      <c r="XL26" s="199"/>
      <c r="XM26" s="199"/>
      <c r="XN26" s="199"/>
      <c r="XO26" s="199"/>
      <c r="XP26" s="199"/>
      <c r="XQ26" s="199"/>
      <c r="XR26" s="199"/>
      <c r="XS26" s="199"/>
      <c r="XT26" s="199"/>
      <c r="XU26" s="199"/>
      <c r="XV26" s="199"/>
      <c r="XW26" s="199"/>
      <c r="XX26" s="199"/>
      <c r="XY26" s="199"/>
      <c r="XZ26" s="199"/>
      <c r="YA26" s="199"/>
      <c r="YB26" s="199"/>
      <c r="YC26" s="199"/>
      <c r="YD26" s="199"/>
      <c r="YE26" s="199"/>
      <c r="YF26" s="199"/>
      <c r="YG26" s="199"/>
      <c r="YH26" s="199"/>
      <c r="YI26" s="199"/>
      <c r="YJ26" s="199"/>
      <c r="YK26" s="199"/>
      <c r="YL26" s="199"/>
      <c r="YM26" s="199"/>
      <c r="YN26" s="199"/>
      <c r="YO26" s="199"/>
      <c r="YP26" s="199"/>
      <c r="YQ26" s="199"/>
      <c r="YR26" s="199"/>
      <c r="YS26" s="199"/>
      <c r="YT26" s="199"/>
      <c r="YU26" s="199"/>
      <c r="YV26" s="199"/>
      <c r="YW26" s="199"/>
      <c r="YX26" s="199"/>
      <c r="YY26" s="199"/>
      <c r="YZ26" s="199"/>
      <c r="ZA26" s="199"/>
      <c r="ZB26" s="199"/>
      <c r="ZC26" s="199"/>
      <c r="ZD26" s="199"/>
      <c r="ZE26" s="199"/>
      <c r="ZF26" s="199"/>
      <c r="ZG26" s="199"/>
      <c r="ZH26" s="199"/>
      <c r="ZI26" s="199"/>
      <c r="ZJ26" s="199"/>
      <c r="ZK26" s="199"/>
      <c r="ZL26" s="199"/>
      <c r="ZM26" s="199"/>
      <c r="ZN26" s="199"/>
      <c r="ZO26" s="199"/>
      <c r="ZP26" s="199"/>
      <c r="ZQ26" s="199"/>
      <c r="ZR26" s="199"/>
      <c r="ZS26" s="199"/>
      <c r="ZT26" s="199"/>
      <c r="ZU26" s="199"/>
      <c r="ZV26" s="199"/>
      <c r="ZW26" s="199"/>
      <c r="ZX26" s="199"/>
      <c r="ZY26" s="199"/>
      <c r="ZZ26" s="199"/>
      <c r="AAA26" s="199"/>
      <c r="AAB26" s="199"/>
      <c r="AAC26" s="199"/>
      <c r="AAD26" s="199"/>
      <c r="AAE26" s="199"/>
      <c r="AAF26" s="199"/>
      <c r="AAG26" s="199"/>
      <c r="AAH26" s="199"/>
      <c r="AAI26" s="199"/>
      <c r="AAJ26" s="199"/>
      <c r="AAK26" s="199"/>
      <c r="AAL26" s="199"/>
      <c r="AAM26" s="199"/>
      <c r="AAN26" s="199"/>
      <c r="AAO26" s="199"/>
      <c r="AAP26" s="199"/>
      <c r="AAQ26" s="199"/>
      <c r="AAR26" s="199"/>
      <c r="AAS26" s="199"/>
      <c r="AAT26" s="199"/>
      <c r="AAU26" s="199"/>
      <c r="AAV26" s="199"/>
      <c r="AAW26" s="199"/>
      <c r="AAX26" s="199"/>
      <c r="AAY26" s="199"/>
      <c r="AAZ26" s="199"/>
      <c r="ABA26" s="199"/>
      <c r="ABB26" s="199"/>
      <c r="ABC26" s="199"/>
      <c r="ABD26" s="199"/>
      <c r="ABE26" s="199"/>
      <c r="ABF26" s="199"/>
      <c r="ABG26" s="199"/>
      <c r="ABH26" s="199"/>
      <c r="ABI26" s="199"/>
      <c r="ABJ26" s="199"/>
      <c r="ABK26" s="199"/>
      <c r="ABL26" s="199"/>
      <c r="ABM26" s="199"/>
      <c r="ABN26" s="199"/>
      <c r="ABO26" s="199"/>
      <c r="ABP26" s="199"/>
      <c r="ABQ26" s="199"/>
      <c r="ABR26" s="199"/>
      <c r="ABS26" s="199"/>
      <c r="ABT26" s="199"/>
      <c r="ABU26" s="199"/>
      <c r="ABV26" s="199"/>
      <c r="ABW26" s="199"/>
      <c r="ABX26" s="199"/>
      <c r="ABY26" s="199"/>
      <c r="ABZ26" s="199"/>
      <c r="ACA26" s="199"/>
      <c r="ACB26" s="199"/>
      <c r="ACC26" s="199"/>
      <c r="ACD26" s="199"/>
      <c r="ACE26" s="199"/>
      <c r="ACF26" s="199"/>
      <c r="ACG26" s="199"/>
      <c r="ACH26" s="199"/>
      <c r="ACI26" s="199"/>
      <c r="ACJ26" s="199"/>
      <c r="ACK26" s="199"/>
      <c r="ACL26" s="199"/>
      <c r="ACM26" s="199"/>
      <c r="ACN26" s="199"/>
      <c r="ACO26" s="199"/>
      <c r="ACP26" s="199"/>
      <c r="ACQ26" s="199"/>
      <c r="ACR26" s="199"/>
      <c r="ACS26" s="199"/>
      <c r="ACT26" s="199"/>
      <c r="ACU26" s="199"/>
      <c r="ACV26" s="199"/>
      <c r="ACW26" s="199"/>
      <c r="ACX26" s="199"/>
      <c r="ACY26" s="199"/>
      <c r="ACZ26" s="199"/>
      <c r="ADA26" s="199"/>
      <c r="ADB26" s="199"/>
      <c r="ADC26" s="199"/>
      <c r="ADD26" s="199"/>
      <c r="ADE26" s="199"/>
      <c r="ADF26" s="199"/>
      <c r="ADG26" s="199"/>
      <c r="ADH26" s="199"/>
      <c r="ADI26" s="199"/>
      <c r="ADJ26" s="199"/>
      <c r="ADK26" s="199"/>
      <c r="ADL26" s="199"/>
      <c r="ADM26" s="199"/>
      <c r="ADN26" s="199"/>
      <c r="ADO26" s="199"/>
      <c r="ADP26" s="199"/>
      <c r="ADQ26" s="199"/>
      <c r="ADR26" s="199"/>
      <c r="ADS26" s="199"/>
      <c r="ADT26" s="199"/>
      <c r="ADU26" s="199"/>
      <c r="ADV26" s="199"/>
      <c r="ADW26" s="199"/>
      <c r="ADX26" s="199"/>
      <c r="ADY26" s="199"/>
      <c r="ADZ26" s="199"/>
      <c r="AEA26" s="199"/>
      <c r="AEB26" s="199"/>
      <c r="AEC26" s="199"/>
      <c r="AED26" s="199"/>
      <c r="AEE26" s="199"/>
      <c r="AEF26" s="199"/>
      <c r="AEG26" s="199"/>
      <c r="AEH26" s="199"/>
      <c r="AEI26" s="199"/>
      <c r="AEJ26" s="199"/>
      <c r="AEK26" s="199"/>
      <c r="AEL26" s="199"/>
      <c r="AEM26" s="199"/>
      <c r="AEN26" s="199"/>
      <c r="AEO26" s="199"/>
      <c r="AEP26" s="199"/>
      <c r="AEQ26" s="199"/>
      <c r="AER26" s="199"/>
      <c r="AES26" s="199"/>
      <c r="AET26" s="199"/>
      <c r="AEU26" s="199"/>
      <c r="AEV26" s="199"/>
      <c r="AEW26" s="199"/>
      <c r="AEX26" s="199"/>
      <c r="AEY26" s="199"/>
      <c r="AEZ26" s="199"/>
      <c r="AFA26" s="199"/>
      <c r="AFB26" s="199"/>
      <c r="AFC26" s="199"/>
      <c r="AFD26" s="199"/>
      <c r="AFE26" s="199"/>
      <c r="AFF26" s="199"/>
      <c r="AFG26" s="199"/>
      <c r="AFH26" s="199"/>
      <c r="AFI26" s="199"/>
      <c r="AFJ26" s="199"/>
      <c r="AFK26" s="199"/>
      <c r="AFL26" s="199"/>
      <c r="AFM26" s="199"/>
      <c r="AFN26" s="199"/>
      <c r="AFO26" s="199"/>
      <c r="AFP26" s="199"/>
      <c r="AFQ26" s="199"/>
      <c r="AFR26" s="199"/>
      <c r="AFS26" s="199"/>
      <c r="AFT26" s="199"/>
      <c r="AFU26" s="199"/>
      <c r="AFV26" s="199"/>
      <c r="AFW26" s="199"/>
      <c r="AFX26" s="199"/>
      <c r="AFY26" s="199"/>
      <c r="AFZ26" s="199"/>
      <c r="AGA26" s="199"/>
      <c r="AGB26" s="199"/>
      <c r="AGC26" s="199"/>
      <c r="AGD26" s="199"/>
      <c r="AGE26" s="199"/>
      <c r="AGF26" s="199"/>
      <c r="AGG26" s="199"/>
      <c r="AGH26" s="199"/>
      <c r="AGI26" s="199"/>
      <c r="AGJ26" s="199"/>
      <c r="AGK26" s="199"/>
      <c r="AGL26" s="199"/>
      <c r="AGM26" s="199"/>
      <c r="AGN26" s="199"/>
      <c r="AGO26" s="199"/>
      <c r="AGP26" s="199"/>
      <c r="AGQ26" s="199"/>
      <c r="AGR26" s="199"/>
      <c r="AGS26" s="199"/>
      <c r="AGT26" s="199"/>
      <c r="AGU26" s="199"/>
      <c r="AGV26" s="199"/>
      <c r="AGW26" s="199"/>
      <c r="AGX26" s="199"/>
      <c r="AGY26" s="199"/>
      <c r="AGZ26" s="199"/>
      <c r="AHA26" s="199"/>
      <c r="AHB26" s="199"/>
      <c r="AHC26" s="199"/>
      <c r="AHD26" s="199"/>
      <c r="AHE26" s="199"/>
      <c r="AHF26" s="199"/>
      <c r="AHG26" s="199"/>
      <c r="AHH26" s="199"/>
      <c r="AHI26" s="199"/>
      <c r="AHJ26" s="199"/>
      <c r="AHK26" s="199"/>
      <c r="AHL26" s="199"/>
      <c r="AHM26" s="199"/>
      <c r="AHN26" s="199"/>
      <c r="AHO26" s="199"/>
      <c r="AHP26" s="199"/>
      <c r="AHQ26" s="199"/>
      <c r="AHR26" s="199"/>
      <c r="AHS26" s="199"/>
      <c r="AHT26" s="199"/>
      <c r="AHU26" s="199"/>
      <c r="AHV26" s="199"/>
      <c r="AHW26" s="199"/>
      <c r="AHX26" s="199"/>
      <c r="AHY26" s="199"/>
      <c r="AHZ26" s="199"/>
      <c r="AIA26" s="199"/>
      <c r="AIB26" s="199"/>
      <c r="AIC26" s="199"/>
      <c r="AID26" s="199"/>
      <c r="AIE26" s="199"/>
      <c r="AIF26" s="199"/>
      <c r="AIG26" s="199"/>
      <c r="AIH26" s="199"/>
      <c r="AII26" s="199"/>
      <c r="AIJ26" s="199"/>
      <c r="AIK26" s="199"/>
      <c r="AIL26" s="199"/>
      <c r="AIM26" s="199"/>
      <c r="AIN26" s="199"/>
      <c r="AIO26" s="199"/>
      <c r="AIP26" s="199"/>
      <c r="AIQ26" s="199"/>
      <c r="AIR26" s="199"/>
      <c r="AIS26" s="199"/>
      <c r="AIT26" s="199"/>
      <c r="AIU26" s="199"/>
      <c r="AIV26" s="199"/>
      <c r="AIW26" s="199"/>
      <c r="AIX26" s="199"/>
      <c r="AIY26" s="199"/>
      <c r="AIZ26" s="199"/>
      <c r="AJA26" s="199"/>
      <c r="AJB26" s="199"/>
      <c r="AJC26" s="199"/>
      <c r="AJD26" s="199"/>
      <c r="AJE26" s="199"/>
      <c r="AJF26" s="199"/>
      <c r="AJG26" s="199"/>
      <c r="AJH26" s="199"/>
      <c r="AJI26" s="199"/>
      <c r="AJJ26" s="199"/>
      <c r="AJK26" s="199"/>
      <c r="AJL26" s="199"/>
      <c r="AJM26" s="199"/>
      <c r="AJN26" s="199"/>
      <c r="AJO26" s="199"/>
      <c r="AJP26" s="199"/>
      <c r="AJQ26" s="199"/>
      <c r="AJR26" s="199"/>
      <c r="AJS26" s="199"/>
      <c r="AJT26" s="199"/>
      <c r="AJU26" s="199"/>
      <c r="AJV26" s="199"/>
      <c r="AJW26" s="199"/>
      <c r="AJX26" s="199"/>
      <c r="AJY26" s="199"/>
      <c r="AJZ26" s="199"/>
      <c r="AKA26" s="199"/>
      <c r="AKB26" s="199"/>
      <c r="AKC26" s="199"/>
      <c r="AKD26" s="199"/>
      <c r="AKE26" s="199"/>
      <c r="AKF26" s="199"/>
      <c r="AKG26" s="199"/>
      <c r="AKH26" s="199"/>
      <c r="AKI26" s="199"/>
      <c r="AKJ26" s="199"/>
      <c r="AKK26" s="199"/>
      <c r="AKL26" s="199"/>
      <c r="AKM26" s="199"/>
      <c r="AKN26" s="199"/>
      <c r="AKO26" s="199"/>
      <c r="AKP26" s="199"/>
      <c r="AKQ26" s="199"/>
      <c r="AKR26" s="199"/>
      <c r="AKS26" s="199"/>
      <c r="AKT26" s="199"/>
      <c r="AKU26" s="199"/>
      <c r="AKV26" s="199"/>
      <c r="AKW26" s="199"/>
      <c r="AKX26" s="199"/>
      <c r="AKY26" s="199"/>
    </row>
    <row r="27" spans="1:987">
      <c r="C27" s="190"/>
      <c r="D27" s="190"/>
      <c r="E27" s="190"/>
      <c r="F27" s="190"/>
      <c r="G27" s="190"/>
      <c r="H27" s="190"/>
      <c r="I27" s="190"/>
      <c r="J27" s="190"/>
      <c r="K27" s="190"/>
      <c r="L27" s="190"/>
    </row>
    <row r="28" spans="1:987">
      <c r="B28" s="203" t="s">
        <v>32</v>
      </c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</row>
    <row r="30" spans="1:987">
      <c r="B30" s="205" t="s">
        <v>33</v>
      </c>
      <c r="C30" s="190" t="s">
        <v>34</v>
      </c>
      <c r="D30" s="190" t="s">
        <v>34</v>
      </c>
      <c r="E30" s="190" t="s">
        <v>34</v>
      </c>
      <c r="F30" s="190" t="s">
        <v>34</v>
      </c>
      <c r="G30" s="190" t="s">
        <v>34</v>
      </c>
      <c r="H30" s="190"/>
      <c r="I30" s="190"/>
      <c r="J30" s="190"/>
      <c r="K30" s="190"/>
      <c r="L30" s="190"/>
      <c r="M30" s="190"/>
      <c r="N30" s="190"/>
    </row>
    <row r="31" spans="1:987">
      <c r="B31" s="241" t="s">
        <v>30</v>
      </c>
      <c r="C31" s="241">
        <v>2018</v>
      </c>
      <c r="D31" s="241">
        <v>2019</v>
      </c>
      <c r="E31" s="241">
        <v>2020</v>
      </c>
      <c r="F31" s="241">
        <v>2021</v>
      </c>
      <c r="G31" s="241">
        <v>2022</v>
      </c>
      <c r="H31" s="241">
        <v>2023</v>
      </c>
      <c r="I31" s="241">
        <v>2025</v>
      </c>
      <c r="J31" s="241">
        <v>2030</v>
      </c>
      <c r="K31" s="241">
        <v>2035</v>
      </c>
      <c r="L31" s="241">
        <v>2040</v>
      </c>
      <c r="M31" s="241">
        <v>2045</v>
      </c>
      <c r="N31" s="242">
        <v>2050</v>
      </c>
    </row>
    <row r="32" spans="1:987">
      <c r="B32" s="257" t="s">
        <v>275</v>
      </c>
      <c r="C32" s="243">
        <v>37.988</v>
      </c>
      <c r="D32" s="243">
        <v>38.094999999999999</v>
      </c>
      <c r="E32" s="243">
        <v>38.045999999999999</v>
      </c>
      <c r="F32" s="586">
        <v>38.460999999999991</v>
      </c>
      <c r="G32" s="586">
        <v>38.682000000000002</v>
      </c>
      <c r="H32" s="975">
        <v>37.991999999999997</v>
      </c>
      <c r="I32" s="865">
        <f>I33/$G33*$G32</f>
        <v>36.837684152265119</v>
      </c>
      <c r="J32" s="865">
        <f t="shared" ref="J32:N32" si="2">J33/$G33*$G32</f>
        <v>35.315861872762248</v>
      </c>
      <c r="K32" s="865">
        <f t="shared" si="2"/>
        <v>33.84237075550223</v>
      </c>
      <c r="L32" s="865">
        <f t="shared" si="2"/>
        <v>32.36887963824222</v>
      </c>
      <c r="M32" s="865">
        <f t="shared" si="2"/>
        <v>30.895388520982205</v>
      </c>
      <c r="N32" s="865">
        <f t="shared" si="2"/>
        <v>29.421897403722191</v>
      </c>
      <c r="P32" s="211"/>
      <c r="Q32" s="211"/>
    </row>
    <row r="33" spans="2:23">
      <c r="B33" s="645" t="s">
        <v>564</v>
      </c>
      <c r="C33" s="243">
        <v>37.32108904987151</v>
      </c>
      <c r="D33" s="243">
        <v>37.548734020812553</v>
      </c>
      <c r="E33" s="243">
        <v>37.635880256893238</v>
      </c>
      <c r="F33" s="586">
        <f>F32*$D$33/$D$32</f>
        <v>37.909485737615732</v>
      </c>
      <c r="G33" s="586">
        <f t="shared" ref="G33:H33" si="3">G32*$D$33/$D$32</f>
        <v>38.127316692297448</v>
      </c>
      <c r="H33" s="586">
        <f t="shared" si="3"/>
        <v>37.447210996684881</v>
      </c>
      <c r="I33" s="756">
        <v>36.309447543669897</v>
      </c>
      <c r="J33" s="756">
        <v>34.809447543669897</v>
      </c>
      <c r="K33" s="756">
        <f>J33*0.75+0.25*N33</f>
        <v>33.357085657752421</v>
      </c>
      <c r="L33" s="756">
        <f>0.5*J33+0.5*N33</f>
        <v>31.904723771834949</v>
      </c>
      <c r="M33" s="756">
        <f>0.25*J33+0.75*N33</f>
        <v>30.452361885917476</v>
      </c>
      <c r="N33" s="756">
        <v>29</v>
      </c>
    </row>
    <row r="34" spans="2:23">
      <c r="B34" s="257" t="s">
        <v>35</v>
      </c>
      <c r="C34" s="244">
        <v>2.2235809999999998</v>
      </c>
      <c r="D34" s="244">
        <v>2.2582769999999996</v>
      </c>
      <c r="E34" s="244">
        <v>1.6935300000000002</v>
      </c>
      <c r="F34" s="587">
        <v>1.7086750000000002</v>
      </c>
      <c r="G34" s="587">
        <v>1.5769500000000001</v>
      </c>
      <c r="H34" s="976">
        <v>1.8173459999999999</v>
      </c>
      <c r="I34" s="757">
        <v>1.9</v>
      </c>
      <c r="J34" s="757">
        <v>1.8</v>
      </c>
      <c r="K34" s="757">
        <v>1.8</v>
      </c>
      <c r="L34" s="864">
        <v>2</v>
      </c>
      <c r="M34" s="864">
        <v>2</v>
      </c>
      <c r="N34" s="757">
        <v>1.9</v>
      </c>
      <c r="T34" s="211"/>
    </row>
    <row r="35" spans="2:23">
      <c r="B35" s="82" t="s">
        <v>545</v>
      </c>
      <c r="C35" s="234">
        <f>C33/C34</f>
        <v>16.784227356624974</v>
      </c>
      <c r="D35" s="234">
        <f t="shared" ref="D35:N35" si="4">D33/D34</f>
        <v>16.627160450561451</v>
      </c>
      <c r="E35" s="234">
        <f t="shared" si="4"/>
        <v>22.223332481203894</v>
      </c>
      <c r="F35" s="234">
        <f t="shared" si="4"/>
        <v>22.186481184318684</v>
      </c>
      <c r="G35" s="234">
        <f t="shared" si="4"/>
        <v>24.177885597068673</v>
      </c>
      <c r="H35" s="234">
        <f t="shared" si="4"/>
        <v>20.605438368194545</v>
      </c>
      <c r="I35" s="234">
        <f t="shared" si="4"/>
        <v>19.110235549299947</v>
      </c>
      <c r="J35" s="234">
        <f t="shared" si="4"/>
        <v>19.338581968705498</v>
      </c>
      <c r="K35" s="234">
        <f t="shared" si="4"/>
        <v>18.531714254306902</v>
      </c>
      <c r="L35" s="234">
        <f t="shared" si="4"/>
        <v>15.952361885917474</v>
      </c>
      <c r="M35" s="234">
        <f t="shared" si="4"/>
        <v>15.226180942958738</v>
      </c>
      <c r="N35" s="234">
        <f t="shared" si="4"/>
        <v>15.263157894736842</v>
      </c>
    </row>
    <row r="36" spans="2:23">
      <c r="B36" s="82" t="s">
        <v>636</v>
      </c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</row>
    <row r="37" spans="2:23">
      <c r="B37" s="207"/>
    </row>
    <row r="38" spans="2:23">
      <c r="B38" s="82" t="s">
        <v>264</v>
      </c>
    </row>
    <row r="39" spans="2:23">
      <c r="B39" s="631"/>
      <c r="C39" s="633">
        <v>2018</v>
      </c>
      <c r="D39" s="633">
        <v>2019</v>
      </c>
      <c r="E39" s="633">
        <v>2020</v>
      </c>
      <c r="F39" s="633">
        <v>2021</v>
      </c>
      <c r="G39" s="633">
        <v>2022</v>
      </c>
      <c r="H39" s="977"/>
    </row>
    <row r="40" spans="2:23">
      <c r="B40" s="632" t="s">
        <v>265</v>
      </c>
      <c r="C40" s="634">
        <v>12518</v>
      </c>
      <c r="D40" s="634">
        <v>12511</v>
      </c>
      <c r="E40" s="634">
        <v>10205</v>
      </c>
      <c r="F40" s="634">
        <v>10945</v>
      </c>
      <c r="G40" s="634">
        <v>11957</v>
      </c>
      <c r="H40" s="978">
        <v>11693.495743918067</v>
      </c>
    </row>
    <row r="41" spans="2:23">
      <c r="B41" s="632" t="s">
        <v>266</v>
      </c>
      <c r="C41" s="634">
        <v>14807</v>
      </c>
      <c r="D41" s="634">
        <v>14762</v>
      </c>
      <c r="E41" s="634">
        <v>11940</v>
      </c>
      <c r="F41" s="634">
        <v>12730</v>
      </c>
      <c r="G41" s="634">
        <v>13975</v>
      </c>
      <c r="H41" s="978">
        <v>13424.866413738817</v>
      </c>
    </row>
    <row r="42" spans="2:23">
      <c r="B42" s="632" t="s">
        <v>40</v>
      </c>
      <c r="C42" s="626">
        <v>8840</v>
      </c>
      <c r="D42" s="626">
        <v>9148</v>
      </c>
      <c r="E42" s="626">
        <v>7776</v>
      </c>
      <c r="F42" s="626">
        <v>8625</v>
      </c>
      <c r="G42" s="626">
        <v>9535</v>
      </c>
      <c r="H42" s="971">
        <v>9780.629697122351</v>
      </c>
    </row>
    <row r="43" spans="2:23">
      <c r="B43" s="632" t="s">
        <v>28</v>
      </c>
      <c r="C43" s="635">
        <v>10317</v>
      </c>
      <c r="D43" s="635">
        <v>10939</v>
      </c>
      <c r="E43" s="635">
        <v>9165</v>
      </c>
      <c r="F43" s="635">
        <v>10166</v>
      </c>
      <c r="G43" s="635">
        <v>11353</v>
      </c>
      <c r="H43" s="971">
        <v>12791.994704628594</v>
      </c>
    </row>
    <row r="45" spans="2:23">
      <c r="B45" s="203" t="s">
        <v>36</v>
      </c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</row>
    <row r="47" spans="2:23">
      <c r="B47" s="937" t="s">
        <v>410</v>
      </c>
      <c r="C47" s="209"/>
      <c r="D47" s="209"/>
      <c r="E47" s="209"/>
      <c r="F47" s="209"/>
      <c r="G47" s="209"/>
      <c r="H47" s="209"/>
      <c r="I47" s="209"/>
      <c r="J47" s="209"/>
      <c r="K47" s="209"/>
      <c r="L47" s="209"/>
    </row>
    <row r="48" spans="2:23">
      <c r="C48" s="190" t="s">
        <v>34</v>
      </c>
      <c r="D48" s="190" t="s">
        <v>34</v>
      </c>
      <c r="E48" s="190" t="s">
        <v>34</v>
      </c>
      <c r="F48" s="190" t="s">
        <v>34</v>
      </c>
      <c r="G48" s="190" t="s">
        <v>34</v>
      </c>
      <c r="H48" s="190" t="s">
        <v>34</v>
      </c>
      <c r="I48" s="190" t="s">
        <v>37</v>
      </c>
      <c r="J48" s="190" t="s">
        <v>37</v>
      </c>
      <c r="K48" s="190" t="s">
        <v>37</v>
      </c>
      <c r="L48" s="190" t="s">
        <v>37</v>
      </c>
      <c r="M48" s="190" t="s">
        <v>37</v>
      </c>
      <c r="N48" s="190" t="s">
        <v>37</v>
      </c>
    </row>
    <row r="49" spans="1:25" ht="15.75" thickBot="1">
      <c r="B49" s="255" t="s">
        <v>38</v>
      </c>
      <c r="C49" s="241">
        <v>2018</v>
      </c>
      <c r="D49" s="241">
        <v>2019</v>
      </c>
      <c r="E49" s="241">
        <v>2020</v>
      </c>
      <c r="F49" s="241">
        <v>2021</v>
      </c>
      <c r="G49" s="241">
        <v>2022</v>
      </c>
      <c r="H49" s="241">
        <v>2023</v>
      </c>
      <c r="I49" s="241">
        <v>2025</v>
      </c>
      <c r="J49" s="241">
        <v>2030</v>
      </c>
      <c r="K49" s="241">
        <v>2035</v>
      </c>
      <c r="L49" s="241">
        <v>2040</v>
      </c>
      <c r="M49" s="241">
        <v>2045</v>
      </c>
      <c r="N49" s="242">
        <v>2050</v>
      </c>
      <c r="P49" s="1612" t="s">
        <v>702</v>
      </c>
      <c r="Q49" s="1612"/>
      <c r="R49" s="1612"/>
      <c r="S49" s="1612"/>
      <c r="T49" s="1612"/>
      <c r="U49" s="1612"/>
      <c r="V49" s="1612"/>
      <c r="W49" s="1612"/>
      <c r="X49" s="954"/>
      <c r="Y49" s="954"/>
    </row>
    <row r="50" spans="1:25">
      <c r="B50" s="210" t="s">
        <v>39</v>
      </c>
      <c r="C50" s="236">
        <f>C51+C52</f>
        <v>0.97909858017315321</v>
      </c>
      <c r="D50" s="236">
        <f t="shared" ref="D50:G50" si="5">D51+D52</f>
        <v>0.97236122937974401</v>
      </c>
      <c r="E50" s="236">
        <f t="shared" si="5"/>
        <v>0.88918353970700237</v>
      </c>
      <c r="F50" s="236">
        <f t="shared" si="5"/>
        <v>0.82040528479669916</v>
      </c>
      <c r="G50" s="236">
        <f t="shared" si="5"/>
        <v>0.78769142965851802</v>
      </c>
      <c r="H50" s="979">
        <v>0.7431804400482902</v>
      </c>
      <c r="I50" s="236">
        <f>1-I53-I54-I55</f>
        <v>0.69</v>
      </c>
      <c r="J50" s="236">
        <f t="shared" ref="J50:N50" si="6">1-J53-J54-J55</f>
        <v>0.28999999999999998</v>
      </c>
      <c r="K50" s="236">
        <f t="shared" si="6"/>
        <v>0</v>
      </c>
      <c r="L50" s="236">
        <f t="shared" si="6"/>
        <v>0</v>
      </c>
      <c r="M50" s="236">
        <f t="shared" si="6"/>
        <v>0</v>
      </c>
      <c r="N50" s="236">
        <f t="shared" si="6"/>
        <v>0</v>
      </c>
      <c r="P50" s="1511" t="s">
        <v>38</v>
      </c>
      <c r="Q50" s="1512">
        <v>2022</v>
      </c>
      <c r="R50" s="1512">
        <v>2025</v>
      </c>
      <c r="S50" s="1512">
        <v>2030</v>
      </c>
      <c r="T50" s="1512">
        <v>2035</v>
      </c>
      <c r="U50" s="1512">
        <v>2040</v>
      </c>
      <c r="V50" s="1512">
        <v>2045</v>
      </c>
      <c r="W50" s="1513">
        <v>2050</v>
      </c>
    </row>
    <row r="51" spans="1:25">
      <c r="B51" s="218" t="s">
        <v>41</v>
      </c>
      <c r="C51" s="237">
        <v>0.59261524540819521</v>
      </c>
      <c r="D51" s="237">
        <v>0.63022782413317768</v>
      </c>
      <c r="E51" s="237">
        <v>0.57224436531977574</v>
      </c>
      <c r="F51" s="588">
        <v>0.59102989158265906</v>
      </c>
      <c r="G51" s="588">
        <v>0.61816798249785976</v>
      </c>
      <c r="H51" s="588">
        <v>0.63596915502056295</v>
      </c>
      <c r="I51" s="1036">
        <f>I50-I52</f>
        <v>0.6399999999999999</v>
      </c>
      <c r="J51" s="1036">
        <f>J50-J52</f>
        <v>0.27999999999999997</v>
      </c>
      <c r="K51" s="258">
        <v>0</v>
      </c>
      <c r="L51" s="258">
        <v>0</v>
      </c>
      <c r="M51" s="258">
        <v>0</v>
      </c>
      <c r="N51" s="258">
        <v>0</v>
      </c>
      <c r="P51" s="1514" t="s">
        <v>40</v>
      </c>
      <c r="Q51" s="588">
        <v>0.63596915502056295</v>
      </c>
      <c r="R51" s="1515">
        <v>0.6399999999999999</v>
      </c>
      <c r="S51" s="1515">
        <v>0.27999999999999997</v>
      </c>
      <c r="T51" s="1516">
        <v>0</v>
      </c>
      <c r="U51" s="1516">
        <v>0</v>
      </c>
      <c r="V51" s="1516">
        <v>0</v>
      </c>
      <c r="W51" s="1517">
        <v>0</v>
      </c>
    </row>
    <row r="52" spans="1:25">
      <c r="B52" s="218" t="s">
        <v>43</v>
      </c>
      <c r="C52" s="237">
        <v>0.386483334764958</v>
      </c>
      <c r="D52" s="237">
        <v>0.34213340524656632</v>
      </c>
      <c r="E52" s="237">
        <v>0.31693917438722663</v>
      </c>
      <c r="F52" s="237">
        <v>0.2293753932140401</v>
      </c>
      <c r="G52" s="237">
        <v>0.16952344716065823</v>
      </c>
      <c r="H52" s="237">
        <v>0.10721128502772724</v>
      </c>
      <c r="I52" s="1032">
        <v>0.05</v>
      </c>
      <c r="J52" s="1032">
        <v>0.01</v>
      </c>
      <c r="K52" s="258">
        <v>0</v>
      </c>
      <c r="L52" s="258">
        <v>0</v>
      </c>
      <c r="M52" s="258">
        <v>0</v>
      </c>
      <c r="N52" s="258">
        <v>0</v>
      </c>
      <c r="P52" s="1514" t="s">
        <v>42</v>
      </c>
      <c r="Q52" s="237">
        <v>0.10721128502772724</v>
      </c>
      <c r="R52" s="1519">
        <v>0.05</v>
      </c>
      <c r="S52" s="1519">
        <v>0.01</v>
      </c>
      <c r="T52" s="1520">
        <v>0</v>
      </c>
      <c r="U52" s="1520">
        <v>0</v>
      </c>
      <c r="V52" s="1520">
        <v>0</v>
      </c>
      <c r="W52" s="1521">
        <v>0</v>
      </c>
    </row>
    <row r="53" spans="1:25">
      <c r="B53" s="218" t="s">
        <v>45</v>
      </c>
      <c r="C53" s="237">
        <v>1.4266626671121944E-2</v>
      </c>
      <c r="D53" s="237">
        <v>1.9318710680753515E-2</v>
      </c>
      <c r="E53" s="237">
        <v>6.6553294007192079E-2</v>
      </c>
      <c r="F53" s="237">
        <v>9.6933003643173796E-2</v>
      </c>
      <c r="G53" s="237">
        <v>0.13149687688258979</v>
      </c>
      <c r="H53" s="237">
        <v>0.1672191206297535</v>
      </c>
      <c r="I53" s="1541">
        <v>0.26</v>
      </c>
      <c r="J53" s="1541">
        <v>0.66</v>
      </c>
      <c r="K53" s="258">
        <v>1</v>
      </c>
      <c r="L53" s="258">
        <v>1</v>
      </c>
      <c r="M53" s="258">
        <v>1</v>
      </c>
      <c r="N53" s="258">
        <v>1</v>
      </c>
      <c r="P53" s="1514" t="s">
        <v>45</v>
      </c>
      <c r="Q53" s="237">
        <v>0.1672191206297535</v>
      </c>
      <c r="R53" s="1520">
        <v>0.26</v>
      </c>
      <c r="S53" s="1520">
        <v>0.66</v>
      </c>
      <c r="T53" s="1520">
        <v>1</v>
      </c>
      <c r="U53" s="1520">
        <v>1</v>
      </c>
      <c r="V53" s="1520">
        <v>1</v>
      </c>
      <c r="W53" s="1521">
        <v>1</v>
      </c>
    </row>
    <row r="54" spans="1:25">
      <c r="B54" s="218" t="s">
        <v>46</v>
      </c>
      <c r="C54" s="237">
        <v>6.6347931557249329E-3</v>
      </c>
      <c r="D54" s="237">
        <v>8.3200599395025516E-3</v>
      </c>
      <c r="E54" s="237">
        <v>4.4263166285805386E-2</v>
      </c>
      <c r="F54" s="237">
        <v>8.2661711560126999E-2</v>
      </c>
      <c r="G54" s="237">
        <v>8.0811693458892164E-2</v>
      </c>
      <c r="H54" s="237">
        <v>8.9600439321956299E-2</v>
      </c>
      <c r="I54" s="1541">
        <v>0.05</v>
      </c>
      <c r="J54" s="1541">
        <v>0.05</v>
      </c>
      <c r="K54" s="258">
        <v>0</v>
      </c>
      <c r="L54" s="258">
        <v>0</v>
      </c>
      <c r="M54" s="258">
        <v>0</v>
      </c>
      <c r="N54" s="258">
        <v>0</v>
      </c>
      <c r="P54" s="1514" t="s">
        <v>46</v>
      </c>
      <c r="Q54" s="237">
        <v>8.9600439321956299E-2</v>
      </c>
      <c r="R54" s="1520">
        <v>0.05</v>
      </c>
      <c r="S54" s="1520">
        <v>0.05</v>
      </c>
      <c r="T54" s="1520">
        <v>0</v>
      </c>
      <c r="U54" s="1520">
        <v>0</v>
      </c>
      <c r="V54" s="1520">
        <v>0</v>
      </c>
      <c r="W54" s="1521">
        <v>0</v>
      </c>
    </row>
    <row r="55" spans="1:25" ht="15.75" thickBot="1">
      <c r="B55" s="218" t="s">
        <v>79</v>
      </c>
      <c r="C55" s="256">
        <v>0</v>
      </c>
      <c r="D55" s="256">
        <v>0</v>
      </c>
      <c r="E55" s="256">
        <f>0</f>
        <v>0</v>
      </c>
      <c r="F55" s="256">
        <f>0</f>
        <v>0</v>
      </c>
      <c r="G55" s="256">
        <f>0</f>
        <v>0</v>
      </c>
      <c r="H55" s="980">
        <v>0</v>
      </c>
      <c r="I55" s="256">
        <v>0</v>
      </c>
      <c r="J55" s="256">
        <v>0</v>
      </c>
      <c r="K55" s="256">
        <v>0</v>
      </c>
      <c r="L55" s="256">
        <v>0</v>
      </c>
      <c r="M55" s="256">
        <v>0</v>
      </c>
      <c r="N55" s="256">
        <v>0</v>
      </c>
      <c r="P55" s="1522" t="s">
        <v>47</v>
      </c>
      <c r="Q55" s="1523">
        <v>0</v>
      </c>
      <c r="R55" s="1524">
        <v>0</v>
      </c>
      <c r="S55" s="1524">
        <v>0</v>
      </c>
      <c r="T55" s="1524">
        <v>0</v>
      </c>
      <c r="U55" s="1524">
        <v>0</v>
      </c>
      <c r="V55" s="1524">
        <v>0</v>
      </c>
      <c r="W55" s="1525">
        <v>0</v>
      </c>
    </row>
    <row r="56" spans="1:25">
      <c r="B56" s="82" t="s">
        <v>262</v>
      </c>
      <c r="C56" s="211">
        <f t="shared" ref="C56:J56" si="7">C52/C50</f>
        <v>0.39473383231401332</v>
      </c>
      <c r="D56" s="211">
        <f t="shared" si="7"/>
        <v>0.3518583371169669</v>
      </c>
      <c r="E56" s="211">
        <f t="shared" si="7"/>
        <v>0.35643841820515731</v>
      </c>
      <c r="F56" s="211">
        <f t="shared" si="7"/>
        <v>0.27958790303365799</v>
      </c>
      <c r="G56" s="211">
        <f t="shared" si="7"/>
        <v>0.21521555367709214</v>
      </c>
      <c r="H56" s="211">
        <f t="shared" si="7"/>
        <v>0.1442601005763296</v>
      </c>
      <c r="I56" s="211">
        <f t="shared" si="7"/>
        <v>7.2463768115942045E-2</v>
      </c>
      <c r="J56" s="211">
        <f t="shared" si="7"/>
        <v>3.4482758620689662E-2</v>
      </c>
      <c r="K56" s="211"/>
      <c r="L56" s="211"/>
      <c r="M56" s="211"/>
      <c r="N56" s="211"/>
      <c r="P56" s="1614" t="s">
        <v>696</v>
      </c>
      <c r="Q56" s="1614"/>
      <c r="R56" s="1614"/>
      <c r="S56" s="1614"/>
      <c r="T56" s="1614"/>
      <c r="U56" s="1614"/>
      <c r="V56" s="1614"/>
      <c r="W56" s="1614"/>
    </row>
    <row r="57" spans="1:25">
      <c r="B57" s="82" t="s">
        <v>263</v>
      </c>
      <c r="C57" s="211">
        <f t="shared" ref="C57:N57" si="8">C53+C54</f>
        <v>2.0901419826846877E-2</v>
      </c>
      <c r="D57" s="211">
        <f t="shared" si="8"/>
        <v>2.7638770620256069E-2</v>
      </c>
      <c r="E57" s="211">
        <f t="shared" si="8"/>
        <v>0.11081646029299747</v>
      </c>
      <c r="F57" s="211">
        <f t="shared" si="8"/>
        <v>0.17959471520330078</v>
      </c>
      <c r="G57" s="211">
        <f t="shared" si="8"/>
        <v>0.21230857034148196</v>
      </c>
      <c r="H57" s="211">
        <f t="shared" ref="H57" si="9">H53+H54</f>
        <v>0.2568195599517098</v>
      </c>
      <c r="I57" s="211">
        <f t="shared" si="8"/>
        <v>0.31</v>
      </c>
      <c r="J57" s="211">
        <f t="shared" si="8"/>
        <v>0.71000000000000008</v>
      </c>
      <c r="K57" s="211">
        <f t="shared" si="8"/>
        <v>1</v>
      </c>
      <c r="L57" s="211">
        <f t="shared" si="8"/>
        <v>1</v>
      </c>
      <c r="M57" s="211">
        <f t="shared" si="8"/>
        <v>1</v>
      </c>
      <c r="N57" s="211">
        <f t="shared" si="8"/>
        <v>1</v>
      </c>
    </row>
    <row r="58" spans="1:25">
      <c r="B58" s="238" t="s">
        <v>179</v>
      </c>
      <c r="C58" s="239">
        <f t="shared" ref="C58:G58" si="10">SUM(C51:C55)</f>
        <v>1.0000000000000002</v>
      </c>
      <c r="D58" s="239">
        <f t="shared" si="10"/>
        <v>1</v>
      </c>
      <c r="E58" s="239">
        <f t="shared" si="10"/>
        <v>0.99999999999999989</v>
      </c>
      <c r="F58" s="239">
        <f t="shared" si="10"/>
        <v>1</v>
      </c>
      <c r="G58" s="239">
        <f t="shared" si="10"/>
        <v>1</v>
      </c>
      <c r="H58" s="239">
        <f t="shared" ref="H58" si="11">SUM(H51:H55)</f>
        <v>1</v>
      </c>
      <c r="I58" s="239">
        <f>SUM(I51:I55)</f>
        <v>1</v>
      </c>
      <c r="J58" s="239">
        <f t="shared" ref="J58:N58" si="12">SUM(J51:J55)</f>
        <v>1</v>
      </c>
      <c r="K58" s="239">
        <f t="shared" si="12"/>
        <v>1</v>
      </c>
      <c r="L58" s="239">
        <f t="shared" si="12"/>
        <v>1</v>
      </c>
      <c r="M58" s="239">
        <f t="shared" si="12"/>
        <v>1</v>
      </c>
      <c r="N58" s="239">
        <f t="shared" si="12"/>
        <v>1</v>
      </c>
      <c r="O58" s="211"/>
    </row>
    <row r="59" spans="1:25">
      <c r="A59" s="190"/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</row>
    <row r="60" spans="1:25">
      <c r="A60" s="190"/>
      <c r="B60" s="207" t="s">
        <v>546</v>
      </c>
      <c r="C60" s="938">
        <f>C$34*C53*1000</f>
        <v>31.723000000000003</v>
      </c>
      <c r="D60" s="938">
        <f t="shared" ref="D60:N61" si="13">D$34*D53*1000</f>
        <v>43.627000000000002</v>
      </c>
      <c r="E60" s="938">
        <f t="shared" si="13"/>
        <v>112.71000000000002</v>
      </c>
      <c r="F60" s="938">
        <f t="shared" si="13"/>
        <v>165.62700000000001</v>
      </c>
      <c r="G60" s="938">
        <f t="shared" si="13"/>
        <v>207.364</v>
      </c>
      <c r="H60" s="938">
        <f t="shared" ref="H60" si="14">H$34*H53*1000</f>
        <v>303.89499999999998</v>
      </c>
      <c r="I60" s="938">
        <f t="shared" si="13"/>
        <v>494</v>
      </c>
      <c r="J60" s="938">
        <f t="shared" si="13"/>
        <v>1188.0000000000002</v>
      </c>
      <c r="K60" s="938">
        <f t="shared" si="13"/>
        <v>1800</v>
      </c>
      <c r="L60" s="938">
        <f t="shared" si="13"/>
        <v>2000</v>
      </c>
      <c r="M60" s="938">
        <f t="shared" si="13"/>
        <v>2000</v>
      </c>
      <c r="N60" s="938">
        <f t="shared" si="13"/>
        <v>1900</v>
      </c>
      <c r="O60" s="190"/>
    </row>
    <row r="61" spans="1:25">
      <c r="A61" s="190"/>
      <c r="B61" s="207" t="s">
        <v>547</v>
      </c>
      <c r="C61" s="938">
        <f>C$34*C54*1000</f>
        <v>14.753</v>
      </c>
      <c r="D61" s="938">
        <f t="shared" si="13"/>
        <v>18.789000000000001</v>
      </c>
      <c r="E61" s="938">
        <f t="shared" si="13"/>
        <v>74.960999999999999</v>
      </c>
      <c r="F61" s="938">
        <f t="shared" si="13"/>
        <v>141.24200000000002</v>
      </c>
      <c r="G61" s="938">
        <f t="shared" si="13"/>
        <v>127.43599999999999</v>
      </c>
      <c r="H61" s="938">
        <f t="shared" ref="H61" si="15">H$34*H54*1000</f>
        <v>162.83499999999998</v>
      </c>
      <c r="I61" s="938">
        <f t="shared" si="13"/>
        <v>95</v>
      </c>
      <c r="J61" s="938">
        <f t="shared" si="13"/>
        <v>90.000000000000014</v>
      </c>
      <c r="K61" s="938">
        <f t="shared" si="13"/>
        <v>0</v>
      </c>
      <c r="L61" s="938">
        <f t="shared" si="13"/>
        <v>0</v>
      </c>
      <c r="M61" s="938">
        <f t="shared" si="13"/>
        <v>0</v>
      </c>
      <c r="N61" s="938">
        <f t="shared" si="13"/>
        <v>0</v>
      </c>
      <c r="O61" s="190"/>
      <c r="P61" s="190"/>
    </row>
    <row r="62" spans="1:25">
      <c r="A62" s="190"/>
      <c r="B62" s="207" t="s">
        <v>548</v>
      </c>
      <c r="C62" s="938">
        <f>C60+C61</f>
        <v>46.475999999999999</v>
      </c>
      <c r="D62" s="938">
        <f t="shared" ref="D62:N62" si="16">D60+D61</f>
        <v>62.416000000000004</v>
      </c>
      <c r="E62" s="938">
        <f t="shared" si="16"/>
        <v>187.67100000000002</v>
      </c>
      <c r="F62" s="938">
        <f t="shared" ref="F62:G62" si="17">F60+F61</f>
        <v>306.86900000000003</v>
      </c>
      <c r="G62" s="938">
        <f t="shared" si="17"/>
        <v>334.8</v>
      </c>
      <c r="H62" s="938">
        <f t="shared" ref="H62" si="18">H60+H61</f>
        <v>466.72999999999996</v>
      </c>
      <c r="I62" s="939">
        <f t="shared" si="16"/>
        <v>589</v>
      </c>
      <c r="J62" s="939">
        <f t="shared" si="16"/>
        <v>1278.0000000000002</v>
      </c>
      <c r="K62" s="938">
        <f t="shared" si="16"/>
        <v>1800</v>
      </c>
      <c r="L62" s="938">
        <f t="shared" si="16"/>
        <v>2000</v>
      </c>
      <c r="M62" s="938">
        <f t="shared" si="16"/>
        <v>2000</v>
      </c>
      <c r="N62" s="938">
        <f t="shared" si="16"/>
        <v>1900</v>
      </c>
      <c r="O62" s="190"/>
      <c r="P62" s="190"/>
    </row>
    <row r="63" spans="1:25">
      <c r="A63" s="190"/>
    </row>
    <row r="64" spans="1:25">
      <c r="A64" s="190"/>
      <c r="B64" s="203" t="s">
        <v>49</v>
      </c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</row>
    <row r="65" spans="1:33">
      <c r="A65" s="190"/>
      <c r="B65" s="212"/>
    </row>
    <row r="66" spans="1:33">
      <c r="A66" s="190"/>
      <c r="B66" s="208" t="s">
        <v>260</v>
      </c>
      <c r="C66" s="209"/>
      <c r="D66" s="209"/>
      <c r="E66" s="209"/>
      <c r="F66" s="209"/>
      <c r="G66" s="209"/>
      <c r="H66" s="209"/>
      <c r="I66" s="209"/>
      <c r="J66" s="209"/>
      <c r="K66" s="209"/>
      <c r="L66" s="209"/>
      <c r="M66" s="209"/>
    </row>
    <row r="67" spans="1:33" ht="15.75" thickBot="1">
      <c r="A67" s="190"/>
      <c r="C67" s="82" t="s">
        <v>557</v>
      </c>
      <c r="D67" s="82" t="s">
        <v>557</v>
      </c>
      <c r="E67" s="82" t="s">
        <v>557</v>
      </c>
      <c r="F67" s="82" t="s">
        <v>557</v>
      </c>
      <c r="G67" s="82" t="s">
        <v>557</v>
      </c>
      <c r="H67" s="82" t="s">
        <v>557</v>
      </c>
      <c r="P67" s="1612" t="s">
        <v>703</v>
      </c>
      <c r="Q67" s="1612"/>
      <c r="R67" s="1612"/>
      <c r="S67" s="1612"/>
      <c r="T67" s="1612"/>
      <c r="U67" s="1612"/>
      <c r="V67" s="1612"/>
      <c r="W67" s="1612"/>
    </row>
    <row r="68" spans="1:33">
      <c r="A68" s="190"/>
      <c r="B68" s="259"/>
      <c r="C68" s="241">
        <v>2018</v>
      </c>
      <c r="D68" s="241">
        <v>2019</v>
      </c>
      <c r="E68" s="241">
        <v>2020</v>
      </c>
      <c r="F68" s="241">
        <v>2021</v>
      </c>
      <c r="G68" s="241">
        <v>2022</v>
      </c>
      <c r="H68" s="241">
        <v>2023</v>
      </c>
      <c r="I68" s="241">
        <v>2025</v>
      </c>
      <c r="J68" s="241">
        <v>2030</v>
      </c>
      <c r="K68" s="241">
        <v>2035</v>
      </c>
      <c r="L68" s="241">
        <v>2040</v>
      </c>
      <c r="M68" s="241">
        <v>2045</v>
      </c>
      <c r="N68" s="242">
        <v>2050</v>
      </c>
      <c r="O68" s="82" t="s">
        <v>525</v>
      </c>
      <c r="P68" s="912"/>
      <c r="Q68" s="913">
        <v>2023</v>
      </c>
      <c r="R68" s="913">
        <v>2025</v>
      </c>
      <c r="S68" s="913">
        <v>2030</v>
      </c>
      <c r="T68" s="913">
        <v>2035</v>
      </c>
      <c r="U68" s="913">
        <v>2040</v>
      </c>
      <c r="V68" s="913">
        <v>2045</v>
      </c>
      <c r="W68" s="914">
        <v>2050</v>
      </c>
    </row>
    <row r="69" spans="1:33">
      <c r="A69" s="190"/>
      <c r="B69" s="94" t="s">
        <v>50</v>
      </c>
      <c r="C69" s="214">
        <v>6.22</v>
      </c>
      <c r="D69" s="214">
        <v>6.22</v>
      </c>
      <c r="E69" s="947">
        <v>6</v>
      </c>
      <c r="F69" s="947">
        <v>5.8</v>
      </c>
      <c r="G69" s="947">
        <v>5.8</v>
      </c>
      <c r="H69" s="1596">
        <v>5.7</v>
      </c>
      <c r="I69" s="942">
        <v>5.6</v>
      </c>
      <c r="J69" s="942">
        <v>5.2</v>
      </c>
      <c r="K69" s="943" t="s">
        <v>29</v>
      </c>
      <c r="L69" s="943" t="s">
        <v>29</v>
      </c>
      <c r="M69" s="943" t="s">
        <v>29</v>
      </c>
      <c r="N69" s="943" t="s">
        <v>29</v>
      </c>
      <c r="O69" s="154">
        <f>J69/H69-1</f>
        <v>-8.7719298245614086E-2</v>
      </c>
      <c r="P69" s="915" t="s">
        <v>704</v>
      </c>
      <c r="Q69" s="940">
        <v>5.7</v>
      </c>
      <c r="R69" s="922">
        <v>5.6</v>
      </c>
      <c r="S69" s="922">
        <v>5.2</v>
      </c>
      <c r="T69" s="922" t="s">
        <v>29</v>
      </c>
      <c r="U69" s="922" t="s">
        <v>29</v>
      </c>
      <c r="V69" s="922" t="s">
        <v>29</v>
      </c>
      <c r="W69" s="941" t="s">
        <v>29</v>
      </c>
    </row>
    <row r="70" spans="1:33">
      <c r="A70" s="190"/>
      <c r="B70" s="94" t="s">
        <v>51</v>
      </c>
      <c r="C70" s="214">
        <v>5.35</v>
      </c>
      <c r="D70" s="214">
        <v>5.35</v>
      </c>
      <c r="E70" s="214">
        <v>5.35</v>
      </c>
      <c r="F70" s="214">
        <v>5.35</v>
      </c>
      <c r="G70" s="84">
        <v>5.3</v>
      </c>
      <c r="H70" s="84">
        <v>5.2</v>
      </c>
      <c r="I70" s="1037">
        <v>5.2</v>
      </c>
      <c r="J70" s="1037">
        <v>5.2</v>
      </c>
      <c r="K70" s="943" t="s">
        <v>29</v>
      </c>
      <c r="L70" s="943" t="s">
        <v>29</v>
      </c>
      <c r="M70" s="943" t="s">
        <v>29</v>
      </c>
      <c r="N70" s="943" t="s">
        <v>29</v>
      </c>
      <c r="O70" s="154">
        <f>J70/H70-1</f>
        <v>0</v>
      </c>
      <c r="P70" s="915" t="s">
        <v>705</v>
      </c>
      <c r="Q70" s="940">
        <v>5.2</v>
      </c>
      <c r="R70" s="1535">
        <v>5.2</v>
      </c>
      <c r="S70" s="1535">
        <v>5.2</v>
      </c>
      <c r="T70" s="922" t="s">
        <v>29</v>
      </c>
      <c r="U70" s="922" t="s">
        <v>29</v>
      </c>
      <c r="V70" s="922" t="s">
        <v>29</v>
      </c>
      <c r="W70" s="941" t="s">
        <v>29</v>
      </c>
    </row>
    <row r="71" spans="1:33" ht="15.75" thickBot="1">
      <c r="A71" s="190"/>
      <c r="B71" s="94" t="s">
        <v>52</v>
      </c>
      <c r="C71" s="214">
        <v>17.8</v>
      </c>
      <c r="D71" s="214">
        <v>17.8</v>
      </c>
      <c r="E71" s="215">
        <v>17.399999999999999</v>
      </c>
      <c r="F71" s="215">
        <f t="shared" ref="F71" si="19">E71</f>
        <v>17.399999999999999</v>
      </c>
      <c r="G71" s="215">
        <f t="shared" ref="G71:H71" si="20">F71</f>
        <v>17.399999999999999</v>
      </c>
      <c r="H71" s="215">
        <f t="shared" si="20"/>
        <v>17.399999999999999</v>
      </c>
      <c r="I71" s="1033">
        <v>17.2</v>
      </c>
      <c r="J71" s="1033">
        <v>17</v>
      </c>
      <c r="K71" s="1034">
        <v>16.5</v>
      </c>
      <c r="L71" s="1034">
        <v>16</v>
      </c>
      <c r="M71" s="1034">
        <v>15.5</v>
      </c>
      <c r="N71" s="1035">
        <v>15</v>
      </c>
      <c r="O71" s="154"/>
      <c r="P71" s="915" t="s">
        <v>706</v>
      </c>
      <c r="Q71" s="1301">
        <v>17.399999999999999</v>
      </c>
      <c r="R71" s="1301">
        <v>17.2</v>
      </c>
      <c r="S71" s="1301">
        <v>17</v>
      </c>
      <c r="T71" s="1301">
        <v>16.5</v>
      </c>
      <c r="U71" s="1301">
        <v>16</v>
      </c>
      <c r="V71" s="1301">
        <v>15.5</v>
      </c>
      <c r="W71" s="1536">
        <v>15</v>
      </c>
      <c r="X71" s="154"/>
      <c r="Y71" s="154"/>
      <c r="Z71" s="154"/>
      <c r="AG71" s="154"/>
    </row>
    <row r="72" spans="1:33">
      <c r="A72" s="190"/>
      <c r="B72" s="82" t="s">
        <v>566</v>
      </c>
      <c r="C72" s="234">
        <f t="shared" ref="C72:J72" si="21">(C69*2.342*C51+2.71*C70*C52+2.342*C54*(1-C80))*10</f>
        <v>142.47074216509316</v>
      </c>
      <c r="D72" s="234">
        <f t="shared" si="21"/>
        <v>141.60586725171447</v>
      </c>
      <c r="E72" s="234">
        <f t="shared" si="21"/>
        <v>127.39984776768048</v>
      </c>
      <c r="F72" s="234">
        <f t="shared" si="21"/>
        <v>115.47506502289785</v>
      </c>
      <c r="G72" s="234">
        <f t="shared" si="21"/>
        <v>110.21072864707186</v>
      </c>
      <c r="H72" s="234">
        <f t="shared" si="21"/>
        <v>102.10472295534258</v>
      </c>
      <c r="I72" s="234">
        <f t="shared" si="21"/>
        <v>92.15428</v>
      </c>
      <c r="J72" s="234">
        <f t="shared" si="21"/>
        <v>36.679720000000003</v>
      </c>
    </row>
    <row r="73" spans="1:33">
      <c r="A73" s="190"/>
      <c r="B73" s="82" t="s">
        <v>568</v>
      </c>
      <c r="C73" s="649"/>
      <c r="D73" s="649"/>
      <c r="E73" s="649"/>
      <c r="F73" s="649"/>
      <c r="G73" s="649"/>
      <c r="H73" s="649"/>
      <c r="I73" s="154">
        <f>I72/123-1</f>
        <v>-0.25077821138211387</v>
      </c>
      <c r="J73" s="154">
        <f>J72/123-1</f>
        <v>-0.70179089430894304</v>
      </c>
    </row>
    <row r="74" spans="1:33">
      <c r="A74" s="190"/>
      <c r="I74" s="359"/>
      <c r="J74" s="359"/>
    </row>
    <row r="75" spans="1:33">
      <c r="A75" s="190"/>
      <c r="B75" s="82" t="s">
        <v>678</v>
      </c>
      <c r="C75" s="359">
        <f t="shared" ref="C75:J75" si="22">(C69*C51+C52*C70)/(C51+C52)</f>
        <v>5.8765815658868075</v>
      </c>
      <c r="D75" s="359">
        <f t="shared" si="22"/>
        <v>5.9138832467082389</v>
      </c>
      <c r="E75" s="359">
        <f t="shared" si="22"/>
        <v>5.768315028166648</v>
      </c>
      <c r="F75" s="359">
        <f t="shared" si="22"/>
        <v>5.6741854436348538</v>
      </c>
      <c r="G75" s="359">
        <f t="shared" si="22"/>
        <v>5.6923922231614537</v>
      </c>
      <c r="H75" s="359">
        <f>(H69*H51+H52*H70)/(H51+H52)</f>
        <v>5.627869949711835</v>
      </c>
      <c r="I75" s="359">
        <f t="shared" si="22"/>
        <v>5.5710144927536227</v>
      </c>
      <c r="J75" s="359">
        <f t="shared" si="22"/>
        <v>5.2</v>
      </c>
      <c r="K75" s="222"/>
      <c r="L75" s="222"/>
      <c r="M75" s="222"/>
      <c r="N75" s="222"/>
    </row>
    <row r="76" spans="1:33">
      <c r="A76" s="190"/>
      <c r="B76" s="82" t="s">
        <v>679</v>
      </c>
      <c r="C76" s="222">
        <f>(C51*C69*FE_et_bio!$E$7+VP!C70*FE_et_bio!$E$6*C52)/(C51+C52)*10</f>
        <v>143.97261317061694</v>
      </c>
      <c r="D76" s="222">
        <f>(D51*D69*FE_et_bio!$E$7+VP!D70*FE_et_bio!$E$6*D52)/(D51+D52)*10</f>
        <v>144.00428409840512</v>
      </c>
      <c r="E76" s="222">
        <f>(E51*E69*FE_et_bio!$E$7+VP!E70*FE_et_bio!$E$6*E52)/(E51+E52)*10</f>
        <v>140.71706874197386</v>
      </c>
      <c r="F76" s="222">
        <f>(F51*F69*FE_et_bio!$E$7+VP!F70*FE_et_bio!$E$6*F52)/(F51+F52)*10</f>
        <v>137.03990923936692</v>
      </c>
      <c r="G76" s="899">
        <f>(G51*G69*FE_et_bio!$E$7+VP!G70*FE_et_bio!$E$6*G52)/(G51+G52)*10</f>
        <v>136.17170661707522</v>
      </c>
      <c r="H76" s="899">
        <f>(H51*H69*FE_et_bio!$E$7+VP!H70*FE_et_bio!$E$6*H52)/(H51+H52)*10</f>
        <v>133.25631867319802</v>
      </c>
      <c r="I76" s="222">
        <f>(I51*I69*FE_et_bio!$E$7+VP!I70*FE_et_bio!$E$6*I52)/(I51+I52)*10</f>
        <v>130.58106434782607</v>
      </c>
      <c r="J76" s="222">
        <f>(J51*J69*FE_et_bio!$E$7+VP!J70*FE_et_bio!$E$6*J52)/(J51+J52)*10</f>
        <v>121.25826206896554</v>
      </c>
      <c r="K76" s="359"/>
      <c r="L76" s="359"/>
      <c r="M76" s="359"/>
      <c r="N76" s="359"/>
    </row>
    <row r="77" spans="1:33">
      <c r="A77" s="190"/>
      <c r="B77" s="82" t="s">
        <v>840</v>
      </c>
      <c r="C77" s="222">
        <f>C76/$C$82</f>
        <v>137.1167744482066</v>
      </c>
      <c r="D77" s="222">
        <f t="shared" ref="D77:J77" si="23">D76/$C$82</f>
        <v>137.14693723657629</v>
      </c>
      <c r="E77" s="222">
        <f t="shared" si="23"/>
        <v>134.016255944737</v>
      </c>
      <c r="F77" s="222">
        <f t="shared" si="23"/>
        <v>130.51419927558754</v>
      </c>
      <c r="G77" s="222">
        <f t="shared" si="23"/>
        <v>129.68733963530971</v>
      </c>
      <c r="H77" s="222">
        <f t="shared" si="23"/>
        <v>126.91077968876002</v>
      </c>
      <c r="I77" s="222">
        <f t="shared" si="23"/>
        <v>124.36291842650101</v>
      </c>
      <c r="J77" s="222">
        <f t="shared" si="23"/>
        <v>115.4840591133005</v>
      </c>
      <c r="K77" s="359"/>
      <c r="L77" s="359"/>
      <c r="M77" s="359"/>
      <c r="N77" s="359"/>
      <c r="P77" s="211"/>
      <c r="Q77" s="211"/>
    </row>
    <row r="78" spans="1:33">
      <c r="A78" s="190"/>
      <c r="I78" s="359"/>
      <c r="J78" s="359"/>
    </row>
    <row r="79" spans="1:33">
      <c r="A79" s="190"/>
      <c r="B79" s="82" t="s">
        <v>53</v>
      </c>
      <c r="C79" s="82" t="s">
        <v>54</v>
      </c>
    </row>
    <row r="80" spans="1:33">
      <c r="A80" s="190"/>
      <c r="B80" s="82" t="s">
        <v>55</v>
      </c>
      <c r="C80" s="216">
        <v>0.3</v>
      </c>
      <c r="D80" s="216"/>
      <c r="E80" s="216"/>
      <c r="F80" s="216"/>
      <c r="G80" s="216"/>
      <c r="H80" s="216"/>
    </row>
    <row r="82" spans="1:14">
      <c r="B82" s="82" t="s">
        <v>567</v>
      </c>
      <c r="C82" s="900">
        <v>1.05</v>
      </c>
    </row>
    <row r="83" spans="1:14">
      <c r="C83" s="217">
        <v>2018</v>
      </c>
      <c r="D83" s="217">
        <v>2019</v>
      </c>
      <c r="E83" s="217">
        <v>2020</v>
      </c>
      <c r="F83" s="217">
        <v>2021</v>
      </c>
      <c r="G83" s="217">
        <v>2022</v>
      </c>
      <c r="H83" s="217">
        <v>2023</v>
      </c>
      <c r="I83" s="217">
        <v>2025</v>
      </c>
      <c r="J83" s="217">
        <v>2030</v>
      </c>
      <c r="K83" s="217">
        <v>2035</v>
      </c>
      <c r="L83" s="217">
        <v>2040</v>
      </c>
      <c r="M83" s="217">
        <v>2045</v>
      </c>
      <c r="N83" s="217">
        <v>2050</v>
      </c>
    </row>
    <row r="84" spans="1:14">
      <c r="B84" s="82" t="s">
        <v>565</v>
      </c>
      <c r="C84" s="222">
        <f t="shared" ref="C84:N84" si="24">C72/$C$82</f>
        <v>135.68642110961252</v>
      </c>
      <c r="D84" s="222">
        <f t="shared" si="24"/>
        <v>134.86273071591853</v>
      </c>
      <c r="E84" s="222">
        <f t="shared" si="24"/>
        <v>121.33318835017188</v>
      </c>
      <c r="F84" s="222">
        <f t="shared" si="24"/>
        <v>109.97625240275985</v>
      </c>
      <c r="G84" s="222">
        <f t="shared" si="24"/>
        <v>104.96259871149701</v>
      </c>
      <c r="H84" s="222">
        <f t="shared" si="24"/>
        <v>97.242593290802461</v>
      </c>
      <c r="I84" s="222">
        <f t="shared" si="24"/>
        <v>87.765980952380943</v>
      </c>
      <c r="J84" s="222">
        <f t="shared" si="24"/>
        <v>34.933066666666669</v>
      </c>
      <c r="K84" s="222">
        <f t="shared" si="24"/>
        <v>0</v>
      </c>
      <c r="L84" s="222">
        <f t="shared" si="24"/>
        <v>0</v>
      </c>
      <c r="M84" s="222">
        <f t="shared" si="24"/>
        <v>0</v>
      </c>
      <c r="N84" s="222">
        <f t="shared" si="24"/>
        <v>0</v>
      </c>
    </row>
    <row r="85" spans="1:14">
      <c r="I85" s="211">
        <f>I84/$F84-1</f>
        <v>-0.20195515818305465</v>
      </c>
      <c r="J85" s="211">
        <f>J84/$F84-1</f>
        <v>-0.68235809182937723</v>
      </c>
    </row>
    <row r="87" spans="1:14">
      <c r="B87" s="217"/>
      <c r="C87" s="217">
        <v>2018</v>
      </c>
      <c r="D87" s="217">
        <v>2019</v>
      </c>
      <c r="E87" s="217">
        <v>2020</v>
      </c>
      <c r="F87" s="217">
        <v>2021</v>
      </c>
      <c r="G87" s="217">
        <v>2022</v>
      </c>
      <c r="H87" s="217">
        <v>2023</v>
      </c>
      <c r="I87" s="217">
        <v>2025</v>
      </c>
      <c r="J87" s="217">
        <v>2030</v>
      </c>
      <c r="K87" s="217">
        <v>2035</v>
      </c>
      <c r="L87" s="217">
        <v>2040</v>
      </c>
      <c r="M87" s="217">
        <v>2045</v>
      </c>
      <c r="N87" s="217">
        <v>2050</v>
      </c>
    </row>
    <row r="88" spans="1:14">
      <c r="B88" s="82" t="s">
        <v>261</v>
      </c>
      <c r="C88" s="82">
        <v>111.8</v>
      </c>
    </row>
    <row r="91" spans="1:14">
      <c r="B91" s="82" t="s">
        <v>565</v>
      </c>
      <c r="C91" s="217">
        <v>2018</v>
      </c>
      <c r="D91" s="217">
        <v>2019</v>
      </c>
      <c r="E91" s="217">
        <v>2020</v>
      </c>
      <c r="F91" s="217">
        <v>2021</v>
      </c>
      <c r="G91" s="217">
        <v>2022</v>
      </c>
      <c r="H91" s="217">
        <v>2023</v>
      </c>
      <c r="I91" s="217">
        <v>2025</v>
      </c>
      <c r="J91" s="217">
        <v>2030</v>
      </c>
      <c r="K91" s="217">
        <v>2035</v>
      </c>
      <c r="L91" s="217">
        <v>2040</v>
      </c>
      <c r="M91" s="217">
        <v>2045</v>
      </c>
      <c r="N91" s="217">
        <v>2050</v>
      </c>
    </row>
    <row r="92" spans="1:14">
      <c r="A92" s="82" t="s">
        <v>34</v>
      </c>
      <c r="B92" s="233" t="s">
        <v>284</v>
      </c>
      <c r="C92" s="648">
        <v>138.71466666666669</v>
      </c>
      <c r="D92" s="648">
        <v>138.39433333333332</v>
      </c>
      <c r="E92" s="592">
        <v>120.70833333333331</v>
      </c>
      <c r="F92" s="593">
        <v>108.51666666666665</v>
      </c>
      <c r="G92" s="593">
        <v>102.94166666666666</v>
      </c>
      <c r="H92" s="593">
        <v>96.2</v>
      </c>
      <c r="I92" s="219"/>
      <c r="J92" s="219"/>
      <c r="L92" s="154"/>
      <c r="M92" s="154"/>
    </row>
    <row r="93" spans="1:14">
      <c r="B93" s="233" t="s">
        <v>680</v>
      </c>
      <c r="C93" s="648">
        <f t="shared" ref="C93:H93" si="25">C92/(1-C53)</f>
        <v>140.72229917327371</v>
      </c>
      <c r="D93" s="648">
        <f t="shared" si="25"/>
        <v>141.12060140293048</v>
      </c>
      <c r="E93" s="648">
        <f t="shared" si="25"/>
        <v>129.31464920104753</v>
      </c>
      <c r="F93" s="648">
        <f t="shared" si="25"/>
        <v>120.16458037382287</v>
      </c>
      <c r="G93" s="648">
        <f t="shared" si="25"/>
        <v>118.52768738144228</v>
      </c>
      <c r="H93" s="648">
        <f t="shared" si="25"/>
        <v>115.51658111164485</v>
      </c>
      <c r="I93" s="219"/>
      <c r="J93" s="219"/>
      <c r="L93" s="154"/>
      <c r="M93" s="154"/>
    </row>
    <row r="94" spans="1:14">
      <c r="B94" s="233" t="s">
        <v>681</v>
      </c>
      <c r="C94" s="648">
        <f t="shared" ref="C94:H94" si="26">C93/(C51+C52+C54*0.3)*(C51+C52+C54)</f>
        <v>141.38846129630039</v>
      </c>
      <c r="D94" s="648">
        <f t="shared" si="26"/>
        <v>141.96369130751305</v>
      </c>
      <c r="E94" s="648">
        <f t="shared" si="26"/>
        <v>133.75440500336538</v>
      </c>
      <c r="F94" s="648">
        <f t="shared" si="26"/>
        <v>128.39112518123909</v>
      </c>
      <c r="G94" s="648">
        <f t="shared" si="26"/>
        <v>126.78561038247372</v>
      </c>
      <c r="H94" s="648">
        <f t="shared" si="26"/>
        <v>124.9252377245186</v>
      </c>
      <c r="I94" s="219"/>
      <c r="J94" s="219"/>
      <c r="L94" s="154"/>
      <c r="M94" s="154"/>
    </row>
    <row r="95" spans="1:14">
      <c r="B95" s="901" t="s">
        <v>682</v>
      </c>
      <c r="C95" s="902">
        <f>C94*$C$82</f>
        <v>148.45788436111542</v>
      </c>
      <c r="D95" s="902">
        <f t="shared" ref="D95:H95" si="27">D94*$C$82</f>
        <v>149.06187587288869</v>
      </c>
      <c r="E95" s="902">
        <f t="shared" si="27"/>
        <v>140.44212525353365</v>
      </c>
      <c r="F95" s="902">
        <f t="shared" si="27"/>
        <v>134.81068144030104</v>
      </c>
      <c r="G95" s="902">
        <f t="shared" si="27"/>
        <v>133.12489090159741</v>
      </c>
      <c r="H95" s="902">
        <f t="shared" si="27"/>
        <v>131.17149961074452</v>
      </c>
      <c r="I95" s="219"/>
      <c r="J95" s="219"/>
      <c r="L95" s="154"/>
      <c r="M95" s="154"/>
    </row>
    <row r="96" spans="1:14">
      <c r="B96" s="901" t="s">
        <v>730</v>
      </c>
      <c r="C96" s="1039">
        <f>C95/$C$6/10</f>
        <v>6.3383347212999936</v>
      </c>
      <c r="D96" s="1039">
        <f t="shared" ref="D96:H96" si="28">D95/$C$6/10</f>
        <v>6.3641218351802564</v>
      </c>
      <c r="E96" s="1039">
        <f t="shared" si="28"/>
        <v>5.9961059168965978</v>
      </c>
      <c r="F96" s="1039">
        <f t="shared" si="28"/>
        <v>5.7556742550413151</v>
      </c>
      <c r="G96" s="1039">
        <f t="shared" si="28"/>
        <v>5.683700275684898</v>
      </c>
      <c r="H96" s="1595">
        <f t="shared" si="28"/>
        <v>5.6003012167775168</v>
      </c>
      <c r="I96" s="219"/>
      <c r="J96" s="219"/>
      <c r="L96" s="154"/>
      <c r="M96" s="154"/>
    </row>
    <row r="97" spans="1:25">
      <c r="A97" s="82" t="s">
        <v>34</v>
      </c>
      <c r="B97" s="233" t="s">
        <v>553</v>
      </c>
      <c r="C97" s="219"/>
      <c r="D97" s="219"/>
      <c r="E97" s="219"/>
      <c r="F97" s="219"/>
      <c r="G97" s="898">
        <v>125.8</v>
      </c>
      <c r="H97" s="898"/>
      <c r="I97" s="219"/>
      <c r="J97" s="219"/>
      <c r="L97" s="154"/>
      <c r="M97" s="154"/>
    </row>
    <row r="98" spans="1:25">
      <c r="A98" s="82" t="s">
        <v>34</v>
      </c>
      <c r="B98" s="233" t="s">
        <v>554</v>
      </c>
      <c r="C98" s="219"/>
      <c r="D98" s="219"/>
      <c r="E98" s="219"/>
      <c r="F98" s="219"/>
      <c r="G98" s="594">
        <v>34.6</v>
      </c>
      <c r="H98" s="594"/>
      <c r="I98" s="219"/>
      <c r="J98" s="219"/>
      <c r="L98" s="154"/>
      <c r="M98" s="154"/>
    </row>
    <row r="99" spans="1:25">
      <c r="A99" s="82" t="s">
        <v>34</v>
      </c>
      <c r="B99" s="233" t="s">
        <v>555</v>
      </c>
      <c r="C99" s="219"/>
      <c r="D99" s="219"/>
      <c r="E99" s="219"/>
      <c r="F99" s="219"/>
      <c r="G99" s="898">
        <v>130.30000000000001</v>
      </c>
      <c r="H99" s="898"/>
      <c r="I99" s="219"/>
      <c r="J99" s="219"/>
      <c r="L99" s="154"/>
      <c r="M99" s="154"/>
    </row>
    <row r="100" spans="1:25">
      <c r="A100" s="82" t="s">
        <v>34</v>
      </c>
      <c r="B100" s="233" t="s">
        <v>556</v>
      </c>
      <c r="C100" s="219"/>
      <c r="D100" s="219"/>
      <c r="E100" s="219"/>
      <c r="F100" s="219"/>
      <c r="G100" s="594">
        <f>G97*G51+G52*G99+G98*G54</f>
        <v>102.65052195694219</v>
      </c>
      <c r="H100" s="594"/>
      <c r="I100" s="219"/>
      <c r="J100" s="219"/>
      <c r="L100" s="154"/>
      <c r="M100" s="154"/>
    </row>
    <row r="101" spans="1:25">
      <c r="B101" s="233"/>
      <c r="C101" s="219"/>
      <c r="D101" s="219"/>
      <c r="E101" s="219"/>
      <c r="F101" s="219"/>
      <c r="G101" s="594"/>
      <c r="H101" s="594"/>
      <c r="I101" s="219"/>
      <c r="J101" s="219"/>
      <c r="L101" s="154"/>
      <c r="M101" s="154"/>
    </row>
    <row r="102" spans="1:25">
      <c r="A102" s="199"/>
      <c r="B102" s="200" t="s">
        <v>56</v>
      </c>
      <c r="C102" s="201"/>
      <c r="D102" s="201"/>
      <c r="E102" s="201"/>
      <c r="F102" s="201"/>
      <c r="G102" s="201"/>
      <c r="H102" s="201"/>
      <c r="I102" s="201"/>
      <c r="J102" s="201"/>
      <c r="K102" s="202"/>
      <c r="L102" s="201"/>
      <c r="M102" s="201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</row>
    <row r="103" spans="1:25">
      <c r="B103" s="212"/>
      <c r="C103" s="209"/>
      <c r="D103" s="209"/>
      <c r="E103" s="209"/>
      <c r="F103" s="209"/>
      <c r="G103" s="209"/>
      <c r="H103" s="209"/>
      <c r="I103" s="209"/>
      <c r="J103" s="209"/>
      <c r="K103" s="209"/>
      <c r="L103" s="209"/>
      <c r="M103" s="209"/>
    </row>
    <row r="104" spans="1:25">
      <c r="B104" s="212" t="s">
        <v>57</v>
      </c>
      <c r="C104" s="209"/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</row>
    <row r="105" spans="1:25">
      <c r="B105" s="212"/>
      <c r="C105" s="209"/>
      <c r="D105" s="209"/>
      <c r="E105" s="209"/>
      <c r="F105" s="209"/>
      <c r="G105" s="209"/>
      <c r="H105" s="209"/>
      <c r="I105" s="209"/>
      <c r="J105" s="209"/>
      <c r="K105" s="209"/>
      <c r="L105" s="209"/>
      <c r="M105" s="209"/>
    </row>
    <row r="106" spans="1:25">
      <c r="B106" s="220" t="s">
        <v>58</v>
      </c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</row>
    <row r="108" spans="1:25">
      <c r="B108" s="82" t="s">
        <v>59</v>
      </c>
      <c r="I108" s="948"/>
      <c r="J108" s="948"/>
      <c r="K108" s="948"/>
      <c r="L108" s="948"/>
      <c r="M108" s="948"/>
      <c r="N108" s="949"/>
    </row>
    <row r="109" spans="1:25" ht="15.75" thickBot="1">
      <c r="B109" s="206"/>
      <c r="C109" s="241">
        <v>2018</v>
      </c>
      <c r="D109" s="241">
        <v>2019</v>
      </c>
      <c r="E109" s="241">
        <v>2020</v>
      </c>
      <c r="F109" s="241">
        <v>2021</v>
      </c>
      <c r="G109" s="241">
        <v>2022</v>
      </c>
      <c r="H109" s="241">
        <v>2023</v>
      </c>
      <c r="I109" s="241">
        <v>2025</v>
      </c>
      <c r="J109" s="241">
        <v>2030</v>
      </c>
      <c r="K109" s="241">
        <v>2035</v>
      </c>
      <c r="L109" s="241">
        <v>2040</v>
      </c>
      <c r="M109" s="241">
        <v>2045</v>
      </c>
      <c r="N109" s="242">
        <v>2050</v>
      </c>
      <c r="P109" s="82" t="s">
        <v>532</v>
      </c>
      <c r="Q109" s="1612" t="s">
        <v>699</v>
      </c>
      <c r="R109" s="1612"/>
      <c r="S109" s="1612"/>
      <c r="T109" s="1612"/>
      <c r="U109" s="1612"/>
      <c r="V109" s="1612"/>
      <c r="W109" s="1612"/>
      <c r="X109" s="1612"/>
    </row>
    <row r="110" spans="1:25">
      <c r="B110" s="98" t="s">
        <v>39</v>
      </c>
      <c r="C110" s="596">
        <v>0.94464872081803786</v>
      </c>
      <c r="D110" s="596">
        <v>0.94464872081803786</v>
      </c>
      <c r="E110" s="596">
        <v>0.94464872081803786</v>
      </c>
      <c r="F110" s="596">
        <v>0.94464872081803786</v>
      </c>
      <c r="G110" s="596">
        <v>0.94464872081803786</v>
      </c>
      <c r="H110" s="1538">
        <v>0.96872240448815816</v>
      </c>
      <c r="I110" s="1106">
        <f>I111+I112</f>
        <v>0.9436299171174265</v>
      </c>
      <c r="J110" s="1106">
        <f t="shared" ref="J110:N110" si="29">J111+J112</f>
        <v>0.81609111838313908</v>
      </c>
      <c r="K110" s="1106">
        <f t="shared" si="29"/>
        <v>0.59062219361099766</v>
      </c>
      <c r="L110" s="1106">
        <f t="shared" si="29"/>
        <v>0.32904078353768085</v>
      </c>
      <c r="M110" s="1106">
        <f t="shared" si="29"/>
        <v>0.10958977523045008</v>
      </c>
      <c r="N110" s="1106">
        <f t="shared" si="29"/>
        <v>5.8286863092399391E-17</v>
      </c>
      <c r="Q110" s="912" t="s">
        <v>38</v>
      </c>
      <c r="R110" s="913">
        <v>2023</v>
      </c>
      <c r="S110" s="913">
        <v>2025</v>
      </c>
      <c r="T110" s="913">
        <v>2030</v>
      </c>
      <c r="U110" s="913">
        <v>2035</v>
      </c>
      <c r="V110" s="913">
        <v>2040</v>
      </c>
      <c r="W110" s="913">
        <v>2045</v>
      </c>
      <c r="X110" s="914">
        <v>2050</v>
      </c>
    </row>
    <row r="111" spans="1:25">
      <c r="B111" s="260" t="s">
        <v>40</v>
      </c>
      <c r="C111" s="596">
        <v>0.37956723175739709</v>
      </c>
      <c r="D111" s="596">
        <v>0.39572122325764536</v>
      </c>
      <c r="E111" s="596">
        <v>0.40908374073489989</v>
      </c>
      <c r="F111" s="596">
        <v>0.42110189542653609</v>
      </c>
      <c r="G111" s="596">
        <v>0.43294038570911531</v>
      </c>
      <c r="H111" s="1538">
        <v>0.44430436601976353</v>
      </c>
      <c r="I111" s="1598">
        <v>0.47621950768791166</v>
      </c>
      <c r="J111" s="1598">
        <v>0.56513920906320758</v>
      </c>
      <c r="K111" s="1598">
        <v>0.50087311924901701</v>
      </c>
      <c r="L111" s="1598">
        <v>0.31025144805629401</v>
      </c>
      <c r="M111" s="1598">
        <v>0.10581081746388284</v>
      </c>
      <c r="N111" s="1598">
        <v>5.6276971261626999E-17</v>
      </c>
      <c r="P111" s="386">
        <f>J111-D111</f>
        <v>0.16941798580556222</v>
      </c>
      <c r="Q111" s="915" t="s">
        <v>40</v>
      </c>
      <c r="R111" s="926">
        <v>0.44430436601976353</v>
      </c>
      <c r="S111" s="925">
        <v>0.47471338153170051</v>
      </c>
      <c r="T111" s="925">
        <v>0.56011175752427222</v>
      </c>
      <c r="U111" s="925">
        <v>0.49568266387625481</v>
      </c>
      <c r="V111" s="925">
        <v>0.3065931683303767</v>
      </c>
      <c r="W111" s="925">
        <v>0.10581081746388282</v>
      </c>
      <c r="X111" s="927">
        <v>5.2556179773254963E-17</v>
      </c>
    </row>
    <row r="112" spans="1:25">
      <c r="B112" s="260" t="s">
        <v>42</v>
      </c>
      <c r="C112" s="596">
        <v>0.6163262082762978</v>
      </c>
      <c r="D112" s="596">
        <v>0.59902874392964955</v>
      </c>
      <c r="E112" s="596">
        <v>0.58313620354307949</v>
      </c>
      <c r="F112" s="596">
        <v>0.56496190946673264</v>
      </c>
      <c r="G112" s="596">
        <v>0.54513727315030247</v>
      </c>
      <c r="H112" s="1538">
        <v>0.52441803846839463</v>
      </c>
      <c r="I112" s="1598">
        <v>0.46741040942951478</v>
      </c>
      <c r="J112" s="1598">
        <v>0.2509519093199315</v>
      </c>
      <c r="K112" s="1598">
        <v>8.9749074361980707E-2</v>
      </c>
      <c r="L112" s="1598">
        <v>1.8789335481386844E-2</v>
      </c>
      <c r="M112" s="1598">
        <v>3.778957766567244E-3</v>
      </c>
      <c r="N112" s="1598">
        <v>2.0098918307723931E-18</v>
      </c>
      <c r="P112" s="386">
        <f>J112-D112</f>
        <v>-0.34807683460971806</v>
      </c>
      <c r="Q112" s="915" t="s">
        <v>42</v>
      </c>
      <c r="R112" s="924">
        <v>0.52441803846839463</v>
      </c>
      <c r="S112" s="925">
        <v>0.46758184347081461</v>
      </c>
      <c r="T112" s="925">
        <v>0.25135814608286283</v>
      </c>
      <c r="U112" s="925">
        <v>9.0110211172120702E-2</v>
      </c>
      <c r="V112" s="925">
        <v>1.891407380122687E-2</v>
      </c>
      <c r="W112" s="925">
        <v>3.7789577665672436E-3</v>
      </c>
      <c r="X112" s="927">
        <v>1.8770064204733918E-18</v>
      </c>
    </row>
    <row r="113" spans="2:24">
      <c r="B113" s="98" t="s">
        <v>45</v>
      </c>
      <c r="C113" s="1539">
        <v>2.5271138254185535E-3</v>
      </c>
      <c r="D113" s="1539">
        <v>3.2812705079406745E-3</v>
      </c>
      <c r="E113" s="1539">
        <v>4.9151027703306528E-3</v>
      </c>
      <c r="F113" s="1539">
        <v>8.1121135695899765E-3</v>
      </c>
      <c r="G113" s="1539">
        <v>1.2693242334936145E-2</v>
      </c>
      <c r="H113" s="1540">
        <v>1.8439427366248973E-2</v>
      </c>
      <c r="I113" s="1604">
        <v>3.8450534089610126E-2</v>
      </c>
      <c r="J113" s="1604">
        <v>0.15185870571261254</v>
      </c>
      <c r="K113" s="1604">
        <v>0.36955229096533276</v>
      </c>
      <c r="L113" s="1604">
        <v>0.64528401418542436</v>
      </c>
      <c r="M113" s="1604">
        <v>0.87880612015849591</v>
      </c>
      <c r="N113" s="1604">
        <v>0.99716363877244996</v>
      </c>
      <c r="P113" s="386">
        <f>J113-D113</f>
        <v>0.14857743520467187</v>
      </c>
      <c r="Q113" s="915" t="s">
        <v>45</v>
      </c>
      <c r="R113" s="924">
        <v>1.8439427366248973E-2</v>
      </c>
      <c r="S113" s="925">
        <v>3.8450534089610126E-2</v>
      </c>
      <c r="T113" s="925">
        <v>0.15185870571261254</v>
      </c>
      <c r="U113" s="925">
        <v>0.36955229096533276</v>
      </c>
      <c r="V113" s="925">
        <v>0.64528401418542436</v>
      </c>
      <c r="W113" s="925">
        <v>0.87880612015849591</v>
      </c>
      <c r="X113" s="927">
        <v>0.99716363877244996</v>
      </c>
    </row>
    <row r="114" spans="2:24">
      <c r="B114" s="98" t="s">
        <v>46</v>
      </c>
      <c r="C114" s="1539">
        <v>1.5794461408865958E-3</v>
      </c>
      <c r="D114" s="1539">
        <v>1.9687623047644049E-3</v>
      </c>
      <c r="E114" s="1539">
        <v>2.8649529516900593E-3</v>
      </c>
      <c r="F114" s="1539">
        <v>5.8240815371415214E-3</v>
      </c>
      <c r="G114" s="1539">
        <v>9.2290988056460358E-3</v>
      </c>
      <c r="H114" s="1540">
        <v>1.283816814559271E-2</v>
      </c>
      <c r="I114" s="1604">
        <v>1.7919548792963348E-2</v>
      </c>
      <c r="J114" s="1604">
        <v>3.2050175904248634E-2</v>
      </c>
      <c r="K114" s="1604">
        <v>3.9825515423669508E-2</v>
      </c>
      <c r="L114" s="1604">
        <v>2.5675202276894824E-2</v>
      </c>
      <c r="M114" s="1604">
        <v>1.1604104611054024E-2</v>
      </c>
      <c r="N114" s="1604">
        <v>2.8363612275499671E-3</v>
      </c>
      <c r="P114" s="386">
        <f>J114-D114</f>
        <v>3.0081413599484231E-2</v>
      </c>
      <c r="Q114" s="915" t="s">
        <v>46</v>
      </c>
      <c r="R114" s="924">
        <v>1.283816814559271E-2</v>
      </c>
      <c r="S114" s="925">
        <v>1.9254240907874969E-2</v>
      </c>
      <c r="T114" s="925">
        <v>3.6671390680252346E-2</v>
      </c>
      <c r="U114" s="925">
        <v>4.465483398629165E-2</v>
      </c>
      <c r="V114" s="925">
        <v>2.9208743682972084E-2</v>
      </c>
      <c r="W114" s="925">
        <v>1.1604104611054027E-2</v>
      </c>
      <c r="X114" s="927">
        <v>2.836361227549971E-3</v>
      </c>
    </row>
    <row r="115" spans="2:24" ht="15.75" thickBot="1">
      <c r="B115" s="590" t="s">
        <v>79</v>
      </c>
      <c r="C115" s="596">
        <f>0</f>
        <v>0</v>
      </c>
      <c r="D115" s="596">
        <f>0</f>
        <v>0</v>
      </c>
      <c r="E115" s="596">
        <f>0</f>
        <v>0</v>
      </c>
      <c r="F115" s="596">
        <f>0</f>
        <v>0</v>
      </c>
      <c r="G115" s="596">
        <f>0</f>
        <v>0</v>
      </c>
      <c r="H115" s="596">
        <f>0</f>
        <v>0</v>
      </c>
      <c r="I115" s="932">
        <v>0</v>
      </c>
      <c r="J115" s="932">
        <v>0</v>
      </c>
      <c r="K115" s="932">
        <v>0</v>
      </c>
      <c r="L115" s="932">
        <v>0</v>
      </c>
      <c r="M115" s="932">
        <v>0</v>
      </c>
      <c r="N115" s="932">
        <v>0</v>
      </c>
      <c r="Q115" s="928" t="s">
        <v>47</v>
      </c>
      <c r="R115" s="929">
        <v>0</v>
      </c>
      <c r="S115" s="930">
        <v>0</v>
      </c>
      <c r="T115" s="930">
        <v>0</v>
      </c>
      <c r="U115" s="930">
        <v>0</v>
      </c>
      <c r="V115" s="930">
        <v>0</v>
      </c>
      <c r="W115" s="930">
        <v>0</v>
      </c>
      <c r="X115" s="931">
        <v>0</v>
      </c>
    </row>
    <row r="116" spans="2:24">
      <c r="B116" s="98" t="s">
        <v>60</v>
      </c>
      <c r="C116" s="596">
        <f>SUM(C111:C115)</f>
        <v>1.0000000000000002</v>
      </c>
      <c r="D116" s="596">
        <f t="shared" ref="D116:G116" si="30">SUM(D111:D115)</f>
        <v>1</v>
      </c>
      <c r="E116" s="596">
        <f t="shared" si="30"/>
        <v>1</v>
      </c>
      <c r="F116" s="596">
        <f t="shared" si="30"/>
        <v>1.0000000000000002</v>
      </c>
      <c r="G116" s="596">
        <f t="shared" si="30"/>
        <v>1</v>
      </c>
      <c r="H116" s="596">
        <v>0.99999999999999978</v>
      </c>
      <c r="I116" s="1106">
        <v>1.0000000000000004</v>
      </c>
      <c r="J116" s="1106">
        <v>1.0000000000000009</v>
      </c>
      <c r="K116" s="1106">
        <v>0.99999999999999978</v>
      </c>
      <c r="L116" s="1106">
        <v>1.0000000000000007</v>
      </c>
      <c r="M116" s="1106">
        <v>0.99999999999999989</v>
      </c>
      <c r="N116" s="1106">
        <v>1</v>
      </c>
      <c r="R116" s="1542">
        <f>SUM(R111:R115)</f>
        <v>0.99999999999999978</v>
      </c>
      <c r="S116" s="1542">
        <f t="shared" ref="S116:X116" si="31">SUM(S111:S115)</f>
        <v>1.0000000000000002</v>
      </c>
      <c r="T116" s="1542">
        <f t="shared" si="31"/>
        <v>1</v>
      </c>
      <c r="U116" s="1542">
        <f t="shared" si="31"/>
        <v>0.99999999999999989</v>
      </c>
      <c r="V116" s="1542">
        <f t="shared" si="31"/>
        <v>1</v>
      </c>
      <c r="W116" s="1542">
        <f t="shared" si="31"/>
        <v>1</v>
      </c>
      <c r="X116" s="1542">
        <f t="shared" si="31"/>
        <v>0.99999999999999989</v>
      </c>
    </row>
    <row r="117" spans="2:24">
      <c r="B117" s="221"/>
      <c r="C117" s="221"/>
      <c r="D117" s="221"/>
      <c r="E117" s="221"/>
      <c r="F117" s="221"/>
      <c r="G117" s="221"/>
      <c r="H117" s="221"/>
      <c r="I117" s="904">
        <f>SUM(I111:I114)</f>
        <v>0.99999999999999989</v>
      </c>
      <c r="J117" s="904">
        <f t="shared" ref="J117:N117" si="32">SUM(J111:J114)</f>
        <v>1.0000000000000002</v>
      </c>
      <c r="K117" s="904">
        <f t="shared" si="32"/>
        <v>1</v>
      </c>
      <c r="L117" s="904">
        <f t="shared" si="32"/>
        <v>1</v>
      </c>
      <c r="M117" s="904">
        <f t="shared" si="32"/>
        <v>1</v>
      </c>
      <c r="N117" s="904">
        <f t="shared" si="32"/>
        <v>1</v>
      </c>
      <c r="O117" s="221"/>
      <c r="P117" s="221"/>
      <c r="R117" s="82">
        <v>0.99999999999999978</v>
      </c>
    </row>
    <row r="118" spans="2:24">
      <c r="B118" s="82" t="s">
        <v>55</v>
      </c>
      <c r="C118" s="582">
        <v>0.7</v>
      </c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</row>
    <row r="119" spans="2:24"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</row>
    <row r="120" spans="2:24">
      <c r="B120" s="221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</row>
    <row r="121" spans="2:24">
      <c r="B121" s="82" t="s">
        <v>61</v>
      </c>
    </row>
    <row r="122" spans="2:24">
      <c r="B122" s="259"/>
      <c r="C122" s="241">
        <v>2018</v>
      </c>
      <c r="D122" s="241">
        <v>2019</v>
      </c>
      <c r="E122" s="241">
        <v>2020</v>
      </c>
      <c r="F122" s="241">
        <v>2021</v>
      </c>
      <c r="G122" s="241">
        <v>2022</v>
      </c>
      <c r="H122" s="241">
        <v>2023</v>
      </c>
      <c r="I122" s="241">
        <v>2025</v>
      </c>
      <c r="J122" s="241">
        <v>2030</v>
      </c>
      <c r="K122" s="241">
        <v>2035</v>
      </c>
      <c r="L122" s="241">
        <v>2040</v>
      </c>
      <c r="M122" s="241">
        <v>2045</v>
      </c>
      <c r="N122" s="242">
        <v>2050</v>
      </c>
      <c r="P122" s="82" t="s">
        <v>532</v>
      </c>
    </row>
    <row r="123" spans="2:24">
      <c r="B123" s="98" t="s">
        <v>276</v>
      </c>
      <c r="C123" s="595">
        <f>C124+C125</f>
        <v>0.99592886222412691</v>
      </c>
      <c r="D123" s="595">
        <f t="shared" ref="D123:G123" si="33">D124+D125</f>
        <v>0.99467064591771459</v>
      </c>
      <c r="E123" s="595">
        <f t="shared" si="33"/>
        <v>0.99188694059146809</v>
      </c>
      <c r="F123" s="595">
        <f t="shared" si="33"/>
        <v>0.98406951484431571</v>
      </c>
      <c r="G123" s="595">
        <f t="shared" si="33"/>
        <v>0.9734241159674939</v>
      </c>
      <c r="H123" s="981">
        <v>0.95911082959181049</v>
      </c>
      <c r="I123" s="758">
        <f>I124+I125</f>
        <v>0.93522181338783583</v>
      </c>
      <c r="J123" s="758">
        <f t="shared" ref="J123:N123" si="34">J124+J125</f>
        <v>0.80930410599085578</v>
      </c>
      <c r="K123" s="758">
        <f t="shared" si="34"/>
        <v>0.59062219361099766</v>
      </c>
      <c r="L123" s="758">
        <f t="shared" si="34"/>
        <v>0.32904078353768085</v>
      </c>
      <c r="M123" s="758">
        <f t="shared" si="34"/>
        <v>0.10958977523045006</v>
      </c>
      <c r="N123" s="758">
        <f t="shared" si="34"/>
        <v>5.8286863092399391E-17</v>
      </c>
    </row>
    <row r="124" spans="2:24">
      <c r="B124" s="260" t="s">
        <v>40</v>
      </c>
      <c r="C124" s="597">
        <v>0.26698092993357619</v>
      </c>
      <c r="D124" s="597">
        <v>0.28778512044340226</v>
      </c>
      <c r="E124" s="597">
        <v>0.3096048154933263</v>
      </c>
      <c r="F124" s="597">
        <v>0.32705768766594256</v>
      </c>
      <c r="G124" s="597">
        <v>0.33670107621348561</v>
      </c>
      <c r="H124" s="982">
        <v>0.35753450186477725</v>
      </c>
      <c r="I124" s="903">
        <v>0.39969657697561894</v>
      </c>
      <c r="J124" s="903">
        <v>0.54533085013962446</v>
      </c>
      <c r="K124" s="903">
        <v>0.50087311924901701</v>
      </c>
      <c r="L124" s="903">
        <v>0.31025144805629401</v>
      </c>
      <c r="M124" s="903">
        <v>0.10581081746388282</v>
      </c>
      <c r="N124" s="903">
        <v>5.6276971261626999E-17</v>
      </c>
      <c r="P124" s="386">
        <f>J124-D124</f>
        <v>0.25754572969622219</v>
      </c>
    </row>
    <row r="125" spans="2:24">
      <c r="B125" s="260" t="s">
        <v>42</v>
      </c>
      <c r="C125" s="597">
        <v>0.72894793229055077</v>
      </c>
      <c r="D125" s="597">
        <v>0.70688552547431238</v>
      </c>
      <c r="E125" s="597">
        <v>0.68228212509814179</v>
      </c>
      <c r="F125" s="597">
        <v>0.65701182717837314</v>
      </c>
      <c r="G125" s="597">
        <v>0.63672303975400824</v>
      </c>
      <c r="H125" s="982">
        <v>0.60157632772703329</v>
      </c>
      <c r="I125" s="903">
        <v>0.53552523641221683</v>
      </c>
      <c r="J125" s="903">
        <v>0.26397325585123133</v>
      </c>
      <c r="K125" s="903">
        <v>8.9749074361980694E-2</v>
      </c>
      <c r="L125" s="903">
        <v>1.8789335481386848E-2</v>
      </c>
      <c r="M125" s="903">
        <v>3.7789577665672436E-3</v>
      </c>
      <c r="N125" s="903">
        <v>2.0098918307723931E-18</v>
      </c>
      <c r="P125" s="386">
        <f>J125-D125</f>
        <v>-0.44291226962308106</v>
      </c>
    </row>
    <row r="126" spans="2:24">
      <c r="B126" s="98" t="s">
        <v>45</v>
      </c>
      <c r="C126" s="597">
        <v>2.0393652865281766E-3</v>
      </c>
      <c r="D126" s="597">
        <v>2.8268102908234915E-3</v>
      </c>
      <c r="E126" s="597">
        <v>4.3813812381756079E-3</v>
      </c>
      <c r="F126" s="597">
        <v>7.5106964221288925E-3</v>
      </c>
      <c r="G126" s="597">
        <v>1.2026225032510211E-2</v>
      </c>
      <c r="H126" s="983">
        <v>2.0171646049311053E-2</v>
      </c>
      <c r="I126" s="903">
        <v>3.939923174150322E-2</v>
      </c>
      <c r="J126" s="903">
        <v>0.15452252478932635</v>
      </c>
      <c r="K126" s="903">
        <v>0.36955229096533282</v>
      </c>
      <c r="L126" s="903">
        <v>0.64528401418542436</v>
      </c>
      <c r="M126" s="903">
        <v>0.87880612015849591</v>
      </c>
      <c r="N126" s="903">
        <v>0.99716363877245007</v>
      </c>
      <c r="P126" s="386">
        <f>J126-D126</f>
        <v>0.15169571449850286</v>
      </c>
    </row>
    <row r="127" spans="2:24">
      <c r="B127" s="98" t="s">
        <v>46</v>
      </c>
      <c r="C127" s="597">
        <v>1.9284336833083353E-3</v>
      </c>
      <c r="D127" s="597">
        <v>2.5580899594969089E-3</v>
      </c>
      <c r="E127" s="597">
        <v>3.6639623135304891E-3</v>
      </c>
      <c r="F127" s="597">
        <v>8.4479845522568188E-3</v>
      </c>
      <c r="G127" s="597">
        <v>1.4495936745003296E-2</v>
      </c>
      <c r="H127" s="983">
        <v>2.0717524358878341E-2</v>
      </c>
      <c r="I127" s="903">
        <v>2.5378954870661163E-2</v>
      </c>
      <c r="J127" s="903">
        <v>3.6173369219818043E-2</v>
      </c>
      <c r="K127" s="903">
        <v>3.9825515423669515E-2</v>
      </c>
      <c r="L127" s="903">
        <v>2.5675202276894828E-2</v>
      </c>
      <c r="M127" s="903">
        <v>1.1604104611054026E-2</v>
      </c>
      <c r="N127" s="903">
        <v>2.8363612275499666E-3</v>
      </c>
      <c r="P127" s="386">
        <f>J127-D127</f>
        <v>3.3615279260321131E-2</v>
      </c>
    </row>
    <row r="128" spans="2:24">
      <c r="B128" s="590" t="s">
        <v>79</v>
      </c>
      <c r="C128" s="596">
        <f>0</f>
        <v>0</v>
      </c>
      <c r="D128" s="596">
        <f>0</f>
        <v>0</v>
      </c>
      <c r="E128" s="596">
        <f>0</f>
        <v>0</v>
      </c>
      <c r="F128" s="596">
        <f>0</f>
        <v>0</v>
      </c>
      <c r="G128" s="596">
        <f>0</f>
        <v>0</v>
      </c>
      <c r="H128" s="596">
        <f>0</f>
        <v>0</v>
      </c>
      <c r="I128" s="758">
        <v>0</v>
      </c>
      <c r="J128" s="758">
        <v>0</v>
      </c>
      <c r="K128" s="758">
        <v>0</v>
      </c>
      <c r="L128" s="758">
        <v>0</v>
      </c>
      <c r="M128" s="758">
        <v>0</v>
      </c>
      <c r="N128" s="758">
        <v>0</v>
      </c>
    </row>
    <row r="129" spans="1:978">
      <c r="B129" s="98" t="s">
        <v>60</v>
      </c>
      <c r="C129" s="591">
        <f>SUM(C124:C128)</f>
        <v>0.99989666119396337</v>
      </c>
      <c r="D129" s="591">
        <f t="shared" ref="D129:H129" si="35">SUM(D124:D128)</f>
        <v>1.0000555461680349</v>
      </c>
      <c r="E129" s="591">
        <f t="shared" si="35"/>
        <v>0.99993228414317425</v>
      </c>
      <c r="F129" s="591">
        <f t="shared" si="35"/>
        <v>1.0000281958187014</v>
      </c>
      <c r="G129" s="591">
        <f t="shared" si="35"/>
        <v>0.99994627774500733</v>
      </c>
      <c r="H129" s="595">
        <f t="shared" si="35"/>
        <v>0.99999999999999989</v>
      </c>
      <c r="I129" s="759">
        <v>1</v>
      </c>
      <c r="J129" s="759">
        <v>1</v>
      </c>
      <c r="K129" s="759">
        <v>1</v>
      </c>
      <c r="L129" s="759">
        <v>1</v>
      </c>
      <c r="M129" s="759">
        <v>1</v>
      </c>
      <c r="N129" s="759">
        <v>1</v>
      </c>
    </row>
    <row r="130" spans="1:978">
      <c r="B130" s="221"/>
      <c r="E130" s="222"/>
      <c r="F130" s="222"/>
      <c r="G130" s="222"/>
      <c r="H130" s="222"/>
      <c r="I130" s="907">
        <f>SUM(I124:I127)</f>
        <v>1.0000000000000002</v>
      </c>
      <c r="J130" s="907">
        <f t="shared" ref="J130:N130" si="36">SUM(J124:J127)</f>
        <v>1.0000000000000002</v>
      </c>
      <c r="K130" s="907">
        <f t="shared" si="36"/>
        <v>1</v>
      </c>
      <c r="L130" s="907">
        <f t="shared" si="36"/>
        <v>1</v>
      </c>
      <c r="M130" s="907">
        <f t="shared" si="36"/>
        <v>1</v>
      </c>
      <c r="N130" s="907">
        <f t="shared" si="36"/>
        <v>1.0000000000000002</v>
      </c>
    </row>
    <row r="131" spans="1:978">
      <c r="B131" s="221"/>
      <c r="E131" s="222"/>
      <c r="F131" s="222"/>
      <c r="G131" s="222"/>
      <c r="H131" s="222"/>
      <c r="I131" s="216"/>
      <c r="J131" s="227"/>
      <c r="K131" s="216"/>
      <c r="L131" s="216"/>
      <c r="M131" s="216"/>
      <c r="N131" s="216"/>
    </row>
    <row r="132" spans="1:978">
      <c r="B132" s="221"/>
      <c r="K132" s="222"/>
      <c r="L132" s="222"/>
      <c r="M132" s="222"/>
      <c r="N132" s="222"/>
    </row>
    <row r="133" spans="1:978">
      <c r="B133" s="220" t="s">
        <v>62</v>
      </c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</row>
    <row r="134" spans="1:978" ht="15.75" thickBot="1">
      <c r="B134" s="212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Q134" s="1613" t="s">
        <v>707</v>
      </c>
      <c r="R134" s="1613"/>
      <c r="S134" s="1613"/>
      <c r="T134" s="1613"/>
      <c r="U134" s="1613"/>
      <c r="V134" s="1613"/>
      <c r="W134" s="1613"/>
      <c r="X134" s="1613"/>
    </row>
    <row r="135" spans="1:978">
      <c r="B135" s="259" t="s">
        <v>529</v>
      </c>
      <c r="C135" s="241">
        <v>2018</v>
      </c>
      <c r="D135" s="241">
        <v>2019</v>
      </c>
      <c r="E135" s="241">
        <v>2020</v>
      </c>
      <c r="F135" s="241">
        <v>2021</v>
      </c>
      <c r="G135" s="241">
        <v>2022</v>
      </c>
      <c r="H135" s="241">
        <v>2023</v>
      </c>
      <c r="I135" s="241">
        <v>2025</v>
      </c>
      <c r="J135" s="241">
        <v>2030</v>
      </c>
      <c r="K135" s="241">
        <v>2035</v>
      </c>
      <c r="L135" s="241">
        <v>2040</v>
      </c>
      <c r="M135" s="241">
        <v>2045</v>
      </c>
      <c r="N135" s="242">
        <v>2050</v>
      </c>
      <c r="Q135" s="912"/>
      <c r="R135" s="913">
        <v>2023</v>
      </c>
      <c r="S135" s="913">
        <v>2025</v>
      </c>
      <c r="T135" s="913">
        <v>2030</v>
      </c>
      <c r="U135" s="913">
        <v>2035</v>
      </c>
      <c r="V135" s="913">
        <v>2040</v>
      </c>
      <c r="W135" s="913">
        <v>2045</v>
      </c>
      <c r="X135" s="914">
        <v>2050</v>
      </c>
    </row>
    <row r="136" spans="1:978">
      <c r="B136" s="98" t="s">
        <v>50</v>
      </c>
      <c r="C136" s="659">
        <v>7</v>
      </c>
      <c r="D136" s="659">
        <v>6.9</v>
      </c>
      <c r="E136" s="659">
        <v>6.8</v>
      </c>
      <c r="F136" s="659">
        <v>6.8</v>
      </c>
      <c r="G136" s="659">
        <v>6.8</v>
      </c>
      <c r="H136" s="998">
        <v>6.7419978606855731</v>
      </c>
      <c r="I136" s="1041">
        <v>6.3952909560940832</v>
      </c>
      <c r="J136" s="215">
        <v>5.9644119121881669</v>
      </c>
      <c r="K136" s="215">
        <v>5.7901228619781469</v>
      </c>
      <c r="L136" s="215">
        <v>5.5326018083790895</v>
      </c>
      <c r="M136" s="215">
        <v>5.3031009296148728</v>
      </c>
      <c r="N136" s="215">
        <v>5.1999999999999993</v>
      </c>
      <c r="O136" s="211">
        <f>J136/D136-1</f>
        <v>-0.13559247649446859</v>
      </c>
      <c r="Q136" s="915" t="s">
        <v>704</v>
      </c>
      <c r="R136" s="950">
        <v>6.7419978606855731</v>
      </c>
      <c r="S136" s="951">
        <v>6.3971727658561761</v>
      </c>
      <c r="T136" s="951">
        <v>5.9681755317123528</v>
      </c>
      <c r="U136" s="951">
        <v>5.7925100543272814</v>
      </c>
      <c r="V136" s="951">
        <v>5.531960581470476</v>
      </c>
      <c r="W136" s="951">
        <v>5.3021235148410932</v>
      </c>
      <c r="X136" s="952">
        <v>5.1999999999999993</v>
      </c>
    </row>
    <row r="137" spans="1:978">
      <c r="B137" s="98" t="s">
        <v>51</v>
      </c>
      <c r="C137" s="660">
        <v>5.9</v>
      </c>
      <c r="D137" s="660">
        <v>6</v>
      </c>
      <c r="E137" s="660">
        <v>5.9</v>
      </c>
      <c r="F137" s="660">
        <v>5.9</v>
      </c>
      <c r="G137" s="660">
        <v>5.9</v>
      </c>
      <c r="H137" s="999">
        <v>5.9293449703461496</v>
      </c>
      <c r="I137" s="1042">
        <v>5.816987166528703</v>
      </c>
      <c r="J137" s="1035">
        <v>5.6936423330574071</v>
      </c>
      <c r="K137" s="1035">
        <v>5.4464256276115819</v>
      </c>
      <c r="L137" s="1035">
        <v>5.241672434123017</v>
      </c>
      <c r="M137" s="1035">
        <v>5.1999999999999993</v>
      </c>
      <c r="N137" s="1035">
        <v>5.2</v>
      </c>
      <c r="O137" s="211">
        <f t="shared" ref="O137:O138" si="37">J137/D137-1</f>
        <v>-5.1059611157098783E-2</v>
      </c>
      <c r="Q137" s="915" t="s">
        <v>705</v>
      </c>
      <c r="R137" s="950">
        <v>5.9293449703461496</v>
      </c>
      <c r="S137" s="951">
        <v>5.816987166528703</v>
      </c>
      <c r="T137" s="951">
        <v>5.6936423330574071</v>
      </c>
      <c r="U137" s="951">
        <v>5.4464256276115819</v>
      </c>
      <c r="V137" s="951">
        <v>5.241672434123017</v>
      </c>
      <c r="W137" s="951">
        <v>5.1999999999999993</v>
      </c>
      <c r="X137" s="952">
        <v>5.2</v>
      </c>
    </row>
    <row r="138" spans="1:978" ht="15.75" thickBot="1">
      <c r="B138" s="98" t="s">
        <v>52</v>
      </c>
      <c r="C138" s="599">
        <v>17.8</v>
      </c>
      <c r="D138" s="599">
        <v>17.8</v>
      </c>
      <c r="E138" s="598">
        <v>17.604489500010601</v>
      </c>
      <c r="F138" s="599">
        <v>17.5</v>
      </c>
      <c r="G138" s="599">
        <v>17.399999999999999</v>
      </c>
      <c r="H138" s="1000">
        <v>17.399999999999999</v>
      </c>
      <c r="I138" s="1042">
        <v>17.309022040192982</v>
      </c>
      <c r="J138" s="1035">
        <v>17.136463649357527</v>
      </c>
      <c r="K138" s="1035">
        <v>16.882176130335036</v>
      </c>
      <c r="L138" s="1035">
        <v>16.57684537744047</v>
      </c>
      <c r="M138" s="1035">
        <v>16.218997690718307</v>
      </c>
      <c r="N138" s="1035">
        <v>15.787860001952552</v>
      </c>
      <c r="O138" s="211">
        <f t="shared" si="37"/>
        <v>-3.7277323069801915E-2</v>
      </c>
      <c r="Q138" s="915" t="s">
        <v>706</v>
      </c>
      <c r="R138" s="950">
        <v>17.399999999999999</v>
      </c>
      <c r="S138" s="951">
        <v>17.309022040192982</v>
      </c>
      <c r="T138" s="951">
        <v>17.136463649357527</v>
      </c>
      <c r="U138" s="951">
        <v>16.882176130335036</v>
      </c>
      <c r="V138" s="951">
        <v>16.57684537744047</v>
      </c>
      <c r="W138" s="951">
        <v>16.218997690718307</v>
      </c>
      <c r="X138" s="953">
        <v>15.787860001952552</v>
      </c>
      <c r="Z138" s="199"/>
      <c r="AA138" s="199"/>
      <c r="AB138" s="199"/>
      <c r="AC138" s="199"/>
      <c r="AD138" s="199"/>
      <c r="AE138" s="199"/>
      <c r="AF138" s="199"/>
      <c r="AG138" s="199"/>
      <c r="AH138" s="199"/>
      <c r="AI138" s="199"/>
      <c r="AJ138" s="199"/>
      <c r="AK138" s="199"/>
      <c r="AL138" s="199"/>
      <c r="AM138" s="199"/>
      <c r="AN138" s="199"/>
      <c r="AO138" s="199"/>
      <c r="AP138" s="199"/>
      <c r="AQ138" s="199"/>
      <c r="AR138" s="199"/>
      <c r="AS138" s="199"/>
      <c r="AT138" s="199"/>
      <c r="AU138" s="199"/>
      <c r="AV138" s="199"/>
      <c r="AW138" s="199"/>
      <c r="AX138" s="199"/>
      <c r="AY138" s="199"/>
      <c r="AZ138" s="199"/>
      <c r="BA138" s="199"/>
      <c r="BB138" s="199"/>
      <c r="BC138" s="199"/>
      <c r="BD138" s="199"/>
      <c r="BE138" s="199"/>
      <c r="BF138" s="199"/>
      <c r="BG138" s="199"/>
      <c r="BH138" s="199"/>
      <c r="BI138" s="199"/>
      <c r="BJ138" s="199"/>
      <c r="BK138" s="199"/>
      <c r="BL138" s="199"/>
      <c r="BM138" s="199"/>
      <c r="BN138" s="199"/>
      <c r="BO138" s="199"/>
      <c r="BP138" s="199"/>
      <c r="BQ138" s="199"/>
      <c r="BR138" s="199"/>
      <c r="BS138" s="199"/>
      <c r="BT138" s="199"/>
      <c r="BU138" s="199"/>
      <c r="BV138" s="199"/>
      <c r="BW138" s="199"/>
      <c r="BX138" s="199"/>
      <c r="BY138" s="199"/>
      <c r="BZ138" s="199"/>
      <c r="CA138" s="199"/>
      <c r="CB138" s="199"/>
      <c r="CC138" s="199"/>
      <c r="CD138" s="199"/>
      <c r="CE138" s="199"/>
      <c r="CF138" s="199"/>
      <c r="CG138" s="199"/>
      <c r="CH138" s="199"/>
      <c r="CI138" s="199"/>
      <c r="CJ138" s="199"/>
      <c r="CK138" s="199"/>
      <c r="CL138" s="199"/>
      <c r="CM138" s="199"/>
      <c r="CN138" s="199"/>
      <c r="CO138" s="199"/>
      <c r="CP138" s="199"/>
      <c r="CQ138" s="199"/>
      <c r="CR138" s="199"/>
      <c r="CS138" s="199"/>
      <c r="CT138" s="199"/>
      <c r="CU138" s="199"/>
      <c r="CV138" s="199"/>
      <c r="CW138" s="199"/>
      <c r="CX138" s="199"/>
      <c r="CY138" s="199"/>
      <c r="CZ138" s="199"/>
      <c r="DA138" s="199"/>
      <c r="DB138" s="199"/>
      <c r="DC138" s="199"/>
      <c r="DD138" s="199"/>
      <c r="DE138" s="199"/>
      <c r="DF138" s="199"/>
      <c r="DG138" s="199"/>
      <c r="DH138" s="199"/>
      <c r="DI138" s="199"/>
      <c r="DJ138" s="199"/>
      <c r="DK138" s="199"/>
      <c r="DL138" s="199"/>
      <c r="DM138" s="199"/>
      <c r="DN138" s="199"/>
      <c r="DO138" s="199"/>
      <c r="DP138" s="199"/>
      <c r="DQ138" s="199"/>
      <c r="DR138" s="199"/>
      <c r="DS138" s="199"/>
      <c r="DT138" s="199"/>
      <c r="DU138" s="199"/>
      <c r="DV138" s="199"/>
      <c r="DW138" s="199"/>
      <c r="DX138" s="199"/>
      <c r="DY138" s="199"/>
      <c r="DZ138" s="199"/>
      <c r="EA138" s="199"/>
      <c r="EB138" s="199"/>
      <c r="EC138" s="199"/>
      <c r="ED138" s="199"/>
      <c r="EE138" s="199"/>
      <c r="EF138" s="199"/>
      <c r="EG138" s="199"/>
      <c r="EH138" s="199"/>
      <c r="EI138" s="199"/>
      <c r="EJ138" s="199"/>
      <c r="EK138" s="199"/>
      <c r="EL138" s="199"/>
      <c r="EM138" s="199"/>
      <c r="EN138" s="199"/>
      <c r="EO138" s="199"/>
      <c r="EP138" s="199"/>
      <c r="EQ138" s="199"/>
      <c r="ER138" s="199"/>
      <c r="ES138" s="199"/>
      <c r="ET138" s="199"/>
      <c r="EU138" s="199"/>
      <c r="EV138" s="199"/>
      <c r="EW138" s="199"/>
      <c r="EX138" s="199"/>
      <c r="EY138" s="199"/>
      <c r="EZ138" s="199"/>
      <c r="FA138" s="199"/>
      <c r="FB138" s="199"/>
      <c r="FC138" s="199"/>
      <c r="FD138" s="199"/>
      <c r="FE138" s="199"/>
      <c r="FF138" s="199"/>
      <c r="FG138" s="199"/>
      <c r="FH138" s="199"/>
      <c r="FI138" s="199"/>
      <c r="FJ138" s="199"/>
      <c r="FK138" s="199"/>
      <c r="FL138" s="199"/>
      <c r="FM138" s="199"/>
      <c r="FN138" s="199"/>
      <c r="FO138" s="199"/>
      <c r="FP138" s="199"/>
      <c r="FQ138" s="199"/>
      <c r="FR138" s="199"/>
      <c r="FS138" s="199"/>
      <c r="FT138" s="199"/>
      <c r="FU138" s="199"/>
      <c r="FV138" s="199"/>
      <c r="FW138" s="199"/>
      <c r="FX138" s="199"/>
      <c r="FY138" s="199"/>
      <c r="FZ138" s="199"/>
      <c r="GA138" s="199"/>
      <c r="GB138" s="199"/>
      <c r="GC138" s="199"/>
      <c r="GD138" s="199"/>
      <c r="GE138" s="199"/>
      <c r="GF138" s="199"/>
      <c r="GG138" s="199"/>
      <c r="GH138" s="199"/>
      <c r="GI138" s="199"/>
      <c r="GJ138" s="199"/>
      <c r="GK138" s="199"/>
      <c r="GL138" s="199"/>
      <c r="GM138" s="199"/>
      <c r="GN138" s="199"/>
      <c r="GO138" s="199"/>
      <c r="GP138" s="199"/>
      <c r="GQ138" s="199"/>
      <c r="GR138" s="199"/>
      <c r="GS138" s="199"/>
      <c r="GT138" s="199"/>
      <c r="GU138" s="199"/>
      <c r="GV138" s="199"/>
      <c r="GW138" s="199"/>
      <c r="GX138" s="199"/>
      <c r="GY138" s="199"/>
      <c r="GZ138" s="199"/>
      <c r="HA138" s="199"/>
      <c r="HB138" s="199"/>
      <c r="HC138" s="199"/>
      <c r="HD138" s="199"/>
      <c r="HE138" s="199"/>
      <c r="HF138" s="199"/>
      <c r="HG138" s="199"/>
      <c r="HH138" s="199"/>
      <c r="HI138" s="199"/>
      <c r="HJ138" s="199"/>
      <c r="HK138" s="199"/>
      <c r="HL138" s="199"/>
      <c r="HM138" s="199"/>
      <c r="HN138" s="199"/>
      <c r="HO138" s="199"/>
      <c r="HP138" s="199"/>
      <c r="HQ138" s="199"/>
      <c r="HR138" s="199"/>
      <c r="HS138" s="199"/>
      <c r="HT138" s="199"/>
      <c r="HU138" s="199"/>
      <c r="HV138" s="199"/>
      <c r="HW138" s="199"/>
      <c r="HX138" s="199"/>
      <c r="HY138" s="199"/>
      <c r="HZ138" s="199"/>
      <c r="IA138" s="199"/>
      <c r="IB138" s="199"/>
      <c r="IC138" s="199"/>
      <c r="ID138" s="199"/>
      <c r="IE138" s="199"/>
      <c r="IF138" s="199"/>
      <c r="IG138" s="199"/>
      <c r="IH138" s="199"/>
      <c r="II138" s="199"/>
      <c r="IJ138" s="199"/>
      <c r="IK138" s="199"/>
      <c r="IL138" s="199"/>
      <c r="IM138" s="199"/>
      <c r="IN138" s="199"/>
      <c r="IO138" s="199"/>
      <c r="IP138" s="199"/>
      <c r="IQ138" s="199"/>
      <c r="IR138" s="199"/>
      <c r="IS138" s="199"/>
      <c r="IT138" s="199"/>
      <c r="IU138" s="199"/>
      <c r="IV138" s="199"/>
      <c r="IW138" s="199"/>
      <c r="IX138" s="199"/>
      <c r="IY138" s="199"/>
      <c r="IZ138" s="199"/>
      <c r="JA138" s="199"/>
      <c r="JB138" s="199"/>
      <c r="JC138" s="199"/>
      <c r="JD138" s="199"/>
      <c r="JE138" s="199"/>
      <c r="JF138" s="199"/>
      <c r="JG138" s="199"/>
      <c r="JH138" s="199"/>
      <c r="JI138" s="199"/>
      <c r="JJ138" s="199"/>
      <c r="JK138" s="199"/>
      <c r="JL138" s="199"/>
      <c r="JM138" s="199"/>
      <c r="JN138" s="199"/>
      <c r="JO138" s="199"/>
      <c r="JP138" s="199"/>
      <c r="JQ138" s="199"/>
      <c r="JR138" s="199"/>
      <c r="JS138" s="199"/>
      <c r="JT138" s="199"/>
      <c r="JU138" s="199"/>
      <c r="JV138" s="199"/>
      <c r="JW138" s="199"/>
      <c r="JX138" s="199"/>
      <c r="JY138" s="199"/>
      <c r="JZ138" s="199"/>
      <c r="KA138" s="199"/>
      <c r="KB138" s="199"/>
      <c r="KC138" s="199"/>
      <c r="KD138" s="199"/>
      <c r="KE138" s="199"/>
      <c r="KF138" s="199"/>
      <c r="KG138" s="199"/>
      <c r="KH138" s="199"/>
      <c r="KI138" s="199"/>
      <c r="KJ138" s="199"/>
      <c r="KK138" s="199"/>
      <c r="KL138" s="199"/>
      <c r="KM138" s="199"/>
      <c r="KN138" s="199"/>
      <c r="KO138" s="199"/>
      <c r="KP138" s="199"/>
      <c r="KQ138" s="199"/>
      <c r="KR138" s="199"/>
      <c r="KS138" s="199"/>
      <c r="KT138" s="199"/>
      <c r="KU138" s="199"/>
      <c r="KV138" s="199"/>
      <c r="KW138" s="199"/>
      <c r="KX138" s="199"/>
      <c r="KY138" s="199"/>
      <c r="KZ138" s="199"/>
      <c r="LA138" s="199"/>
      <c r="LB138" s="199"/>
      <c r="LC138" s="199"/>
      <c r="LD138" s="199"/>
      <c r="LE138" s="199"/>
      <c r="LF138" s="199"/>
      <c r="LG138" s="199"/>
      <c r="LH138" s="199"/>
      <c r="LI138" s="199"/>
      <c r="LJ138" s="199"/>
      <c r="LK138" s="199"/>
      <c r="LL138" s="199"/>
      <c r="LM138" s="199"/>
      <c r="LN138" s="199"/>
      <c r="LO138" s="199"/>
      <c r="LP138" s="199"/>
      <c r="LQ138" s="199"/>
      <c r="LR138" s="199"/>
      <c r="LS138" s="199"/>
      <c r="LT138" s="199"/>
      <c r="LU138" s="199"/>
      <c r="LV138" s="199"/>
      <c r="LW138" s="199"/>
      <c r="LX138" s="199"/>
      <c r="LY138" s="199"/>
      <c r="LZ138" s="199"/>
      <c r="MA138" s="199"/>
      <c r="MB138" s="199"/>
      <c r="MC138" s="199"/>
      <c r="MD138" s="199"/>
      <c r="ME138" s="199"/>
      <c r="MF138" s="199"/>
      <c r="MG138" s="199"/>
      <c r="MH138" s="199"/>
      <c r="MI138" s="199"/>
      <c r="MJ138" s="199"/>
      <c r="MK138" s="199"/>
      <c r="ML138" s="199"/>
      <c r="MM138" s="199"/>
      <c r="MN138" s="199"/>
      <c r="MO138" s="199"/>
      <c r="MP138" s="199"/>
      <c r="MQ138" s="199"/>
      <c r="MR138" s="199"/>
      <c r="MS138" s="199"/>
      <c r="MT138" s="199"/>
      <c r="MU138" s="199"/>
      <c r="MV138" s="199"/>
      <c r="MW138" s="199"/>
      <c r="MX138" s="199"/>
      <c r="MY138" s="199"/>
      <c r="MZ138" s="199"/>
      <c r="NA138" s="199"/>
      <c r="NB138" s="199"/>
      <c r="NC138" s="199"/>
      <c r="ND138" s="199"/>
      <c r="NE138" s="199"/>
      <c r="NF138" s="199"/>
      <c r="NG138" s="199"/>
      <c r="NH138" s="199"/>
      <c r="NI138" s="199"/>
      <c r="NJ138" s="199"/>
      <c r="NK138" s="199"/>
      <c r="NL138" s="199"/>
      <c r="NM138" s="199"/>
      <c r="NN138" s="199"/>
      <c r="NO138" s="199"/>
      <c r="NP138" s="199"/>
      <c r="NQ138" s="199"/>
      <c r="NR138" s="199"/>
      <c r="NS138" s="199"/>
      <c r="NT138" s="199"/>
      <c r="NU138" s="199"/>
      <c r="NV138" s="199"/>
      <c r="NW138" s="199"/>
      <c r="NX138" s="199"/>
      <c r="NY138" s="199"/>
      <c r="NZ138" s="199"/>
      <c r="OA138" s="199"/>
      <c r="OB138" s="199"/>
      <c r="OC138" s="199"/>
      <c r="OD138" s="199"/>
      <c r="OE138" s="199"/>
      <c r="OF138" s="199"/>
      <c r="OG138" s="199"/>
      <c r="OH138" s="199"/>
      <c r="OI138" s="199"/>
      <c r="OJ138" s="199"/>
      <c r="OK138" s="199"/>
      <c r="OL138" s="199"/>
      <c r="OM138" s="199"/>
      <c r="ON138" s="199"/>
      <c r="OO138" s="199"/>
      <c r="OP138" s="199"/>
      <c r="OQ138" s="199"/>
      <c r="OR138" s="199"/>
      <c r="OS138" s="199"/>
      <c r="OT138" s="199"/>
      <c r="OU138" s="199"/>
      <c r="OV138" s="199"/>
      <c r="OW138" s="199"/>
      <c r="OX138" s="199"/>
      <c r="OY138" s="199"/>
      <c r="OZ138" s="199"/>
      <c r="PA138" s="199"/>
      <c r="PB138" s="199"/>
      <c r="PC138" s="199"/>
      <c r="PD138" s="199"/>
      <c r="PE138" s="199"/>
      <c r="PF138" s="199"/>
      <c r="PG138" s="199"/>
      <c r="PH138" s="199"/>
      <c r="PI138" s="199"/>
      <c r="PJ138" s="199"/>
      <c r="PK138" s="199"/>
      <c r="PL138" s="199"/>
      <c r="PM138" s="199"/>
      <c r="PN138" s="199"/>
      <c r="PO138" s="199"/>
      <c r="PP138" s="199"/>
      <c r="PQ138" s="199"/>
      <c r="PR138" s="199"/>
      <c r="PS138" s="199"/>
      <c r="PT138" s="199"/>
      <c r="PU138" s="199"/>
      <c r="PV138" s="199"/>
      <c r="PW138" s="199"/>
      <c r="PX138" s="199"/>
      <c r="PY138" s="199"/>
      <c r="PZ138" s="199"/>
      <c r="QA138" s="199"/>
      <c r="QB138" s="199"/>
      <c r="QC138" s="199"/>
      <c r="QD138" s="199"/>
      <c r="QE138" s="199"/>
      <c r="QF138" s="199"/>
      <c r="QG138" s="199"/>
      <c r="QH138" s="199"/>
      <c r="QI138" s="199"/>
      <c r="QJ138" s="199"/>
      <c r="QK138" s="199"/>
      <c r="QL138" s="199"/>
      <c r="QM138" s="199"/>
      <c r="QN138" s="199"/>
      <c r="QO138" s="199"/>
      <c r="QP138" s="199"/>
      <c r="QQ138" s="199"/>
      <c r="QR138" s="199"/>
      <c r="QS138" s="199"/>
      <c r="QT138" s="199"/>
      <c r="QU138" s="199"/>
      <c r="QV138" s="199"/>
      <c r="QW138" s="199"/>
      <c r="QX138" s="199"/>
      <c r="QY138" s="199"/>
      <c r="QZ138" s="199"/>
      <c r="RA138" s="199"/>
      <c r="RB138" s="199"/>
      <c r="RC138" s="199"/>
      <c r="RD138" s="199"/>
      <c r="RE138" s="199"/>
      <c r="RF138" s="199"/>
      <c r="RG138" s="199"/>
      <c r="RH138" s="199"/>
      <c r="RI138" s="199"/>
      <c r="RJ138" s="199"/>
      <c r="RK138" s="199"/>
      <c r="RL138" s="199"/>
      <c r="RM138" s="199"/>
      <c r="RN138" s="199"/>
      <c r="RO138" s="199"/>
      <c r="RP138" s="199"/>
      <c r="RQ138" s="199"/>
      <c r="RR138" s="199"/>
      <c r="RS138" s="199"/>
      <c r="RT138" s="199"/>
      <c r="RU138" s="199"/>
      <c r="RV138" s="199"/>
      <c r="RW138" s="199"/>
      <c r="RX138" s="199"/>
      <c r="RY138" s="199"/>
      <c r="RZ138" s="199"/>
      <c r="SA138" s="199"/>
      <c r="SB138" s="199"/>
      <c r="SC138" s="199"/>
      <c r="SD138" s="199"/>
      <c r="SE138" s="199"/>
      <c r="SF138" s="199"/>
      <c r="SG138" s="199"/>
      <c r="SH138" s="199"/>
      <c r="SI138" s="199"/>
      <c r="SJ138" s="199"/>
      <c r="SK138" s="199"/>
      <c r="SL138" s="199"/>
      <c r="SM138" s="199"/>
      <c r="SN138" s="199"/>
      <c r="SO138" s="199"/>
      <c r="SP138" s="199"/>
      <c r="SQ138" s="199"/>
      <c r="SR138" s="199"/>
      <c r="SS138" s="199"/>
      <c r="ST138" s="199"/>
      <c r="SU138" s="199"/>
      <c r="SV138" s="199"/>
      <c r="SW138" s="199"/>
      <c r="SX138" s="199"/>
      <c r="SY138" s="199"/>
      <c r="SZ138" s="199"/>
      <c r="TA138" s="199"/>
      <c r="TB138" s="199"/>
      <c r="TC138" s="199"/>
      <c r="TD138" s="199"/>
      <c r="TE138" s="199"/>
      <c r="TF138" s="199"/>
      <c r="TG138" s="199"/>
      <c r="TH138" s="199"/>
      <c r="TI138" s="199"/>
      <c r="TJ138" s="199"/>
      <c r="TK138" s="199"/>
      <c r="TL138" s="199"/>
      <c r="TM138" s="199"/>
      <c r="TN138" s="199"/>
      <c r="TO138" s="199"/>
      <c r="TP138" s="199"/>
      <c r="TQ138" s="199"/>
      <c r="TR138" s="199"/>
      <c r="TS138" s="199"/>
      <c r="TT138" s="199"/>
      <c r="TU138" s="199"/>
      <c r="TV138" s="199"/>
      <c r="TW138" s="199"/>
      <c r="TX138" s="199"/>
      <c r="TY138" s="199"/>
      <c r="TZ138" s="199"/>
      <c r="UA138" s="199"/>
      <c r="UB138" s="199"/>
      <c r="UC138" s="199"/>
      <c r="UD138" s="199"/>
      <c r="UE138" s="199"/>
      <c r="UF138" s="199"/>
      <c r="UG138" s="199"/>
      <c r="UH138" s="199"/>
      <c r="UI138" s="199"/>
      <c r="UJ138" s="199"/>
      <c r="UK138" s="199"/>
      <c r="UL138" s="199"/>
      <c r="UM138" s="199"/>
      <c r="UN138" s="199"/>
      <c r="UO138" s="199"/>
      <c r="UP138" s="199"/>
      <c r="UQ138" s="199"/>
      <c r="UR138" s="199"/>
      <c r="US138" s="199"/>
      <c r="UT138" s="199"/>
      <c r="UU138" s="199"/>
      <c r="UV138" s="199"/>
      <c r="UW138" s="199"/>
      <c r="UX138" s="199"/>
      <c r="UY138" s="199"/>
      <c r="UZ138" s="199"/>
      <c r="VA138" s="199"/>
      <c r="VB138" s="199"/>
      <c r="VC138" s="199"/>
      <c r="VD138" s="199"/>
      <c r="VE138" s="199"/>
      <c r="VF138" s="199"/>
      <c r="VG138" s="199"/>
      <c r="VH138" s="199"/>
      <c r="VI138" s="199"/>
      <c r="VJ138" s="199"/>
      <c r="VK138" s="199"/>
      <c r="VL138" s="199"/>
      <c r="VM138" s="199"/>
      <c r="VN138" s="199"/>
      <c r="VO138" s="199"/>
      <c r="VP138" s="199"/>
      <c r="VQ138" s="199"/>
      <c r="VR138" s="199"/>
      <c r="VS138" s="199"/>
      <c r="VT138" s="199"/>
      <c r="VU138" s="199"/>
      <c r="VV138" s="199"/>
      <c r="VW138" s="199"/>
      <c r="VX138" s="199"/>
      <c r="VY138" s="199"/>
      <c r="VZ138" s="199"/>
      <c r="WA138" s="199"/>
      <c r="WB138" s="199"/>
      <c r="WC138" s="199"/>
      <c r="WD138" s="199"/>
      <c r="WE138" s="199"/>
      <c r="WF138" s="199"/>
      <c r="WG138" s="199"/>
      <c r="WH138" s="199"/>
      <c r="WI138" s="199"/>
      <c r="WJ138" s="199"/>
      <c r="WK138" s="199"/>
      <c r="WL138" s="199"/>
      <c r="WM138" s="199"/>
      <c r="WN138" s="199"/>
      <c r="WO138" s="199"/>
      <c r="WP138" s="199"/>
      <c r="WQ138" s="199"/>
      <c r="WR138" s="199"/>
      <c r="WS138" s="199"/>
      <c r="WT138" s="199"/>
      <c r="WU138" s="199"/>
      <c r="WV138" s="199"/>
      <c r="WW138" s="199"/>
      <c r="WX138" s="199"/>
      <c r="WY138" s="199"/>
      <c r="WZ138" s="199"/>
      <c r="XA138" s="199"/>
      <c r="XB138" s="199"/>
      <c r="XC138" s="199"/>
      <c r="XD138" s="199"/>
      <c r="XE138" s="199"/>
      <c r="XF138" s="199"/>
      <c r="XG138" s="199"/>
      <c r="XH138" s="199"/>
      <c r="XI138" s="199"/>
      <c r="XJ138" s="199"/>
      <c r="XK138" s="199"/>
      <c r="XL138" s="199"/>
      <c r="XM138" s="199"/>
      <c r="XN138" s="199"/>
      <c r="XO138" s="199"/>
      <c r="XP138" s="199"/>
      <c r="XQ138" s="199"/>
      <c r="XR138" s="199"/>
      <c r="XS138" s="199"/>
      <c r="XT138" s="199"/>
      <c r="XU138" s="199"/>
      <c r="XV138" s="199"/>
      <c r="XW138" s="199"/>
      <c r="XX138" s="199"/>
      <c r="XY138" s="199"/>
      <c r="XZ138" s="199"/>
      <c r="YA138" s="199"/>
      <c r="YB138" s="199"/>
      <c r="YC138" s="199"/>
      <c r="YD138" s="199"/>
      <c r="YE138" s="199"/>
      <c r="YF138" s="199"/>
      <c r="YG138" s="199"/>
      <c r="YH138" s="199"/>
      <c r="YI138" s="199"/>
      <c r="YJ138" s="199"/>
      <c r="YK138" s="199"/>
      <c r="YL138" s="199"/>
      <c r="YM138" s="199"/>
      <c r="YN138" s="199"/>
      <c r="YO138" s="199"/>
      <c r="YP138" s="199"/>
      <c r="YQ138" s="199"/>
      <c r="YR138" s="199"/>
      <c r="YS138" s="199"/>
      <c r="YT138" s="199"/>
      <c r="YU138" s="199"/>
      <c r="YV138" s="199"/>
      <c r="YW138" s="199"/>
      <c r="YX138" s="199"/>
      <c r="YY138" s="199"/>
      <c r="YZ138" s="199"/>
      <c r="ZA138" s="199"/>
      <c r="ZB138" s="199"/>
      <c r="ZC138" s="199"/>
      <c r="ZD138" s="199"/>
      <c r="ZE138" s="199"/>
      <c r="ZF138" s="199"/>
      <c r="ZG138" s="199"/>
      <c r="ZH138" s="199"/>
      <c r="ZI138" s="199"/>
      <c r="ZJ138" s="199"/>
      <c r="ZK138" s="199"/>
      <c r="ZL138" s="199"/>
      <c r="ZM138" s="199"/>
      <c r="ZN138" s="199"/>
      <c r="ZO138" s="199"/>
      <c r="ZP138" s="199"/>
      <c r="ZQ138" s="199"/>
      <c r="ZR138" s="199"/>
      <c r="ZS138" s="199"/>
      <c r="ZT138" s="199"/>
      <c r="ZU138" s="199"/>
      <c r="ZV138" s="199"/>
      <c r="ZW138" s="199"/>
      <c r="ZX138" s="199"/>
      <c r="ZY138" s="199"/>
      <c r="ZZ138" s="199"/>
      <c r="AAA138" s="199"/>
      <c r="AAB138" s="199"/>
      <c r="AAC138" s="199"/>
      <c r="AAD138" s="199"/>
      <c r="AAE138" s="199"/>
      <c r="AAF138" s="199"/>
      <c r="AAG138" s="199"/>
      <c r="AAH138" s="199"/>
      <c r="AAI138" s="199"/>
      <c r="AAJ138" s="199"/>
      <c r="AAK138" s="199"/>
      <c r="AAL138" s="199"/>
      <c r="AAM138" s="199"/>
      <c r="AAN138" s="199"/>
      <c r="AAO138" s="199"/>
      <c r="AAP138" s="199"/>
      <c r="AAQ138" s="199"/>
      <c r="AAR138" s="199"/>
      <c r="AAS138" s="199"/>
      <c r="AAT138" s="199"/>
      <c r="AAU138" s="199"/>
      <c r="AAV138" s="199"/>
      <c r="AAW138" s="199"/>
      <c r="AAX138" s="199"/>
      <c r="AAY138" s="199"/>
      <c r="AAZ138" s="199"/>
      <c r="ABA138" s="199"/>
      <c r="ABB138" s="199"/>
      <c r="ABC138" s="199"/>
      <c r="ABD138" s="199"/>
      <c r="ABE138" s="199"/>
      <c r="ABF138" s="199"/>
      <c r="ABG138" s="199"/>
      <c r="ABH138" s="199"/>
      <c r="ABI138" s="199"/>
      <c r="ABJ138" s="199"/>
      <c r="ABK138" s="199"/>
      <c r="ABL138" s="199"/>
      <c r="ABM138" s="199"/>
      <c r="ABN138" s="199"/>
      <c r="ABO138" s="199"/>
      <c r="ABP138" s="199"/>
      <c r="ABQ138" s="199"/>
      <c r="ABR138" s="199"/>
      <c r="ABS138" s="199"/>
      <c r="ABT138" s="199"/>
      <c r="ABU138" s="199"/>
      <c r="ABV138" s="199"/>
      <c r="ABW138" s="199"/>
      <c r="ABX138" s="199"/>
      <c r="ABY138" s="199"/>
      <c r="ABZ138" s="199"/>
      <c r="ACA138" s="199"/>
      <c r="ACB138" s="199"/>
      <c r="ACC138" s="199"/>
      <c r="ACD138" s="199"/>
      <c r="ACE138" s="199"/>
      <c r="ACF138" s="199"/>
      <c r="ACG138" s="199"/>
      <c r="ACH138" s="199"/>
      <c r="ACI138" s="199"/>
      <c r="ACJ138" s="199"/>
      <c r="ACK138" s="199"/>
      <c r="ACL138" s="199"/>
      <c r="ACM138" s="199"/>
      <c r="ACN138" s="199"/>
      <c r="ACO138" s="199"/>
      <c r="ACP138" s="199"/>
      <c r="ACQ138" s="199"/>
      <c r="ACR138" s="199"/>
      <c r="ACS138" s="199"/>
      <c r="ACT138" s="199"/>
      <c r="ACU138" s="199"/>
      <c r="ACV138" s="199"/>
      <c r="ACW138" s="199"/>
      <c r="ACX138" s="199"/>
      <c r="ACY138" s="199"/>
      <c r="ACZ138" s="199"/>
      <c r="ADA138" s="199"/>
      <c r="ADB138" s="199"/>
      <c r="ADC138" s="199"/>
      <c r="ADD138" s="199"/>
      <c r="ADE138" s="199"/>
      <c r="ADF138" s="199"/>
      <c r="ADG138" s="199"/>
      <c r="ADH138" s="199"/>
      <c r="ADI138" s="199"/>
      <c r="ADJ138" s="199"/>
      <c r="ADK138" s="199"/>
      <c r="ADL138" s="199"/>
      <c r="ADM138" s="199"/>
      <c r="ADN138" s="199"/>
      <c r="ADO138" s="199"/>
      <c r="ADP138" s="199"/>
      <c r="ADQ138" s="199"/>
      <c r="ADR138" s="199"/>
      <c r="ADS138" s="199"/>
      <c r="ADT138" s="199"/>
      <c r="ADU138" s="199"/>
      <c r="ADV138" s="199"/>
      <c r="ADW138" s="199"/>
      <c r="ADX138" s="199"/>
      <c r="ADY138" s="199"/>
      <c r="ADZ138" s="199"/>
      <c r="AEA138" s="199"/>
      <c r="AEB138" s="199"/>
      <c r="AEC138" s="199"/>
      <c r="AED138" s="199"/>
      <c r="AEE138" s="199"/>
      <c r="AEF138" s="199"/>
      <c r="AEG138" s="199"/>
      <c r="AEH138" s="199"/>
      <c r="AEI138" s="199"/>
      <c r="AEJ138" s="199"/>
      <c r="AEK138" s="199"/>
      <c r="AEL138" s="199"/>
      <c r="AEM138" s="199"/>
      <c r="AEN138" s="199"/>
      <c r="AEO138" s="199"/>
      <c r="AEP138" s="199"/>
      <c r="AEQ138" s="199"/>
      <c r="AER138" s="199"/>
      <c r="AES138" s="199"/>
      <c r="AET138" s="199"/>
      <c r="AEU138" s="199"/>
      <c r="AEV138" s="199"/>
      <c r="AEW138" s="199"/>
      <c r="AEX138" s="199"/>
      <c r="AEY138" s="199"/>
      <c r="AEZ138" s="199"/>
      <c r="AFA138" s="199"/>
      <c r="AFB138" s="199"/>
      <c r="AFC138" s="199"/>
      <c r="AFD138" s="199"/>
      <c r="AFE138" s="199"/>
      <c r="AFF138" s="199"/>
      <c r="AFG138" s="199"/>
      <c r="AFH138" s="199"/>
      <c r="AFI138" s="199"/>
      <c r="AFJ138" s="199"/>
      <c r="AFK138" s="199"/>
      <c r="AFL138" s="199"/>
      <c r="AFM138" s="199"/>
      <c r="AFN138" s="199"/>
      <c r="AFO138" s="199"/>
      <c r="AFP138" s="199"/>
      <c r="AFQ138" s="199"/>
      <c r="AFR138" s="199"/>
      <c r="AFS138" s="199"/>
      <c r="AFT138" s="199"/>
      <c r="AFU138" s="199"/>
      <c r="AFV138" s="199"/>
      <c r="AFW138" s="199"/>
      <c r="AFX138" s="199"/>
      <c r="AFY138" s="199"/>
      <c r="AFZ138" s="199"/>
      <c r="AGA138" s="199"/>
      <c r="AGB138" s="199"/>
      <c r="AGC138" s="199"/>
      <c r="AGD138" s="199"/>
      <c r="AGE138" s="199"/>
      <c r="AGF138" s="199"/>
      <c r="AGG138" s="199"/>
      <c r="AGH138" s="199"/>
      <c r="AGI138" s="199"/>
      <c r="AGJ138" s="199"/>
      <c r="AGK138" s="199"/>
      <c r="AGL138" s="199"/>
      <c r="AGM138" s="199"/>
      <c r="AGN138" s="199"/>
      <c r="AGO138" s="199"/>
      <c r="AGP138" s="199"/>
      <c r="AGQ138" s="199"/>
      <c r="AGR138" s="199"/>
      <c r="AGS138" s="199"/>
      <c r="AGT138" s="199"/>
      <c r="AGU138" s="199"/>
      <c r="AGV138" s="199"/>
      <c r="AGW138" s="199"/>
      <c r="AGX138" s="199"/>
      <c r="AGY138" s="199"/>
      <c r="AGZ138" s="199"/>
      <c r="AHA138" s="199"/>
      <c r="AHB138" s="199"/>
      <c r="AHC138" s="199"/>
      <c r="AHD138" s="199"/>
      <c r="AHE138" s="199"/>
      <c r="AHF138" s="199"/>
      <c r="AHG138" s="199"/>
      <c r="AHH138" s="199"/>
      <c r="AHI138" s="199"/>
      <c r="AHJ138" s="199"/>
      <c r="AHK138" s="199"/>
      <c r="AHL138" s="199"/>
      <c r="AHM138" s="199"/>
      <c r="AHN138" s="199"/>
      <c r="AHO138" s="199"/>
      <c r="AHP138" s="199"/>
      <c r="AHQ138" s="199"/>
      <c r="AHR138" s="199"/>
      <c r="AHS138" s="199"/>
      <c r="AHT138" s="199"/>
      <c r="AHU138" s="199"/>
      <c r="AHV138" s="199"/>
      <c r="AHW138" s="199"/>
      <c r="AHX138" s="199"/>
      <c r="AHY138" s="199"/>
      <c r="AHZ138" s="199"/>
      <c r="AIA138" s="199"/>
      <c r="AIB138" s="199"/>
      <c r="AIC138" s="199"/>
      <c r="AID138" s="199"/>
      <c r="AIE138" s="199"/>
      <c r="AIF138" s="199"/>
      <c r="AIG138" s="199"/>
      <c r="AIH138" s="199"/>
      <c r="AII138" s="199"/>
      <c r="AIJ138" s="199"/>
      <c r="AIK138" s="199"/>
      <c r="AIL138" s="199"/>
      <c r="AIM138" s="199"/>
      <c r="AIN138" s="199"/>
      <c r="AIO138" s="199"/>
      <c r="AIP138" s="199"/>
      <c r="AIQ138" s="199"/>
      <c r="AIR138" s="199"/>
      <c r="AIS138" s="199"/>
      <c r="AIT138" s="199"/>
      <c r="AIU138" s="199"/>
      <c r="AIV138" s="199"/>
      <c r="AIW138" s="199"/>
      <c r="AIX138" s="199"/>
      <c r="AIY138" s="199"/>
      <c r="AIZ138" s="199"/>
      <c r="AJA138" s="199"/>
      <c r="AJB138" s="199"/>
      <c r="AJC138" s="199"/>
      <c r="AJD138" s="199"/>
      <c r="AJE138" s="199"/>
      <c r="AJF138" s="199"/>
      <c r="AJG138" s="199"/>
      <c r="AJH138" s="199"/>
      <c r="AJI138" s="199"/>
      <c r="AJJ138" s="199"/>
      <c r="AJK138" s="199"/>
      <c r="AJL138" s="199"/>
      <c r="AJM138" s="199"/>
      <c r="AJN138" s="199"/>
      <c r="AJO138" s="199"/>
      <c r="AJP138" s="199"/>
      <c r="AJQ138" s="199"/>
      <c r="AJR138" s="199"/>
      <c r="AJS138" s="199"/>
      <c r="AJT138" s="199"/>
      <c r="AJU138" s="199"/>
      <c r="AJV138" s="199"/>
      <c r="AJW138" s="199"/>
      <c r="AJX138" s="199"/>
      <c r="AJY138" s="199"/>
      <c r="AJZ138" s="199"/>
      <c r="AKA138" s="199"/>
      <c r="AKB138" s="199"/>
      <c r="AKC138" s="199"/>
      <c r="AKD138" s="199"/>
      <c r="AKE138" s="199"/>
      <c r="AKF138" s="199"/>
      <c r="AKG138" s="199"/>
      <c r="AKH138" s="199"/>
    </row>
    <row r="139" spans="1:978">
      <c r="B139" s="212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</row>
    <row r="140" spans="1:978">
      <c r="B140" s="212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</row>
    <row r="141" spans="1:978">
      <c r="A141" s="199"/>
      <c r="B141" s="200" t="s">
        <v>180</v>
      </c>
      <c r="C141" s="201"/>
      <c r="D141" s="201"/>
      <c r="E141" s="201"/>
      <c r="F141" s="201"/>
      <c r="G141" s="201"/>
      <c r="H141" s="201"/>
      <c r="I141" s="201"/>
      <c r="J141" s="201"/>
      <c r="K141" s="202"/>
      <c r="L141" s="201"/>
      <c r="M141" s="201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  <c r="AA141" s="199"/>
      <c r="AB141" s="199"/>
      <c r="AC141" s="199"/>
      <c r="AD141" s="199"/>
      <c r="AE141" s="199"/>
      <c r="AF141" s="199"/>
      <c r="AG141" s="199"/>
      <c r="AH141" s="199"/>
      <c r="AI141" s="199"/>
      <c r="AJ141" s="199"/>
      <c r="AK141" s="199"/>
      <c r="AL141" s="199"/>
      <c r="AM141" s="199"/>
      <c r="AN141" s="199"/>
      <c r="AO141" s="199"/>
      <c r="AP141" s="199"/>
      <c r="AQ141" s="199"/>
      <c r="AR141" s="199"/>
      <c r="AS141" s="199"/>
      <c r="AT141" s="199"/>
      <c r="AU141" s="199"/>
      <c r="AV141" s="199"/>
      <c r="AW141" s="199"/>
      <c r="AX141" s="199"/>
      <c r="AY141" s="199"/>
      <c r="AZ141" s="199"/>
      <c r="BA141" s="199"/>
      <c r="BB141" s="199"/>
      <c r="BC141" s="199"/>
      <c r="BD141" s="199"/>
      <c r="BE141" s="199"/>
      <c r="BF141" s="199"/>
      <c r="BG141" s="199"/>
      <c r="BH141" s="199"/>
      <c r="BI141" s="199"/>
      <c r="BJ141" s="199"/>
      <c r="BK141" s="199"/>
      <c r="BL141" s="199"/>
      <c r="BM141" s="199"/>
      <c r="BN141" s="199"/>
      <c r="BO141" s="199"/>
      <c r="BP141" s="199"/>
      <c r="BQ141" s="199"/>
      <c r="BR141" s="199"/>
      <c r="BS141" s="199"/>
      <c r="BT141" s="199"/>
      <c r="BU141" s="199"/>
      <c r="BV141" s="199"/>
      <c r="BW141" s="199"/>
      <c r="BX141" s="199"/>
      <c r="BY141" s="199"/>
      <c r="BZ141" s="199"/>
      <c r="CA141" s="199"/>
      <c r="CB141" s="199"/>
      <c r="CC141" s="199"/>
      <c r="CD141" s="199"/>
      <c r="CE141" s="199"/>
      <c r="CF141" s="199"/>
      <c r="CG141" s="199"/>
      <c r="CH141" s="199"/>
      <c r="CI141" s="199"/>
      <c r="CJ141" s="199"/>
      <c r="CK141" s="199"/>
      <c r="CL141" s="199"/>
      <c r="CM141" s="199"/>
      <c r="CN141" s="199"/>
      <c r="CO141" s="199"/>
      <c r="CP141" s="199"/>
      <c r="CQ141" s="199"/>
      <c r="CR141" s="199"/>
      <c r="CS141" s="199"/>
      <c r="CT141" s="199"/>
      <c r="CU141" s="199"/>
      <c r="CV141" s="199"/>
      <c r="CW141" s="199"/>
      <c r="CX141" s="199"/>
      <c r="CY141" s="199"/>
      <c r="CZ141" s="199"/>
      <c r="DA141" s="199"/>
      <c r="DB141" s="199"/>
      <c r="DC141" s="199"/>
      <c r="DD141" s="199"/>
      <c r="DE141" s="199"/>
      <c r="DF141" s="199"/>
      <c r="DG141" s="199"/>
      <c r="DH141" s="199"/>
      <c r="DI141" s="199"/>
      <c r="DJ141" s="199"/>
      <c r="DK141" s="199"/>
      <c r="DL141" s="199"/>
      <c r="DM141" s="199"/>
      <c r="DN141" s="199"/>
      <c r="DO141" s="199"/>
      <c r="DP141" s="199"/>
      <c r="DQ141" s="199"/>
      <c r="DR141" s="199"/>
      <c r="DS141" s="199"/>
      <c r="DT141" s="199"/>
      <c r="DU141" s="199"/>
      <c r="DV141" s="199"/>
      <c r="DW141" s="199"/>
      <c r="DX141" s="199"/>
      <c r="DY141" s="199"/>
      <c r="DZ141" s="199"/>
      <c r="EA141" s="199"/>
      <c r="EB141" s="199"/>
      <c r="EC141" s="199"/>
      <c r="ED141" s="199"/>
      <c r="EE141" s="199"/>
      <c r="EF141" s="199"/>
      <c r="EG141" s="199"/>
      <c r="EH141" s="199"/>
      <c r="EI141" s="199"/>
      <c r="EJ141" s="199"/>
      <c r="EK141" s="199"/>
      <c r="EL141" s="199"/>
      <c r="EM141" s="199"/>
      <c r="EN141" s="199"/>
      <c r="EO141" s="199"/>
      <c r="EP141" s="199"/>
      <c r="EQ141" s="199"/>
      <c r="ER141" s="199"/>
      <c r="ES141" s="199"/>
      <c r="ET141" s="199"/>
      <c r="EU141" s="199"/>
      <c r="EV141" s="199"/>
      <c r="EW141" s="199"/>
      <c r="EX141" s="199"/>
      <c r="EY141" s="199"/>
      <c r="EZ141" s="199"/>
      <c r="FA141" s="199"/>
      <c r="FB141" s="199"/>
      <c r="FC141" s="199"/>
      <c r="FD141" s="199"/>
      <c r="FE141" s="199"/>
      <c r="FF141" s="199"/>
      <c r="FG141" s="199"/>
      <c r="FH141" s="199"/>
      <c r="FI141" s="199"/>
      <c r="FJ141" s="199"/>
      <c r="FK141" s="199"/>
      <c r="FL141" s="199"/>
      <c r="FM141" s="199"/>
      <c r="FN141" s="199"/>
      <c r="FO141" s="199"/>
      <c r="FP141" s="199"/>
      <c r="FQ141" s="199"/>
      <c r="FR141" s="199"/>
      <c r="FS141" s="199"/>
      <c r="FT141" s="199"/>
      <c r="FU141" s="199"/>
      <c r="FV141" s="199"/>
      <c r="FW141" s="199"/>
      <c r="FX141" s="199"/>
      <c r="FY141" s="199"/>
      <c r="FZ141" s="199"/>
      <c r="GA141" s="199"/>
      <c r="GB141" s="199"/>
      <c r="GC141" s="199"/>
      <c r="GD141" s="199"/>
      <c r="GE141" s="199"/>
      <c r="GF141" s="199"/>
      <c r="GG141" s="199"/>
      <c r="GH141" s="199"/>
      <c r="GI141" s="199"/>
      <c r="GJ141" s="199"/>
      <c r="GK141" s="199"/>
      <c r="GL141" s="199"/>
      <c r="GM141" s="199"/>
      <c r="GN141" s="199"/>
      <c r="GO141" s="199"/>
      <c r="GP141" s="199"/>
      <c r="GQ141" s="199"/>
      <c r="GR141" s="199"/>
      <c r="GS141" s="199"/>
      <c r="GT141" s="199"/>
      <c r="GU141" s="199"/>
      <c r="GV141" s="199"/>
      <c r="GW141" s="199"/>
      <c r="GX141" s="199"/>
      <c r="GY141" s="199"/>
      <c r="GZ141" s="199"/>
      <c r="HA141" s="199"/>
      <c r="HB141" s="199"/>
      <c r="HC141" s="199"/>
      <c r="HD141" s="199"/>
      <c r="HE141" s="199"/>
      <c r="HF141" s="199"/>
      <c r="HG141" s="199"/>
      <c r="HH141" s="199"/>
      <c r="HI141" s="199"/>
      <c r="HJ141" s="199"/>
      <c r="HK141" s="199"/>
      <c r="HL141" s="199"/>
      <c r="HM141" s="199"/>
      <c r="HN141" s="199"/>
      <c r="HO141" s="199"/>
      <c r="HP141" s="199"/>
      <c r="HQ141" s="199"/>
      <c r="HR141" s="199"/>
      <c r="HS141" s="199"/>
      <c r="HT141" s="199"/>
      <c r="HU141" s="199"/>
      <c r="HV141" s="199"/>
      <c r="HW141" s="199"/>
      <c r="HX141" s="199"/>
      <c r="HY141" s="199"/>
      <c r="HZ141" s="199"/>
      <c r="IA141" s="199"/>
      <c r="IB141" s="199"/>
      <c r="IC141" s="199"/>
      <c r="ID141" s="199"/>
      <c r="IE141" s="199"/>
      <c r="IF141" s="199"/>
      <c r="IG141" s="199"/>
      <c r="IH141" s="199"/>
      <c r="II141" s="199"/>
      <c r="IJ141" s="199"/>
      <c r="IK141" s="199"/>
      <c r="IL141" s="199"/>
      <c r="IM141" s="199"/>
      <c r="IN141" s="199"/>
      <c r="IO141" s="199"/>
      <c r="IP141" s="199"/>
      <c r="IQ141" s="199"/>
      <c r="IR141" s="199"/>
      <c r="IS141" s="199"/>
      <c r="IT141" s="199"/>
      <c r="IU141" s="199"/>
      <c r="IV141" s="199"/>
      <c r="IW141" s="199"/>
      <c r="IX141" s="199"/>
      <c r="IY141" s="199"/>
      <c r="IZ141" s="199"/>
      <c r="JA141" s="199"/>
      <c r="JB141" s="199"/>
      <c r="JC141" s="199"/>
      <c r="JD141" s="199"/>
      <c r="JE141" s="199"/>
      <c r="JF141" s="199"/>
      <c r="JG141" s="199"/>
      <c r="JH141" s="199"/>
      <c r="JI141" s="199"/>
      <c r="JJ141" s="199"/>
      <c r="JK141" s="199"/>
      <c r="JL141" s="199"/>
      <c r="JM141" s="199"/>
      <c r="JN141" s="199"/>
      <c r="JO141" s="199"/>
      <c r="JP141" s="199"/>
      <c r="JQ141" s="199"/>
      <c r="JR141" s="199"/>
      <c r="JS141" s="199"/>
      <c r="JT141" s="199"/>
      <c r="JU141" s="199"/>
      <c r="JV141" s="199"/>
      <c r="JW141" s="199"/>
      <c r="JX141" s="199"/>
      <c r="JY141" s="199"/>
      <c r="JZ141" s="199"/>
      <c r="KA141" s="199"/>
      <c r="KB141" s="199"/>
      <c r="KC141" s="199"/>
      <c r="KD141" s="199"/>
      <c r="KE141" s="199"/>
      <c r="KF141" s="199"/>
      <c r="KG141" s="199"/>
      <c r="KH141" s="199"/>
      <c r="KI141" s="199"/>
      <c r="KJ141" s="199"/>
      <c r="KK141" s="199"/>
      <c r="KL141" s="199"/>
      <c r="KM141" s="199"/>
      <c r="KN141" s="199"/>
      <c r="KO141" s="199"/>
      <c r="KP141" s="199"/>
      <c r="KQ141" s="199"/>
      <c r="KR141" s="199"/>
      <c r="KS141" s="199"/>
      <c r="KT141" s="199"/>
      <c r="KU141" s="199"/>
      <c r="KV141" s="199"/>
      <c r="KW141" s="199"/>
      <c r="KX141" s="199"/>
      <c r="KY141" s="199"/>
      <c r="KZ141" s="199"/>
      <c r="LA141" s="199"/>
      <c r="LB141" s="199"/>
      <c r="LC141" s="199"/>
      <c r="LD141" s="199"/>
      <c r="LE141" s="199"/>
      <c r="LF141" s="199"/>
      <c r="LG141" s="199"/>
      <c r="LH141" s="199"/>
      <c r="LI141" s="199"/>
      <c r="LJ141" s="199"/>
      <c r="LK141" s="199"/>
      <c r="LL141" s="199"/>
      <c r="LM141" s="199"/>
      <c r="LN141" s="199"/>
      <c r="LO141" s="199"/>
      <c r="LP141" s="199"/>
      <c r="LQ141" s="199"/>
      <c r="LR141" s="199"/>
      <c r="LS141" s="199"/>
      <c r="LT141" s="199"/>
      <c r="LU141" s="199"/>
      <c r="LV141" s="199"/>
      <c r="LW141" s="199"/>
      <c r="LX141" s="199"/>
      <c r="LY141" s="199"/>
      <c r="LZ141" s="199"/>
      <c r="MA141" s="199"/>
      <c r="MB141" s="199"/>
      <c r="MC141" s="199"/>
      <c r="MD141" s="199"/>
      <c r="ME141" s="199"/>
      <c r="MF141" s="199"/>
      <c r="MG141" s="199"/>
      <c r="MH141" s="199"/>
      <c r="MI141" s="199"/>
      <c r="MJ141" s="199"/>
      <c r="MK141" s="199"/>
      <c r="ML141" s="199"/>
      <c r="MM141" s="199"/>
      <c r="MN141" s="199"/>
      <c r="MO141" s="199"/>
      <c r="MP141" s="199"/>
      <c r="MQ141" s="199"/>
      <c r="MR141" s="199"/>
      <c r="MS141" s="199"/>
      <c r="MT141" s="199"/>
      <c r="MU141" s="199"/>
      <c r="MV141" s="199"/>
      <c r="MW141" s="199"/>
      <c r="MX141" s="199"/>
      <c r="MY141" s="199"/>
      <c r="MZ141" s="199"/>
      <c r="NA141" s="199"/>
      <c r="NB141" s="199"/>
      <c r="NC141" s="199"/>
      <c r="ND141" s="199"/>
      <c r="NE141" s="199"/>
      <c r="NF141" s="199"/>
      <c r="NG141" s="199"/>
      <c r="NH141" s="199"/>
      <c r="NI141" s="199"/>
      <c r="NJ141" s="199"/>
      <c r="NK141" s="199"/>
      <c r="NL141" s="199"/>
      <c r="NM141" s="199"/>
      <c r="NN141" s="199"/>
      <c r="NO141" s="199"/>
      <c r="NP141" s="199"/>
      <c r="NQ141" s="199"/>
      <c r="NR141" s="199"/>
      <c r="NS141" s="199"/>
      <c r="NT141" s="199"/>
      <c r="NU141" s="199"/>
      <c r="NV141" s="199"/>
      <c r="NW141" s="199"/>
      <c r="NX141" s="199"/>
      <c r="NY141" s="199"/>
      <c r="NZ141" s="199"/>
      <c r="OA141" s="199"/>
      <c r="OB141" s="199"/>
      <c r="OC141" s="199"/>
      <c r="OD141" s="199"/>
      <c r="OE141" s="199"/>
      <c r="OF141" s="199"/>
      <c r="OG141" s="199"/>
      <c r="OH141" s="199"/>
      <c r="OI141" s="199"/>
      <c r="OJ141" s="199"/>
      <c r="OK141" s="199"/>
      <c r="OL141" s="199"/>
      <c r="OM141" s="199"/>
      <c r="ON141" s="199"/>
      <c r="OO141" s="199"/>
      <c r="OP141" s="199"/>
      <c r="OQ141" s="199"/>
      <c r="OR141" s="199"/>
      <c r="OS141" s="199"/>
      <c r="OT141" s="199"/>
      <c r="OU141" s="199"/>
      <c r="OV141" s="199"/>
      <c r="OW141" s="199"/>
      <c r="OX141" s="199"/>
      <c r="OY141" s="199"/>
      <c r="OZ141" s="199"/>
      <c r="PA141" s="199"/>
      <c r="PB141" s="199"/>
      <c r="PC141" s="199"/>
      <c r="PD141" s="199"/>
      <c r="PE141" s="199"/>
      <c r="PF141" s="199"/>
      <c r="PG141" s="199"/>
      <c r="PH141" s="199"/>
      <c r="PI141" s="199"/>
      <c r="PJ141" s="199"/>
      <c r="PK141" s="199"/>
      <c r="PL141" s="199"/>
      <c r="PM141" s="199"/>
      <c r="PN141" s="199"/>
      <c r="PO141" s="199"/>
      <c r="PP141" s="199"/>
      <c r="PQ141" s="199"/>
      <c r="PR141" s="199"/>
      <c r="PS141" s="199"/>
      <c r="PT141" s="199"/>
      <c r="PU141" s="199"/>
      <c r="PV141" s="199"/>
      <c r="PW141" s="199"/>
      <c r="PX141" s="199"/>
      <c r="PY141" s="199"/>
      <c r="PZ141" s="199"/>
      <c r="QA141" s="199"/>
      <c r="QB141" s="199"/>
      <c r="QC141" s="199"/>
      <c r="QD141" s="199"/>
      <c r="QE141" s="199"/>
      <c r="QF141" s="199"/>
      <c r="QG141" s="199"/>
      <c r="QH141" s="199"/>
      <c r="QI141" s="199"/>
      <c r="QJ141" s="199"/>
      <c r="QK141" s="199"/>
      <c r="QL141" s="199"/>
      <c r="QM141" s="199"/>
      <c r="QN141" s="199"/>
      <c r="QO141" s="199"/>
      <c r="QP141" s="199"/>
      <c r="QQ141" s="199"/>
      <c r="QR141" s="199"/>
      <c r="QS141" s="199"/>
      <c r="QT141" s="199"/>
      <c r="QU141" s="199"/>
      <c r="QV141" s="199"/>
      <c r="QW141" s="199"/>
      <c r="QX141" s="199"/>
      <c r="QY141" s="199"/>
      <c r="QZ141" s="199"/>
      <c r="RA141" s="199"/>
      <c r="RB141" s="199"/>
      <c r="RC141" s="199"/>
      <c r="RD141" s="199"/>
      <c r="RE141" s="199"/>
      <c r="RF141" s="199"/>
      <c r="RG141" s="199"/>
      <c r="RH141" s="199"/>
      <c r="RI141" s="199"/>
      <c r="RJ141" s="199"/>
      <c r="RK141" s="199"/>
      <c r="RL141" s="199"/>
      <c r="RM141" s="199"/>
      <c r="RN141" s="199"/>
      <c r="RO141" s="199"/>
      <c r="RP141" s="199"/>
      <c r="RQ141" s="199"/>
      <c r="RR141" s="199"/>
      <c r="RS141" s="199"/>
      <c r="RT141" s="199"/>
      <c r="RU141" s="199"/>
      <c r="RV141" s="199"/>
      <c r="RW141" s="199"/>
      <c r="RX141" s="199"/>
      <c r="RY141" s="199"/>
      <c r="RZ141" s="199"/>
      <c r="SA141" s="199"/>
      <c r="SB141" s="199"/>
      <c r="SC141" s="199"/>
      <c r="SD141" s="199"/>
      <c r="SE141" s="199"/>
      <c r="SF141" s="199"/>
      <c r="SG141" s="199"/>
      <c r="SH141" s="199"/>
      <c r="SI141" s="199"/>
      <c r="SJ141" s="199"/>
      <c r="SK141" s="199"/>
      <c r="SL141" s="199"/>
      <c r="SM141" s="199"/>
      <c r="SN141" s="199"/>
      <c r="SO141" s="199"/>
      <c r="SP141" s="199"/>
      <c r="SQ141" s="199"/>
      <c r="SR141" s="199"/>
      <c r="SS141" s="199"/>
      <c r="ST141" s="199"/>
      <c r="SU141" s="199"/>
      <c r="SV141" s="199"/>
      <c r="SW141" s="199"/>
      <c r="SX141" s="199"/>
      <c r="SY141" s="199"/>
      <c r="SZ141" s="199"/>
      <c r="TA141" s="199"/>
      <c r="TB141" s="199"/>
      <c r="TC141" s="199"/>
      <c r="TD141" s="199"/>
      <c r="TE141" s="199"/>
      <c r="TF141" s="199"/>
      <c r="TG141" s="199"/>
      <c r="TH141" s="199"/>
      <c r="TI141" s="199"/>
      <c r="TJ141" s="199"/>
      <c r="TK141" s="199"/>
      <c r="TL141" s="199"/>
      <c r="TM141" s="199"/>
      <c r="TN141" s="199"/>
      <c r="TO141" s="199"/>
      <c r="TP141" s="199"/>
      <c r="TQ141" s="199"/>
      <c r="TR141" s="199"/>
      <c r="TS141" s="199"/>
      <c r="TT141" s="199"/>
      <c r="TU141" s="199"/>
      <c r="TV141" s="199"/>
      <c r="TW141" s="199"/>
      <c r="TX141" s="199"/>
      <c r="TY141" s="199"/>
      <c r="TZ141" s="199"/>
      <c r="UA141" s="199"/>
      <c r="UB141" s="199"/>
      <c r="UC141" s="199"/>
      <c r="UD141" s="199"/>
      <c r="UE141" s="199"/>
      <c r="UF141" s="199"/>
      <c r="UG141" s="199"/>
      <c r="UH141" s="199"/>
      <c r="UI141" s="199"/>
      <c r="UJ141" s="199"/>
      <c r="UK141" s="199"/>
      <c r="UL141" s="199"/>
      <c r="UM141" s="199"/>
      <c r="UN141" s="199"/>
      <c r="UO141" s="199"/>
      <c r="UP141" s="199"/>
      <c r="UQ141" s="199"/>
      <c r="UR141" s="199"/>
      <c r="US141" s="199"/>
      <c r="UT141" s="199"/>
      <c r="UU141" s="199"/>
      <c r="UV141" s="199"/>
      <c r="UW141" s="199"/>
      <c r="UX141" s="199"/>
      <c r="UY141" s="199"/>
      <c r="UZ141" s="199"/>
      <c r="VA141" s="199"/>
      <c r="VB141" s="199"/>
      <c r="VC141" s="199"/>
      <c r="VD141" s="199"/>
      <c r="VE141" s="199"/>
      <c r="VF141" s="199"/>
      <c r="VG141" s="199"/>
      <c r="VH141" s="199"/>
      <c r="VI141" s="199"/>
      <c r="VJ141" s="199"/>
      <c r="VK141" s="199"/>
      <c r="VL141" s="199"/>
      <c r="VM141" s="199"/>
      <c r="VN141" s="199"/>
      <c r="VO141" s="199"/>
      <c r="VP141" s="199"/>
      <c r="VQ141" s="199"/>
      <c r="VR141" s="199"/>
      <c r="VS141" s="199"/>
      <c r="VT141" s="199"/>
      <c r="VU141" s="199"/>
      <c r="VV141" s="199"/>
      <c r="VW141" s="199"/>
      <c r="VX141" s="199"/>
      <c r="VY141" s="199"/>
      <c r="VZ141" s="199"/>
      <c r="WA141" s="199"/>
      <c r="WB141" s="199"/>
      <c r="WC141" s="199"/>
      <c r="WD141" s="199"/>
      <c r="WE141" s="199"/>
      <c r="WF141" s="199"/>
      <c r="WG141" s="199"/>
      <c r="WH141" s="199"/>
      <c r="WI141" s="199"/>
      <c r="WJ141" s="199"/>
      <c r="WK141" s="199"/>
      <c r="WL141" s="199"/>
      <c r="WM141" s="199"/>
      <c r="WN141" s="199"/>
      <c r="WO141" s="199"/>
      <c r="WP141" s="199"/>
      <c r="WQ141" s="199"/>
      <c r="WR141" s="199"/>
      <c r="WS141" s="199"/>
      <c r="WT141" s="199"/>
      <c r="WU141" s="199"/>
      <c r="WV141" s="199"/>
      <c r="WW141" s="199"/>
      <c r="WX141" s="199"/>
      <c r="WY141" s="199"/>
      <c r="WZ141" s="199"/>
      <c r="XA141" s="199"/>
      <c r="XB141" s="199"/>
      <c r="XC141" s="199"/>
      <c r="XD141" s="199"/>
      <c r="XE141" s="199"/>
      <c r="XF141" s="199"/>
      <c r="XG141" s="199"/>
      <c r="XH141" s="199"/>
      <c r="XI141" s="199"/>
      <c r="XJ141" s="199"/>
      <c r="XK141" s="199"/>
      <c r="XL141" s="199"/>
      <c r="XM141" s="199"/>
      <c r="XN141" s="199"/>
      <c r="XO141" s="199"/>
      <c r="XP141" s="199"/>
      <c r="XQ141" s="199"/>
      <c r="XR141" s="199"/>
      <c r="XS141" s="199"/>
      <c r="XT141" s="199"/>
      <c r="XU141" s="199"/>
      <c r="XV141" s="199"/>
      <c r="XW141" s="199"/>
      <c r="XX141" s="199"/>
      <c r="XY141" s="199"/>
      <c r="XZ141" s="199"/>
      <c r="YA141" s="199"/>
      <c r="YB141" s="199"/>
      <c r="YC141" s="199"/>
      <c r="YD141" s="199"/>
      <c r="YE141" s="199"/>
      <c r="YF141" s="199"/>
      <c r="YG141" s="199"/>
      <c r="YH141" s="199"/>
      <c r="YI141" s="199"/>
      <c r="YJ141" s="199"/>
      <c r="YK141" s="199"/>
      <c r="YL141" s="199"/>
      <c r="YM141" s="199"/>
      <c r="YN141" s="199"/>
      <c r="YO141" s="199"/>
      <c r="YP141" s="199"/>
      <c r="YQ141" s="199"/>
      <c r="YR141" s="199"/>
      <c r="YS141" s="199"/>
      <c r="YT141" s="199"/>
      <c r="YU141" s="199"/>
      <c r="YV141" s="199"/>
      <c r="YW141" s="199"/>
      <c r="YX141" s="199"/>
      <c r="YY141" s="199"/>
      <c r="YZ141" s="199"/>
      <c r="ZA141" s="199"/>
      <c r="ZB141" s="199"/>
      <c r="ZC141" s="199"/>
      <c r="ZD141" s="199"/>
      <c r="ZE141" s="199"/>
      <c r="ZF141" s="199"/>
      <c r="ZG141" s="199"/>
      <c r="ZH141" s="199"/>
      <c r="ZI141" s="199"/>
      <c r="ZJ141" s="199"/>
      <c r="ZK141" s="199"/>
      <c r="ZL141" s="199"/>
      <c r="ZM141" s="199"/>
      <c r="ZN141" s="199"/>
      <c r="ZO141" s="199"/>
      <c r="ZP141" s="199"/>
      <c r="ZQ141" s="199"/>
      <c r="ZR141" s="199"/>
      <c r="ZS141" s="199"/>
      <c r="ZT141" s="199"/>
      <c r="ZU141" s="199"/>
      <c r="ZV141" s="199"/>
      <c r="ZW141" s="199"/>
      <c r="ZX141" s="199"/>
      <c r="ZY141" s="199"/>
      <c r="ZZ141" s="199"/>
      <c r="AAA141" s="199"/>
      <c r="AAB141" s="199"/>
      <c r="AAC141" s="199"/>
      <c r="AAD141" s="199"/>
      <c r="AAE141" s="199"/>
      <c r="AAF141" s="199"/>
      <c r="AAG141" s="199"/>
      <c r="AAH141" s="199"/>
      <c r="AAI141" s="199"/>
      <c r="AAJ141" s="199"/>
      <c r="AAK141" s="199"/>
      <c r="AAL141" s="199"/>
      <c r="AAM141" s="199"/>
      <c r="AAN141" s="199"/>
      <c r="AAO141" s="199"/>
      <c r="AAP141" s="199"/>
      <c r="AAQ141" s="199"/>
      <c r="AAR141" s="199"/>
      <c r="AAS141" s="199"/>
      <c r="AAT141" s="199"/>
      <c r="AAU141" s="199"/>
      <c r="AAV141" s="199"/>
      <c r="AAW141" s="199"/>
      <c r="AAX141" s="199"/>
      <c r="AAY141" s="199"/>
      <c r="AAZ141" s="199"/>
      <c r="ABA141" s="199"/>
      <c r="ABB141" s="199"/>
      <c r="ABC141" s="199"/>
      <c r="ABD141" s="199"/>
      <c r="ABE141" s="199"/>
      <c r="ABF141" s="199"/>
      <c r="ABG141" s="199"/>
      <c r="ABH141" s="199"/>
      <c r="ABI141" s="199"/>
      <c r="ABJ141" s="199"/>
      <c r="ABK141" s="199"/>
      <c r="ABL141" s="199"/>
      <c r="ABM141" s="199"/>
      <c r="ABN141" s="199"/>
      <c r="ABO141" s="199"/>
      <c r="ABP141" s="199"/>
      <c r="ABQ141" s="199"/>
      <c r="ABR141" s="199"/>
      <c r="ABS141" s="199"/>
      <c r="ABT141" s="199"/>
      <c r="ABU141" s="199"/>
      <c r="ABV141" s="199"/>
      <c r="ABW141" s="199"/>
      <c r="ABX141" s="199"/>
      <c r="ABY141" s="199"/>
      <c r="ABZ141" s="199"/>
      <c r="ACA141" s="199"/>
      <c r="ACB141" s="199"/>
      <c r="ACC141" s="199"/>
      <c r="ACD141" s="199"/>
      <c r="ACE141" s="199"/>
      <c r="ACF141" s="199"/>
      <c r="ACG141" s="199"/>
      <c r="ACH141" s="199"/>
      <c r="ACI141" s="199"/>
      <c r="ACJ141" s="199"/>
      <c r="ACK141" s="199"/>
      <c r="ACL141" s="199"/>
      <c r="ACM141" s="199"/>
      <c r="ACN141" s="199"/>
      <c r="ACO141" s="199"/>
      <c r="ACP141" s="199"/>
      <c r="ACQ141" s="199"/>
      <c r="ACR141" s="199"/>
      <c r="ACS141" s="199"/>
      <c r="ACT141" s="199"/>
      <c r="ACU141" s="199"/>
      <c r="ACV141" s="199"/>
      <c r="ACW141" s="199"/>
      <c r="ACX141" s="199"/>
      <c r="ACY141" s="199"/>
      <c r="ACZ141" s="199"/>
      <c r="ADA141" s="199"/>
      <c r="ADB141" s="199"/>
      <c r="ADC141" s="199"/>
      <c r="ADD141" s="199"/>
      <c r="ADE141" s="199"/>
      <c r="ADF141" s="199"/>
      <c r="ADG141" s="199"/>
      <c r="ADH141" s="199"/>
      <c r="ADI141" s="199"/>
      <c r="ADJ141" s="199"/>
      <c r="ADK141" s="199"/>
      <c r="ADL141" s="199"/>
      <c r="ADM141" s="199"/>
      <c r="ADN141" s="199"/>
      <c r="ADO141" s="199"/>
      <c r="ADP141" s="199"/>
      <c r="ADQ141" s="199"/>
      <c r="ADR141" s="199"/>
      <c r="ADS141" s="199"/>
      <c r="ADT141" s="199"/>
      <c r="ADU141" s="199"/>
      <c r="ADV141" s="199"/>
      <c r="ADW141" s="199"/>
      <c r="ADX141" s="199"/>
      <c r="ADY141" s="199"/>
      <c r="ADZ141" s="199"/>
      <c r="AEA141" s="199"/>
      <c r="AEB141" s="199"/>
      <c r="AEC141" s="199"/>
      <c r="AED141" s="199"/>
      <c r="AEE141" s="199"/>
      <c r="AEF141" s="199"/>
      <c r="AEG141" s="199"/>
      <c r="AEH141" s="199"/>
      <c r="AEI141" s="199"/>
      <c r="AEJ141" s="199"/>
      <c r="AEK141" s="199"/>
      <c r="AEL141" s="199"/>
      <c r="AEM141" s="199"/>
      <c r="AEN141" s="199"/>
      <c r="AEO141" s="199"/>
      <c r="AEP141" s="199"/>
      <c r="AEQ141" s="199"/>
      <c r="AER141" s="199"/>
      <c r="AES141" s="199"/>
      <c r="AET141" s="199"/>
      <c r="AEU141" s="199"/>
      <c r="AEV141" s="199"/>
      <c r="AEW141" s="199"/>
      <c r="AEX141" s="199"/>
      <c r="AEY141" s="199"/>
      <c r="AEZ141" s="199"/>
      <c r="AFA141" s="199"/>
      <c r="AFB141" s="199"/>
      <c r="AFC141" s="199"/>
      <c r="AFD141" s="199"/>
      <c r="AFE141" s="199"/>
      <c r="AFF141" s="199"/>
      <c r="AFG141" s="199"/>
      <c r="AFH141" s="199"/>
      <c r="AFI141" s="199"/>
      <c r="AFJ141" s="199"/>
      <c r="AFK141" s="199"/>
      <c r="AFL141" s="199"/>
      <c r="AFM141" s="199"/>
      <c r="AFN141" s="199"/>
      <c r="AFO141" s="199"/>
      <c r="AFP141" s="199"/>
      <c r="AFQ141" s="199"/>
      <c r="AFR141" s="199"/>
      <c r="AFS141" s="199"/>
      <c r="AFT141" s="199"/>
      <c r="AFU141" s="199"/>
      <c r="AFV141" s="199"/>
      <c r="AFW141" s="199"/>
      <c r="AFX141" s="199"/>
      <c r="AFY141" s="199"/>
      <c r="AFZ141" s="199"/>
      <c r="AGA141" s="199"/>
      <c r="AGB141" s="199"/>
      <c r="AGC141" s="199"/>
      <c r="AGD141" s="199"/>
      <c r="AGE141" s="199"/>
      <c r="AGF141" s="199"/>
      <c r="AGG141" s="199"/>
      <c r="AGH141" s="199"/>
      <c r="AGI141" s="199"/>
      <c r="AGJ141" s="199"/>
      <c r="AGK141" s="199"/>
      <c r="AGL141" s="199"/>
      <c r="AGM141" s="199"/>
      <c r="AGN141" s="199"/>
      <c r="AGO141" s="199"/>
      <c r="AGP141" s="199"/>
      <c r="AGQ141" s="199"/>
      <c r="AGR141" s="199"/>
      <c r="AGS141" s="199"/>
      <c r="AGT141" s="199"/>
      <c r="AGU141" s="199"/>
      <c r="AGV141" s="199"/>
      <c r="AGW141" s="199"/>
      <c r="AGX141" s="199"/>
      <c r="AGY141" s="199"/>
      <c r="AGZ141" s="199"/>
      <c r="AHA141" s="199"/>
      <c r="AHB141" s="199"/>
      <c r="AHC141" s="199"/>
      <c r="AHD141" s="199"/>
      <c r="AHE141" s="199"/>
      <c r="AHF141" s="199"/>
      <c r="AHG141" s="199"/>
      <c r="AHH141" s="199"/>
      <c r="AHI141" s="199"/>
      <c r="AHJ141" s="199"/>
      <c r="AHK141" s="199"/>
      <c r="AHL141" s="199"/>
      <c r="AHM141" s="199"/>
      <c r="AHN141" s="199"/>
      <c r="AHO141" s="199"/>
      <c r="AHP141" s="199"/>
      <c r="AHQ141" s="199"/>
      <c r="AHR141" s="199"/>
      <c r="AHS141" s="199"/>
      <c r="AHT141" s="199"/>
      <c r="AHU141" s="199"/>
      <c r="AHV141" s="199"/>
      <c r="AHW141" s="199"/>
      <c r="AHX141" s="199"/>
      <c r="AHY141" s="199"/>
      <c r="AHZ141" s="199"/>
      <c r="AIA141" s="199"/>
      <c r="AIB141" s="199"/>
      <c r="AIC141" s="199"/>
      <c r="AID141" s="199"/>
      <c r="AIE141" s="199"/>
      <c r="AIF141" s="199"/>
      <c r="AIG141" s="199"/>
      <c r="AIH141" s="199"/>
      <c r="AII141" s="199"/>
      <c r="AIJ141" s="199"/>
      <c r="AIK141" s="199"/>
      <c r="AIL141" s="199"/>
      <c r="AIM141" s="199"/>
      <c r="AIN141" s="199"/>
      <c r="AIO141" s="199"/>
      <c r="AIP141" s="199"/>
      <c r="AIQ141" s="199"/>
      <c r="AIR141" s="199"/>
      <c r="AIS141" s="199"/>
      <c r="AIT141" s="199"/>
      <c r="AIU141" s="199"/>
      <c r="AIV141" s="199"/>
      <c r="AIW141" s="199"/>
      <c r="AIX141" s="199"/>
      <c r="AIY141" s="199"/>
      <c r="AIZ141" s="199"/>
      <c r="AJA141" s="199"/>
      <c r="AJB141" s="199"/>
      <c r="AJC141" s="199"/>
      <c r="AJD141" s="199"/>
      <c r="AJE141" s="199"/>
      <c r="AJF141" s="199"/>
      <c r="AJG141" s="199"/>
      <c r="AJH141" s="199"/>
      <c r="AJI141" s="199"/>
      <c r="AJJ141" s="199"/>
      <c r="AJK141" s="199"/>
      <c r="AJL141" s="199"/>
      <c r="AJM141" s="199"/>
      <c r="AJN141" s="199"/>
      <c r="AJO141" s="199"/>
      <c r="AJP141" s="199"/>
      <c r="AJQ141" s="199"/>
      <c r="AJR141" s="199"/>
      <c r="AJS141" s="199"/>
      <c r="AJT141" s="199"/>
      <c r="AJU141" s="199"/>
      <c r="AJV141" s="199"/>
      <c r="AJW141" s="199"/>
      <c r="AJX141" s="199"/>
      <c r="AJY141" s="199"/>
      <c r="AJZ141" s="199"/>
      <c r="AKA141" s="199"/>
      <c r="AKB141" s="199"/>
      <c r="AKC141" s="199"/>
      <c r="AKD141" s="199"/>
      <c r="AKE141" s="199"/>
      <c r="AKF141" s="199"/>
      <c r="AKG141" s="199"/>
      <c r="AKH141" s="199"/>
      <c r="AKI141" s="199"/>
      <c r="AKJ141" s="199"/>
      <c r="AKK141" s="199"/>
      <c r="AKL141" s="199"/>
      <c r="AKM141" s="199"/>
      <c r="AKN141" s="199"/>
      <c r="AKO141" s="199"/>
      <c r="AKP141" s="199"/>
    </row>
    <row r="142" spans="1:978">
      <c r="B142" s="212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</row>
    <row r="143" spans="1:978">
      <c r="B143" s="212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</row>
    <row r="144" spans="1:978">
      <c r="B144" s="200" t="s">
        <v>181</v>
      </c>
      <c r="C144" s="201"/>
      <c r="D144" s="201"/>
      <c r="E144" s="201"/>
      <c r="F144" s="201"/>
      <c r="G144" s="201"/>
      <c r="H144" s="201"/>
      <c r="I144" s="223"/>
      <c r="J144" s="223"/>
      <c r="K144" s="202"/>
      <c r="L144" s="201"/>
      <c r="M144" s="201"/>
      <c r="N144" s="199"/>
      <c r="O144" s="199"/>
      <c r="P144" s="199"/>
      <c r="Q144" s="199"/>
      <c r="R144" s="199"/>
      <c r="S144" s="199"/>
      <c r="T144" s="199"/>
      <c r="U144" s="199"/>
      <c r="V144" s="199"/>
    </row>
    <row r="145" spans="1:16">
      <c r="B145" s="224"/>
      <c r="C145" s="190"/>
      <c r="D145" s="190"/>
      <c r="E145" s="190"/>
      <c r="F145" s="190"/>
      <c r="G145" s="190"/>
      <c r="H145" s="190"/>
      <c r="I145" s="190"/>
      <c r="J145" s="190"/>
      <c r="K145" s="225"/>
      <c r="L145" s="190"/>
      <c r="M145" s="190"/>
    </row>
    <row r="146" spans="1:16">
      <c r="B146" s="212" t="s">
        <v>63</v>
      </c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</row>
    <row r="147" spans="1:16">
      <c r="B147" s="213" t="s">
        <v>64</v>
      </c>
      <c r="C147" s="241">
        <v>2018</v>
      </c>
      <c r="D147" s="241">
        <v>2019</v>
      </c>
      <c r="E147" s="241">
        <v>2020</v>
      </c>
      <c r="F147" s="241">
        <v>2021</v>
      </c>
      <c r="G147" s="241">
        <v>2022</v>
      </c>
      <c r="H147" s="241">
        <v>2023</v>
      </c>
      <c r="I147" s="241">
        <v>2025</v>
      </c>
      <c r="J147" s="241">
        <v>2030</v>
      </c>
      <c r="K147" s="241">
        <v>2035</v>
      </c>
      <c r="L147" s="241">
        <v>2040</v>
      </c>
      <c r="M147" s="241">
        <v>2045</v>
      </c>
      <c r="N147" s="242">
        <v>2050</v>
      </c>
    </row>
    <row r="148" spans="1:16">
      <c r="B148" s="94" t="s">
        <v>40</v>
      </c>
      <c r="C148" s="95">
        <f t="shared" ref="C148:N148" si="38">C136*$E$6</f>
        <v>62.222222222222229</v>
      </c>
      <c r="D148" s="95">
        <f t="shared" ref="D148:I148" si="39">D136*$E$6</f>
        <v>61.333333333333336</v>
      </c>
      <c r="E148" s="95">
        <f t="shared" si="39"/>
        <v>60.444444444444443</v>
      </c>
      <c r="F148" s="95">
        <f t="shared" si="39"/>
        <v>60.444444444444443</v>
      </c>
      <c r="G148" s="95">
        <f t="shared" si="39"/>
        <v>60.444444444444443</v>
      </c>
      <c r="H148" s="95">
        <f t="shared" ref="H148" si="40">H136*$E$6</f>
        <v>59.92886987276065</v>
      </c>
      <c r="I148" s="95">
        <f t="shared" si="39"/>
        <v>56.847030720836294</v>
      </c>
      <c r="J148" s="95">
        <f t="shared" si="38"/>
        <v>53.016994775005934</v>
      </c>
      <c r="K148" s="95">
        <f t="shared" si="38"/>
        <v>51.467758773139089</v>
      </c>
      <c r="L148" s="95">
        <f t="shared" si="38"/>
        <v>49.178682741147462</v>
      </c>
      <c r="M148" s="95">
        <f t="shared" si="38"/>
        <v>47.138674929909982</v>
      </c>
      <c r="N148" s="95">
        <f t="shared" si="38"/>
        <v>46.222222222222221</v>
      </c>
      <c r="P148" s="357">
        <f>J148/D148-1</f>
        <v>-0.13559247649446848</v>
      </c>
    </row>
    <row r="149" spans="1:16">
      <c r="B149" s="94" t="s">
        <v>42</v>
      </c>
      <c r="C149" s="95">
        <f t="shared" ref="C149:N149" si="41">C137*$E$7</f>
        <v>59</v>
      </c>
      <c r="D149" s="95">
        <f t="shared" ref="D149:I149" si="42">D137*$E$7</f>
        <v>60</v>
      </c>
      <c r="E149" s="95">
        <f t="shared" si="42"/>
        <v>59</v>
      </c>
      <c r="F149" s="95">
        <f t="shared" si="42"/>
        <v>59</v>
      </c>
      <c r="G149" s="95">
        <f t="shared" si="42"/>
        <v>59</v>
      </c>
      <c r="H149" s="95">
        <f t="shared" ref="H149" si="43">H137*$E$7</f>
        <v>59.293449703461498</v>
      </c>
      <c r="I149" s="95">
        <f t="shared" si="42"/>
        <v>58.169871665287033</v>
      </c>
      <c r="J149" s="95">
        <f t="shared" si="41"/>
        <v>56.936423330574073</v>
      </c>
      <c r="K149" s="95">
        <f t="shared" si="41"/>
        <v>54.464256276115819</v>
      </c>
      <c r="L149" s="95">
        <f t="shared" si="41"/>
        <v>52.416724341230172</v>
      </c>
      <c r="M149" s="95">
        <f t="shared" si="41"/>
        <v>51.999999999999993</v>
      </c>
      <c r="N149" s="95">
        <f t="shared" si="41"/>
        <v>52</v>
      </c>
      <c r="P149" s="211">
        <f>J149/D149-1</f>
        <v>-5.1059611157098783E-2</v>
      </c>
    </row>
    <row r="150" spans="1:16">
      <c r="B150" s="94" t="s">
        <v>45</v>
      </c>
      <c r="C150" s="95">
        <f t="shared" ref="C150:N150" si="44">C138</f>
        <v>17.8</v>
      </c>
      <c r="D150" s="95">
        <f t="shared" ref="D150:I150" si="45">D138</f>
        <v>17.8</v>
      </c>
      <c r="E150" s="95">
        <f t="shared" si="45"/>
        <v>17.604489500010601</v>
      </c>
      <c r="F150" s="95">
        <f t="shared" si="45"/>
        <v>17.5</v>
      </c>
      <c r="G150" s="95">
        <f t="shared" si="45"/>
        <v>17.399999999999999</v>
      </c>
      <c r="H150" s="95">
        <f t="shared" ref="H150" si="46">H138</f>
        <v>17.399999999999999</v>
      </c>
      <c r="I150" s="95">
        <f t="shared" si="45"/>
        <v>17.309022040192982</v>
      </c>
      <c r="J150" s="95">
        <f t="shared" si="44"/>
        <v>17.136463649357527</v>
      </c>
      <c r="K150" s="95">
        <f t="shared" si="44"/>
        <v>16.882176130335036</v>
      </c>
      <c r="L150" s="95">
        <f t="shared" si="44"/>
        <v>16.57684537744047</v>
      </c>
      <c r="M150" s="95">
        <f t="shared" si="44"/>
        <v>16.218997690718307</v>
      </c>
      <c r="N150" s="95">
        <f t="shared" si="44"/>
        <v>15.787860001952552</v>
      </c>
    </row>
    <row r="151" spans="1:16">
      <c r="B151" s="94" t="s">
        <v>46</v>
      </c>
      <c r="C151" s="95">
        <f t="shared" ref="C151:N151" si="47">C148*(1-$C$118)+C150*($C$118)</f>
        <v>31.126666666666672</v>
      </c>
      <c r="D151" s="95">
        <f t="shared" ref="D151:I151" si="48">D148*(1-$C$118)+D150*($C$118)</f>
        <v>30.86</v>
      </c>
      <c r="E151" s="95">
        <f t="shared" si="48"/>
        <v>30.456475983340756</v>
      </c>
      <c r="F151" s="95">
        <f t="shared" si="48"/>
        <v>30.383333333333336</v>
      </c>
      <c r="G151" s="95">
        <f t="shared" si="48"/>
        <v>30.313333333333333</v>
      </c>
      <c r="H151" s="95">
        <f t="shared" ref="H151" si="49">H148*(1-$C$118)+H150*($C$118)</f>
        <v>30.158660961828197</v>
      </c>
      <c r="I151" s="95">
        <f t="shared" si="48"/>
        <v>29.170424644385974</v>
      </c>
      <c r="J151" s="95">
        <f t="shared" si="47"/>
        <v>27.900622987052053</v>
      </c>
      <c r="K151" s="95">
        <f t="shared" si="47"/>
        <v>27.257850923176253</v>
      </c>
      <c r="L151" s="95">
        <f t="shared" si="47"/>
        <v>26.357396586552568</v>
      </c>
      <c r="M151" s="95">
        <f t="shared" si="47"/>
        <v>25.494900862475809</v>
      </c>
      <c r="N151" s="95">
        <f t="shared" si="47"/>
        <v>24.918168668033452</v>
      </c>
    </row>
    <row r="152" spans="1:16">
      <c r="B152" s="218" t="s">
        <v>79</v>
      </c>
      <c r="C152" s="95">
        <f t="shared" ref="C152:N152" si="50">C150*1.6</f>
        <v>28.480000000000004</v>
      </c>
      <c r="D152" s="95">
        <f t="shared" ref="D152:I152" si="51">D150*1.6</f>
        <v>28.480000000000004</v>
      </c>
      <c r="E152" s="95">
        <f t="shared" si="51"/>
        <v>28.167183200016964</v>
      </c>
      <c r="F152" s="95">
        <f t="shared" si="51"/>
        <v>28</v>
      </c>
      <c r="G152" s="95">
        <f t="shared" si="51"/>
        <v>27.84</v>
      </c>
      <c r="H152" s="95">
        <f t="shared" ref="H152" si="52">H150*1.6</f>
        <v>27.84</v>
      </c>
      <c r="I152" s="95">
        <f t="shared" si="51"/>
        <v>27.694435264308773</v>
      </c>
      <c r="J152" s="95">
        <f t="shared" si="50"/>
        <v>27.418341838972044</v>
      </c>
      <c r="K152" s="95">
        <f t="shared" si="50"/>
        <v>27.011481808536061</v>
      </c>
      <c r="L152" s="95">
        <f t="shared" si="50"/>
        <v>26.522952603904756</v>
      </c>
      <c r="M152" s="95">
        <f t="shared" si="50"/>
        <v>25.950396305149294</v>
      </c>
      <c r="N152" s="95">
        <f t="shared" si="50"/>
        <v>25.260576003124086</v>
      </c>
    </row>
    <row r="153" spans="1:16">
      <c r="B153" s="94" t="s">
        <v>60</v>
      </c>
      <c r="C153" s="84">
        <f t="shared" ref="C153:N153" si="53">(C148*C124+C149*C125+C150*C126+C151*C127+C152*C128)/(C124+C125+C126+C127+C128)</f>
        <v>59.722572830484069</v>
      </c>
      <c r="D153" s="84">
        <f t="shared" si="53"/>
        <v>60.189868811747132</v>
      </c>
      <c r="E153" s="84">
        <f t="shared" si="53"/>
        <v>59.161265966633934</v>
      </c>
      <c r="F153" s="84">
        <f t="shared" si="53"/>
        <v>58.918971885160531</v>
      </c>
      <c r="G153" s="84">
        <f t="shared" si="53"/>
        <v>58.570191841934147</v>
      </c>
      <c r="H153" s="84">
        <f t="shared" ref="H153" si="54">(H148*H124+H149*H125+H150*H126+H151*H127+H152*H128)/(H124+H125+H126+H127+H128)</f>
        <v>58.071973802518308</v>
      </c>
      <c r="I153" s="84">
        <f t="shared" si="53"/>
        <v>55.295274927155496</v>
      </c>
      <c r="J153" s="84">
        <f t="shared" si="53"/>
        <v>47.59872504143047</v>
      </c>
      <c r="K153" s="84">
        <f t="shared" si="53"/>
        <v>37.99133829185584</v>
      </c>
      <c r="L153" s="84">
        <f t="shared" si="53"/>
        <v>27.61613776896278</v>
      </c>
      <c r="M153" s="84">
        <f t="shared" si="53"/>
        <v>19.733487462455894</v>
      </c>
      <c r="N153" s="84">
        <f t="shared" si="53"/>
        <v>15.813756855448588</v>
      </c>
    </row>
    <row r="154" spans="1:16">
      <c r="B154" s="548" t="s">
        <v>531</v>
      </c>
      <c r="C154" s="549">
        <f t="shared" ref="C154:N154" si="55">(C148*C$124+C149*C$125)/(C$124+C$125)</f>
        <v>59.86378848728247</v>
      </c>
      <c r="D154" s="549">
        <f t="shared" ref="D154:G154" si="56">(D148*D$124+D149*D$125)/(D$124+D$125)</f>
        <v>60.385769395627953</v>
      </c>
      <c r="E154" s="549">
        <f t="shared" si="56"/>
        <v>59.450864849017883</v>
      </c>
      <c r="F154" s="549">
        <f t="shared" si="56"/>
        <v>59.48006431744475</v>
      </c>
      <c r="G154" s="549">
        <f t="shared" si="56"/>
        <v>59.499623947051745</v>
      </c>
      <c r="H154" s="549">
        <f t="shared" ref="H154" si="57">(H148*H$124+H149*H$125)/(H$124+H$125)</f>
        <v>59.53031975715686</v>
      </c>
      <c r="I154" s="549">
        <f t="shared" si="55"/>
        <v>57.604513811341327</v>
      </c>
      <c r="J154" s="549">
        <f t="shared" si="55"/>
        <v>54.295407066789487</v>
      </c>
      <c r="K154" s="549">
        <f t="shared" si="55"/>
        <v>51.92309702512032</v>
      </c>
      <c r="L154" s="549">
        <f t="shared" si="55"/>
        <v>49.36358580779018</v>
      </c>
      <c r="M154" s="549">
        <f t="shared" si="55"/>
        <v>47.306306828878604</v>
      </c>
      <c r="N154" s="549">
        <f t="shared" si="55"/>
        <v>46.421455938697321</v>
      </c>
      <c r="P154" s="550">
        <f>J154/D154-1</f>
        <v>-0.1008575760447199</v>
      </c>
    </row>
    <row r="155" spans="1:16">
      <c r="B155" s="548" t="s">
        <v>533</v>
      </c>
      <c r="C155" s="549">
        <f t="shared" ref="C155:N155" si="58">(C148*C$124+C149*C$125+C151*C$127)/(C$124+C$125+C$127)</f>
        <v>59.808251855033056</v>
      </c>
      <c r="D155" s="549">
        <f t="shared" ref="D155:G155" si="59">(D148*D$124+D149*D$125+D151*D$127)/(D$124+D$125+D$127)</f>
        <v>60.310029927319377</v>
      </c>
      <c r="E155" s="549">
        <f t="shared" si="59"/>
        <v>59.344155741730958</v>
      </c>
      <c r="F155" s="549">
        <f t="shared" si="59"/>
        <v>59.232402453523569</v>
      </c>
      <c r="G155" s="549">
        <f t="shared" si="59"/>
        <v>59.071368015414258</v>
      </c>
      <c r="H155" s="549">
        <f t="shared" ref="H155" si="60">(H148*H$124+H149*H$125+H151*H$127)/(H$124+H$125+H$127)</f>
        <v>58.909284395096385</v>
      </c>
      <c r="I155" s="549">
        <f t="shared" si="58"/>
        <v>56.853288651418985</v>
      </c>
      <c r="J155" s="549">
        <f t="shared" si="58"/>
        <v>53.166118235344506</v>
      </c>
      <c r="K155" s="549">
        <f t="shared" si="58"/>
        <v>50.364988200257315</v>
      </c>
      <c r="L155" s="549">
        <f t="shared" si="58"/>
        <v>47.698342104382434</v>
      </c>
      <c r="M155" s="549">
        <f t="shared" si="58"/>
        <v>45.21790239064039</v>
      </c>
      <c r="N155" s="549">
        <f t="shared" si="58"/>
        <v>24.918168668033896</v>
      </c>
      <c r="P155" s="550">
        <f>J155/D155-1</f>
        <v>-0.11845312795540175</v>
      </c>
    </row>
    <row r="156" spans="1:16">
      <c r="B156" s="548" t="s">
        <v>544</v>
      </c>
      <c r="C156" s="549">
        <f t="shared" ref="C156:N156" si="61">(C148*C$124+C149*C$125+C$126*C150+C151*C$127)</f>
        <v>59.716401171114327</v>
      </c>
      <c r="D156" s="549">
        <f t="shared" ref="D156:G156" si="62">(D148*D$124+D149*D$125+D$126*D150+D151*D$127)</f>
        <v>60.193212128314151</v>
      </c>
      <c r="E156" s="549">
        <f t="shared" si="62"/>
        <v>59.157259810818111</v>
      </c>
      <c r="F156" s="549">
        <f t="shared" si="62"/>
        <v>58.920633153809874</v>
      </c>
      <c r="G156" s="549">
        <f t="shared" si="62"/>
        <v>58.567045319153046</v>
      </c>
      <c r="H156" s="549">
        <f t="shared" ref="H156" si="63">(H148*H$124+H149*H$125+H$126*H150+H151*H$127)</f>
        <v>58.071973802518301</v>
      </c>
      <c r="I156" s="549">
        <f t="shared" si="61"/>
        <v>55.295274927155511</v>
      </c>
      <c r="J156" s="549">
        <f t="shared" si="61"/>
        <v>47.598725041430477</v>
      </c>
      <c r="K156" s="549">
        <f t="shared" si="61"/>
        <v>37.99133829185584</v>
      </c>
      <c r="L156" s="549">
        <f t="shared" si="61"/>
        <v>27.61613776896278</v>
      </c>
      <c r="M156" s="549">
        <f t="shared" si="61"/>
        <v>19.733487462455894</v>
      </c>
      <c r="N156" s="549">
        <f t="shared" si="61"/>
        <v>15.813756855448592</v>
      </c>
      <c r="P156" s="550">
        <f>J156/D156-1</f>
        <v>-0.20923434124159956</v>
      </c>
    </row>
    <row r="157" spans="1:16">
      <c r="A157" s="209"/>
      <c r="B157" s="42" t="s">
        <v>214</v>
      </c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</row>
    <row r="158" spans="1:16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</row>
    <row r="159" spans="1:16">
      <c r="B159" s="221" t="s">
        <v>65</v>
      </c>
    </row>
    <row r="160" spans="1:16">
      <c r="B160" s="213" t="s">
        <v>66</v>
      </c>
      <c r="C160" s="241">
        <v>2018</v>
      </c>
      <c r="D160" s="241">
        <v>2019</v>
      </c>
      <c r="E160" s="241">
        <v>2020</v>
      </c>
      <c r="F160" s="241">
        <v>2021</v>
      </c>
      <c r="G160" s="241">
        <v>2022</v>
      </c>
      <c r="H160" s="241">
        <v>2023</v>
      </c>
      <c r="I160" s="241">
        <v>2025</v>
      </c>
      <c r="J160" s="241">
        <v>2030</v>
      </c>
      <c r="K160" s="241">
        <v>2035</v>
      </c>
      <c r="L160" s="241">
        <v>2040</v>
      </c>
      <c r="M160" s="241">
        <v>2045</v>
      </c>
      <c r="N160" s="242">
        <v>2050</v>
      </c>
    </row>
    <row r="161" spans="2:16">
      <c r="B161" s="94" t="s">
        <v>40</v>
      </c>
      <c r="C161" s="95">
        <f t="shared" ref="C161:N161" si="64">C136*C$14*10</f>
        <v>152.00830310400002</v>
      </c>
      <c r="D161" s="95">
        <f t="shared" ref="D161:I161" si="65">D136*D$14*10</f>
        <v>148.37570939034424</v>
      </c>
      <c r="E161" s="95">
        <f t="shared" si="65"/>
        <v>147.03145930236477</v>
      </c>
      <c r="F161" s="95">
        <f t="shared" si="65"/>
        <v>146.93511220090789</v>
      </c>
      <c r="G161" s="95">
        <f t="shared" si="65"/>
        <v>146.43314259993406</v>
      </c>
      <c r="H161" s="95">
        <f t="shared" ref="H161" si="66">H136*H$14*10</f>
        <v>144.21784246267558</v>
      </c>
      <c r="I161" s="95">
        <f t="shared" si="65"/>
        <v>134.08274107759846</v>
      </c>
      <c r="J161" s="95">
        <f t="shared" si="64"/>
        <v>120.57796817020514</v>
      </c>
      <c r="K161" s="95">
        <f t="shared" si="64"/>
        <v>109.86575255363063</v>
      </c>
      <c r="L161" s="95">
        <f t="shared" si="64"/>
        <v>90.722913985094621</v>
      </c>
      <c r="M161" s="95">
        <f t="shared" si="64"/>
        <v>49.69119269533067</v>
      </c>
      <c r="N161" s="95">
        <f t="shared" si="64"/>
        <v>0</v>
      </c>
    </row>
    <row r="162" spans="2:16">
      <c r="B162" s="94" t="s">
        <v>42</v>
      </c>
      <c r="C162" s="95">
        <f t="shared" ref="C162:N162" si="67">C137*C$15*10</f>
        <v>148.72081384944002</v>
      </c>
      <c r="D162" s="95">
        <f t="shared" ref="D162:I162" si="68">D137*D$15*10</f>
        <v>150.24846414947376</v>
      </c>
      <c r="E162" s="95">
        <f t="shared" si="68"/>
        <v>147.85739647886405</v>
      </c>
      <c r="F162" s="95">
        <f t="shared" si="68"/>
        <v>148.32586417540423</v>
      </c>
      <c r="G162" s="95">
        <f t="shared" si="68"/>
        <v>148.07909660339024</v>
      </c>
      <c r="H162" s="95">
        <f t="shared" ref="H162" si="69">H137*H$15*10</f>
        <v>148.02670858910272</v>
      </c>
      <c r="I162" s="95">
        <f t="shared" si="68"/>
        <v>142.79829568290427</v>
      </c>
      <c r="J162" s="95">
        <f t="shared" si="67"/>
        <v>133.13667249473971</v>
      </c>
      <c r="K162" s="95">
        <f t="shared" si="67"/>
        <v>119.53451320535595</v>
      </c>
      <c r="L162" s="95">
        <f t="shared" si="67"/>
        <v>99.417912070366427</v>
      </c>
      <c r="M162" s="95">
        <f t="shared" si="67"/>
        <v>56.358581759999993</v>
      </c>
      <c r="N162" s="95">
        <f t="shared" si="67"/>
        <v>0</v>
      </c>
    </row>
    <row r="163" spans="2:16">
      <c r="B163" s="94" t="s">
        <v>45</v>
      </c>
      <c r="C163" s="95">
        <f t="shared" ref="C163:N163" si="70">C138*C$17*10</f>
        <v>0</v>
      </c>
      <c r="D163" s="95">
        <f t="shared" ref="D163:I163" si="71">D138*D$17*10</f>
        <v>0</v>
      </c>
      <c r="E163" s="95">
        <f t="shared" si="71"/>
        <v>0</v>
      </c>
      <c r="F163" s="95">
        <f t="shared" si="71"/>
        <v>0</v>
      </c>
      <c r="G163" s="95">
        <f t="shared" si="71"/>
        <v>0</v>
      </c>
      <c r="H163" s="95">
        <f t="shared" ref="H163" si="72">H138*H$17*10</f>
        <v>0</v>
      </c>
      <c r="I163" s="95">
        <f t="shared" si="71"/>
        <v>0</v>
      </c>
      <c r="J163" s="95">
        <f t="shared" si="70"/>
        <v>0</v>
      </c>
      <c r="K163" s="95">
        <f t="shared" si="70"/>
        <v>0</v>
      </c>
      <c r="L163" s="95">
        <f t="shared" si="70"/>
        <v>0</v>
      </c>
      <c r="M163" s="95">
        <f t="shared" si="70"/>
        <v>0</v>
      </c>
      <c r="N163" s="95">
        <f t="shared" si="70"/>
        <v>0</v>
      </c>
    </row>
    <row r="164" spans="2:16">
      <c r="B164" s="94" t="s">
        <v>46</v>
      </c>
      <c r="C164" s="95">
        <f t="shared" ref="C164:N164" si="73">C161*(1-$C$118)+C163*($C$118)</f>
        <v>45.602490931200016</v>
      </c>
      <c r="D164" s="95">
        <f t="shared" ref="D164:I164" si="74">D161*(1-$C$118)+D163*($C$118)</f>
        <v>44.512712817103278</v>
      </c>
      <c r="E164" s="95">
        <f t="shared" si="74"/>
        <v>44.109437790709435</v>
      </c>
      <c r="F164" s="95">
        <f t="shared" si="74"/>
        <v>44.080533660272373</v>
      </c>
      <c r="G164" s="95">
        <f t="shared" si="74"/>
        <v>43.929942779980223</v>
      </c>
      <c r="H164" s="95">
        <f t="shared" ref="H164" si="75">H161*(1-$C$118)+H163*($C$118)</f>
        <v>43.265352738802683</v>
      </c>
      <c r="I164" s="95">
        <f t="shared" si="74"/>
        <v>40.22482232327954</v>
      </c>
      <c r="J164" s="95">
        <f t="shared" si="73"/>
        <v>36.17339045106155</v>
      </c>
      <c r="K164" s="95">
        <f t="shared" si="73"/>
        <v>32.959725766089193</v>
      </c>
      <c r="L164" s="95">
        <f t="shared" si="73"/>
        <v>27.216874195528391</v>
      </c>
      <c r="M164" s="95">
        <f t="shared" si="73"/>
        <v>14.907357808599203</v>
      </c>
      <c r="N164" s="95">
        <f t="shared" si="73"/>
        <v>0</v>
      </c>
    </row>
    <row r="165" spans="2:16">
      <c r="B165" s="218" t="s">
        <v>79</v>
      </c>
      <c r="C165" s="95">
        <f>C163*3</f>
        <v>0</v>
      </c>
      <c r="D165" s="95">
        <f t="shared" ref="D165:I165" si="76">D163*3</f>
        <v>0</v>
      </c>
      <c r="E165" s="95">
        <f t="shared" si="76"/>
        <v>0</v>
      </c>
      <c r="F165" s="95">
        <f t="shared" si="76"/>
        <v>0</v>
      </c>
      <c r="G165" s="95">
        <f t="shared" si="76"/>
        <v>0</v>
      </c>
      <c r="H165" s="95">
        <f t="shared" ref="H165" si="77">H163*3</f>
        <v>0</v>
      </c>
      <c r="I165" s="95">
        <f t="shared" si="76"/>
        <v>0</v>
      </c>
      <c r="J165" s="95">
        <f t="shared" ref="J165:N165" si="78">J163*3</f>
        <v>0</v>
      </c>
      <c r="K165" s="95">
        <f t="shared" si="78"/>
        <v>0</v>
      </c>
      <c r="L165" s="95">
        <f t="shared" si="78"/>
        <v>0</v>
      </c>
      <c r="M165" s="95">
        <f t="shared" ref="M165" si="79">M163*3</f>
        <v>0</v>
      </c>
      <c r="N165" s="95">
        <f t="shared" si="78"/>
        <v>0</v>
      </c>
    </row>
    <row r="166" spans="2:16">
      <c r="B166" s="94" t="s">
        <v>60</v>
      </c>
      <c r="C166" s="226">
        <f t="shared" ref="C166:N166" si="80">(C161*C124+C162*C125+C163*C126+C164*C127+C165*C128)/(C124+C125+C126+C127+C128)</f>
        <v>149.0963966876206</v>
      </c>
      <c r="D166" s="226">
        <f t="shared" si="80"/>
        <v>149.01437627592779</v>
      </c>
      <c r="E166" s="226">
        <f t="shared" si="80"/>
        <v>146.5736471879446</v>
      </c>
      <c r="F166" s="226">
        <f t="shared" si="80"/>
        <v>145.87638363640968</v>
      </c>
      <c r="G166" s="226">
        <f t="shared" si="80"/>
        <v>144.23412347416883</v>
      </c>
      <c r="H166" s="226">
        <f t="shared" ref="H166" si="81">(H161*H124+H162*H125+H163*H126+H164*H127+H165*H128)/(H124+H125+H126+H127+H128)</f>
        <v>141.50856922271939</v>
      </c>
      <c r="I166" s="226">
        <f t="shared" si="80"/>
        <v>131.08536764549609</v>
      </c>
      <c r="J166" s="226">
        <f t="shared" si="80"/>
        <v>102.20792021072093</v>
      </c>
      <c r="K166" s="226">
        <f t="shared" si="80"/>
        <v>67.069552161525579</v>
      </c>
      <c r="L166" s="226">
        <f t="shared" si="80"/>
        <v>30.713710688826339</v>
      </c>
      <c r="M166" s="226">
        <f t="shared" si="80"/>
        <v>5.6438289595883262</v>
      </c>
      <c r="N166" s="226">
        <f t="shared" si="80"/>
        <v>0</v>
      </c>
    </row>
    <row r="167" spans="2:16">
      <c r="B167" s="548" t="s">
        <v>531</v>
      </c>
      <c r="C167" s="549">
        <f t="shared" ref="C167:N167" si="82">(C161*C$124+C162*C$125)/(C$124+C$125)</f>
        <v>149.60209861948772</v>
      </c>
      <c r="D167" s="549">
        <f t="shared" ref="D167:G167" si="83">(D161*D$124+D162*D$125)/(D$124+D$125)</f>
        <v>149.7066255457822</v>
      </c>
      <c r="E167" s="549">
        <f t="shared" si="83"/>
        <v>147.59959075860056</v>
      </c>
      <c r="F167" s="549">
        <f t="shared" si="83"/>
        <v>147.86364466953165</v>
      </c>
      <c r="G167" s="549">
        <f t="shared" si="83"/>
        <v>147.50977180932472</v>
      </c>
      <c r="H167" s="549">
        <f t="shared" ref="H167" si="84">(H161*H$124+H162*H$125)/(H$124+H$125)</f>
        <v>146.6068507257927</v>
      </c>
      <c r="I167" s="549">
        <f t="shared" si="82"/>
        <v>139.07342817840754</v>
      </c>
      <c r="J167" s="549">
        <f t="shared" si="82"/>
        <v>124.67428010694179</v>
      </c>
      <c r="K167" s="549">
        <f t="shared" si="82"/>
        <v>111.33498674108046</v>
      </c>
      <c r="L167" s="549">
        <f t="shared" si="82"/>
        <v>91.219427621725558</v>
      </c>
      <c r="M167" s="549">
        <f t="shared" si="82"/>
        <v>49.921102663077889</v>
      </c>
      <c r="N167" s="549">
        <f t="shared" si="82"/>
        <v>0</v>
      </c>
      <c r="P167" s="550">
        <f>J167/D167-1</f>
        <v>-0.16720933591002085</v>
      </c>
    </row>
    <row r="168" spans="2:16">
      <c r="B168" s="548" t="s">
        <v>533</v>
      </c>
      <c r="C168" s="549">
        <f t="shared" ref="C168:N168" si="85">(C161*C$124+C162*C$125+C164*C$127)/(C$124+C$125+C$127)</f>
        <v>149.40111161729862</v>
      </c>
      <c r="D168" s="549">
        <f t="shared" ref="D168:G168" si="86">(D161*D$124+D162*D$125+D164*D$127)/(D$124+D$125+D$127)</f>
        <v>149.43678224677748</v>
      </c>
      <c r="E168" s="549">
        <f t="shared" si="86"/>
        <v>147.21871217249367</v>
      </c>
      <c r="F168" s="549">
        <f t="shared" si="86"/>
        <v>146.98027674994893</v>
      </c>
      <c r="G168" s="549">
        <f t="shared" si="86"/>
        <v>145.98992549631078</v>
      </c>
      <c r="H168" s="549">
        <f t="shared" ref="H168" si="87">(H161*H$124+H162*H$125+H164*H$127)/(H$124+H$125+H$127)</f>
        <v>144.42179454406866</v>
      </c>
      <c r="I168" s="549">
        <f t="shared" si="85"/>
        <v>136.46186009526608</v>
      </c>
      <c r="J168" s="549">
        <f t="shared" si="85"/>
        <v>120.88780979676964</v>
      </c>
      <c r="K168" s="549">
        <f t="shared" si="85"/>
        <v>106.38400489109803</v>
      </c>
      <c r="L168" s="549">
        <f t="shared" si="85"/>
        <v>86.58676777223576</v>
      </c>
      <c r="M168" s="549">
        <f t="shared" si="85"/>
        <v>46.568597085671804</v>
      </c>
      <c r="N168" s="549">
        <f t="shared" si="85"/>
        <v>0</v>
      </c>
      <c r="P168" s="550">
        <f>J168/D168-1</f>
        <v>-0.19104381144170068</v>
      </c>
    </row>
    <row r="169" spans="2:16">
      <c r="B169" s="548" t="s">
        <v>544</v>
      </c>
      <c r="C169" s="549">
        <f t="shared" ref="C169:N169" si="88">(C161*C$124+C162*C$125+C$126*C163+C164*C$127)</f>
        <v>149.08098924400252</v>
      </c>
      <c r="D169" s="549">
        <f t="shared" ref="D169:G169" si="89">(D161*D$124+D162*D$125+D$126*D163+D164*D$127)</f>
        <v>149.02265345351202</v>
      </c>
      <c r="E169" s="549">
        <f t="shared" si="89"/>
        <v>146.56372182783718</v>
      </c>
      <c r="F169" s="549">
        <f t="shared" si="89"/>
        <v>145.88049674047551</v>
      </c>
      <c r="G169" s="549">
        <f t="shared" si="89"/>
        <v>144.22637489180889</v>
      </c>
      <c r="H169" s="549">
        <f t="shared" ref="H169" si="90">(H161*H$124+H162*H$125+H$126*H163+H164*H$127)</f>
        <v>141.50856922271936</v>
      </c>
      <c r="I169" s="549">
        <f t="shared" si="88"/>
        <v>131.08536764549612</v>
      </c>
      <c r="J169" s="549">
        <f t="shared" si="88"/>
        <v>102.20792021072096</v>
      </c>
      <c r="K169" s="549">
        <f t="shared" si="88"/>
        <v>67.069552161525579</v>
      </c>
      <c r="L169" s="549">
        <f t="shared" si="88"/>
        <v>30.713710688826339</v>
      </c>
      <c r="M169" s="549">
        <f t="shared" si="88"/>
        <v>5.6438289595883262</v>
      </c>
      <c r="N169" s="549">
        <f t="shared" si="88"/>
        <v>0</v>
      </c>
      <c r="P169" s="550">
        <f>J169/D169-1</f>
        <v>-0.31414507900568978</v>
      </c>
    </row>
    <row r="170" spans="2:16">
      <c r="P170" s="550"/>
    </row>
    <row r="171" spans="2:16">
      <c r="B171" s="82" t="s">
        <v>535</v>
      </c>
      <c r="C171" s="551">
        <f t="shared" ref="C171:N171" si="91">C167/C154</f>
        <v>2.4990416143019307</v>
      </c>
      <c r="D171" s="551">
        <f t="shared" ref="D171:G171" si="92">D167/D154</f>
        <v>2.4791706232134429</v>
      </c>
      <c r="E171" s="551">
        <f t="shared" si="92"/>
        <v>2.4827156195868003</v>
      </c>
      <c r="F171" s="551">
        <f t="shared" si="92"/>
        <v>2.4859361933501662</v>
      </c>
      <c r="G171" s="551">
        <f t="shared" si="92"/>
        <v>2.4791714976315231</v>
      </c>
      <c r="H171" s="551">
        <f t="shared" ref="H171" si="93">H167/H154</f>
        <v>2.4627257391502138</v>
      </c>
      <c r="I171" s="551">
        <f t="shared" si="91"/>
        <v>2.4142800446833457</v>
      </c>
      <c r="J171" s="551">
        <f t="shared" si="91"/>
        <v>2.2962214824833773</v>
      </c>
      <c r="K171" s="551">
        <f t="shared" si="91"/>
        <v>2.1442285441335818</v>
      </c>
      <c r="L171" s="551">
        <f t="shared" si="91"/>
        <v>1.8479092660916463</v>
      </c>
      <c r="M171" s="551">
        <f t="shared" si="91"/>
        <v>1.0552737258407807</v>
      </c>
      <c r="N171" s="551">
        <f t="shared" si="91"/>
        <v>0</v>
      </c>
      <c r="P171" s="550">
        <f>J171/D171-1</f>
        <v>-7.379449361695456E-2</v>
      </c>
    </row>
    <row r="172" spans="2:16">
      <c r="B172" s="82" t="s">
        <v>536</v>
      </c>
      <c r="C172" s="551">
        <f t="shared" ref="C172:N172" si="94">C168/C155</f>
        <v>2.4980016466528112</v>
      </c>
      <c r="D172" s="551">
        <f t="shared" ref="D172:G172" si="95">D168/D155</f>
        <v>2.4778097843238718</v>
      </c>
      <c r="E172" s="551">
        <f t="shared" si="95"/>
        <v>2.4807617588022928</v>
      </c>
      <c r="F172" s="551">
        <f t="shared" si="95"/>
        <v>2.4814167695675744</v>
      </c>
      <c r="G172" s="551">
        <f t="shared" si="95"/>
        <v>2.4714160243963832</v>
      </c>
      <c r="H172" s="551">
        <f t="shared" ref="H172" si="96">H168/H155</f>
        <v>2.4515964847824625</v>
      </c>
      <c r="I172" s="551">
        <f t="shared" si="94"/>
        <v>2.400245673244096</v>
      </c>
      <c r="J172" s="551">
        <f t="shared" si="94"/>
        <v>2.2737753631297495</v>
      </c>
      <c r="K172" s="551">
        <f t="shared" si="94"/>
        <v>2.1122610903451879</v>
      </c>
      <c r="L172" s="551">
        <f t="shared" si="94"/>
        <v>1.8152993154929871</v>
      </c>
      <c r="M172" s="551">
        <f t="shared" si="94"/>
        <v>1.029870795052868</v>
      </c>
      <c r="N172" s="551">
        <f t="shared" si="94"/>
        <v>0</v>
      </c>
      <c r="P172" s="550">
        <f>J172/D172-1</f>
        <v>-8.2344666844472059E-2</v>
      </c>
    </row>
    <row r="173" spans="2:16">
      <c r="B173" s="82" t="s">
        <v>534</v>
      </c>
      <c r="C173" s="551">
        <f>C169/C167</f>
        <v>0.996516697424074</v>
      </c>
      <c r="D173" s="551">
        <f t="shared" ref="D173:G173" si="97">D169/D167</f>
        <v>0.99543125035530899</v>
      </c>
      <c r="E173" s="551">
        <f t="shared" si="97"/>
        <v>0.99298189835459949</v>
      </c>
      <c r="F173" s="551">
        <f t="shared" si="97"/>
        <v>0.98658799508500961</v>
      </c>
      <c r="G173" s="551">
        <f t="shared" si="97"/>
        <v>0.97774115655361438</v>
      </c>
      <c r="H173" s="551">
        <f t="shared" ref="H173" si="98">H169/H167</f>
        <v>0.96522480717760628</v>
      </c>
      <c r="I173" s="551">
        <f t="shared" ref="I173:N173" si="99">I169/I167</f>
        <v>0.94256228067762815</v>
      </c>
      <c r="J173" s="551">
        <f t="shared" si="99"/>
        <v>0.8197995618907935</v>
      </c>
      <c r="K173" s="551">
        <f t="shared" si="99"/>
        <v>0.60241218079543912</v>
      </c>
      <c r="L173" s="551">
        <f t="shared" si="99"/>
        <v>0.33670141865164821</v>
      </c>
      <c r="M173" s="551">
        <f t="shared" si="99"/>
        <v>0.11305497391912687</v>
      </c>
      <c r="N173" s="551" t="e">
        <f t="shared" si="99"/>
        <v>#DIV/0!</v>
      </c>
      <c r="P173" s="550">
        <f>J173/D173-1</f>
        <v>-0.17643778854825543</v>
      </c>
    </row>
    <row r="175" spans="2:16">
      <c r="B175" s="42" t="s">
        <v>162</v>
      </c>
      <c r="E175" s="227">
        <f t="shared" ref="E175:N175" si="100">E166/$C166</f>
        <v>0.9830797419942916</v>
      </c>
      <c r="F175" s="227">
        <f t="shared" si="100"/>
        <v>0.97840314640227477</v>
      </c>
      <c r="G175" s="227">
        <f t="shared" si="100"/>
        <v>0.96738839219810946</v>
      </c>
      <c r="H175" s="227">
        <f t="shared" si="100"/>
        <v>0.94910790848420801</v>
      </c>
      <c r="I175" s="227">
        <f t="shared" si="100"/>
        <v>0.87919876373766215</v>
      </c>
      <c r="J175" s="227">
        <f t="shared" si="100"/>
        <v>0.68551569643136256</v>
      </c>
      <c r="K175" s="227">
        <f t="shared" si="100"/>
        <v>0.44984019501186462</v>
      </c>
      <c r="L175" s="227">
        <f t="shared" si="100"/>
        <v>0.2059990138673585</v>
      </c>
      <c r="M175" s="227">
        <f t="shared" si="100"/>
        <v>3.7853557060892613E-2</v>
      </c>
      <c r="N175" s="227">
        <f t="shared" si="100"/>
        <v>0</v>
      </c>
    </row>
    <row r="177" spans="1:30">
      <c r="B177" s="200" t="s">
        <v>182</v>
      </c>
      <c r="C177" s="201"/>
      <c r="D177" s="201"/>
      <c r="E177" s="201"/>
      <c r="F177" s="201"/>
      <c r="G177" s="201"/>
      <c r="H177" s="201"/>
      <c r="I177" s="223"/>
      <c r="J177" s="223"/>
      <c r="K177" s="202"/>
      <c r="L177" s="201"/>
      <c r="M177" s="201"/>
      <c r="N177" s="199"/>
      <c r="O177" s="199"/>
      <c r="P177" s="199"/>
      <c r="Q177" s="199"/>
      <c r="R177" s="199"/>
      <c r="S177" s="199"/>
      <c r="T177" s="199"/>
      <c r="U177" s="199"/>
      <c r="V177" s="199"/>
    </row>
    <row r="179" spans="1:30">
      <c r="A179" s="209"/>
      <c r="B179" s="228" t="s">
        <v>177</v>
      </c>
      <c r="C179" s="241">
        <v>2018</v>
      </c>
      <c r="D179" s="241">
        <v>2019</v>
      </c>
      <c r="E179" s="241">
        <v>2020</v>
      </c>
      <c r="F179" s="241">
        <v>2021</v>
      </c>
      <c r="G179" s="241">
        <v>2022</v>
      </c>
      <c r="H179" s="241">
        <v>2023</v>
      </c>
      <c r="I179" s="241">
        <v>2025</v>
      </c>
      <c r="J179" s="241">
        <v>2030</v>
      </c>
      <c r="K179" s="241">
        <v>2035</v>
      </c>
      <c r="L179" s="241">
        <v>2040</v>
      </c>
      <c r="M179" s="241">
        <v>2045</v>
      </c>
      <c r="N179" s="242">
        <v>2050</v>
      </c>
      <c r="Q179" s="209"/>
      <c r="R179" s="209"/>
      <c r="S179" s="209"/>
    </row>
    <row r="180" spans="1:30">
      <c r="A180" s="209"/>
      <c r="B180" s="229" t="s">
        <v>30</v>
      </c>
      <c r="C180" s="230">
        <f>Trafic!C111</f>
        <v>501</v>
      </c>
      <c r="D180" s="230">
        <f>Trafic!D111</f>
        <v>504.5</v>
      </c>
      <c r="E180" s="230">
        <f>Trafic!E111</f>
        <v>406.6</v>
      </c>
      <c r="F180" s="230">
        <f>Trafic!F111</f>
        <v>441.1</v>
      </c>
      <c r="G180" s="230">
        <f>Trafic!G111</f>
        <v>489.7</v>
      </c>
      <c r="H180" s="230">
        <f>Trafic!H111</f>
        <v>481.8648</v>
      </c>
      <c r="I180" s="230">
        <f>Trafic!I111</f>
        <v>480.62861995367558</v>
      </c>
      <c r="J180" s="230">
        <f>Trafic!J111</f>
        <v>465.73168135268071</v>
      </c>
      <c r="K180" s="230">
        <f>Trafic!K111</f>
        <v>461.46108388169807</v>
      </c>
      <c r="L180" s="230">
        <f>Trafic!L111</f>
        <v>453.46773648692437</v>
      </c>
      <c r="M180" s="230">
        <f>Trafic!M111</f>
        <v>444.85090718241247</v>
      </c>
      <c r="N180" s="230">
        <f>Trafic!N111</f>
        <v>435.74480556526385</v>
      </c>
      <c r="O180" s="230"/>
      <c r="Q180" s="209"/>
      <c r="R180" s="209"/>
      <c r="S180" s="209"/>
    </row>
    <row r="181" spans="1:30">
      <c r="A181" s="209"/>
      <c r="B181" s="209"/>
      <c r="C181" s="209"/>
      <c r="D181" s="209"/>
      <c r="E181" s="209"/>
      <c r="F181" s="753">
        <f>F180/$D180-1</f>
        <v>-0.12566897918731412</v>
      </c>
      <c r="G181" s="753">
        <f t="shared" ref="G181:N181" si="101">G180/$D180-1</f>
        <v>-2.9335976214073356E-2</v>
      </c>
      <c r="H181" s="753">
        <f t="shared" si="101"/>
        <v>-4.4866600594648198E-2</v>
      </c>
      <c r="I181" s="753">
        <f t="shared" si="101"/>
        <v>-4.7316907921356677E-2</v>
      </c>
      <c r="J181" s="753">
        <f t="shared" si="101"/>
        <v>-7.6845032006579328E-2</v>
      </c>
      <c r="K181" s="753">
        <f t="shared" si="101"/>
        <v>-8.5310041859865016E-2</v>
      </c>
      <c r="L181" s="753">
        <f t="shared" si="101"/>
        <v>-0.10115413976823717</v>
      </c>
      <c r="M181" s="753">
        <f t="shared" si="101"/>
        <v>-0.11823407892485138</v>
      </c>
      <c r="N181" s="753">
        <f t="shared" si="101"/>
        <v>-0.13628383436023028</v>
      </c>
      <c r="Q181" s="209"/>
      <c r="R181" s="209"/>
      <c r="S181" s="209"/>
    </row>
    <row r="182" spans="1:30">
      <c r="A182" s="209"/>
      <c r="B182" s="228" t="s">
        <v>178</v>
      </c>
      <c r="C182" s="241">
        <v>2018</v>
      </c>
      <c r="D182" s="241">
        <v>2019</v>
      </c>
      <c r="E182" s="241">
        <v>2020</v>
      </c>
      <c r="F182" s="241">
        <v>2021</v>
      </c>
      <c r="G182" s="241">
        <v>2022</v>
      </c>
      <c r="H182" s="241">
        <v>2023</v>
      </c>
      <c r="I182" s="241">
        <v>2025</v>
      </c>
      <c r="J182" s="241">
        <v>2030</v>
      </c>
      <c r="K182" s="241">
        <v>2035</v>
      </c>
      <c r="L182" s="241">
        <v>2040</v>
      </c>
      <c r="M182" s="241">
        <v>2045</v>
      </c>
      <c r="N182" s="242">
        <v>2050</v>
      </c>
      <c r="Q182" s="209"/>
      <c r="R182" s="209"/>
      <c r="S182" s="209"/>
    </row>
    <row r="183" spans="1:30">
      <c r="B183" s="150" t="s">
        <v>40</v>
      </c>
      <c r="C183" s="231">
        <f t="shared" ref="C183:N183" si="102">(C124*C148+C127*(1-$C$118)*C148)/100*C180/11.63</f>
        <v>7.1717284903430629</v>
      </c>
      <c r="D183" s="231">
        <f t="shared" si="102"/>
        <v>7.6772014539834341</v>
      </c>
      <c r="E183" s="231">
        <f t="shared" si="102"/>
        <v>6.5658491418562583</v>
      </c>
      <c r="F183" s="231">
        <f t="shared" si="102"/>
        <v>7.5559748635649742</v>
      </c>
      <c r="G183" s="231">
        <f t="shared" si="102"/>
        <v>8.6800984626339996</v>
      </c>
      <c r="H183" s="231">
        <f t="shared" ref="H183" si="103">(H124*H148+H127*(1-$C$118)*H148)/100*H180/11.63</f>
        <v>9.0320075117798275</v>
      </c>
      <c r="I183" s="231">
        <f t="shared" si="102"/>
        <v>9.5689228312754828</v>
      </c>
      <c r="J183" s="231">
        <f t="shared" si="102"/>
        <v>11.808337983236134</v>
      </c>
      <c r="K183" s="231">
        <f t="shared" si="102"/>
        <v>10.472641417527374</v>
      </c>
      <c r="L183" s="231">
        <f t="shared" si="102"/>
        <v>6.096883200535002</v>
      </c>
      <c r="M183" s="231">
        <f t="shared" si="102"/>
        <v>1.9706100970695077</v>
      </c>
      <c r="N183" s="231">
        <f t="shared" si="102"/>
        <v>1.4736220790784326E-2</v>
      </c>
      <c r="Q183" s="209"/>
      <c r="R183" s="209"/>
      <c r="S183" s="209"/>
      <c r="AA183" s="304"/>
      <c r="AB183" s="304"/>
    </row>
    <row r="184" spans="1:30">
      <c r="B184" s="150" t="s">
        <v>13</v>
      </c>
      <c r="C184" s="232">
        <f t="shared" ref="C184:N184" si="104">C125*C149/100*C180/11.63</f>
        <v>18.527060989317619</v>
      </c>
      <c r="D184" s="232">
        <f t="shared" si="104"/>
        <v>18.398473650995214</v>
      </c>
      <c r="E184" s="232">
        <f t="shared" si="104"/>
        <v>14.073550139148205</v>
      </c>
      <c r="F184" s="232">
        <f t="shared" si="104"/>
        <v>14.702207309659881</v>
      </c>
      <c r="G184" s="232">
        <f t="shared" si="104"/>
        <v>15.818050800932701</v>
      </c>
      <c r="H184" s="232">
        <f t="shared" ref="H184" si="105">H125*H149/100*H180/11.63</f>
        <v>14.778928375796543</v>
      </c>
      <c r="I184" s="232">
        <f t="shared" si="104"/>
        <v>12.873835653886003</v>
      </c>
      <c r="J184" s="232">
        <f t="shared" si="104"/>
        <v>6.0187482469265889</v>
      </c>
      <c r="K184" s="232">
        <f t="shared" si="104"/>
        <v>1.9395318815049678</v>
      </c>
      <c r="L184" s="232">
        <f t="shared" si="104"/>
        <v>0.38401481233102736</v>
      </c>
      <c r="M184" s="232">
        <f t="shared" si="104"/>
        <v>7.5164045670159912E-2</v>
      </c>
      <c r="N184" s="232">
        <f t="shared" si="104"/>
        <v>3.9158724075985109E-17</v>
      </c>
      <c r="Q184" s="209"/>
      <c r="R184" s="209"/>
      <c r="S184" s="209"/>
      <c r="AA184" s="304"/>
      <c r="AB184" s="304"/>
    </row>
    <row r="185" spans="1:30" s="407" customFormat="1">
      <c r="B185" s="408" t="s">
        <v>45</v>
      </c>
      <c r="C185" s="409">
        <f t="shared" ref="C185:N185" si="106">(C126*C150+C127*$C118*C150)/100*C180/11.63</f>
        <v>2.5988668858904492E-2</v>
      </c>
      <c r="D185" s="409">
        <f t="shared" si="106"/>
        <v>3.5653801929766783E-2</v>
      </c>
      <c r="E185" s="409">
        <f t="shared" si="106"/>
        <v>4.2751913388179574E-2</v>
      </c>
      <c r="F185" s="409">
        <f t="shared" si="106"/>
        <v>8.9101820021517078E-2</v>
      </c>
      <c r="G185" s="409">
        <f t="shared" si="106"/>
        <v>0.16245442756764814</v>
      </c>
      <c r="H185" s="409">
        <f t="shared" ref="H185" si="107">(H126*H150+H127*$C118*H150)/100*H180/11.63</f>
        <v>0.24997558444058446</v>
      </c>
      <c r="I185" s="409">
        <f t="shared" si="106"/>
        <v>0.40891105757095736</v>
      </c>
      <c r="J185" s="409">
        <f t="shared" si="106"/>
        <v>1.2341641944196995</v>
      </c>
      <c r="K185" s="409">
        <f t="shared" si="106"/>
        <v>2.6622240752376976</v>
      </c>
      <c r="L185" s="409">
        <f t="shared" si="106"/>
        <v>4.2869674081164417</v>
      </c>
      <c r="M185" s="409">
        <f t="shared" si="106"/>
        <v>5.502342623852134</v>
      </c>
      <c r="N185" s="409">
        <f t="shared" si="106"/>
        <v>5.9102529505194523</v>
      </c>
      <c r="O185" s="82"/>
      <c r="P185" s="82"/>
      <c r="Q185" s="209"/>
      <c r="R185" s="209"/>
      <c r="S185" s="209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</row>
    <row r="186" spans="1:30">
      <c r="B186" s="150" t="s">
        <v>47</v>
      </c>
      <c r="C186" s="232">
        <f t="shared" ref="C186:N186" si="108">C128*C152/100*C180/11.63</f>
        <v>0</v>
      </c>
      <c r="D186" s="232">
        <f t="shared" si="108"/>
        <v>0</v>
      </c>
      <c r="E186" s="232">
        <f t="shared" si="108"/>
        <v>0</v>
      </c>
      <c r="F186" s="232">
        <f t="shared" si="108"/>
        <v>0</v>
      </c>
      <c r="G186" s="232">
        <f t="shared" si="108"/>
        <v>0</v>
      </c>
      <c r="H186" s="232">
        <f t="shared" ref="H186" si="109">H128*H152/100*H180/11.63</f>
        <v>0</v>
      </c>
      <c r="I186" s="232">
        <f t="shared" si="108"/>
        <v>0</v>
      </c>
      <c r="J186" s="232">
        <f t="shared" si="108"/>
        <v>0</v>
      </c>
      <c r="K186" s="232">
        <f t="shared" si="108"/>
        <v>0</v>
      </c>
      <c r="L186" s="232">
        <f t="shared" si="108"/>
        <v>0</v>
      </c>
      <c r="M186" s="232">
        <f t="shared" si="108"/>
        <v>0</v>
      </c>
      <c r="N186" s="232">
        <f t="shared" si="108"/>
        <v>0</v>
      </c>
      <c r="Q186" s="209"/>
      <c r="R186" s="209"/>
      <c r="S186" s="209"/>
      <c r="AA186" s="304"/>
      <c r="AB186" s="304"/>
    </row>
    <row r="187" spans="1:30">
      <c r="B187" s="150" t="s">
        <v>60</v>
      </c>
      <c r="C187" s="231">
        <f>SUM(C183:C186)</f>
        <v>25.724778148519587</v>
      </c>
      <c r="D187" s="231">
        <f t="shared" ref="D187:N187" si="110">SUM(D183:D186)</f>
        <v>26.111328906908415</v>
      </c>
      <c r="E187" s="231">
        <f t="shared" si="110"/>
        <v>20.682151194392645</v>
      </c>
      <c r="F187" s="231">
        <f t="shared" si="110"/>
        <v>22.347283993246375</v>
      </c>
      <c r="G187" s="231">
        <f t="shared" si="110"/>
        <v>24.660603691134352</v>
      </c>
      <c r="H187" s="231">
        <f t="shared" ref="H187" si="111">SUM(H183:H186)</f>
        <v>24.060911472016954</v>
      </c>
      <c r="I187" s="231">
        <f t="shared" si="110"/>
        <v>22.851669542732441</v>
      </c>
      <c r="J187" s="231">
        <f t="shared" si="110"/>
        <v>19.061250424582422</v>
      </c>
      <c r="K187" s="231">
        <f t="shared" si="110"/>
        <v>15.074397374270038</v>
      </c>
      <c r="L187" s="231">
        <f t="shared" si="110"/>
        <v>10.767865420982471</v>
      </c>
      <c r="M187" s="231">
        <f t="shared" si="110"/>
        <v>7.5481167665918019</v>
      </c>
      <c r="N187" s="231">
        <f t="shared" si="110"/>
        <v>5.9249891713102363</v>
      </c>
      <c r="Q187" s="209"/>
      <c r="R187" s="209"/>
      <c r="S187" s="209"/>
      <c r="AA187" s="304"/>
      <c r="AB187" s="304"/>
    </row>
    <row r="188" spans="1:30">
      <c r="B188" s="233" t="s">
        <v>179</v>
      </c>
      <c r="C188" s="234">
        <f t="shared" ref="C188" si="112">C153/100*C180/11.63-C187</f>
        <v>2.6586426003731845E-3</v>
      </c>
      <c r="D188" s="234">
        <f t="shared" ref="D188:N188" si="113">D153/100*D180/11.63-D187</f>
        <v>-1.4503037042707945E-3</v>
      </c>
      <c r="E188" s="234">
        <f t="shared" si="113"/>
        <v>1.400604432252095E-3</v>
      </c>
      <c r="F188" s="234">
        <f t="shared" si="113"/>
        <v>-6.3008220225668765E-4</v>
      </c>
      <c r="G188" s="234">
        <f t="shared" si="113"/>
        <v>1.3248944160757503E-3</v>
      </c>
      <c r="H188" s="234">
        <f t="shared" ref="H188" si="114">H153/100*H180/11.63-H187</f>
        <v>0</v>
      </c>
      <c r="I188" s="234">
        <f t="shared" si="113"/>
        <v>0</v>
      </c>
      <c r="J188" s="234">
        <f t="shared" si="113"/>
        <v>0</v>
      </c>
      <c r="K188" s="234">
        <f t="shared" si="113"/>
        <v>0</v>
      </c>
      <c r="L188" s="234">
        <f t="shared" si="113"/>
        <v>0</v>
      </c>
      <c r="M188" s="234">
        <f t="shared" si="113"/>
        <v>0</v>
      </c>
      <c r="N188" s="234">
        <f t="shared" si="113"/>
        <v>0</v>
      </c>
      <c r="Q188" s="209"/>
      <c r="R188" s="209"/>
      <c r="S188" s="209"/>
    </row>
    <row r="189" spans="1:30">
      <c r="B189" s="82" t="s">
        <v>558</v>
      </c>
      <c r="I189" s="154">
        <f>I187/$D187-1</f>
        <v>-0.12483697692282325</v>
      </c>
      <c r="J189" s="154">
        <f t="shared" ref="J189:N189" si="115">J187/$D187-1</f>
        <v>-0.27000075359859288</v>
      </c>
      <c r="K189" s="154">
        <f t="shared" si="115"/>
        <v>-0.422687469181941</v>
      </c>
      <c r="L189" s="154">
        <f t="shared" si="115"/>
        <v>-0.58761710446175108</v>
      </c>
      <c r="M189" s="154">
        <f t="shared" si="115"/>
        <v>-0.71092559886545048</v>
      </c>
      <c r="N189" s="154">
        <f t="shared" si="115"/>
        <v>-0.77308741380287893</v>
      </c>
      <c r="Q189" s="209"/>
      <c r="R189" s="209"/>
      <c r="S189" s="209"/>
    </row>
    <row r="191" spans="1:30" ht="30">
      <c r="B191" s="529" t="s">
        <v>501</v>
      </c>
      <c r="C191" s="241">
        <v>2018</v>
      </c>
      <c r="D191" s="241">
        <v>2019</v>
      </c>
      <c r="E191" s="241">
        <v>2020</v>
      </c>
      <c r="F191" s="241">
        <v>2021</v>
      </c>
      <c r="G191" s="241">
        <v>2022</v>
      </c>
      <c r="H191" s="241">
        <v>2023</v>
      </c>
      <c r="I191" s="241">
        <v>2025</v>
      </c>
      <c r="J191" s="241">
        <v>2030</v>
      </c>
      <c r="K191" s="241">
        <v>2035</v>
      </c>
      <c r="L191" s="241">
        <v>2040</v>
      </c>
      <c r="M191" s="241">
        <v>2045</v>
      </c>
      <c r="N191" s="242">
        <v>2050</v>
      </c>
      <c r="P191" s="529" t="s">
        <v>501</v>
      </c>
      <c r="Q191" s="241">
        <v>2025</v>
      </c>
      <c r="R191" s="241">
        <v>2030</v>
      </c>
      <c r="S191" s="241">
        <v>2035</v>
      </c>
      <c r="T191" s="241">
        <v>2040</v>
      </c>
      <c r="U191" s="241">
        <v>2045</v>
      </c>
      <c r="V191" s="242">
        <v>2050</v>
      </c>
    </row>
    <row r="192" spans="1:30">
      <c r="B192" s="218" t="s">
        <v>40</v>
      </c>
      <c r="C192" s="527">
        <f>C183*11.63</f>
        <v>83.407202342689828</v>
      </c>
      <c r="D192" s="527">
        <f t="shared" ref="D192:N192" si="116">D183*11.63</f>
        <v>89.285852909827341</v>
      </c>
      <c r="E192" s="527">
        <f t="shared" si="116"/>
        <v>76.360825519788293</v>
      </c>
      <c r="F192" s="527">
        <f t="shared" si="116"/>
        <v>87.875987663260659</v>
      </c>
      <c r="G192" s="527">
        <f t="shared" si="116"/>
        <v>100.94954512043343</v>
      </c>
      <c r="H192" s="527">
        <f t="shared" ref="H192" si="117">H183*11.63</f>
        <v>105.0422473619994</v>
      </c>
      <c r="I192" s="527">
        <f t="shared" si="116"/>
        <v>111.28657252773387</v>
      </c>
      <c r="J192" s="1044">
        <f t="shared" si="116"/>
        <v>137.33097074503624</v>
      </c>
      <c r="K192" s="1044">
        <f t="shared" si="116"/>
        <v>121.79681968584336</v>
      </c>
      <c r="L192" s="527">
        <f t="shared" si="116"/>
        <v>70.906751622222075</v>
      </c>
      <c r="M192" s="527">
        <f t="shared" si="116"/>
        <v>22.918195428918377</v>
      </c>
      <c r="N192" s="527">
        <f t="shared" si="116"/>
        <v>0.17138224779682174</v>
      </c>
      <c r="P192" s="1051" t="s">
        <v>40</v>
      </c>
      <c r="Q192" s="1053">
        <v>137</v>
      </c>
      <c r="R192" s="1045">
        <v>122</v>
      </c>
      <c r="S192" s="1045">
        <v>88</v>
      </c>
      <c r="T192" s="1053">
        <v>47</v>
      </c>
      <c r="U192" s="1053">
        <v>16</v>
      </c>
      <c r="V192" s="1053">
        <v>0</v>
      </c>
    </row>
    <row r="193" spans="2:22">
      <c r="B193" s="218" t="s">
        <v>13</v>
      </c>
      <c r="C193" s="527">
        <f t="shared" ref="C193" si="118">C184*11.63</f>
        <v>215.46971930576393</v>
      </c>
      <c r="D193" s="527">
        <f t="shared" ref="D193:N193" si="119">D184*11.63</f>
        <v>213.97424856107435</v>
      </c>
      <c r="E193" s="527">
        <f t="shared" si="119"/>
        <v>163.67538811829363</v>
      </c>
      <c r="F193" s="527">
        <f t="shared" si="119"/>
        <v>170.98667101134444</v>
      </c>
      <c r="G193" s="527">
        <f t="shared" si="119"/>
        <v>183.96393081484732</v>
      </c>
      <c r="H193" s="527">
        <f t="shared" ref="H193" si="120">H184*11.63</f>
        <v>171.87893701051379</v>
      </c>
      <c r="I193" s="527">
        <f t="shared" si="119"/>
        <v>149.72270865469423</v>
      </c>
      <c r="J193" s="1044">
        <f t="shared" si="119"/>
        <v>69.998042111756234</v>
      </c>
      <c r="K193" s="1044">
        <f t="shared" si="119"/>
        <v>22.556755781902776</v>
      </c>
      <c r="L193" s="527">
        <f t="shared" si="119"/>
        <v>4.4660922674098487</v>
      </c>
      <c r="M193" s="527">
        <f t="shared" si="119"/>
        <v>0.87415785114395983</v>
      </c>
      <c r="N193" s="527">
        <f t="shared" si="119"/>
        <v>4.5541596100370683E-16</v>
      </c>
      <c r="P193" s="1051" t="s">
        <v>13</v>
      </c>
      <c r="Q193" s="1053">
        <v>111</v>
      </c>
      <c r="R193" s="1045">
        <v>69</v>
      </c>
      <c r="S193" s="1045">
        <v>44</v>
      </c>
      <c r="T193" s="1053">
        <v>22</v>
      </c>
      <c r="U193" s="1053">
        <v>7</v>
      </c>
      <c r="V193" s="1053">
        <v>0</v>
      </c>
    </row>
    <row r="194" spans="2:22">
      <c r="B194" s="218" t="s">
        <v>45</v>
      </c>
      <c r="C194" s="527">
        <f t="shared" ref="C194" si="121">C185*11.63</f>
        <v>0.30224821882905928</v>
      </c>
      <c r="D194" s="527">
        <f t="shared" ref="D194:N194" si="122">D185*11.63</f>
        <v>0.41465371644318771</v>
      </c>
      <c r="E194" s="527">
        <f t="shared" si="122"/>
        <v>0.49720475270452846</v>
      </c>
      <c r="F194" s="527">
        <f t="shared" si="122"/>
        <v>1.0362541668502436</v>
      </c>
      <c r="G194" s="527">
        <f t="shared" si="122"/>
        <v>1.889344992611748</v>
      </c>
      <c r="H194" s="1063">
        <f t="shared" ref="H194" si="123">H185*11.63</f>
        <v>2.9072160470439976</v>
      </c>
      <c r="I194" s="1064">
        <f t="shared" si="122"/>
        <v>4.7556355995502342</v>
      </c>
      <c r="J194" s="1044">
        <f t="shared" si="122"/>
        <v>14.353329581101105</v>
      </c>
      <c r="K194" s="1044">
        <f t="shared" si="122"/>
        <v>30.961665995014425</v>
      </c>
      <c r="L194" s="527">
        <f t="shared" si="122"/>
        <v>49.857430956394218</v>
      </c>
      <c r="M194" s="527">
        <f t="shared" si="122"/>
        <v>63.992244715400325</v>
      </c>
      <c r="N194" s="1044">
        <f t="shared" si="122"/>
        <v>68.736241814541231</v>
      </c>
      <c r="P194" s="1051" t="s">
        <v>45</v>
      </c>
      <c r="Q194" s="1053">
        <v>4</v>
      </c>
      <c r="R194" s="1045">
        <v>13</v>
      </c>
      <c r="S194" s="1045">
        <v>27</v>
      </c>
      <c r="T194" s="1053">
        <v>41</v>
      </c>
      <c r="U194" s="1053">
        <v>50</v>
      </c>
      <c r="V194" s="1045">
        <v>53</v>
      </c>
    </row>
    <row r="195" spans="2:22">
      <c r="B195" s="218" t="s">
        <v>47</v>
      </c>
      <c r="C195" s="527">
        <f t="shared" ref="C195" si="124">C186*11.63</f>
        <v>0</v>
      </c>
      <c r="D195" s="527">
        <f t="shared" ref="D195:N195" si="125">D186*11.63</f>
        <v>0</v>
      </c>
      <c r="E195" s="527">
        <f t="shared" si="125"/>
        <v>0</v>
      </c>
      <c r="F195" s="527">
        <f t="shared" si="125"/>
        <v>0</v>
      </c>
      <c r="G195" s="527">
        <f t="shared" si="125"/>
        <v>0</v>
      </c>
      <c r="H195" s="527">
        <f t="shared" ref="H195" si="126">H186*11.63</f>
        <v>0</v>
      </c>
      <c r="I195" s="527">
        <f t="shared" si="125"/>
        <v>0</v>
      </c>
      <c r="J195" s="1044">
        <f t="shared" si="125"/>
        <v>0</v>
      </c>
      <c r="K195" s="1044">
        <f t="shared" si="125"/>
        <v>0</v>
      </c>
      <c r="L195" s="527">
        <f t="shared" si="125"/>
        <v>0</v>
      </c>
      <c r="M195" s="527">
        <f t="shared" si="125"/>
        <v>0</v>
      </c>
      <c r="N195" s="527">
        <f t="shared" si="125"/>
        <v>0</v>
      </c>
      <c r="P195" s="1051" t="s">
        <v>47</v>
      </c>
      <c r="Q195" s="1053">
        <v>0</v>
      </c>
      <c r="R195" s="1045">
        <v>0</v>
      </c>
      <c r="S195" s="1045">
        <v>0</v>
      </c>
      <c r="T195" s="1053">
        <v>0</v>
      </c>
      <c r="U195" s="1053">
        <v>0</v>
      </c>
      <c r="V195" s="1053">
        <v>0</v>
      </c>
    </row>
    <row r="196" spans="2:22">
      <c r="B196" s="218" t="s">
        <v>60</v>
      </c>
      <c r="C196" s="527">
        <f t="shared" ref="C196" si="127">C187*11.63</f>
        <v>299.17916986728284</v>
      </c>
      <c r="D196" s="527">
        <f t="shared" ref="D196:N196" si="128">D187*11.63</f>
        <v>303.67475518734489</v>
      </c>
      <c r="E196" s="527">
        <f t="shared" si="128"/>
        <v>240.53341839078649</v>
      </c>
      <c r="F196" s="527">
        <f t="shared" si="128"/>
        <v>259.89891284145534</v>
      </c>
      <c r="G196" s="527">
        <f t="shared" si="128"/>
        <v>286.80282092789253</v>
      </c>
      <c r="H196" s="527">
        <f t="shared" ref="H196" si="129">H187*11.63</f>
        <v>279.82840041955717</v>
      </c>
      <c r="I196" s="527">
        <f t="shared" si="128"/>
        <v>265.76491678197829</v>
      </c>
      <c r="J196" s="1044">
        <f t="shared" si="128"/>
        <v>221.6823424378936</v>
      </c>
      <c r="K196" s="1044">
        <f t="shared" si="128"/>
        <v>175.31524146276055</v>
      </c>
      <c r="L196" s="527">
        <f t="shared" si="128"/>
        <v>125.23027484602615</v>
      </c>
      <c r="M196" s="527">
        <f t="shared" si="128"/>
        <v>87.784597995462661</v>
      </c>
      <c r="N196" s="527">
        <f t="shared" si="128"/>
        <v>68.907624062338058</v>
      </c>
      <c r="P196" s="1051" t="s">
        <v>60</v>
      </c>
      <c r="Q196" s="1053">
        <v>252</v>
      </c>
      <c r="R196" s="1045">
        <v>203</v>
      </c>
      <c r="S196" s="1045">
        <v>159</v>
      </c>
      <c r="T196" s="1053">
        <v>110</v>
      </c>
      <c r="U196" s="1053">
        <v>74</v>
      </c>
      <c r="V196" s="1053">
        <v>53</v>
      </c>
    </row>
    <row r="197" spans="2:22">
      <c r="B197" s="82" t="s">
        <v>722</v>
      </c>
      <c r="D197" s="154"/>
      <c r="E197" s="154"/>
      <c r="F197" s="154"/>
      <c r="G197" s="154"/>
      <c r="H197" s="154">
        <f t="shared" ref="H197:N197" si="130">H196/$H196-1</f>
        <v>0</v>
      </c>
      <c r="I197" s="154">
        <f t="shared" si="130"/>
        <v>-5.0257527886708342E-2</v>
      </c>
      <c r="J197" s="154">
        <f t="shared" si="130"/>
        <v>-0.20779183919317346</v>
      </c>
      <c r="K197" s="154">
        <f t="shared" si="130"/>
        <v>-0.37349017755201452</v>
      </c>
      <c r="L197" s="154">
        <f t="shared" si="130"/>
        <v>-0.55247475003157742</v>
      </c>
      <c r="M197" s="154">
        <f t="shared" si="130"/>
        <v>-0.68629132045266339</v>
      </c>
      <c r="N197" s="154">
        <f t="shared" si="130"/>
        <v>-0.75375042719387209</v>
      </c>
    </row>
    <row r="198" spans="2:22">
      <c r="B198" s="82" t="s">
        <v>732</v>
      </c>
      <c r="C198" s="1052">
        <f>C192+C193</f>
        <v>298.87692164845373</v>
      </c>
      <c r="D198" s="1052">
        <f t="shared" ref="D198:V198" si="131">D192+D193</f>
        <v>303.2601014709017</v>
      </c>
      <c r="E198" s="1052">
        <f t="shared" si="131"/>
        <v>240.0362136380819</v>
      </c>
      <c r="F198" s="1052">
        <f t="shared" si="131"/>
        <v>258.86265867460509</v>
      </c>
      <c r="G198" s="1052">
        <f t="shared" si="131"/>
        <v>284.91347593528076</v>
      </c>
      <c r="H198" s="1052">
        <f t="shared" si="131"/>
        <v>276.92118437251321</v>
      </c>
      <c r="I198" s="1052">
        <f t="shared" si="131"/>
        <v>261.00928118242808</v>
      </c>
      <c r="J198" s="1050">
        <f t="shared" si="131"/>
        <v>207.32901285679247</v>
      </c>
      <c r="K198" s="1052">
        <f t="shared" si="131"/>
        <v>144.35357546774614</v>
      </c>
      <c r="L198" s="1052">
        <f t="shared" si="131"/>
        <v>75.372843889631923</v>
      </c>
      <c r="M198" s="1052">
        <f t="shared" si="131"/>
        <v>23.792353280062336</v>
      </c>
      <c r="N198" s="1052">
        <f t="shared" si="131"/>
        <v>0.17138224779682218</v>
      </c>
      <c r="O198" s="1052"/>
      <c r="P198" s="1052"/>
      <c r="Q198" s="1052">
        <f t="shared" si="131"/>
        <v>248</v>
      </c>
      <c r="R198" s="1050">
        <f t="shared" si="131"/>
        <v>191</v>
      </c>
      <c r="S198" s="1052">
        <f t="shared" si="131"/>
        <v>132</v>
      </c>
      <c r="T198" s="1052">
        <f t="shared" si="131"/>
        <v>69</v>
      </c>
      <c r="U198" s="1052">
        <f t="shared" si="131"/>
        <v>23</v>
      </c>
      <c r="V198" s="1052">
        <f t="shared" si="131"/>
        <v>0</v>
      </c>
    </row>
    <row r="199" spans="2:22">
      <c r="J199" s="1545">
        <f>J198/R198-1</f>
        <v>8.5492213909908132E-2</v>
      </c>
    </row>
    <row r="200" spans="2:22" s="1059" customFormat="1" ht="30">
      <c r="B200" s="1056" t="s">
        <v>734</v>
      </c>
      <c r="C200" s="1057">
        <v>2018</v>
      </c>
      <c r="D200" s="1057">
        <v>2019</v>
      </c>
      <c r="E200" s="1057">
        <v>2020</v>
      </c>
      <c r="F200" s="1057">
        <v>2021</v>
      </c>
      <c r="G200" s="1057">
        <v>2022</v>
      </c>
      <c r="H200" s="1057">
        <v>2023</v>
      </c>
      <c r="I200" s="1057">
        <v>2025</v>
      </c>
      <c r="J200" s="1057">
        <v>2030</v>
      </c>
      <c r="K200" s="1057">
        <v>2035</v>
      </c>
      <c r="L200" s="1057">
        <v>2040</v>
      </c>
      <c r="M200" s="1057">
        <v>2045</v>
      </c>
      <c r="N200" s="1058">
        <v>2050</v>
      </c>
      <c r="P200" s="1056" t="s">
        <v>501</v>
      </c>
      <c r="Q200" s="1057">
        <v>2025</v>
      </c>
      <c r="R200" s="1057">
        <v>2030</v>
      </c>
      <c r="S200" s="1057">
        <v>2035</v>
      </c>
      <c r="T200" s="1057">
        <v>2040</v>
      </c>
      <c r="U200" s="1057">
        <v>2045</v>
      </c>
      <c r="V200" s="1058">
        <v>2050</v>
      </c>
    </row>
    <row r="201" spans="2:22" s="1059" customFormat="1">
      <c r="B201" s="1060" t="s">
        <v>40</v>
      </c>
      <c r="C201" s="1061">
        <f>C192*$C$14/11.63</f>
        <v>15.573746830566582</v>
      </c>
      <c r="D201" s="1061">
        <f t="shared" ref="D201:N201" si="132">D192*$C$14/11.63</f>
        <v>16.671405222965479</v>
      </c>
      <c r="E201" s="1061">
        <f t="shared" si="132"/>
        <v>14.258051235577494</v>
      </c>
      <c r="F201" s="1061">
        <f t="shared" si="132"/>
        <v>16.408155961528426</v>
      </c>
      <c r="G201" s="1061">
        <f t="shared" si="132"/>
        <v>18.849243401151909</v>
      </c>
      <c r="H201" s="1061">
        <f t="shared" si="132"/>
        <v>19.613430506974758</v>
      </c>
      <c r="I201" s="1061">
        <f t="shared" si="132"/>
        <v>20.779367458790137</v>
      </c>
      <c r="J201" s="1061">
        <f t="shared" si="132"/>
        <v>25.642363133003347</v>
      </c>
      <c r="K201" s="1061">
        <f t="shared" si="132"/>
        <v>22.741835012785788</v>
      </c>
      <c r="L201" s="1061">
        <f t="shared" si="132"/>
        <v>13.23966956480872</v>
      </c>
      <c r="M201" s="1061">
        <f t="shared" si="132"/>
        <v>4.2792728133592091</v>
      </c>
      <c r="N201" s="1061">
        <f t="shared" si="132"/>
        <v>3.2000398808185872E-2</v>
      </c>
      <c r="P201" s="1062" t="s">
        <v>40</v>
      </c>
      <c r="Q201" s="1061">
        <f t="shared" ref="Q201:V201" si="133">Q192*$C$14/11.63</f>
        <v>25.580564457987965</v>
      </c>
      <c r="R201" s="1061">
        <f t="shared" si="133"/>
        <v>22.779772729011178</v>
      </c>
      <c r="S201" s="1061">
        <f t="shared" si="133"/>
        <v>16.431311476663801</v>
      </c>
      <c r="T201" s="1061">
        <f t="shared" si="133"/>
        <v>8.7758140841272585</v>
      </c>
      <c r="U201" s="1061">
        <f t="shared" si="133"/>
        <v>2.9875111775752368</v>
      </c>
      <c r="V201" s="1061">
        <f t="shared" si="133"/>
        <v>0</v>
      </c>
    </row>
    <row r="202" spans="2:22" s="1059" customFormat="1">
      <c r="B202" s="1060" t="s">
        <v>13</v>
      </c>
      <c r="C202" s="1061">
        <f>C193*$C$15/11.63</f>
        <v>46.701009975754701</v>
      </c>
      <c r="D202" s="1061">
        <f t="shared" ref="D202:N202" si="134">D193*$C$15/11.63</f>
        <v>46.376880931584509</v>
      </c>
      <c r="E202" s="1061">
        <f t="shared" si="134"/>
        <v>35.475081871949506</v>
      </c>
      <c r="F202" s="1061">
        <f t="shared" si="134"/>
        <v>37.05973282162379</v>
      </c>
      <c r="G202" s="1061">
        <f t="shared" si="134"/>
        <v>39.872430315703348</v>
      </c>
      <c r="H202" s="1061">
        <f t="shared" si="134"/>
        <v>37.253122980865157</v>
      </c>
      <c r="I202" s="1061">
        <f t="shared" si="134"/>
        <v>32.450971454404474</v>
      </c>
      <c r="J202" s="1061">
        <f t="shared" si="134"/>
        <v>15.171409112505298</v>
      </c>
      <c r="K202" s="1061">
        <f t="shared" si="134"/>
        <v>4.8889620322771936</v>
      </c>
      <c r="L202" s="1061">
        <f t="shared" si="134"/>
        <v>0.9679829732222095</v>
      </c>
      <c r="M202" s="1061">
        <f t="shared" si="134"/>
        <v>0.18946539058106204</v>
      </c>
      <c r="N202" s="1061">
        <f t="shared" si="134"/>
        <v>9.870707311671467E-17</v>
      </c>
      <c r="P202" s="1062" t="s">
        <v>13</v>
      </c>
      <c r="Q202" s="1061">
        <f t="shared" ref="Q202:V202" si="135">Q193*$C$15/11.63</f>
        <v>24.058193067735164</v>
      </c>
      <c r="R202" s="1061">
        <f t="shared" si="135"/>
        <v>14.955092988051591</v>
      </c>
      <c r="S202" s="1061">
        <f t="shared" si="135"/>
        <v>9.5365810358589851</v>
      </c>
      <c r="T202" s="1061">
        <f t="shared" si="135"/>
        <v>4.7682905179294925</v>
      </c>
      <c r="U202" s="1061">
        <f t="shared" si="135"/>
        <v>1.5171833466139295</v>
      </c>
      <c r="V202" s="1061">
        <f t="shared" si="135"/>
        <v>0</v>
      </c>
    </row>
    <row r="203" spans="2:22" s="1059" customFormat="1">
      <c r="B203" s="1060" t="s">
        <v>45</v>
      </c>
      <c r="C203" s="1061">
        <f>0</f>
        <v>0</v>
      </c>
      <c r="D203" s="1061">
        <f>0</f>
        <v>0</v>
      </c>
      <c r="E203" s="1061">
        <f>0</f>
        <v>0</v>
      </c>
      <c r="F203" s="1061">
        <f>0</f>
        <v>0</v>
      </c>
      <c r="G203" s="1061">
        <f>0</f>
        <v>0</v>
      </c>
      <c r="H203" s="1061">
        <f>0</f>
        <v>0</v>
      </c>
      <c r="I203" s="1061">
        <f>0</f>
        <v>0</v>
      </c>
      <c r="J203" s="1061">
        <f>0</f>
        <v>0</v>
      </c>
      <c r="K203" s="1061">
        <f>0</f>
        <v>0</v>
      </c>
      <c r="L203" s="1061">
        <f>0</f>
        <v>0</v>
      </c>
      <c r="M203" s="1061">
        <f>0</f>
        <v>0</v>
      </c>
      <c r="N203" s="1061">
        <f>0</f>
        <v>0</v>
      </c>
      <c r="P203" s="1062" t="s">
        <v>45</v>
      </c>
      <c r="Q203" s="1061">
        <f>0</f>
        <v>0</v>
      </c>
      <c r="R203" s="1061">
        <f>0</f>
        <v>0</v>
      </c>
      <c r="S203" s="1061">
        <f>0</f>
        <v>0</v>
      </c>
      <c r="T203" s="1061">
        <f>0</f>
        <v>0</v>
      </c>
      <c r="U203" s="1061">
        <f>0</f>
        <v>0</v>
      </c>
      <c r="V203" s="1061">
        <f>0</f>
        <v>0</v>
      </c>
    </row>
    <row r="204" spans="2:22" s="1059" customFormat="1">
      <c r="B204" s="1060" t="s">
        <v>47</v>
      </c>
      <c r="C204" s="1061">
        <f>0</f>
        <v>0</v>
      </c>
      <c r="D204" s="1061">
        <f>0</f>
        <v>0</v>
      </c>
      <c r="E204" s="1061">
        <f>0</f>
        <v>0</v>
      </c>
      <c r="F204" s="1061">
        <f>0</f>
        <v>0</v>
      </c>
      <c r="G204" s="1061">
        <f>0</f>
        <v>0</v>
      </c>
      <c r="H204" s="1061">
        <f>0</f>
        <v>0</v>
      </c>
      <c r="I204" s="1061">
        <f>0</f>
        <v>0</v>
      </c>
      <c r="J204" s="1061">
        <f>0</f>
        <v>0</v>
      </c>
      <c r="K204" s="1061">
        <f>0</f>
        <v>0</v>
      </c>
      <c r="L204" s="1061">
        <f>0</f>
        <v>0</v>
      </c>
      <c r="M204" s="1061">
        <f>0</f>
        <v>0</v>
      </c>
      <c r="N204" s="1061">
        <f>0</f>
        <v>0</v>
      </c>
      <c r="P204" s="1062" t="s">
        <v>47</v>
      </c>
      <c r="Q204" s="1061">
        <f>0</f>
        <v>0</v>
      </c>
      <c r="R204" s="1061">
        <f>0</f>
        <v>0</v>
      </c>
      <c r="S204" s="1061">
        <f>0</f>
        <v>0</v>
      </c>
      <c r="T204" s="1061">
        <f>0</f>
        <v>0</v>
      </c>
      <c r="U204" s="1061">
        <f>0</f>
        <v>0</v>
      </c>
      <c r="V204" s="1061">
        <f>0</f>
        <v>0</v>
      </c>
    </row>
    <row r="205" spans="2:22" s="1059" customFormat="1">
      <c r="B205" s="1060" t="s">
        <v>60</v>
      </c>
      <c r="C205" s="1061">
        <f>SUM(C201:C204)</f>
        <v>62.274756806321285</v>
      </c>
      <c r="D205" s="1061">
        <f t="shared" ref="D205:N205" si="136">SUM(D201:D204)</f>
        <v>63.048286154549984</v>
      </c>
      <c r="E205" s="1061">
        <f t="shared" si="136"/>
        <v>49.733133107526996</v>
      </c>
      <c r="F205" s="1061">
        <f t="shared" si="136"/>
        <v>53.467888783152219</v>
      </c>
      <c r="G205" s="1061">
        <f t="shared" si="136"/>
        <v>58.721673716855257</v>
      </c>
      <c r="H205" s="1061">
        <f t="shared" si="136"/>
        <v>56.866553487839916</v>
      </c>
      <c r="I205" s="1061">
        <f t="shared" si="136"/>
        <v>53.230338913194615</v>
      </c>
      <c r="J205" s="1061">
        <f t="shared" si="136"/>
        <v>40.813772245508645</v>
      </c>
      <c r="K205" s="1061">
        <f t="shared" si="136"/>
        <v>27.630797045062984</v>
      </c>
      <c r="L205" s="1061">
        <f t="shared" si="136"/>
        <v>14.20765253803093</v>
      </c>
      <c r="M205" s="1061">
        <f t="shared" si="136"/>
        <v>4.468738203940271</v>
      </c>
      <c r="N205" s="1061">
        <f t="shared" si="136"/>
        <v>3.2000398808185969E-2</v>
      </c>
      <c r="P205" s="1062" t="s">
        <v>60</v>
      </c>
      <c r="Q205" s="1061">
        <f t="shared" ref="Q205" si="137">SUM(Q201:Q204)</f>
        <v>49.638757525723129</v>
      </c>
      <c r="R205" s="1061">
        <f t="shared" ref="R205" si="138">SUM(R201:R204)</f>
        <v>37.734865717062767</v>
      </c>
      <c r="S205" s="1061">
        <f t="shared" ref="S205" si="139">SUM(S201:S204)</f>
        <v>25.967892512522788</v>
      </c>
      <c r="T205" s="1061">
        <f t="shared" ref="T205" si="140">SUM(T201:T204)</f>
        <v>13.544104602056752</v>
      </c>
      <c r="U205" s="1061">
        <f t="shared" ref="U205" si="141">SUM(U201:U204)</f>
        <v>4.5046945241891665</v>
      </c>
      <c r="V205" s="1061">
        <f t="shared" ref="V205" si="142">SUM(V201:V204)</f>
        <v>0</v>
      </c>
    </row>
    <row r="206" spans="2:22">
      <c r="B206" s="82" t="s">
        <v>722</v>
      </c>
      <c r="D206" s="154"/>
      <c r="E206" s="154"/>
      <c r="F206" s="154"/>
      <c r="G206" s="154"/>
      <c r="H206" s="154">
        <f t="shared" ref="H206:N206" si="143">H205/$H205-1</f>
        <v>0</v>
      </c>
      <c r="I206" s="154">
        <f t="shared" si="143"/>
        <v>-6.3942939243238128E-2</v>
      </c>
      <c r="J206" s="154">
        <f t="shared" si="143"/>
        <v>-0.28228862587503079</v>
      </c>
      <c r="K206" s="154">
        <f t="shared" si="143"/>
        <v>-0.51411162888618822</v>
      </c>
      <c r="L206" s="154">
        <f t="shared" si="143"/>
        <v>-0.75015801615146183</v>
      </c>
      <c r="M206" s="154">
        <f t="shared" si="143"/>
        <v>-0.92141710847843372</v>
      </c>
      <c r="N206" s="154">
        <f t="shared" si="143"/>
        <v>-0.9994372720545649</v>
      </c>
      <c r="R206" s="211">
        <f>R205/H205-1</f>
        <v>-0.33643128688761104</v>
      </c>
    </row>
    <row r="207" spans="2:22">
      <c r="B207" s="82" t="s">
        <v>735</v>
      </c>
      <c r="C207" s="1052">
        <f>C201+C202</f>
        <v>62.274756806321285</v>
      </c>
      <c r="D207" s="1052">
        <f t="shared" ref="D207:N207" si="144">D201+D202</f>
        <v>63.048286154549984</v>
      </c>
      <c r="E207" s="1052">
        <f t="shared" si="144"/>
        <v>49.733133107526996</v>
      </c>
      <c r="F207" s="1052">
        <f t="shared" si="144"/>
        <v>53.467888783152219</v>
      </c>
      <c r="G207" s="1052">
        <f t="shared" si="144"/>
        <v>58.721673716855257</v>
      </c>
      <c r="H207" s="1052">
        <f t="shared" si="144"/>
        <v>56.866553487839916</v>
      </c>
      <c r="I207" s="1052">
        <f t="shared" si="144"/>
        <v>53.230338913194615</v>
      </c>
      <c r="J207" s="1046">
        <f t="shared" si="144"/>
        <v>40.813772245508645</v>
      </c>
      <c r="K207" s="1052">
        <f t="shared" si="144"/>
        <v>27.630797045062984</v>
      </c>
      <c r="L207" s="1052">
        <f t="shared" si="144"/>
        <v>14.20765253803093</v>
      </c>
      <c r="M207" s="1052">
        <f t="shared" si="144"/>
        <v>4.468738203940271</v>
      </c>
      <c r="N207" s="1052">
        <f t="shared" si="144"/>
        <v>3.2000398808185969E-2</v>
      </c>
      <c r="O207" s="1052"/>
      <c r="P207" s="1052"/>
      <c r="Q207" s="1052">
        <f t="shared" ref="Q207:V207" si="145">Q201+Q202</f>
        <v>49.638757525723129</v>
      </c>
      <c r="R207" s="1046">
        <f t="shared" si="145"/>
        <v>37.734865717062767</v>
      </c>
      <c r="S207" s="1052">
        <f t="shared" si="145"/>
        <v>25.967892512522788</v>
      </c>
      <c r="T207" s="1052">
        <f t="shared" si="145"/>
        <v>13.544104602056752</v>
      </c>
      <c r="U207" s="1052">
        <f t="shared" si="145"/>
        <v>4.5046945241891665</v>
      </c>
      <c r="V207" s="1052">
        <f t="shared" si="145"/>
        <v>0</v>
      </c>
    </row>
    <row r="208" spans="2:22">
      <c r="C208" s="1052"/>
      <c r="D208" s="1052"/>
      <c r="E208" s="1052"/>
      <c r="F208" s="1052"/>
      <c r="G208" s="1052"/>
      <c r="H208" s="1052"/>
      <c r="I208" s="1052"/>
      <c r="J208" s="1543">
        <f>J207/R207-1</f>
        <v>8.1593149198717629E-2</v>
      </c>
      <c r="K208" s="1052"/>
      <c r="L208" s="1052"/>
      <c r="M208" s="1052"/>
      <c r="N208" s="1052"/>
      <c r="O208" s="1052"/>
    </row>
    <row r="209" spans="2:28">
      <c r="J209" s="580"/>
    </row>
    <row r="210" spans="2:28">
      <c r="B210" s="82" t="s">
        <v>335</v>
      </c>
      <c r="P210" s="82" t="s">
        <v>335</v>
      </c>
    </row>
    <row r="211" spans="2:28">
      <c r="C211" s="82">
        <v>2018</v>
      </c>
      <c r="D211" s="82">
        <v>2019</v>
      </c>
      <c r="E211" s="82">
        <v>2020</v>
      </c>
      <c r="F211" s="82">
        <v>2021</v>
      </c>
      <c r="G211" s="82">
        <v>2022</v>
      </c>
      <c r="H211" s="82">
        <v>2023</v>
      </c>
      <c r="I211" s="82">
        <v>2025</v>
      </c>
      <c r="J211" s="82">
        <v>2030</v>
      </c>
      <c r="K211" s="82">
        <v>2035</v>
      </c>
      <c r="L211" s="82">
        <v>2040</v>
      </c>
      <c r="M211" s="82">
        <v>2045</v>
      </c>
      <c r="N211" s="82">
        <v>2050</v>
      </c>
      <c r="Q211" s="82">
        <v>2018</v>
      </c>
      <c r="R211" s="82">
        <v>2019</v>
      </c>
      <c r="S211" s="82">
        <v>2020</v>
      </c>
      <c r="T211" s="82">
        <v>2021</v>
      </c>
      <c r="U211" s="82">
        <v>2022</v>
      </c>
      <c r="V211" s="82">
        <v>2023</v>
      </c>
      <c r="W211" s="82">
        <v>2025</v>
      </c>
      <c r="X211" s="82">
        <v>2030</v>
      </c>
      <c r="Y211" s="82">
        <v>2035</v>
      </c>
      <c r="Z211" s="82">
        <v>2040</v>
      </c>
      <c r="AA211" s="82">
        <v>2045</v>
      </c>
      <c r="AB211" s="82">
        <v>2050</v>
      </c>
    </row>
    <row r="212" spans="2:28">
      <c r="B212" s="82" t="s">
        <v>282</v>
      </c>
      <c r="C212" s="234">
        <f>C214*C215</f>
        <v>22.25</v>
      </c>
      <c r="D212" s="234">
        <f t="shared" ref="D212:N212" si="146">D214*D215</f>
        <v>22.25</v>
      </c>
      <c r="E212" s="234">
        <f t="shared" si="146"/>
        <v>22.005611875013251</v>
      </c>
      <c r="F212" s="234">
        <f t="shared" si="146"/>
        <v>21.875</v>
      </c>
      <c r="G212" s="234">
        <f t="shared" si="146"/>
        <v>21.75</v>
      </c>
      <c r="H212" s="234">
        <f t="shared" si="146"/>
        <v>21.75</v>
      </c>
      <c r="I212" s="234">
        <f t="shared" si="146"/>
        <v>21.636277550241228</v>
      </c>
      <c r="J212" s="234">
        <f t="shared" si="146"/>
        <v>21.420579561696908</v>
      </c>
      <c r="K212" s="234">
        <f t="shared" si="146"/>
        <v>21.102720162918796</v>
      </c>
      <c r="L212" s="234">
        <f t="shared" si="146"/>
        <v>20.721056721800586</v>
      </c>
      <c r="M212" s="234">
        <f t="shared" si="146"/>
        <v>20.273747113397885</v>
      </c>
      <c r="N212" s="234">
        <f t="shared" si="146"/>
        <v>19.73482500244069</v>
      </c>
      <c r="P212" s="82" t="s">
        <v>282</v>
      </c>
      <c r="Q212" s="234">
        <v>22.25</v>
      </c>
      <c r="R212" s="234">
        <v>22.25</v>
      </c>
      <c r="S212" s="234">
        <v>22.005611875013251</v>
      </c>
      <c r="T212" s="234">
        <v>21.875</v>
      </c>
      <c r="U212" s="234">
        <v>21.75</v>
      </c>
      <c r="V212" s="234">
        <v>21.75</v>
      </c>
      <c r="W212" s="234">
        <v>21.102969740626062</v>
      </c>
      <c r="X212" s="234">
        <v>20.288252195654785</v>
      </c>
      <c r="Y212" s="234">
        <v>19.537964796446335</v>
      </c>
      <c r="Z212" s="234">
        <v>18.7898733993392</v>
      </c>
      <c r="AA212" s="234">
        <v>18.102404151305219</v>
      </c>
      <c r="AB212" s="234">
        <v>17.402111197891244</v>
      </c>
    </row>
    <row r="213" spans="2:28">
      <c r="B213" s="82" t="s">
        <v>283</v>
      </c>
      <c r="C213" s="234">
        <f>C216*C214</f>
        <v>16.322600000000001</v>
      </c>
      <c r="D213" s="234">
        <f t="shared" ref="D213:N213" si="147">D216*D214</f>
        <v>16.322600000000001</v>
      </c>
      <c r="E213" s="234">
        <f t="shared" si="147"/>
        <v>16.143316871509722</v>
      </c>
      <c r="F213" s="234">
        <f t="shared" si="147"/>
        <v>16.047499999999999</v>
      </c>
      <c r="G213" s="234">
        <f t="shared" si="147"/>
        <v>15.9558</v>
      </c>
      <c r="H213" s="234">
        <f t="shared" si="147"/>
        <v>15.9558</v>
      </c>
      <c r="I213" s="234">
        <f t="shared" si="147"/>
        <v>15.872373210856965</v>
      </c>
      <c r="J213" s="234">
        <f t="shared" si="147"/>
        <v>15.714137166460853</v>
      </c>
      <c r="K213" s="234">
        <f t="shared" si="147"/>
        <v>15.480955511517228</v>
      </c>
      <c r="L213" s="234">
        <f t="shared" si="147"/>
        <v>15.200967211112912</v>
      </c>
      <c r="M213" s="234">
        <f t="shared" si="147"/>
        <v>14.872820882388689</v>
      </c>
      <c r="N213" s="234">
        <f t="shared" si="147"/>
        <v>14.47746762179049</v>
      </c>
      <c r="P213" s="82" t="s">
        <v>283</v>
      </c>
      <c r="Q213" s="234">
        <v>16.322600000000001</v>
      </c>
      <c r="R213" s="234">
        <v>16.322600000000001</v>
      </c>
      <c r="S213" s="234">
        <v>16.143316871509722</v>
      </c>
      <c r="T213" s="234">
        <v>16.047499999999999</v>
      </c>
      <c r="U213" s="234">
        <v>15.9558</v>
      </c>
      <c r="V213" s="234">
        <v>15.9558</v>
      </c>
      <c r="W213" s="234">
        <v>15.481138601723279</v>
      </c>
      <c r="X213" s="234">
        <v>14.883461810732351</v>
      </c>
      <c r="Y213" s="234">
        <v>14.333050974673034</v>
      </c>
      <c r="Z213" s="234">
        <v>13.784251125755237</v>
      </c>
      <c r="AA213" s="234">
        <v>13.279923685397508</v>
      </c>
      <c r="AB213" s="234">
        <v>12.766188774773019</v>
      </c>
    </row>
    <row r="214" spans="2:28">
      <c r="B214" s="317" t="s">
        <v>284</v>
      </c>
      <c r="C214" s="318">
        <f t="shared" ref="C214:N214" si="148">C138</f>
        <v>17.8</v>
      </c>
      <c r="D214" s="318">
        <f t="shared" si="148"/>
        <v>17.8</v>
      </c>
      <c r="E214" s="318">
        <f t="shared" si="148"/>
        <v>17.604489500010601</v>
      </c>
      <c r="F214" s="318">
        <f t="shared" ref="F214:G214" si="149">F138</f>
        <v>17.5</v>
      </c>
      <c r="G214" s="318">
        <f t="shared" si="149"/>
        <v>17.399999999999999</v>
      </c>
      <c r="H214" s="318">
        <f t="shared" ref="H214" si="150">H138</f>
        <v>17.399999999999999</v>
      </c>
      <c r="I214" s="318">
        <f t="shared" si="148"/>
        <v>17.309022040192982</v>
      </c>
      <c r="J214" s="318">
        <f t="shared" si="148"/>
        <v>17.136463649357527</v>
      </c>
      <c r="K214" s="318">
        <f t="shared" si="148"/>
        <v>16.882176130335036</v>
      </c>
      <c r="L214" s="318">
        <f t="shared" si="148"/>
        <v>16.57684537744047</v>
      </c>
      <c r="M214" s="318">
        <f t="shared" si="148"/>
        <v>16.218997690718307</v>
      </c>
      <c r="N214" s="318">
        <f t="shared" si="148"/>
        <v>15.787860001952552</v>
      </c>
      <c r="P214" s="317" t="s">
        <v>284</v>
      </c>
      <c r="Q214" s="318">
        <v>17.8</v>
      </c>
      <c r="R214" s="318">
        <v>17.8</v>
      </c>
      <c r="S214" s="318">
        <v>17.604489500010601</v>
      </c>
      <c r="T214" s="318">
        <v>17.5</v>
      </c>
      <c r="U214" s="318">
        <v>17.399999999999999</v>
      </c>
      <c r="V214" s="318">
        <v>17.399999999999999</v>
      </c>
      <c r="W214" s="318">
        <v>16.882375792500849</v>
      </c>
      <c r="X214" s="318">
        <v>16.230601756523829</v>
      </c>
      <c r="Y214" s="318">
        <v>15.630371837157069</v>
      </c>
      <c r="Z214" s="318">
        <v>15.031898719471359</v>
      </c>
      <c r="AA214" s="318">
        <v>14.481923321044174</v>
      </c>
      <c r="AB214" s="318">
        <v>13.921688958312997</v>
      </c>
    </row>
    <row r="215" spans="2:28">
      <c r="B215" s="82" t="s">
        <v>731</v>
      </c>
      <c r="C215" s="268">
        <v>1.25</v>
      </c>
      <c r="D215" s="268">
        <f>C215</f>
        <v>1.25</v>
      </c>
      <c r="E215" s="268">
        <f t="shared" ref="E215:N215" si="151">D215</f>
        <v>1.25</v>
      </c>
      <c r="F215" s="268">
        <f t="shared" si="151"/>
        <v>1.25</v>
      </c>
      <c r="G215" s="268">
        <f t="shared" si="151"/>
        <v>1.25</v>
      </c>
      <c r="H215" s="268">
        <f t="shared" si="151"/>
        <v>1.25</v>
      </c>
      <c r="I215" s="268">
        <f t="shared" si="151"/>
        <v>1.25</v>
      </c>
      <c r="J215" s="268">
        <f t="shared" si="151"/>
        <v>1.25</v>
      </c>
      <c r="K215" s="268">
        <f t="shared" si="151"/>
        <v>1.25</v>
      </c>
      <c r="L215" s="268">
        <f t="shared" si="151"/>
        <v>1.25</v>
      </c>
      <c r="M215" s="268">
        <f t="shared" si="151"/>
        <v>1.25</v>
      </c>
      <c r="N215" s="268">
        <f t="shared" si="151"/>
        <v>1.25</v>
      </c>
      <c r="P215" s="82" t="s">
        <v>285</v>
      </c>
      <c r="Q215" s="268">
        <v>1.25</v>
      </c>
      <c r="R215" s="268">
        <v>1.25</v>
      </c>
      <c r="S215" s="268">
        <v>1.25</v>
      </c>
      <c r="T215" s="268">
        <v>1.25</v>
      </c>
      <c r="U215" s="268">
        <v>1.25</v>
      </c>
      <c r="V215" s="268">
        <v>1.25</v>
      </c>
      <c r="W215" s="268">
        <v>1.25</v>
      </c>
      <c r="X215" s="268">
        <v>1.25</v>
      </c>
      <c r="Y215" s="268">
        <v>1.25</v>
      </c>
      <c r="Z215" s="268">
        <v>1.25</v>
      </c>
      <c r="AA215" s="268">
        <v>1.25</v>
      </c>
      <c r="AB215" s="268">
        <v>1.25</v>
      </c>
    </row>
    <row r="216" spans="2:28">
      <c r="B216" s="82" t="s">
        <v>334</v>
      </c>
      <c r="C216" s="219">
        <v>0.91700000000000004</v>
      </c>
      <c r="D216" s="268">
        <f>C216</f>
        <v>0.91700000000000004</v>
      </c>
      <c r="E216" s="268">
        <f t="shared" ref="E216:N216" si="152">D216</f>
        <v>0.91700000000000004</v>
      </c>
      <c r="F216" s="268">
        <f t="shared" si="152"/>
        <v>0.91700000000000004</v>
      </c>
      <c r="G216" s="268">
        <f t="shared" si="152"/>
        <v>0.91700000000000004</v>
      </c>
      <c r="H216" s="268">
        <f t="shared" si="152"/>
        <v>0.91700000000000004</v>
      </c>
      <c r="I216" s="268">
        <f t="shared" si="152"/>
        <v>0.91700000000000004</v>
      </c>
      <c r="J216" s="268">
        <f t="shared" si="152"/>
        <v>0.91700000000000004</v>
      </c>
      <c r="K216" s="268">
        <f t="shared" si="152"/>
        <v>0.91700000000000004</v>
      </c>
      <c r="L216" s="268">
        <f t="shared" si="152"/>
        <v>0.91700000000000004</v>
      </c>
      <c r="M216" s="268">
        <f t="shared" si="152"/>
        <v>0.91700000000000004</v>
      </c>
      <c r="N216" s="268">
        <f t="shared" si="152"/>
        <v>0.91700000000000004</v>
      </c>
      <c r="P216" s="82" t="s">
        <v>334</v>
      </c>
      <c r="Q216" s="219">
        <v>0.91700000000000004</v>
      </c>
      <c r="R216" s="219">
        <v>0.91700000000000004</v>
      </c>
      <c r="S216" s="219">
        <v>0.91700000000000004</v>
      </c>
      <c r="T216" s="219">
        <v>0.91699999999999993</v>
      </c>
      <c r="U216" s="219">
        <v>0.91700000000000004</v>
      </c>
      <c r="V216" s="219">
        <v>0.91700000000000004</v>
      </c>
      <c r="W216" s="219">
        <v>0.91700000000000004</v>
      </c>
      <c r="X216" s="219">
        <v>0.91700000000000004</v>
      </c>
      <c r="Y216" s="219">
        <v>0.91700000000000004</v>
      </c>
      <c r="Z216" s="219">
        <v>0.91700000000000004</v>
      </c>
      <c r="AA216" s="219">
        <v>0.91700000000000004</v>
      </c>
      <c r="AB216" s="219">
        <v>0.91700000000000004</v>
      </c>
    </row>
    <row r="217" spans="2:28">
      <c r="B217" s="317" t="s">
        <v>94</v>
      </c>
      <c r="C217" s="1043">
        <f>C215*0.25+0.75*C216</f>
        <v>1.0002500000000001</v>
      </c>
      <c r="D217" s="1038">
        <f>C217</f>
        <v>1.0002500000000001</v>
      </c>
      <c r="E217" s="1038">
        <f t="shared" ref="E217:N217" si="153">D217</f>
        <v>1.0002500000000001</v>
      </c>
      <c r="F217" s="1038">
        <f t="shared" si="153"/>
        <v>1.0002500000000001</v>
      </c>
      <c r="G217" s="1038">
        <f t="shared" si="153"/>
        <v>1.0002500000000001</v>
      </c>
      <c r="H217" s="1038">
        <f t="shared" si="153"/>
        <v>1.0002500000000001</v>
      </c>
      <c r="I217" s="1038">
        <f t="shared" si="153"/>
        <v>1.0002500000000001</v>
      </c>
      <c r="J217" s="1038">
        <f t="shared" si="153"/>
        <v>1.0002500000000001</v>
      </c>
      <c r="K217" s="1038">
        <f t="shared" si="153"/>
        <v>1.0002500000000001</v>
      </c>
      <c r="L217" s="1038">
        <f t="shared" si="153"/>
        <v>1.0002500000000001</v>
      </c>
      <c r="M217" s="1038">
        <f t="shared" si="153"/>
        <v>1.0002500000000001</v>
      </c>
      <c r="N217" s="1038">
        <f t="shared" si="153"/>
        <v>1.0002500000000001</v>
      </c>
      <c r="P217" s="317" t="s">
        <v>94</v>
      </c>
      <c r="Q217" s="1038">
        <v>17.804450000000003</v>
      </c>
      <c r="R217" s="1038">
        <v>17.804450000000003</v>
      </c>
      <c r="S217" s="1038">
        <v>17.608890622385601</v>
      </c>
      <c r="T217" s="1038">
        <v>17.504375</v>
      </c>
      <c r="U217" s="1038">
        <v>17.404350000000001</v>
      </c>
      <c r="V217" s="1038">
        <v>17.404350000000001</v>
      </c>
      <c r="W217" s="1038">
        <v>16.886596386448975</v>
      </c>
      <c r="X217" s="1038">
        <v>16.234659406962962</v>
      </c>
      <c r="Y217" s="1038">
        <v>15.634279430116358</v>
      </c>
      <c r="Z217" s="1038">
        <v>15.035656694151228</v>
      </c>
      <c r="AA217" s="1038">
        <v>14.485543801874435</v>
      </c>
      <c r="AB217" s="1038">
        <v>13.925169380552575</v>
      </c>
    </row>
    <row r="218" spans="2:28">
      <c r="B218" s="82" t="s">
        <v>285</v>
      </c>
      <c r="C218" s="359">
        <f>C215/C216</f>
        <v>1.3631406761177753</v>
      </c>
      <c r="D218" s="359">
        <f t="shared" ref="D218:N218" si="154">D215/D216</f>
        <v>1.3631406761177753</v>
      </c>
      <c r="E218" s="359">
        <f t="shared" si="154"/>
        <v>1.3631406761177753</v>
      </c>
      <c r="F218" s="359">
        <f t="shared" si="154"/>
        <v>1.3631406761177753</v>
      </c>
      <c r="G218" s="359">
        <f t="shared" si="154"/>
        <v>1.3631406761177753</v>
      </c>
      <c r="H218" s="359">
        <f t="shared" si="154"/>
        <v>1.3631406761177753</v>
      </c>
      <c r="I218" s="359">
        <f t="shared" si="154"/>
        <v>1.3631406761177753</v>
      </c>
      <c r="J218" s="359">
        <f t="shared" si="154"/>
        <v>1.3631406761177753</v>
      </c>
      <c r="K218" s="359">
        <f t="shared" si="154"/>
        <v>1.3631406761177753</v>
      </c>
      <c r="L218" s="359">
        <f t="shared" si="154"/>
        <v>1.3631406761177753</v>
      </c>
      <c r="M218" s="359">
        <f t="shared" si="154"/>
        <v>1.3631406761177753</v>
      </c>
      <c r="N218" s="359">
        <f t="shared" si="154"/>
        <v>1.3631406761177753</v>
      </c>
    </row>
    <row r="221" spans="2:28">
      <c r="C221" s="82">
        <v>2019</v>
      </c>
      <c r="D221" s="82">
        <v>2020</v>
      </c>
      <c r="E221" s="82">
        <v>2025</v>
      </c>
      <c r="F221" s="82">
        <v>2030</v>
      </c>
      <c r="G221" s="82">
        <v>2035</v>
      </c>
      <c r="H221" s="82">
        <v>2040</v>
      </c>
      <c r="I221" s="82">
        <v>2045</v>
      </c>
      <c r="J221" s="82">
        <v>2050</v>
      </c>
    </row>
    <row r="222" spans="2:28">
      <c r="B222" s="82" t="s">
        <v>282</v>
      </c>
      <c r="C222" s="82">
        <v>22.25</v>
      </c>
      <c r="D222" s="82">
        <v>22.005611875013251</v>
      </c>
      <c r="E222" s="82">
        <v>21.636277550241228</v>
      </c>
      <c r="F222" s="82">
        <v>21.420579561696908</v>
      </c>
      <c r="G222" s="82">
        <v>21.102720162918796</v>
      </c>
      <c r="H222" s="82">
        <v>20.721056721800586</v>
      </c>
      <c r="I222" s="82">
        <v>20.273747113397885</v>
      </c>
      <c r="J222" s="82">
        <v>19.73482500244069</v>
      </c>
    </row>
  </sheetData>
  <mergeCells count="5">
    <mergeCell ref="Q109:X109"/>
    <mergeCell ref="P67:W67"/>
    <mergeCell ref="Q134:X134"/>
    <mergeCell ref="P56:W56"/>
    <mergeCell ref="P49:W49"/>
  </mergeCells>
  <phoneticPr fontId="512" type="noConversion"/>
  <pageMargins left="0" right="0" top="0.39370078740157505" bottom="0.39370078740157505" header="0" footer="0"/>
  <pageSetup paperSize="9" fitToWidth="0" fitToHeight="0" orientation="portrait" r:id="rId1"/>
  <headerFooter>
    <oddHeader>&amp;C&amp;A</oddHeader>
    <oddFooter>&amp;CPage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J157"/>
  <sheetViews>
    <sheetView topLeftCell="A73" zoomScaleNormal="100" workbookViewId="0">
      <selection activeCell="O79" sqref="O79"/>
    </sheetView>
  </sheetViews>
  <sheetFormatPr baseColWidth="10" defaultColWidth="11.42578125" defaultRowHeight="13.5" customHeight="1"/>
  <cols>
    <col min="1" max="1" width="2.85546875" style="19" customWidth="1"/>
    <col min="2" max="2" width="22" style="19" customWidth="1"/>
    <col min="3" max="14" width="8.140625" style="19" customWidth="1"/>
    <col min="15" max="15" width="7.7109375" style="19" customWidth="1"/>
    <col min="16" max="16" width="8.140625" style="19" customWidth="1"/>
    <col min="17" max="31" width="6" style="19" customWidth="1"/>
    <col min="32" max="1001" width="12.140625" style="19" customWidth="1"/>
    <col min="1002" max="1003" width="12.5703125" style="19" customWidth="1"/>
    <col min="1004" max="1004" width="11.42578125" style="19" customWidth="1"/>
    <col min="1005" max="16384" width="11.42578125" style="19"/>
  </cols>
  <sheetData>
    <row r="1" spans="2:20" ht="13.5" customHeight="1">
      <c r="B1" s="19" t="s">
        <v>0</v>
      </c>
      <c r="C1" s="22">
        <v>41.868000000000002</v>
      </c>
      <c r="D1" s="22"/>
      <c r="E1" s="22"/>
      <c r="F1" s="22" t="s">
        <v>1</v>
      </c>
      <c r="G1" s="22">
        <f>C1/3.6</f>
        <v>11.63</v>
      </c>
      <c r="H1" s="22"/>
      <c r="I1" s="22" t="s">
        <v>2</v>
      </c>
      <c r="J1" s="22"/>
      <c r="K1" s="22"/>
    </row>
    <row r="2" spans="2:20" ht="13.5" customHeight="1">
      <c r="C2" s="22"/>
      <c r="D2" s="22"/>
      <c r="E2" s="22"/>
      <c r="F2" s="22"/>
      <c r="G2" s="22"/>
      <c r="H2" s="22"/>
      <c r="I2" s="22"/>
      <c r="J2" s="22"/>
      <c r="K2" s="22"/>
    </row>
    <row r="3" spans="2:20" ht="13.5" customHeight="1">
      <c r="B3" s="19" t="s">
        <v>67</v>
      </c>
      <c r="C3" s="22"/>
      <c r="D3" s="22"/>
      <c r="E3" s="22"/>
      <c r="F3" s="22"/>
      <c r="G3" s="22"/>
      <c r="H3" s="22"/>
      <c r="I3" s="22"/>
      <c r="J3" s="22"/>
      <c r="K3" s="22"/>
    </row>
    <row r="4" spans="2:20" ht="13.5" customHeight="1">
      <c r="B4" s="52" t="s">
        <v>15</v>
      </c>
      <c r="C4" s="53" t="s">
        <v>16</v>
      </c>
      <c r="D4" s="53"/>
      <c r="E4" s="53" t="s">
        <v>11</v>
      </c>
      <c r="F4" s="53"/>
      <c r="R4" s="82"/>
      <c r="S4" s="82"/>
      <c r="T4" s="82"/>
    </row>
    <row r="5" spans="2:20" ht="13.5" customHeight="1">
      <c r="B5" s="43" t="s">
        <v>7</v>
      </c>
      <c r="C5" s="54">
        <v>2.3422222222222224</v>
      </c>
      <c r="D5" s="53" t="s">
        <v>17</v>
      </c>
      <c r="E5" s="45">
        <v>8.8888888888888893</v>
      </c>
      <c r="F5" s="53" t="s">
        <v>12</v>
      </c>
      <c r="R5" s="82"/>
      <c r="S5" s="82"/>
      <c r="T5" s="82"/>
    </row>
    <row r="6" spans="2:20" ht="13.5" customHeight="1">
      <c r="B6" s="43" t="s">
        <v>13</v>
      </c>
      <c r="C6" s="54">
        <v>2.71</v>
      </c>
      <c r="D6" s="53" t="s">
        <v>17</v>
      </c>
      <c r="E6" s="45">
        <v>10</v>
      </c>
      <c r="F6" s="53" t="s">
        <v>12</v>
      </c>
      <c r="R6" s="82"/>
      <c r="S6" s="82"/>
      <c r="T6" s="82"/>
    </row>
    <row r="7" spans="2:20" ht="13.5" customHeight="1">
      <c r="B7" s="43" t="s">
        <v>9</v>
      </c>
      <c r="C7" s="54">
        <v>2.4583888888888885</v>
      </c>
      <c r="D7" s="53" t="s">
        <v>17</v>
      </c>
      <c r="E7" s="45">
        <v>9.4444444444444446</v>
      </c>
      <c r="F7" s="53" t="s">
        <v>12</v>
      </c>
      <c r="R7" s="82"/>
      <c r="S7" s="82"/>
      <c r="T7" s="82"/>
    </row>
    <row r="8" spans="2:20" ht="13.5" customHeight="1">
      <c r="B8" s="43" t="s">
        <v>10</v>
      </c>
      <c r="C8" s="54">
        <v>2.8027171109200344</v>
      </c>
      <c r="D8" s="53" t="s">
        <v>18</v>
      </c>
      <c r="E8" s="45">
        <v>13.8</v>
      </c>
      <c r="F8" s="53" t="s">
        <v>14</v>
      </c>
      <c r="R8" s="82"/>
      <c r="S8" s="82"/>
      <c r="T8" s="82"/>
    </row>
    <row r="9" spans="2:20" ht="13.5" customHeight="1">
      <c r="B9" s="43" t="s">
        <v>28</v>
      </c>
      <c r="C9" s="54">
        <v>0</v>
      </c>
      <c r="D9" s="54"/>
      <c r="E9" s="45"/>
      <c r="F9" s="53"/>
      <c r="R9" s="82"/>
      <c r="S9" s="82"/>
      <c r="T9" s="82"/>
    </row>
    <row r="11" spans="2:20" ht="13.5" customHeight="1">
      <c r="B11" s="19" t="s">
        <v>164</v>
      </c>
    </row>
    <row r="12" spans="2:20" ht="13.5" customHeight="1">
      <c r="B12" s="55" t="s">
        <v>15</v>
      </c>
      <c r="C12" s="241">
        <v>2018</v>
      </c>
      <c r="D12" s="241">
        <v>2019</v>
      </c>
      <c r="E12" s="241">
        <v>2020</v>
      </c>
      <c r="F12" s="241">
        <v>2021</v>
      </c>
      <c r="G12" s="241">
        <v>2022</v>
      </c>
      <c r="H12" s="241">
        <v>2023</v>
      </c>
      <c r="I12" s="241">
        <v>2025</v>
      </c>
      <c r="J12" s="241">
        <v>2030</v>
      </c>
      <c r="K12" s="241">
        <v>2035</v>
      </c>
      <c r="L12" s="241">
        <v>2040</v>
      </c>
      <c r="M12" s="241">
        <v>2045</v>
      </c>
      <c r="N12" s="242">
        <v>2050</v>
      </c>
    </row>
    <row r="13" spans="2:20" ht="13.5" customHeight="1">
      <c r="B13" s="56" t="s">
        <v>7</v>
      </c>
      <c r="C13" s="57">
        <f>FE_et_bio!B60</f>
        <v>2.1715471872000003</v>
      </c>
      <c r="D13" s="57">
        <f>FE_et_bio!C60</f>
        <v>2.1503725998600611</v>
      </c>
      <c r="E13" s="57">
        <f>FE_et_bio!D60</f>
        <v>2.162227342681835</v>
      </c>
      <c r="F13" s="57">
        <f>FE_et_bio!E60</f>
        <v>2.1608104735427633</v>
      </c>
      <c r="G13" s="57">
        <f>FE_et_bio!F60</f>
        <v>2.1534285676460891</v>
      </c>
      <c r="H13" s="57">
        <f>FE_et_bio!G60</f>
        <v>2.1390965325523035</v>
      </c>
      <c r="I13" s="57">
        <f>FE_et_bio!H60</f>
        <v>2.0965854720000001</v>
      </c>
      <c r="J13" s="57">
        <f>FE_et_bio!I60</f>
        <v>2.0216237567999999</v>
      </c>
      <c r="K13" s="57">
        <f>FE_et_bio!J60</f>
        <v>1.8974684160000002</v>
      </c>
      <c r="L13" s="57">
        <f>FE_et_bio!K60</f>
        <v>1.6397875199999998</v>
      </c>
      <c r="M13" s="57">
        <f>FE_et_bio!L60</f>
        <v>0.93702144000000009</v>
      </c>
      <c r="N13" s="57">
        <f>FE_et_bio!M60</f>
        <v>0</v>
      </c>
    </row>
    <row r="14" spans="2:20" ht="13.5" customHeight="1">
      <c r="B14" s="56" t="s">
        <v>13</v>
      </c>
      <c r="C14" s="57">
        <f>FE_et_bio!B61</f>
        <v>2.5206917601600001</v>
      </c>
      <c r="D14" s="57">
        <f>FE_et_bio!C61</f>
        <v>2.504141069157896</v>
      </c>
      <c r="E14" s="57">
        <f>FE_et_bio!D61</f>
        <v>2.5060575674383734</v>
      </c>
      <c r="F14" s="57">
        <f>FE_et_bio!E61</f>
        <v>2.513997697888207</v>
      </c>
      <c r="G14" s="57">
        <f>FE_et_bio!F61</f>
        <v>2.5098151966676308</v>
      </c>
      <c r="H14" s="57">
        <f>FE_et_bio!G61</f>
        <v>2.4965103115000757</v>
      </c>
      <c r="I14" s="57">
        <f>FE_et_bio!H61</f>
        <v>2.4548497631999999</v>
      </c>
      <c r="J14" s="57">
        <f>FE_et_bio!I61</f>
        <v>2.3383392335999997</v>
      </c>
      <c r="K14" s="57">
        <f>FE_et_bio!J61</f>
        <v>2.1947332319999999</v>
      </c>
      <c r="L14" s="57">
        <f>FE_et_bio!K61</f>
        <v>1.8966830399999997</v>
      </c>
      <c r="M14" s="57">
        <f>FE_et_bio!L61</f>
        <v>1.0838188799999999</v>
      </c>
      <c r="N14" s="57">
        <f>FE_et_bio!M61</f>
        <v>0</v>
      </c>
    </row>
    <row r="15" spans="2:20" ht="13.5" customHeight="1">
      <c r="B15" s="56" t="s">
        <v>10</v>
      </c>
      <c r="C15" s="57">
        <f>FE_et_bio!B62</f>
        <v>2.7966245760000001</v>
      </c>
      <c r="D15" s="57">
        <f>FE_et_bio!C62</f>
        <v>2.5913334826666667</v>
      </c>
      <c r="E15" s="57">
        <f>FE_et_bio!D62</f>
        <v>2.7966245760000001</v>
      </c>
      <c r="F15" s="57">
        <f>FE_et_bio!E62</f>
        <v>2.7994240000000001</v>
      </c>
      <c r="G15" s="57">
        <f>FE_et_bio!F62</f>
        <v>2.7994240000000001</v>
      </c>
      <c r="H15" s="57">
        <f>FE_et_bio!G62</f>
        <v>2.7714297600000002</v>
      </c>
      <c r="I15" s="57">
        <f>FE_et_bio!H62</f>
        <v>2.6594528</v>
      </c>
      <c r="J15" s="57">
        <f>FE_et_bio!I62</f>
        <v>2.3795104</v>
      </c>
      <c r="K15" s="57">
        <f>FE_et_bio!J62</f>
        <v>2.2395392000000003</v>
      </c>
      <c r="L15" s="57">
        <f>FE_et_bio!K62</f>
        <v>1.6796544</v>
      </c>
      <c r="M15" s="57">
        <f>FE_et_bio!L62</f>
        <v>1.3997120000000001</v>
      </c>
      <c r="N15" s="57">
        <f>FE_et_bio!M62</f>
        <v>0</v>
      </c>
    </row>
    <row r="16" spans="2:20" ht="13.5" customHeight="1">
      <c r="B16" s="56" t="s">
        <v>28</v>
      </c>
      <c r="C16" s="57">
        <v>0</v>
      </c>
      <c r="D16" s="57">
        <v>0</v>
      </c>
      <c r="E16" s="57">
        <v>0</v>
      </c>
      <c r="F16" s="57">
        <v>1</v>
      </c>
      <c r="G16" s="57">
        <v>2</v>
      </c>
      <c r="H16" s="57">
        <v>3</v>
      </c>
      <c r="I16" s="57">
        <v>0</v>
      </c>
      <c r="J16" s="57">
        <v>0</v>
      </c>
      <c r="K16" s="57">
        <v>0</v>
      </c>
      <c r="L16" s="57">
        <v>0</v>
      </c>
      <c r="M16" s="57">
        <v>0</v>
      </c>
      <c r="N16" s="57">
        <v>0</v>
      </c>
    </row>
    <row r="18" spans="1:998" ht="13.5" customHeight="1">
      <c r="B18" s="58" t="s">
        <v>68</v>
      </c>
      <c r="C18" s="21"/>
      <c r="D18" s="21"/>
      <c r="E18" s="21"/>
      <c r="F18" s="21"/>
      <c r="G18" s="21"/>
      <c r="H18" s="21"/>
      <c r="I18" s="21"/>
      <c r="J18" s="21"/>
      <c r="K18" s="20"/>
      <c r="L18" s="20"/>
      <c r="M18" s="20"/>
      <c r="N18" s="20"/>
    </row>
    <row r="19" spans="1:998" ht="13.5" customHeight="1">
      <c r="C19" s="22"/>
      <c r="D19" s="22"/>
      <c r="E19" s="22"/>
      <c r="F19" s="22"/>
      <c r="G19" s="22"/>
      <c r="H19" s="22"/>
      <c r="I19" s="22"/>
      <c r="J19" s="22"/>
    </row>
    <row r="20" spans="1:998" ht="13.5" customHeight="1">
      <c r="A20" s="21"/>
      <c r="B20" s="59" t="s">
        <v>69</v>
      </c>
      <c r="C20" s="21"/>
      <c r="D20" s="21"/>
      <c r="E20" s="60"/>
      <c r="F20" s="60"/>
      <c r="G20" s="60"/>
      <c r="H20" s="60"/>
      <c r="I20" s="21"/>
      <c r="J20" s="21"/>
      <c r="K20" s="21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  <c r="VH20" s="20"/>
      <c r="VI20" s="20"/>
      <c r="VJ20" s="20"/>
      <c r="VK20" s="20"/>
      <c r="VL20" s="20"/>
      <c r="VM20" s="20"/>
      <c r="VN20" s="20"/>
      <c r="VO20" s="20"/>
      <c r="VP20" s="20"/>
      <c r="VQ20" s="20"/>
      <c r="VR20" s="20"/>
      <c r="VS20" s="20"/>
      <c r="VT20" s="20"/>
      <c r="VU20" s="20"/>
      <c r="VV20" s="20"/>
      <c r="VW20" s="20"/>
      <c r="VX20" s="20"/>
      <c r="VY20" s="20"/>
      <c r="VZ20" s="20"/>
      <c r="WA20" s="20"/>
      <c r="WB20" s="20"/>
      <c r="WC20" s="20"/>
      <c r="WD20" s="20"/>
      <c r="WE20" s="20"/>
      <c r="WF20" s="20"/>
      <c r="WG20" s="20"/>
      <c r="WH20" s="20"/>
      <c r="WI20" s="20"/>
      <c r="WJ20" s="20"/>
      <c r="WK20" s="20"/>
      <c r="WL20" s="20"/>
      <c r="WM20" s="20"/>
      <c r="WN20" s="20"/>
      <c r="WO20" s="20"/>
      <c r="WP20" s="20"/>
      <c r="WQ20" s="20"/>
      <c r="WR20" s="20"/>
      <c r="WS20" s="20"/>
      <c r="WT20" s="20"/>
      <c r="WU20" s="20"/>
      <c r="WV20" s="20"/>
      <c r="WW20" s="20"/>
      <c r="WX20" s="20"/>
      <c r="WY20" s="20"/>
      <c r="WZ20" s="20"/>
      <c r="XA20" s="20"/>
      <c r="XB20" s="20"/>
      <c r="XC20" s="20"/>
      <c r="XD20" s="20"/>
      <c r="XE20" s="20"/>
      <c r="XF20" s="20"/>
      <c r="XG20" s="20"/>
      <c r="XH20" s="20"/>
      <c r="XI20" s="20"/>
      <c r="XJ20" s="20"/>
      <c r="XK20" s="20"/>
      <c r="XL20" s="20"/>
      <c r="XM20" s="20"/>
      <c r="XN20" s="20"/>
      <c r="XO20" s="20"/>
      <c r="XP20" s="20"/>
      <c r="XQ20" s="20"/>
      <c r="XR20" s="20"/>
      <c r="XS20" s="20"/>
      <c r="XT20" s="20"/>
      <c r="XU20" s="20"/>
      <c r="XV20" s="20"/>
      <c r="XW20" s="20"/>
      <c r="XX20" s="20"/>
      <c r="XY20" s="20"/>
      <c r="XZ20" s="20"/>
      <c r="YA20" s="20"/>
      <c r="YB20" s="20"/>
      <c r="YC20" s="20"/>
      <c r="YD20" s="20"/>
      <c r="YE20" s="20"/>
      <c r="YF20" s="20"/>
      <c r="YG20" s="20"/>
      <c r="YH20" s="20"/>
      <c r="YI20" s="20"/>
      <c r="YJ20" s="20"/>
      <c r="YK20" s="20"/>
      <c r="YL20" s="20"/>
      <c r="YM20" s="20"/>
      <c r="YN20" s="20"/>
      <c r="YO20" s="20"/>
      <c r="YP20" s="20"/>
      <c r="YQ20" s="20"/>
      <c r="YR20" s="20"/>
      <c r="YS20" s="20"/>
      <c r="YT20" s="20"/>
      <c r="YU20" s="20"/>
      <c r="YV20" s="20"/>
      <c r="YW20" s="20"/>
      <c r="YX20" s="20"/>
      <c r="YY20" s="20"/>
      <c r="YZ20" s="20"/>
      <c r="ZA20" s="20"/>
      <c r="ZB20" s="20"/>
      <c r="ZC20" s="20"/>
      <c r="ZD20" s="20"/>
      <c r="ZE20" s="20"/>
      <c r="ZF20" s="20"/>
      <c r="ZG20" s="20"/>
      <c r="ZH20" s="20"/>
      <c r="ZI20" s="20"/>
      <c r="ZJ20" s="20"/>
      <c r="ZK20" s="20"/>
      <c r="ZL20" s="20"/>
      <c r="ZM20" s="20"/>
      <c r="ZN20" s="20"/>
      <c r="ZO20" s="20"/>
      <c r="ZP20" s="20"/>
      <c r="ZQ20" s="20"/>
      <c r="ZR20" s="20"/>
      <c r="ZS20" s="20"/>
      <c r="ZT20" s="20"/>
      <c r="ZU20" s="20"/>
      <c r="ZV20" s="20"/>
      <c r="ZW20" s="20"/>
      <c r="ZX20" s="20"/>
      <c r="ZY20" s="20"/>
      <c r="ZZ20" s="20"/>
      <c r="AAA20" s="20"/>
      <c r="AAB20" s="20"/>
      <c r="AAC20" s="20"/>
      <c r="AAD20" s="20"/>
      <c r="AAE20" s="20"/>
      <c r="AAF20" s="20"/>
      <c r="AAG20" s="20"/>
      <c r="AAH20" s="20"/>
      <c r="AAI20" s="20"/>
      <c r="AAJ20" s="20"/>
      <c r="AAK20" s="20"/>
      <c r="AAL20" s="20"/>
      <c r="AAM20" s="20"/>
      <c r="AAN20" s="20"/>
      <c r="AAO20" s="20"/>
      <c r="AAP20" s="20"/>
      <c r="AAQ20" s="20"/>
      <c r="AAR20" s="20"/>
      <c r="AAS20" s="20"/>
      <c r="AAT20" s="20"/>
      <c r="AAU20" s="20"/>
      <c r="AAV20" s="20"/>
      <c r="AAW20" s="20"/>
      <c r="AAX20" s="20"/>
      <c r="AAY20" s="20"/>
      <c r="AAZ20" s="20"/>
      <c r="ABA20" s="20"/>
      <c r="ABB20" s="20"/>
      <c r="ABC20" s="20"/>
      <c r="ABD20" s="20"/>
      <c r="ABE20" s="20"/>
      <c r="ABF20" s="20"/>
      <c r="ABG20" s="20"/>
      <c r="ABH20" s="20"/>
      <c r="ABI20" s="20"/>
      <c r="ABJ20" s="20"/>
      <c r="ABK20" s="20"/>
      <c r="ABL20" s="20"/>
      <c r="ABM20" s="20"/>
      <c r="ABN20" s="20"/>
      <c r="ABO20" s="20"/>
      <c r="ABP20" s="20"/>
      <c r="ABQ20" s="20"/>
      <c r="ABR20" s="20"/>
      <c r="ABS20" s="20"/>
      <c r="ABT20" s="20"/>
      <c r="ABU20" s="20"/>
      <c r="ABV20" s="20"/>
      <c r="ABW20" s="20"/>
      <c r="ABX20" s="20"/>
      <c r="ABY20" s="20"/>
      <c r="ABZ20" s="20"/>
      <c r="ACA20" s="20"/>
      <c r="ACB20" s="20"/>
      <c r="ACC20" s="20"/>
      <c r="ACD20" s="20"/>
      <c r="ACE20" s="20"/>
      <c r="ACF20" s="20"/>
      <c r="ACG20" s="20"/>
      <c r="ACH20" s="20"/>
      <c r="ACI20" s="20"/>
      <c r="ACJ20" s="20"/>
      <c r="ACK20" s="20"/>
      <c r="ACL20" s="20"/>
      <c r="ACM20" s="20"/>
      <c r="ACN20" s="20"/>
      <c r="ACO20" s="20"/>
      <c r="ACP20" s="20"/>
      <c r="ACQ20" s="20"/>
      <c r="ACR20" s="20"/>
      <c r="ACS20" s="20"/>
      <c r="ACT20" s="20"/>
      <c r="ACU20" s="20"/>
      <c r="ACV20" s="20"/>
      <c r="ACW20" s="20"/>
      <c r="ACX20" s="20"/>
      <c r="ACY20" s="20"/>
      <c r="ACZ20" s="20"/>
      <c r="ADA20" s="20"/>
      <c r="ADB20" s="20"/>
      <c r="ADC20" s="20"/>
      <c r="ADD20" s="20"/>
      <c r="ADE20" s="20"/>
      <c r="ADF20" s="20"/>
      <c r="ADG20" s="20"/>
      <c r="ADH20" s="20"/>
      <c r="ADI20" s="20"/>
      <c r="ADJ20" s="20"/>
      <c r="ADK20" s="20"/>
      <c r="ADL20" s="20"/>
      <c r="ADM20" s="20"/>
      <c r="ADN20" s="20"/>
      <c r="ADO20" s="20"/>
      <c r="ADP20" s="20"/>
      <c r="ADQ20" s="20"/>
      <c r="ADR20" s="20"/>
      <c r="ADS20" s="20"/>
      <c r="ADT20" s="20"/>
      <c r="ADU20" s="20"/>
      <c r="ADV20" s="20"/>
      <c r="ADW20" s="20"/>
      <c r="ADX20" s="20"/>
      <c r="ADY20" s="20"/>
      <c r="ADZ20" s="20"/>
      <c r="AEA20" s="20"/>
      <c r="AEB20" s="20"/>
      <c r="AEC20" s="20"/>
      <c r="AED20" s="20"/>
      <c r="AEE20" s="20"/>
      <c r="AEF20" s="20"/>
      <c r="AEG20" s="20"/>
      <c r="AEH20" s="20"/>
      <c r="AEI20" s="20"/>
      <c r="AEJ20" s="20"/>
      <c r="AEK20" s="20"/>
      <c r="AEL20" s="20"/>
      <c r="AEM20" s="20"/>
      <c r="AEN20" s="20"/>
      <c r="AEO20" s="20"/>
      <c r="AEP20" s="20"/>
      <c r="AEQ20" s="20"/>
      <c r="AER20" s="20"/>
      <c r="AES20" s="20"/>
      <c r="AET20" s="20"/>
      <c r="AEU20" s="20"/>
      <c r="AEV20" s="20"/>
      <c r="AEW20" s="20"/>
      <c r="AEX20" s="20"/>
      <c r="AEY20" s="20"/>
      <c r="AEZ20" s="20"/>
      <c r="AFA20" s="20"/>
      <c r="AFB20" s="20"/>
      <c r="AFC20" s="20"/>
      <c r="AFD20" s="20"/>
      <c r="AFE20" s="20"/>
      <c r="AFF20" s="20"/>
      <c r="AFG20" s="20"/>
      <c r="AFH20" s="20"/>
      <c r="AFI20" s="20"/>
      <c r="AFJ20" s="20"/>
      <c r="AFK20" s="20"/>
      <c r="AFL20" s="20"/>
      <c r="AFM20" s="20"/>
      <c r="AFN20" s="20"/>
      <c r="AFO20" s="20"/>
      <c r="AFP20" s="20"/>
      <c r="AFQ20" s="20"/>
      <c r="AFR20" s="20"/>
      <c r="AFS20" s="20"/>
      <c r="AFT20" s="20"/>
      <c r="AFU20" s="20"/>
      <c r="AFV20" s="20"/>
      <c r="AFW20" s="20"/>
      <c r="AFX20" s="20"/>
      <c r="AFY20" s="20"/>
      <c r="AFZ20" s="20"/>
      <c r="AGA20" s="20"/>
      <c r="AGB20" s="20"/>
      <c r="AGC20" s="20"/>
      <c r="AGD20" s="20"/>
      <c r="AGE20" s="20"/>
      <c r="AGF20" s="20"/>
      <c r="AGG20" s="20"/>
      <c r="AGH20" s="20"/>
      <c r="AGI20" s="20"/>
      <c r="AGJ20" s="20"/>
      <c r="AGK20" s="20"/>
      <c r="AGL20" s="20"/>
      <c r="AGM20" s="20"/>
      <c r="AGN20" s="20"/>
      <c r="AGO20" s="20"/>
      <c r="AGP20" s="20"/>
      <c r="AGQ20" s="20"/>
      <c r="AGR20" s="20"/>
      <c r="AGS20" s="20"/>
      <c r="AGT20" s="20"/>
      <c r="AGU20" s="20"/>
      <c r="AGV20" s="20"/>
      <c r="AGW20" s="20"/>
      <c r="AGX20" s="20"/>
      <c r="AGY20" s="20"/>
      <c r="AGZ20" s="20"/>
      <c r="AHA20" s="20"/>
      <c r="AHB20" s="20"/>
      <c r="AHC20" s="20"/>
      <c r="AHD20" s="20"/>
      <c r="AHE20" s="20"/>
      <c r="AHF20" s="20"/>
      <c r="AHG20" s="20"/>
      <c r="AHH20" s="20"/>
      <c r="AHI20" s="20"/>
      <c r="AHJ20" s="20"/>
      <c r="AHK20" s="20"/>
      <c r="AHL20" s="20"/>
      <c r="AHM20" s="20"/>
      <c r="AHN20" s="20"/>
      <c r="AHO20" s="20"/>
      <c r="AHP20" s="20"/>
      <c r="AHQ20" s="20"/>
      <c r="AHR20" s="20"/>
      <c r="AHS20" s="20"/>
      <c r="AHT20" s="20"/>
      <c r="AHU20" s="20"/>
      <c r="AHV20" s="20"/>
      <c r="AHW20" s="20"/>
      <c r="AHX20" s="20"/>
      <c r="AHY20" s="20"/>
      <c r="AHZ20" s="20"/>
      <c r="AIA20" s="20"/>
      <c r="AIB20" s="20"/>
      <c r="AIC20" s="20"/>
      <c r="AID20" s="20"/>
      <c r="AIE20" s="20"/>
      <c r="AIF20" s="20"/>
      <c r="AIG20" s="20"/>
      <c r="AIH20" s="20"/>
      <c r="AII20" s="20"/>
      <c r="AIJ20" s="20"/>
      <c r="AIK20" s="20"/>
      <c r="AIL20" s="20"/>
      <c r="AIM20" s="20"/>
      <c r="AIN20" s="20"/>
      <c r="AIO20" s="20"/>
      <c r="AIP20" s="20"/>
      <c r="AIQ20" s="20"/>
      <c r="AIR20" s="20"/>
      <c r="AIS20" s="20"/>
      <c r="AIT20" s="20"/>
      <c r="AIU20" s="20"/>
      <c r="AIV20" s="20"/>
      <c r="AIW20" s="20"/>
      <c r="AIX20" s="20"/>
      <c r="AIY20" s="20"/>
      <c r="AIZ20" s="20"/>
      <c r="AJA20" s="20"/>
      <c r="AJB20" s="20"/>
      <c r="AJC20" s="20"/>
      <c r="AJD20" s="20"/>
      <c r="AJE20" s="20"/>
      <c r="AJF20" s="20"/>
      <c r="AJG20" s="20"/>
      <c r="AJH20" s="20"/>
      <c r="AJI20" s="20"/>
      <c r="AJJ20" s="20"/>
      <c r="AJK20" s="20"/>
      <c r="AJL20" s="20"/>
      <c r="AJM20" s="20"/>
      <c r="AJN20" s="20"/>
      <c r="AJO20" s="20"/>
      <c r="AJP20" s="20"/>
      <c r="AJQ20" s="20"/>
      <c r="AJR20" s="20"/>
      <c r="AJS20" s="20"/>
      <c r="AJT20" s="20"/>
      <c r="AJU20" s="20"/>
      <c r="AJV20" s="20"/>
      <c r="AJW20" s="20"/>
      <c r="AJX20" s="20"/>
      <c r="AJY20" s="20"/>
      <c r="AJZ20" s="20"/>
      <c r="AKA20" s="20"/>
      <c r="AKB20" s="20"/>
      <c r="AKC20" s="20"/>
      <c r="AKD20" s="20"/>
      <c r="AKE20" s="20"/>
      <c r="AKF20" s="20"/>
      <c r="AKG20" s="20"/>
      <c r="AKH20" s="20"/>
      <c r="AKI20" s="20"/>
      <c r="AKJ20" s="20"/>
      <c r="AKK20" s="20"/>
      <c r="AKL20" s="20"/>
      <c r="AKM20" s="20"/>
      <c r="AKN20" s="20"/>
      <c r="AKO20" s="20"/>
      <c r="AKP20" s="20"/>
      <c r="AKQ20" s="20"/>
      <c r="AKR20" s="20"/>
      <c r="AKS20" s="20"/>
      <c r="AKT20" s="20"/>
      <c r="AKU20" s="20"/>
      <c r="AKV20" s="20"/>
      <c r="AKW20" s="20"/>
      <c r="AKX20" s="20"/>
      <c r="AKY20" s="20"/>
      <c r="AKZ20" s="20"/>
      <c r="ALA20" s="20"/>
      <c r="ALB20" s="20"/>
      <c r="ALC20" s="20"/>
      <c r="ALD20" s="20"/>
      <c r="ALE20" s="20"/>
      <c r="ALF20" s="20"/>
      <c r="ALG20" s="20"/>
      <c r="ALH20" s="20"/>
      <c r="ALI20" s="20"/>
      <c r="ALJ20" s="20"/>
    </row>
    <row r="21" spans="1:998" ht="13.5" customHeight="1">
      <c r="C21" s="22"/>
      <c r="D21" s="22"/>
      <c r="E21" s="22"/>
      <c r="F21" s="22"/>
      <c r="G21" s="22"/>
      <c r="H21" s="22"/>
      <c r="I21" s="22"/>
      <c r="J21" s="22"/>
    </row>
    <row r="22" spans="1:998" ht="13.5" customHeight="1" thickBot="1">
      <c r="B22" s="61" t="s">
        <v>70</v>
      </c>
      <c r="C22" s="24"/>
      <c r="D22" s="24"/>
      <c r="E22" s="24"/>
      <c r="F22" s="24"/>
      <c r="G22" s="24"/>
      <c r="H22" s="24"/>
      <c r="I22" s="24"/>
      <c r="J22" s="24"/>
      <c r="K22" s="23"/>
      <c r="L22" s="23"/>
      <c r="M22" s="23"/>
      <c r="N22" s="23"/>
      <c r="P22" s="1142" t="s">
        <v>744</v>
      </c>
      <c r="Q22" s="1154"/>
      <c r="R22" s="1154"/>
      <c r="S22" s="1154"/>
      <c r="T22" s="1154"/>
      <c r="U22" s="1154"/>
      <c r="V22" s="1154"/>
      <c r="W22" s="1154"/>
    </row>
    <row r="23" spans="1:998" ht="13.5" customHeight="1">
      <c r="C23" s="22"/>
      <c r="D23" s="22"/>
      <c r="E23" s="22"/>
      <c r="F23" s="22"/>
      <c r="G23" s="22"/>
      <c r="H23" s="22"/>
      <c r="I23" s="22"/>
      <c r="J23" s="22"/>
      <c r="P23" s="1147" t="s">
        <v>745</v>
      </c>
      <c r="Q23" s="1148">
        <v>2022</v>
      </c>
      <c r="R23" s="1148">
        <v>2025</v>
      </c>
      <c r="S23" s="1148">
        <v>2030</v>
      </c>
      <c r="T23" s="1148">
        <v>2035</v>
      </c>
      <c r="U23" s="1148">
        <v>2040</v>
      </c>
      <c r="V23" s="1148">
        <v>2045</v>
      </c>
      <c r="W23" s="1149">
        <v>2050</v>
      </c>
    </row>
    <row r="24" spans="1:998" ht="13.5" customHeight="1">
      <c r="B24" s="25" t="s">
        <v>71</v>
      </c>
      <c r="P24" s="1146" t="s">
        <v>746</v>
      </c>
      <c r="Q24" s="1151">
        <v>1.58</v>
      </c>
      <c r="R24" s="1152">
        <v>1.9</v>
      </c>
      <c r="S24" s="1152">
        <v>1.8</v>
      </c>
      <c r="T24" s="1152">
        <v>1.8</v>
      </c>
      <c r="U24" s="1152">
        <v>2</v>
      </c>
      <c r="V24" s="1152">
        <v>2</v>
      </c>
      <c r="W24" s="1153">
        <v>1.9</v>
      </c>
    </row>
    <row r="25" spans="1:998" ht="13.5" customHeight="1">
      <c r="P25" s="1146" t="s">
        <v>747</v>
      </c>
      <c r="Q25" s="1151">
        <v>0.36</v>
      </c>
      <c r="R25" s="1152">
        <v>0.36</v>
      </c>
      <c r="S25" s="1152">
        <v>0.36</v>
      </c>
      <c r="T25" s="1152">
        <v>0.36</v>
      </c>
      <c r="U25" s="1152">
        <v>0.36</v>
      </c>
      <c r="V25" s="1152">
        <v>0.36</v>
      </c>
      <c r="W25" s="1153">
        <v>0.36</v>
      </c>
    </row>
    <row r="26" spans="1:998" ht="13.5" customHeight="1">
      <c r="B26" s="245"/>
      <c r="C26" s="241">
        <v>2018</v>
      </c>
      <c r="D26" s="241">
        <v>2019</v>
      </c>
      <c r="E26" s="241">
        <v>2020</v>
      </c>
      <c r="F26" s="241">
        <v>2021</v>
      </c>
      <c r="G26" s="241">
        <v>2022</v>
      </c>
      <c r="H26" s="241">
        <v>2023</v>
      </c>
      <c r="I26" s="241">
        <v>2025</v>
      </c>
      <c r="J26" s="241">
        <v>2030</v>
      </c>
      <c r="K26" s="241">
        <v>2035</v>
      </c>
      <c r="L26" s="241">
        <v>2040</v>
      </c>
      <c r="M26" s="241">
        <v>2045</v>
      </c>
      <c r="N26" s="242">
        <v>2050</v>
      </c>
      <c r="P26" s="1146" t="s">
        <v>132</v>
      </c>
      <c r="Q26" s="1151">
        <v>0.05</v>
      </c>
      <c r="R26" s="1152">
        <v>0.04</v>
      </c>
      <c r="S26" s="1152">
        <v>0.04</v>
      </c>
      <c r="T26" s="1152">
        <v>0.04</v>
      </c>
      <c r="U26" s="1152">
        <v>0.04</v>
      </c>
      <c r="V26" s="1152">
        <v>0.04</v>
      </c>
      <c r="W26" s="1152">
        <v>0.04</v>
      </c>
    </row>
    <row r="27" spans="1:998" ht="13.5" customHeight="1">
      <c r="B27" s="87" t="s">
        <v>73</v>
      </c>
      <c r="C27" s="626">
        <v>6100.0734039999979</v>
      </c>
      <c r="D27" s="626">
        <v>6091.1969349999999</v>
      </c>
      <c r="E27" s="626">
        <v>6039.215787000001</v>
      </c>
      <c r="F27" s="626">
        <v>6161.463029999999</v>
      </c>
      <c r="G27" s="626">
        <v>6222.0553369999998</v>
      </c>
      <c r="H27" s="996">
        <v>6264.0927430000011</v>
      </c>
      <c r="I27" s="995">
        <v>6200</v>
      </c>
      <c r="J27" s="760">
        <v>6138.2475044958019</v>
      </c>
      <c r="K27" s="760">
        <v>6077.1100687820863</v>
      </c>
      <c r="L27" s="760">
        <v>6016.5815668141859</v>
      </c>
      <c r="M27" s="760">
        <v>5956.6559335633256</v>
      </c>
      <c r="N27" s="760">
        <v>5897.3271644089018</v>
      </c>
      <c r="P27" s="1146" t="s">
        <v>748</v>
      </c>
      <c r="Q27" s="1151">
        <v>0.01</v>
      </c>
      <c r="R27" s="1152">
        <v>0.01</v>
      </c>
      <c r="S27" s="1152">
        <v>0.01</v>
      </c>
      <c r="T27" s="1152">
        <v>0.01</v>
      </c>
      <c r="U27" s="1152">
        <v>0.01</v>
      </c>
      <c r="V27" s="1152">
        <v>0.01</v>
      </c>
      <c r="W27" s="1152">
        <v>0.01</v>
      </c>
    </row>
    <row r="28" spans="1:998" ht="13.5" customHeight="1">
      <c r="B28" s="87" t="s">
        <v>74</v>
      </c>
      <c r="C28" s="628">
        <v>471.13200000000001</v>
      </c>
      <c r="D28" s="628">
        <v>490.25599999999997</v>
      </c>
      <c r="E28" s="628">
        <v>411.76299999999998</v>
      </c>
      <c r="F28" s="628">
        <v>444.99</v>
      </c>
      <c r="G28" s="628">
        <v>358.89299999999997</v>
      </c>
      <c r="H28" s="1140">
        <v>390.471</v>
      </c>
      <c r="I28" s="1139">
        <v>390</v>
      </c>
      <c r="J28" s="1139">
        <v>410</v>
      </c>
      <c r="K28" s="1139">
        <v>420</v>
      </c>
      <c r="L28" s="1139">
        <v>420</v>
      </c>
      <c r="M28" s="1139">
        <v>420</v>
      </c>
      <c r="N28" s="1139">
        <v>420</v>
      </c>
      <c r="P28" s="1141" t="s">
        <v>696</v>
      </c>
      <c r="Q28" s="1155"/>
      <c r="R28" s="1155"/>
      <c r="S28" s="1155"/>
      <c r="T28" s="1155"/>
      <c r="U28" s="1155"/>
      <c r="V28" s="1155"/>
      <c r="W28" s="1155"/>
    </row>
    <row r="29" spans="1:998" ht="13.5" customHeight="1">
      <c r="C29" s="411">
        <f>C27/C28</f>
        <v>12.947694922017604</v>
      </c>
      <c r="D29" s="411">
        <f t="shared" ref="D29:N29" si="0">D27/D28</f>
        <v>12.424522973711694</v>
      </c>
      <c r="E29" s="411">
        <f t="shared" si="0"/>
        <v>14.666727673443221</v>
      </c>
      <c r="F29" s="411">
        <f t="shared" si="0"/>
        <v>13.846295489786284</v>
      </c>
      <c r="G29" s="411">
        <f t="shared" si="0"/>
        <v>17.336797700150186</v>
      </c>
      <c r="H29" s="411">
        <f t="shared" si="0"/>
        <v>16.042401978636061</v>
      </c>
      <c r="I29" s="411">
        <f t="shared" si="0"/>
        <v>15.897435897435898</v>
      </c>
      <c r="J29" s="411">
        <f t="shared" si="0"/>
        <v>14.971335376819029</v>
      </c>
      <c r="K29" s="411">
        <f t="shared" si="0"/>
        <v>14.469309687576397</v>
      </c>
      <c r="L29" s="411">
        <f t="shared" si="0"/>
        <v>14.325194206700443</v>
      </c>
      <c r="M29" s="411">
        <f t="shared" si="0"/>
        <v>14.182514127531727</v>
      </c>
      <c r="N29" s="411">
        <f t="shared" si="0"/>
        <v>14.041255153354529</v>
      </c>
      <c r="P29" s="1143"/>
      <c r="Q29" s="1143"/>
      <c r="R29" s="1143"/>
      <c r="S29" s="1143"/>
      <c r="T29" s="1143"/>
      <c r="U29" s="1143"/>
      <c r="V29" s="1143"/>
      <c r="W29" s="1143"/>
    </row>
    <row r="30" spans="1:998" ht="13.5" customHeight="1" thickBot="1">
      <c r="P30" s="1142" t="s">
        <v>749</v>
      </c>
      <c r="Q30" s="1154"/>
      <c r="R30" s="1154"/>
      <c r="S30" s="1154"/>
      <c r="T30" s="1154"/>
      <c r="U30" s="1154"/>
      <c r="V30" s="1154"/>
      <c r="W30" s="1154"/>
    </row>
    <row r="31" spans="1:998" ht="13.5" customHeight="1">
      <c r="B31" s="82" t="s">
        <v>264</v>
      </c>
      <c r="C31" s="82"/>
      <c r="D31" s="82"/>
      <c r="E31" s="82"/>
      <c r="F31" s="82"/>
      <c r="P31" s="1147" t="s">
        <v>745</v>
      </c>
      <c r="Q31" s="1148">
        <v>2022</v>
      </c>
      <c r="R31" s="1148">
        <v>2025</v>
      </c>
      <c r="S31" s="1148">
        <v>2030</v>
      </c>
      <c r="T31" s="1148">
        <v>2035</v>
      </c>
      <c r="U31" s="1148">
        <v>2040</v>
      </c>
      <c r="V31" s="1148">
        <v>2045</v>
      </c>
      <c r="W31" s="1149">
        <v>2050</v>
      </c>
    </row>
    <row r="32" spans="1:998" ht="13.5" customHeight="1">
      <c r="B32" s="246"/>
      <c r="C32" s="638">
        <v>2018</v>
      </c>
      <c r="D32" s="638">
        <v>2019</v>
      </c>
      <c r="E32" s="638">
        <v>2020</v>
      </c>
      <c r="F32" s="638">
        <v>2021</v>
      </c>
      <c r="G32" s="638">
        <v>2022</v>
      </c>
      <c r="H32" s="964"/>
      <c r="P32" s="1146" t="s">
        <v>746</v>
      </c>
      <c r="Q32" s="1144">
        <v>38.1</v>
      </c>
      <c r="R32" s="1145">
        <v>36.299999999999997</v>
      </c>
      <c r="S32" s="1145">
        <v>34.799999999999997</v>
      </c>
      <c r="T32" s="1145">
        <v>33.4</v>
      </c>
      <c r="U32" s="1145">
        <v>31.9</v>
      </c>
      <c r="V32" s="1145">
        <v>30.5</v>
      </c>
      <c r="W32" s="1150">
        <v>29</v>
      </c>
    </row>
    <row r="33" spans="2:23" ht="13.5" customHeight="1">
      <c r="B33" s="637" t="s">
        <v>267</v>
      </c>
      <c r="C33" s="628">
        <v>13942</v>
      </c>
      <c r="D33" s="628">
        <v>14173</v>
      </c>
      <c r="E33" s="628">
        <v>12691</v>
      </c>
      <c r="F33" s="628">
        <v>13596</v>
      </c>
      <c r="G33" s="628">
        <v>13793</v>
      </c>
      <c r="H33" s="972"/>
      <c r="P33" s="1146" t="s">
        <v>747</v>
      </c>
      <c r="Q33" s="1406">
        <v>6.4</v>
      </c>
      <c r="R33" s="1406">
        <v>6.4</v>
      </c>
      <c r="S33" s="1406">
        <v>6.4</v>
      </c>
      <c r="T33" s="1406">
        <v>6.4</v>
      </c>
      <c r="U33" s="1406">
        <v>6.4</v>
      </c>
      <c r="V33" s="1406">
        <v>6.4</v>
      </c>
      <c r="W33" s="1406">
        <v>6.4</v>
      </c>
    </row>
    <row r="34" spans="2:23" ht="13.5" customHeight="1">
      <c r="B34" s="637" t="s">
        <v>266</v>
      </c>
      <c r="C34" s="628">
        <v>14321</v>
      </c>
      <c r="D34" s="628">
        <v>14529</v>
      </c>
      <c r="E34" s="628">
        <v>12987</v>
      </c>
      <c r="F34" s="628">
        <v>13900</v>
      </c>
      <c r="G34" s="628">
        <v>14103</v>
      </c>
      <c r="H34" s="972"/>
      <c r="P34" s="1146" t="s">
        <v>132</v>
      </c>
      <c r="Q34" s="1144">
        <v>0.6</v>
      </c>
      <c r="R34" s="1145">
        <v>0.6</v>
      </c>
      <c r="S34" s="1145">
        <v>0.6</v>
      </c>
      <c r="T34" s="1145">
        <v>0.6</v>
      </c>
      <c r="U34" s="1145">
        <v>0.6</v>
      </c>
      <c r="V34" s="1145">
        <v>0.6</v>
      </c>
      <c r="W34" s="1145">
        <v>0.6</v>
      </c>
    </row>
    <row r="35" spans="2:23" ht="13.5" customHeight="1">
      <c r="B35" s="637" t="s">
        <v>268</v>
      </c>
      <c r="C35" s="628">
        <v>7709</v>
      </c>
      <c r="D35" s="628">
        <v>7766</v>
      </c>
      <c r="E35" s="628">
        <v>6977</v>
      </c>
      <c r="F35" s="628">
        <v>7517</v>
      </c>
      <c r="G35" s="628">
        <v>7447</v>
      </c>
      <c r="H35" s="972"/>
      <c r="P35" s="1146" t="s">
        <v>748</v>
      </c>
      <c r="Q35" s="1144">
        <v>0.1</v>
      </c>
      <c r="R35" s="1145">
        <v>0.1</v>
      </c>
      <c r="S35" s="1145">
        <v>0.1</v>
      </c>
      <c r="T35" s="1145">
        <v>0.1</v>
      </c>
      <c r="U35" s="1145">
        <v>0.1</v>
      </c>
      <c r="V35" s="1145">
        <v>0.1</v>
      </c>
      <c r="W35" s="1145">
        <v>0.1</v>
      </c>
    </row>
    <row r="36" spans="2:23" ht="13.5" customHeight="1">
      <c r="B36" s="249"/>
      <c r="P36" s="1141" t="s">
        <v>696</v>
      </c>
      <c r="Q36" s="1155"/>
      <c r="R36" s="1155"/>
      <c r="S36" s="1155"/>
      <c r="T36" s="1155"/>
      <c r="U36" s="1155"/>
      <c r="V36" s="1155"/>
      <c r="W36" s="1155"/>
    </row>
    <row r="37" spans="2:23" ht="13.5" customHeight="1">
      <c r="Q37" s="19">
        <f>Q32/Q24</f>
        <v>24.11392405063291</v>
      </c>
      <c r="R37" s="19">
        <f t="shared" ref="R37:W37" si="1">R32/R24</f>
        <v>19.105263157894736</v>
      </c>
      <c r="S37" s="19">
        <f t="shared" si="1"/>
        <v>19.333333333333332</v>
      </c>
      <c r="T37" s="19">
        <f t="shared" si="1"/>
        <v>18.555555555555554</v>
      </c>
      <c r="U37" s="19">
        <f t="shared" si="1"/>
        <v>15.95</v>
      </c>
      <c r="V37" s="19">
        <f t="shared" si="1"/>
        <v>15.25</v>
      </c>
      <c r="W37" s="19">
        <f t="shared" si="1"/>
        <v>15.263157894736842</v>
      </c>
    </row>
    <row r="38" spans="2:23" ht="13.5" customHeight="1">
      <c r="B38" s="61" t="s">
        <v>75</v>
      </c>
      <c r="C38" s="65" t="s">
        <v>76</v>
      </c>
      <c r="D38" s="65"/>
      <c r="E38" s="24"/>
      <c r="F38" s="24"/>
      <c r="G38" s="24"/>
      <c r="H38" s="24"/>
      <c r="I38" s="24"/>
      <c r="J38" s="24"/>
      <c r="K38" s="24"/>
      <c r="L38" s="24"/>
      <c r="M38" s="24"/>
      <c r="N38" s="24"/>
      <c r="Q38" s="19">
        <f t="shared" ref="Q38:W39" si="2">Q33/Q25</f>
        <v>17.777777777777779</v>
      </c>
      <c r="R38" s="19">
        <f t="shared" si="2"/>
        <v>17.777777777777779</v>
      </c>
      <c r="S38" s="19">
        <f t="shared" si="2"/>
        <v>17.777777777777779</v>
      </c>
      <c r="T38" s="19">
        <f t="shared" si="2"/>
        <v>17.777777777777779</v>
      </c>
      <c r="U38" s="19">
        <f t="shared" si="2"/>
        <v>17.777777777777779</v>
      </c>
      <c r="V38" s="19">
        <f t="shared" si="2"/>
        <v>17.777777777777779</v>
      </c>
      <c r="W38" s="19">
        <f t="shared" si="2"/>
        <v>17.777777777777779</v>
      </c>
    </row>
    <row r="39" spans="2:23" ht="13.5" customHeight="1">
      <c r="E39" s="22"/>
      <c r="F39" s="22"/>
      <c r="G39" s="22"/>
      <c r="H39" s="22"/>
      <c r="I39" s="22"/>
      <c r="J39" s="22"/>
      <c r="Q39" s="19">
        <f t="shared" si="2"/>
        <v>11.999999999999998</v>
      </c>
      <c r="R39" s="19">
        <f t="shared" si="2"/>
        <v>15</v>
      </c>
      <c r="S39" s="19">
        <f t="shared" si="2"/>
        <v>15</v>
      </c>
      <c r="T39" s="19">
        <f t="shared" si="2"/>
        <v>15</v>
      </c>
      <c r="U39" s="19">
        <f t="shared" si="2"/>
        <v>15</v>
      </c>
      <c r="V39" s="19">
        <f t="shared" si="2"/>
        <v>15</v>
      </c>
      <c r="W39" s="19">
        <f t="shared" si="2"/>
        <v>15</v>
      </c>
    </row>
    <row r="40" spans="2:23" ht="13.5" customHeight="1">
      <c r="B40" s="26" t="s">
        <v>77</v>
      </c>
      <c r="C40" s="18"/>
      <c r="D40" s="18"/>
      <c r="E40" s="18"/>
      <c r="F40" s="18"/>
      <c r="G40" s="18"/>
      <c r="H40" s="18"/>
      <c r="I40" s="22"/>
      <c r="J40" s="22"/>
      <c r="K40" s="22"/>
      <c r="L40" s="22"/>
      <c r="M40" s="22"/>
      <c r="N40" s="22"/>
    </row>
    <row r="41" spans="2:23" ht="13.5" customHeight="1" thickBot="1">
      <c r="C41" s="66" t="s">
        <v>34</v>
      </c>
      <c r="D41" s="66" t="s">
        <v>34</v>
      </c>
      <c r="E41" s="66" t="s">
        <v>34</v>
      </c>
      <c r="F41" s="66"/>
      <c r="G41" s="66"/>
      <c r="H41" s="66"/>
      <c r="I41" s="22"/>
      <c r="P41" s="1612" t="s">
        <v>697</v>
      </c>
      <c r="Q41" s="1612"/>
      <c r="R41" s="1612"/>
      <c r="S41" s="1612"/>
      <c r="T41" s="1612"/>
      <c r="U41" s="1612"/>
      <c r="V41" s="1612"/>
      <c r="W41" s="1612"/>
    </row>
    <row r="42" spans="2:23" ht="13.5" customHeight="1">
      <c r="B42" s="245"/>
      <c r="C42" s="241">
        <v>2018</v>
      </c>
      <c r="D42" s="241">
        <v>2019</v>
      </c>
      <c r="E42" s="241">
        <v>2020</v>
      </c>
      <c r="F42" s="241">
        <v>2021</v>
      </c>
      <c r="G42" s="241">
        <v>2022</v>
      </c>
      <c r="H42" s="241">
        <v>2023</v>
      </c>
      <c r="I42" s="241">
        <v>2025</v>
      </c>
      <c r="J42" s="241">
        <v>2030</v>
      </c>
      <c r="K42" s="241">
        <v>2035</v>
      </c>
      <c r="L42" s="241">
        <v>2040</v>
      </c>
      <c r="M42" s="241">
        <v>2045</v>
      </c>
      <c r="N42" s="242">
        <v>2050</v>
      </c>
      <c r="P42" s="912" t="s">
        <v>38</v>
      </c>
      <c r="Q42" s="913">
        <v>2023</v>
      </c>
      <c r="R42" s="913">
        <v>2025</v>
      </c>
      <c r="S42" s="913">
        <v>2030</v>
      </c>
      <c r="T42" s="913">
        <v>2035</v>
      </c>
      <c r="U42" s="913">
        <v>2040</v>
      </c>
      <c r="V42" s="913">
        <v>2045</v>
      </c>
      <c r="W42" s="914">
        <v>2050</v>
      </c>
    </row>
    <row r="43" spans="2:23" ht="13.5" customHeight="1">
      <c r="B43" s="98" t="s">
        <v>276</v>
      </c>
      <c r="C43" s="625">
        <v>0.98047005075496163</v>
      </c>
      <c r="D43" s="625">
        <v>0.98069605152070083</v>
      </c>
      <c r="E43" s="625">
        <v>0.97294704760979644</v>
      </c>
      <c r="F43" s="625">
        <v>0.96439759279816994</v>
      </c>
      <c r="G43" s="625">
        <v>0.94759253648788</v>
      </c>
      <c r="H43" s="966">
        <v>0.91697206706772083</v>
      </c>
      <c r="I43" s="642">
        <v>0.83</v>
      </c>
      <c r="J43" s="642">
        <v>0.47699999999999998</v>
      </c>
      <c r="K43" s="642">
        <v>0</v>
      </c>
      <c r="L43" s="642">
        <v>2.7755575615628914E-17</v>
      </c>
      <c r="M43" s="642">
        <v>2.7755575615628914E-17</v>
      </c>
      <c r="N43" s="642">
        <v>2.7755575615628914E-17</v>
      </c>
      <c r="P43" s="915" t="s">
        <v>39</v>
      </c>
      <c r="Q43" s="926">
        <v>0.91697206706772083</v>
      </c>
      <c r="R43" s="925">
        <v>0.83</v>
      </c>
      <c r="S43" s="925">
        <v>0.47699999999999998</v>
      </c>
      <c r="T43" s="925">
        <v>0</v>
      </c>
      <c r="U43" s="925">
        <v>2.7755575615628914E-17</v>
      </c>
      <c r="V43" s="925">
        <v>2.7755575615628914E-17</v>
      </c>
      <c r="W43" s="927">
        <v>2.7755575615628914E-17</v>
      </c>
    </row>
    <row r="44" spans="2:23" ht="13.5" customHeight="1">
      <c r="B44" s="98" t="s">
        <v>48</v>
      </c>
      <c r="C44" s="624">
        <v>1.9873547396395612E-3</v>
      </c>
      <c r="D44" s="624">
        <v>2.6571989085703331E-3</v>
      </c>
      <c r="E44" s="624">
        <v>4.1453671211918843E-3</v>
      </c>
      <c r="F44" s="624">
        <v>5.8292396819760988E-3</v>
      </c>
      <c r="G44" s="989">
        <v>3.9996998140514823E-3</v>
      </c>
      <c r="H44" s="990">
        <v>4.5304260751758774E-3</v>
      </c>
      <c r="I44" s="642">
        <v>3.0000000000000001E-3</v>
      </c>
      <c r="J44" s="253">
        <v>3.0000000000000001E-3</v>
      </c>
      <c r="K44" s="253">
        <v>0</v>
      </c>
      <c r="L44" s="253">
        <v>0</v>
      </c>
      <c r="M44" s="253">
        <v>0</v>
      </c>
      <c r="N44" s="253">
        <v>0</v>
      </c>
      <c r="P44" s="915" t="s">
        <v>10</v>
      </c>
      <c r="Q44" s="926">
        <v>4.5304260751758774E-3</v>
      </c>
      <c r="R44" s="925">
        <v>3.0000000000000001E-3</v>
      </c>
      <c r="S44" s="925">
        <v>3.0000000000000001E-3</v>
      </c>
      <c r="T44" s="925">
        <v>0</v>
      </c>
      <c r="U44" s="925">
        <v>0</v>
      </c>
      <c r="V44" s="925">
        <v>0</v>
      </c>
      <c r="W44" s="927">
        <v>0</v>
      </c>
    </row>
    <row r="45" spans="2:23" ht="13.5" customHeight="1">
      <c r="B45" s="98" t="s">
        <v>45</v>
      </c>
      <c r="C45" s="627">
        <v>1.7542594505398947E-2</v>
      </c>
      <c r="D45" s="627">
        <v>1.6646749570728803E-2</v>
      </c>
      <c r="E45" s="627">
        <v>2.2907585269011741E-2</v>
      </c>
      <c r="F45" s="627">
        <v>2.9773167519854021E-2</v>
      </c>
      <c r="G45" s="627">
        <v>4.8407763698068526E-2</v>
      </c>
      <c r="H45" s="991">
        <v>7.8497506857103341E-2</v>
      </c>
      <c r="I45" s="643">
        <v>0.16700000000000001</v>
      </c>
      <c r="J45" s="644">
        <v>0.51</v>
      </c>
      <c r="K45" s="644">
        <v>0.99</v>
      </c>
      <c r="L45" s="644">
        <v>0.99</v>
      </c>
      <c r="M45" s="644">
        <v>0.99</v>
      </c>
      <c r="N45" s="644">
        <v>0.99</v>
      </c>
      <c r="P45" s="915" t="s">
        <v>45</v>
      </c>
      <c r="Q45" s="924">
        <v>7.8497506857103341E-2</v>
      </c>
      <c r="R45" s="925">
        <v>0.16700000000000001</v>
      </c>
      <c r="S45" s="925">
        <v>0.51</v>
      </c>
      <c r="T45" s="925">
        <f>1-T46</f>
        <v>0.99</v>
      </c>
      <c r="U45" s="925">
        <f t="shared" ref="U45:W45" si="3">1-U46</f>
        <v>0.99</v>
      </c>
      <c r="V45" s="925">
        <f t="shared" si="3"/>
        <v>0.99</v>
      </c>
      <c r="W45" s="925">
        <f t="shared" si="3"/>
        <v>0.99</v>
      </c>
    </row>
    <row r="46" spans="2:23" ht="13.5" customHeight="1" thickBot="1">
      <c r="B46" s="98" t="s">
        <v>79</v>
      </c>
      <c r="C46" s="624"/>
      <c r="D46" s="624"/>
      <c r="E46" s="624"/>
      <c r="F46" s="624"/>
      <c r="G46" s="989"/>
      <c r="H46" s="990"/>
      <c r="I46" s="1529">
        <v>0</v>
      </c>
      <c r="J46" s="1529">
        <v>0.01</v>
      </c>
      <c r="K46" s="1529">
        <v>0.01</v>
      </c>
      <c r="L46" s="1529">
        <v>0.01</v>
      </c>
      <c r="M46" s="1529">
        <v>0.01</v>
      </c>
      <c r="N46" s="1530">
        <v>0.01</v>
      </c>
      <c r="P46" s="928" t="s">
        <v>79</v>
      </c>
      <c r="Q46" s="929"/>
      <c r="R46" s="930">
        <v>0</v>
      </c>
      <c r="S46" s="1529">
        <f>1%</f>
        <v>0.01</v>
      </c>
      <c r="T46" s="1529">
        <f>1%</f>
        <v>0.01</v>
      </c>
      <c r="U46" s="1529">
        <f>1%</f>
        <v>0.01</v>
      </c>
      <c r="V46" s="1529">
        <f>1%</f>
        <v>0.01</v>
      </c>
      <c r="W46" s="1529">
        <f>1%</f>
        <v>0.01</v>
      </c>
    </row>
    <row r="47" spans="2:23" ht="13.5" customHeight="1">
      <c r="B47" s="67"/>
      <c r="C47" s="1001">
        <f>SUM(C43:C46)</f>
        <v>1</v>
      </c>
      <c r="D47" s="1001">
        <f t="shared" ref="D47:N47" si="4">SUM(D43:D46)</f>
        <v>0.99999999999999989</v>
      </c>
      <c r="E47" s="1001">
        <f t="shared" si="4"/>
        <v>1</v>
      </c>
      <c r="F47" s="1001">
        <f t="shared" si="4"/>
        <v>1</v>
      </c>
      <c r="G47" s="1001">
        <f t="shared" si="4"/>
        <v>1</v>
      </c>
      <c r="H47" s="1001">
        <f t="shared" si="4"/>
        <v>1</v>
      </c>
      <c r="I47" s="1001">
        <f t="shared" si="4"/>
        <v>1</v>
      </c>
      <c r="J47" s="1001">
        <f t="shared" si="4"/>
        <v>1</v>
      </c>
      <c r="K47" s="1001">
        <f t="shared" si="4"/>
        <v>1</v>
      </c>
      <c r="L47" s="1001">
        <f t="shared" si="4"/>
        <v>1</v>
      </c>
      <c r="M47" s="1001">
        <f t="shared" si="4"/>
        <v>1</v>
      </c>
      <c r="N47" s="1001">
        <f t="shared" si="4"/>
        <v>1</v>
      </c>
    </row>
    <row r="48" spans="2:23" ht="13.5" customHeight="1">
      <c r="B48" s="44"/>
    </row>
    <row r="50" spans="2:23" ht="13.5" customHeight="1">
      <c r="B50" s="61" t="s">
        <v>80</v>
      </c>
      <c r="C50" s="65" t="s">
        <v>76</v>
      </c>
      <c r="D50" s="65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2:23" ht="13.5" customHeight="1" thickBot="1"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P51" s="1612" t="s">
        <v>710</v>
      </c>
      <c r="Q51" s="1612"/>
      <c r="R51" s="1612"/>
      <c r="S51" s="1612"/>
      <c r="T51" s="1612"/>
      <c r="U51" s="1612"/>
      <c r="V51" s="1612"/>
      <c r="W51" s="1612"/>
    </row>
    <row r="52" spans="2:23" ht="13.5" customHeight="1">
      <c r="B52" s="245"/>
      <c r="C52" s="241">
        <v>2018</v>
      </c>
      <c r="D52" s="241">
        <v>2019</v>
      </c>
      <c r="E52" s="241">
        <v>2020</v>
      </c>
      <c r="F52" s="241">
        <v>2021</v>
      </c>
      <c r="G52" s="241">
        <v>2022</v>
      </c>
      <c r="H52" s="241">
        <v>2023</v>
      </c>
      <c r="I52" s="241">
        <v>2025</v>
      </c>
      <c r="J52" s="241">
        <v>2030</v>
      </c>
      <c r="K52" s="241">
        <v>2035</v>
      </c>
      <c r="L52" s="241">
        <v>2040</v>
      </c>
      <c r="M52" s="241">
        <v>2045</v>
      </c>
      <c r="N52" s="242">
        <v>2050</v>
      </c>
      <c r="P52" s="912"/>
      <c r="Q52" s="913">
        <v>2023</v>
      </c>
      <c r="R52" s="913">
        <v>2025</v>
      </c>
      <c r="S52" s="913">
        <v>2030</v>
      </c>
      <c r="T52" s="913">
        <v>2035</v>
      </c>
      <c r="U52" s="913">
        <v>2040</v>
      </c>
      <c r="V52" s="913">
        <v>2045</v>
      </c>
      <c r="W52" s="914">
        <v>2050</v>
      </c>
    </row>
    <row r="53" spans="2:23" ht="13.5" customHeight="1">
      <c r="B53" s="31" t="s">
        <v>269</v>
      </c>
      <c r="C53" s="266">
        <f>C66</f>
        <v>7.2957450374151378</v>
      </c>
      <c r="D53" s="266">
        <f t="shared" ref="D53" si="5">D66</f>
        <v>7.2840784982612234</v>
      </c>
      <c r="E53" s="266">
        <v>7.2</v>
      </c>
      <c r="F53" s="266">
        <v>7.1</v>
      </c>
      <c r="G53" s="266">
        <v>7</v>
      </c>
      <c r="H53" s="266">
        <v>7</v>
      </c>
      <c r="I53" s="956">
        <v>6.6165031958386908</v>
      </c>
      <c r="J53" s="956">
        <v>6.2682661855313917</v>
      </c>
      <c r="K53" s="956">
        <v>6.0941476803777412</v>
      </c>
      <c r="L53" s="956" t="s">
        <v>29</v>
      </c>
      <c r="M53" s="956" t="s">
        <v>29</v>
      </c>
      <c r="N53" s="956" t="s">
        <v>29</v>
      </c>
      <c r="O53" s="33">
        <f>J53/H53-1</f>
        <v>-0.10453340206694406</v>
      </c>
      <c r="P53" s="915" t="s">
        <v>269</v>
      </c>
      <c r="Q53" s="940">
        <v>7</v>
      </c>
      <c r="R53" s="922">
        <v>6.6165031958386908</v>
      </c>
      <c r="S53" s="922">
        <v>6.2682661855313917</v>
      </c>
      <c r="T53" s="922">
        <v>6.0941476803777412</v>
      </c>
      <c r="U53" s="922" t="s">
        <v>29</v>
      </c>
      <c r="V53" s="922" t="s">
        <v>29</v>
      </c>
      <c r="W53" s="922" t="s">
        <v>29</v>
      </c>
    </row>
    <row r="54" spans="2:23" ht="13.5" customHeight="1">
      <c r="B54" s="31" t="s">
        <v>281</v>
      </c>
      <c r="C54" s="266">
        <v>6.1842598107449298</v>
      </c>
      <c r="D54" s="266">
        <v>6.1800006786438599</v>
      </c>
      <c r="E54" s="266">
        <v>5.9200291752240899</v>
      </c>
      <c r="F54" s="266">
        <f t="shared" ref="F54:G56" si="6">E54</f>
        <v>5.9200291752240899</v>
      </c>
      <c r="G54" s="266">
        <f t="shared" si="6"/>
        <v>5.9200291752240899</v>
      </c>
      <c r="H54" s="266">
        <v>5.9200291752240899</v>
      </c>
      <c r="I54" s="956">
        <v>5.6240277164628898</v>
      </c>
      <c r="J54" s="956">
        <v>5.3280262577016799</v>
      </c>
      <c r="K54" s="956">
        <v>5.1800255283210799</v>
      </c>
      <c r="L54" s="956" t="s">
        <v>29</v>
      </c>
      <c r="M54" s="956" t="s">
        <v>29</v>
      </c>
      <c r="N54" s="956" t="s">
        <v>29</v>
      </c>
      <c r="O54" s="33">
        <f t="shared" ref="O54:O56" si="7">J54/H54-1</f>
        <v>-0.1000000000000002</v>
      </c>
      <c r="P54" s="915" t="s">
        <v>281</v>
      </c>
      <c r="Q54" s="940">
        <v>5.9200291752240899</v>
      </c>
      <c r="R54" s="922">
        <v>5.6240277164628898</v>
      </c>
      <c r="S54" s="922">
        <v>5.3280262577016799</v>
      </c>
      <c r="T54" s="922">
        <v>5.1800255283210799</v>
      </c>
      <c r="U54" s="922" t="s">
        <v>29</v>
      </c>
      <c r="V54" s="922" t="s">
        <v>29</v>
      </c>
      <c r="W54" s="922" t="s">
        <v>29</v>
      </c>
    </row>
    <row r="55" spans="2:23" ht="13.5" customHeight="1">
      <c r="B55" s="31" t="s">
        <v>82</v>
      </c>
      <c r="C55" s="1572">
        <v>24.5</v>
      </c>
      <c r="D55" s="1572">
        <v>24.5</v>
      </c>
      <c r="E55" s="1572">
        <v>24.5</v>
      </c>
      <c r="F55" s="1572">
        <v>24.5</v>
      </c>
      <c r="G55" s="1572">
        <v>24.5</v>
      </c>
      <c r="H55" s="1572">
        <v>24.5</v>
      </c>
      <c r="I55" s="1573">
        <v>24.08</v>
      </c>
      <c r="J55" s="1573">
        <v>23.799999999999997</v>
      </c>
      <c r="K55" s="1573">
        <v>23.099999999999998</v>
      </c>
      <c r="L55" s="1573">
        <v>22.4</v>
      </c>
      <c r="M55" s="1573">
        <v>21.7</v>
      </c>
      <c r="N55" s="1573">
        <v>21</v>
      </c>
      <c r="O55" s="33">
        <f t="shared" si="7"/>
        <v>-2.8571428571428692E-2</v>
      </c>
      <c r="P55" s="915" t="s">
        <v>82</v>
      </c>
      <c r="Q55" s="1535">
        <v>24.5</v>
      </c>
      <c r="R55" s="1535">
        <v>24.08</v>
      </c>
      <c r="S55" s="1535">
        <v>23.799999999999997</v>
      </c>
      <c r="T55" s="1535">
        <v>23.099999999999998</v>
      </c>
      <c r="U55" s="1535">
        <v>22.4</v>
      </c>
      <c r="V55" s="1535">
        <v>21.7</v>
      </c>
      <c r="W55" s="1537">
        <v>21</v>
      </c>
    </row>
    <row r="56" spans="2:23" ht="13.5" customHeight="1">
      <c r="B56" s="46" t="s">
        <v>79</v>
      </c>
      <c r="C56" s="1069">
        <v>1.55</v>
      </c>
      <c r="D56" s="1069">
        <v>1.55</v>
      </c>
      <c r="E56" s="1069">
        <v>1.55</v>
      </c>
      <c r="F56" s="1069">
        <f t="shared" si="6"/>
        <v>1.55</v>
      </c>
      <c r="G56" s="1069">
        <f t="shared" si="6"/>
        <v>1.55</v>
      </c>
      <c r="H56" s="1069">
        <f t="shared" ref="H56" si="8">G56</f>
        <v>1.55</v>
      </c>
      <c r="I56" s="1544">
        <v>1.3900000000000001</v>
      </c>
      <c r="J56" s="1544">
        <v>1.23</v>
      </c>
      <c r="K56" s="1544">
        <f>1.2</f>
        <v>1.2</v>
      </c>
      <c r="L56" s="1544">
        <f t="shared" ref="L56:N56" si="9">1.2</f>
        <v>1.2</v>
      </c>
      <c r="M56" s="1544">
        <f t="shared" si="9"/>
        <v>1.2</v>
      </c>
      <c r="N56" s="1544">
        <f t="shared" si="9"/>
        <v>1.2</v>
      </c>
      <c r="O56" s="33">
        <f t="shared" si="7"/>
        <v>-0.20645161290322589</v>
      </c>
      <c r="P56" s="915" t="s">
        <v>157</v>
      </c>
      <c r="Q56" s="940">
        <v>1.55</v>
      </c>
      <c r="R56" s="922">
        <v>1.3900000000000001</v>
      </c>
      <c r="S56" s="922">
        <v>1.23</v>
      </c>
      <c r="T56" s="922">
        <v>1.1499999999999999</v>
      </c>
      <c r="U56" s="922">
        <v>1.07</v>
      </c>
      <c r="V56" s="922">
        <v>1.0350000000000001</v>
      </c>
      <c r="W56" s="941">
        <v>1</v>
      </c>
    </row>
    <row r="57" spans="2:23" ht="13.5" customHeight="1">
      <c r="B57" s="70" t="s">
        <v>743</v>
      </c>
      <c r="H57" s="81">
        <f>H56/$H$56-1</f>
        <v>0</v>
      </c>
      <c r="I57" s="81">
        <f>I56/$H$56-1</f>
        <v>-0.10322580645161283</v>
      </c>
      <c r="J57" s="81">
        <f t="shared" ref="J57:N57" si="10">J56/$H$56-1</f>
        <v>-0.20645161290322589</v>
      </c>
      <c r="K57" s="81">
        <f t="shared" si="10"/>
        <v>-0.22580645161290325</v>
      </c>
      <c r="L57" s="81">
        <f t="shared" si="10"/>
        <v>-0.22580645161290325</v>
      </c>
      <c r="M57" s="81">
        <f t="shared" si="10"/>
        <v>-0.22580645161290325</v>
      </c>
      <c r="N57" s="81">
        <f t="shared" si="10"/>
        <v>-0.22580645161290325</v>
      </c>
    </row>
    <row r="58" spans="2:23" ht="13.5" customHeight="1"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</row>
    <row r="59" spans="2:23" ht="13.5" customHeight="1">
      <c r="B59" s="70" t="s">
        <v>720</v>
      </c>
      <c r="C59" s="261">
        <v>1.04</v>
      </c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61"/>
    </row>
    <row r="60" spans="2:23" ht="13.5" customHeight="1">
      <c r="B60" s="19" t="s">
        <v>738</v>
      </c>
    </row>
    <row r="61" spans="2:23" ht="13.5" customHeight="1">
      <c r="B61" s="39" t="s">
        <v>83</v>
      </c>
      <c r="C61" s="92">
        <v>2018</v>
      </c>
      <c r="D61" s="92">
        <v>2019</v>
      </c>
      <c r="E61" s="92">
        <v>2020</v>
      </c>
      <c r="F61" s="415">
        <v>2021</v>
      </c>
      <c r="G61" s="415">
        <v>2022</v>
      </c>
      <c r="H61" s="415">
        <v>2023</v>
      </c>
      <c r="I61" s="92">
        <v>2025</v>
      </c>
      <c r="J61" s="92">
        <v>2030</v>
      </c>
      <c r="K61" s="92">
        <v>2035</v>
      </c>
      <c r="L61" s="92">
        <v>2040</v>
      </c>
      <c r="M61" s="92">
        <v>2045</v>
      </c>
      <c r="N61" s="92">
        <v>2050</v>
      </c>
    </row>
    <row r="62" spans="2:23" ht="13.5" customHeight="1">
      <c r="B62" s="39" t="s">
        <v>84</v>
      </c>
      <c r="C62" s="37">
        <v>145.19999999999999</v>
      </c>
      <c r="D62" s="37">
        <v>145.1</v>
      </c>
      <c r="E62" s="37">
        <v>139</v>
      </c>
      <c r="F62" s="600"/>
      <c r="G62" s="600"/>
      <c r="H62" s="968"/>
      <c r="I62" s="37"/>
      <c r="J62" s="37"/>
      <c r="K62" s="37"/>
      <c r="L62" s="37"/>
      <c r="M62" s="37"/>
      <c r="N62" s="37"/>
    </row>
    <row r="63" spans="2:23" ht="13.5" customHeight="1">
      <c r="B63" s="39" t="s">
        <v>280</v>
      </c>
      <c r="C63" s="1066">
        <f>C62*$E63/$E62</f>
        <v>186.77525179856113</v>
      </c>
      <c r="D63" s="1066">
        <f>D62*$E63/$E62</f>
        <v>186.64661870503599</v>
      </c>
      <c r="E63" s="650">
        <v>178.8</v>
      </c>
      <c r="F63" s="650">
        <v>179.7</v>
      </c>
      <c r="G63" s="650">
        <v>177</v>
      </c>
      <c r="H63" s="973">
        <v>171.1</v>
      </c>
      <c r="I63" s="37"/>
      <c r="J63" s="37"/>
      <c r="K63" s="37"/>
      <c r="L63" s="37"/>
      <c r="M63" s="37"/>
      <c r="N63" s="37"/>
    </row>
    <row r="64" spans="2:23" ht="13.5" customHeight="1">
      <c r="B64" s="39" t="s">
        <v>719</v>
      </c>
      <c r="C64" s="1067">
        <f t="shared" ref="C64:H64" si="11">C63/(C43+C44)</f>
        <v>190.11027934033677</v>
      </c>
      <c r="D64" s="1067">
        <f t="shared" si="11"/>
        <v>189.80627625276841</v>
      </c>
      <c r="E64" s="650">
        <f t="shared" si="11"/>
        <v>182.99190261263769</v>
      </c>
      <c r="F64" s="650">
        <f t="shared" si="11"/>
        <v>185.21441995233337</v>
      </c>
      <c r="G64" s="650">
        <f t="shared" si="11"/>
        <v>186.00403959563153</v>
      </c>
      <c r="H64" s="650">
        <f t="shared" si="11"/>
        <v>185.67502668000665</v>
      </c>
      <c r="I64" s="650"/>
      <c r="J64" s="650"/>
      <c r="K64" s="650"/>
      <c r="L64" s="650"/>
      <c r="M64" s="650"/>
      <c r="N64" s="650"/>
    </row>
    <row r="65" spans="1:998" ht="13.5" customHeight="1">
      <c r="B65" s="39" t="s">
        <v>739</v>
      </c>
      <c r="C65" s="1068">
        <f t="shared" ref="C65:D65" si="12">C64*$C$59</f>
        <v>197.71469051395025</v>
      </c>
      <c r="D65" s="1068">
        <f t="shared" si="12"/>
        <v>197.39852730287916</v>
      </c>
      <c r="E65" s="1065">
        <f>E64*$C$59</f>
        <v>190.31157871714319</v>
      </c>
      <c r="F65" s="1065">
        <f t="shared" ref="F65:H65" si="13">F64*$C$59</f>
        <v>192.62299675042672</v>
      </c>
      <c r="G65" s="1065">
        <f t="shared" si="13"/>
        <v>193.4442011794568</v>
      </c>
      <c r="H65" s="1065">
        <f t="shared" si="13"/>
        <v>193.10202774720693</v>
      </c>
      <c r="I65" s="973"/>
      <c r="J65" s="973"/>
      <c r="K65" s="973"/>
      <c r="L65" s="973"/>
      <c r="M65" s="973"/>
      <c r="N65" s="973"/>
    </row>
    <row r="66" spans="1:998" ht="13.5" customHeight="1">
      <c r="B66" s="39" t="s">
        <v>739</v>
      </c>
      <c r="C66" s="1303">
        <f t="shared" ref="C66:D66" si="14">C65/$C$6/10</f>
        <v>7.2957450374151378</v>
      </c>
      <c r="D66" s="1303">
        <f t="shared" si="14"/>
        <v>7.2840784982612234</v>
      </c>
      <c r="E66" s="230">
        <f>E65/$C$6/10</f>
        <v>7.0225674803373881</v>
      </c>
      <c r="F66" s="230">
        <f>F64/$C$6/10*$C$59</f>
        <v>7.1078596586873326</v>
      </c>
      <c r="G66" s="1070">
        <f>G64/$C$6/10*$C$59</f>
        <v>7.1381624051460077</v>
      </c>
      <c r="H66" s="1070">
        <f>H64/$C$6/10*$C$59</f>
        <v>7.1255360792327274</v>
      </c>
      <c r="I66" s="650"/>
      <c r="J66" s="650"/>
      <c r="K66" s="650"/>
      <c r="L66" s="650"/>
      <c r="M66" s="650"/>
      <c r="N66" s="650"/>
    </row>
    <row r="67" spans="1:998" ht="13.5" customHeight="1">
      <c r="C67" s="47"/>
      <c r="D67" s="47"/>
      <c r="E67" s="264"/>
      <c r="F67" s="264"/>
      <c r="G67" s="264"/>
      <c r="H67" s="264"/>
    </row>
    <row r="68" spans="1:998" ht="13.5" customHeight="1">
      <c r="B68" s="19" t="s">
        <v>563</v>
      </c>
    </row>
    <row r="69" spans="1:998" ht="13.5" customHeight="1">
      <c r="B69" s="32" t="s">
        <v>83</v>
      </c>
      <c r="C69" s="72">
        <v>2018</v>
      </c>
      <c r="D69" s="72">
        <v>2019</v>
      </c>
      <c r="E69" s="72">
        <v>2020</v>
      </c>
      <c r="F69" s="72">
        <v>2021</v>
      </c>
      <c r="G69" s="72">
        <v>2022</v>
      </c>
      <c r="H69" s="72">
        <v>2023</v>
      </c>
      <c r="I69" s="72">
        <v>2025</v>
      </c>
      <c r="J69" s="72">
        <v>2030</v>
      </c>
      <c r="K69" s="72">
        <v>2035</v>
      </c>
      <c r="L69" s="72">
        <v>2040</v>
      </c>
      <c r="M69" s="72">
        <v>2045</v>
      </c>
      <c r="N69" s="72">
        <v>2050</v>
      </c>
    </row>
    <row r="70" spans="1:998" ht="13.5" customHeight="1">
      <c r="B70" s="32" t="s">
        <v>42</v>
      </c>
      <c r="C70" s="41">
        <f t="shared" ref="C70:N70" si="15">C53*$C6*10</f>
        <v>197.71469051395025</v>
      </c>
      <c r="D70" s="41">
        <f t="shared" si="15"/>
        <v>197.39852730287913</v>
      </c>
      <c r="E70" s="41">
        <f t="shared" si="15"/>
        <v>195.12</v>
      </c>
      <c r="F70" s="41">
        <f t="shared" si="15"/>
        <v>192.41</v>
      </c>
      <c r="G70" s="41">
        <f t="shared" si="15"/>
        <v>189.7</v>
      </c>
      <c r="H70" s="41">
        <f t="shared" si="15"/>
        <v>189.7</v>
      </c>
      <c r="I70" s="41">
        <f t="shared" si="15"/>
        <v>179.3072366072285</v>
      </c>
      <c r="J70" s="41">
        <f t="shared" si="15"/>
        <v>169.8700136279007</v>
      </c>
      <c r="K70" s="41">
        <f t="shared" si="15"/>
        <v>165.15140213823679</v>
      </c>
      <c r="L70" s="1546" t="e">
        <f t="shared" si="15"/>
        <v>#VALUE!</v>
      </c>
      <c r="M70" s="1546" t="e">
        <f t="shared" si="15"/>
        <v>#VALUE!</v>
      </c>
      <c r="N70" s="1546" t="e">
        <f t="shared" si="15"/>
        <v>#VALUE!</v>
      </c>
    </row>
    <row r="71" spans="1:998" ht="13.5" customHeight="1">
      <c r="B71" s="32" t="s">
        <v>45</v>
      </c>
      <c r="C71" s="49">
        <v>0</v>
      </c>
      <c r="D71" s="49">
        <v>0</v>
      </c>
      <c r="E71" s="49">
        <f>0</f>
        <v>0</v>
      </c>
      <c r="F71" s="49">
        <f>0</f>
        <v>0</v>
      </c>
      <c r="G71" s="49">
        <f>0</f>
        <v>0</v>
      </c>
      <c r="H71" s="49">
        <f>0</f>
        <v>0</v>
      </c>
      <c r="I71" s="49">
        <v>0</v>
      </c>
      <c r="J71" s="49">
        <v>0</v>
      </c>
      <c r="K71" s="49">
        <v>0</v>
      </c>
      <c r="L71" s="1547">
        <v>0</v>
      </c>
      <c r="M71" s="1547">
        <v>0</v>
      </c>
      <c r="N71" s="1547">
        <v>0</v>
      </c>
    </row>
    <row r="72" spans="1:998" ht="13.5" customHeight="1">
      <c r="B72" s="32" t="s">
        <v>85</v>
      </c>
      <c r="C72" s="41">
        <f t="shared" ref="C72:N72" si="16">(C70*C43)</f>
        <v>193.85333264321432</v>
      </c>
      <c r="D72" s="41">
        <f t="shared" si="16"/>
        <v>193.58795630193481</v>
      </c>
      <c r="E72" s="41">
        <f t="shared" si="16"/>
        <v>189.84142792962348</v>
      </c>
      <c r="F72" s="41">
        <f t="shared" si="16"/>
        <v>185.55974083029588</v>
      </c>
      <c r="G72" s="41">
        <f t="shared" si="16"/>
        <v>179.75830417175084</v>
      </c>
      <c r="H72" s="41">
        <f t="shared" si="16"/>
        <v>173.94960112274663</v>
      </c>
      <c r="I72" s="41">
        <f t="shared" si="16"/>
        <v>148.82500638399966</v>
      </c>
      <c r="J72" s="41">
        <f t="shared" si="16"/>
        <v>81.027996500508635</v>
      </c>
      <c r="K72" s="41">
        <f t="shared" si="16"/>
        <v>0</v>
      </c>
      <c r="L72" s="1546" t="e">
        <f t="shared" si="16"/>
        <v>#VALUE!</v>
      </c>
      <c r="M72" s="1546" t="e">
        <f t="shared" si="16"/>
        <v>#VALUE!</v>
      </c>
      <c r="N72" s="1546" t="e">
        <f t="shared" si="16"/>
        <v>#VALUE!</v>
      </c>
    </row>
    <row r="73" spans="1:998" ht="13.5" customHeight="1">
      <c r="B73" s="19" t="s">
        <v>155</v>
      </c>
      <c r="C73" s="48"/>
      <c r="D73" s="48"/>
      <c r="E73" s="48"/>
      <c r="F73" s="48"/>
      <c r="G73" s="48"/>
      <c r="H73" s="48"/>
      <c r="I73" s="269">
        <f>I72/$F72-1</f>
        <v>-0.1979671575414198</v>
      </c>
      <c r="J73" s="269">
        <f>J72/$F72-1</f>
        <v>-0.56333202375717373</v>
      </c>
      <c r="K73" s="48"/>
      <c r="L73" s="48"/>
      <c r="M73" s="48"/>
      <c r="N73" s="48"/>
    </row>
    <row r="74" spans="1:998" ht="13.5" customHeight="1">
      <c r="C74" s="48"/>
      <c r="D74" s="48"/>
      <c r="E74" s="651"/>
      <c r="F74" s="47"/>
      <c r="G74" s="47"/>
      <c r="H74" s="47"/>
      <c r="I74" s="47"/>
      <c r="J74" s="50"/>
      <c r="K74" s="48"/>
      <c r="L74" s="48"/>
      <c r="M74" s="48"/>
      <c r="N74" s="48"/>
    </row>
    <row r="75" spans="1:998" ht="13.5" customHeight="1">
      <c r="I75" s="1002"/>
    </row>
    <row r="76" spans="1:998" ht="13.5" customHeight="1">
      <c r="A76" s="21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  <c r="JB76" s="20"/>
      <c r="JC76" s="20"/>
      <c r="JD76" s="20"/>
      <c r="JE76" s="20"/>
      <c r="JF76" s="20"/>
      <c r="JG76" s="20"/>
      <c r="JH76" s="20"/>
      <c r="JI76" s="20"/>
      <c r="JJ76" s="20"/>
      <c r="JK76" s="20"/>
      <c r="JL76" s="20"/>
      <c r="JM76" s="20"/>
      <c r="JN76" s="20"/>
      <c r="JO76" s="20"/>
      <c r="JP76" s="20"/>
      <c r="JQ76" s="20"/>
      <c r="JR76" s="20"/>
      <c r="JS76" s="20"/>
      <c r="JT76" s="20"/>
      <c r="JU76" s="20"/>
      <c r="JV76" s="20"/>
      <c r="JW76" s="20"/>
      <c r="JX76" s="20"/>
      <c r="JY76" s="20"/>
      <c r="JZ76" s="20"/>
      <c r="KA76" s="20"/>
      <c r="KB76" s="20"/>
      <c r="KC76" s="20"/>
      <c r="KD76" s="20"/>
      <c r="KE76" s="20"/>
      <c r="KF76" s="20"/>
      <c r="KG76" s="20"/>
      <c r="KH76" s="20"/>
      <c r="KI76" s="20"/>
      <c r="KJ76" s="20"/>
      <c r="KK76" s="20"/>
      <c r="KL76" s="20"/>
      <c r="KM76" s="20"/>
      <c r="KN76" s="20"/>
      <c r="KO76" s="20"/>
      <c r="KP76" s="20"/>
      <c r="KQ76" s="20"/>
      <c r="KR76" s="20"/>
      <c r="KS76" s="20"/>
      <c r="KT76" s="20"/>
      <c r="KU76" s="20"/>
      <c r="KV76" s="20"/>
      <c r="KW76" s="20"/>
      <c r="KX76" s="20"/>
      <c r="KY76" s="20"/>
      <c r="KZ76" s="20"/>
      <c r="LA76" s="20"/>
      <c r="LB76" s="20"/>
      <c r="LC76" s="20"/>
      <c r="LD76" s="20"/>
      <c r="LE76" s="20"/>
      <c r="LF76" s="20"/>
      <c r="LG76" s="20"/>
      <c r="LH76" s="20"/>
      <c r="LI76" s="20"/>
      <c r="LJ76" s="20"/>
      <c r="LK76" s="20"/>
      <c r="LL76" s="20"/>
      <c r="LM76" s="20"/>
      <c r="LN76" s="20"/>
      <c r="LO76" s="20"/>
      <c r="LP76" s="20"/>
      <c r="LQ76" s="20"/>
      <c r="LR76" s="20"/>
      <c r="LS76" s="20"/>
      <c r="LT76" s="20"/>
      <c r="LU76" s="20"/>
      <c r="LV76" s="20"/>
      <c r="LW76" s="20"/>
      <c r="LX76" s="20"/>
      <c r="LY76" s="20"/>
      <c r="LZ76" s="20"/>
      <c r="MA76" s="20"/>
      <c r="MB76" s="20"/>
      <c r="MC76" s="20"/>
      <c r="MD76" s="20"/>
      <c r="ME76" s="20"/>
      <c r="MF76" s="20"/>
      <c r="MG76" s="20"/>
      <c r="MH76" s="20"/>
      <c r="MI76" s="20"/>
      <c r="MJ76" s="20"/>
      <c r="MK76" s="20"/>
      <c r="ML76" s="20"/>
      <c r="MM76" s="20"/>
      <c r="MN76" s="20"/>
      <c r="MO76" s="20"/>
      <c r="MP76" s="20"/>
      <c r="MQ76" s="20"/>
      <c r="MR76" s="20"/>
      <c r="MS76" s="20"/>
      <c r="MT76" s="20"/>
      <c r="MU76" s="20"/>
      <c r="MV76" s="20"/>
      <c r="MW76" s="20"/>
      <c r="MX76" s="20"/>
      <c r="MY76" s="20"/>
      <c r="MZ76" s="20"/>
      <c r="NA76" s="20"/>
      <c r="NB76" s="20"/>
      <c r="NC76" s="20"/>
      <c r="ND76" s="20"/>
      <c r="NE76" s="20"/>
      <c r="NF76" s="20"/>
      <c r="NG76" s="20"/>
      <c r="NH76" s="20"/>
      <c r="NI76" s="20"/>
      <c r="NJ76" s="20"/>
      <c r="NK76" s="20"/>
      <c r="NL76" s="20"/>
      <c r="NM76" s="20"/>
      <c r="NN76" s="20"/>
      <c r="NO76" s="20"/>
      <c r="NP76" s="20"/>
      <c r="NQ76" s="20"/>
      <c r="NR76" s="20"/>
      <c r="NS76" s="20"/>
      <c r="NT76" s="20"/>
      <c r="NU76" s="20"/>
      <c r="NV76" s="20"/>
      <c r="NW76" s="20"/>
      <c r="NX76" s="20"/>
      <c r="NY76" s="20"/>
      <c r="NZ76" s="20"/>
      <c r="OA76" s="20"/>
      <c r="OB76" s="20"/>
      <c r="OC76" s="20"/>
      <c r="OD76" s="20"/>
      <c r="OE76" s="20"/>
      <c r="OF76" s="20"/>
      <c r="OG76" s="20"/>
      <c r="OH76" s="20"/>
      <c r="OI76" s="20"/>
      <c r="OJ76" s="20"/>
      <c r="OK76" s="20"/>
      <c r="OL76" s="20"/>
      <c r="OM76" s="20"/>
      <c r="ON76" s="20"/>
      <c r="OO76" s="20"/>
      <c r="OP76" s="20"/>
      <c r="OQ76" s="20"/>
      <c r="OR76" s="20"/>
      <c r="OS76" s="20"/>
      <c r="OT76" s="20"/>
      <c r="OU76" s="20"/>
      <c r="OV76" s="20"/>
      <c r="OW76" s="20"/>
      <c r="OX76" s="20"/>
      <c r="OY76" s="20"/>
      <c r="OZ76" s="20"/>
      <c r="PA76" s="20"/>
      <c r="PB76" s="20"/>
      <c r="PC76" s="20"/>
      <c r="PD76" s="20"/>
      <c r="PE76" s="20"/>
      <c r="PF76" s="20"/>
      <c r="PG76" s="20"/>
      <c r="PH76" s="20"/>
      <c r="PI76" s="20"/>
      <c r="PJ76" s="20"/>
      <c r="PK76" s="20"/>
      <c r="PL76" s="20"/>
      <c r="PM76" s="20"/>
      <c r="PN76" s="20"/>
      <c r="PO76" s="20"/>
      <c r="PP76" s="20"/>
      <c r="PQ76" s="20"/>
      <c r="PR76" s="20"/>
      <c r="PS76" s="20"/>
      <c r="PT76" s="20"/>
      <c r="PU76" s="20"/>
      <c r="PV76" s="20"/>
      <c r="PW76" s="20"/>
      <c r="PX76" s="20"/>
      <c r="PY76" s="20"/>
      <c r="PZ76" s="20"/>
      <c r="QA76" s="20"/>
      <c r="QB76" s="20"/>
      <c r="QC76" s="20"/>
      <c r="QD76" s="20"/>
      <c r="QE76" s="20"/>
      <c r="QF76" s="20"/>
      <c r="QG76" s="20"/>
      <c r="QH76" s="20"/>
      <c r="QI76" s="20"/>
      <c r="QJ76" s="20"/>
      <c r="QK76" s="20"/>
      <c r="QL76" s="20"/>
      <c r="QM76" s="20"/>
      <c r="QN76" s="20"/>
      <c r="QO76" s="20"/>
      <c r="QP76" s="20"/>
      <c r="QQ76" s="20"/>
      <c r="QR76" s="20"/>
      <c r="QS76" s="20"/>
      <c r="QT76" s="20"/>
      <c r="QU76" s="20"/>
      <c r="QV76" s="20"/>
      <c r="QW76" s="20"/>
      <c r="QX76" s="20"/>
      <c r="QY76" s="20"/>
      <c r="QZ76" s="20"/>
      <c r="RA76" s="20"/>
      <c r="RB76" s="20"/>
      <c r="RC76" s="20"/>
      <c r="RD76" s="20"/>
      <c r="RE76" s="20"/>
      <c r="RF76" s="20"/>
      <c r="RG76" s="20"/>
      <c r="RH76" s="20"/>
      <c r="RI76" s="20"/>
      <c r="RJ76" s="20"/>
      <c r="RK76" s="20"/>
      <c r="RL76" s="20"/>
      <c r="RM76" s="20"/>
      <c r="RN76" s="20"/>
      <c r="RO76" s="20"/>
      <c r="RP76" s="20"/>
      <c r="RQ76" s="20"/>
      <c r="RR76" s="20"/>
      <c r="RS76" s="20"/>
      <c r="RT76" s="20"/>
      <c r="RU76" s="20"/>
      <c r="RV76" s="20"/>
      <c r="RW76" s="20"/>
      <c r="RX76" s="20"/>
      <c r="RY76" s="20"/>
      <c r="RZ76" s="20"/>
      <c r="SA76" s="20"/>
      <c r="SB76" s="20"/>
      <c r="SC76" s="20"/>
      <c r="SD76" s="20"/>
      <c r="SE76" s="20"/>
      <c r="SF76" s="20"/>
      <c r="SG76" s="20"/>
      <c r="SH76" s="20"/>
      <c r="SI76" s="20"/>
      <c r="SJ76" s="20"/>
      <c r="SK76" s="20"/>
      <c r="SL76" s="20"/>
      <c r="SM76" s="20"/>
      <c r="SN76" s="20"/>
      <c r="SO76" s="20"/>
      <c r="SP76" s="20"/>
      <c r="SQ76" s="20"/>
      <c r="SR76" s="20"/>
      <c r="SS76" s="20"/>
      <c r="ST76" s="20"/>
      <c r="SU76" s="20"/>
      <c r="SV76" s="20"/>
      <c r="SW76" s="20"/>
      <c r="SX76" s="20"/>
      <c r="SY76" s="20"/>
      <c r="SZ76" s="20"/>
      <c r="TA76" s="20"/>
      <c r="TB76" s="20"/>
      <c r="TC76" s="20"/>
      <c r="TD76" s="20"/>
      <c r="TE76" s="20"/>
      <c r="TF76" s="20"/>
      <c r="TG76" s="20"/>
      <c r="TH76" s="20"/>
      <c r="TI76" s="20"/>
      <c r="TJ76" s="20"/>
      <c r="TK76" s="20"/>
      <c r="TL76" s="20"/>
      <c r="TM76" s="20"/>
      <c r="TN76" s="20"/>
      <c r="TO76" s="20"/>
      <c r="TP76" s="20"/>
      <c r="TQ76" s="20"/>
      <c r="TR76" s="20"/>
      <c r="TS76" s="20"/>
      <c r="TT76" s="20"/>
      <c r="TU76" s="20"/>
      <c r="TV76" s="20"/>
      <c r="TW76" s="20"/>
      <c r="TX76" s="20"/>
      <c r="TY76" s="20"/>
      <c r="TZ76" s="20"/>
      <c r="UA76" s="20"/>
      <c r="UB76" s="20"/>
      <c r="UC76" s="20"/>
      <c r="UD76" s="20"/>
      <c r="UE76" s="20"/>
      <c r="UF76" s="20"/>
      <c r="UG76" s="20"/>
      <c r="UH76" s="20"/>
      <c r="UI76" s="20"/>
      <c r="UJ76" s="20"/>
      <c r="UK76" s="20"/>
      <c r="UL76" s="20"/>
      <c r="UM76" s="20"/>
      <c r="UN76" s="20"/>
      <c r="UO76" s="20"/>
      <c r="UP76" s="20"/>
      <c r="UQ76" s="20"/>
      <c r="UR76" s="20"/>
      <c r="US76" s="20"/>
      <c r="UT76" s="20"/>
      <c r="UU76" s="20"/>
      <c r="UV76" s="20"/>
      <c r="UW76" s="20"/>
      <c r="UX76" s="20"/>
      <c r="UY76" s="20"/>
      <c r="UZ76" s="20"/>
      <c r="VA76" s="20"/>
      <c r="VB76" s="20"/>
      <c r="VC76" s="20"/>
      <c r="VD76" s="20"/>
      <c r="VE76" s="20"/>
      <c r="VF76" s="20"/>
      <c r="VG76" s="20"/>
      <c r="VH76" s="20"/>
      <c r="VI76" s="20"/>
      <c r="VJ76" s="20"/>
      <c r="VK76" s="20"/>
      <c r="VL76" s="20"/>
      <c r="VM76" s="20"/>
      <c r="VN76" s="20"/>
      <c r="VO76" s="20"/>
      <c r="VP76" s="20"/>
      <c r="VQ76" s="20"/>
      <c r="VR76" s="20"/>
      <c r="VS76" s="20"/>
      <c r="VT76" s="20"/>
      <c r="VU76" s="20"/>
      <c r="VV76" s="20"/>
      <c r="VW76" s="20"/>
      <c r="VX76" s="20"/>
      <c r="VY76" s="20"/>
      <c r="VZ76" s="20"/>
      <c r="WA76" s="20"/>
      <c r="WB76" s="20"/>
      <c r="WC76" s="20"/>
      <c r="WD76" s="20"/>
      <c r="WE76" s="20"/>
      <c r="WF76" s="20"/>
      <c r="WG76" s="20"/>
      <c r="WH76" s="20"/>
      <c r="WI76" s="20"/>
      <c r="WJ76" s="20"/>
      <c r="WK76" s="20"/>
      <c r="WL76" s="20"/>
      <c r="WM76" s="20"/>
      <c r="WN76" s="20"/>
      <c r="WO76" s="20"/>
      <c r="WP76" s="20"/>
      <c r="WQ76" s="20"/>
      <c r="WR76" s="20"/>
      <c r="WS76" s="20"/>
      <c r="WT76" s="20"/>
      <c r="WU76" s="20"/>
      <c r="WV76" s="20"/>
      <c r="WW76" s="20"/>
      <c r="WX76" s="20"/>
      <c r="WY76" s="20"/>
      <c r="WZ76" s="20"/>
      <c r="XA76" s="20"/>
      <c r="XB76" s="20"/>
      <c r="XC76" s="20"/>
      <c r="XD76" s="20"/>
      <c r="XE76" s="20"/>
      <c r="XF76" s="20"/>
      <c r="XG76" s="20"/>
      <c r="XH76" s="20"/>
      <c r="XI76" s="20"/>
      <c r="XJ76" s="20"/>
      <c r="XK76" s="20"/>
      <c r="XL76" s="20"/>
      <c r="XM76" s="20"/>
      <c r="XN76" s="20"/>
      <c r="XO76" s="20"/>
      <c r="XP76" s="20"/>
      <c r="XQ76" s="20"/>
      <c r="XR76" s="20"/>
      <c r="XS76" s="20"/>
      <c r="XT76" s="20"/>
      <c r="XU76" s="20"/>
      <c r="XV76" s="20"/>
      <c r="XW76" s="20"/>
      <c r="XX76" s="20"/>
      <c r="XY76" s="20"/>
      <c r="XZ76" s="20"/>
      <c r="YA76" s="20"/>
      <c r="YB76" s="20"/>
      <c r="YC76" s="20"/>
      <c r="YD76" s="20"/>
      <c r="YE76" s="20"/>
      <c r="YF76" s="20"/>
      <c r="YG76" s="20"/>
      <c r="YH76" s="20"/>
      <c r="YI76" s="20"/>
      <c r="YJ76" s="20"/>
      <c r="YK76" s="20"/>
      <c r="YL76" s="20"/>
      <c r="YM76" s="20"/>
      <c r="YN76" s="20"/>
      <c r="YO76" s="20"/>
      <c r="YP76" s="20"/>
      <c r="YQ76" s="20"/>
      <c r="YR76" s="20"/>
      <c r="YS76" s="20"/>
      <c r="YT76" s="20"/>
      <c r="YU76" s="20"/>
      <c r="YV76" s="20"/>
      <c r="YW76" s="20"/>
      <c r="YX76" s="20"/>
      <c r="YY76" s="20"/>
      <c r="YZ76" s="20"/>
      <c r="ZA76" s="20"/>
      <c r="ZB76" s="20"/>
      <c r="ZC76" s="20"/>
      <c r="ZD76" s="20"/>
      <c r="ZE76" s="20"/>
      <c r="ZF76" s="20"/>
      <c r="ZG76" s="20"/>
      <c r="ZH76" s="20"/>
      <c r="ZI76" s="20"/>
      <c r="ZJ76" s="20"/>
      <c r="ZK76" s="20"/>
      <c r="ZL76" s="20"/>
      <c r="ZM76" s="20"/>
      <c r="ZN76" s="20"/>
      <c r="ZO76" s="20"/>
      <c r="ZP76" s="20"/>
      <c r="ZQ76" s="20"/>
      <c r="ZR76" s="20"/>
      <c r="ZS76" s="20"/>
      <c r="ZT76" s="20"/>
      <c r="ZU76" s="20"/>
      <c r="ZV76" s="20"/>
      <c r="ZW76" s="20"/>
      <c r="ZX76" s="20"/>
      <c r="ZY76" s="20"/>
      <c r="ZZ76" s="20"/>
      <c r="AAA76" s="20"/>
      <c r="AAB76" s="20"/>
      <c r="AAC76" s="20"/>
      <c r="AAD76" s="20"/>
      <c r="AAE76" s="20"/>
      <c r="AAF76" s="20"/>
      <c r="AAG76" s="20"/>
      <c r="AAH76" s="20"/>
      <c r="AAI76" s="20"/>
      <c r="AAJ76" s="20"/>
      <c r="AAK76" s="20"/>
      <c r="AAL76" s="20"/>
      <c r="AAM76" s="20"/>
      <c r="AAN76" s="20"/>
      <c r="AAO76" s="20"/>
      <c r="AAP76" s="20"/>
      <c r="AAQ76" s="20"/>
      <c r="AAR76" s="20"/>
      <c r="AAS76" s="20"/>
      <c r="AAT76" s="20"/>
      <c r="AAU76" s="20"/>
      <c r="AAV76" s="20"/>
      <c r="AAW76" s="20"/>
      <c r="AAX76" s="20"/>
      <c r="AAY76" s="20"/>
      <c r="AAZ76" s="20"/>
      <c r="ABA76" s="20"/>
      <c r="ABB76" s="20"/>
      <c r="ABC76" s="20"/>
      <c r="ABD76" s="20"/>
      <c r="ABE76" s="20"/>
      <c r="ABF76" s="20"/>
      <c r="ABG76" s="20"/>
      <c r="ABH76" s="20"/>
      <c r="ABI76" s="20"/>
      <c r="ABJ76" s="20"/>
      <c r="ABK76" s="20"/>
      <c r="ABL76" s="20"/>
      <c r="ABM76" s="20"/>
      <c r="ABN76" s="20"/>
      <c r="ABO76" s="20"/>
      <c r="ABP76" s="20"/>
      <c r="ABQ76" s="20"/>
      <c r="ABR76" s="20"/>
      <c r="ABS76" s="20"/>
      <c r="ABT76" s="20"/>
      <c r="ABU76" s="20"/>
      <c r="ABV76" s="20"/>
      <c r="ABW76" s="20"/>
      <c r="ABX76" s="20"/>
      <c r="ABY76" s="20"/>
      <c r="ABZ76" s="20"/>
      <c r="ACA76" s="20"/>
      <c r="ACB76" s="20"/>
      <c r="ACC76" s="20"/>
      <c r="ACD76" s="20"/>
      <c r="ACE76" s="20"/>
      <c r="ACF76" s="20"/>
      <c r="ACG76" s="20"/>
      <c r="ACH76" s="20"/>
      <c r="ACI76" s="20"/>
      <c r="ACJ76" s="20"/>
      <c r="ACK76" s="20"/>
      <c r="ACL76" s="20"/>
      <c r="ACM76" s="20"/>
      <c r="ACN76" s="20"/>
      <c r="ACO76" s="20"/>
      <c r="ACP76" s="20"/>
      <c r="ACQ76" s="20"/>
      <c r="ACR76" s="20"/>
      <c r="ACS76" s="20"/>
      <c r="ACT76" s="20"/>
      <c r="ACU76" s="20"/>
      <c r="ACV76" s="20"/>
      <c r="ACW76" s="20"/>
      <c r="ACX76" s="20"/>
      <c r="ACY76" s="20"/>
      <c r="ACZ76" s="20"/>
      <c r="ADA76" s="20"/>
      <c r="ADB76" s="20"/>
      <c r="ADC76" s="20"/>
      <c r="ADD76" s="20"/>
      <c r="ADE76" s="20"/>
      <c r="ADF76" s="20"/>
      <c r="ADG76" s="20"/>
      <c r="ADH76" s="20"/>
      <c r="ADI76" s="20"/>
      <c r="ADJ76" s="20"/>
      <c r="ADK76" s="20"/>
      <c r="ADL76" s="20"/>
      <c r="ADM76" s="20"/>
      <c r="ADN76" s="20"/>
      <c r="ADO76" s="20"/>
      <c r="ADP76" s="20"/>
      <c r="ADQ76" s="20"/>
      <c r="ADR76" s="20"/>
      <c r="ADS76" s="20"/>
      <c r="ADT76" s="20"/>
      <c r="ADU76" s="20"/>
      <c r="ADV76" s="20"/>
      <c r="ADW76" s="20"/>
      <c r="ADX76" s="20"/>
      <c r="ADY76" s="20"/>
      <c r="ADZ76" s="20"/>
      <c r="AEA76" s="20"/>
      <c r="AEB76" s="20"/>
      <c r="AEC76" s="20"/>
      <c r="AED76" s="20"/>
      <c r="AEE76" s="20"/>
      <c r="AEF76" s="20"/>
      <c r="AEG76" s="20"/>
      <c r="AEH76" s="20"/>
      <c r="AEI76" s="20"/>
      <c r="AEJ76" s="20"/>
      <c r="AEK76" s="20"/>
      <c r="AEL76" s="20"/>
      <c r="AEM76" s="20"/>
      <c r="AEN76" s="20"/>
      <c r="AEO76" s="20"/>
      <c r="AEP76" s="20"/>
      <c r="AEQ76" s="20"/>
      <c r="AER76" s="20"/>
      <c r="AES76" s="20"/>
      <c r="AET76" s="20"/>
      <c r="AEU76" s="20"/>
      <c r="AEV76" s="20"/>
      <c r="AEW76" s="20"/>
      <c r="AEX76" s="20"/>
      <c r="AEY76" s="20"/>
      <c r="AEZ76" s="20"/>
      <c r="AFA76" s="20"/>
      <c r="AFB76" s="20"/>
      <c r="AFC76" s="20"/>
      <c r="AFD76" s="20"/>
      <c r="AFE76" s="20"/>
      <c r="AFF76" s="20"/>
      <c r="AFG76" s="20"/>
      <c r="AFH76" s="20"/>
      <c r="AFI76" s="20"/>
      <c r="AFJ76" s="20"/>
      <c r="AFK76" s="20"/>
      <c r="AFL76" s="20"/>
      <c r="AFM76" s="20"/>
      <c r="AFN76" s="20"/>
      <c r="AFO76" s="20"/>
      <c r="AFP76" s="20"/>
      <c r="AFQ76" s="20"/>
      <c r="AFR76" s="20"/>
      <c r="AFS76" s="20"/>
      <c r="AFT76" s="20"/>
      <c r="AFU76" s="20"/>
      <c r="AFV76" s="20"/>
      <c r="AFW76" s="20"/>
      <c r="AFX76" s="20"/>
      <c r="AFY76" s="20"/>
      <c r="AFZ76" s="20"/>
      <c r="AGA76" s="20"/>
      <c r="AGB76" s="20"/>
      <c r="AGC76" s="20"/>
      <c r="AGD76" s="20"/>
      <c r="AGE76" s="20"/>
      <c r="AGF76" s="20"/>
      <c r="AGG76" s="20"/>
      <c r="AGH76" s="20"/>
      <c r="AGI76" s="20"/>
      <c r="AGJ76" s="20"/>
      <c r="AGK76" s="20"/>
      <c r="AGL76" s="20"/>
      <c r="AGM76" s="20"/>
      <c r="AGN76" s="20"/>
      <c r="AGO76" s="20"/>
      <c r="AGP76" s="20"/>
      <c r="AGQ76" s="20"/>
      <c r="AGR76" s="20"/>
      <c r="AGS76" s="20"/>
      <c r="AGT76" s="20"/>
      <c r="AGU76" s="20"/>
      <c r="AGV76" s="20"/>
      <c r="AGW76" s="20"/>
      <c r="AGX76" s="20"/>
      <c r="AGY76" s="20"/>
      <c r="AGZ76" s="20"/>
      <c r="AHA76" s="20"/>
      <c r="AHB76" s="20"/>
      <c r="AHC76" s="20"/>
      <c r="AHD76" s="20"/>
      <c r="AHE76" s="20"/>
      <c r="AHF76" s="20"/>
      <c r="AHG76" s="20"/>
      <c r="AHH76" s="20"/>
      <c r="AHI76" s="20"/>
      <c r="AHJ76" s="20"/>
      <c r="AHK76" s="20"/>
      <c r="AHL76" s="20"/>
      <c r="AHM76" s="20"/>
      <c r="AHN76" s="20"/>
      <c r="AHO76" s="20"/>
      <c r="AHP76" s="20"/>
      <c r="AHQ76" s="20"/>
      <c r="AHR76" s="20"/>
      <c r="AHS76" s="20"/>
      <c r="AHT76" s="20"/>
      <c r="AHU76" s="20"/>
      <c r="AHV76" s="20"/>
      <c r="AHW76" s="20"/>
      <c r="AHX76" s="20"/>
      <c r="AHY76" s="20"/>
      <c r="AHZ76" s="20"/>
      <c r="AIA76" s="20"/>
      <c r="AIB76" s="20"/>
      <c r="AIC76" s="20"/>
      <c r="AID76" s="20"/>
      <c r="AIE76" s="20"/>
      <c r="AIF76" s="20"/>
      <c r="AIG76" s="20"/>
      <c r="AIH76" s="20"/>
      <c r="AII76" s="20"/>
      <c r="AIJ76" s="20"/>
      <c r="AIK76" s="20"/>
      <c r="AIL76" s="20"/>
      <c r="AIM76" s="20"/>
      <c r="AIN76" s="20"/>
      <c r="AIO76" s="20"/>
      <c r="AIP76" s="20"/>
      <c r="AIQ76" s="20"/>
      <c r="AIR76" s="20"/>
      <c r="AIS76" s="20"/>
      <c r="AIT76" s="20"/>
      <c r="AIU76" s="20"/>
      <c r="AIV76" s="20"/>
      <c r="AIW76" s="20"/>
      <c r="AIX76" s="20"/>
      <c r="AIY76" s="20"/>
      <c r="AIZ76" s="20"/>
      <c r="AJA76" s="20"/>
      <c r="AJB76" s="20"/>
      <c r="AJC76" s="20"/>
      <c r="AJD76" s="20"/>
      <c r="AJE76" s="20"/>
      <c r="AJF76" s="20"/>
      <c r="AJG76" s="20"/>
      <c r="AJH76" s="20"/>
      <c r="AJI76" s="20"/>
      <c r="AJJ76" s="20"/>
      <c r="AJK76" s="20"/>
      <c r="AJL76" s="20"/>
      <c r="AJM76" s="20"/>
      <c r="AJN76" s="20"/>
      <c r="AJO76" s="20"/>
      <c r="AJP76" s="20"/>
      <c r="AJQ76" s="20"/>
      <c r="AJR76" s="20"/>
      <c r="AJS76" s="20"/>
      <c r="AJT76" s="20"/>
      <c r="AJU76" s="20"/>
      <c r="AJV76" s="20"/>
      <c r="AJW76" s="20"/>
      <c r="AJX76" s="20"/>
      <c r="AJY76" s="20"/>
      <c r="AJZ76" s="20"/>
      <c r="AKA76" s="20"/>
      <c r="AKB76" s="20"/>
      <c r="AKC76" s="20"/>
      <c r="AKD76" s="20"/>
      <c r="AKE76" s="20"/>
      <c r="AKF76" s="20"/>
      <c r="AKG76" s="20"/>
      <c r="AKH76" s="20"/>
      <c r="AKI76" s="20"/>
      <c r="AKJ76" s="20"/>
      <c r="AKK76" s="20"/>
      <c r="AKL76" s="20"/>
      <c r="AKM76" s="20"/>
      <c r="AKN76" s="20"/>
      <c r="AKO76" s="20"/>
      <c r="AKP76" s="20"/>
      <c r="AKQ76" s="20"/>
      <c r="AKR76" s="20"/>
      <c r="AKS76" s="20"/>
      <c r="AKT76" s="20"/>
      <c r="AKU76" s="20"/>
      <c r="AKV76" s="20"/>
      <c r="AKW76" s="20"/>
      <c r="AKX76" s="20"/>
      <c r="AKY76" s="20"/>
      <c r="AKZ76" s="20"/>
      <c r="ALA76" s="20"/>
      <c r="ALB76" s="20"/>
      <c r="ALC76" s="20"/>
      <c r="ALD76" s="20"/>
      <c r="ALE76" s="20"/>
      <c r="ALF76" s="20"/>
      <c r="ALG76" s="20"/>
      <c r="ALH76" s="20"/>
      <c r="ALI76" s="20"/>
      <c r="ALJ76" s="20"/>
    </row>
    <row r="78" spans="1:998" ht="13.5" customHeight="1">
      <c r="B78" s="19" t="s">
        <v>184</v>
      </c>
    </row>
    <row r="80" spans="1:998" ht="13.5" customHeight="1">
      <c r="B80" s="73" t="s">
        <v>87</v>
      </c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</row>
    <row r="82" spans="2:28" ht="13.5" customHeight="1" thickBot="1">
      <c r="B82" s="78" t="s">
        <v>183</v>
      </c>
      <c r="P82" s="1612" t="s">
        <v>700</v>
      </c>
      <c r="Q82" s="1612"/>
      <c r="R82" s="1612"/>
      <c r="S82" s="1612"/>
      <c r="T82" s="1612"/>
      <c r="U82" s="1612"/>
      <c r="V82" s="1612"/>
      <c r="W82" s="1612"/>
    </row>
    <row r="83" spans="2:28" ht="13.5" customHeight="1">
      <c r="B83" s="245"/>
      <c r="C83" s="241">
        <v>2018</v>
      </c>
      <c r="D83" s="241">
        <v>2019</v>
      </c>
      <c r="E83" s="241">
        <v>2020</v>
      </c>
      <c r="F83" s="241">
        <v>2021</v>
      </c>
      <c r="G83" s="241">
        <v>2022</v>
      </c>
      <c r="H83" s="241">
        <v>2023</v>
      </c>
      <c r="I83" s="241">
        <v>2025</v>
      </c>
      <c r="J83" s="241">
        <v>2030</v>
      </c>
      <c r="K83" s="241">
        <v>2035</v>
      </c>
      <c r="L83" s="241">
        <v>2040</v>
      </c>
      <c r="M83" s="241">
        <v>2045</v>
      </c>
      <c r="N83" s="242">
        <v>2050</v>
      </c>
      <c r="P83" s="912" t="s">
        <v>38</v>
      </c>
      <c r="Q83" s="913">
        <v>2023</v>
      </c>
      <c r="R83" s="913">
        <v>2025</v>
      </c>
      <c r="S83" s="913">
        <v>2030</v>
      </c>
      <c r="T83" s="913">
        <v>2035</v>
      </c>
      <c r="U83" s="913">
        <v>2040</v>
      </c>
      <c r="V83" s="913">
        <v>2045</v>
      </c>
      <c r="W83" s="914">
        <v>2050</v>
      </c>
    </row>
    <row r="84" spans="2:28" ht="13.5" customHeight="1">
      <c r="B84" s="31" t="s">
        <v>39</v>
      </c>
      <c r="C84" s="608">
        <v>0.99472927647340681</v>
      </c>
      <c r="D84" s="608">
        <v>0.9937619961612284</v>
      </c>
      <c r="E84" s="609">
        <v>0.9924144609425436</v>
      </c>
      <c r="F84" s="610">
        <v>0.99129746835443033</v>
      </c>
      <c r="G84" s="610">
        <v>0.98961611076148526</v>
      </c>
      <c r="H84" s="974">
        <v>0.9862221723813962</v>
      </c>
      <c r="I84" s="988">
        <v>0.97767969701748969</v>
      </c>
      <c r="J84" s="933">
        <v>0.87610504823493074</v>
      </c>
      <c r="K84" s="933">
        <v>0.63779827251437238</v>
      </c>
      <c r="L84" s="933">
        <v>0.31184442121704714</v>
      </c>
      <c r="M84" s="933">
        <v>8.16823681918461E-2</v>
      </c>
      <c r="N84" s="933">
        <v>0</v>
      </c>
      <c r="P84" s="915" t="s">
        <v>39</v>
      </c>
      <c r="Q84" s="924">
        <v>0.9862221723813962</v>
      </c>
      <c r="R84" s="925">
        <v>0.97747303113562223</v>
      </c>
      <c r="S84" s="925">
        <v>0.87336137775646872</v>
      </c>
      <c r="T84" s="925">
        <v>0.63181725060491356</v>
      </c>
      <c r="U84" s="925">
        <v>0.30629874721105727</v>
      </c>
      <c r="V84" s="925">
        <v>7.9285721455954999E-2</v>
      </c>
      <c r="W84" s="927">
        <v>2.0804329929470116E-3</v>
      </c>
    </row>
    <row r="85" spans="2:28" ht="13.5" customHeight="1">
      <c r="B85" s="31" t="s">
        <v>562</v>
      </c>
      <c r="C85" s="608"/>
      <c r="D85" s="608"/>
      <c r="E85" s="609"/>
      <c r="F85" s="610"/>
      <c r="G85" s="610"/>
      <c r="H85" s="974">
        <v>0</v>
      </c>
      <c r="I85" s="988">
        <v>1.796097666326031E-3</v>
      </c>
      <c r="J85" s="933">
        <v>2.7867572167288275E-3</v>
      </c>
      <c r="K85" s="934">
        <v>2.5570213536094464E-3</v>
      </c>
      <c r="L85" s="934">
        <v>1.4344368981221763E-3</v>
      </c>
      <c r="M85" s="934">
        <v>4.3655477653959724E-4</v>
      </c>
      <c r="N85" s="934">
        <v>1.9738874367108444E-5</v>
      </c>
      <c r="P85" s="915" t="s">
        <v>10</v>
      </c>
      <c r="Q85" s="924">
        <v>0</v>
      </c>
      <c r="R85" s="925">
        <v>1.8068811349933236E-3</v>
      </c>
      <c r="S85" s="925">
        <v>2.8220861124076645E-3</v>
      </c>
      <c r="T85" s="925">
        <v>2.6035660932201771E-3</v>
      </c>
      <c r="U85" s="925">
        <v>1.4653514628022132E-3</v>
      </c>
      <c r="V85" s="925">
        <v>4.4259843600247641E-4</v>
      </c>
      <c r="W85" s="927">
        <v>1.9738874367107719E-5</v>
      </c>
    </row>
    <row r="86" spans="2:28" ht="13.5" customHeight="1">
      <c r="B86" s="31" t="s">
        <v>45</v>
      </c>
      <c r="C86" s="608">
        <v>5.4304424213384448E-3</v>
      </c>
      <c r="D86" s="608">
        <v>6.3979526551503517E-3</v>
      </c>
      <c r="E86" s="609">
        <v>7.424144609425436E-3</v>
      </c>
      <c r="F86" s="610">
        <v>8.7025316455696198E-3</v>
      </c>
      <c r="G86" s="610">
        <v>1.038388923851479E-2</v>
      </c>
      <c r="H86" s="974">
        <v>1.3777827618603631E-2</v>
      </c>
      <c r="I86" s="1168">
        <v>2.0524205316184246E-2</v>
      </c>
      <c r="J86" s="1302">
        <v>0.11979837444185047</v>
      </c>
      <c r="K86" s="935">
        <v>0.35491548456539945</v>
      </c>
      <c r="L86" s="934">
        <v>0.67845398894297537</v>
      </c>
      <c r="M86" s="934">
        <v>0.90804334246148199</v>
      </c>
      <c r="N86" s="934">
        <v>0.99002938138571228</v>
      </c>
      <c r="P86" s="915" t="s">
        <v>45</v>
      </c>
      <c r="Q86" s="924">
        <v>1.3777827618603631E-2</v>
      </c>
      <c r="R86" s="925">
        <v>2.0720087729384502E-2</v>
      </c>
      <c r="S86" s="925">
        <v>0.12247413343492006</v>
      </c>
      <c r="T86" s="925">
        <v>0.36076768578593271</v>
      </c>
      <c r="U86" s="925">
        <v>0.6838856447157905</v>
      </c>
      <c r="V86" s="925">
        <v>0.91040036965200533</v>
      </c>
      <c r="W86" s="927">
        <v>0.98792920951839813</v>
      </c>
    </row>
    <row r="87" spans="2:28" ht="13.5" customHeight="1" thickBot="1">
      <c r="B87" s="46" t="s">
        <v>79</v>
      </c>
      <c r="C87" s="608"/>
      <c r="D87" s="608"/>
      <c r="E87" s="609"/>
      <c r="F87" s="610"/>
      <c r="G87" s="610"/>
      <c r="H87" s="974">
        <v>0</v>
      </c>
      <c r="I87" s="988">
        <v>0</v>
      </c>
      <c r="J87" s="933">
        <v>1.3098201064898911E-3</v>
      </c>
      <c r="K87" s="934">
        <v>4.7292215666187168E-3</v>
      </c>
      <c r="L87" s="934">
        <v>8.2671529418552568E-3</v>
      </c>
      <c r="M87" s="934">
        <v>9.8377345701323692E-3</v>
      </c>
      <c r="N87" s="934">
        <v>9.9706186142877254E-3</v>
      </c>
      <c r="P87" s="928" t="s">
        <v>47</v>
      </c>
      <c r="Q87" s="929">
        <v>0</v>
      </c>
      <c r="R87" s="930">
        <v>0</v>
      </c>
      <c r="S87" s="930">
        <v>1.3424026962035704E-3</v>
      </c>
      <c r="T87" s="930">
        <v>4.8114975159335872E-3</v>
      </c>
      <c r="U87" s="930">
        <v>8.3502566103499827E-3</v>
      </c>
      <c r="V87" s="930">
        <v>9.871310456037256E-3</v>
      </c>
      <c r="W87" s="931">
        <v>9.9706186142877202E-3</v>
      </c>
    </row>
    <row r="88" spans="2:28" ht="13.5" customHeight="1">
      <c r="C88" s="248">
        <f>C86+C87</f>
        <v>5.4304424213384448E-3</v>
      </c>
      <c r="D88" s="248">
        <f t="shared" ref="D88:N88" si="17">D86+D87</f>
        <v>6.3979526551503517E-3</v>
      </c>
      <c r="E88" s="248">
        <f t="shared" si="17"/>
        <v>7.424144609425436E-3</v>
      </c>
      <c r="F88" s="248">
        <f t="shared" si="17"/>
        <v>8.7025316455696198E-3</v>
      </c>
      <c r="G88" s="248">
        <f t="shared" si="17"/>
        <v>1.038388923851479E-2</v>
      </c>
      <c r="H88" s="248">
        <f t="shared" si="17"/>
        <v>1.3777827618603631E-2</v>
      </c>
      <c r="I88" s="248">
        <f t="shared" si="17"/>
        <v>2.0524205316184246E-2</v>
      </c>
      <c r="J88" s="248">
        <f t="shared" si="17"/>
        <v>0.12110819454834036</v>
      </c>
      <c r="K88" s="248">
        <f t="shared" si="17"/>
        <v>0.35964470613201815</v>
      </c>
      <c r="L88" s="248">
        <f t="shared" si="17"/>
        <v>0.68672114188483058</v>
      </c>
      <c r="M88" s="248">
        <f t="shared" si="17"/>
        <v>0.91788107703161437</v>
      </c>
      <c r="N88" s="248">
        <f t="shared" si="17"/>
        <v>1</v>
      </c>
      <c r="P88" s="1614" t="s">
        <v>696</v>
      </c>
      <c r="Q88" s="1614"/>
      <c r="R88" s="1614"/>
      <c r="S88" s="1614"/>
      <c r="T88" s="1614"/>
      <c r="U88" s="1614"/>
      <c r="V88" s="1614"/>
      <c r="W88" s="1614"/>
    </row>
    <row r="89" spans="2:28" ht="13.5" customHeight="1">
      <c r="C89" s="248"/>
      <c r="D89" s="248"/>
      <c r="E89" s="248"/>
      <c r="F89" s="248"/>
      <c r="G89" s="248"/>
      <c r="H89" s="248"/>
      <c r="I89" s="248">
        <f>I84+I85+I86+I87</f>
        <v>1</v>
      </c>
      <c r="J89" s="248">
        <f t="shared" ref="J89:N89" si="18">J84+J85+J86+J87</f>
        <v>1</v>
      </c>
      <c r="K89" s="248">
        <f t="shared" si="18"/>
        <v>1</v>
      </c>
      <c r="L89" s="248">
        <f t="shared" si="18"/>
        <v>0.99999999999999989</v>
      </c>
      <c r="M89" s="248">
        <f t="shared" si="18"/>
        <v>1</v>
      </c>
      <c r="N89" s="248">
        <f t="shared" si="18"/>
        <v>1.0000197388743672</v>
      </c>
      <c r="O89" s="248"/>
      <c r="P89" s="248"/>
      <c r="Q89" s="248"/>
      <c r="R89" s="248"/>
      <c r="S89" s="248"/>
      <c r="T89" s="248"/>
      <c r="U89" s="248"/>
      <c r="V89" s="248"/>
      <c r="W89" s="248"/>
      <c r="X89" s="248"/>
      <c r="Y89" s="248"/>
      <c r="Z89" s="248"/>
      <c r="AA89" s="248"/>
      <c r="AB89" s="248"/>
    </row>
    <row r="90" spans="2:28" ht="13.5" customHeight="1">
      <c r="B90" s="73" t="s">
        <v>88</v>
      </c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</row>
    <row r="91" spans="2:28" ht="13.5" customHeight="1">
      <c r="O91" s="248"/>
      <c r="P91" s="248"/>
      <c r="Q91" s="248"/>
      <c r="R91" s="248"/>
      <c r="S91" s="248"/>
      <c r="T91" s="248"/>
      <c r="U91" s="248"/>
      <c r="V91" s="248"/>
      <c r="W91" s="248"/>
    </row>
    <row r="92" spans="2:28" ht="13.5" customHeight="1" thickBot="1">
      <c r="C92" s="30" t="s">
        <v>34</v>
      </c>
      <c r="D92" s="30"/>
      <c r="P92" s="1612" t="s">
        <v>708</v>
      </c>
      <c r="Q92" s="1612"/>
      <c r="R92" s="1612"/>
      <c r="S92" s="1612"/>
      <c r="T92" s="1612"/>
      <c r="U92" s="1612"/>
      <c r="V92" s="1612"/>
      <c r="W92" s="1612"/>
    </row>
    <row r="93" spans="2:28" ht="13.5" customHeight="1">
      <c r="B93" s="245"/>
      <c r="C93" s="241">
        <v>2018</v>
      </c>
      <c r="D93" s="241">
        <v>2019</v>
      </c>
      <c r="E93" s="241">
        <v>2020</v>
      </c>
      <c r="F93" s="241">
        <v>2021</v>
      </c>
      <c r="G93" s="241">
        <v>2022</v>
      </c>
      <c r="H93" s="241">
        <v>2023</v>
      </c>
      <c r="I93" s="241">
        <v>2025</v>
      </c>
      <c r="J93" s="241">
        <v>2030</v>
      </c>
      <c r="K93" s="241">
        <v>2035</v>
      </c>
      <c r="L93" s="241">
        <v>2040</v>
      </c>
      <c r="M93" s="241">
        <v>2045</v>
      </c>
      <c r="N93" s="242">
        <v>2050</v>
      </c>
      <c r="O93" s="248"/>
      <c r="P93" s="912" t="s">
        <v>709</v>
      </c>
      <c r="Q93" s="913">
        <v>2023</v>
      </c>
      <c r="R93" s="913">
        <v>2025</v>
      </c>
      <c r="S93" s="913">
        <v>2030</v>
      </c>
      <c r="T93" s="913">
        <v>2035</v>
      </c>
      <c r="U93" s="913">
        <v>2040</v>
      </c>
      <c r="V93" s="913">
        <v>2045</v>
      </c>
      <c r="W93" s="914">
        <v>2050</v>
      </c>
    </row>
    <row r="94" spans="2:28" ht="13.5" customHeight="1">
      <c r="B94" s="98" t="s">
        <v>269</v>
      </c>
      <c r="C94" s="623">
        <v>7.8369255695868372</v>
      </c>
      <c r="D94" s="623">
        <v>7.8</v>
      </c>
      <c r="E94" s="623">
        <v>7.6485958623469958</v>
      </c>
      <c r="F94" s="623">
        <v>7.7742599999999999</v>
      </c>
      <c r="G94" s="623">
        <v>7.7573693708278739</v>
      </c>
      <c r="H94" s="623">
        <v>7.7488611769404132</v>
      </c>
      <c r="I94" s="946">
        <v>7.3608992517150886</v>
      </c>
      <c r="J94" s="1299">
        <v>7.0081352404305521</v>
      </c>
      <c r="K94" s="946">
        <v>6.7997837677642012</v>
      </c>
      <c r="L94" s="946">
        <v>6.4091386428217483</v>
      </c>
      <c r="M94" s="946">
        <v>6.2215720468310574</v>
      </c>
      <c r="N94" s="946">
        <v>6.0941476803777412</v>
      </c>
      <c r="P94" s="915" t="s">
        <v>269</v>
      </c>
      <c r="Q94" s="940">
        <v>7.7488611769404132</v>
      </c>
      <c r="R94" s="922">
        <v>7.3608094207745891</v>
      </c>
      <c r="S94" s="1301">
        <v>7.0048803284486212</v>
      </c>
      <c r="T94" s="922">
        <v>6.797418374025975</v>
      </c>
      <c r="U94" s="922">
        <v>6.40965053548135</v>
      </c>
      <c r="V94" s="922">
        <v>6.2218345841570839</v>
      </c>
      <c r="W94" s="941">
        <v>6.0941476803777412</v>
      </c>
    </row>
    <row r="95" spans="2:28" ht="13.5" customHeight="1">
      <c r="B95" s="87" t="s">
        <v>81</v>
      </c>
      <c r="C95" s="617">
        <v>6.0695289935538312</v>
      </c>
      <c r="D95" s="617">
        <v>6.033533997429303</v>
      </c>
      <c r="E95" s="617">
        <v>5.9976352495789689</v>
      </c>
      <c r="F95" s="617">
        <v>5.9459614136819905</v>
      </c>
      <c r="G95" s="617">
        <v>5.8891230429889196</v>
      </c>
      <c r="H95" s="617">
        <v>5.8515878141796307</v>
      </c>
      <c r="I95" s="992">
        <v>5.8070687896793096</v>
      </c>
      <c r="J95" s="1299">
        <v>5.6880789268893537</v>
      </c>
      <c r="K95" s="946">
        <v>5.5528462028383982</v>
      </c>
      <c r="L95" s="946">
        <v>5.4215583171615425</v>
      </c>
      <c r="M95" s="946">
        <v>5.2883362398063989</v>
      </c>
      <c r="N95" s="946">
        <v>5.2883362398063989</v>
      </c>
      <c r="O95" s="248"/>
      <c r="P95" s="915" t="s">
        <v>81</v>
      </c>
      <c r="Q95" s="940">
        <v>5.8515878141796307</v>
      </c>
      <c r="R95" s="922">
        <v>5.8057328126312697</v>
      </c>
      <c r="S95" s="1301">
        <v>5.6858568328544754</v>
      </c>
      <c r="T95" s="922">
        <v>5.5518251791354905</v>
      </c>
      <c r="U95" s="922">
        <v>5.4220291452113001</v>
      </c>
      <c r="V95" s="922">
        <v>5.2885593965335191</v>
      </c>
      <c r="W95" s="941">
        <v>5.2885593965335191</v>
      </c>
    </row>
    <row r="96" spans="2:28" ht="13.5" customHeight="1">
      <c r="B96" s="87" t="s">
        <v>82</v>
      </c>
      <c r="C96" s="617">
        <v>24.5</v>
      </c>
      <c r="D96" s="617">
        <v>24.5</v>
      </c>
      <c r="E96" s="617">
        <v>24.5</v>
      </c>
      <c r="F96" s="617">
        <v>24.451939837439046</v>
      </c>
      <c r="G96" s="617">
        <v>24.349129732510171</v>
      </c>
      <c r="H96" s="994">
        <v>24.264948182276427</v>
      </c>
      <c r="I96" s="992">
        <v>24.176447270172144</v>
      </c>
      <c r="J96" s="1299">
        <v>23.948630848849152</v>
      </c>
      <c r="K96" s="946">
        <v>23.553021575001051</v>
      </c>
      <c r="L96" s="946">
        <v>23.142167872395589</v>
      </c>
      <c r="M96" s="946">
        <v>22.660755764771441</v>
      </c>
      <c r="N96" s="946">
        <v>22.049999999999994</v>
      </c>
      <c r="P96" s="915" t="s">
        <v>82</v>
      </c>
      <c r="Q96" s="940">
        <v>24.264948182276427</v>
      </c>
      <c r="R96" s="922">
        <v>24.175082558092797</v>
      </c>
      <c r="S96" s="1301">
        <v>23.94793071895819</v>
      </c>
      <c r="T96" s="922">
        <v>23.555742053883211</v>
      </c>
      <c r="U96" s="922">
        <v>23.146646586730164</v>
      </c>
      <c r="V96" s="922">
        <v>22.663666666666654</v>
      </c>
      <c r="W96" s="941">
        <v>22.049999999999994</v>
      </c>
    </row>
    <row r="97" spans="1:998" ht="13.5" customHeight="1">
      <c r="B97" s="616" t="s">
        <v>157</v>
      </c>
      <c r="C97" s="617">
        <v>1.6</v>
      </c>
      <c r="D97" s="617">
        <f t="shared" ref="D97" si="19">C97</f>
        <v>1.6</v>
      </c>
      <c r="E97" s="617">
        <f t="shared" ref="E97" si="20">D97</f>
        <v>1.6</v>
      </c>
      <c r="F97" s="617">
        <v>1.6</v>
      </c>
      <c r="G97" s="617">
        <v>1.6</v>
      </c>
      <c r="H97" s="994">
        <v>1.6</v>
      </c>
      <c r="I97" s="993">
        <v>0</v>
      </c>
      <c r="J97" s="1300">
        <v>1.2721746293245471</v>
      </c>
      <c r="K97" s="955">
        <v>1.2341408621736492</v>
      </c>
      <c r="L97" s="955">
        <v>1.2208490915832402</v>
      </c>
      <c r="M97" s="955">
        <v>1.2055515695067263</v>
      </c>
      <c r="N97" s="955">
        <v>1.2</v>
      </c>
      <c r="O97" s="248"/>
      <c r="P97" s="915" t="s">
        <v>157</v>
      </c>
      <c r="Q97" s="940">
        <v>1.6</v>
      </c>
      <c r="R97" s="922">
        <v>1.39</v>
      </c>
      <c r="S97" s="1301">
        <v>1.2721864951768487</v>
      </c>
      <c r="T97" s="922">
        <v>1.2343899521531101</v>
      </c>
      <c r="U97" s="922">
        <v>1.22112417340191</v>
      </c>
      <c r="V97" s="922">
        <v>1.2056249999999999</v>
      </c>
      <c r="W97" s="941">
        <v>1.2</v>
      </c>
    </row>
    <row r="98" spans="1:998" ht="13.5" customHeight="1">
      <c r="B98" s="51"/>
      <c r="C98" s="528"/>
      <c r="D98" s="528"/>
      <c r="E98" s="528"/>
      <c r="F98" s="528"/>
      <c r="G98" s="908"/>
      <c r="H98" s="908"/>
      <c r="I98" s="908"/>
      <c r="J98" s="908"/>
      <c r="K98" s="908"/>
      <c r="L98" s="908"/>
      <c r="M98" s="908"/>
      <c r="N98" s="908"/>
    </row>
    <row r="100" spans="1:998" ht="13.5" customHeight="1">
      <c r="A100" s="21"/>
      <c r="B100" s="59" t="s">
        <v>181</v>
      </c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  <c r="IX100" s="20"/>
      <c r="IY100" s="20"/>
      <c r="IZ100" s="20"/>
      <c r="JA100" s="20"/>
      <c r="JB100" s="20"/>
      <c r="JC100" s="20"/>
      <c r="JD100" s="20"/>
      <c r="JE100" s="20"/>
      <c r="JF100" s="20"/>
      <c r="JG100" s="20"/>
      <c r="JH100" s="20"/>
      <c r="JI100" s="20"/>
      <c r="JJ100" s="20"/>
      <c r="JK100" s="20"/>
      <c r="JL100" s="20"/>
      <c r="JM100" s="20"/>
      <c r="JN100" s="20"/>
      <c r="JO100" s="20"/>
      <c r="JP100" s="20"/>
      <c r="JQ100" s="20"/>
      <c r="JR100" s="20"/>
      <c r="JS100" s="20"/>
      <c r="JT100" s="20"/>
      <c r="JU100" s="20"/>
      <c r="JV100" s="20"/>
      <c r="JW100" s="20"/>
      <c r="JX100" s="20"/>
      <c r="JY100" s="20"/>
      <c r="JZ100" s="20"/>
      <c r="KA100" s="20"/>
      <c r="KB100" s="20"/>
      <c r="KC100" s="20"/>
      <c r="KD100" s="20"/>
      <c r="KE100" s="20"/>
      <c r="KF100" s="20"/>
      <c r="KG100" s="20"/>
      <c r="KH100" s="20"/>
      <c r="KI100" s="20"/>
      <c r="KJ100" s="20"/>
      <c r="KK100" s="20"/>
      <c r="KL100" s="20"/>
      <c r="KM100" s="20"/>
      <c r="KN100" s="20"/>
      <c r="KO100" s="20"/>
      <c r="KP100" s="20"/>
      <c r="KQ100" s="20"/>
      <c r="KR100" s="20"/>
      <c r="KS100" s="20"/>
      <c r="KT100" s="20"/>
      <c r="KU100" s="20"/>
      <c r="KV100" s="20"/>
      <c r="KW100" s="20"/>
      <c r="KX100" s="20"/>
      <c r="KY100" s="20"/>
      <c r="KZ100" s="20"/>
      <c r="LA100" s="20"/>
      <c r="LB100" s="20"/>
      <c r="LC100" s="20"/>
      <c r="LD100" s="20"/>
      <c r="LE100" s="20"/>
      <c r="LF100" s="20"/>
      <c r="LG100" s="20"/>
      <c r="LH100" s="20"/>
      <c r="LI100" s="20"/>
      <c r="LJ100" s="20"/>
      <c r="LK100" s="20"/>
      <c r="LL100" s="20"/>
      <c r="LM100" s="20"/>
      <c r="LN100" s="20"/>
      <c r="LO100" s="20"/>
      <c r="LP100" s="20"/>
      <c r="LQ100" s="20"/>
      <c r="LR100" s="20"/>
      <c r="LS100" s="20"/>
      <c r="LT100" s="20"/>
      <c r="LU100" s="20"/>
      <c r="LV100" s="20"/>
      <c r="LW100" s="20"/>
      <c r="LX100" s="20"/>
      <c r="LY100" s="20"/>
      <c r="LZ100" s="20"/>
      <c r="MA100" s="20"/>
      <c r="MB100" s="20"/>
      <c r="MC100" s="20"/>
      <c r="MD100" s="20"/>
      <c r="ME100" s="20"/>
      <c r="MF100" s="20"/>
      <c r="MG100" s="20"/>
      <c r="MH100" s="20"/>
      <c r="MI100" s="20"/>
      <c r="MJ100" s="20"/>
      <c r="MK100" s="20"/>
      <c r="ML100" s="20"/>
      <c r="MM100" s="20"/>
      <c r="MN100" s="20"/>
      <c r="MO100" s="20"/>
      <c r="MP100" s="20"/>
      <c r="MQ100" s="20"/>
      <c r="MR100" s="20"/>
      <c r="MS100" s="20"/>
      <c r="MT100" s="20"/>
      <c r="MU100" s="20"/>
      <c r="MV100" s="20"/>
      <c r="MW100" s="20"/>
      <c r="MX100" s="20"/>
      <c r="MY100" s="20"/>
      <c r="MZ100" s="20"/>
      <c r="NA100" s="20"/>
      <c r="NB100" s="20"/>
      <c r="NC100" s="20"/>
      <c r="ND100" s="20"/>
      <c r="NE100" s="20"/>
      <c r="NF100" s="20"/>
      <c r="NG100" s="20"/>
      <c r="NH100" s="20"/>
      <c r="NI100" s="20"/>
      <c r="NJ100" s="20"/>
      <c r="NK100" s="20"/>
      <c r="NL100" s="20"/>
      <c r="NM100" s="20"/>
      <c r="NN100" s="20"/>
      <c r="NO100" s="20"/>
      <c r="NP100" s="20"/>
      <c r="NQ100" s="20"/>
      <c r="NR100" s="20"/>
      <c r="NS100" s="20"/>
      <c r="NT100" s="20"/>
      <c r="NU100" s="20"/>
      <c r="NV100" s="20"/>
      <c r="NW100" s="20"/>
      <c r="NX100" s="20"/>
      <c r="NY100" s="20"/>
      <c r="NZ100" s="20"/>
      <c r="OA100" s="20"/>
      <c r="OB100" s="20"/>
      <c r="OC100" s="20"/>
      <c r="OD100" s="20"/>
      <c r="OE100" s="20"/>
      <c r="OF100" s="20"/>
      <c r="OG100" s="20"/>
      <c r="OH100" s="20"/>
      <c r="OI100" s="20"/>
      <c r="OJ100" s="20"/>
      <c r="OK100" s="20"/>
      <c r="OL100" s="20"/>
      <c r="OM100" s="20"/>
      <c r="ON100" s="20"/>
      <c r="OO100" s="20"/>
      <c r="OP100" s="20"/>
      <c r="OQ100" s="20"/>
      <c r="OR100" s="20"/>
      <c r="OS100" s="20"/>
      <c r="OT100" s="20"/>
      <c r="OU100" s="20"/>
      <c r="OV100" s="20"/>
      <c r="OW100" s="20"/>
      <c r="OX100" s="20"/>
      <c r="OY100" s="20"/>
      <c r="OZ100" s="20"/>
      <c r="PA100" s="20"/>
      <c r="PB100" s="20"/>
      <c r="PC100" s="20"/>
      <c r="PD100" s="20"/>
      <c r="PE100" s="20"/>
      <c r="PF100" s="20"/>
      <c r="PG100" s="20"/>
      <c r="PH100" s="20"/>
      <c r="PI100" s="20"/>
      <c r="PJ100" s="20"/>
      <c r="PK100" s="20"/>
      <c r="PL100" s="20"/>
      <c r="PM100" s="20"/>
      <c r="PN100" s="20"/>
      <c r="PO100" s="20"/>
      <c r="PP100" s="20"/>
      <c r="PQ100" s="20"/>
      <c r="PR100" s="20"/>
      <c r="PS100" s="20"/>
      <c r="PT100" s="20"/>
      <c r="PU100" s="20"/>
      <c r="PV100" s="20"/>
      <c r="PW100" s="20"/>
      <c r="PX100" s="20"/>
      <c r="PY100" s="20"/>
      <c r="PZ100" s="20"/>
      <c r="QA100" s="20"/>
      <c r="QB100" s="20"/>
      <c r="QC100" s="20"/>
      <c r="QD100" s="20"/>
      <c r="QE100" s="20"/>
      <c r="QF100" s="20"/>
      <c r="QG100" s="20"/>
      <c r="QH100" s="20"/>
      <c r="QI100" s="20"/>
      <c r="QJ100" s="20"/>
      <c r="QK100" s="20"/>
      <c r="QL100" s="20"/>
      <c r="QM100" s="20"/>
      <c r="QN100" s="20"/>
      <c r="QO100" s="20"/>
      <c r="QP100" s="20"/>
      <c r="QQ100" s="20"/>
      <c r="QR100" s="20"/>
      <c r="QS100" s="20"/>
      <c r="QT100" s="20"/>
      <c r="QU100" s="20"/>
      <c r="QV100" s="20"/>
      <c r="QW100" s="20"/>
      <c r="QX100" s="20"/>
      <c r="QY100" s="20"/>
      <c r="QZ100" s="20"/>
      <c r="RA100" s="20"/>
      <c r="RB100" s="20"/>
      <c r="RC100" s="20"/>
      <c r="RD100" s="20"/>
      <c r="RE100" s="20"/>
      <c r="RF100" s="20"/>
      <c r="RG100" s="20"/>
      <c r="RH100" s="20"/>
      <c r="RI100" s="20"/>
      <c r="RJ100" s="20"/>
      <c r="RK100" s="20"/>
      <c r="RL100" s="20"/>
      <c r="RM100" s="20"/>
      <c r="RN100" s="20"/>
      <c r="RO100" s="20"/>
      <c r="RP100" s="20"/>
      <c r="RQ100" s="20"/>
      <c r="RR100" s="20"/>
      <c r="RS100" s="20"/>
      <c r="RT100" s="20"/>
      <c r="RU100" s="20"/>
      <c r="RV100" s="20"/>
      <c r="RW100" s="20"/>
      <c r="RX100" s="20"/>
      <c r="RY100" s="20"/>
      <c r="RZ100" s="20"/>
      <c r="SA100" s="20"/>
      <c r="SB100" s="20"/>
      <c r="SC100" s="20"/>
      <c r="SD100" s="20"/>
      <c r="SE100" s="20"/>
      <c r="SF100" s="20"/>
      <c r="SG100" s="20"/>
      <c r="SH100" s="20"/>
      <c r="SI100" s="20"/>
      <c r="SJ100" s="20"/>
      <c r="SK100" s="20"/>
      <c r="SL100" s="20"/>
      <c r="SM100" s="20"/>
      <c r="SN100" s="20"/>
      <c r="SO100" s="20"/>
      <c r="SP100" s="20"/>
      <c r="SQ100" s="20"/>
      <c r="SR100" s="20"/>
      <c r="SS100" s="20"/>
      <c r="ST100" s="20"/>
      <c r="SU100" s="20"/>
      <c r="SV100" s="20"/>
      <c r="SW100" s="20"/>
      <c r="SX100" s="20"/>
      <c r="SY100" s="20"/>
      <c r="SZ100" s="20"/>
      <c r="TA100" s="20"/>
      <c r="TB100" s="20"/>
      <c r="TC100" s="20"/>
      <c r="TD100" s="20"/>
      <c r="TE100" s="20"/>
      <c r="TF100" s="20"/>
      <c r="TG100" s="20"/>
      <c r="TH100" s="20"/>
      <c r="TI100" s="20"/>
      <c r="TJ100" s="20"/>
      <c r="TK100" s="20"/>
      <c r="TL100" s="20"/>
      <c r="TM100" s="20"/>
      <c r="TN100" s="20"/>
      <c r="TO100" s="20"/>
      <c r="TP100" s="20"/>
      <c r="TQ100" s="20"/>
      <c r="TR100" s="20"/>
      <c r="TS100" s="20"/>
      <c r="TT100" s="20"/>
      <c r="TU100" s="20"/>
      <c r="TV100" s="20"/>
      <c r="TW100" s="20"/>
      <c r="TX100" s="20"/>
      <c r="TY100" s="20"/>
      <c r="TZ100" s="20"/>
      <c r="UA100" s="20"/>
      <c r="UB100" s="20"/>
      <c r="UC100" s="20"/>
      <c r="UD100" s="20"/>
      <c r="UE100" s="20"/>
      <c r="UF100" s="20"/>
      <c r="UG100" s="20"/>
      <c r="UH100" s="20"/>
      <c r="UI100" s="20"/>
      <c r="UJ100" s="20"/>
      <c r="UK100" s="20"/>
      <c r="UL100" s="20"/>
      <c r="UM100" s="20"/>
      <c r="UN100" s="20"/>
      <c r="UO100" s="20"/>
      <c r="UP100" s="20"/>
      <c r="UQ100" s="20"/>
      <c r="UR100" s="20"/>
      <c r="US100" s="20"/>
      <c r="UT100" s="20"/>
      <c r="UU100" s="20"/>
      <c r="UV100" s="20"/>
      <c r="UW100" s="20"/>
      <c r="UX100" s="20"/>
      <c r="UY100" s="20"/>
      <c r="UZ100" s="20"/>
      <c r="VA100" s="20"/>
      <c r="VB100" s="20"/>
      <c r="VC100" s="20"/>
      <c r="VD100" s="20"/>
      <c r="VE100" s="20"/>
      <c r="VF100" s="20"/>
      <c r="VG100" s="20"/>
      <c r="VH100" s="20"/>
      <c r="VI100" s="20"/>
      <c r="VJ100" s="20"/>
      <c r="VK100" s="20"/>
      <c r="VL100" s="20"/>
      <c r="VM100" s="20"/>
      <c r="VN100" s="20"/>
      <c r="VO100" s="20"/>
      <c r="VP100" s="20"/>
      <c r="VQ100" s="20"/>
      <c r="VR100" s="20"/>
      <c r="VS100" s="20"/>
      <c r="VT100" s="20"/>
      <c r="VU100" s="20"/>
      <c r="VV100" s="20"/>
      <c r="VW100" s="20"/>
      <c r="VX100" s="20"/>
      <c r="VY100" s="20"/>
      <c r="VZ100" s="20"/>
      <c r="WA100" s="20"/>
      <c r="WB100" s="20"/>
      <c r="WC100" s="20"/>
      <c r="WD100" s="20"/>
      <c r="WE100" s="20"/>
      <c r="WF100" s="20"/>
      <c r="WG100" s="20"/>
      <c r="WH100" s="20"/>
      <c r="WI100" s="20"/>
      <c r="WJ100" s="20"/>
      <c r="WK100" s="20"/>
      <c r="WL100" s="20"/>
      <c r="WM100" s="20"/>
      <c r="WN100" s="20"/>
      <c r="WO100" s="20"/>
      <c r="WP100" s="20"/>
      <c r="WQ100" s="20"/>
      <c r="WR100" s="20"/>
      <c r="WS100" s="20"/>
      <c r="WT100" s="20"/>
      <c r="WU100" s="20"/>
      <c r="WV100" s="20"/>
      <c r="WW100" s="20"/>
      <c r="WX100" s="20"/>
      <c r="WY100" s="20"/>
      <c r="WZ100" s="20"/>
      <c r="XA100" s="20"/>
      <c r="XB100" s="20"/>
      <c r="XC100" s="20"/>
      <c r="XD100" s="20"/>
      <c r="XE100" s="20"/>
      <c r="XF100" s="20"/>
      <c r="XG100" s="20"/>
      <c r="XH100" s="20"/>
      <c r="XI100" s="20"/>
      <c r="XJ100" s="20"/>
      <c r="XK100" s="20"/>
      <c r="XL100" s="20"/>
      <c r="XM100" s="20"/>
      <c r="XN100" s="20"/>
      <c r="XO100" s="20"/>
      <c r="XP100" s="20"/>
      <c r="XQ100" s="20"/>
      <c r="XR100" s="20"/>
      <c r="XS100" s="20"/>
      <c r="XT100" s="20"/>
      <c r="XU100" s="20"/>
      <c r="XV100" s="20"/>
      <c r="XW100" s="20"/>
      <c r="XX100" s="20"/>
      <c r="XY100" s="20"/>
      <c r="XZ100" s="20"/>
      <c r="YA100" s="20"/>
      <c r="YB100" s="20"/>
      <c r="YC100" s="20"/>
      <c r="YD100" s="20"/>
      <c r="YE100" s="20"/>
      <c r="YF100" s="20"/>
      <c r="YG100" s="20"/>
      <c r="YH100" s="20"/>
      <c r="YI100" s="20"/>
      <c r="YJ100" s="20"/>
      <c r="YK100" s="20"/>
      <c r="YL100" s="20"/>
      <c r="YM100" s="20"/>
      <c r="YN100" s="20"/>
      <c r="YO100" s="20"/>
      <c r="YP100" s="20"/>
      <c r="YQ100" s="20"/>
      <c r="YR100" s="20"/>
      <c r="YS100" s="20"/>
      <c r="YT100" s="20"/>
      <c r="YU100" s="20"/>
      <c r="YV100" s="20"/>
      <c r="YW100" s="20"/>
      <c r="YX100" s="20"/>
      <c r="YY100" s="20"/>
      <c r="YZ100" s="20"/>
      <c r="ZA100" s="20"/>
      <c r="ZB100" s="20"/>
      <c r="ZC100" s="20"/>
      <c r="ZD100" s="20"/>
      <c r="ZE100" s="20"/>
      <c r="ZF100" s="20"/>
      <c r="ZG100" s="20"/>
      <c r="ZH100" s="20"/>
      <c r="ZI100" s="20"/>
      <c r="ZJ100" s="20"/>
      <c r="ZK100" s="20"/>
      <c r="ZL100" s="20"/>
      <c r="ZM100" s="20"/>
      <c r="ZN100" s="20"/>
      <c r="ZO100" s="20"/>
      <c r="ZP100" s="20"/>
      <c r="ZQ100" s="20"/>
      <c r="ZR100" s="20"/>
      <c r="ZS100" s="20"/>
      <c r="ZT100" s="20"/>
      <c r="ZU100" s="20"/>
      <c r="ZV100" s="20"/>
      <c r="ZW100" s="20"/>
      <c r="ZX100" s="20"/>
      <c r="ZY100" s="20"/>
      <c r="ZZ100" s="20"/>
      <c r="AAA100" s="20"/>
      <c r="AAB100" s="20"/>
      <c r="AAC100" s="20"/>
      <c r="AAD100" s="20"/>
      <c r="AAE100" s="20"/>
      <c r="AAF100" s="20"/>
      <c r="AAG100" s="20"/>
      <c r="AAH100" s="20"/>
      <c r="AAI100" s="20"/>
      <c r="AAJ100" s="20"/>
      <c r="AAK100" s="20"/>
      <c r="AAL100" s="20"/>
      <c r="AAM100" s="20"/>
      <c r="AAN100" s="20"/>
      <c r="AAO100" s="20"/>
      <c r="AAP100" s="20"/>
      <c r="AAQ100" s="20"/>
      <c r="AAR100" s="20"/>
      <c r="AAS100" s="20"/>
      <c r="AAT100" s="20"/>
      <c r="AAU100" s="20"/>
      <c r="AAV100" s="20"/>
      <c r="AAW100" s="20"/>
      <c r="AAX100" s="20"/>
      <c r="AAY100" s="20"/>
      <c r="AAZ100" s="20"/>
      <c r="ABA100" s="20"/>
      <c r="ABB100" s="20"/>
      <c r="ABC100" s="20"/>
      <c r="ABD100" s="20"/>
      <c r="ABE100" s="20"/>
      <c r="ABF100" s="20"/>
      <c r="ABG100" s="20"/>
      <c r="ABH100" s="20"/>
      <c r="ABI100" s="20"/>
      <c r="ABJ100" s="20"/>
      <c r="ABK100" s="20"/>
      <c r="ABL100" s="20"/>
      <c r="ABM100" s="20"/>
      <c r="ABN100" s="20"/>
      <c r="ABO100" s="20"/>
      <c r="ABP100" s="20"/>
      <c r="ABQ100" s="20"/>
      <c r="ABR100" s="20"/>
      <c r="ABS100" s="20"/>
      <c r="ABT100" s="20"/>
      <c r="ABU100" s="20"/>
      <c r="ABV100" s="20"/>
      <c r="ABW100" s="20"/>
      <c r="ABX100" s="20"/>
      <c r="ABY100" s="20"/>
      <c r="ABZ100" s="20"/>
      <c r="ACA100" s="20"/>
      <c r="ACB100" s="20"/>
      <c r="ACC100" s="20"/>
      <c r="ACD100" s="20"/>
      <c r="ACE100" s="20"/>
      <c r="ACF100" s="20"/>
      <c r="ACG100" s="20"/>
      <c r="ACH100" s="20"/>
      <c r="ACI100" s="20"/>
      <c r="ACJ100" s="20"/>
      <c r="ACK100" s="20"/>
      <c r="ACL100" s="20"/>
      <c r="ACM100" s="20"/>
      <c r="ACN100" s="20"/>
      <c r="ACO100" s="20"/>
      <c r="ACP100" s="20"/>
      <c r="ACQ100" s="20"/>
      <c r="ACR100" s="20"/>
      <c r="ACS100" s="20"/>
      <c r="ACT100" s="20"/>
      <c r="ACU100" s="20"/>
      <c r="ACV100" s="20"/>
      <c r="ACW100" s="20"/>
      <c r="ACX100" s="20"/>
      <c r="ACY100" s="20"/>
      <c r="ACZ100" s="20"/>
      <c r="ADA100" s="20"/>
      <c r="ADB100" s="20"/>
      <c r="ADC100" s="20"/>
      <c r="ADD100" s="20"/>
      <c r="ADE100" s="20"/>
      <c r="ADF100" s="20"/>
      <c r="ADG100" s="20"/>
      <c r="ADH100" s="20"/>
      <c r="ADI100" s="20"/>
      <c r="ADJ100" s="20"/>
      <c r="ADK100" s="20"/>
      <c r="ADL100" s="20"/>
      <c r="ADM100" s="20"/>
      <c r="ADN100" s="20"/>
      <c r="ADO100" s="20"/>
      <c r="ADP100" s="20"/>
      <c r="ADQ100" s="20"/>
      <c r="ADR100" s="20"/>
      <c r="ADS100" s="20"/>
      <c r="ADT100" s="20"/>
      <c r="ADU100" s="20"/>
      <c r="ADV100" s="20"/>
      <c r="ADW100" s="20"/>
      <c r="ADX100" s="20"/>
      <c r="ADY100" s="20"/>
      <c r="ADZ100" s="20"/>
      <c r="AEA100" s="20"/>
      <c r="AEB100" s="20"/>
      <c r="AEC100" s="20"/>
      <c r="AED100" s="20"/>
      <c r="AEE100" s="20"/>
      <c r="AEF100" s="20"/>
      <c r="AEG100" s="20"/>
      <c r="AEH100" s="20"/>
      <c r="AEI100" s="20"/>
      <c r="AEJ100" s="20"/>
      <c r="AEK100" s="20"/>
      <c r="AEL100" s="20"/>
      <c r="AEM100" s="20"/>
      <c r="AEN100" s="20"/>
      <c r="AEO100" s="20"/>
      <c r="AEP100" s="20"/>
      <c r="AEQ100" s="20"/>
      <c r="AER100" s="20"/>
      <c r="AES100" s="20"/>
      <c r="AET100" s="20"/>
      <c r="AEU100" s="20"/>
      <c r="AEV100" s="20"/>
      <c r="AEW100" s="20"/>
      <c r="AEX100" s="20"/>
      <c r="AEY100" s="20"/>
      <c r="AEZ100" s="20"/>
      <c r="AFA100" s="20"/>
      <c r="AFB100" s="20"/>
      <c r="AFC100" s="20"/>
      <c r="AFD100" s="20"/>
      <c r="AFE100" s="20"/>
      <c r="AFF100" s="20"/>
      <c r="AFG100" s="20"/>
      <c r="AFH100" s="20"/>
      <c r="AFI100" s="20"/>
      <c r="AFJ100" s="20"/>
      <c r="AFK100" s="20"/>
      <c r="AFL100" s="20"/>
      <c r="AFM100" s="20"/>
      <c r="AFN100" s="20"/>
      <c r="AFO100" s="20"/>
      <c r="AFP100" s="20"/>
      <c r="AFQ100" s="20"/>
      <c r="AFR100" s="20"/>
      <c r="AFS100" s="20"/>
      <c r="AFT100" s="20"/>
      <c r="AFU100" s="20"/>
      <c r="AFV100" s="20"/>
      <c r="AFW100" s="20"/>
      <c r="AFX100" s="20"/>
      <c r="AFY100" s="20"/>
      <c r="AFZ100" s="20"/>
      <c r="AGA100" s="20"/>
      <c r="AGB100" s="20"/>
      <c r="AGC100" s="20"/>
      <c r="AGD100" s="20"/>
      <c r="AGE100" s="20"/>
      <c r="AGF100" s="20"/>
      <c r="AGG100" s="20"/>
      <c r="AGH100" s="20"/>
      <c r="AGI100" s="20"/>
      <c r="AGJ100" s="20"/>
      <c r="AGK100" s="20"/>
      <c r="AGL100" s="20"/>
      <c r="AGM100" s="20"/>
      <c r="AGN100" s="20"/>
      <c r="AGO100" s="20"/>
      <c r="AGP100" s="20"/>
      <c r="AGQ100" s="20"/>
      <c r="AGR100" s="20"/>
      <c r="AGS100" s="20"/>
      <c r="AGT100" s="20"/>
      <c r="AGU100" s="20"/>
      <c r="AGV100" s="20"/>
      <c r="AGW100" s="20"/>
      <c r="AGX100" s="20"/>
      <c r="AGY100" s="20"/>
      <c r="AGZ100" s="20"/>
      <c r="AHA100" s="20"/>
      <c r="AHB100" s="20"/>
      <c r="AHC100" s="20"/>
      <c r="AHD100" s="20"/>
      <c r="AHE100" s="20"/>
      <c r="AHF100" s="20"/>
      <c r="AHG100" s="20"/>
      <c r="AHH100" s="20"/>
      <c r="AHI100" s="20"/>
      <c r="AHJ100" s="20"/>
      <c r="AHK100" s="20"/>
      <c r="AHL100" s="20"/>
      <c r="AHM100" s="20"/>
      <c r="AHN100" s="20"/>
      <c r="AHO100" s="20"/>
      <c r="AHP100" s="20"/>
      <c r="AHQ100" s="20"/>
      <c r="AHR100" s="20"/>
      <c r="AHS100" s="20"/>
      <c r="AHT100" s="20"/>
      <c r="AHU100" s="20"/>
      <c r="AHV100" s="20"/>
      <c r="AHW100" s="20"/>
      <c r="AHX100" s="20"/>
      <c r="AHY100" s="20"/>
      <c r="AHZ100" s="20"/>
      <c r="AIA100" s="20"/>
      <c r="AIB100" s="20"/>
      <c r="AIC100" s="20"/>
      <c r="AID100" s="20"/>
      <c r="AIE100" s="20"/>
      <c r="AIF100" s="20"/>
      <c r="AIG100" s="20"/>
      <c r="AIH100" s="20"/>
      <c r="AII100" s="20"/>
      <c r="AIJ100" s="20"/>
      <c r="AIK100" s="20"/>
      <c r="AIL100" s="20"/>
      <c r="AIM100" s="20"/>
      <c r="AIN100" s="20"/>
      <c r="AIO100" s="20"/>
      <c r="AIP100" s="20"/>
      <c r="AIQ100" s="20"/>
      <c r="AIR100" s="20"/>
      <c r="AIS100" s="20"/>
      <c r="AIT100" s="20"/>
      <c r="AIU100" s="20"/>
      <c r="AIV100" s="20"/>
      <c r="AIW100" s="20"/>
      <c r="AIX100" s="20"/>
      <c r="AIY100" s="20"/>
      <c r="AIZ100" s="20"/>
      <c r="AJA100" s="20"/>
      <c r="AJB100" s="20"/>
      <c r="AJC100" s="20"/>
      <c r="AJD100" s="20"/>
      <c r="AJE100" s="20"/>
      <c r="AJF100" s="20"/>
      <c r="AJG100" s="20"/>
      <c r="AJH100" s="20"/>
      <c r="AJI100" s="20"/>
      <c r="AJJ100" s="20"/>
      <c r="AJK100" s="20"/>
      <c r="AJL100" s="20"/>
      <c r="AJM100" s="20"/>
      <c r="AJN100" s="20"/>
      <c r="AJO100" s="20"/>
      <c r="AJP100" s="20"/>
      <c r="AJQ100" s="20"/>
      <c r="AJR100" s="20"/>
      <c r="AJS100" s="20"/>
      <c r="AJT100" s="20"/>
      <c r="AJU100" s="20"/>
      <c r="AJV100" s="20"/>
      <c r="AJW100" s="20"/>
      <c r="AJX100" s="20"/>
      <c r="AJY100" s="20"/>
      <c r="AJZ100" s="20"/>
      <c r="AKA100" s="20"/>
      <c r="AKB100" s="20"/>
      <c r="AKC100" s="20"/>
      <c r="AKD100" s="20"/>
      <c r="AKE100" s="20"/>
      <c r="AKF100" s="20"/>
      <c r="AKG100" s="20"/>
      <c r="AKH100" s="20"/>
      <c r="AKI100" s="20"/>
      <c r="AKJ100" s="20"/>
      <c r="AKK100" s="20"/>
      <c r="AKL100" s="20"/>
      <c r="AKM100" s="20"/>
      <c r="AKN100" s="20"/>
      <c r="AKO100" s="20"/>
      <c r="AKP100" s="20"/>
      <c r="AKQ100" s="20"/>
      <c r="AKR100" s="20"/>
      <c r="AKS100" s="20"/>
      <c r="AKT100" s="20"/>
      <c r="AKU100" s="20"/>
      <c r="AKV100" s="20"/>
      <c r="AKW100" s="20"/>
      <c r="AKX100" s="20"/>
      <c r="AKY100" s="20"/>
      <c r="AKZ100" s="20"/>
      <c r="ALA100" s="20"/>
      <c r="ALB100" s="20"/>
      <c r="ALC100" s="20"/>
      <c r="ALD100" s="20"/>
      <c r="ALE100" s="20"/>
      <c r="ALF100" s="20"/>
      <c r="ALG100" s="20"/>
      <c r="ALH100" s="20"/>
      <c r="ALI100" s="20"/>
      <c r="ALJ100" s="20"/>
    </row>
    <row r="101" spans="1:998" ht="13.5" customHeight="1">
      <c r="B101" s="51"/>
    </row>
    <row r="102" spans="1:998" ht="13.5" customHeight="1">
      <c r="B102" s="51"/>
    </row>
    <row r="103" spans="1:998" ht="13.5" customHeight="1">
      <c r="B103" s="59" t="s">
        <v>181</v>
      </c>
      <c r="C103" s="93"/>
      <c r="D103" s="93"/>
      <c r="E103" s="60"/>
      <c r="F103" s="60"/>
      <c r="G103" s="60"/>
      <c r="H103" s="60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</row>
    <row r="104" spans="1:998" ht="13.5" customHeight="1">
      <c r="B104" s="51"/>
    </row>
    <row r="105" spans="1:998" ht="13.5" customHeight="1">
      <c r="B105" s="19" t="s">
        <v>89</v>
      </c>
      <c r="C105" s="62"/>
      <c r="D105" s="62"/>
      <c r="E105" s="22"/>
      <c r="F105" s="22"/>
      <c r="G105" s="22"/>
      <c r="H105" s="22"/>
      <c r="I105" s="22"/>
      <c r="J105" s="22"/>
      <c r="K105" s="22"/>
      <c r="L105" s="22"/>
      <c r="M105" s="22"/>
      <c r="N105" s="22"/>
    </row>
    <row r="106" spans="1:998" ht="13.5" customHeight="1">
      <c r="B106" s="88" t="s">
        <v>64</v>
      </c>
      <c r="C106" s="241">
        <v>2018</v>
      </c>
      <c r="D106" s="241">
        <v>2019</v>
      </c>
      <c r="E106" s="241">
        <v>2020</v>
      </c>
      <c r="F106" s="241">
        <v>2021</v>
      </c>
      <c r="G106" s="241">
        <v>2022</v>
      </c>
      <c r="H106" s="241">
        <v>2023</v>
      </c>
      <c r="I106" s="241">
        <v>2025</v>
      </c>
      <c r="J106" s="241">
        <v>2030</v>
      </c>
      <c r="K106" s="241">
        <v>2035</v>
      </c>
      <c r="L106" s="241">
        <v>2040</v>
      </c>
      <c r="M106" s="241">
        <v>2045</v>
      </c>
      <c r="N106" s="242">
        <v>2050</v>
      </c>
    </row>
    <row r="107" spans="1:998" ht="13.5" customHeight="1">
      <c r="B107" s="100" t="s">
        <v>186</v>
      </c>
      <c r="C107" s="68">
        <f t="shared" ref="C107" si="21">C94*$E$6</f>
        <v>78.369255695868375</v>
      </c>
      <c r="D107" s="68">
        <f t="shared" ref="D107:N107" si="22">D94*$E$6</f>
        <v>78</v>
      </c>
      <c r="E107" s="68">
        <f t="shared" si="22"/>
        <v>76.485958623469955</v>
      </c>
      <c r="F107" s="68">
        <f t="shared" si="22"/>
        <v>77.742599999999996</v>
      </c>
      <c r="G107" s="68">
        <f t="shared" si="22"/>
        <v>77.573693708278739</v>
      </c>
      <c r="H107" s="68">
        <f t="shared" si="22"/>
        <v>77.48861176940413</v>
      </c>
      <c r="I107" s="68">
        <f t="shared" si="22"/>
        <v>73.608992517150881</v>
      </c>
      <c r="J107" s="68">
        <f t="shared" si="22"/>
        <v>70.08135240430552</v>
      </c>
      <c r="K107" s="68">
        <f t="shared" si="22"/>
        <v>67.997837677642011</v>
      </c>
      <c r="L107" s="68">
        <f t="shared" si="22"/>
        <v>64.091386428217476</v>
      </c>
      <c r="M107" s="68">
        <f t="shared" si="22"/>
        <v>62.215720468310572</v>
      </c>
      <c r="N107" s="68">
        <f t="shared" si="22"/>
        <v>60.941476803777412</v>
      </c>
    </row>
    <row r="108" spans="1:998" ht="13.5" customHeight="1">
      <c r="B108" s="100" t="s">
        <v>48</v>
      </c>
      <c r="C108" s="68">
        <f t="shared" ref="C108" si="23">C95*$E$8</f>
        <v>83.759500111042883</v>
      </c>
      <c r="D108" s="68">
        <f t="shared" ref="D108:N108" si="24">D95*$E$8</f>
        <v>83.262769164524386</v>
      </c>
      <c r="E108" s="68">
        <f t="shared" si="24"/>
        <v>82.767366444189776</v>
      </c>
      <c r="F108" s="68">
        <f t="shared" si="24"/>
        <v>82.054267508811478</v>
      </c>
      <c r="G108" s="68">
        <f t="shared" si="24"/>
        <v>81.269897993247099</v>
      </c>
      <c r="H108" s="68">
        <f t="shared" si="24"/>
        <v>80.751911835678911</v>
      </c>
      <c r="I108" s="68">
        <f t="shared" si="24"/>
        <v>80.137549297574481</v>
      </c>
      <c r="J108" s="68">
        <f t="shared" si="24"/>
        <v>78.495489191073091</v>
      </c>
      <c r="K108" s="68">
        <f t="shared" si="24"/>
        <v>76.629277599169896</v>
      </c>
      <c r="L108" s="68">
        <f t="shared" si="24"/>
        <v>74.817504776829296</v>
      </c>
      <c r="M108" s="68">
        <f t="shared" si="24"/>
        <v>72.979040109328309</v>
      </c>
      <c r="N108" s="68">
        <f t="shared" si="24"/>
        <v>72.979040109328309</v>
      </c>
    </row>
    <row r="109" spans="1:998" ht="13.5" customHeight="1">
      <c r="B109" s="100" t="s">
        <v>45</v>
      </c>
      <c r="C109" s="68">
        <f t="shared" ref="C109:N109" si="25">C96</f>
        <v>24.5</v>
      </c>
      <c r="D109" s="68">
        <f t="shared" si="25"/>
        <v>24.5</v>
      </c>
      <c r="E109" s="68">
        <f t="shared" si="25"/>
        <v>24.5</v>
      </c>
      <c r="F109" s="68">
        <f t="shared" si="25"/>
        <v>24.451939837439046</v>
      </c>
      <c r="G109" s="68">
        <f t="shared" si="25"/>
        <v>24.349129732510171</v>
      </c>
      <c r="H109" s="68">
        <f t="shared" si="25"/>
        <v>24.264948182276427</v>
      </c>
      <c r="I109" s="68">
        <f t="shared" si="25"/>
        <v>24.176447270172144</v>
      </c>
      <c r="J109" s="68">
        <f t="shared" si="25"/>
        <v>23.948630848849152</v>
      </c>
      <c r="K109" s="68">
        <f t="shared" si="25"/>
        <v>23.553021575001051</v>
      </c>
      <c r="L109" s="68">
        <f t="shared" si="25"/>
        <v>23.142167872395589</v>
      </c>
      <c r="M109" s="68">
        <f t="shared" si="25"/>
        <v>22.660755764771441</v>
      </c>
      <c r="N109" s="68">
        <f t="shared" si="25"/>
        <v>22.049999999999994</v>
      </c>
    </row>
    <row r="110" spans="1:998" ht="13.5" customHeight="1">
      <c r="B110" s="100" t="s">
        <v>187</v>
      </c>
      <c r="C110" s="68">
        <f t="shared" ref="C110" si="26">C97*33.3</f>
        <v>53.28</v>
      </c>
      <c r="D110" s="68">
        <f t="shared" ref="D110:N110" si="27">D97*33.3</f>
        <v>53.28</v>
      </c>
      <c r="E110" s="68">
        <f t="shared" si="27"/>
        <v>53.28</v>
      </c>
      <c r="F110" s="68">
        <f t="shared" si="27"/>
        <v>53.28</v>
      </c>
      <c r="G110" s="68">
        <f t="shared" si="27"/>
        <v>53.28</v>
      </c>
      <c r="H110" s="68">
        <f t="shared" si="27"/>
        <v>53.28</v>
      </c>
      <c r="I110" s="68">
        <f t="shared" si="27"/>
        <v>0</v>
      </c>
      <c r="J110" s="68">
        <f t="shared" si="27"/>
        <v>42.363415156507415</v>
      </c>
      <c r="K110" s="68">
        <f t="shared" si="27"/>
        <v>41.09689071038251</v>
      </c>
      <c r="L110" s="68">
        <f t="shared" si="27"/>
        <v>40.654274749721893</v>
      </c>
      <c r="M110" s="68">
        <f t="shared" si="27"/>
        <v>40.144867264573982</v>
      </c>
      <c r="N110" s="68">
        <f t="shared" si="27"/>
        <v>39.959999999999994</v>
      </c>
    </row>
    <row r="111" spans="1:998" ht="13.5" customHeight="1">
      <c r="B111" s="101" t="s">
        <v>92</v>
      </c>
      <c r="C111" s="48">
        <f>(C107*C84+C108*C85+C109*C86+C110*C87)/(C84+C85+C86+C87)</f>
        <v>78.076768520260003</v>
      </c>
      <c r="D111" s="48">
        <f t="shared" ref="D111:N111" si="28">(D107*D84+D108*D85+D109*D86+D110*D87)/(D84+D85+D86+D87)</f>
        <v>77.657764273148871</v>
      </c>
      <c r="E111" s="48">
        <f t="shared" si="28"/>
        <v>76.099945048541855</v>
      </c>
      <c r="F111" s="48">
        <f t="shared" si="28"/>
        <v>77.278836343522016</v>
      </c>
      <c r="G111" s="48">
        <f t="shared" si="28"/>
        <v>77.021015731186111</v>
      </c>
      <c r="H111" s="48">
        <f t="shared" si="28"/>
        <v>76.755305307270135</v>
      </c>
      <c r="I111" s="48">
        <f t="shared" si="28"/>
        <v>72.606154734798125</v>
      </c>
      <c r="J111" s="48">
        <f t="shared" si="28"/>
        <v>64.541869998278813</v>
      </c>
      <c r="K111" s="48">
        <f t="shared" si="28"/>
        <v>52.118534471784841</v>
      </c>
      <c r="L111" s="48">
        <f t="shared" si="28"/>
        <v>36.130853508093828</v>
      </c>
      <c r="M111" s="48">
        <f t="shared" si="28"/>
        <v>26.085669691008956</v>
      </c>
      <c r="N111" s="48">
        <f t="shared" si="28"/>
        <v>22.229575516687675</v>
      </c>
    </row>
    <row r="113" spans="1:14" ht="13.5" customHeight="1">
      <c r="B113" s="19" t="s">
        <v>93</v>
      </c>
      <c r="C113" s="62"/>
      <c r="D113" s="62"/>
      <c r="E113" s="22"/>
      <c r="F113" s="22"/>
      <c r="G113" s="22"/>
      <c r="H113" s="22"/>
      <c r="I113" s="22"/>
      <c r="J113" s="22"/>
      <c r="K113" s="22"/>
      <c r="L113" s="22"/>
      <c r="M113" s="22"/>
      <c r="N113" s="22"/>
    </row>
    <row r="114" spans="1:14" ht="13.5" customHeight="1">
      <c r="B114" s="88" t="s">
        <v>66</v>
      </c>
      <c r="C114" s="241">
        <v>2018</v>
      </c>
      <c r="D114" s="241">
        <v>2019</v>
      </c>
      <c r="E114" s="241">
        <v>2020</v>
      </c>
      <c r="F114" s="241">
        <v>2021</v>
      </c>
      <c r="G114" s="241">
        <v>2022</v>
      </c>
      <c r="H114" s="241">
        <v>2023</v>
      </c>
      <c r="I114" s="241">
        <v>2025</v>
      </c>
      <c r="J114" s="241">
        <v>2030</v>
      </c>
      <c r="K114" s="241">
        <v>2035</v>
      </c>
      <c r="L114" s="241">
        <v>2040</v>
      </c>
      <c r="M114" s="241">
        <v>2045</v>
      </c>
      <c r="N114" s="242">
        <v>2050</v>
      </c>
    </row>
    <row r="115" spans="1:14" ht="13.5" customHeight="1">
      <c r="B115" s="100" t="s">
        <v>42</v>
      </c>
      <c r="C115" s="77">
        <f t="shared" ref="C115:N115" si="29">C94*C14*10</f>
        <v>197.54473708244757</v>
      </c>
      <c r="D115" s="77">
        <f t="shared" si="29"/>
        <v>195.32300339431589</v>
      </c>
      <c r="E115" s="77">
        <f t="shared" si="29"/>
        <v>191.67821541112519</v>
      </c>
      <c r="F115" s="77">
        <f t="shared" si="29"/>
        <v>195.4447174278437</v>
      </c>
      <c r="G115" s="77">
        <f t="shared" si="29"/>
        <v>194.69563533067816</v>
      </c>
      <c r="H115" s="77">
        <f t="shared" si="29"/>
        <v>193.45111830614354</v>
      </c>
      <c r="I115" s="77">
        <f t="shared" si="29"/>
        <v>180.69901785011839</v>
      </c>
      <c r="J115" s="77">
        <f t="shared" si="29"/>
        <v>163.87397587073525</v>
      </c>
      <c r="K115" s="77">
        <f t="shared" si="29"/>
        <v>149.23711405526262</v>
      </c>
      <c r="L115" s="77">
        <f t="shared" si="29"/>
        <v>121.56104564848626</v>
      </c>
      <c r="M115" s="77">
        <f t="shared" si="29"/>
        <v>67.43057247635744</v>
      </c>
      <c r="N115" s="77">
        <f t="shared" si="29"/>
        <v>0</v>
      </c>
    </row>
    <row r="116" spans="1:14" ht="13.5" customHeight="1">
      <c r="B116" s="100" t="s">
        <v>48</v>
      </c>
      <c r="C116" s="77">
        <f t="shared" ref="C116:N116" si="30">C95*C15*10</f>
        <v>169.7419394811719</v>
      </c>
      <c r="D116" s="77">
        <f t="shared" si="30"/>
        <v>156.34898666346211</v>
      </c>
      <c r="E116" s="77">
        <f t="shared" si="30"/>
        <v>167.73134136856439</v>
      </c>
      <c r="F116" s="77">
        <f t="shared" si="30"/>
        <v>166.45267084535294</v>
      </c>
      <c r="G116" s="77">
        <f t="shared" si="30"/>
        <v>164.86152385496214</v>
      </c>
      <c r="H116" s="77">
        <f t="shared" si="30"/>
        <v>162.17264611470779</v>
      </c>
      <c r="I116" s="77">
        <f t="shared" si="30"/>
        <v>154.43625352505251</v>
      </c>
      <c r="J116" s="77">
        <f t="shared" si="30"/>
        <v>135.34842962554058</v>
      </c>
      <c r="K116" s="77">
        <f t="shared" si="30"/>
        <v>124.35816742827745</v>
      </c>
      <c r="L116" s="77">
        <f t="shared" si="30"/>
        <v>91.063442822769801</v>
      </c>
      <c r="M116" s="77">
        <f t="shared" si="30"/>
        <v>74.021476948918945</v>
      </c>
      <c r="N116" s="77">
        <f t="shared" si="30"/>
        <v>0</v>
      </c>
    </row>
    <row r="117" spans="1:14" ht="13.5" customHeight="1">
      <c r="B117" s="100" t="s">
        <v>45</v>
      </c>
      <c r="C117" s="77">
        <f>0</f>
        <v>0</v>
      </c>
      <c r="D117" s="77">
        <f>0</f>
        <v>0</v>
      </c>
      <c r="E117" s="77">
        <f>0</f>
        <v>0</v>
      </c>
      <c r="F117" s="77">
        <f>0</f>
        <v>0</v>
      </c>
      <c r="G117" s="77">
        <f>0</f>
        <v>0</v>
      </c>
      <c r="H117" s="77">
        <f>0</f>
        <v>0</v>
      </c>
      <c r="I117" s="77">
        <f>0</f>
        <v>0</v>
      </c>
      <c r="J117" s="77">
        <f>0</f>
        <v>0</v>
      </c>
      <c r="K117" s="77">
        <f>0</f>
        <v>0</v>
      </c>
      <c r="L117" s="77">
        <f>0</f>
        <v>0</v>
      </c>
      <c r="M117" s="77">
        <f>0</f>
        <v>0</v>
      </c>
      <c r="N117" s="77">
        <f>0</f>
        <v>0</v>
      </c>
    </row>
    <row r="118" spans="1:14" ht="13.5" customHeight="1">
      <c r="B118" s="100" t="s">
        <v>79</v>
      </c>
      <c r="C118" s="77">
        <f>0</f>
        <v>0</v>
      </c>
      <c r="D118" s="77">
        <f>0</f>
        <v>0</v>
      </c>
      <c r="E118" s="77">
        <f>0</f>
        <v>0</v>
      </c>
      <c r="F118" s="77">
        <f>0</f>
        <v>0</v>
      </c>
      <c r="G118" s="77">
        <f>0</f>
        <v>0</v>
      </c>
      <c r="H118" s="77">
        <f>0</f>
        <v>0</v>
      </c>
      <c r="I118" s="77">
        <f>0</f>
        <v>0</v>
      </c>
      <c r="J118" s="77">
        <f>0</f>
        <v>0</v>
      </c>
      <c r="K118" s="77">
        <f>0</f>
        <v>0</v>
      </c>
      <c r="L118" s="77">
        <f>0</f>
        <v>0</v>
      </c>
      <c r="M118" s="77">
        <f>0</f>
        <v>0</v>
      </c>
      <c r="N118" s="77">
        <f>0</f>
        <v>0</v>
      </c>
    </row>
    <row r="119" spans="1:14" ht="13.5" customHeight="1">
      <c r="B119" s="101" t="s">
        <v>185</v>
      </c>
      <c r="C119" s="48">
        <f>(C115*C84+C116*C85+C117*C86+C118*C87)/(C84+C85+C86+C87)</f>
        <v>196.47215307401521</v>
      </c>
      <c r="D119" s="48">
        <f t="shared" ref="D119:G119" si="31">(D115*D84+D116*D85+D117*D86+D118*D87)/(D84+D85+D86+D87)</f>
        <v>194.07353591698137</v>
      </c>
      <c r="E119" s="48">
        <f t="shared" si="31"/>
        <v>190.25493891251151</v>
      </c>
      <c r="F119" s="48">
        <f t="shared" si="31"/>
        <v>193.74385358946847</v>
      </c>
      <c r="G119" s="48">
        <f t="shared" si="31"/>
        <v>192.67393741818213</v>
      </c>
      <c r="H119" s="48">
        <f t="shared" ref="H119" si="32">(H115*H84+H116*H85+H117*H86+H118*H87)/(H84+H85+H86+H87)</f>
        <v>190.7857821454954</v>
      </c>
      <c r="I119" s="48">
        <f t="shared" ref="I119:M119" si="33">(I115*I84+I116*I85+I117*I86+I118*I87)/(I84+I85+I86+I87)</f>
        <v>176.9431436176142</v>
      </c>
      <c r="J119" s="48">
        <f t="shared" si="33"/>
        <v>143.94800074771226</v>
      </c>
      <c r="K119" s="48">
        <f t="shared" si="33"/>
        <v>95.501160029086719</v>
      </c>
      <c r="L119" s="48">
        <f t="shared" si="33"/>
        <v>38.038758685246272</v>
      </c>
      <c r="M119" s="48">
        <f t="shared" si="33"/>
        <v>5.5402032777293577</v>
      </c>
      <c r="N119" s="48">
        <f>(N115*N84+N116*N85+N117*N86+N118*N87)/(N84+N85+N86+N87)</f>
        <v>0</v>
      </c>
    </row>
    <row r="121" spans="1:14" ht="13.5" customHeight="1">
      <c r="B121" s="59" t="s">
        <v>182</v>
      </c>
      <c r="C121" s="93"/>
      <c r="D121" s="93"/>
      <c r="E121" s="60"/>
      <c r="F121" s="60"/>
      <c r="G121" s="60"/>
      <c r="H121" s="60"/>
      <c r="I121" s="21"/>
      <c r="J121" s="21"/>
      <c r="K121" s="20"/>
      <c r="L121" s="20"/>
      <c r="M121" s="20"/>
      <c r="N121" s="20"/>
    </row>
    <row r="123" spans="1:14" ht="13.5" customHeight="1">
      <c r="B123" s="83" t="s">
        <v>177</v>
      </c>
      <c r="C123" s="241">
        <v>2018</v>
      </c>
      <c r="D123" s="241">
        <v>2019</v>
      </c>
      <c r="E123" s="241">
        <v>2020</v>
      </c>
      <c r="F123" s="241">
        <v>2021</v>
      </c>
      <c r="G123" s="241">
        <v>2022</v>
      </c>
      <c r="H123" s="241">
        <v>2023</v>
      </c>
      <c r="I123" s="241">
        <v>2025</v>
      </c>
      <c r="J123" s="241">
        <v>2030</v>
      </c>
      <c r="K123" s="241">
        <v>2035</v>
      </c>
      <c r="L123" s="241">
        <v>2040</v>
      </c>
      <c r="M123" s="241">
        <v>2045</v>
      </c>
      <c r="N123" s="242">
        <v>2050</v>
      </c>
    </row>
    <row r="124" spans="1:14" ht="13.5" customHeight="1">
      <c r="B124" s="32" t="s">
        <v>72</v>
      </c>
      <c r="C124" s="68">
        <f>Trafic!C113</f>
        <v>87.3</v>
      </c>
      <c r="D124" s="68">
        <f>Trafic!D113</f>
        <v>88.6</v>
      </c>
      <c r="E124" s="68">
        <f>Trafic!E113</f>
        <v>78.599999999999994</v>
      </c>
      <c r="F124" s="68">
        <f>Trafic!F113</f>
        <v>85.9</v>
      </c>
      <c r="G124" s="68">
        <f>Trafic!G113</f>
        <v>87.7</v>
      </c>
      <c r="H124" s="68">
        <f>Trafic!H113</f>
        <v>86.384500000000003</v>
      </c>
      <c r="I124" s="68">
        <f>Trafic!I113</f>
        <v>89.103782447465989</v>
      </c>
      <c r="J124" s="68">
        <f>Trafic!J113</f>
        <v>88.944077669902896</v>
      </c>
      <c r="K124" s="68">
        <f>Trafic!K113</f>
        <v>89.128639618138422</v>
      </c>
      <c r="L124" s="68">
        <f>Trafic!L113</f>
        <v>89.307136150234754</v>
      </c>
      <c r="M124" s="68">
        <f>Trafic!M113</f>
        <v>89.479861431870674</v>
      </c>
      <c r="N124" s="68">
        <f>Trafic!N113</f>
        <v>89.647090909090892</v>
      </c>
    </row>
    <row r="125" spans="1:14" ht="13.5" customHeight="1"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 spans="1:14" ht="13.5" customHeight="1">
      <c r="B126" s="83" t="s">
        <v>178</v>
      </c>
      <c r="C126" s="241">
        <v>2018</v>
      </c>
      <c r="D126" s="241">
        <v>2019</v>
      </c>
      <c r="E126" s="241">
        <v>2020</v>
      </c>
      <c r="F126" s="241">
        <v>2021</v>
      </c>
      <c r="G126" s="241">
        <v>2022</v>
      </c>
      <c r="H126" s="241">
        <v>2023</v>
      </c>
      <c r="I126" s="241">
        <v>2025</v>
      </c>
      <c r="J126" s="241">
        <v>2030</v>
      </c>
      <c r="K126" s="241">
        <v>2035</v>
      </c>
      <c r="L126" s="241">
        <v>2040</v>
      </c>
      <c r="M126" s="241">
        <v>2045</v>
      </c>
      <c r="N126" s="242">
        <v>2050</v>
      </c>
    </row>
    <row r="127" spans="1:14" ht="13.5" customHeight="1">
      <c r="A127" s="19" t="s">
        <v>72</v>
      </c>
      <c r="B127" s="149" t="s">
        <v>13</v>
      </c>
      <c r="C127" s="148">
        <f>(C84*C107)/100*C124/11.63</f>
        <v>5.8517417457493126</v>
      </c>
      <c r="D127" s="148">
        <f t="shared" ref="D127:G127" si="34">(D84*D107)/100*D124/11.63</f>
        <v>5.9051508194935662</v>
      </c>
      <c r="E127" s="148">
        <f t="shared" si="34"/>
        <v>5.1300031227884704</v>
      </c>
      <c r="F127" s="148">
        <f t="shared" si="34"/>
        <v>5.6921522409172036</v>
      </c>
      <c r="G127" s="148">
        <f t="shared" si="34"/>
        <v>5.7889674364570762</v>
      </c>
      <c r="H127" s="148">
        <f>(H84*H107)/100*H124/11.63</f>
        <v>5.6763445867945492</v>
      </c>
      <c r="I127" s="148">
        <f t="shared" ref="I127:N127" si="35">(I84*I107)/100*I124/11.63</f>
        <v>5.513709687964373</v>
      </c>
      <c r="J127" s="148">
        <f t="shared" si="35"/>
        <v>4.6956528079746525</v>
      </c>
      <c r="K127" s="148">
        <f t="shared" si="35"/>
        <v>3.3236555135544319</v>
      </c>
      <c r="L127" s="148">
        <f t="shared" si="35"/>
        <v>1.5347727992785378</v>
      </c>
      <c r="M127" s="148">
        <f t="shared" si="35"/>
        <v>0.39099755663027208</v>
      </c>
      <c r="N127" s="148">
        <f t="shared" si="35"/>
        <v>0</v>
      </c>
    </row>
    <row r="128" spans="1:14" ht="13.5" customHeight="1">
      <c r="A128" s="19" t="s">
        <v>72</v>
      </c>
      <c r="B128" s="149" t="s">
        <v>10</v>
      </c>
      <c r="C128" s="148">
        <f>(C85*C108)/100*C124/11.63</f>
        <v>0</v>
      </c>
      <c r="D128" s="148">
        <f t="shared" ref="D128:G128" si="36">(D85*D108)/100*D124/11.63</f>
        <v>0</v>
      </c>
      <c r="E128" s="148">
        <f t="shared" si="36"/>
        <v>0</v>
      </c>
      <c r="F128" s="148">
        <f t="shared" si="36"/>
        <v>0</v>
      </c>
      <c r="G128" s="148">
        <f t="shared" si="36"/>
        <v>0</v>
      </c>
      <c r="H128" s="148">
        <f t="shared" ref="H128" si="37">(H85*H108)/100*H124/11.63</f>
        <v>0</v>
      </c>
      <c r="I128" s="148">
        <f t="shared" ref="I128:N128" si="38">(I85*I108)/100*I124/11.63</f>
        <v>1.1027636218725103E-2</v>
      </c>
      <c r="J128" s="148">
        <f t="shared" si="38"/>
        <v>1.6729430461664963E-2</v>
      </c>
      <c r="K128" s="148">
        <f t="shared" si="38"/>
        <v>1.5016428389344466E-2</v>
      </c>
      <c r="L128" s="148">
        <f t="shared" si="38"/>
        <v>8.2412125701019617E-3</v>
      </c>
      <c r="M128" s="148">
        <f t="shared" si="38"/>
        <v>2.4512210604431821E-3</v>
      </c>
      <c r="N128" s="148">
        <f t="shared" si="38"/>
        <v>1.1103937688864115E-4</v>
      </c>
    </row>
    <row r="129" spans="1:15" ht="13.5" customHeight="1">
      <c r="A129" s="19" t="s">
        <v>72</v>
      </c>
      <c r="B129" s="149" t="s">
        <v>45</v>
      </c>
      <c r="C129" s="148">
        <f>(C86*C109)/100*C124/11.63</f>
        <v>9.9870178614615071E-3</v>
      </c>
      <c r="D129" s="148">
        <f t="shared" ref="D129:G129" si="39">(D86*D109)/100*D124/11.63</f>
        <v>1.1941561331500315E-2</v>
      </c>
      <c r="E129" s="148">
        <f t="shared" si="39"/>
        <v>1.2292928008917079E-2</v>
      </c>
      <c r="F129" s="148">
        <f t="shared" si="39"/>
        <v>1.5717098643020119E-2</v>
      </c>
      <c r="G129" s="148">
        <f t="shared" si="39"/>
        <v>1.9066165972005975E-2</v>
      </c>
      <c r="H129" s="148">
        <f t="shared" ref="H129" si="40">(H86*H109)/100*H124/11.63</f>
        <v>2.4832258704914612E-2</v>
      </c>
      <c r="I129" s="148">
        <f t="shared" ref="C129:N130" si="41">(I86*I109)/100*I124/11.63</f>
        <v>3.8016773698676051E-2</v>
      </c>
      <c r="J129" s="148">
        <f t="shared" si="41"/>
        <v>0.21941632460631225</v>
      </c>
      <c r="K129" s="148">
        <f t="shared" si="41"/>
        <v>0.64063275588466928</v>
      </c>
      <c r="L129" s="148">
        <f t="shared" si="41"/>
        <v>1.2056767551183913</v>
      </c>
      <c r="M129" s="148">
        <f t="shared" ref="M129:M130" si="42">(M86*M109)/100*M124/11.63</f>
        <v>1.5831663733276904</v>
      </c>
      <c r="N129" s="148">
        <f>(N86*N109)/100*N124/11.63</f>
        <v>1.6827250642514346</v>
      </c>
    </row>
    <row r="130" spans="1:15" ht="13.5" customHeight="1">
      <c r="A130" s="19" t="s">
        <v>72</v>
      </c>
      <c r="B130" s="150" t="s">
        <v>47</v>
      </c>
      <c r="C130" s="148">
        <f t="shared" si="41"/>
        <v>0</v>
      </c>
      <c r="D130" s="148">
        <f t="shared" ref="D130:G130" si="43">(D87*D110)/100*D125/11.63</f>
        <v>0</v>
      </c>
      <c r="E130" s="148">
        <f t="shared" si="43"/>
        <v>0</v>
      </c>
      <c r="F130" s="148">
        <f t="shared" si="43"/>
        <v>0</v>
      </c>
      <c r="G130" s="148">
        <f t="shared" si="43"/>
        <v>0</v>
      </c>
      <c r="H130" s="148">
        <f t="shared" ref="H130" si="44">(H87*H110)/100*H125/11.63</f>
        <v>0</v>
      </c>
      <c r="I130" s="148">
        <f t="shared" si="41"/>
        <v>0</v>
      </c>
      <c r="J130" s="148">
        <f t="shared" si="41"/>
        <v>0</v>
      </c>
      <c r="K130" s="148">
        <f t="shared" si="41"/>
        <v>0</v>
      </c>
      <c r="L130" s="148">
        <f t="shared" si="41"/>
        <v>0</v>
      </c>
      <c r="M130" s="148">
        <f t="shared" si="42"/>
        <v>0</v>
      </c>
      <c r="N130" s="148">
        <f t="shared" si="41"/>
        <v>0</v>
      </c>
    </row>
    <row r="131" spans="1:15" ht="13.5" customHeight="1">
      <c r="A131" s="19" t="s">
        <v>72</v>
      </c>
      <c r="B131" s="150" t="s">
        <v>60</v>
      </c>
      <c r="C131" s="147">
        <f>SUM(C127:C130)</f>
        <v>5.861728763610774</v>
      </c>
      <c r="D131" s="147">
        <f t="shared" ref="D131:G131" si="45">SUM(D127:D130)</f>
        <v>5.9170923808250668</v>
      </c>
      <c r="E131" s="147">
        <f t="shared" si="45"/>
        <v>5.1422960507973876</v>
      </c>
      <c r="F131" s="147">
        <f t="shared" si="45"/>
        <v>5.707869339560224</v>
      </c>
      <c r="G131" s="147">
        <f t="shared" si="45"/>
        <v>5.8080336024290826</v>
      </c>
      <c r="H131" s="147">
        <f t="shared" ref="H131" si="46">SUM(H127:H130)</f>
        <v>5.7011768454994636</v>
      </c>
      <c r="I131" s="147">
        <f t="shared" ref="I131:N131" si="47">SUM(I127:I130)</f>
        <v>5.5627540978817738</v>
      </c>
      <c r="J131" s="147">
        <f t="shared" si="47"/>
        <v>4.93179856304263</v>
      </c>
      <c r="K131" s="147">
        <f t="shared" si="47"/>
        <v>3.9793046978284456</v>
      </c>
      <c r="L131" s="147">
        <f t="shared" si="47"/>
        <v>2.7486907669670311</v>
      </c>
      <c r="M131" s="147">
        <f t="shared" ref="M131" si="48">SUM(M127:M130)</f>
        <v>1.9766151510184056</v>
      </c>
      <c r="N131" s="147">
        <f t="shared" si="47"/>
        <v>1.6828361036283233</v>
      </c>
    </row>
    <row r="132" spans="1:15" ht="13.5" customHeight="1">
      <c r="B132" s="96" t="s">
        <v>179</v>
      </c>
      <c r="C132" s="97">
        <f>C111/100*C124/11.63-C131</f>
        <v>-9.360793298647252E-4</v>
      </c>
      <c r="D132" s="97">
        <f t="shared" ref="D132:G132" si="49">D111/100*D124/11.63-D131</f>
        <v>-9.4628056626344659E-4</v>
      </c>
      <c r="E132" s="97">
        <f t="shared" si="49"/>
        <v>8.3007200174289864E-4</v>
      </c>
      <c r="F132" s="97">
        <f t="shared" si="49"/>
        <v>0</v>
      </c>
      <c r="G132" s="97">
        <f t="shared" si="49"/>
        <v>0</v>
      </c>
      <c r="H132" s="97">
        <f t="shared" ref="H132" si="50">H111/100*H124/11.63-H131</f>
        <v>0</v>
      </c>
      <c r="I132" s="97">
        <f t="shared" ref="I132:N132" si="51">I111/100*I124/11.63-I131</f>
        <v>0</v>
      </c>
      <c r="J132" s="97">
        <f t="shared" si="51"/>
        <v>4.2436537137637842E-3</v>
      </c>
      <c r="K132" s="97">
        <f t="shared" si="51"/>
        <v>1.4894851923261232E-2</v>
      </c>
      <c r="L132" s="97">
        <f t="shared" si="51"/>
        <v>2.5808849087588293E-2</v>
      </c>
      <c r="M132" s="97">
        <f t="shared" ref="M132" si="52">M111/100*M124/11.63-M131</f>
        <v>3.0385802815669827E-2</v>
      </c>
      <c r="N132" s="97">
        <f t="shared" si="51"/>
        <v>3.0677892257318318E-2</v>
      </c>
    </row>
    <row r="134" spans="1:15" ht="13.5" customHeight="1">
      <c r="A134" s="17"/>
      <c r="B134" s="83" t="s">
        <v>501</v>
      </c>
      <c r="C134" s="241">
        <v>2018</v>
      </c>
      <c r="D134" s="241">
        <v>2019</v>
      </c>
      <c r="E134" s="241">
        <v>2020</v>
      </c>
      <c r="F134" s="241">
        <v>2021</v>
      </c>
      <c r="G134" s="241">
        <v>2022</v>
      </c>
      <c r="H134" s="241">
        <v>2023</v>
      </c>
      <c r="I134" s="241">
        <v>2025</v>
      </c>
      <c r="J134" s="241">
        <v>2030</v>
      </c>
      <c r="K134" s="241">
        <v>2035</v>
      </c>
      <c r="L134" s="241">
        <v>2040</v>
      </c>
      <c r="M134" s="241">
        <v>2045</v>
      </c>
      <c r="N134" s="242">
        <v>2050</v>
      </c>
      <c r="O134" s="17"/>
    </row>
    <row r="135" spans="1:15" ht="13.5" customHeight="1">
      <c r="B135" s="91" t="s">
        <v>13</v>
      </c>
      <c r="C135" s="37">
        <f>C127*11.63</f>
        <v>68.055756503064515</v>
      </c>
      <c r="D135" s="37">
        <f t="shared" ref="D135:G135" si="53">D127*11.63</f>
        <v>68.676904030710176</v>
      </c>
      <c r="E135" s="37">
        <f t="shared" si="53"/>
        <v>59.661936318029916</v>
      </c>
      <c r="F135" s="37">
        <f t="shared" si="53"/>
        <v>66.199730561867085</v>
      </c>
      <c r="G135" s="37">
        <f t="shared" si="53"/>
        <v>67.325691285995802</v>
      </c>
      <c r="H135" s="968">
        <f t="shared" ref="H135" si="54">H127*11.63</f>
        <v>66.015887544420607</v>
      </c>
      <c r="I135" s="968">
        <f t="shared" ref="I135:N135" si="55">I127*11.63</f>
        <v>64.124443671025659</v>
      </c>
      <c r="J135" s="1028">
        <f t="shared" si="55"/>
        <v>54.610442156745215</v>
      </c>
      <c r="K135" s="1028">
        <f t="shared" si="55"/>
        <v>38.654113622638043</v>
      </c>
      <c r="L135" s="968">
        <f t="shared" si="55"/>
        <v>17.849407655609397</v>
      </c>
      <c r="M135" s="968">
        <f t="shared" si="55"/>
        <v>4.5473015836100643</v>
      </c>
      <c r="N135" s="968">
        <f t="shared" si="55"/>
        <v>0</v>
      </c>
    </row>
    <row r="136" spans="1:15" ht="13.5" customHeight="1">
      <c r="B136" s="91" t="s">
        <v>10</v>
      </c>
      <c r="C136" s="37">
        <f t="shared" ref="C136:N136" si="56">C128*11.63</f>
        <v>0</v>
      </c>
      <c r="D136" s="37">
        <f t="shared" ref="D136:G136" si="57">D128*11.63</f>
        <v>0</v>
      </c>
      <c r="E136" s="37">
        <f t="shared" si="57"/>
        <v>0</v>
      </c>
      <c r="F136" s="37">
        <f t="shared" si="57"/>
        <v>0</v>
      </c>
      <c r="G136" s="37">
        <f t="shared" si="57"/>
        <v>0</v>
      </c>
      <c r="H136" s="968">
        <f t="shared" ref="H136" si="58">H128*11.63</f>
        <v>0</v>
      </c>
      <c r="I136" s="968">
        <f t="shared" si="56"/>
        <v>0.12825140922377296</v>
      </c>
      <c r="J136" s="1028">
        <f t="shared" si="56"/>
        <v>0.19456327626916353</v>
      </c>
      <c r="K136" s="1028">
        <f t="shared" si="56"/>
        <v>0.17464106216807615</v>
      </c>
      <c r="L136" s="968">
        <f t="shared" si="56"/>
        <v>9.5845302190285822E-2</v>
      </c>
      <c r="M136" s="968">
        <f t="shared" si="56"/>
        <v>2.8507700932954211E-2</v>
      </c>
      <c r="N136" s="968">
        <f t="shared" si="56"/>
        <v>1.2913879532148967E-3</v>
      </c>
    </row>
    <row r="137" spans="1:15" ht="13.5" customHeight="1">
      <c r="B137" s="91" t="s">
        <v>45</v>
      </c>
      <c r="C137" s="37">
        <f t="shared" ref="C137:N137" si="59">C129*11.63</f>
        <v>0.11614901772879734</v>
      </c>
      <c r="D137" s="37">
        <f t="shared" ref="D137:G137" si="60">D129*11.63</f>
        <v>0.13888035828534867</v>
      </c>
      <c r="E137" s="37">
        <f t="shared" si="60"/>
        <v>0.14296675274370563</v>
      </c>
      <c r="F137" s="37">
        <f t="shared" si="60"/>
        <v>0.182789857218324</v>
      </c>
      <c r="G137" s="37">
        <f t="shared" si="60"/>
        <v>0.22173951025442951</v>
      </c>
      <c r="H137" s="968">
        <f t="shared" ref="H137" si="61">H129*11.63</f>
        <v>0.28879916873815697</v>
      </c>
      <c r="I137" s="968">
        <f t="shared" si="59"/>
        <v>0.44213507811560249</v>
      </c>
      <c r="J137" s="1028">
        <f t="shared" si="59"/>
        <v>2.5518118551714117</v>
      </c>
      <c r="K137" s="1028">
        <f t="shared" si="59"/>
        <v>7.4505589509387038</v>
      </c>
      <c r="L137" s="968">
        <f t="shared" si="59"/>
        <v>14.022020662026891</v>
      </c>
      <c r="M137" s="968">
        <f t="shared" si="59"/>
        <v>18.412224921801041</v>
      </c>
      <c r="N137" s="968">
        <f t="shared" si="59"/>
        <v>19.570092497244186</v>
      </c>
    </row>
    <row r="138" spans="1:15" ht="13.5" customHeight="1">
      <c r="B138" s="218" t="s">
        <v>47</v>
      </c>
      <c r="C138" s="37">
        <f t="shared" ref="C138:N138" si="62">C130*11.63</f>
        <v>0</v>
      </c>
      <c r="D138" s="37">
        <f t="shared" ref="D138:G138" si="63">D130*11.63</f>
        <v>0</v>
      </c>
      <c r="E138" s="37">
        <f t="shared" si="63"/>
        <v>0</v>
      </c>
      <c r="F138" s="37">
        <f t="shared" si="63"/>
        <v>0</v>
      </c>
      <c r="G138" s="37">
        <f t="shared" si="63"/>
        <v>0</v>
      </c>
      <c r="H138" s="968">
        <f t="shared" ref="H138" si="64">H130*11.63</f>
        <v>0</v>
      </c>
      <c r="I138" s="968">
        <f t="shared" si="62"/>
        <v>0</v>
      </c>
      <c r="J138" s="1028">
        <f t="shared" si="62"/>
        <v>0</v>
      </c>
      <c r="K138" s="1028">
        <f t="shared" si="62"/>
        <v>0</v>
      </c>
      <c r="L138" s="968">
        <f t="shared" si="62"/>
        <v>0</v>
      </c>
      <c r="M138" s="968">
        <f t="shared" si="62"/>
        <v>0</v>
      </c>
      <c r="N138" s="968">
        <f t="shared" si="62"/>
        <v>0</v>
      </c>
    </row>
    <row r="139" spans="1:15" ht="13.5" customHeight="1">
      <c r="B139" s="218" t="s">
        <v>60</v>
      </c>
      <c r="C139" s="37">
        <f t="shared" ref="C139:N139" si="65">C131*11.63</f>
        <v>68.171905520793302</v>
      </c>
      <c r="D139" s="37">
        <f t="shared" ref="D139:G139" si="66">D131*11.63</f>
        <v>68.815784388995539</v>
      </c>
      <c r="E139" s="37">
        <f t="shared" si="66"/>
        <v>59.804903070773619</v>
      </c>
      <c r="F139" s="37">
        <f t="shared" si="66"/>
        <v>66.382520419085409</v>
      </c>
      <c r="G139" s="37">
        <f t="shared" si="66"/>
        <v>67.547430796250239</v>
      </c>
      <c r="H139" s="968">
        <f t="shared" ref="H139" si="67">H131*11.63</f>
        <v>66.304686713158759</v>
      </c>
      <c r="I139" s="968">
        <f t="shared" si="65"/>
        <v>64.694830158365036</v>
      </c>
      <c r="J139" s="1028">
        <f t="shared" si="65"/>
        <v>57.356817288185788</v>
      </c>
      <c r="K139" s="1028">
        <f t="shared" si="65"/>
        <v>46.279313635744828</v>
      </c>
      <c r="L139" s="968">
        <f t="shared" si="65"/>
        <v>31.967273619826575</v>
      </c>
      <c r="M139" s="968">
        <f t="shared" si="65"/>
        <v>22.988034206344057</v>
      </c>
      <c r="N139" s="968">
        <f t="shared" si="65"/>
        <v>19.571383885197402</v>
      </c>
    </row>
    <row r="140" spans="1:15" ht="13.5" customHeight="1">
      <c r="B140" s="1007" t="s">
        <v>721</v>
      </c>
      <c r="H140" s="1008">
        <f>H135/$H135-1</f>
        <v>0</v>
      </c>
      <c r="I140" s="1008">
        <f>I135/$H135-1</f>
        <v>-2.8651343543964924E-2</v>
      </c>
      <c r="J140" s="1008">
        <f>J135/$H135-1</f>
        <v>-0.172768189778573</v>
      </c>
      <c r="K140" s="1008">
        <f t="shared" ref="K140:N140" si="68">K135/$H135-1</f>
        <v>-0.4144725601601803</v>
      </c>
      <c r="L140" s="1008">
        <f t="shared" si="68"/>
        <v>-0.72961951555072357</v>
      </c>
      <c r="M140" s="1008">
        <f t="shared" si="68"/>
        <v>-0.93111807244051237</v>
      </c>
      <c r="N140" s="1008">
        <f t="shared" si="68"/>
        <v>-1</v>
      </c>
    </row>
    <row r="142" spans="1:15" s="1418" customFormat="1" ht="13.5" customHeight="1">
      <c r="A142" s="1414"/>
      <c r="B142" s="1415" t="s">
        <v>501</v>
      </c>
      <c r="C142" s="1416">
        <v>2018</v>
      </c>
      <c r="D142" s="1416">
        <v>2019</v>
      </c>
      <c r="E142" s="1416">
        <v>2020</v>
      </c>
      <c r="F142" s="1416">
        <v>2021</v>
      </c>
      <c r="G142" s="1416">
        <v>2022</v>
      </c>
      <c r="H142" s="1416">
        <v>2023</v>
      </c>
      <c r="I142" s="1416">
        <v>2025</v>
      </c>
      <c r="J142" s="1416">
        <v>2030</v>
      </c>
      <c r="K142" s="1416">
        <v>2035</v>
      </c>
      <c r="L142" s="1416">
        <v>2040</v>
      </c>
      <c r="M142" s="1416">
        <v>2045</v>
      </c>
      <c r="N142" s="1417">
        <v>2050</v>
      </c>
      <c r="O142" s="1414"/>
    </row>
    <row r="143" spans="1:15" s="1407" customFormat="1" ht="13.5" customHeight="1">
      <c r="B143" s="1408" t="s">
        <v>13</v>
      </c>
      <c r="C143" s="1409">
        <f>C135*11.63</f>
        <v>791.48844813064034</v>
      </c>
      <c r="D143" s="1409">
        <f t="shared" ref="D143:N147" si="69">D135*11.63</f>
        <v>798.71239387715946</v>
      </c>
      <c r="E143" s="1409">
        <f t="shared" si="69"/>
        <v>693.86831937868794</v>
      </c>
      <c r="F143" s="1409">
        <f t="shared" si="69"/>
        <v>769.90286643451429</v>
      </c>
      <c r="G143" s="1409">
        <f t="shared" si="69"/>
        <v>782.9977896561312</v>
      </c>
      <c r="H143" s="1410">
        <f t="shared" si="69"/>
        <v>767.76477214161173</v>
      </c>
      <c r="I143" s="1410">
        <f t="shared" si="69"/>
        <v>745.76727989402843</v>
      </c>
      <c r="J143" s="1410">
        <f t="shared" si="69"/>
        <v>635.11944228294692</v>
      </c>
      <c r="K143" s="1410">
        <f t="shared" si="69"/>
        <v>449.54734143128047</v>
      </c>
      <c r="L143" s="1410">
        <f t="shared" si="69"/>
        <v>207.58861103473731</v>
      </c>
      <c r="M143" s="1410">
        <f t="shared" si="69"/>
        <v>52.885117417385054</v>
      </c>
      <c r="N143" s="1410">
        <f t="shared" si="69"/>
        <v>0</v>
      </c>
    </row>
    <row r="144" spans="1:15" s="1407" customFormat="1" ht="13.5" customHeight="1">
      <c r="B144" s="1408" t="s">
        <v>10</v>
      </c>
      <c r="C144" s="1409">
        <f t="shared" ref="C144:G144" si="70">C136*11.63</f>
        <v>0</v>
      </c>
      <c r="D144" s="1409">
        <f t="shared" si="70"/>
        <v>0</v>
      </c>
      <c r="E144" s="1409">
        <f t="shared" si="70"/>
        <v>0</v>
      </c>
      <c r="F144" s="1409">
        <f t="shared" si="70"/>
        <v>0</v>
      </c>
      <c r="G144" s="1409">
        <f t="shared" si="70"/>
        <v>0</v>
      </c>
      <c r="H144" s="1410">
        <f t="shared" si="69"/>
        <v>0</v>
      </c>
      <c r="I144" s="1410">
        <f t="shared" si="69"/>
        <v>1.4915638892724796</v>
      </c>
      <c r="J144" s="1410">
        <f t="shared" si="69"/>
        <v>2.262770903010372</v>
      </c>
      <c r="K144" s="1410">
        <f t="shared" si="69"/>
        <v>2.031075553014726</v>
      </c>
      <c r="L144" s="1410">
        <f t="shared" si="69"/>
        <v>1.1146808644730242</v>
      </c>
      <c r="M144" s="1410">
        <f t="shared" si="69"/>
        <v>0.33154456185025749</v>
      </c>
      <c r="N144" s="1410">
        <f t="shared" si="69"/>
        <v>1.501884189588925E-2</v>
      </c>
    </row>
    <row r="145" spans="2:14" s="1407" customFormat="1" ht="13.5" customHeight="1">
      <c r="B145" s="1408" t="s">
        <v>45</v>
      </c>
      <c r="C145" s="1409">
        <f t="shared" ref="C145:G145" si="71">C137*11.63</f>
        <v>1.3508130761859132</v>
      </c>
      <c r="D145" s="1409">
        <f t="shared" si="71"/>
        <v>1.6151785668586052</v>
      </c>
      <c r="E145" s="1409">
        <f t="shared" si="71"/>
        <v>1.6627033344092965</v>
      </c>
      <c r="F145" s="1409">
        <f t="shared" si="71"/>
        <v>2.1258460394491081</v>
      </c>
      <c r="G145" s="1409">
        <f t="shared" si="71"/>
        <v>2.5788305042590154</v>
      </c>
      <c r="H145" s="1410">
        <f t="shared" si="69"/>
        <v>3.358734332424766</v>
      </c>
      <c r="I145" s="1410">
        <f t="shared" si="69"/>
        <v>5.1420309584844572</v>
      </c>
      <c r="J145" s="1410">
        <f t="shared" si="69"/>
        <v>29.677571875643519</v>
      </c>
      <c r="K145" s="1410">
        <f t="shared" si="69"/>
        <v>86.650000599417126</v>
      </c>
      <c r="L145" s="1410">
        <f t="shared" si="69"/>
        <v>163.07610029937277</v>
      </c>
      <c r="M145" s="1410">
        <f t="shared" si="69"/>
        <v>214.13417584054613</v>
      </c>
      <c r="N145" s="1410">
        <f t="shared" si="69"/>
        <v>227.60017574294989</v>
      </c>
    </row>
    <row r="146" spans="2:14" s="1407" customFormat="1" ht="13.5" customHeight="1">
      <c r="B146" s="1411" t="s">
        <v>47</v>
      </c>
      <c r="C146" s="1409">
        <f t="shared" ref="C146:G146" si="72">C138*11.63</f>
        <v>0</v>
      </c>
      <c r="D146" s="1409">
        <f t="shared" si="72"/>
        <v>0</v>
      </c>
      <c r="E146" s="1409">
        <f t="shared" si="72"/>
        <v>0</v>
      </c>
      <c r="F146" s="1409">
        <f t="shared" si="72"/>
        <v>0</v>
      </c>
      <c r="G146" s="1409">
        <f t="shared" si="72"/>
        <v>0</v>
      </c>
      <c r="H146" s="1410">
        <f t="shared" si="69"/>
        <v>0</v>
      </c>
      <c r="I146" s="1410">
        <f t="shared" si="69"/>
        <v>0</v>
      </c>
      <c r="J146" s="1410">
        <f t="shared" si="69"/>
        <v>0</v>
      </c>
      <c r="K146" s="1410">
        <f t="shared" si="69"/>
        <v>0</v>
      </c>
      <c r="L146" s="1410">
        <f t="shared" si="69"/>
        <v>0</v>
      </c>
      <c r="M146" s="1410">
        <f t="shared" si="69"/>
        <v>0</v>
      </c>
      <c r="N146" s="1410">
        <f t="shared" si="69"/>
        <v>0</v>
      </c>
    </row>
    <row r="147" spans="2:14" s="1407" customFormat="1" ht="13.5" customHeight="1">
      <c r="B147" s="1411" t="s">
        <v>60</v>
      </c>
      <c r="C147" s="1409">
        <f t="shared" ref="C147:G147" si="73">C139*11.63</f>
        <v>792.83926120682611</v>
      </c>
      <c r="D147" s="1409">
        <f t="shared" si="73"/>
        <v>800.32757244401819</v>
      </c>
      <c r="E147" s="1409">
        <f t="shared" si="73"/>
        <v>695.53102271309729</v>
      </c>
      <c r="F147" s="1409">
        <f t="shared" si="73"/>
        <v>772.02871247396331</v>
      </c>
      <c r="G147" s="1409">
        <f t="shared" si="73"/>
        <v>785.57662016039035</v>
      </c>
      <c r="H147" s="1410">
        <f t="shared" si="69"/>
        <v>771.12350647403639</v>
      </c>
      <c r="I147" s="1410">
        <f t="shared" si="69"/>
        <v>752.4008747417854</v>
      </c>
      <c r="J147" s="1410">
        <f t="shared" si="69"/>
        <v>667.05978506160079</v>
      </c>
      <c r="K147" s="1410">
        <f t="shared" si="69"/>
        <v>538.22841758371237</v>
      </c>
      <c r="L147" s="1410">
        <f t="shared" si="69"/>
        <v>371.77939219858308</v>
      </c>
      <c r="M147" s="1410">
        <f t="shared" si="69"/>
        <v>267.35083781978142</v>
      </c>
      <c r="N147" s="1410">
        <f t="shared" si="69"/>
        <v>227.6151945848458</v>
      </c>
    </row>
    <row r="148" spans="2:14" s="1407" customFormat="1" ht="13.5" customHeight="1">
      <c r="B148" s="1412" t="s">
        <v>721</v>
      </c>
      <c r="H148" s="1413">
        <f>H143/$H143-1</f>
        <v>0</v>
      </c>
      <c r="I148" s="1413">
        <f>I143/$H143-1</f>
        <v>-2.8651343543964924E-2</v>
      </c>
      <c r="J148" s="1413">
        <f>J143/$H143-1</f>
        <v>-0.172768189778573</v>
      </c>
      <c r="K148" s="1413">
        <f t="shared" ref="K148:N148" si="74">K143/$H143-1</f>
        <v>-0.4144725601601803</v>
      </c>
      <c r="L148" s="1413">
        <f t="shared" si="74"/>
        <v>-0.72961951555072357</v>
      </c>
      <c r="M148" s="1413">
        <f t="shared" si="74"/>
        <v>-0.93111807244051237</v>
      </c>
      <c r="N148" s="1413">
        <f t="shared" si="74"/>
        <v>-1</v>
      </c>
    </row>
    <row r="156" spans="2:14" ht="13.5" customHeight="1">
      <c r="C156" s="265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</row>
    <row r="157" spans="2:14" ht="13.5" customHeight="1">
      <c r="C157" s="581"/>
      <c r="D157" s="581"/>
      <c r="E157" s="581"/>
      <c r="F157" s="581"/>
      <c r="G157" s="581"/>
      <c r="H157" s="581"/>
      <c r="I157" s="581"/>
      <c r="J157" s="581"/>
      <c r="K157" s="581"/>
      <c r="L157" s="581"/>
      <c r="M157" s="581"/>
    </row>
  </sheetData>
  <mergeCells count="5">
    <mergeCell ref="P41:W41"/>
    <mergeCell ref="P82:W82"/>
    <mergeCell ref="P88:W88"/>
    <mergeCell ref="P92:W92"/>
    <mergeCell ref="P51:W51"/>
  </mergeCells>
  <pageMargins left="0" right="0" top="0.39370078740157505" bottom="0.39370078740157505" header="0" footer="0"/>
  <pageSetup paperSize="9" fitToWidth="0" fitToHeight="0" orientation="portrait" r:id="rId1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208"/>
  <sheetViews>
    <sheetView topLeftCell="A130" zoomScaleNormal="100" workbookViewId="0">
      <selection activeCell="A146" sqref="A146"/>
    </sheetView>
  </sheetViews>
  <sheetFormatPr baseColWidth="10" defaultColWidth="11.42578125" defaultRowHeight="15"/>
  <cols>
    <col min="1" max="1" width="6" style="19" customWidth="1"/>
    <col min="2" max="2" width="17.42578125" style="19" customWidth="1"/>
    <col min="3" max="14" width="7.42578125" style="19" customWidth="1"/>
    <col min="15" max="15" width="8.140625" style="19" customWidth="1"/>
    <col min="16" max="16" width="10.42578125" style="19" customWidth="1"/>
    <col min="17" max="24" width="7.28515625" style="19" customWidth="1"/>
    <col min="25" max="28" width="5.7109375" style="19" customWidth="1"/>
    <col min="29" max="30" width="6.140625" style="19" customWidth="1"/>
    <col min="31" max="976" width="12.140625" style="19" customWidth="1"/>
    <col min="977" max="977" width="12.5703125" style="19" customWidth="1"/>
    <col min="978" max="978" width="11.42578125" style="19" customWidth="1"/>
    <col min="979" max="16384" width="11.42578125" style="19"/>
  </cols>
  <sheetData>
    <row r="1" spans="2:14">
      <c r="B1" s="19" t="s">
        <v>0</v>
      </c>
      <c r="C1" s="22">
        <v>41.868000000000002</v>
      </c>
      <c r="D1" s="22" t="s">
        <v>1</v>
      </c>
      <c r="E1" s="22">
        <f>C1/3.6</f>
        <v>11.63</v>
      </c>
      <c r="F1" s="22" t="s">
        <v>2</v>
      </c>
    </row>
    <row r="2" spans="2:14">
      <c r="C2" s="22"/>
      <c r="D2" s="22"/>
      <c r="E2" s="22"/>
      <c r="F2" s="22"/>
    </row>
    <row r="3" spans="2:14">
      <c r="B3" s="19" t="s">
        <v>67</v>
      </c>
      <c r="C3" s="22"/>
      <c r="D3" s="22"/>
      <c r="E3" s="22"/>
      <c r="F3" s="22"/>
    </row>
    <row r="4" spans="2:14">
      <c r="B4" s="52" t="s">
        <v>15</v>
      </c>
      <c r="C4" s="53" t="s">
        <v>16</v>
      </c>
      <c r="D4" s="53"/>
      <c r="E4" s="53" t="s">
        <v>11</v>
      </c>
      <c r="F4" s="53"/>
    </row>
    <row r="5" spans="2:14">
      <c r="B5" s="43" t="s">
        <v>7</v>
      </c>
      <c r="C5" s="54">
        <v>2.3422222222222224</v>
      </c>
      <c r="D5" s="53" t="s">
        <v>17</v>
      </c>
      <c r="E5" s="262">
        <v>8.8888888888888893</v>
      </c>
      <c r="F5" s="53" t="s">
        <v>12</v>
      </c>
    </row>
    <row r="6" spans="2:14">
      <c r="B6" s="43" t="s">
        <v>13</v>
      </c>
      <c r="C6" s="54">
        <v>2.71</v>
      </c>
      <c r="D6" s="53" t="s">
        <v>17</v>
      </c>
      <c r="E6" s="262">
        <v>10</v>
      </c>
      <c r="F6" s="53" t="s">
        <v>12</v>
      </c>
    </row>
    <row r="7" spans="2:14">
      <c r="B7" s="43" t="s">
        <v>9</v>
      </c>
      <c r="C7" s="54">
        <v>2.4583888888888885</v>
      </c>
      <c r="D7" s="53" t="s">
        <v>17</v>
      </c>
      <c r="E7" s="262">
        <v>9.4444444444444446</v>
      </c>
      <c r="F7" s="53" t="s">
        <v>12</v>
      </c>
    </row>
    <row r="8" spans="2:14">
      <c r="B8" s="43" t="s">
        <v>10</v>
      </c>
      <c r="C8" s="54">
        <v>2.8027171109200344</v>
      </c>
      <c r="D8" s="53" t="s">
        <v>18</v>
      </c>
      <c r="E8" s="262">
        <v>13.8</v>
      </c>
      <c r="F8" s="53" t="s">
        <v>14</v>
      </c>
    </row>
    <row r="9" spans="2:14">
      <c r="B9" s="43" t="s">
        <v>28</v>
      </c>
      <c r="C9" s="54">
        <v>0</v>
      </c>
      <c r="D9" s="54"/>
      <c r="E9" s="45"/>
      <c r="F9" s="53"/>
    </row>
    <row r="11" spans="2:14">
      <c r="B11" s="19" t="s">
        <v>163</v>
      </c>
    </row>
    <row r="12" spans="2:14">
      <c r="B12" s="55" t="s">
        <v>15</v>
      </c>
      <c r="C12" s="85">
        <v>2018</v>
      </c>
      <c r="D12" s="85">
        <v>2019</v>
      </c>
      <c r="E12" s="85">
        <v>2020</v>
      </c>
      <c r="F12" s="85">
        <v>2021</v>
      </c>
      <c r="G12" s="85">
        <v>2022</v>
      </c>
      <c r="H12" s="85">
        <v>2023</v>
      </c>
      <c r="I12" s="85">
        <v>2025</v>
      </c>
      <c r="J12" s="85">
        <v>2030</v>
      </c>
      <c r="K12" s="85">
        <v>2035</v>
      </c>
      <c r="L12" s="85">
        <v>2040</v>
      </c>
      <c r="M12" s="85">
        <v>2045</v>
      </c>
      <c r="N12" s="86">
        <v>2050</v>
      </c>
    </row>
    <row r="13" spans="2:14">
      <c r="B13" s="56" t="s">
        <v>7</v>
      </c>
      <c r="C13" s="57">
        <f>FE_et_bio!B60</f>
        <v>2.1715471872000003</v>
      </c>
      <c r="D13" s="57">
        <f>FE_et_bio!C60</f>
        <v>2.1503725998600611</v>
      </c>
      <c r="E13" s="57">
        <f>FE_et_bio!D60</f>
        <v>2.162227342681835</v>
      </c>
      <c r="F13" s="57">
        <f>FE_et_bio!E60</f>
        <v>2.1608104735427633</v>
      </c>
      <c r="G13" s="57">
        <f>FE_et_bio!F60</f>
        <v>2.1534285676460891</v>
      </c>
      <c r="H13" s="57">
        <f>FE_et_bio!G60</f>
        <v>2.1390965325523035</v>
      </c>
      <c r="I13" s="57">
        <f>FE_et_bio!H60</f>
        <v>2.0965854720000001</v>
      </c>
      <c r="J13" s="57">
        <f>FE_et_bio!I60</f>
        <v>2.0216237567999999</v>
      </c>
      <c r="K13" s="57">
        <f>FE_et_bio!J60</f>
        <v>1.8974684160000002</v>
      </c>
      <c r="L13" s="57">
        <f>FE_et_bio!K60</f>
        <v>1.6397875199999998</v>
      </c>
      <c r="M13" s="57">
        <f>FE_et_bio!L60</f>
        <v>0.93702144000000009</v>
      </c>
      <c r="N13" s="57">
        <f>FE_et_bio!M60</f>
        <v>0</v>
      </c>
    </row>
    <row r="14" spans="2:14">
      <c r="B14" s="56" t="s">
        <v>13</v>
      </c>
      <c r="C14" s="57">
        <f>FE_et_bio!B61</f>
        <v>2.5206917601600001</v>
      </c>
      <c r="D14" s="57">
        <f>FE_et_bio!C61</f>
        <v>2.504141069157896</v>
      </c>
      <c r="E14" s="57">
        <f>FE_et_bio!D61</f>
        <v>2.5060575674383734</v>
      </c>
      <c r="F14" s="57">
        <f>FE_et_bio!E61</f>
        <v>2.513997697888207</v>
      </c>
      <c r="G14" s="57">
        <f>FE_et_bio!F61</f>
        <v>2.5098151966676308</v>
      </c>
      <c r="H14" s="57">
        <f>FE_et_bio!G61</f>
        <v>2.4965103115000757</v>
      </c>
      <c r="I14" s="57">
        <f>FE_et_bio!H61</f>
        <v>2.4548497631999999</v>
      </c>
      <c r="J14" s="57">
        <f>FE_et_bio!I61</f>
        <v>2.3383392335999997</v>
      </c>
      <c r="K14" s="57">
        <f>FE_et_bio!J61</f>
        <v>2.1947332319999999</v>
      </c>
      <c r="L14" s="57">
        <f>FE_et_bio!K61</f>
        <v>1.8966830399999997</v>
      </c>
      <c r="M14" s="57">
        <f>FE_et_bio!L61</f>
        <v>1.0838188799999999</v>
      </c>
      <c r="N14" s="57">
        <f>FE_et_bio!M61</f>
        <v>0</v>
      </c>
    </row>
    <row r="15" spans="2:14">
      <c r="B15" s="56" t="s">
        <v>10</v>
      </c>
      <c r="C15" s="57">
        <f>FE_et_bio!B62</f>
        <v>2.7966245760000001</v>
      </c>
      <c r="D15" s="57">
        <f>FE_et_bio!C62</f>
        <v>2.5913334826666667</v>
      </c>
      <c r="E15" s="57">
        <f>FE_et_bio!D62</f>
        <v>2.7966245760000001</v>
      </c>
      <c r="F15" s="57">
        <f>FE_et_bio!E62</f>
        <v>2.7994240000000001</v>
      </c>
      <c r="G15" s="57">
        <f>FE_et_bio!F62</f>
        <v>2.7994240000000001</v>
      </c>
      <c r="H15" s="57">
        <f>FE_et_bio!G62</f>
        <v>2.7714297600000002</v>
      </c>
      <c r="I15" s="57">
        <f>FE_et_bio!H62</f>
        <v>2.6594528</v>
      </c>
      <c r="J15" s="57">
        <f>FE_et_bio!I62</f>
        <v>2.3795104</v>
      </c>
      <c r="K15" s="57">
        <f>FE_et_bio!J62</f>
        <v>2.2395392000000003</v>
      </c>
      <c r="L15" s="57">
        <f>FE_et_bio!K62</f>
        <v>1.6796544</v>
      </c>
      <c r="M15" s="57">
        <f>FE_et_bio!L62</f>
        <v>1.3997120000000001</v>
      </c>
      <c r="N15" s="57">
        <f>FE_et_bio!M62</f>
        <v>0</v>
      </c>
    </row>
    <row r="16" spans="2:14">
      <c r="B16" s="56" t="s">
        <v>28</v>
      </c>
      <c r="C16" s="57">
        <v>0</v>
      </c>
      <c r="D16" s="57">
        <v>0</v>
      </c>
      <c r="E16" s="57">
        <v>0</v>
      </c>
      <c r="F16" s="57">
        <v>1</v>
      </c>
      <c r="G16" s="57">
        <v>2</v>
      </c>
      <c r="H16" s="57">
        <v>3</v>
      </c>
      <c r="I16" s="57">
        <v>0</v>
      </c>
      <c r="J16" s="57">
        <v>0</v>
      </c>
      <c r="K16" s="57">
        <v>0</v>
      </c>
      <c r="L16" s="57">
        <v>0</v>
      </c>
      <c r="M16" s="57">
        <v>0</v>
      </c>
      <c r="N16" s="57">
        <v>0</v>
      </c>
    </row>
    <row r="18" spans="2:23">
      <c r="U18" s="19" t="s">
        <v>274</v>
      </c>
    </row>
    <row r="19" spans="2:23">
      <c r="B19" s="58" t="s">
        <v>95</v>
      </c>
      <c r="C19" s="58" t="s">
        <v>96</v>
      </c>
      <c r="D19" s="58"/>
      <c r="E19" s="58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1" spans="2:23" s="133" customFormat="1">
      <c r="B21" s="59" t="s">
        <v>69</v>
      </c>
    </row>
    <row r="23" spans="2:23">
      <c r="B23" s="61" t="s">
        <v>97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 spans="2:23" ht="15.75" thickBot="1">
      <c r="P24" s="1612" t="s">
        <v>744</v>
      </c>
      <c r="Q24" s="1612"/>
      <c r="R24" s="1612"/>
      <c r="S24" s="1612"/>
      <c r="T24" s="1612"/>
      <c r="U24" s="1612"/>
      <c r="V24" s="1612"/>
      <c r="W24" s="1612"/>
    </row>
    <row r="25" spans="2:23">
      <c r="B25" s="75" t="s">
        <v>98</v>
      </c>
      <c r="N25" s="64"/>
      <c r="P25" s="1424" t="s">
        <v>745</v>
      </c>
      <c r="Q25" s="1425" t="s">
        <v>778</v>
      </c>
      <c r="R25" s="1425" t="s">
        <v>779</v>
      </c>
      <c r="S25" s="1425" t="s">
        <v>780</v>
      </c>
      <c r="T25" s="1425" t="s">
        <v>781</v>
      </c>
      <c r="U25" s="1425" t="s">
        <v>782</v>
      </c>
      <c r="V25" s="1425" t="s">
        <v>783</v>
      </c>
      <c r="W25" s="1426" t="s">
        <v>784</v>
      </c>
    </row>
    <row r="26" spans="2:23">
      <c r="B26" s="63"/>
      <c r="C26" s="27">
        <v>2018</v>
      </c>
      <c r="D26" s="27">
        <v>2019</v>
      </c>
      <c r="E26" s="27">
        <v>2020</v>
      </c>
      <c r="F26" s="27">
        <v>2021</v>
      </c>
      <c r="G26" s="27">
        <v>2022</v>
      </c>
      <c r="H26" s="27">
        <v>2023</v>
      </c>
      <c r="I26" s="27">
        <v>2025</v>
      </c>
      <c r="J26" s="27">
        <v>2030</v>
      </c>
      <c r="K26" s="27">
        <v>2035</v>
      </c>
      <c r="L26" s="27">
        <v>2040</v>
      </c>
      <c r="M26" s="27">
        <v>2045</v>
      </c>
      <c r="N26" s="28">
        <v>2050</v>
      </c>
      <c r="P26" s="1427" t="s">
        <v>746</v>
      </c>
      <c r="Q26" s="1428">
        <v>1.5769500000000001</v>
      </c>
      <c r="R26" s="1429">
        <v>1.9</v>
      </c>
      <c r="S26" s="1429">
        <v>1.8</v>
      </c>
      <c r="T26" s="1429">
        <v>1.8</v>
      </c>
      <c r="U26" s="1429">
        <v>2</v>
      </c>
      <c r="V26" s="1429">
        <v>2</v>
      </c>
      <c r="W26" s="1430">
        <v>1.9</v>
      </c>
    </row>
    <row r="27" spans="2:23">
      <c r="B27" s="31" t="s">
        <v>99</v>
      </c>
      <c r="C27" s="611">
        <v>599</v>
      </c>
      <c r="D27" s="611">
        <v>606</v>
      </c>
      <c r="E27" s="611">
        <v>605</v>
      </c>
      <c r="F27" s="611">
        <v>612</v>
      </c>
      <c r="G27" s="611">
        <v>619</v>
      </c>
      <c r="H27" s="611">
        <v>611.55771000000004</v>
      </c>
      <c r="I27" s="134">
        <f>E27</f>
        <v>605</v>
      </c>
      <c r="J27" s="134">
        <f t="shared" ref="J27:N27" si="0">I27</f>
        <v>605</v>
      </c>
      <c r="K27" s="134">
        <f t="shared" si="0"/>
        <v>605</v>
      </c>
      <c r="L27" s="134">
        <f t="shared" si="0"/>
        <v>605</v>
      </c>
      <c r="M27" s="134">
        <f t="shared" si="0"/>
        <v>605</v>
      </c>
      <c r="N27" s="134">
        <f t="shared" si="0"/>
        <v>605</v>
      </c>
      <c r="P27" s="1427" t="s">
        <v>747</v>
      </c>
      <c r="Q27" s="1428">
        <v>0.35889299999999996</v>
      </c>
      <c r="R27" s="1429">
        <v>0.35889299999999996</v>
      </c>
      <c r="S27" s="1429">
        <v>0.35889299999999996</v>
      </c>
      <c r="T27" s="1429">
        <v>0.35889299999999996</v>
      </c>
      <c r="U27" s="1429">
        <v>0.35889299999999996</v>
      </c>
      <c r="V27" s="1429">
        <v>0.35889299999999996</v>
      </c>
      <c r="W27" s="1430">
        <v>0.35889299999999996</v>
      </c>
    </row>
    <row r="28" spans="2:23">
      <c r="B28" s="31" t="s">
        <v>100</v>
      </c>
      <c r="C28" s="611">
        <v>56.792000000000002</v>
      </c>
      <c r="D28" s="611">
        <v>57.277999999999999</v>
      </c>
      <c r="E28" s="611">
        <v>43.466000000000001</v>
      </c>
      <c r="F28" s="611">
        <v>45.944000000000003</v>
      </c>
      <c r="G28" s="611">
        <v>46.162999999999997</v>
      </c>
      <c r="H28" s="611">
        <v>50.48</v>
      </c>
      <c r="I28" s="615">
        <f>44.3</f>
        <v>44.3</v>
      </c>
      <c r="J28" s="615">
        <f t="shared" ref="J28:N28" si="1">44.3</f>
        <v>44.3</v>
      </c>
      <c r="K28" s="615">
        <f t="shared" si="1"/>
        <v>44.3</v>
      </c>
      <c r="L28" s="615">
        <f t="shared" si="1"/>
        <v>44.3</v>
      </c>
      <c r="M28" s="615">
        <f t="shared" si="1"/>
        <v>44.3</v>
      </c>
      <c r="N28" s="615">
        <f t="shared" si="1"/>
        <v>44.3</v>
      </c>
      <c r="P28" s="1427" t="s">
        <v>132</v>
      </c>
      <c r="Q28" s="1435">
        <v>4.6162999999999996E-2</v>
      </c>
      <c r="R28" s="1436">
        <v>4.4299999999999999E-2</v>
      </c>
      <c r="S28" s="1436">
        <v>4.4299999999999999E-2</v>
      </c>
      <c r="T28" s="1436">
        <v>4.4299999999999999E-2</v>
      </c>
      <c r="U28" s="1436">
        <v>4.4299999999999999E-2</v>
      </c>
      <c r="V28" s="1436">
        <v>4.4299999999999999E-2</v>
      </c>
      <c r="W28" s="1436">
        <v>4.4299999999999999E-2</v>
      </c>
    </row>
    <row r="29" spans="2:23">
      <c r="B29" s="40"/>
      <c r="C29" s="40">
        <f>C27/C28</f>
        <v>10.547260177489788</v>
      </c>
      <c r="D29" s="40">
        <f t="shared" ref="D29:N29" si="2">D27/D28</f>
        <v>10.579978351199413</v>
      </c>
      <c r="E29" s="40">
        <f t="shared" si="2"/>
        <v>13.918925136888602</v>
      </c>
      <c r="F29" s="40">
        <f t="shared" si="2"/>
        <v>13.32056416507052</v>
      </c>
      <c r="G29" s="40">
        <f t="shared" si="2"/>
        <v>13.409007213569311</v>
      </c>
      <c r="H29" s="40">
        <f t="shared" si="2"/>
        <v>12.114851624405707</v>
      </c>
      <c r="I29" s="40">
        <f t="shared" si="2"/>
        <v>13.656884875846503</v>
      </c>
      <c r="J29" s="40">
        <f t="shared" si="2"/>
        <v>13.656884875846503</v>
      </c>
      <c r="K29" s="40">
        <f t="shared" si="2"/>
        <v>13.656884875846503</v>
      </c>
      <c r="L29" s="40">
        <f t="shared" si="2"/>
        <v>13.656884875846503</v>
      </c>
      <c r="M29" s="40">
        <f t="shared" si="2"/>
        <v>13.656884875846503</v>
      </c>
      <c r="N29" s="40">
        <f t="shared" si="2"/>
        <v>13.656884875846503</v>
      </c>
      <c r="P29" s="1427" t="s">
        <v>748</v>
      </c>
      <c r="Q29" s="1428">
        <v>6.1920000000000005E-3</v>
      </c>
      <c r="R29" s="1429">
        <v>6.1999999999999998E-3</v>
      </c>
      <c r="S29" s="1429">
        <v>6.1999999999999998E-3</v>
      </c>
      <c r="T29" s="1429">
        <v>6.1999999999999998E-3</v>
      </c>
      <c r="U29" s="1429">
        <v>6.1999999999999998E-3</v>
      </c>
      <c r="V29" s="1429">
        <v>6.1999999999999998E-3</v>
      </c>
      <c r="W29" s="1429">
        <v>6.1999999999999998E-3</v>
      </c>
    </row>
    <row r="30" spans="2:23">
      <c r="B30" s="40"/>
      <c r="P30" s="1615" t="s">
        <v>696</v>
      </c>
      <c r="Q30" s="1615"/>
      <c r="R30" s="1615"/>
      <c r="S30" s="1615"/>
      <c r="T30" s="1615"/>
      <c r="U30" s="1615"/>
      <c r="V30" s="1615"/>
      <c r="W30" s="1615"/>
    </row>
    <row r="31" spans="2:23">
      <c r="B31" s="82" t="s">
        <v>264</v>
      </c>
      <c r="P31" s="1431"/>
      <c r="Q31" s="1431"/>
      <c r="R31" s="1431"/>
      <c r="S31" s="1431"/>
      <c r="T31" s="1431"/>
      <c r="U31" s="1431"/>
      <c r="V31" s="1431"/>
      <c r="W31" s="1431"/>
    </row>
    <row r="32" spans="2:23" ht="15.75" thickBot="1">
      <c r="B32" s="246"/>
      <c r="C32" s="247">
        <v>2018</v>
      </c>
      <c r="D32" s="247">
        <v>2019</v>
      </c>
      <c r="E32" s="247">
        <v>2020</v>
      </c>
      <c r="F32" s="247">
        <v>2021</v>
      </c>
      <c r="G32" s="247">
        <v>2022</v>
      </c>
      <c r="H32" s="964"/>
      <c r="P32" s="1612" t="s">
        <v>749</v>
      </c>
      <c r="Q32" s="1612"/>
      <c r="R32" s="1612"/>
      <c r="S32" s="1612"/>
      <c r="T32" s="1612"/>
      <c r="U32" s="1612"/>
      <c r="V32" s="1612"/>
      <c r="W32" s="1612"/>
    </row>
    <row r="33" spans="1:23">
      <c r="B33" s="250" t="s">
        <v>270</v>
      </c>
      <c r="C33" s="606">
        <v>44050</v>
      </c>
      <c r="D33" s="606">
        <v>44202</v>
      </c>
      <c r="E33" s="606">
        <v>41087</v>
      </c>
      <c r="F33" s="606">
        <v>43893</v>
      </c>
      <c r="G33" s="607">
        <v>44031</v>
      </c>
      <c r="H33" s="965"/>
      <c r="P33" s="1424" t="s">
        <v>745</v>
      </c>
      <c r="Q33" s="1425" t="s">
        <v>778</v>
      </c>
      <c r="R33" s="1425" t="s">
        <v>779</v>
      </c>
      <c r="S33" s="1425" t="s">
        <v>780</v>
      </c>
      <c r="T33" s="1425" t="s">
        <v>781</v>
      </c>
      <c r="U33" s="1425" t="s">
        <v>782</v>
      </c>
      <c r="V33" s="1425" t="s">
        <v>783</v>
      </c>
      <c r="W33" s="1426" t="s">
        <v>784</v>
      </c>
    </row>
    <row r="34" spans="1:23">
      <c r="B34" s="251" t="s">
        <v>42</v>
      </c>
      <c r="C34" s="629">
        <v>44070</v>
      </c>
      <c r="D34" s="629">
        <v>44196</v>
      </c>
      <c r="E34" s="629">
        <v>41024</v>
      </c>
      <c r="F34" s="629">
        <v>43798</v>
      </c>
      <c r="G34" s="630">
        <v>43972</v>
      </c>
      <c r="H34" s="629"/>
      <c r="P34" s="1427" t="s">
        <v>746</v>
      </c>
      <c r="Q34" s="1432">
        <v>38.127316692297448</v>
      </c>
      <c r="R34" s="1433">
        <v>36.309447543669897</v>
      </c>
      <c r="S34" s="1433">
        <v>34.809447543669897</v>
      </c>
      <c r="T34" s="1433">
        <v>33.357085657752421</v>
      </c>
      <c r="U34" s="1433">
        <v>31.904723771834949</v>
      </c>
      <c r="V34" s="1433">
        <v>30.452361885917476</v>
      </c>
      <c r="W34" s="1434">
        <v>29</v>
      </c>
    </row>
    <row r="35" spans="1:23">
      <c r="B35" s="251" t="s">
        <v>10</v>
      </c>
      <c r="C35" s="629">
        <v>44677</v>
      </c>
      <c r="D35" s="629">
        <v>48206</v>
      </c>
      <c r="E35" s="629">
        <v>49942</v>
      </c>
      <c r="F35" s="629">
        <v>53137</v>
      </c>
      <c r="G35" s="630">
        <v>49770</v>
      </c>
      <c r="H35" s="629"/>
      <c r="P35" s="1427" t="s">
        <v>747</v>
      </c>
      <c r="Q35" s="1432">
        <v>6.3559999999999999</v>
      </c>
      <c r="R35" s="1433">
        <v>6.3559999999999999</v>
      </c>
      <c r="S35" s="1433">
        <v>6.3559999999999999</v>
      </c>
      <c r="T35" s="1433">
        <v>6.3559999999999999</v>
      </c>
      <c r="U35" s="1433">
        <v>6.3559999999999999</v>
      </c>
      <c r="V35" s="1433">
        <v>6.3559999999999999</v>
      </c>
      <c r="W35" s="1433">
        <v>6.3559999999999999</v>
      </c>
    </row>
    <row r="36" spans="1:23">
      <c r="B36" s="251" t="s">
        <v>45</v>
      </c>
      <c r="C36" s="629">
        <v>11540</v>
      </c>
      <c r="D36" s="629">
        <v>15069</v>
      </c>
      <c r="E36" s="629">
        <v>16056</v>
      </c>
      <c r="F36" s="629">
        <v>18911</v>
      </c>
      <c r="G36" s="630">
        <v>16067</v>
      </c>
      <c r="H36" s="629"/>
      <c r="P36" s="1427" t="s">
        <v>132</v>
      </c>
      <c r="Q36" s="1428">
        <v>0.61899999999999999</v>
      </c>
      <c r="R36" s="1429">
        <v>0.60499999999999998</v>
      </c>
      <c r="S36" s="1429">
        <v>0.60499999999999998</v>
      </c>
      <c r="T36" s="1429">
        <v>0.60499999999999998</v>
      </c>
      <c r="U36" s="1429">
        <v>0.60499999999999998</v>
      </c>
      <c r="V36" s="1429">
        <v>0.60499999999999998</v>
      </c>
      <c r="W36" s="1429">
        <v>0.60499999999999998</v>
      </c>
    </row>
    <row r="37" spans="1:23">
      <c r="B37" s="40"/>
      <c r="P37" s="1427" t="s">
        <v>748</v>
      </c>
      <c r="Q37" s="1432">
        <v>9.4E-2</v>
      </c>
      <c r="R37" s="1433">
        <v>9.4E-2</v>
      </c>
      <c r="S37" s="1433">
        <v>9.4E-2</v>
      </c>
      <c r="T37" s="1433">
        <v>9.4E-2</v>
      </c>
      <c r="U37" s="1433">
        <v>9.4E-2</v>
      </c>
      <c r="V37" s="1433">
        <v>9.4E-2</v>
      </c>
      <c r="W37" s="1433">
        <v>9.4E-2</v>
      </c>
    </row>
    <row r="38" spans="1:23">
      <c r="P38" s="1615" t="s">
        <v>696</v>
      </c>
      <c r="Q38" s="1615"/>
      <c r="R38" s="1615"/>
      <c r="S38" s="1615"/>
      <c r="T38" s="1615"/>
      <c r="U38" s="1615"/>
      <c r="V38" s="1615"/>
      <c r="W38" s="1615"/>
    </row>
    <row r="39" spans="1:23">
      <c r="B39" s="61" t="s">
        <v>101</v>
      </c>
      <c r="C39" s="23"/>
      <c r="D39" s="23"/>
      <c r="E39" s="65" t="s">
        <v>76</v>
      </c>
      <c r="F39" s="65"/>
      <c r="G39" s="65"/>
      <c r="H39" s="65"/>
      <c r="I39" s="23"/>
      <c r="J39" s="23"/>
      <c r="K39" s="23"/>
      <c r="L39" s="23"/>
      <c r="M39" s="23"/>
      <c r="N39" s="23"/>
    </row>
    <row r="40" spans="1:23" ht="15.75" thickBot="1">
      <c r="P40" s="1612" t="s">
        <v>698</v>
      </c>
      <c r="Q40" s="1612"/>
      <c r="R40" s="1612"/>
      <c r="S40" s="1612"/>
      <c r="T40" s="1612"/>
      <c r="U40" s="1612"/>
      <c r="V40" s="1612"/>
      <c r="W40" s="1612"/>
    </row>
    <row r="41" spans="1:23">
      <c r="B41" s="245"/>
      <c r="C41" s="241">
        <v>2018</v>
      </c>
      <c r="D41" s="241">
        <v>2019</v>
      </c>
      <c r="E41" s="241">
        <v>2020</v>
      </c>
      <c r="F41" s="241">
        <v>2021</v>
      </c>
      <c r="G41" s="241">
        <v>2022</v>
      </c>
      <c r="H41" s="241">
        <v>2023</v>
      </c>
      <c r="I41" s="241">
        <v>2025</v>
      </c>
      <c r="J41" s="241">
        <v>2030</v>
      </c>
      <c r="K41" s="241">
        <v>2035</v>
      </c>
      <c r="L41" s="241">
        <v>2040</v>
      </c>
      <c r="M41" s="241">
        <v>2045</v>
      </c>
      <c r="N41" s="242">
        <v>2050</v>
      </c>
      <c r="P41" s="1511" t="s">
        <v>38</v>
      </c>
      <c r="Q41" s="1512">
        <v>2023</v>
      </c>
      <c r="R41" s="1512">
        <v>2025</v>
      </c>
      <c r="S41" s="1512">
        <v>2030</v>
      </c>
      <c r="T41" s="1512">
        <v>2035</v>
      </c>
      <c r="U41" s="1512">
        <v>2040</v>
      </c>
      <c r="V41" s="1512">
        <v>2045</v>
      </c>
      <c r="W41" s="1513">
        <v>2050</v>
      </c>
    </row>
    <row r="42" spans="1:23">
      <c r="B42" s="98" t="s">
        <v>39</v>
      </c>
      <c r="C42" s="636">
        <v>0.97777856036061417</v>
      </c>
      <c r="D42" s="636">
        <v>0.97045986242536397</v>
      </c>
      <c r="E42" s="636">
        <v>0.96266047025261126</v>
      </c>
      <c r="F42" s="636">
        <v>0.96077833884729236</v>
      </c>
      <c r="G42" s="636">
        <v>0.93891211576370681</v>
      </c>
      <c r="H42" s="966">
        <v>0.95186212361331224</v>
      </c>
      <c r="I42" s="936">
        <v>0.89</v>
      </c>
      <c r="J42" s="936">
        <v>0.49</v>
      </c>
      <c r="K42" s="936">
        <v>0.32999999999999996</v>
      </c>
      <c r="L42" s="936">
        <v>0.16999999999999996</v>
      </c>
      <c r="M42" s="936">
        <v>0.11000000000000001</v>
      </c>
      <c r="N42" s="936">
        <v>0.10000000000000002</v>
      </c>
      <c r="P42" s="1514" t="s">
        <v>39</v>
      </c>
      <c r="Q42" s="1518">
        <v>0.93891211576370681</v>
      </c>
      <c r="R42" s="1520">
        <v>0.89</v>
      </c>
      <c r="S42" s="1520">
        <v>0.49</v>
      </c>
      <c r="T42" s="1520">
        <v>0.32999999999999996</v>
      </c>
      <c r="U42" s="1520">
        <v>0.16999999999999996</v>
      </c>
      <c r="V42" s="1520">
        <v>0.11000000000000001</v>
      </c>
      <c r="W42" s="1520">
        <v>0.10000000000000002</v>
      </c>
    </row>
    <row r="43" spans="1:23">
      <c r="B43" s="98" t="s">
        <v>10</v>
      </c>
      <c r="C43" s="636">
        <v>2.0566276940414144E-2</v>
      </c>
      <c r="D43" s="636">
        <v>2.672928524040644E-2</v>
      </c>
      <c r="E43" s="636">
        <v>3.5360971794045924E-2</v>
      </c>
      <c r="F43" s="636">
        <v>3.6849207731150968E-2</v>
      </c>
      <c r="G43" s="636">
        <v>4.9563503238524362E-2</v>
      </c>
      <c r="H43" s="966">
        <v>3.5003961965134708E-2</v>
      </c>
      <c r="I43" s="936">
        <v>0.03</v>
      </c>
      <c r="J43" s="936">
        <v>0.01</v>
      </c>
      <c r="K43" s="936">
        <v>0</v>
      </c>
      <c r="L43" s="936">
        <v>0</v>
      </c>
      <c r="M43" s="936">
        <v>0</v>
      </c>
      <c r="N43" s="936">
        <v>0</v>
      </c>
      <c r="P43" s="1514" t="s">
        <v>10</v>
      </c>
      <c r="Q43" s="1518">
        <v>4.9563503238524362E-2</v>
      </c>
      <c r="R43" s="1519">
        <v>0.03</v>
      </c>
      <c r="S43" s="1519">
        <v>0.01</v>
      </c>
      <c r="T43" s="1519">
        <v>0</v>
      </c>
      <c r="U43" s="1519">
        <v>0</v>
      </c>
      <c r="V43" s="1519">
        <v>0</v>
      </c>
      <c r="W43" s="1526">
        <v>0</v>
      </c>
    </row>
    <row r="44" spans="1:23">
      <c r="B44" s="98" t="s">
        <v>45</v>
      </c>
      <c r="C44" s="636">
        <v>1.5847302436962954E-4</v>
      </c>
      <c r="D44" s="636">
        <v>9.4277034812668037E-4</v>
      </c>
      <c r="E44" s="636">
        <v>1.0352919523305571E-3</v>
      </c>
      <c r="F44" s="636">
        <v>1.6977189622148703E-3</v>
      </c>
      <c r="G44" s="636">
        <v>1.1199445443320409E-2</v>
      </c>
      <c r="H44" s="966">
        <v>1.303486529318542E-2</v>
      </c>
      <c r="I44" s="1484">
        <v>0.08</v>
      </c>
      <c r="J44" s="936">
        <v>0.496</v>
      </c>
      <c r="K44" s="936">
        <v>0.65</v>
      </c>
      <c r="L44" s="936">
        <v>0.8</v>
      </c>
      <c r="M44" s="936">
        <v>0.85</v>
      </c>
      <c r="N44" s="936">
        <v>0.85</v>
      </c>
      <c r="P44" s="1514" t="s">
        <v>45</v>
      </c>
      <c r="Q44" s="1518">
        <v>1.1199445443320409E-2</v>
      </c>
      <c r="R44" s="1484">
        <v>0.08</v>
      </c>
      <c r="S44" s="1519">
        <v>0.496</v>
      </c>
      <c r="T44" s="1519">
        <v>0.65</v>
      </c>
      <c r="U44" s="1519">
        <v>0.8</v>
      </c>
      <c r="V44" s="1519">
        <v>0.85</v>
      </c>
      <c r="W44" s="1519">
        <v>0.85</v>
      </c>
    </row>
    <row r="45" spans="1:23" ht="15.75" thickBot="1">
      <c r="B45" s="98" t="s">
        <v>79</v>
      </c>
      <c r="C45" s="613">
        <v>1.4966896746020566E-3</v>
      </c>
      <c r="D45" s="613">
        <v>1.8680819861028666E-3</v>
      </c>
      <c r="E45" s="613">
        <v>9.4326600101228542E-4</v>
      </c>
      <c r="F45" s="613">
        <v>6.747344593418074E-4</v>
      </c>
      <c r="G45" s="613">
        <v>3.2493555444836774E-4</v>
      </c>
      <c r="H45" s="967">
        <v>0</v>
      </c>
      <c r="I45" s="936">
        <v>0</v>
      </c>
      <c r="J45" s="936">
        <v>4.0000000000000001E-3</v>
      </c>
      <c r="K45" s="936">
        <v>0.02</v>
      </c>
      <c r="L45" s="936">
        <v>0.03</v>
      </c>
      <c r="M45" s="936">
        <v>0.04</v>
      </c>
      <c r="N45" s="936">
        <v>0.05</v>
      </c>
      <c r="P45" s="1522" t="s">
        <v>79</v>
      </c>
      <c r="Q45" s="1523">
        <v>3.2493555444836774E-4</v>
      </c>
      <c r="R45" s="1524">
        <v>0</v>
      </c>
      <c r="S45" s="1527">
        <v>4.0000000000000001E-3</v>
      </c>
      <c r="T45" s="1527">
        <v>0.02</v>
      </c>
      <c r="U45" s="1527">
        <v>0.03</v>
      </c>
      <c r="V45" s="1527">
        <v>0.04</v>
      </c>
      <c r="W45" s="1528">
        <v>0.05</v>
      </c>
    </row>
    <row r="46" spans="1:23">
      <c r="B46" s="356" t="s">
        <v>411</v>
      </c>
      <c r="C46" s="252"/>
      <c r="D46" s="252"/>
      <c r="E46" s="252">
        <f>E103/$E103-1</f>
        <v>0</v>
      </c>
      <c r="F46" s="252">
        <f>F103/$E103-1</f>
        <v>-1.0604200015039811E-2</v>
      </c>
      <c r="G46" s="252">
        <f>G103/$E103-1</f>
        <v>-3.0089353209987735E-2</v>
      </c>
      <c r="H46" s="997">
        <f t="shared" ref="H46" si="3">H103/$E103-1</f>
        <v>-4.1091971260196258E-2</v>
      </c>
      <c r="I46" s="252">
        <f t="shared" ref="I46:N46" si="4">I103/$E103-1</f>
        <v>-0.13126028275779922</v>
      </c>
      <c r="J46" s="252">
        <f t="shared" si="4"/>
        <v>-0.55928379064148337</v>
      </c>
      <c r="K46" s="252">
        <f t="shared" si="4"/>
        <v>-0.7199032839029339</v>
      </c>
      <c r="L46" s="252">
        <f t="shared" si="4"/>
        <v>-0.86099159679125026</v>
      </c>
      <c r="M46" s="252">
        <f t="shared" si="4"/>
        <v>-0.9100533861590443</v>
      </c>
      <c r="N46" s="252">
        <f t="shared" si="4"/>
        <v>-0.91823035105367656</v>
      </c>
    </row>
    <row r="47" spans="1:23">
      <c r="A47" s="17"/>
      <c r="B47" s="17"/>
      <c r="C47" s="252">
        <f>SUM(C42:C45)</f>
        <v>1</v>
      </c>
      <c r="D47" s="252">
        <f>SUM(D42:D45)</f>
        <v>1</v>
      </c>
      <c r="E47" s="252">
        <f>SUM(E42:E45)</f>
        <v>1</v>
      </c>
      <c r="F47" s="252">
        <f t="shared" ref="F47:G47" si="5">SUM(F42:F45)</f>
        <v>1</v>
      </c>
      <c r="G47" s="252">
        <f t="shared" si="5"/>
        <v>0.99999999999999989</v>
      </c>
      <c r="H47" s="252">
        <f t="shared" ref="H47" si="6">SUM(H42:H45)</f>
        <v>0.99990095087163233</v>
      </c>
      <c r="I47" s="252">
        <f t="shared" ref="I47:N47" si="7">SUM(I42:I45)</f>
        <v>1</v>
      </c>
      <c r="J47" s="252">
        <f t="shared" si="7"/>
        <v>1</v>
      </c>
      <c r="K47" s="252">
        <f t="shared" si="7"/>
        <v>1</v>
      </c>
      <c r="L47" s="252">
        <f t="shared" si="7"/>
        <v>1</v>
      </c>
      <c r="M47" s="252">
        <f t="shared" si="7"/>
        <v>1</v>
      </c>
      <c r="N47" s="252">
        <f t="shared" si="7"/>
        <v>1</v>
      </c>
    </row>
    <row r="48" spans="1:23" ht="15" customHeight="1">
      <c r="A48" s="17"/>
      <c r="B48" s="17" t="s">
        <v>278</v>
      </c>
      <c r="C48" s="252">
        <f>C44+C45</f>
        <v>1.655162698971686E-3</v>
      </c>
      <c r="D48" s="252">
        <f>D44+D45</f>
        <v>2.8108523342295468E-3</v>
      </c>
      <c r="E48" s="252">
        <f>E44+E45</f>
        <v>1.9785579533428427E-3</v>
      </c>
      <c r="F48" s="252">
        <f t="shared" ref="F48:G48" si="8">F44+F45</f>
        <v>2.3724534215566776E-3</v>
      </c>
      <c r="G48" s="252">
        <f t="shared" si="8"/>
        <v>1.1524380997768776E-2</v>
      </c>
      <c r="H48" s="252">
        <f t="shared" ref="H48" si="9">H44+H45</f>
        <v>1.303486529318542E-2</v>
      </c>
      <c r="I48" s="252">
        <f t="shared" ref="I48:N48" si="10">I44+I45</f>
        <v>0.08</v>
      </c>
      <c r="J48" s="252">
        <f t="shared" si="10"/>
        <v>0.5</v>
      </c>
      <c r="K48" s="252">
        <f t="shared" si="10"/>
        <v>0.67</v>
      </c>
      <c r="L48" s="252">
        <f t="shared" si="10"/>
        <v>0.83000000000000007</v>
      </c>
      <c r="M48" s="252">
        <f t="shared" si="10"/>
        <v>0.89</v>
      </c>
      <c r="N48" s="252">
        <f t="shared" si="10"/>
        <v>0.9</v>
      </c>
    </row>
    <row r="49" spans="1:25" ht="15" customHeight="1">
      <c r="A49" s="17"/>
      <c r="B49" s="17"/>
      <c r="C49" s="252"/>
      <c r="D49" s="252"/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</row>
    <row r="50" spans="1:25">
      <c r="J50" s="33"/>
      <c r="T50" s="252"/>
      <c r="U50" s="252"/>
      <c r="V50" s="252"/>
      <c r="W50" s="252"/>
      <c r="X50" s="252"/>
      <c r="Y50" s="252"/>
    </row>
    <row r="51" spans="1:25">
      <c r="B51" s="61" t="s">
        <v>452</v>
      </c>
      <c r="C51" s="23"/>
      <c r="D51" s="23"/>
      <c r="E51" s="65" t="s">
        <v>76</v>
      </c>
      <c r="F51" s="65"/>
      <c r="G51" s="65"/>
      <c r="H51" s="65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52"/>
      <c r="Y51" s="252"/>
    </row>
    <row r="52" spans="1:25">
      <c r="U52" s="252"/>
      <c r="V52" s="252"/>
      <c r="W52" s="252"/>
      <c r="X52" s="252"/>
      <c r="Y52" s="252"/>
    </row>
    <row r="53" spans="1:25">
      <c r="B53" s="51" t="s">
        <v>454</v>
      </c>
      <c r="T53" s="252"/>
      <c r="U53" s="252"/>
      <c r="V53" s="252"/>
      <c r="W53" s="252"/>
      <c r="X53" s="252"/>
      <c r="Y53" s="252"/>
    </row>
    <row r="54" spans="1:25">
      <c r="B54" s="75" t="s">
        <v>103</v>
      </c>
      <c r="I54" s="22"/>
      <c r="J54" s="22"/>
      <c r="K54" s="22"/>
      <c r="L54" s="22"/>
      <c r="M54" s="22"/>
      <c r="N54" s="22"/>
      <c r="O54" s="33">
        <f>N57/H57-1</f>
        <v>-0.1596681844869009</v>
      </c>
      <c r="T54" s="252"/>
      <c r="U54" s="252"/>
      <c r="V54" s="252"/>
      <c r="W54" s="252"/>
      <c r="X54" s="252"/>
      <c r="Y54" s="252"/>
    </row>
    <row r="55" spans="1:25" ht="15.75" thickBot="1">
      <c r="B55" s="75"/>
      <c r="C55" s="19" t="s">
        <v>717</v>
      </c>
      <c r="D55" s="19" t="s">
        <v>717</v>
      </c>
      <c r="E55" s="19" t="s">
        <v>717</v>
      </c>
      <c r="F55" s="19" t="s">
        <v>717</v>
      </c>
      <c r="G55" s="19" t="s">
        <v>717</v>
      </c>
      <c r="H55" s="19" t="s">
        <v>717</v>
      </c>
      <c r="I55" s="22"/>
      <c r="J55" s="22"/>
      <c r="K55" s="22"/>
      <c r="L55" s="22"/>
      <c r="M55" s="22"/>
      <c r="N55" s="22"/>
      <c r="P55" s="1612" t="s">
        <v>713</v>
      </c>
      <c r="Q55" s="1612"/>
      <c r="R55" s="1612"/>
      <c r="S55" s="1612"/>
      <c r="T55" s="1612"/>
      <c r="U55" s="1612"/>
      <c r="V55" s="1612"/>
      <c r="W55" s="1612"/>
      <c r="X55" s="252"/>
      <c r="Y55" s="252"/>
    </row>
    <row r="56" spans="1:25">
      <c r="B56" s="245"/>
      <c r="C56" s="241">
        <v>2018</v>
      </c>
      <c r="D56" s="241">
        <v>2019</v>
      </c>
      <c r="E56" s="241">
        <v>2020</v>
      </c>
      <c r="F56" s="241">
        <v>2021</v>
      </c>
      <c r="G56" s="241">
        <v>2022</v>
      </c>
      <c r="H56" s="241">
        <v>2023</v>
      </c>
      <c r="I56" s="241">
        <v>2025</v>
      </c>
      <c r="J56" s="241">
        <v>2030</v>
      </c>
      <c r="K56" s="241">
        <v>2035</v>
      </c>
      <c r="L56" s="241">
        <v>2040</v>
      </c>
      <c r="M56" s="241">
        <v>2045</v>
      </c>
      <c r="N56" s="242">
        <v>2050</v>
      </c>
      <c r="P56" s="912"/>
      <c r="Q56" s="913">
        <v>2023</v>
      </c>
      <c r="R56" s="913">
        <v>2025</v>
      </c>
      <c r="S56" s="913">
        <v>2030</v>
      </c>
      <c r="T56" s="913">
        <v>2035</v>
      </c>
      <c r="U56" s="913">
        <v>2040</v>
      </c>
      <c r="V56" s="913">
        <v>2045</v>
      </c>
      <c r="W56" s="914">
        <v>2050</v>
      </c>
      <c r="X56" s="252"/>
      <c r="Y56" s="252"/>
    </row>
    <row r="57" spans="1:25">
      <c r="A57" s="19">
        <v>30</v>
      </c>
      <c r="B57" s="87" t="s">
        <v>104</v>
      </c>
      <c r="C57" s="605">
        <f t="shared" ref="C57:F57" si="11">D57*1.01</f>
        <v>29.409020382419861</v>
      </c>
      <c r="D57" s="605">
        <f t="shared" si="11"/>
        <v>29.117841962791942</v>
      </c>
      <c r="E57" s="605">
        <f t="shared" si="11"/>
        <v>28.829546497813805</v>
      </c>
      <c r="F57" s="605">
        <f t="shared" si="11"/>
        <v>28.544105443380005</v>
      </c>
      <c r="G57" s="605">
        <f>H57*1.01</f>
        <v>28.261490538000004</v>
      </c>
      <c r="H57" s="1029">
        <v>27.981673800000003</v>
      </c>
      <c r="I57" s="1420">
        <v>27.198344316255003</v>
      </c>
      <c r="J57" s="1421">
        <v>25.33631740426522</v>
      </c>
      <c r="K57" s="762">
        <v>24.407676580655775</v>
      </c>
      <c r="L57" s="1030">
        <v>23.51389074544932</v>
      </c>
      <c r="M57" s="1030">
        <v>23.51389074544932</v>
      </c>
      <c r="N57" s="1030">
        <v>23.51389074544932</v>
      </c>
      <c r="O57" s="33">
        <f>J57/H57-1</f>
        <v>-9.4538890512503304E-2</v>
      </c>
      <c r="P57" s="915" t="s">
        <v>104</v>
      </c>
      <c r="Q57" s="1301">
        <v>27.981673800000003</v>
      </c>
      <c r="R57" s="1301">
        <v>27.198344316255003</v>
      </c>
      <c r="S57" s="1301">
        <v>25.33631740426522</v>
      </c>
      <c r="T57" s="1301">
        <v>24.407676580655775</v>
      </c>
      <c r="U57" s="1301">
        <v>23.51389074544932</v>
      </c>
      <c r="V57" s="1301">
        <v>23.51389074544932</v>
      </c>
      <c r="W57" s="1301">
        <v>23.51389074544932</v>
      </c>
      <c r="X57" s="252"/>
      <c r="Y57" s="252"/>
    </row>
    <row r="58" spans="1:25">
      <c r="A58" s="19">
        <v>27.5</v>
      </c>
      <c r="B58" s="87" t="s">
        <v>81</v>
      </c>
      <c r="C58" s="604">
        <v>27.932053177700006</v>
      </c>
      <c r="D58" s="605">
        <v>27.680664699100703</v>
      </c>
      <c r="E58" s="605">
        <v>27.431538716808799</v>
      </c>
      <c r="F58" s="605">
        <f>E58*0.8+0.2*I58</f>
        <v>26.942116106814957</v>
      </c>
      <c r="G58" s="605">
        <f>E58*0.6+I58*0.4</f>
        <v>26.452693496821119</v>
      </c>
      <c r="H58" s="1029">
        <v>25.963270886827278</v>
      </c>
      <c r="I58" s="762">
        <v>24.984425666839599</v>
      </c>
      <c r="J58" s="762">
        <v>25</v>
      </c>
      <c r="K58" s="762">
        <v>25</v>
      </c>
      <c r="L58" s="761">
        <v>25</v>
      </c>
      <c r="M58" s="1030">
        <v>25</v>
      </c>
      <c r="N58" s="761">
        <v>25</v>
      </c>
      <c r="P58" s="915" t="s">
        <v>81</v>
      </c>
      <c r="Q58" s="940">
        <v>25.963270886827278</v>
      </c>
      <c r="R58" s="922">
        <v>24.984425666839599</v>
      </c>
      <c r="S58" s="922">
        <v>25</v>
      </c>
      <c r="T58" s="922">
        <v>25</v>
      </c>
      <c r="U58" s="922">
        <v>25</v>
      </c>
      <c r="V58" s="922">
        <v>25</v>
      </c>
      <c r="W58" s="922">
        <v>25</v>
      </c>
      <c r="X58" s="252"/>
      <c r="Y58" s="252"/>
    </row>
    <row r="59" spans="1:25">
      <c r="A59" s="19">
        <v>120</v>
      </c>
      <c r="B59" s="87" t="s">
        <v>82</v>
      </c>
      <c r="C59" s="600">
        <f t="shared" ref="C59:F59" si="12">D59*1.01</f>
        <v>131.529231288185</v>
      </c>
      <c r="D59" s="600">
        <f t="shared" si="12"/>
        <v>130.22696167147029</v>
      </c>
      <c r="E59" s="600">
        <f t="shared" si="12"/>
        <v>128.93758581333691</v>
      </c>
      <c r="F59" s="600">
        <f t="shared" si="12"/>
        <v>127.66097605280881</v>
      </c>
      <c r="G59" s="600">
        <f>H59*1.01</f>
        <v>126.39700599288001</v>
      </c>
      <c r="H59" s="1029">
        <v>125.14555048800001</v>
      </c>
      <c r="I59" s="763">
        <v>124.69928203328881</v>
      </c>
      <c r="J59" s="763">
        <v>116.14575764060051</v>
      </c>
      <c r="K59" s="763">
        <v>108.18917972132867</v>
      </c>
      <c r="L59" s="763">
        <v>100.78735551654933</v>
      </c>
      <c r="M59" s="763">
        <v>100</v>
      </c>
      <c r="N59" s="763">
        <v>100</v>
      </c>
      <c r="P59" s="915" t="s">
        <v>82</v>
      </c>
      <c r="Q59" s="1535">
        <v>125.14555048800001</v>
      </c>
      <c r="R59" s="1535">
        <v>124.69928203328881</v>
      </c>
      <c r="S59" s="1535">
        <v>116.14575764060051</v>
      </c>
      <c r="T59" s="1535">
        <v>108.18917972132867</v>
      </c>
      <c r="U59" s="1535">
        <v>100.78735551654933</v>
      </c>
      <c r="V59" s="1535">
        <v>100</v>
      </c>
      <c r="W59" s="1535">
        <v>100</v>
      </c>
      <c r="X59" s="252"/>
      <c r="Y59" s="252"/>
    </row>
    <row r="60" spans="1:25">
      <c r="A60" s="82">
        <v>7.1</v>
      </c>
      <c r="B60" s="87" t="s">
        <v>157</v>
      </c>
      <c r="C60" s="603">
        <f>7.1</f>
        <v>7.1</v>
      </c>
      <c r="D60" s="603">
        <f t="shared" ref="D60:E60" si="13">7.1</f>
        <v>7.1</v>
      </c>
      <c r="E60" s="603">
        <f t="shared" si="13"/>
        <v>7.1</v>
      </c>
      <c r="F60" s="605">
        <f>E60*0.8+0.2*I60</f>
        <v>6.9729999999999999</v>
      </c>
      <c r="G60" s="605">
        <f>E60*0.6+I60*0.4</f>
        <v>6.8460000000000001</v>
      </c>
      <c r="H60" s="1029">
        <v>6.7189999999999994</v>
      </c>
      <c r="I60" s="763">
        <v>6.4649999999999999</v>
      </c>
      <c r="J60" s="763">
        <v>5.9729999999999999</v>
      </c>
      <c r="K60" s="763">
        <v>5.5549999999999997</v>
      </c>
      <c r="L60" s="763">
        <v>5.0999999999999996</v>
      </c>
      <c r="M60" s="763">
        <v>5.0999999999999996</v>
      </c>
      <c r="N60" s="763">
        <v>5.0999999999999996</v>
      </c>
      <c r="P60" s="915" t="s">
        <v>157</v>
      </c>
      <c r="Q60" s="940">
        <v>6.7189999999999994</v>
      </c>
      <c r="R60" s="922">
        <v>6.4649999999999999</v>
      </c>
      <c r="S60" s="922">
        <v>5.9729999999999999</v>
      </c>
      <c r="T60" s="922">
        <v>5.5549999999999997</v>
      </c>
      <c r="U60" s="922">
        <v>5.0999999999999996</v>
      </c>
      <c r="V60" s="922">
        <v>5.0999999999999996</v>
      </c>
      <c r="W60" s="922">
        <v>5.0999999999999996</v>
      </c>
      <c r="X60" s="252"/>
      <c r="Y60" s="252"/>
    </row>
    <row r="61" spans="1:25">
      <c r="B61" s="135" t="s">
        <v>158</v>
      </c>
      <c r="F61" s="81">
        <f t="shared" ref="F61:G61" si="14">F57/$E57-1</f>
        <v>-9.9009900990099098E-3</v>
      </c>
      <c r="G61" s="81">
        <f t="shared" si="14"/>
        <v>-1.9703950593079167E-2</v>
      </c>
      <c r="H61" s="81">
        <f t="shared" ref="H61" si="15">H57/$E57-1</f>
        <v>-2.940985207235558E-2</v>
      </c>
      <c r="I61" s="81">
        <f>I57/$E57-1</f>
        <v>-5.6580917139383291E-2</v>
      </c>
      <c r="J61" s="81">
        <f>J57/$E57-1</f>
        <v>-0.12116836779980156</v>
      </c>
      <c r="K61" s="81">
        <f t="shared" ref="K61:N61" si="16">K57/$E57-1</f>
        <v>-0.15337979449289463</v>
      </c>
      <c r="L61" s="81">
        <f t="shared" si="16"/>
        <v>-0.18438221887283524</v>
      </c>
      <c r="M61" s="81">
        <f t="shared" si="16"/>
        <v>-0.18438221887283524</v>
      </c>
      <c r="N61" s="81">
        <f t="shared" si="16"/>
        <v>-0.18438221887283524</v>
      </c>
      <c r="T61" s="252"/>
      <c r="U61" s="252"/>
      <c r="V61" s="252"/>
      <c r="W61" s="252"/>
      <c r="X61" s="252"/>
      <c r="Y61" s="252"/>
    </row>
    <row r="62" spans="1:25">
      <c r="B62" s="135" t="s">
        <v>159</v>
      </c>
      <c r="F62" s="81">
        <f t="shared" ref="F62:I63" si="17">F58/$E58-1</f>
        <v>-1.7841602508937848E-2</v>
      </c>
      <c r="G62" s="81">
        <f t="shared" si="17"/>
        <v>-3.5683205017875586E-2</v>
      </c>
      <c r="H62" s="81">
        <f t="shared" ref="H62" si="18">H58/$E58-1</f>
        <v>-5.3524807526813434E-2</v>
      </c>
      <c r="I62" s="81">
        <f t="shared" si="17"/>
        <v>-8.9208012544688908E-2</v>
      </c>
      <c r="J62" s="81">
        <f t="shared" ref="J62:N62" si="19">J58/$E58-1</f>
        <v>-8.8640259735734861E-2</v>
      </c>
      <c r="K62" s="81">
        <f t="shared" si="19"/>
        <v>-8.8640259735734861E-2</v>
      </c>
      <c r="L62" s="81">
        <f t="shared" si="19"/>
        <v>-8.8640259735734861E-2</v>
      </c>
      <c r="M62" s="81">
        <f t="shared" si="19"/>
        <v>-8.8640259735734861E-2</v>
      </c>
      <c r="N62" s="81">
        <f t="shared" si="19"/>
        <v>-8.8640259735734861E-2</v>
      </c>
    </row>
    <row r="63" spans="1:25">
      <c r="B63" s="135" t="s">
        <v>160</v>
      </c>
      <c r="F63" s="81">
        <f t="shared" si="17"/>
        <v>-9.9009900990100208E-3</v>
      </c>
      <c r="G63" s="81">
        <f t="shared" si="17"/>
        <v>-1.9703950593079167E-2</v>
      </c>
      <c r="H63" s="81">
        <f t="shared" ref="H63" si="20">H59/$E59-1</f>
        <v>-2.940985207235558E-2</v>
      </c>
      <c r="I63" s="81">
        <f t="shared" si="17"/>
        <v>-3.2870972054524827E-2</v>
      </c>
      <c r="J63" s="81">
        <f t="shared" ref="J63:N63" si="21">J59/$E59-1</f>
        <v>-9.9209459305800496E-2</v>
      </c>
      <c r="K63" s="81">
        <f t="shared" si="21"/>
        <v>-0.16091821450764354</v>
      </c>
      <c r="L63" s="81">
        <f t="shared" si="21"/>
        <v>-0.21832447163653823</v>
      </c>
      <c r="M63" s="81">
        <f t="shared" si="21"/>
        <v>-0.22443095727905038</v>
      </c>
      <c r="N63" s="81">
        <f t="shared" si="21"/>
        <v>-0.22443095727905038</v>
      </c>
    </row>
    <row r="64" spans="1:25">
      <c r="B64" s="135" t="s">
        <v>277</v>
      </c>
      <c r="C64" s="263">
        <f t="shared" ref="C64:N64" si="22">C58/C57</f>
        <v>0.94977842901551535</v>
      </c>
      <c r="D64" s="263">
        <f t="shared" si="22"/>
        <v>0.95064272738591937</v>
      </c>
      <c r="E64" s="263">
        <f t="shared" si="22"/>
        <v>0.95150781226784054</v>
      </c>
      <c r="F64" s="263">
        <f t="shared" ref="F64:H64" si="23">F58/F57</f>
        <v>0.94387670197818085</v>
      </c>
      <c r="G64" s="263">
        <f t="shared" si="23"/>
        <v>0.93599781870150123</v>
      </c>
      <c r="H64" s="263">
        <f t="shared" si="23"/>
        <v>0.92786697008909003</v>
      </c>
      <c r="I64" s="263">
        <f t="shared" si="22"/>
        <v>0.91860097718917899</v>
      </c>
      <c r="J64" s="263">
        <f t="shared" si="22"/>
        <v>0.98672587657870903</v>
      </c>
      <c r="K64" s="263">
        <f t="shared" si="22"/>
        <v>1.0242679149482696</v>
      </c>
      <c r="L64" s="263">
        <f t="shared" si="22"/>
        <v>1.0632013336558641</v>
      </c>
      <c r="M64" s="263">
        <f t="shared" si="22"/>
        <v>1.0632013336558641</v>
      </c>
      <c r="N64" s="263">
        <f t="shared" si="22"/>
        <v>1.0632013336558641</v>
      </c>
    </row>
    <row r="65" spans="2:18">
      <c r="B65" s="135"/>
      <c r="C65" s="263"/>
      <c r="D65" s="263"/>
      <c r="E65" s="263"/>
      <c r="F65" s="263"/>
      <c r="G65" s="263"/>
      <c r="H65" s="263"/>
      <c r="I65" s="263"/>
      <c r="J65" s="263"/>
      <c r="K65" s="263"/>
      <c r="L65" s="263"/>
      <c r="M65" s="263"/>
      <c r="N65" s="263"/>
    </row>
    <row r="66" spans="2:18">
      <c r="B66" s="414" t="s">
        <v>279</v>
      </c>
      <c r="C66" s="415">
        <v>2018</v>
      </c>
      <c r="D66" s="415">
        <v>2019</v>
      </c>
      <c r="E66" s="415">
        <v>2020</v>
      </c>
      <c r="F66" s="415">
        <v>2021</v>
      </c>
      <c r="G66" s="415">
        <v>2022</v>
      </c>
      <c r="H66" s="415">
        <v>2023</v>
      </c>
      <c r="I66" s="415">
        <v>2025</v>
      </c>
      <c r="J66" s="415">
        <v>2030</v>
      </c>
      <c r="K66" s="415">
        <v>2035</v>
      </c>
      <c r="L66" s="415">
        <v>2040</v>
      </c>
      <c r="M66" s="415">
        <v>2045</v>
      </c>
      <c r="N66" s="415">
        <v>2050</v>
      </c>
      <c r="Q66" s="252"/>
    </row>
    <row r="67" spans="2:18">
      <c r="B67" s="412" t="s">
        <v>42</v>
      </c>
      <c r="C67" s="413">
        <f t="shared" ref="C67:N67" si="24">C57*$E$6</f>
        <v>294.09020382419862</v>
      </c>
      <c r="D67" s="413">
        <f t="shared" si="24"/>
        <v>291.17841962791942</v>
      </c>
      <c r="E67" s="413">
        <f t="shared" si="24"/>
        <v>288.29546497813806</v>
      </c>
      <c r="F67" s="413">
        <f t="shared" ref="F67:G67" si="25">F57*$E$6</f>
        <v>285.44105443380005</v>
      </c>
      <c r="G67" s="413">
        <f t="shared" si="25"/>
        <v>282.61490538000004</v>
      </c>
      <c r="H67" s="413">
        <f t="shared" ref="H67" si="26">H57*$E$6</f>
        <v>279.81673800000004</v>
      </c>
      <c r="I67" s="435">
        <f t="shared" si="24"/>
        <v>271.98344316255003</v>
      </c>
      <c r="J67" s="435">
        <f t="shared" si="24"/>
        <v>253.36317404265219</v>
      </c>
      <c r="K67" s="435">
        <f t="shared" si="24"/>
        <v>244.07676580655775</v>
      </c>
      <c r="L67" s="435">
        <f t="shared" si="24"/>
        <v>235.13890745449319</v>
      </c>
      <c r="M67" s="435">
        <f t="shared" si="24"/>
        <v>235.13890745449319</v>
      </c>
      <c r="N67" s="435">
        <f t="shared" si="24"/>
        <v>235.13890745449319</v>
      </c>
      <c r="Q67" s="252"/>
    </row>
    <row r="68" spans="2:18">
      <c r="B68" s="31" t="s">
        <v>48</v>
      </c>
      <c r="C68" s="37">
        <f t="shared" ref="C68:N68" si="27">C58*$E$8</f>
        <v>385.46233385226009</v>
      </c>
      <c r="D68" s="37">
        <f t="shared" si="27"/>
        <v>381.99317284758973</v>
      </c>
      <c r="E68" s="37">
        <f t="shared" si="27"/>
        <v>378.55523429196143</v>
      </c>
      <c r="F68" s="37">
        <f t="shared" ref="F68:G68" si="28">F58*$E$8</f>
        <v>371.80120227404643</v>
      </c>
      <c r="G68" s="37">
        <f t="shared" si="28"/>
        <v>365.04717025613149</v>
      </c>
      <c r="H68" s="37">
        <f t="shared" ref="H68" si="29">H58*$E$8</f>
        <v>358.29313823821644</v>
      </c>
      <c r="I68" s="425">
        <f t="shared" si="27"/>
        <v>344.78507420238645</v>
      </c>
      <c r="J68" s="425">
        <f t="shared" si="27"/>
        <v>345</v>
      </c>
      <c r="K68" s="425">
        <f t="shared" si="27"/>
        <v>345</v>
      </c>
      <c r="L68" s="425">
        <f t="shared" si="27"/>
        <v>345</v>
      </c>
      <c r="M68" s="425">
        <f t="shared" si="27"/>
        <v>345</v>
      </c>
      <c r="N68" s="425">
        <f t="shared" si="27"/>
        <v>345</v>
      </c>
      <c r="Q68" s="252"/>
    </row>
    <row r="69" spans="2:18">
      <c r="B69" s="87" t="s">
        <v>45</v>
      </c>
      <c r="C69" s="37">
        <f t="shared" ref="C69:N69" si="30">C59</f>
        <v>131.529231288185</v>
      </c>
      <c r="D69" s="37">
        <f t="shared" si="30"/>
        <v>130.22696167147029</v>
      </c>
      <c r="E69" s="37">
        <f t="shared" si="30"/>
        <v>128.93758581333691</v>
      </c>
      <c r="F69" s="37">
        <f t="shared" ref="F69:G69" si="31">F59</f>
        <v>127.66097605280881</v>
      </c>
      <c r="G69" s="37">
        <f t="shared" si="31"/>
        <v>126.39700599288001</v>
      </c>
      <c r="H69" s="37">
        <f t="shared" ref="H69" si="32">H59</f>
        <v>125.14555048800001</v>
      </c>
      <c r="I69" s="426">
        <f t="shared" si="30"/>
        <v>124.69928203328881</v>
      </c>
      <c r="J69" s="426">
        <f t="shared" si="30"/>
        <v>116.14575764060051</v>
      </c>
      <c r="K69" s="426">
        <f t="shared" si="30"/>
        <v>108.18917972132867</v>
      </c>
      <c r="L69" s="426">
        <f t="shared" si="30"/>
        <v>100.78735551654933</v>
      </c>
      <c r="M69" s="426">
        <f t="shared" si="30"/>
        <v>100</v>
      </c>
      <c r="N69" s="426">
        <f t="shared" si="30"/>
        <v>100</v>
      </c>
      <c r="Q69" s="252"/>
      <c r="R69" s="252"/>
    </row>
    <row r="70" spans="2:18">
      <c r="B70" s="90" t="s">
        <v>79</v>
      </c>
      <c r="C70" s="37">
        <f t="shared" ref="C70:N70" si="33">C60*33.3</f>
        <v>236.42999999999998</v>
      </c>
      <c r="D70" s="37">
        <f t="shared" si="33"/>
        <v>236.42999999999998</v>
      </c>
      <c r="E70" s="37">
        <f t="shared" si="33"/>
        <v>236.42999999999998</v>
      </c>
      <c r="F70" s="37">
        <f t="shared" ref="F70:G70" si="34">F60*33.3</f>
        <v>232.20089999999996</v>
      </c>
      <c r="G70" s="37">
        <f t="shared" si="34"/>
        <v>227.97179999999997</v>
      </c>
      <c r="H70" s="37">
        <f t="shared" ref="H70" si="35">H60*33.3</f>
        <v>223.74269999999996</v>
      </c>
      <c r="I70" s="427">
        <f t="shared" si="33"/>
        <v>215.28449999999998</v>
      </c>
      <c r="J70" s="427">
        <f t="shared" si="33"/>
        <v>198.90089999999998</v>
      </c>
      <c r="K70" s="427">
        <f t="shared" si="33"/>
        <v>184.98149999999998</v>
      </c>
      <c r="L70" s="427">
        <f t="shared" si="33"/>
        <v>169.82999999999998</v>
      </c>
      <c r="M70" s="427">
        <f t="shared" si="33"/>
        <v>169.82999999999998</v>
      </c>
      <c r="N70" s="427">
        <f t="shared" si="33"/>
        <v>169.82999999999998</v>
      </c>
    </row>
    <row r="71" spans="2:18">
      <c r="B71" s="91" t="s">
        <v>156</v>
      </c>
      <c r="C71" s="37">
        <f t="shared" ref="C71:N71" si="36">(C67*C42+C68*C43+C69*C44+C70*C45)</f>
        <v>295.8573273943299</v>
      </c>
      <c r="D71" s="37">
        <f t="shared" si="36"/>
        <v>293.35181827224147</v>
      </c>
      <c r="E71" s="37">
        <f t="shared" si="36"/>
        <v>291.27323327540091</v>
      </c>
      <c r="F71" s="37">
        <f t="shared" si="36"/>
        <v>288.31956826351393</v>
      </c>
      <c r="G71" s="37">
        <f t="shared" si="36"/>
        <v>284.93322787794744</v>
      </c>
      <c r="H71" s="37">
        <f t="shared" ref="H71" si="37">(H67*H42+H68*H43+H69*H44+H70*H45)</f>
        <v>280.51988923114175</v>
      </c>
      <c r="I71" s="37">
        <f t="shared" si="36"/>
        <v>262.3847592034042</v>
      </c>
      <c r="J71" s="37">
        <f t="shared" si="36"/>
        <v>186.00185467063741</v>
      </c>
      <c r="K71" s="37">
        <f t="shared" si="36"/>
        <v>154.5679295350277</v>
      </c>
      <c r="L71" s="37">
        <f t="shared" si="36"/>
        <v>125.69839868050329</v>
      </c>
      <c r="M71" s="37">
        <f t="shared" si="36"/>
        <v>117.65847981999426</v>
      </c>
      <c r="N71" s="37">
        <f t="shared" si="36"/>
        <v>117.00539074544932</v>
      </c>
    </row>
    <row r="72" spans="2:18">
      <c r="B72" s="82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</row>
    <row r="73" spans="2:18">
      <c r="B73" s="82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</row>
    <row r="74" spans="2:18" hidden="1">
      <c r="B74" s="217" t="s">
        <v>455</v>
      </c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</row>
    <row r="75" spans="2:18" hidden="1">
      <c r="B75" s="75" t="s">
        <v>451</v>
      </c>
      <c r="I75" s="22"/>
      <c r="J75" s="22"/>
      <c r="K75" s="22"/>
      <c r="L75" s="22"/>
      <c r="M75" s="22"/>
      <c r="N75" s="22"/>
      <c r="Q75" s="139" t="s">
        <v>458</v>
      </c>
    </row>
    <row r="76" spans="2:18" hidden="1">
      <c r="B76" s="245"/>
      <c r="C76" s="241">
        <v>2018</v>
      </c>
      <c r="D76" s="241">
        <v>2019</v>
      </c>
      <c r="E76" s="241">
        <v>2020</v>
      </c>
      <c r="F76" s="241"/>
      <c r="G76" s="241"/>
      <c r="H76" s="241"/>
      <c r="I76" s="241">
        <v>2025</v>
      </c>
      <c r="J76" s="241">
        <v>2030</v>
      </c>
      <c r="K76" s="241">
        <v>2035</v>
      </c>
      <c r="L76" s="241">
        <v>2040</v>
      </c>
      <c r="M76" s="241">
        <v>2045</v>
      </c>
      <c r="N76" s="242">
        <v>2050</v>
      </c>
    </row>
    <row r="77" spans="2:18" hidden="1">
      <c r="B77" s="98" t="s">
        <v>443</v>
      </c>
      <c r="C77" s="159"/>
      <c r="D77" s="420">
        <v>16.570297090943214</v>
      </c>
      <c r="E77" s="421">
        <v>16.409702028853175</v>
      </c>
      <c r="F77" s="292"/>
      <c r="G77" s="292"/>
      <c r="H77" s="292"/>
      <c r="I77" s="423">
        <v>14.440537785390797</v>
      </c>
      <c r="J77" s="428">
        <v>12.79956758250548</v>
      </c>
      <c r="K77" s="422">
        <v>11.574262846727786</v>
      </c>
      <c r="L77" s="429">
        <v>10.348958110950095</v>
      </c>
      <c r="M77" s="424">
        <v>9.9601244247005241</v>
      </c>
      <c r="N77" s="424">
        <v>9.5712907384509549</v>
      </c>
    </row>
    <row r="78" spans="2:18" hidden="1">
      <c r="B78" s="98" t="s">
        <v>444</v>
      </c>
      <c r="C78" s="159"/>
      <c r="D78" s="420">
        <v>16.570297090943214</v>
      </c>
      <c r="E78" s="421">
        <v>16.409702028853175</v>
      </c>
      <c r="F78" s="292"/>
      <c r="G78" s="292"/>
      <c r="H78" s="292"/>
      <c r="I78" s="422">
        <v>14.440537785390797</v>
      </c>
      <c r="J78" s="422">
        <v>12.79956758250548</v>
      </c>
      <c r="K78" s="422">
        <v>11.574262846727786</v>
      </c>
      <c r="L78" s="423">
        <v>10.348958110950095</v>
      </c>
      <c r="M78" s="424">
        <v>9.9601244247005241</v>
      </c>
      <c r="N78" s="423">
        <v>9.5712907384509549</v>
      </c>
    </row>
    <row r="79" spans="2:18" hidden="1">
      <c r="B79" s="98" t="s">
        <v>445</v>
      </c>
      <c r="C79" s="49"/>
      <c r="D79" s="420">
        <v>23.145811809571477</v>
      </c>
      <c r="E79" s="421">
        <v>22.92148854823936</v>
      </c>
      <c r="F79" s="421"/>
      <c r="G79" s="421"/>
      <c r="H79" s="969"/>
      <c r="I79" s="430">
        <v>20.170909922450637</v>
      </c>
      <c r="J79" s="430">
        <v>17.878761067626701</v>
      </c>
      <c r="K79" s="430">
        <v>16.167224293841986</v>
      </c>
      <c r="L79" s="430">
        <v>14.455687520057277</v>
      </c>
      <c r="M79" s="431">
        <v>13.912554751962638</v>
      </c>
      <c r="N79" s="431">
        <v>13.369421983868</v>
      </c>
    </row>
    <row r="80" spans="2:18" hidden="1">
      <c r="B80" s="98" t="s">
        <v>446</v>
      </c>
      <c r="C80" s="49"/>
      <c r="D80" s="420">
        <v>26.039038285767909</v>
      </c>
      <c r="E80" s="421">
        <v>25.786674616769279</v>
      </c>
      <c r="F80" s="421"/>
      <c r="G80" s="421"/>
      <c r="H80" s="969"/>
      <c r="I80" s="432">
        <v>22.692273662756968</v>
      </c>
      <c r="J80" s="432">
        <v>20.113606201080039</v>
      </c>
      <c r="K80" s="432">
        <v>18.188127330572236</v>
      </c>
      <c r="L80" s="432">
        <v>16.262648460064437</v>
      </c>
      <c r="M80" s="433">
        <v>15.651624095957967</v>
      </c>
      <c r="N80" s="433">
        <v>15.040599731851501</v>
      </c>
    </row>
    <row r="81" spans="1:17" hidden="1">
      <c r="B81" s="98" t="s">
        <v>447</v>
      </c>
      <c r="C81" s="49"/>
      <c r="D81" s="420">
        <v>29.616118292701682</v>
      </c>
      <c r="E81" s="421">
        <v>29.329086483315358</v>
      </c>
      <c r="F81" s="421"/>
      <c r="G81" s="421"/>
      <c r="H81" s="969"/>
      <c r="I81" s="432">
        <v>25.809596105317517</v>
      </c>
      <c r="J81" s="432">
        <v>22.876687456985984</v>
      </c>
      <c r="K81" s="432">
        <v>20.68669835780236</v>
      </c>
      <c r="L81" s="432">
        <v>18.49670925861874</v>
      </c>
      <c r="M81" s="433">
        <v>17.801746193988556</v>
      </c>
      <c r="N81" s="433">
        <v>17.106783129358373</v>
      </c>
    </row>
    <row r="82" spans="1:17" hidden="1">
      <c r="B82" s="98" t="s">
        <v>448</v>
      </c>
      <c r="C82" s="49"/>
      <c r="D82" s="420">
        <v>29.616118292701682</v>
      </c>
      <c r="E82" s="421">
        <v>29.329086483315358</v>
      </c>
      <c r="F82" s="421"/>
      <c r="G82" s="421"/>
      <c r="H82" s="969"/>
      <c r="I82" s="432">
        <v>25.809596105317517</v>
      </c>
      <c r="J82" s="432">
        <v>22.876687456985984</v>
      </c>
      <c r="K82" s="432">
        <v>20.68669835780236</v>
      </c>
      <c r="L82" s="432">
        <v>18.49670925861874</v>
      </c>
      <c r="M82" s="433">
        <v>17.801746193988556</v>
      </c>
      <c r="N82" s="433">
        <v>17.106783129358373</v>
      </c>
    </row>
    <row r="83" spans="1:17" hidden="1">
      <c r="A83" s="44"/>
      <c r="B83" s="98" t="s">
        <v>449</v>
      </c>
      <c r="C83" s="410"/>
      <c r="D83" s="420">
        <v>28.406223584474084</v>
      </c>
      <c r="E83" s="421">
        <v>28.130917763748304</v>
      </c>
      <c r="F83" s="421"/>
      <c r="G83" s="421"/>
      <c r="H83" s="969"/>
      <c r="I83" s="430">
        <v>24.755207632098511</v>
      </c>
      <c r="J83" s="430">
        <v>21.942115855723682</v>
      </c>
      <c r="K83" s="430">
        <v>19.841593451533349</v>
      </c>
      <c r="L83" s="430">
        <v>17.74107104734302</v>
      </c>
      <c r="M83" s="431">
        <v>17.074499013772328</v>
      </c>
      <c r="N83" s="431">
        <v>16.407926980201637</v>
      </c>
    </row>
    <row r="84" spans="1:17" hidden="1">
      <c r="A84" s="44"/>
      <c r="B84" s="233"/>
      <c r="C84" s="411"/>
      <c r="D84" s="292"/>
      <c r="E84" s="292"/>
      <c r="F84" s="292"/>
      <c r="G84" s="292"/>
      <c r="H84" s="292"/>
    </row>
    <row r="85" spans="1:17" hidden="1">
      <c r="B85" s="75" t="s">
        <v>450</v>
      </c>
      <c r="I85" s="22"/>
      <c r="J85" s="22"/>
      <c r="K85" s="22"/>
      <c r="L85" s="22"/>
      <c r="M85" s="22"/>
      <c r="N85" s="22"/>
      <c r="Q85" s="139" t="s">
        <v>458</v>
      </c>
    </row>
    <row r="86" spans="1:17" hidden="1">
      <c r="B86" s="245"/>
      <c r="C86" s="241">
        <v>2018</v>
      </c>
      <c r="D86" s="241">
        <v>2019</v>
      </c>
      <c r="E86" s="241">
        <v>2020</v>
      </c>
      <c r="F86" s="241"/>
      <c r="G86" s="241"/>
      <c r="H86" s="241"/>
      <c r="I86" s="241">
        <v>2025</v>
      </c>
      <c r="J86" s="241">
        <v>2030</v>
      </c>
      <c r="K86" s="241">
        <v>2035</v>
      </c>
      <c r="L86" s="241">
        <v>2040</v>
      </c>
      <c r="M86" s="241">
        <v>2045</v>
      </c>
      <c r="N86" s="242">
        <v>2050</v>
      </c>
    </row>
    <row r="87" spans="1:17" hidden="1">
      <c r="B87" s="98" t="s">
        <v>443</v>
      </c>
      <c r="C87" s="159"/>
      <c r="D87" s="416">
        <v>19.221512194461351</v>
      </c>
      <c r="E87" s="416">
        <v>19.040177173758881</v>
      </c>
      <c r="F87" s="416"/>
      <c r="G87" s="416"/>
      <c r="H87" s="416"/>
      <c r="I87" s="436">
        <v>16.777425381872444</v>
      </c>
      <c r="J87" s="437">
        <v>14.870899770296031</v>
      </c>
      <c r="K87" s="438">
        <v>13.781461573387382</v>
      </c>
      <c r="L87" s="439">
        <v>12.693451449172588</v>
      </c>
      <c r="M87" s="439">
        <v>12.391226414668479</v>
      </c>
      <c r="N87" s="439">
        <v>12.089001380164369</v>
      </c>
    </row>
    <row r="88" spans="1:17" hidden="1">
      <c r="B88" s="98" t="s">
        <v>444</v>
      </c>
      <c r="C88" s="159"/>
      <c r="D88" s="416">
        <v>19.221512194461351</v>
      </c>
      <c r="E88" s="416">
        <v>19.040177173758881</v>
      </c>
      <c r="F88" s="416"/>
      <c r="G88" s="416"/>
      <c r="H88" s="416"/>
      <c r="I88" s="438">
        <v>16.777425381872444</v>
      </c>
      <c r="J88" s="438">
        <v>14.870899770296031</v>
      </c>
      <c r="K88" s="438">
        <v>13.781461573387382</v>
      </c>
      <c r="L88" s="436">
        <v>12.693451449172588</v>
      </c>
      <c r="M88" s="439">
        <v>12.391226414668479</v>
      </c>
      <c r="N88" s="436">
        <v>12.089001380164369</v>
      </c>
    </row>
    <row r="89" spans="1:17" hidden="1">
      <c r="B89" s="98" t="s">
        <v>445</v>
      </c>
      <c r="C89" s="49"/>
      <c r="D89" s="417">
        <v>24.164186758751409</v>
      </c>
      <c r="E89" s="419">
        <v>23.936222732725451</v>
      </c>
      <c r="F89" s="601"/>
      <c r="G89" s="601"/>
      <c r="H89" s="601"/>
      <c r="I89" s="440">
        <v>21.091620480068215</v>
      </c>
      <c r="J89" s="440">
        <v>18.694845425515012</v>
      </c>
      <c r="K89" s="440">
        <v>17.325265977972709</v>
      </c>
      <c r="L89" s="440">
        <v>15.957481821816968</v>
      </c>
      <c r="M89" s="440">
        <v>15.577541778440374</v>
      </c>
      <c r="N89" s="440">
        <v>15.197601735063778</v>
      </c>
    </row>
    <row r="90" spans="1:17" hidden="1">
      <c r="B90" s="98" t="s">
        <v>446</v>
      </c>
      <c r="C90" s="49"/>
      <c r="D90" s="417">
        <v>30.205233448439262</v>
      </c>
      <c r="E90" s="419">
        <v>29.920278415906814</v>
      </c>
      <c r="F90" s="601"/>
      <c r="G90" s="601"/>
      <c r="H90" s="601"/>
      <c r="I90" s="441">
        <v>26.364525600085269</v>
      </c>
      <c r="J90" s="441">
        <v>23.368556781893766</v>
      </c>
      <c r="K90" s="441">
        <v>21.656582472465885</v>
      </c>
      <c r="L90" s="441">
        <v>19.946852277271208</v>
      </c>
      <c r="M90" s="441">
        <v>19.471927223050468</v>
      </c>
      <c r="N90" s="441">
        <v>18.997002168829724</v>
      </c>
    </row>
    <row r="91" spans="1:17" hidden="1">
      <c r="B91" s="98" t="s">
        <v>447</v>
      </c>
      <c r="C91" s="49"/>
      <c r="D91" s="417">
        <v>33.500349824632636</v>
      </c>
      <c r="E91" s="419">
        <v>33.184308788551192</v>
      </c>
      <c r="F91" s="601"/>
      <c r="G91" s="601"/>
      <c r="H91" s="601"/>
      <c r="I91" s="441">
        <v>29.240655665549117</v>
      </c>
      <c r="J91" s="441">
        <v>25.917853885373084</v>
      </c>
      <c r="K91" s="441">
        <v>24.019118742189438</v>
      </c>
      <c r="L91" s="441">
        <v>22.122872525700796</v>
      </c>
      <c r="M91" s="441">
        <v>21.596137465565064</v>
      </c>
      <c r="N91" s="441">
        <v>21.069402405429329</v>
      </c>
    </row>
    <row r="92" spans="1:17" hidden="1">
      <c r="B92" s="98" t="s">
        <v>448</v>
      </c>
      <c r="C92" s="49"/>
      <c r="D92" s="417">
        <v>33.500349824632636</v>
      </c>
      <c r="E92" s="419">
        <v>33.184308788551192</v>
      </c>
      <c r="F92" s="601"/>
      <c r="G92" s="601"/>
      <c r="H92" s="601"/>
      <c r="I92" s="441">
        <v>29.240655665549117</v>
      </c>
      <c r="J92" s="441">
        <v>25.917853885373084</v>
      </c>
      <c r="K92" s="441">
        <v>24.019118742189438</v>
      </c>
      <c r="L92" s="441">
        <v>22.122872525700796</v>
      </c>
      <c r="M92" s="441">
        <v>21.596137465565064</v>
      </c>
      <c r="N92" s="441">
        <v>21.069402405429329</v>
      </c>
    </row>
    <row r="93" spans="1:17" hidden="1">
      <c r="A93" s="44"/>
      <c r="B93" s="98" t="s">
        <v>449</v>
      </c>
      <c r="C93" s="410"/>
      <c r="D93" s="417">
        <v>32.951163761933742</v>
      </c>
      <c r="E93" s="418">
        <v>32.640303726443797</v>
      </c>
      <c r="F93" s="602"/>
      <c r="G93" s="602"/>
      <c r="H93" s="602"/>
      <c r="I93" s="440">
        <v>28.761300654638475</v>
      </c>
      <c r="J93" s="440">
        <v>25.492971034793197</v>
      </c>
      <c r="K93" s="440">
        <v>23.625362697235513</v>
      </c>
      <c r="L93" s="440">
        <v>21.760202484295867</v>
      </c>
      <c r="M93" s="440">
        <v>21.242102425145962</v>
      </c>
      <c r="N93" s="440">
        <v>20.724002365996061</v>
      </c>
    </row>
    <row r="94" spans="1:17">
      <c r="B94" s="44"/>
    </row>
    <row r="95" spans="1:17">
      <c r="B95" s="61" t="s">
        <v>453</v>
      </c>
      <c r="C95" s="23"/>
      <c r="D95" s="23"/>
      <c r="E95" s="65" t="s">
        <v>76</v>
      </c>
      <c r="F95" s="65"/>
      <c r="G95" s="65"/>
      <c r="H95" s="65"/>
      <c r="I95" s="23"/>
      <c r="J95" s="23"/>
      <c r="K95" s="23"/>
      <c r="L95" s="23"/>
      <c r="M95" s="23"/>
      <c r="N95" s="23"/>
    </row>
    <row r="97" spans="2:14">
      <c r="B97" s="51" t="s">
        <v>454</v>
      </c>
    </row>
    <row r="98" spans="2:14">
      <c r="B98" s="36" t="s">
        <v>83</v>
      </c>
      <c r="C98" s="89">
        <v>2018</v>
      </c>
      <c r="D98" s="89">
        <v>2019</v>
      </c>
      <c r="E98" s="89">
        <v>2020</v>
      </c>
      <c r="F98" s="89">
        <v>2021</v>
      </c>
      <c r="G98" s="89">
        <v>2022</v>
      </c>
      <c r="H98" s="89">
        <v>2023</v>
      </c>
      <c r="I98" s="89">
        <v>2025</v>
      </c>
      <c r="J98" s="89">
        <v>2030</v>
      </c>
      <c r="K98" s="89">
        <v>2035</v>
      </c>
      <c r="L98" s="89">
        <v>2040</v>
      </c>
      <c r="M98" s="89">
        <v>2045</v>
      </c>
      <c r="N98" s="89">
        <v>2050</v>
      </c>
    </row>
    <row r="99" spans="2:14">
      <c r="B99" s="31" t="s">
        <v>42</v>
      </c>
      <c r="C99" s="37">
        <f t="shared" ref="C99:N99" si="38">C57*$C$6*10</f>
        <v>796.98445236357827</v>
      </c>
      <c r="D99" s="37">
        <f t="shared" si="38"/>
        <v>789.0935171916617</v>
      </c>
      <c r="E99" s="37">
        <f t="shared" si="38"/>
        <v>781.28071009075416</v>
      </c>
      <c r="F99" s="37">
        <f t="shared" ref="F99:G99" si="39">F57*$C$6*10</f>
        <v>773.545257515598</v>
      </c>
      <c r="G99" s="37">
        <f t="shared" si="39"/>
        <v>765.88639357980014</v>
      </c>
      <c r="H99" s="37">
        <f t="shared" ref="H99" si="40">H57*$C$6*10</f>
        <v>758.3033599800001</v>
      </c>
      <c r="I99" s="37">
        <f t="shared" si="38"/>
        <v>737.0751309705106</v>
      </c>
      <c r="J99" s="37">
        <f t="shared" si="38"/>
        <v>686.61420165558741</v>
      </c>
      <c r="K99" s="37">
        <f t="shared" si="38"/>
        <v>661.44803533577146</v>
      </c>
      <c r="L99" s="37">
        <f t="shared" si="38"/>
        <v>637.22643920167661</v>
      </c>
      <c r="M99" s="37">
        <f t="shared" si="38"/>
        <v>637.22643920167661</v>
      </c>
      <c r="N99" s="37">
        <f t="shared" si="38"/>
        <v>637.22643920167661</v>
      </c>
    </row>
    <row r="100" spans="2:14">
      <c r="B100" s="31" t="s">
        <v>48</v>
      </c>
      <c r="C100" s="37">
        <f t="shared" ref="C100:N100" si="41">C58*$C$8*10</f>
        <v>782.85643384268133</v>
      </c>
      <c r="D100" s="37">
        <f t="shared" si="41"/>
        <v>775.81072593809711</v>
      </c>
      <c r="E100" s="37">
        <f t="shared" si="41"/>
        <v>768.82842940465423</v>
      </c>
      <c r="F100" s="37">
        <f t="shared" ref="F100:G100" si="42">F58*$C$8*10</f>
        <v>755.11129816964535</v>
      </c>
      <c r="G100" s="37">
        <f t="shared" si="42"/>
        <v>741.3941669346367</v>
      </c>
      <c r="H100" s="37">
        <f t="shared" ref="H100" si="43">H58*$C$8*10</f>
        <v>727.67703569962794</v>
      </c>
      <c r="I100" s="37">
        <f t="shared" si="41"/>
        <v>700.24277322961029</v>
      </c>
      <c r="J100" s="37">
        <f t="shared" si="41"/>
        <v>700.67927773000861</v>
      </c>
      <c r="K100" s="37">
        <f t="shared" si="41"/>
        <v>700.67927773000861</v>
      </c>
      <c r="L100" s="37">
        <f t="shared" si="41"/>
        <v>700.67927773000861</v>
      </c>
      <c r="M100" s="37">
        <f t="shared" si="41"/>
        <v>700.67927773000861</v>
      </c>
      <c r="N100" s="37">
        <f t="shared" si="41"/>
        <v>700.67927773000861</v>
      </c>
    </row>
    <row r="101" spans="2:14">
      <c r="B101" s="87" t="s">
        <v>45</v>
      </c>
      <c r="C101" s="34">
        <v>0</v>
      </c>
      <c r="D101" s="34">
        <v>0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</row>
    <row r="102" spans="2:14">
      <c r="B102" s="90" t="s">
        <v>79</v>
      </c>
      <c r="C102" s="38">
        <v>0</v>
      </c>
      <c r="D102" s="38">
        <v>0</v>
      </c>
      <c r="E102" s="38">
        <v>0</v>
      </c>
      <c r="F102" s="38">
        <v>0</v>
      </c>
      <c r="G102" s="38">
        <v>0</v>
      </c>
      <c r="H102" s="38">
        <v>0</v>
      </c>
      <c r="I102" s="38">
        <v>0</v>
      </c>
      <c r="J102" s="38">
        <v>0</v>
      </c>
      <c r="K102" s="38">
        <v>0</v>
      </c>
      <c r="L102" s="38">
        <v>0</v>
      </c>
      <c r="M102" s="38">
        <v>0</v>
      </c>
      <c r="N102" s="38">
        <v>0</v>
      </c>
    </row>
    <row r="103" spans="2:14">
      <c r="B103" s="91" t="s">
        <v>156</v>
      </c>
      <c r="C103" s="37">
        <f>(C99*C42+C100*C43+C101*C44+C102*C45)</f>
        <v>795.37475268484559</v>
      </c>
      <c r="D103" s="37">
        <f>(D99*D42+D100*D43+D101*D44+D102*D45)</f>
        <v>786.52045232073272</v>
      </c>
      <c r="E103" s="37">
        <f>(E99*E42+E100*E43+E101*E44+E102*E45)</f>
        <v>779.29457618189804</v>
      </c>
      <c r="F103" s="37">
        <f t="shared" ref="F103:G103" si="44">(F99*F42+F100*F43+F101*F44+F102*F45)</f>
        <v>771.03078062542954</v>
      </c>
      <c r="G103" s="37">
        <f t="shared" si="44"/>
        <v>755.84610642453322</v>
      </c>
      <c r="H103" s="37">
        <f t="shared" ref="H103" si="45">(H99*H42+H100*H43+H101*H44+H102*H45)</f>
        <v>747.27182585420462</v>
      </c>
      <c r="I103" s="37">
        <f t="shared" ref="I103:N103" si="46">(I99*I42+I100*I43+I101*I44+I102*I45)</f>
        <v>677.0041497606428</v>
      </c>
      <c r="J103" s="37">
        <f t="shared" si="46"/>
        <v>343.44775158853787</v>
      </c>
      <c r="K103" s="37">
        <f t="shared" si="46"/>
        <v>218.27785166080454</v>
      </c>
      <c r="L103" s="37">
        <f t="shared" si="46"/>
        <v>108.328494664285</v>
      </c>
      <c r="M103" s="37">
        <f t="shared" si="46"/>
        <v>70.09490831218443</v>
      </c>
      <c r="N103" s="37">
        <f t="shared" si="46"/>
        <v>63.722643920167677</v>
      </c>
    </row>
    <row r="104" spans="2:14">
      <c r="B104" s="82"/>
      <c r="C104" s="47"/>
      <c r="D104" s="47"/>
      <c r="E104" s="47">
        <f t="shared" ref="E104" si="47">E103/$E103-1</f>
        <v>0</v>
      </c>
      <c r="F104" s="47">
        <f t="shared" ref="F104:N104" si="48">F103/$E103-1</f>
        <v>-1.0604200015039811E-2</v>
      </c>
      <c r="G104" s="47">
        <f t="shared" si="48"/>
        <v>-3.0089353209987735E-2</v>
      </c>
      <c r="H104" s="47">
        <f t="shared" ref="H104" si="49">H103/$E103-1</f>
        <v>-4.1091971260196258E-2</v>
      </c>
      <c r="I104" s="47">
        <f t="shared" si="48"/>
        <v>-0.13126028275779922</v>
      </c>
      <c r="J104" s="47">
        <f t="shared" si="48"/>
        <v>-0.55928379064148337</v>
      </c>
      <c r="K104" s="47">
        <f t="shared" si="48"/>
        <v>-0.7199032839029339</v>
      </c>
      <c r="L104" s="47">
        <f t="shared" si="48"/>
        <v>-0.86099159679125026</v>
      </c>
      <c r="M104" s="47">
        <f t="shared" si="48"/>
        <v>-0.9100533861590443</v>
      </c>
      <c r="N104" s="47">
        <f t="shared" si="48"/>
        <v>-0.91823035105367656</v>
      </c>
    </row>
    <row r="105" spans="2:14">
      <c r="C105" s="33">
        <f t="shared" ref="C105:E105" si="50">C100/C99</f>
        <v>0.98227315667325987</v>
      </c>
      <c r="D105" s="33">
        <f t="shared" si="50"/>
        <v>0.98316702524583233</v>
      </c>
      <c r="E105" s="33">
        <f t="shared" si="50"/>
        <v>0.98406170723880604</v>
      </c>
      <c r="F105" s="33">
        <f t="shared" ref="F105:N105" si="51">F100/F99</f>
        <v>0.97616951410812447</v>
      </c>
      <c r="G105" s="33">
        <f t="shared" si="51"/>
        <v>0.96802107094410539</v>
      </c>
      <c r="H105" s="33">
        <f t="shared" ref="H105" si="52">H100/H99</f>
        <v>0.95961204196539507</v>
      </c>
      <c r="I105" s="33">
        <f t="shared" si="51"/>
        <v>0.95002903205755573</v>
      </c>
      <c r="J105" s="33">
        <f t="shared" si="51"/>
        <v>1.0204846856364274</v>
      </c>
      <c r="K105" s="33">
        <f t="shared" si="51"/>
        <v>1.059311148115093</v>
      </c>
      <c r="L105" s="33">
        <f t="shared" si="51"/>
        <v>1.099576594166159</v>
      </c>
      <c r="M105" s="33">
        <f t="shared" si="51"/>
        <v>1.099576594166159</v>
      </c>
      <c r="N105" s="33">
        <f t="shared" si="51"/>
        <v>1.099576594166159</v>
      </c>
    </row>
    <row r="106" spans="2:14" hidden="1"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</row>
    <row r="107" spans="2:14" hidden="1">
      <c r="B107" s="51" t="s">
        <v>455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</row>
    <row r="108" spans="2:14" hidden="1">
      <c r="B108" s="75" t="s">
        <v>457</v>
      </c>
      <c r="I108" s="22"/>
      <c r="J108" s="22"/>
      <c r="K108" s="22"/>
      <c r="L108" s="22"/>
      <c r="M108" s="22"/>
      <c r="N108" s="22"/>
    </row>
    <row r="109" spans="2:14" hidden="1">
      <c r="B109" s="245"/>
      <c r="C109" s="241">
        <v>2018</v>
      </c>
      <c r="D109" s="241">
        <v>2019</v>
      </c>
      <c r="E109" s="241">
        <v>2020</v>
      </c>
      <c r="F109" s="241"/>
      <c r="G109" s="241"/>
      <c r="H109" s="241"/>
      <c r="I109" s="241">
        <v>2025</v>
      </c>
      <c r="J109" s="241">
        <v>2030</v>
      </c>
      <c r="K109" s="241">
        <v>2035</v>
      </c>
      <c r="L109" s="241">
        <v>2040</v>
      </c>
      <c r="M109" s="241">
        <v>2045</v>
      </c>
      <c r="N109" s="242">
        <v>2050</v>
      </c>
    </row>
    <row r="110" spans="2:14" hidden="1">
      <c r="B110" s="98" t="s">
        <v>443</v>
      </c>
      <c r="C110" s="159"/>
      <c r="D110" s="420">
        <f t="shared" ref="D110:N116" si="53">(D77/100)*($C$8*1000)</f>
        <v>464.41855189815016</v>
      </c>
      <c r="E110" s="420">
        <f t="shared" si="53"/>
        <v>459.91752661366002</v>
      </c>
      <c r="F110" s="420"/>
      <c r="G110" s="420"/>
      <c r="H110" s="970"/>
      <c r="I110" s="434">
        <f t="shared" si="53"/>
        <v>404.7274234200209</v>
      </c>
      <c r="J110" s="434">
        <f t="shared" si="53"/>
        <v>358.73567075865492</v>
      </c>
      <c r="K110" s="434">
        <f t="shared" si="53"/>
        <v>324.39384526809994</v>
      </c>
      <c r="L110" s="434">
        <f t="shared" si="53"/>
        <v>290.05201977754507</v>
      </c>
      <c r="M110" s="434">
        <f t="shared" si="53"/>
        <v>279.15411152000723</v>
      </c>
      <c r="N110" s="434">
        <f t="shared" si="53"/>
        <v>268.25620326246946</v>
      </c>
    </row>
    <row r="111" spans="2:14" hidden="1">
      <c r="B111" s="98" t="s">
        <v>444</v>
      </c>
      <c r="C111" s="159"/>
      <c r="D111" s="420">
        <f t="shared" si="53"/>
        <v>464.41855189815016</v>
      </c>
      <c r="E111" s="420">
        <f t="shared" si="53"/>
        <v>459.91752661366002</v>
      </c>
      <c r="F111" s="420"/>
      <c r="G111" s="420"/>
      <c r="H111" s="970"/>
      <c r="I111" s="434">
        <f t="shared" si="53"/>
        <v>404.7274234200209</v>
      </c>
      <c r="J111" s="434">
        <f t="shared" si="53"/>
        <v>358.73567075865492</v>
      </c>
      <c r="K111" s="434">
        <f t="shared" si="53"/>
        <v>324.39384526809994</v>
      </c>
      <c r="L111" s="434">
        <f t="shared" si="53"/>
        <v>290.05201977754507</v>
      </c>
      <c r="M111" s="434">
        <f t="shared" si="53"/>
        <v>279.15411152000723</v>
      </c>
      <c r="N111" s="434">
        <f t="shared" si="53"/>
        <v>268.25620326246946</v>
      </c>
    </row>
    <row r="112" spans="2:14" hidden="1">
      <c r="B112" s="98" t="s">
        <v>445</v>
      </c>
      <c r="C112" s="49"/>
      <c r="D112" s="420">
        <f t="shared" si="53"/>
        <v>648.71162804820983</v>
      </c>
      <c r="E112" s="420">
        <f t="shared" si="53"/>
        <v>642.42448161908078</v>
      </c>
      <c r="F112" s="420"/>
      <c r="G112" s="420"/>
      <c r="H112" s="970"/>
      <c r="I112" s="434">
        <f t="shared" si="53"/>
        <v>565.33354382479104</v>
      </c>
      <c r="J112" s="434">
        <f t="shared" si="53"/>
        <v>501.09109566288305</v>
      </c>
      <c r="K112" s="434">
        <f t="shared" si="53"/>
        <v>453.12156164433003</v>
      </c>
      <c r="L112" s="434">
        <f t="shared" si="53"/>
        <v>405.15202762577724</v>
      </c>
      <c r="M112" s="434">
        <f t="shared" si="53"/>
        <v>389.9295525993752</v>
      </c>
      <c r="N112" s="434">
        <f t="shared" si="53"/>
        <v>374.70707757297311</v>
      </c>
    </row>
    <row r="113" spans="1:14" hidden="1">
      <c r="B113" s="98" t="s">
        <v>446</v>
      </c>
      <c r="C113" s="49"/>
      <c r="D113" s="420">
        <f t="shared" si="53"/>
        <v>729.80058155423592</v>
      </c>
      <c r="E113" s="420">
        <f t="shared" si="53"/>
        <v>722.72754182146582</v>
      </c>
      <c r="F113" s="420"/>
      <c r="G113" s="420"/>
      <c r="H113" s="970"/>
      <c r="I113" s="434">
        <f t="shared" si="53"/>
        <v>636.00023680288996</v>
      </c>
      <c r="J113" s="434">
        <f t="shared" si="53"/>
        <v>563.72748262074333</v>
      </c>
      <c r="K113" s="434">
        <f t="shared" si="53"/>
        <v>509.76175684987129</v>
      </c>
      <c r="L113" s="434">
        <f t="shared" si="53"/>
        <v>455.79603107899942</v>
      </c>
      <c r="M113" s="434">
        <f t="shared" si="53"/>
        <v>438.67074667429711</v>
      </c>
      <c r="N113" s="434">
        <f t="shared" si="53"/>
        <v>421.54546226959485</v>
      </c>
    </row>
    <row r="114" spans="1:14" hidden="1">
      <c r="B114" s="98" t="s">
        <v>447</v>
      </c>
      <c r="C114" s="49"/>
      <c r="D114" s="420">
        <f t="shared" si="53"/>
        <v>830.05601497986845</v>
      </c>
      <c r="E114" s="420">
        <f t="shared" si="53"/>
        <v>822.01132534441456</v>
      </c>
      <c r="F114" s="420"/>
      <c r="G114" s="420"/>
      <c r="H114" s="970"/>
      <c r="I114" s="434">
        <f t="shared" si="53"/>
        <v>723.36996630308488</v>
      </c>
      <c r="J114" s="434">
        <f t="shared" si="53"/>
        <v>641.16883376864348</v>
      </c>
      <c r="K114" s="434">
        <f t="shared" si="53"/>
        <v>579.78963455854057</v>
      </c>
      <c r="L114" s="434">
        <f t="shared" si="53"/>
        <v>518.41043534843766</v>
      </c>
      <c r="M114" s="434">
        <f t="shared" si="53"/>
        <v>498.93258662147326</v>
      </c>
      <c r="N114" s="434">
        <f t="shared" si="53"/>
        <v>479.45473789450881</v>
      </c>
    </row>
    <row r="115" spans="1:14" hidden="1">
      <c r="B115" s="98" t="s">
        <v>448</v>
      </c>
      <c r="C115" s="49"/>
      <c r="D115" s="420">
        <f t="shared" si="53"/>
        <v>830.05601497986845</v>
      </c>
      <c r="E115" s="420">
        <f t="shared" si="53"/>
        <v>822.01132534441456</v>
      </c>
      <c r="F115" s="420"/>
      <c r="G115" s="420"/>
      <c r="H115" s="970"/>
      <c r="I115" s="434">
        <f t="shared" si="53"/>
        <v>723.36996630308488</v>
      </c>
      <c r="J115" s="434">
        <f t="shared" si="53"/>
        <v>641.16883376864348</v>
      </c>
      <c r="K115" s="434">
        <f t="shared" si="53"/>
        <v>579.78963455854057</v>
      </c>
      <c r="L115" s="434">
        <f t="shared" si="53"/>
        <v>518.41043534843766</v>
      </c>
      <c r="M115" s="434">
        <f t="shared" si="53"/>
        <v>498.93258662147326</v>
      </c>
      <c r="N115" s="434">
        <f t="shared" si="53"/>
        <v>479.45473789450881</v>
      </c>
    </row>
    <row r="116" spans="1:14" hidden="1">
      <c r="A116" s="44"/>
      <c r="B116" s="98" t="s">
        <v>449</v>
      </c>
      <c r="C116" s="410"/>
      <c r="D116" s="420">
        <f t="shared" si="53"/>
        <v>796.14608896825746</v>
      </c>
      <c r="E116" s="420">
        <f t="shared" si="53"/>
        <v>788.43004562341719</v>
      </c>
      <c r="F116" s="420"/>
      <c r="G116" s="420"/>
      <c r="H116" s="970"/>
      <c r="I116" s="434">
        <f t="shared" si="53"/>
        <v>693.81844014860724</v>
      </c>
      <c r="J116" s="434">
        <f t="shared" si="53"/>
        <v>614.97543558626558</v>
      </c>
      <c r="K116" s="434">
        <f t="shared" si="53"/>
        <v>556.10373474531423</v>
      </c>
      <c r="L116" s="434">
        <f t="shared" si="53"/>
        <v>497.23203390436299</v>
      </c>
      <c r="M116" s="434">
        <f t="shared" si="53"/>
        <v>478.54990546286962</v>
      </c>
      <c r="N116" s="434">
        <f t="shared" si="53"/>
        <v>459.86777702137618</v>
      </c>
    </row>
    <row r="117" spans="1:14" hidden="1">
      <c r="A117" s="44"/>
      <c r="B117" s="233"/>
      <c r="C117" s="411"/>
      <c r="D117" s="292"/>
      <c r="E117" s="292"/>
      <c r="F117" s="292"/>
      <c r="G117" s="292"/>
      <c r="H117" s="292"/>
    </row>
    <row r="118" spans="1:14" hidden="1">
      <c r="B118" s="75" t="s">
        <v>456</v>
      </c>
      <c r="I118" s="22"/>
      <c r="J118" s="22"/>
      <c r="K118" s="22"/>
      <c r="L118" s="22"/>
      <c r="M118" s="22"/>
      <c r="N118" s="22"/>
    </row>
    <row r="119" spans="1:14" hidden="1">
      <c r="B119" s="245"/>
      <c r="C119" s="241">
        <v>2018</v>
      </c>
      <c r="D119" s="241">
        <v>2019</v>
      </c>
      <c r="E119" s="241">
        <v>2020</v>
      </c>
      <c r="F119" s="241"/>
      <c r="G119" s="241"/>
      <c r="H119" s="241"/>
      <c r="I119" s="241">
        <v>2025</v>
      </c>
      <c r="J119" s="241">
        <v>2030</v>
      </c>
      <c r="K119" s="241">
        <v>2035</v>
      </c>
      <c r="L119" s="241">
        <v>2040</v>
      </c>
      <c r="M119" s="241">
        <v>2045</v>
      </c>
      <c r="N119" s="242">
        <v>2050</v>
      </c>
    </row>
    <row r="120" spans="1:14" hidden="1">
      <c r="B120" s="98" t="s">
        <v>443</v>
      </c>
      <c r="C120" s="159"/>
      <c r="D120" s="416">
        <f t="shared" ref="D120:N126" si="54">(D87/100)*($C$6*1000)</f>
        <v>520.90298046990267</v>
      </c>
      <c r="E120" s="416">
        <f t="shared" si="54"/>
        <v>515.9888014088657</v>
      </c>
      <c r="F120" s="416"/>
      <c r="G120" s="416"/>
      <c r="H120" s="416"/>
      <c r="I120" s="436">
        <f t="shared" si="54"/>
        <v>454.66822784874324</v>
      </c>
      <c r="J120" s="436">
        <f t="shared" si="54"/>
        <v>403.00138377502242</v>
      </c>
      <c r="K120" s="436">
        <f t="shared" si="54"/>
        <v>373.47760863879807</v>
      </c>
      <c r="L120" s="436">
        <f t="shared" si="54"/>
        <v>343.99253427257713</v>
      </c>
      <c r="M120" s="436">
        <f t="shared" si="54"/>
        <v>335.80223583751575</v>
      </c>
      <c r="N120" s="436">
        <f t="shared" si="54"/>
        <v>327.61193740245437</v>
      </c>
    </row>
    <row r="121" spans="1:14" hidden="1">
      <c r="B121" s="98" t="s">
        <v>444</v>
      </c>
      <c r="C121" s="159"/>
      <c r="D121" s="416">
        <f t="shared" si="54"/>
        <v>520.90298046990267</v>
      </c>
      <c r="E121" s="416">
        <f t="shared" si="54"/>
        <v>515.9888014088657</v>
      </c>
      <c r="F121" s="416"/>
      <c r="G121" s="416"/>
      <c r="H121" s="416"/>
      <c r="I121" s="436">
        <f t="shared" si="54"/>
        <v>454.66822784874324</v>
      </c>
      <c r="J121" s="436">
        <f t="shared" si="54"/>
        <v>403.00138377502242</v>
      </c>
      <c r="K121" s="436">
        <f t="shared" si="54"/>
        <v>373.47760863879807</v>
      </c>
      <c r="L121" s="436">
        <f t="shared" si="54"/>
        <v>343.99253427257713</v>
      </c>
      <c r="M121" s="436">
        <f t="shared" si="54"/>
        <v>335.80223583751575</v>
      </c>
      <c r="N121" s="436">
        <f t="shared" si="54"/>
        <v>327.61193740245437</v>
      </c>
    </row>
    <row r="122" spans="1:14" hidden="1">
      <c r="B122" s="98" t="s">
        <v>445</v>
      </c>
      <c r="C122" s="49"/>
      <c r="D122" s="416">
        <f t="shared" si="54"/>
        <v>654.84946116216327</v>
      </c>
      <c r="E122" s="416">
        <f t="shared" si="54"/>
        <v>648.67163605685971</v>
      </c>
      <c r="F122" s="416"/>
      <c r="G122" s="416"/>
      <c r="H122" s="416"/>
      <c r="I122" s="436">
        <f t="shared" si="54"/>
        <v>571.58291500984865</v>
      </c>
      <c r="J122" s="436">
        <f t="shared" si="54"/>
        <v>506.63031103145687</v>
      </c>
      <c r="K122" s="436">
        <f t="shared" si="54"/>
        <v>469.51470800306043</v>
      </c>
      <c r="L122" s="436">
        <f t="shared" si="54"/>
        <v>432.44775737123985</v>
      </c>
      <c r="M122" s="436">
        <f t="shared" si="54"/>
        <v>422.15138219573413</v>
      </c>
      <c r="N122" s="436">
        <f t="shared" si="54"/>
        <v>411.85500702022841</v>
      </c>
    </row>
    <row r="123" spans="1:14" hidden="1">
      <c r="B123" s="98" t="s">
        <v>446</v>
      </c>
      <c r="C123" s="49"/>
      <c r="D123" s="416">
        <f t="shared" si="54"/>
        <v>818.56182645270394</v>
      </c>
      <c r="E123" s="416">
        <f t="shared" si="54"/>
        <v>810.83954507107467</v>
      </c>
      <c r="F123" s="416"/>
      <c r="G123" s="416"/>
      <c r="H123" s="416"/>
      <c r="I123" s="436">
        <f t="shared" si="54"/>
        <v>714.47864376231087</v>
      </c>
      <c r="J123" s="436">
        <f t="shared" si="54"/>
        <v>633.28788878932107</v>
      </c>
      <c r="K123" s="436">
        <f t="shared" si="54"/>
        <v>586.89338500382553</v>
      </c>
      <c r="L123" s="436">
        <f t="shared" si="54"/>
        <v>540.55969671404978</v>
      </c>
      <c r="M123" s="436">
        <f t="shared" si="54"/>
        <v>527.68922774466762</v>
      </c>
      <c r="N123" s="436">
        <f t="shared" si="54"/>
        <v>514.81875877528557</v>
      </c>
    </row>
    <row r="124" spans="1:14" hidden="1">
      <c r="B124" s="98" t="s">
        <v>447</v>
      </c>
      <c r="C124" s="49"/>
      <c r="D124" s="416">
        <f t="shared" si="54"/>
        <v>907.85948024754441</v>
      </c>
      <c r="E124" s="416">
        <f t="shared" si="54"/>
        <v>899.29476816973727</v>
      </c>
      <c r="F124" s="416"/>
      <c r="G124" s="416"/>
      <c r="H124" s="416"/>
      <c r="I124" s="436">
        <f t="shared" si="54"/>
        <v>792.42176853638102</v>
      </c>
      <c r="J124" s="436">
        <f t="shared" si="54"/>
        <v>702.37384029361056</v>
      </c>
      <c r="K124" s="436">
        <f t="shared" si="54"/>
        <v>650.91811791333373</v>
      </c>
      <c r="L124" s="436">
        <f t="shared" si="54"/>
        <v>599.52984544649155</v>
      </c>
      <c r="M124" s="436">
        <f t="shared" si="54"/>
        <v>585.25532531681324</v>
      </c>
      <c r="N124" s="436">
        <f t="shared" si="54"/>
        <v>570.98080518713482</v>
      </c>
    </row>
    <row r="125" spans="1:14" hidden="1">
      <c r="B125" s="98" t="s">
        <v>448</v>
      </c>
      <c r="C125" s="49"/>
      <c r="D125" s="416">
        <f t="shared" si="54"/>
        <v>907.85948024754441</v>
      </c>
      <c r="E125" s="416">
        <f t="shared" si="54"/>
        <v>899.29476816973727</v>
      </c>
      <c r="F125" s="416"/>
      <c r="G125" s="416"/>
      <c r="H125" s="416"/>
      <c r="I125" s="436">
        <f t="shared" si="54"/>
        <v>792.42176853638102</v>
      </c>
      <c r="J125" s="436">
        <f t="shared" si="54"/>
        <v>702.37384029361056</v>
      </c>
      <c r="K125" s="436">
        <f t="shared" si="54"/>
        <v>650.91811791333373</v>
      </c>
      <c r="L125" s="436">
        <f t="shared" si="54"/>
        <v>599.52984544649155</v>
      </c>
      <c r="M125" s="436">
        <f t="shared" si="54"/>
        <v>585.25532531681324</v>
      </c>
      <c r="N125" s="436">
        <f t="shared" si="54"/>
        <v>570.98080518713482</v>
      </c>
    </row>
    <row r="126" spans="1:14" hidden="1">
      <c r="A126" s="44"/>
      <c r="B126" s="98" t="s">
        <v>449</v>
      </c>
      <c r="C126" s="410"/>
      <c r="D126" s="416">
        <f t="shared" si="54"/>
        <v>892.97653794840448</v>
      </c>
      <c r="E126" s="416">
        <f t="shared" si="54"/>
        <v>884.55223098662691</v>
      </c>
      <c r="F126" s="416"/>
      <c r="G126" s="416"/>
      <c r="H126" s="416"/>
      <c r="I126" s="436">
        <f t="shared" si="54"/>
        <v>779.4312477407027</v>
      </c>
      <c r="J126" s="436">
        <f t="shared" si="54"/>
        <v>690.85951504289574</v>
      </c>
      <c r="K126" s="436">
        <f t="shared" si="54"/>
        <v>640.24732909508236</v>
      </c>
      <c r="L126" s="436">
        <f t="shared" si="54"/>
        <v>589.70148732441805</v>
      </c>
      <c r="M126" s="436">
        <f t="shared" si="54"/>
        <v>575.66097572145554</v>
      </c>
      <c r="N126" s="436">
        <f t="shared" si="54"/>
        <v>561.62046411849326</v>
      </c>
    </row>
    <row r="127" spans="1:14">
      <c r="A127" s="44"/>
      <c r="B127" s="233"/>
      <c r="C127" s="411"/>
      <c r="D127" s="292"/>
      <c r="E127" s="292"/>
      <c r="F127" s="292"/>
      <c r="G127" s="292"/>
      <c r="H127" s="292"/>
    </row>
    <row r="128" spans="1:14"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</row>
    <row r="129" spans="2:28" s="133" customFormat="1">
      <c r="B129" s="59" t="s">
        <v>56</v>
      </c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1" spans="2:28">
      <c r="B131" s="19" t="s">
        <v>86</v>
      </c>
    </row>
    <row r="133" spans="2:28">
      <c r="B133" s="136" t="s">
        <v>87</v>
      </c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</row>
    <row r="135" spans="2:28" ht="15.75" thickBot="1">
      <c r="B135" s="75" t="s">
        <v>333</v>
      </c>
      <c r="P135" s="1612" t="s">
        <v>701</v>
      </c>
      <c r="Q135" s="1612"/>
      <c r="R135" s="1612"/>
      <c r="S135" s="1612"/>
      <c r="T135" s="1612"/>
      <c r="U135" s="1612"/>
      <c r="V135" s="1612"/>
      <c r="W135" s="1612"/>
    </row>
    <row r="136" spans="2:28">
      <c r="B136" s="63"/>
      <c r="C136" s="85">
        <v>2018</v>
      </c>
      <c r="D136" s="85">
        <v>2019</v>
      </c>
      <c r="E136" s="85">
        <v>2020</v>
      </c>
      <c r="F136" s="85">
        <v>2021</v>
      </c>
      <c r="G136" s="85">
        <v>2022</v>
      </c>
      <c r="H136" s="85">
        <v>2023</v>
      </c>
      <c r="I136" s="27">
        <v>2025</v>
      </c>
      <c r="J136" s="27">
        <v>2030</v>
      </c>
      <c r="K136" s="27">
        <v>2035</v>
      </c>
      <c r="L136" s="27">
        <v>2040</v>
      </c>
      <c r="M136" s="27">
        <v>2045</v>
      </c>
      <c r="N136" s="28">
        <v>2050</v>
      </c>
      <c r="P136" s="912" t="s">
        <v>38</v>
      </c>
      <c r="Q136" s="913">
        <v>2023</v>
      </c>
      <c r="R136" s="913">
        <v>2025</v>
      </c>
      <c r="S136" s="913">
        <v>2030</v>
      </c>
      <c r="T136" s="913">
        <v>2035</v>
      </c>
      <c r="U136" s="913">
        <v>2040</v>
      </c>
      <c r="V136" s="913">
        <v>2045</v>
      </c>
      <c r="W136" s="914">
        <v>2050</v>
      </c>
    </row>
    <row r="137" spans="2:28">
      <c r="B137" s="98" t="s">
        <v>42</v>
      </c>
      <c r="C137" s="612">
        <v>0.994991652754591</v>
      </c>
      <c r="D137" s="613">
        <v>0.9917491749174917</v>
      </c>
      <c r="E137" s="613">
        <v>0.99008264462809914</v>
      </c>
      <c r="F137" s="613">
        <v>0.98529411764705888</v>
      </c>
      <c r="G137" s="613">
        <v>0.9822294022617124</v>
      </c>
      <c r="H137" s="967">
        <v>0.98233962253537777</v>
      </c>
      <c r="I137" s="1047">
        <v>0.97531904529477065</v>
      </c>
      <c r="J137" s="1049">
        <v>0.87078100099724998</v>
      </c>
      <c r="K137" s="1049">
        <v>0.65628293431272178</v>
      </c>
      <c r="L137" s="1049">
        <v>0.41872235239669431</v>
      </c>
      <c r="M137" s="1049">
        <v>0.27083474909090921</v>
      </c>
      <c r="N137" s="1049">
        <v>0.1819752449586777</v>
      </c>
      <c r="P137" s="915" t="s">
        <v>42</v>
      </c>
      <c r="Q137" s="924">
        <v>0.98233962253537777</v>
      </c>
      <c r="R137" s="925">
        <v>0.97531904529477065</v>
      </c>
      <c r="S137" s="925">
        <v>0.87633472000551449</v>
      </c>
      <c r="T137" s="925">
        <v>0.65628293431272189</v>
      </c>
      <c r="U137" s="925">
        <v>0.40872565818181827</v>
      </c>
      <c r="V137" s="925">
        <v>0.26337689785123974</v>
      </c>
      <c r="W137" s="927">
        <v>0.1810231788429752</v>
      </c>
    </row>
    <row r="138" spans="2:28">
      <c r="B138" s="98" t="s">
        <v>48</v>
      </c>
      <c r="C138" s="612">
        <v>5.008347245409015E-3</v>
      </c>
      <c r="D138" s="613">
        <v>6.6006600660066007E-3</v>
      </c>
      <c r="E138" s="613">
        <v>9.9173553719008271E-3</v>
      </c>
      <c r="F138" s="613">
        <v>1.3071895424836602E-2</v>
      </c>
      <c r="G138" s="613">
        <v>1.6155088852988692E-2</v>
      </c>
      <c r="H138" s="967">
        <v>1.5649394723516771E-2</v>
      </c>
      <c r="I138" s="1047">
        <v>2.1858569449102545E-2</v>
      </c>
      <c r="J138" s="1049">
        <v>2.8049967796209989E-2</v>
      </c>
      <c r="K138" s="1049">
        <v>1.8089384648792881E-2</v>
      </c>
      <c r="L138" s="1049">
        <v>5.4219553719008304E-3</v>
      </c>
      <c r="M138" s="1049">
        <v>9.7898016528926031E-4</v>
      </c>
      <c r="N138" s="1049">
        <v>5.0294710743802051E-4</v>
      </c>
      <c r="P138" s="915" t="s">
        <v>10</v>
      </c>
      <c r="Q138" s="924">
        <v>1.5649394723516771E-2</v>
      </c>
      <c r="R138" s="925">
        <v>2.1858569449102545E-2</v>
      </c>
      <c r="S138" s="925">
        <v>2.9636744655714125E-2</v>
      </c>
      <c r="T138" s="925">
        <v>2.5229880516561495E-2</v>
      </c>
      <c r="U138" s="925">
        <v>1.6846748760330609E-2</v>
      </c>
      <c r="V138" s="925">
        <v>8.4368314049587043E-3</v>
      </c>
      <c r="W138" s="927">
        <v>1.4550132231405232E-3</v>
      </c>
    </row>
    <row r="139" spans="2:28">
      <c r="B139" s="98" t="s">
        <v>45</v>
      </c>
      <c r="C139" s="612">
        <v>0</v>
      </c>
      <c r="D139" s="613">
        <v>0</v>
      </c>
      <c r="E139" s="613">
        <v>0</v>
      </c>
      <c r="F139" s="613">
        <v>1.6339869281045752E-3</v>
      </c>
      <c r="G139" s="613">
        <v>1.6155088852988692E-3</v>
      </c>
      <c r="H139" s="967">
        <v>2.0109827411054957E-3</v>
      </c>
      <c r="I139" s="1047">
        <v>2.2677970326057217E-3</v>
      </c>
      <c r="J139" s="1049">
        <v>9.9996491908638782E-2</v>
      </c>
      <c r="K139" s="1049">
        <v>0.3208121337659473</v>
      </c>
      <c r="L139" s="1049">
        <v>0.56175792876033048</v>
      </c>
      <c r="M139" s="1049">
        <v>0.70275892049586763</v>
      </c>
      <c r="N139" s="1049">
        <v>0.78228817669421491</v>
      </c>
      <c r="P139" s="915" t="s">
        <v>45</v>
      </c>
      <c r="Q139" s="924">
        <v>2.0109827411054957E-3</v>
      </c>
      <c r="R139" s="925">
        <v>2.2677970326057217E-3</v>
      </c>
      <c r="S139" s="925">
        <v>9.2855996040870178E-2</v>
      </c>
      <c r="T139" s="925">
        <v>0.3136716378981787</v>
      </c>
      <c r="U139" s="925">
        <v>0.56032982958677668</v>
      </c>
      <c r="V139" s="925">
        <v>0.70275892049586763</v>
      </c>
      <c r="W139" s="927">
        <v>0.78228817669421491</v>
      </c>
    </row>
    <row r="140" spans="2:28" ht="15.75" thickBot="1">
      <c r="B140" s="98" t="s">
        <v>79</v>
      </c>
      <c r="C140" s="612">
        <v>0</v>
      </c>
      <c r="D140" s="613">
        <v>0</v>
      </c>
      <c r="E140" s="613">
        <v>0</v>
      </c>
      <c r="F140" s="613">
        <v>0</v>
      </c>
      <c r="G140" s="613">
        <v>0</v>
      </c>
      <c r="H140" s="967">
        <v>0</v>
      </c>
      <c r="I140" s="1047">
        <v>5.5458822352104841E-4</v>
      </c>
      <c r="J140" s="1049">
        <v>1.1725392979012137E-3</v>
      </c>
      <c r="K140" s="1049">
        <v>4.8155472725379825E-3</v>
      </c>
      <c r="L140" s="1049">
        <v>1.4097763471074378E-2</v>
      </c>
      <c r="M140" s="1049">
        <v>2.542735024793388E-2</v>
      </c>
      <c r="N140" s="1049">
        <v>3.5233631239669411E-2</v>
      </c>
      <c r="P140" s="928" t="s">
        <v>47</v>
      </c>
      <c r="Q140" s="929">
        <v>0</v>
      </c>
      <c r="R140" s="930">
        <v>5.5458822352104841E-4</v>
      </c>
      <c r="S140" s="930">
        <v>1.1725392979012137E-3</v>
      </c>
      <c r="T140" s="930">
        <v>4.8155472725379825E-3</v>
      </c>
      <c r="U140" s="930">
        <v>1.4097763471074378E-2</v>
      </c>
      <c r="V140" s="930">
        <v>2.542735024793388E-2</v>
      </c>
      <c r="W140" s="931">
        <v>3.5233631239669411E-2</v>
      </c>
    </row>
    <row r="141" spans="2:28">
      <c r="B141" s="614" t="s">
        <v>559</v>
      </c>
      <c r="G141" s="1048">
        <f t="shared" ref="G141:H141" si="55">SUM(G137:G140)</f>
        <v>0.99999999999999989</v>
      </c>
      <c r="H141" s="1048">
        <f t="shared" si="55"/>
        <v>1</v>
      </c>
      <c r="I141" s="1048">
        <v>1</v>
      </c>
      <c r="J141" s="1048">
        <v>0.99999999999999989</v>
      </c>
      <c r="K141" s="1048">
        <v>0.99999999999999989</v>
      </c>
      <c r="L141" s="1048">
        <v>1</v>
      </c>
      <c r="M141" s="1048">
        <v>1</v>
      </c>
      <c r="N141" s="1048">
        <v>1</v>
      </c>
      <c r="Q141" s="1548">
        <f>SUM(Q137:Q140)</f>
        <v>1</v>
      </c>
      <c r="R141" s="1548">
        <f t="shared" ref="R141:W141" si="56">SUM(R137:R140)</f>
        <v>1</v>
      </c>
      <c r="S141" s="1548">
        <f t="shared" si="56"/>
        <v>0.99999999999999989</v>
      </c>
      <c r="T141" s="1548">
        <f t="shared" si="56"/>
        <v>1</v>
      </c>
      <c r="U141" s="1548">
        <f t="shared" si="56"/>
        <v>1</v>
      </c>
      <c r="V141" s="1548">
        <f t="shared" si="56"/>
        <v>1</v>
      </c>
      <c r="W141" s="1548">
        <f t="shared" si="56"/>
        <v>1</v>
      </c>
    </row>
    <row r="142" spans="2:28">
      <c r="I142" s="530"/>
      <c r="J142" s="530"/>
      <c r="K142" s="530"/>
      <c r="L142" s="530"/>
      <c r="M142" s="530"/>
      <c r="N142" s="530"/>
    </row>
    <row r="143" spans="2:28">
      <c r="B143" s="75" t="s">
        <v>560</v>
      </c>
      <c r="L143" s="19" t="s">
        <v>561</v>
      </c>
    </row>
    <row r="144" spans="2:28">
      <c r="B144" s="63"/>
      <c r="C144" s="27">
        <v>2018</v>
      </c>
      <c r="D144" s="27">
        <v>2019</v>
      </c>
      <c r="E144" s="27">
        <v>2020</v>
      </c>
      <c r="F144" s="27">
        <v>2021</v>
      </c>
      <c r="G144" s="27">
        <v>2022</v>
      </c>
      <c r="H144" s="27">
        <v>2023</v>
      </c>
      <c r="I144" s="27">
        <v>2025</v>
      </c>
      <c r="J144" s="27">
        <v>2030</v>
      </c>
      <c r="K144" s="27">
        <v>2035</v>
      </c>
      <c r="L144" s="27">
        <v>2040</v>
      </c>
      <c r="M144" s="27">
        <v>2045</v>
      </c>
      <c r="N144" s="28">
        <v>2050</v>
      </c>
      <c r="Q144" s="19">
        <v>2018</v>
      </c>
      <c r="R144" s="19">
        <v>2019</v>
      </c>
      <c r="S144" s="19">
        <v>2020</v>
      </c>
      <c r="T144" s="19">
        <v>2021</v>
      </c>
      <c r="U144" s="19">
        <v>2022</v>
      </c>
      <c r="V144" s="19">
        <v>2023</v>
      </c>
      <c r="W144" s="19">
        <v>2025</v>
      </c>
      <c r="X144" s="19">
        <v>2030</v>
      </c>
      <c r="Y144" s="19">
        <v>2035</v>
      </c>
      <c r="Z144" s="19">
        <v>2040</v>
      </c>
      <c r="AA144" s="19">
        <v>2045</v>
      </c>
      <c r="AB144" s="19">
        <v>2050</v>
      </c>
    </row>
    <row r="145" spans="2:42">
      <c r="B145" s="94" t="s">
        <v>42</v>
      </c>
      <c r="C145" s="253">
        <f>C137</f>
        <v>0.994991652754591</v>
      </c>
      <c r="D145" s="253">
        <f t="shared" ref="D145:N145" si="57">D137</f>
        <v>0.9917491749174917</v>
      </c>
      <c r="E145" s="253">
        <f t="shared" si="57"/>
        <v>0.99008264462809914</v>
      </c>
      <c r="F145" s="253">
        <f t="shared" si="57"/>
        <v>0.98529411764705888</v>
      </c>
      <c r="G145" s="253">
        <f t="shared" si="57"/>
        <v>0.9822294022617124</v>
      </c>
      <c r="H145" s="253">
        <f t="shared" si="57"/>
        <v>0.98233962253537777</v>
      </c>
      <c r="I145" s="253">
        <f t="shared" si="57"/>
        <v>0.97531904529477065</v>
      </c>
      <c r="J145" s="253">
        <f t="shared" si="57"/>
        <v>0.87078100099724998</v>
      </c>
      <c r="K145" s="253">
        <f t="shared" si="57"/>
        <v>0.65628293431272178</v>
      </c>
      <c r="L145" s="253">
        <f t="shared" si="57"/>
        <v>0.41872235239669431</v>
      </c>
      <c r="M145" s="253">
        <f t="shared" si="57"/>
        <v>0.27083474909090921</v>
      </c>
      <c r="N145" s="253">
        <f t="shared" si="57"/>
        <v>0.1819752449586777</v>
      </c>
      <c r="P145" s="19" t="s">
        <v>42</v>
      </c>
      <c r="Q145" s="19">
        <v>0.994991652754591</v>
      </c>
      <c r="R145" s="19">
        <v>0.9917491749174917</v>
      </c>
      <c r="S145" s="19">
        <v>0.99008264462809914</v>
      </c>
      <c r="T145" s="19">
        <v>0.98529411764705888</v>
      </c>
      <c r="U145" s="19">
        <v>0.9822294022617124</v>
      </c>
      <c r="V145" s="19">
        <v>0.98233962253537777</v>
      </c>
      <c r="W145" s="19">
        <v>0.97531904529477076</v>
      </c>
      <c r="X145" s="19">
        <v>0.87078100099725009</v>
      </c>
      <c r="Y145" s="19">
        <v>0.65628293431272178</v>
      </c>
      <c r="Z145" s="19">
        <v>0.41872235239669425</v>
      </c>
      <c r="AA145" s="19">
        <v>0.27083474909090921</v>
      </c>
      <c r="AB145" s="19">
        <v>0.18197524495867773</v>
      </c>
      <c r="AE145" s="1608">
        <f>Q145-C145</f>
        <v>0</v>
      </c>
      <c r="AF145" s="1608">
        <f t="shared" ref="AF145:AP148" si="58">R145-D145</f>
        <v>0</v>
      </c>
      <c r="AG145" s="1608">
        <f t="shared" si="58"/>
        <v>0</v>
      </c>
      <c r="AH145" s="1608">
        <f t="shared" si="58"/>
        <v>0</v>
      </c>
      <c r="AI145" s="1608">
        <f t="shared" si="58"/>
        <v>0</v>
      </c>
      <c r="AJ145" s="1608">
        <f t="shared" si="58"/>
        <v>0</v>
      </c>
      <c r="AK145" s="1608">
        <f t="shared" si="58"/>
        <v>0</v>
      </c>
      <c r="AL145" s="1608">
        <f t="shared" si="58"/>
        <v>0</v>
      </c>
      <c r="AM145" s="1608">
        <f t="shared" si="58"/>
        <v>0</v>
      </c>
      <c r="AN145" s="1608">
        <f t="shared" si="58"/>
        <v>0</v>
      </c>
      <c r="AO145" s="1608">
        <f t="shared" si="58"/>
        <v>0</v>
      </c>
      <c r="AP145" s="1608">
        <f>AB145-N145</f>
        <v>0</v>
      </c>
    </row>
    <row r="146" spans="2:42">
      <c r="B146" s="94" t="s">
        <v>48</v>
      </c>
      <c r="C146" s="253">
        <f t="shared" ref="C146:N148" si="59">C138</f>
        <v>5.008347245409015E-3</v>
      </c>
      <c r="D146" s="253">
        <f t="shared" si="59"/>
        <v>6.6006600660066007E-3</v>
      </c>
      <c r="E146" s="253">
        <f t="shared" si="59"/>
        <v>9.9173553719008271E-3</v>
      </c>
      <c r="F146" s="253">
        <f t="shared" si="59"/>
        <v>1.3071895424836602E-2</v>
      </c>
      <c r="G146" s="253">
        <f t="shared" si="59"/>
        <v>1.6155088852988692E-2</v>
      </c>
      <c r="H146" s="253">
        <f t="shared" si="59"/>
        <v>1.5649394723516771E-2</v>
      </c>
      <c r="I146" s="253">
        <f t="shared" si="59"/>
        <v>2.1858569449102545E-2</v>
      </c>
      <c r="J146" s="253">
        <f t="shared" si="59"/>
        <v>2.8049967796209989E-2</v>
      </c>
      <c r="K146" s="253">
        <f t="shared" si="59"/>
        <v>1.8089384648792881E-2</v>
      </c>
      <c r="L146" s="253">
        <f t="shared" si="59"/>
        <v>5.4219553719008304E-3</v>
      </c>
      <c r="M146" s="253">
        <f t="shared" si="59"/>
        <v>9.7898016528926031E-4</v>
      </c>
      <c r="N146" s="253">
        <f t="shared" si="59"/>
        <v>5.0294710743802051E-4</v>
      </c>
      <c r="P146" s="19" t="s">
        <v>48</v>
      </c>
      <c r="Q146" s="19">
        <v>5.008347245409015E-3</v>
      </c>
      <c r="R146" s="19">
        <v>6.6006600660066007E-3</v>
      </c>
      <c r="S146" s="19">
        <v>9.9173553719008271E-3</v>
      </c>
      <c r="T146" s="19">
        <v>1.3071895424836602E-2</v>
      </c>
      <c r="U146" s="19">
        <v>1.6155088852988692E-2</v>
      </c>
      <c r="V146" s="19">
        <v>1.5649394723516771E-2</v>
      </c>
      <c r="W146" s="19">
        <v>2.1858569449102545E-2</v>
      </c>
      <c r="X146" s="19">
        <v>2.8049967796209985E-2</v>
      </c>
      <c r="Y146" s="19">
        <v>1.8089384648792881E-2</v>
      </c>
      <c r="Z146" s="19">
        <v>5.4219553719008304E-3</v>
      </c>
      <c r="AA146" s="19">
        <v>9.7898016528926031E-4</v>
      </c>
      <c r="AB146" s="19">
        <v>5.0294710743802051E-4</v>
      </c>
      <c r="AE146" s="1608">
        <f t="shared" ref="AE146:AE148" si="60">Q146-C146</f>
        <v>0</v>
      </c>
      <c r="AF146" s="1608">
        <f t="shared" si="58"/>
        <v>0</v>
      </c>
      <c r="AG146" s="1608">
        <f t="shared" si="58"/>
        <v>0</v>
      </c>
      <c r="AH146" s="1608">
        <f t="shared" si="58"/>
        <v>0</v>
      </c>
      <c r="AI146" s="1608">
        <f t="shared" si="58"/>
        <v>0</v>
      </c>
      <c r="AJ146" s="1608">
        <f t="shared" si="58"/>
        <v>0</v>
      </c>
      <c r="AK146" s="1608">
        <f t="shared" si="58"/>
        <v>0</v>
      </c>
      <c r="AL146" s="1608">
        <f t="shared" si="58"/>
        <v>0</v>
      </c>
      <c r="AM146" s="1608">
        <f t="shared" si="58"/>
        <v>0</v>
      </c>
      <c r="AN146" s="1608">
        <f t="shared" si="58"/>
        <v>0</v>
      </c>
      <c r="AO146" s="1608">
        <f t="shared" si="58"/>
        <v>0</v>
      </c>
      <c r="AP146" s="1608">
        <f t="shared" si="58"/>
        <v>0</v>
      </c>
    </row>
    <row r="147" spans="2:42">
      <c r="B147" s="94" t="s">
        <v>45</v>
      </c>
      <c r="C147" s="253">
        <f t="shared" si="59"/>
        <v>0</v>
      </c>
      <c r="D147" s="253">
        <f t="shared" si="59"/>
        <v>0</v>
      </c>
      <c r="E147" s="253">
        <f t="shared" si="59"/>
        <v>0</v>
      </c>
      <c r="F147" s="253">
        <f t="shared" si="59"/>
        <v>1.6339869281045752E-3</v>
      </c>
      <c r="G147" s="253">
        <f t="shared" si="59"/>
        <v>1.6155088852988692E-3</v>
      </c>
      <c r="H147" s="253">
        <f t="shared" si="59"/>
        <v>2.0109827411054957E-3</v>
      </c>
      <c r="I147" s="253">
        <f t="shared" si="59"/>
        <v>2.2677970326057217E-3</v>
      </c>
      <c r="J147" s="253">
        <f t="shared" si="59"/>
        <v>9.9996491908638782E-2</v>
      </c>
      <c r="K147" s="253">
        <f t="shared" si="59"/>
        <v>0.3208121337659473</v>
      </c>
      <c r="L147" s="253">
        <f t="shared" si="59"/>
        <v>0.56175792876033048</v>
      </c>
      <c r="M147" s="253">
        <f t="shared" si="59"/>
        <v>0.70275892049586763</v>
      </c>
      <c r="N147" s="253">
        <f t="shared" si="59"/>
        <v>0.78228817669421491</v>
      </c>
      <c r="P147" s="19" t="s">
        <v>45</v>
      </c>
      <c r="Q147" s="19">
        <v>0</v>
      </c>
      <c r="R147" s="19">
        <v>0</v>
      </c>
      <c r="S147" s="19">
        <v>0</v>
      </c>
      <c r="T147" s="19">
        <v>1.6339869281045752E-3</v>
      </c>
      <c r="U147" s="19">
        <v>1.6155088852988692E-3</v>
      </c>
      <c r="V147" s="19">
        <v>2.0109827411054957E-3</v>
      </c>
      <c r="W147" s="19">
        <v>2.2677970326057217E-3</v>
      </c>
      <c r="X147" s="19">
        <v>9.9996491908638782E-2</v>
      </c>
      <c r="Y147" s="19">
        <v>0.32081213376594736</v>
      </c>
      <c r="Z147" s="19">
        <v>0.56175792876033048</v>
      </c>
      <c r="AA147" s="19">
        <v>0.70275892049586763</v>
      </c>
      <c r="AB147" s="19">
        <v>0.78228817669421491</v>
      </c>
      <c r="AE147" s="1608">
        <f t="shared" si="60"/>
        <v>0</v>
      </c>
      <c r="AF147" s="1608">
        <f t="shared" si="58"/>
        <v>0</v>
      </c>
      <c r="AG147" s="1608">
        <f t="shared" si="58"/>
        <v>0</v>
      </c>
      <c r="AH147" s="1608">
        <f t="shared" si="58"/>
        <v>0</v>
      </c>
      <c r="AI147" s="1608">
        <f t="shared" si="58"/>
        <v>0</v>
      </c>
      <c r="AJ147" s="1608">
        <f t="shared" si="58"/>
        <v>0</v>
      </c>
      <c r="AK147" s="1608">
        <f t="shared" si="58"/>
        <v>0</v>
      </c>
      <c r="AL147" s="1608">
        <f t="shared" si="58"/>
        <v>0</v>
      </c>
      <c r="AM147" s="1608">
        <f t="shared" si="58"/>
        <v>0</v>
      </c>
      <c r="AN147" s="1608">
        <f t="shared" si="58"/>
        <v>0</v>
      </c>
      <c r="AO147" s="1608">
        <f t="shared" si="58"/>
        <v>0</v>
      </c>
      <c r="AP147" s="1608">
        <f t="shared" si="58"/>
        <v>0</v>
      </c>
    </row>
    <row r="148" spans="2:42">
      <c r="B148" s="94" t="s">
        <v>79</v>
      </c>
      <c r="C148" s="253">
        <f t="shared" si="59"/>
        <v>0</v>
      </c>
      <c r="D148" s="253">
        <f t="shared" si="59"/>
        <v>0</v>
      </c>
      <c r="E148" s="253">
        <f t="shared" si="59"/>
        <v>0</v>
      </c>
      <c r="F148" s="253">
        <f t="shared" si="59"/>
        <v>0</v>
      </c>
      <c r="G148" s="253">
        <f t="shared" si="59"/>
        <v>0</v>
      </c>
      <c r="H148" s="253">
        <f t="shared" si="59"/>
        <v>0</v>
      </c>
      <c r="I148" s="253">
        <f t="shared" si="59"/>
        <v>5.5458822352104841E-4</v>
      </c>
      <c r="J148" s="253">
        <f t="shared" si="59"/>
        <v>1.1725392979012137E-3</v>
      </c>
      <c r="K148" s="253">
        <f t="shared" si="59"/>
        <v>4.8155472725379825E-3</v>
      </c>
      <c r="L148" s="253">
        <f t="shared" si="59"/>
        <v>1.4097763471074378E-2</v>
      </c>
      <c r="M148" s="253">
        <f t="shared" si="59"/>
        <v>2.542735024793388E-2</v>
      </c>
      <c r="N148" s="253">
        <f t="shared" si="59"/>
        <v>3.5233631239669411E-2</v>
      </c>
      <c r="P148" s="19" t="s">
        <v>79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5.5458822352104841E-4</v>
      </c>
      <c r="X148" s="19">
        <v>1.1725392979012135E-3</v>
      </c>
      <c r="Y148" s="19">
        <v>4.8155472725379816E-3</v>
      </c>
      <c r="Z148" s="19">
        <v>1.4097763471074378E-2</v>
      </c>
      <c r="AA148" s="19">
        <v>2.542735024793388E-2</v>
      </c>
      <c r="AB148" s="19">
        <v>3.5233631239669411E-2</v>
      </c>
      <c r="AE148" s="1608">
        <f t="shared" si="60"/>
        <v>0</v>
      </c>
      <c r="AF148" s="1608">
        <f t="shared" si="58"/>
        <v>0</v>
      </c>
      <c r="AG148" s="1608">
        <f t="shared" si="58"/>
        <v>0</v>
      </c>
      <c r="AH148" s="1608">
        <f t="shared" si="58"/>
        <v>0</v>
      </c>
      <c r="AI148" s="1608">
        <f t="shared" si="58"/>
        <v>0</v>
      </c>
      <c r="AJ148" s="1608">
        <f t="shared" si="58"/>
        <v>0</v>
      </c>
      <c r="AK148" s="1608">
        <f t="shared" si="58"/>
        <v>0</v>
      </c>
      <c r="AL148" s="1608">
        <f t="shared" si="58"/>
        <v>0</v>
      </c>
      <c r="AM148" s="1608">
        <f t="shared" si="58"/>
        <v>0</v>
      </c>
      <c r="AN148" s="1608">
        <f t="shared" si="58"/>
        <v>0</v>
      </c>
      <c r="AO148" s="1608">
        <f t="shared" si="58"/>
        <v>0</v>
      </c>
      <c r="AP148" s="1608">
        <f t="shared" si="58"/>
        <v>0</v>
      </c>
    </row>
    <row r="150" spans="2:42">
      <c r="B150" s="61" t="s">
        <v>102</v>
      </c>
      <c r="C150" s="23"/>
      <c r="D150" s="23"/>
      <c r="E150" s="23" t="s">
        <v>105</v>
      </c>
      <c r="F150" s="23"/>
      <c r="G150" s="23"/>
      <c r="H150" s="23"/>
      <c r="I150" s="23"/>
      <c r="J150" s="23"/>
      <c r="K150" s="23"/>
      <c r="L150" s="23"/>
      <c r="M150" s="23"/>
      <c r="N150" s="23"/>
    </row>
    <row r="152" spans="2:42" ht="15.75" thickBot="1">
      <c r="B152" s="25" t="s">
        <v>166</v>
      </c>
      <c r="P152" s="1613" t="s">
        <v>714</v>
      </c>
      <c r="Q152" s="1613"/>
      <c r="R152" s="1613"/>
      <c r="S152" s="1613"/>
      <c r="T152" s="1613"/>
      <c r="U152" s="1613"/>
      <c r="V152" s="1613"/>
      <c r="W152" s="1613"/>
    </row>
    <row r="153" spans="2:42">
      <c r="B153" s="63"/>
      <c r="C153" s="27">
        <v>2018</v>
      </c>
      <c r="D153" s="27">
        <v>2019</v>
      </c>
      <c r="E153" s="27">
        <v>2020</v>
      </c>
      <c r="F153" s="27">
        <v>2021</v>
      </c>
      <c r="G153" s="27">
        <v>2022</v>
      </c>
      <c r="H153" s="85">
        <v>2023</v>
      </c>
      <c r="I153" s="27">
        <v>2025</v>
      </c>
      <c r="J153" s="27">
        <v>2030</v>
      </c>
      <c r="K153" s="27">
        <v>2035</v>
      </c>
      <c r="L153" s="27">
        <v>2040</v>
      </c>
      <c r="M153" s="27">
        <v>2045</v>
      </c>
      <c r="N153" s="28">
        <v>2050</v>
      </c>
      <c r="P153" s="912"/>
      <c r="Q153" s="913">
        <v>2023</v>
      </c>
      <c r="R153" s="913">
        <v>2025</v>
      </c>
      <c r="S153" s="913">
        <v>2030</v>
      </c>
      <c r="T153" s="913">
        <v>2035</v>
      </c>
      <c r="U153" s="913">
        <v>2040</v>
      </c>
      <c r="V153" s="913">
        <v>2045</v>
      </c>
      <c r="W153" s="914">
        <v>2050</v>
      </c>
    </row>
    <row r="154" spans="2:42">
      <c r="B154" s="87" t="s">
        <v>104</v>
      </c>
      <c r="C154" s="623">
        <v>33.700000000000003</v>
      </c>
      <c r="D154" s="623">
        <v>33.299999999999997</v>
      </c>
      <c r="E154" s="623">
        <v>33</v>
      </c>
      <c r="F154" s="623">
        <v>32.9</v>
      </c>
      <c r="G154" s="1003">
        <v>32.6</v>
      </c>
      <c r="H154" s="1005">
        <v>32.099114369900043</v>
      </c>
      <c r="I154" s="1004">
        <v>30.736683193351134</v>
      </c>
      <c r="J154" s="958">
        <v>27.061103225524814</v>
      </c>
      <c r="K154" s="958">
        <v>25.91001686011148</v>
      </c>
      <c r="L154" s="958">
        <v>24.594823107652434</v>
      </c>
      <c r="M154" s="958">
        <v>23.860391604785278</v>
      </c>
      <c r="N154" s="958">
        <v>23.538166410109255</v>
      </c>
      <c r="P154" s="915" t="s">
        <v>104</v>
      </c>
      <c r="Q154" s="940">
        <v>32.099114369900043</v>
      </c>
      <c r="R154" s="922">
        <v>30.736683193351134</v>
      </c>
      <c r="S154" s="922">
        <v>27.061103225524814</v>
      </c>
      <c r="T154" s="922">
        <v>25.91001686011148</v>
      </c>
      <c r="U154" s="922">
        <v>24.594823107652434</v>
      </c>
      <c r="V154" s="922">
        <v>23.860391604785278</v>
      </c>
      <c r="W154" s="922">
        <v>23.538166410109255</v>
      </c>
    </row>
    <row r="155" spans="2:42">
      <c r="B155" s="31" t="s">
        <v>81</v>
      </c>
      <c r="C155" s="622">
        <f>C154*0.85</f>
        <v>28.645000000000003</v>
      </c>
      <c r="D155" s="622">
        <f t="shared" ref="D155:H155" si="61">D154*0.85</f>
        <v>28.304999999999996</v>
      </c>
      <c r="E155" s="622">
        <f t="shared" si="61"/>
        <v>28.05</v>
      </c>
      <c r="F155" s="622">
        <f t="shared" si="61"/>
        <v>27.964999999999996</v>
      </c>
      <c r="G155" s="622">
        <f t="shared" si="61"/>
        <v>27.71</v>
      </c>
      <c r="H155" s="622">
        <f t="shared" si="61"/>
        <v>27.284247214415036</v>
      </c>
      <c r="I155" s="1004">
        <v>26.20024071738418</v>
      </c>
      <c r="J155" s="958">
        <v>25.344515434192868</v>
      </c>
      <c r="K155" s="958">
        <v>24.994891618723379</v>
      </c>
      <c r="L155" s="958">
        <v>25</v>
      </c>
      <c r="M155" s="958">
        <v>24.999999999999996</v>
      </c>
      <c r="N155" s="958">
        <v>24.999999999999996</v>
      </c>
      <c r="P155" s="915" t="s">
        <v>81</v>
      </c>
      <c r="Q155" s="940">
        <v>27.284247214415036</v>
      </c>
      <c r="R155" s="922">
        <v>26.20024071738418</v>
      </c>
      <c r="S155" s="922">
        <v>25.344515434192868</v>
      </c>
      <c r="T155" s="922">
        <v>24.994891618723379</v>
      </c>
      <c r="U155" s="922">
        <v>25</v>
      </c>
      <c r="V155" s="922">
        <v>24.999999999999996</v>
      </c>
      <c r="W155" s="922">
        <v>24.999999999999996</v>
      </c>
    </row>
    <row r="156" spans="2:42">
      <c r="B156" s="31" t="s">
        <v>82</v>
      </c>
      <c r="C156" s="968">
        <f t="shared" ref="C156:G156" si="62">D156</f>
        <v>125</v>
      </c>
      <c r="D156" s="968">
        <f t="shared" si="62"/>
        <v>125</v>
      </c>
      <c r="E156" s="968">
        <f t="shared" si="62"/>
        <v>125</v>
      </c>
      <c r="F156" s="968">
        <f t="shared" si="62"/>
        <v>125</v>
      </c>
      <c r="G156" s="968">
        <f t="shared" si="62"/>
        <v>125</v>
      </c>
      <c r="H156" s="968">
        <v>125</v>
      </c>
      <c r="I156" s="1554">
        <v>124.88029692705614</v>
      </c>
      <c r="J156" s="1555">
        <v>118.89151347656517</v>
      </c>
      <c r="K156" s="1555">
        <v>113.9186505705762</v>
      </c>
      <c r="L156" s="1555">
        <v>107.62088035969151</v>
      </c>
      <c r="M156" s="1555">
        <v>102.35741595859103</v>
      </c>
      <c r="N156" s="1555">
        <v>100.20882037612827</v>
      </c>
      <c r="P156" s="915" t="s">
        <v>82</v>
      </c>
      <c r="Q156" s="940">
        <v>125</v>
      </c>
      <c r="R156" s="922">
        <v>124.88029692705614</v>
      </c>
      <c r="S156" s="922">
        <v>118.89151347656517</v>
      </c>
      <c r="T156" s="922">
        <v>113.9186505705762</v>
      </c>
      <c r="U156" s="922">
        <v>107.62088035969151</v>
      </c>
      <c r="V156" s="922">
        <v>102.35741595859103</v>
      </c>
      <c r="W156" s="922">
        <v>100.20882037612827</v>
      </c>
    </row>
    <row r="157" spans="2:42">
      <c r="B157" s="31" t="s">
        <v>161</v>
      </c>
      <c r="C157" s="1006">
        <f t="shared" ref="C157:G157" si="63">D157</f>
        <v>6.9147936330191273</v>
      </c>
      <c r="D157" s="1006">
        <f t="shared" si="63"/>
        <v>6.9147936330191273</v>
      </c>
      <c r="E157" s="1006">
        <f t="shared" si="63"/>
        <v>6.9147936330191273</v>
      </c>
      <c r="F157" s="1006">
        <f t="shared" si="63"/>
        <v>6.9147936330191273</v>
      </c>
      <c r="G157" s="1006">
        <f t="shared" si="63"/>
        <v>6.9147936330191273</v>
      </c>
      <c r="H157" s="1006">
        <f>I157</f>
        <v>6.9147936330191273</v>
      </c>
      <c r="I157" s="1004">
        <v>6.9147936330191273</v>
      </c>
      <c r="J157" s="958">
        <v>6.1058586390335812</v>
      </c>
      <c r="K157" s="958">
        <v>5.8111818181818178</v>
      </c>
      <c r="L157" s="958">
        <v>5.4845265822784812</v>
      </c>
      <c r="M157" s="958">
        <v>5.213979797979797</v>
      </c>
      <c r="N157" s="958">
        <v>5.0999999999999988</v>
      </c>
      <c r="P157" s="915" t="s">
        <v>157</v>
      </c>
      <c r="Q157" s="940">
        <v>6.9147936330191273</v>
      </c>
      <c r="R157" s="922">
        <v>6.9147936330191273</v>
      </c>
      <c r="S157" s="922">
        <v>6.1058586390335812</v>
      </c>
      <c r="T157" s="922">
        <v>5.8111818181818178</v>
      </c>
      <c r="U157" s="922">
        <v>5.4845265822784812</v>
      </c>
      <c r="V157" s="922">
        <v>5.213979797979797</v>
      </c>
      <c r="W157" s="922">
        <v>5.0999999999999988</v>
      </c>
    </row>
    <row r="158" spans="2:42">
      <c r="J158" s="581">
        <f>J157-J60</f>
        <v>0.13285863903358131</v>
      </c>
      <c r="K158" s="581">
        <f t="shared" ref="K158:N158" si="64">K157-K60</f>
        <v>0.25618181818181807</v>
      </c>
      <c r="L158" s="581">
        <f t="shared" si="64"/>
        <v>0.38452658227848158</v>
      </c>
      <c r="M158" s="581">
        <f t="shared" si="64"/>
        <v>0.1139797979797974</v>
      </c>
      <c r="N158" s="581">
        <f t="shared" si="64"/>
        <v>0</v>
      </c>
    </row>
    <row r="159" spans="2:42">
      <c r="B159" s="25" t="s">
        <v>200</v>
      </c>
    </row>
    <row r="160" spans="2:42">
      <c r="B160" s="63"/>
      <c r="C160" s="27">
        <v>2018</v>
      </c>
      <c r="D160" s="27">
        <v>2019</v>
      </c>
      <c r="E160" s="27">
        <v>2020</v>
      </c>
      <c r="F160" s="27">
        <v>2021</v>
      </c>
      <c r="G160" s="27">
        <v>2022</v>
      </c>
      <c r="H160" s="27">
        <v>2023</v>
      </c>
      <c r="I160" s="27">
        <v>2025</v>
      </c>
      <c r="J160" s="27">
        <v>2030</v>
      </c>
      <c r="K160" s="27">
        <v>2035</v>
      </c>
      <c r="L160" s="27">
        <v>2040</v>
      </c>
      <c r="M160" s="27">
        <v>2045</v>
      </c>
      <c r="N160" s="28">
        <v>2050</v>
      </c>
      <c r="P160" s="1549"/>
      <c r="Q160" s="1550">
        <v>2015</v>
      </c>
      <c r="R160" s="1550">
        <v>2020</v>
      </c>
      <c r="S160" s="1550">
        <v>2025</v>
      </c>
      <c r="T160" s="1550">
        <v>2030</v>
      </c>
      <c r="U160" s="1550">
        <v>2035</v>
      </c>
      <c r="V160" s="1550">
        <v>2040</v>
      </c>
      <c r="W160" s="1550">
        <v>2045</v>
      </c>
      <c r="X160" s="1550">
        <v>2050</v>
      </c>
    </row>
    <row r="161" spans="2:24">
      <c r="B161" s="31" t="s">
        <v>104</v>
      </c>
      <c r="C161" s="80">
        <f t="shared" ref="C161:E161" si="65">C154*$E$6</f>
        <v>337</v>
      </c>
      <c r="D161" s="80">
        <f t="shared" si="65"/>
        <v>333</v>
      </c>
      <c r="E161" s="80">
        <f t="shared" si="65"/>
        <v>330</v>
      </c>
      <c r="F161" s="80">
        <f t="shared" ref="F161:G161" si="66">F154*$E$6</f>
        <v>329</v>
      </c>
      <c r="G161" s="80">
        <f t="shared" si="66"/>
        <v>326</v>
      </c>
      <c r="H161" s="80">
        <f t="shared" ref="H161" si="67">H154*$E$6</f>
        <v>320.99114369900042</v>
      </c>
      <c r="I161" s="80">
        <f t="shared" ref="I161:N161" si="68">I154*$E$6</f>
        <v>307.36683193351132</v>
      </c>
      <c r="J161" s="80">
        <f t="shared" si="68"/>
        <v>270.61103225524812</v>
      </c>
      <c r="K161" s="80">
        <f t="shared" si="68"/>
        <v>259.10016860111477</v>
      </c>
      <c r="L161" s="80">
        <f t="shared" si="68"/>
        <v>245.94823107652434</v>
      </c>
      <c r="M161" s="80">
        <f t="shared" si="68"/>
        <v>238.60391604785278</v>
      </c>
      <c r="N161" s="80">
        <f t="shared" si="68"/>
        <v>235.38166410109255</v>
      </c>
      <c r="P161" s="1551" t="s">
        <v>829</v>
      </c>
      <c r="Q161" s="1552">
        <v>33.884121402118133</v>
      </c>
      <c r="R161" s="1552">
        <v>32.683798660751208</v>
      </c>
      <c r="S161" s="1553">
        <v>30.736683193351134</v>
      </c>
      <c r="T161" s="1553">
        <v>27.061103225524814</v>
      </c>
      <c r="U161" s="1553">
        <v>25.91001686011148</v>
      </c>
      <c r="V161" s="1553">
        <v>24.594823107652434</v>
      </c>
      <c r="W161" s="1553">
        <v>23.860391604785278</v>
      </c>
      <c r="X161" s="1553">
        <v>23.538166410109255</v>
      </c>
    </row>
    <row r="162" spans="2:24">
      <c r="B162" s="31" t="s">
        <v>81</v>
      </c>
      <c r="C162" s="80">
        <f t="shared" ref="C162:E162" si="69">C155*$E$8</f>
        <v>395.30100000000004</v>
      </c>
      <c r="D162" s="80">
        <f t="shared" si="69"/>
        <v>390.60899999999998</v>
      </c>
      <c r="E162" s="80">
        <f t="shared" si="69"/>
        <v>387.09000000000003</v>
      </c>
      <c r="F162" s="80">
        <f t="shared" ref="F162:G162" si="70">F155*$E$8</f>
        <v>385.91699999999997</v>
      </c>
      <c r="G162" s="80">
        <f t="shared" si="70"/>
        <v>382.39800000000002</v>
      </c>
      <c r="H162" s="80">
        <f t="shared" ref="H162" si="71">H155*$E$8</f>
        <v>376.52261155892751</v>
      </c>
      <c r="I162" s="80">
        <f t="shared" ref="I162:N162" si="72">I155*$E$8</f>
        <v>361.56332189990172</v>
      </c>
      <c r="J162" s="80">
        <f t="shared" si="72"/>
        <v>349.75431299186158</v>
      </c>
      <c r="K162" s="80">
        <f t="shared" si="72"/>
        <v>344.92950433838263</v>
      </c>
      <c r="L162" s="80">
        <f t="shared" si="72"/>
        <v>345</v>
      </c>
      <c r="M162" s="80">
        <f t="shared" si="72"/>
        <v>344.99999999999994</v>
      </c>
      <c r="N162" s="80">
        <f t="shared" si="72"/>
        <v>344.99999999999994</v>
      </c>
      <c r="P162" s="1551" t="s">
        <v>281</v>
      </c>
      <c r="Q162" s="1552">
        <v>27.932053177700009</v>
      </c>
      <c r="R162" s="1552">
        <v>27.605175366094635</v>
      </c>
      <c r="S162" s="1553">
        <v>26.20024071738418</v>
      </c>
      <c r="T162" s="1553">
        <v>25.344515434192868</v>
      </c>
      <c r="U162" s="1553">
        <v>24.994891618723379</v>
      </c>
      <c r="V162" s="1553">
        <v>25</v>
      </c>
      <c r="W162" s="1553">
        <v>24.999999999999996</v>
      </c>
      <c r="X162" s="1553">
        <v>24.999999999999996</v>
      </c>
    </row>
    <row r="163" spans="2:24">
      <c r="B163" s="31" t="s">
        <v>82</v>
      </c>
      <c r="C163" s="80">
        <f t="shared" ref="C163:E163" si="73">C156</f>
        <v>125</v>
      </c>
      <c r="D163" s="80">
        <f t="shared" ref="D163" si="74">0.5*C163+0.5*E163</f>
        <v>125</v>
      </c>
      <c r="E163" s="80">
        <f t="shared" si="73"/>
        <v>125</v>
      </c>
      <c r="F163" s="80">
        <f t="shared" ref="F163:G163" si="75">F156</f>
        <v>125</v>
      </c>
      <c r="G163" s="80">
        <f t="shared" si="75"/>
        <v>125</v>
      </c>
      <c r="H163" s="80">
        <f t="shared" ref="H163" si="76">H156</f>
        <v>125</v>
      </c>
      <c r="I163" s="80">
        <f t="shared" ref="I163:N163" si="77">I156</f>
        <v>124.88029692705614</v>
      </c>
      <c r="J163" s="80">
        <f t="shared" si="77"/>
        <v>118.89151347656517</v>
      </c>
      <c r="K163" s="80">
        <f t="shared" si="77"/>
        <v>113.9186505705762</v>
      </c>
      <c r="L163" s="80">
        <f t="shared" si="77"/>
        <v>107.62088035969151</v>
      </c>
      <c r="M163" s="80">
        <f t="shared" si="77"/>
        <v>102.35741595859103</v>
      </c>
      <c r="N163" s="80">
        <f t="shared" si="77"/>
        <v>100.20882037612827</v>
      </c>
      <c r="P163" s="1551" t="s">
        <v>82</v>
      </c>
      <c r="Q163" s="1552">
        <v>131.529231288185</v>
      </c>
      <c r="R163" s="1552">
        <v>129.48418592977745</v>
      </c>
      <c r="S163" s="1553">
        <v>124.88029692705614</v>
      </c>
      <c r="T163" s="1553">
        <v>118.89151347656517</v>
      </c>
      <c r="U163" s="1553">
        <v>113.9186505705762</v>
      </c>
      <c r="V163" s="1553">
        <v>107.62088035969151</v>
      </c>
      <c r="W163" s="1553">
        <v>102.35741595859103</v>
      </c>
      <c r="X163" s="1553">
        <v>100.20882037612827</v>
      </c>
    </row>
    <row r="164" spans="2:24">
      <c r="B164" s="31" t="s">
        <v>161</v>
      </c>
      <c r="C164" s="132">
        <f t="shared" ref="C164:E164" si="78">C157*33.3</f>
        <v>230.26262797953692</v>
      </c>
      <c r="D164" s="132">
        <f t="shared" si="78"/>
        <v>230.26262797953692</v>
      </c>
      <c r="E164" s="132">
        <f t="shared" si="78"/>
        <v>230.26262797953692</v>
      </c>
      <c r="F164" s="132">
        <f t="shared" ref="F164:G164" si="79">F157*33.3</f>
        <v>230.26262797953692</v>
      </c>
      <c r="G164" s="132">
        <f t="shared" si="79"/>
        <v>230.26262797953692</v>
      </c>
      <c r="H164" s="132">
        <f t="shared" ref="H164" si="80">H157*33.3</f>
        <v>230.26262797953692</v>
      </c>
      <c r="I164" s="132">
        <f t="shared" ref="I164:N164" si="81">I157*33.3</f>
        <v>230.26262797953692</v>
      </c>
      <c r="J164" s="132">
        <f t="shared" si="81"/>
        <v>203.32509267981823</v>
      </c>
      <c r="K164" s="132">
        <f t="shared" si="81"/>
        <v>193.51235454545451</v>
      </c>
      <c r="L164" s="132">
        <f t="shared" si="81"/>
        <v>182.6347351898734</v>
      </c>
      <c r="M164" s="132">
        <f t="shared" si="81"/>
        <v>173.62552727272723</v>
      </c>
      <c r="N164" s="132">
        <f t="shared" si="81"/>
        <v>169.82999999999996</v>
      </c>
      <c r="P164" s="1551" t="s">
        <v>161</v>
      </c>
      <c r="Q164" s="1552">
        <v>7.1</v>
      </c>
      <c r="R164" s="1552">
        <v>7.1</v>
      </c>
      <c r="S164" s="1552">
        <v>6.9649333833008038</v>
      </c>
      <c r="T164" s="1552">
        <v>6.2221196245177017</v>
      </c>
      <c r="U164" s="1552">
        <v>5.7460599999999991</v>
      </c>
      <c r="V164" s="1552">
        <v>5.421615841584158</v>
      </c>
      <c r="W164" s="1552">
        <v>5.1937575757575756</v>
      </c>
      <c r="X164" s="1552">
        <v>5.1000000000000005</v>
      </c>
    </row>
    <row r="166" spans="2:24" s="133" customFormat="1">
      <c r="B166" s="59" t="s">
        <v>199</v>
      </c>
    </row>
    <row r="168" spans="2:24">
      <c r="B168" s="59" t="s">
        <v>181</v>
      </c>
      <c r="C168" s="93"/>
      <c r="D168" s="93"/>
      <c r="E168" s="60"/>
      <c r="F168" s="60"/>
      <c r="G168" s="60"/>
      <c r="H168" s="60"/>
      <c r="I168" s="21"/>
      <c r="J168" s="21"/>
      <c r="K168" s="20"/>
      <c r="L168" s="20"/>
      <c r="M168" s="20"/>
      <c r="N168" s="20"/>
    </row>
    <row r="170" spans="2:24">
      <c r="B170" s="19" t="s">
        <v>89</v>
      </c>
      <c r="C170" s="62"/>
      <c r="D170" s="62"/>
      <c r="E170" s="22"/>
      <c r="F170" s="22"/>
      <c r="G170" s="22"/>
      <c r="H170" s="22"/>
      <c r="I170" s="22"/>
      <c r="J170" s="22"/>
      <c r="K170" s="22"/>
      <c r="L170" s="22"/>
      <c r="M170" s="22"/>
      <c r="N170" s="22"/>
    </row>
    <row r="171" spans="2:24">
      <c r="B171" s="32" t="s">
        <v>64</v>
      </c>
      <c r="C171" s="76">
        <v>2018</v>
      </c>
      <c r="D171" s="76">
        <v>2019</v>
      </c>
      <c r="E171" s="76">
        <v>2020</v>
      </c>
      <c r="F171" s="76">
        <v>2021</v>
      </c>
      <c r="G171" s="76">
        <v>2022</v>
      </c>
      <c r="H171" s="76">
        <v>2023</v>
      </c>
      <c r="I171" s="76">
        <v>2025</v>
      </c>
      <c r="J171" s="76">
        <v>2030</v>
      </c>
      <c r="K171" s="76">
        <v>2035</v>
      </c>
      <c r="L171" s="76">
        <v>2040</v>
      </c>
      <c r="M171" s="76">
        <v>2045</v>
      </c>
      <c r="N171" s="76">
        <v>2050</v>
      </c>
      <c r="P171" s="131"/>
    </row>
    <row r="172" spans="2:24">
      <c r="B172" s="100" t="s">
        <v>90</v>
      </c>
      <c r="C172" s="77">
        <f t="shared" ref="C172" si="82">C161</f>
        <v>337</v>
      </c>
      <c r="D172" s="77">
        <f t="shared" ref="D172:N172" si="83">D161</f>
        <v>333</v>
      </c>
      <c r="E172" s="77">
        <f t="shared" si="83"/>
        <v>330</v>
      </c>
      <c r="F172" s="77">
        <f t="shared" si="83"/>
        <v>329</v>
      </c>
      <c r="G172" s="77">
        <f t="shared" si="83"/>
        <v>326</v>
      </c>
      <c r="H172" s="77">
        <f t="shared" ref="H172" si="84">H161</f>
        <v>320.99114369900042</v>
      </c>
      <c r="I172" s="77">
        <f t="shared" si="83"/>
        <v>307.36683193351132</v>
      </c>
      <c r="J172" s="77">
        <f t="shared" si="83"/>
        <v>270.61103225524812</v>
      </c>
      <c r="K172" s="77">
        <f t="shared" si="83"/>
        <v>259.10016860111477</v>
      </c>
      <c r="L172" s="77">
        <f t="shared" si="83"/>
        <v>245.94823107652434</v>
      </c>
      <c r="M172" s="77">
        <f t="shared" si="83"/>
        <v>238.60391604785278</v>
      </c>
      <c r="N172" s="77">
        <f t="shared" si="83"/>
        <v>235.38166410109255</v>
      </c>
      <c r="P172" s="131"/>
    </row>
    <row r="173" spans="2:24">
      <c r="B173" s="100" t="s">
        <v>91</v>
      </c>
      <c r="C173" s="77">
        <f t="shared" ref="C173:C175" si="85">C162</f>
        <v>395.30100000000004</v>
      </c>
      <c r="D173" s="77">
        <f t="shared" ref="D173:N173" si="86">D162</f>
        <v>390.60899999999998</v>
      </c>
      <c r="E173" s="77">
        <f t="shared" si="86"/>
        <v>387.09000000000003</v>
      </c>
      <c r="F173" s="77">
        <f t="shared" si="86"/>
        <v>385.91699999999997</v>
      </c>
      <c r="G173" s="77">
        <f t="shared" si="86"/>
        <v>382.39800000000002</v>
      </c>
      <c r="H173" s="77">
        <f t="shared" ref="H173" si="87">H162</f>
        <v>376.52261155892751</v>
      </c>
      <c r="I173" s="77">
        <f t="shared" si="86"/>
        <v>361.56332189990172</v>
      </c>
      <c r="J173" s="77">
        <f t="shared" si="86"/>
        <v>349.75431299186158</v>
      </c>
      <c r="K173" s="77">
        <f t="shared" si="86"/>
        <v>344.92950433838263</v>
      </c>
      <c r="L173" s="77">
        <f t="shared" si="86"/>
        <v>345</v>
      </c>
      <c r="M173" s="77">
        <f t="shared" si="86"/>
        <v>344.99999999999994</v>
      </c>
      <c r="N173" s="77">
        <f t="shared" si="86"/>
        <v>344.99999999999994</v>
      </c>
      <c r="P173" s="131"/>
    </row>
    <row r="174" spans="2:24">
      <c r="B174" s="100" t="s">
        <v>82</v>
      </c>
      <c r="C174" s="77">
        <f t="shared" si="85"/>
        <v>125</v>
      </c>
      <c r="D174" s="77">
        <f t="shared" ref="D174:N174" si="88">D163</f>
        <v>125</v>
      </c>
      <c r="E174" s="77">
        <f t="shared" si="88"/>
        <v>125</v>
      </c>
      <c r="F174" s="77">
        <f t="shared" si="88"/>
        <v>125</v>
      </c>
      <c r="G174" s="77">
        <f t="shared" si="88"/>
        <v>125</v>
      </c>
      <c r="H174" s="77">
        <f t="shared" ref="H174" si="89">H163</f>
        <v>125</v>
      </c>
      <c r="I174" s="77">
        <f t="shared" si="88"/>
        <v>124.88029692705614</v>
      </c>
      <c r="J174" s="77">
        <f t="shared" si="88"/>
        <v>118.89151347656517</v>
      </c>
      <c r="K174" s="77">
        <f t="shared" si="88"/>
        <v>113.9186505705762</v>
      </c>
      <c r="L174" s="77">
        <f t="shared" si="88"/>
        <v>107.62088035969151</v>
      </c>
      <c r="M174" s="77">
        <f t="shared" si="88"/>
        <v>102.35741595859103</v>
      </c>
      <c r="N174" s="77">
        <f t="shared" si="88"/>
        <v>100.20882037612827</v>
      </c>
      <c r="P174" s="131"/>
    </row>
    <row r="175" spans="2:24">
      <c r="B175" s="100" t="s">
        <v>161</v>
      </c>
      <c r="C175" s="77">
        <f t="shared" si="85"/>
        <v>230.26262797953692</v>
      </c>
      <c r="D175" s="77">
        <f t="shared" ref="D175:N175" si="90">D164</f>
        <v>230.26262797953692</v>
      </c>
      <c r="E175" s="77">
        <f t="shared" si="90"/>
        <v>230.26262797953692</v>
      </c>
      <c r="F175" s="77">
        <f t="shared" si="90"/>
        <v>230.26262797953692</v>
      </c>
      <c r="G175" s="77">
        <f t="shared" si="90"/>
        <v>230.26262797953692</v>
      </c>
      <c r="H175" s="77">
        <f t="shared" ref="H175" si="91">H164</f>
        <v>230.26262797953692</v>
      </c>
      <c r="I175" s="77">
        <f t="shared" si="90"/>
        <v>230.26262797953692</v>
      </c>
      <c r="J175" s="77">
        <f t="shared" si="90"/>
        <v>203.32509267981823</v>
      </c>
      <c r="K175" s="77">
        <f t="shared" si="90"/>
        <v>193.51235454545451</v>
      </c>
      <c r="L175" s="77">
        <f t="shared" si="90"/>
        <v>182.6347351898734</v>
      </c>
      <c r="M175" s="77">
        <f t="shared" si="90"/>
        <v>173.62552727272723</v>
      </c>
      <c r="N175" s="77">
        <f t="shared" si="90"/>
        <v>169.82999999999996</v>
      </c>
      <c r="P175" s="131"/>
    </row>
    <row r="176" spans="2:24">
      <c r="B176" s="101" t="s">
        <v>92</v>
      </c>
      <c r="C176" s="48">
        <f t="shared" ref="C176" si="92">(C172*C145+C173*C146+C174*C147+C175*C148)</f>
        <v>337.29199165275463</v>
      </c>
      <c r="D176" s="48">
        <f t="shared" ref="D176:N176" si="93">(D172*D145+D173*D146+D174*D147+D175*D148)</f>
        <v>332.83075247524749</v>
      </c>
      <c r="E176" s="48">
        <f t="shared" si="93"/>
        <v>330.5661818181818</v>
      </c>
      <c r="F176" s="48">
        <f t="shared" si="93"/>
        <v>329.41067973856212</v>
      </c>
      <c r="G176" s="48">
        <f t="shared" si="93"/>
        <v>326.58639741518579</v>
      </c>
      <c r="H176" s="48">
        <f t="shared" ref="H176" si="94">(H172*H145+H173*H146+H174*H147+H175*H148)</f>
        <v>321.46604275172854</v>
      </c>
      <c r="I176" s="48">
        <f t="shared" si="93"/>
        <v>308.09488616726424</v>
      </c>
      <c r="J176" s="48">
        <f t="shared" si="93"/>
        <v>257.58068369091296</v>
      </c>
      <c r="K176" s="48">
        <f t="shared" si="93"/>
        <v>213.76093466757268</v>
      </c>
      <c r="L176" s="48">
        <f t="shared" si="93"/>
        <v>167.88622062800658</v>
      </c>
      <c r="M176" s="48">
        <f t="shared" si="93"/>
        <v>141.30740412970513</v>
      </c>
      <c r="N176" s="48">
        <f t="shared" si="93"/>
        <v>127.38305570979617</v>
      </c>
    </row>
    <row r="177" spans="2:14">
      <c r="B177" s="135" t="s">
        <v>240</v>
      </c>
      <c r="C177" s="81">
        <f>C176/$C176-1</f>
        <v>0</v>
      </c>
      <c r="D177" s="81">
        <f t="shared" ref="D177:N177" si="95">D176/$C176-1</f>
        <v>-1.3226638307203054E-2</v>
      </c>
      <c r="E177" s="81">
        <f t="shared" si="95"/>
        <v>-1.9940615256282546E-2</v>
      </c>
      <c r="F177" s="81">
        <f t="shared" si="95"/>
        <v>-2.3366436527512913E-2</v>
      </c>
      <c r="G177" s="81">
        <f t="shared" si="95"/>
        <v>-3.173984115398254E-2</v>
      </c>
      <c r="H177" s="81">
        <f t="shared" ref="H177" si="96">H176/$C176-1</f>
        <v>-4.6920618611422826E-2</v>
      </c>
      <c r="I177" s="81">
        <f t="shared" si="95"/>
        <v>-8.656329295700893E-2</v>
      </c>
      <c r="J177" s="81">
        <f t="shared" si="95"/>
        <v>-0.23632730670909385</v>
      </c>
      <c r="K177" s="81">
        <f t="shared" si="95"/>
        <v>-0.36624367029845872</v>
      </c>
      <c r="L177" s="81">
        <f t="shared" si="95"/>
        <v>-0.50225257408172597</v>
      </c>
      <c r="M177" s="81">
        <f t="shared" si="95"/>
        <v>-0.58105318944191686</v>
      </c>
      <c r="N177" s="81">
        <f t="shared" si="95"/>
        <v>-0.62233596153406978</v>
      </c>
    </row>
    <row r="179" spans="2:14">
      <c r="B179" s="19" t="s">
        <v>93</v>
      </c>
      <c r="C179" s="62"/>
      <c r="D179" s="62"/>
      <c r="E179" s="22"/>
      <c r="F179" s="22"/>
      <c r="G179" s="22"/>
      <c r="H179" s="22"/>
      <c r="I179" s="22"/>
      <c r="J179" s="22"/>
      <c r="K179" s="22"/>
      <c r="L179" s="22"/>
      <c r="M179" s="22"/>
      <c r="N179" s="22"/>
    </row>
    <row r="180" spans="2:14">
      <c r="B180" s="32" t="s">
        <v>66</v>
      </c>
      <c r="C180" s="76">
        <v>2018</v>
      </c>
      <c r="D180" s="76">
        <v>2019</v>
      </c>
      <c r="E180" s="76">
        <v>2020</v>
      </c>
      <c r="F180" s="76">
        <v>2021</v>
      </c>
      <c r="G180" s="76">
        <v>2022</v>
      </c>
      <c r="H180" s="76">
        <v>2023</v>
      </c>
      <c r="I180" s="76">
        <v>2025</v>
      </c>
      <c r="J180" s="76">
        <v>2030</v>
      </c>
      <c r="K180" s="76">
        <v>2035</v>
      </c>
      <c r="L180" s="76">
        <v>2040</v>
      </c>
      <c r="M180" s="76">
        <v>2045</v>
      </c>
      <c r="N180" s="76">
        <v>2050</v>
      </c>
    </row>
    <row r="181" spans="2:14">
      <c r="B181" s="31" t="s">
        <v>42</v>
      </c>
      <c r="C181" s="77">
        <f t="shared" ref="C181:N181" si="97">C154*C14*10</f>
        <v>849.47312317392004</v>
      </c>
      <c r="D181" s="77">
        <f t="shared" si="97"/>
        <v>833.87897602957935</v>
      </c>
      <c r="E181" s="77">
        <f t="shared" si="97"/>
        <v>826.99899725466321</v>
      </c>
      <c r="F181" s="77">
        <f t="shared" si="97"/>
        <v>827.10524260522004</v>
      </c>
      <c r="G181" s="77">
        <f t="shared" si="97"/>
        <v>818.19975411364771</v>
      </c>
      <c r="H181" s="77">
        <f t="shared" ref="H181" si="98">H154*H14*10</f>
        <v>801.35770014475713</v>
      </c>
      <c r="I181" s="77">
        <f t="shared" si="97"/>
        <v>754.53939458751449</v>
      </c>
      <c r="J181" s="77">
        <f t="shared" si="97"/>
        <v>632.78039376744175</v>
      </c>
      <c r="K181" s="77">
        <f t="shared" si="97"/>
        <v>568.65575044566958</v>
      </c>
      <c r="L181" s="77">
        <f t="shared" si="97"/>
        <v>466.48583860084454</v>
      </c>
      <c r="M181" s="77">
        <f t="shared" si="97"/>
        <v>258.60342905459783</v>
      </c>
      <c r="N181" s="77">
        <f t="shared" si="97"/>
        <v>0</v>
      </c>
    </row>
    <row r="182" spans="2:14">
      <c r="B182" s="31" t="s">
        <v>48</v>
      </c>
      <c r="C182" s="77">
        <f t="shared" ref="C182:N182" si="99">C155*C15*10</f>
        <v>801.09310979520023</v>
      </c>
      <c r="D182" s="77">
        <f t="shared" si="99"/>
        <v>733.47694226879992</v>
      </c>
      <c r="E182" s="77">
        <f t="shared" si="99"/>
        <v>784.45319356799996</v>
      </c>
      <c r="F182" s="77">
        <f t="shared" si="99"/>
        <v>782.85892159999992</v>
      </c>
      <c r="G182" s="77">
        <f t="shared" si="99"/>
        <v>775.72039040000004</v>
      </c>
      <c r="H182" s="77">
        <f t="shared" ref="H182" si="100">H155*H15*10</f>
        <v>756.16374709226932</v>
      </c>
      <c r="I182" s="77">
        <f t="shared" si="99"/>
        <v>696.78303536521366</v>
      </c>
      <c r="J182" s="77">
        <f t="shared" si="99"/>
        <v>603.07538058622447</v>
      </c>
      <c r="K182" s="77">
        <f t="shared" si="99"/>
        <v>559.77039579882467</v>
      </c>
      <c r="L182" s="77">
        <f t="shared" si="99"/>
        <v>419.91359999999997</v>
      </c>
      <c r="M182" s="77">
        <f t="shared" si="99"/>
        <v>349.92799999999994</v>
      </c>
      <c r="N182" s="77">
        <f t="shared" si="99"/>
        <v>0</v>
      </c>
    </row>
    <row r="183" spans="2:14">
      <c r="B183" s="31" t="s">
        <v>45</v>
      </c>
      <c r="C183" s="77">
        <f t="shared" ref="C183:N183" si="101">C156*C16</f>
        <v>0</v>
      </c>
      <c r="D183" s="77">
        <f t="shared" si="101"/>
        <v>0</v>
      </c>
      <c r="E183" s="77">
        <f t="shared" si="101"/>
        <v>0</v>
      </c>
      <c r="F183" s="77">
        <f t="shared" si="101"/>
        <v>125</v>
      </c>
      <c r="G183" s="77">
        <f t="shared" si="101"/>
        <v>250</v>
      </c>
      <c r="H183" s="77">
        <f t="shared" ref="H183" si="102">H156*H16</f>
        <v>375</v>
      </c>
      <c r="I183" s="77">
        <f t="shared" si="101"/>
        <v>0</v>
      </c>
      <c r="J183" s="77">
        <f t="shared" si="101"/>
        <v>0</v>
      </c>
      <c r="K183" s="77">
        <f t="shared" si="101"/>
        <v>0</v>
      </c>
      <c r="L183" s="77">
        <f t="shared" si="101"/>
        <v>0</v>
      </c>
      <c r="M183" s="77">
        <f t="shared" si="101"/>
        <v>0</v>
      </c>
      <c r="N183" s="77">
        <f t="shared" si="101"/>
        <v>0</v>
      </c>
    </row>
    <row r="184" spans="2:14">
      <c r="B184" s="31" t="s">
        <v>79</v>
      </c>
      <c r="C184" s="77">
        <f>C183*3</f>
        <v>0</v>
      </c>
      <c r="D184" s="77">
        <f t="shared" ref="D184:N184" si="103">D183*3</f>
        <v>0</v>
      </c>
      <c r="E184" s="77">
        <f t="shared" si="103"/>
        <v>0</v>
      </c>
      <c r="F184" s="77">
        <f t="shared" si="103"/>
        <v>375</v>
      </c>
      <c r="G184" s="77">
        <f t="shared" si="103"/>
        <v>750</v>
      </c>
      <c r="H184" s="77">
        <f t="shared" ref="H184" si="104">H183*3</f>
        <v>1125</v>
      </c>
      <c r="I184" s="77">
        <f t="shared" si="103"/>
        <v>0</v>
      </c>
      <c r="J184" s="77">
        <f t="shared" si="103"/>
        <v>0</v>
      </c>
      <c r="K184" s="77">
        <f t="shared" si="103"/>
        <v>0</v>
      </c>
      <c r="L184" s="77">
        <f t="shared" si="103"/>
        <v>0</v>
      </c>
      <c r="M184" s="77">
        <f t="shared" si="103"/>
        <v>0</v>
      </c>
      <c r="N184" s="77">
        <f t="shared" si="103"/>
        <v>0</v>
      </c>
    </row>
    <row r="185" spans="2:14">
      <c r="B185" s="29" t="s">
        <v>94</v>
      </c>
      <c r="C185" s="48">
        <f>(C181*C145+C182*C146+C183*C147+C184*C148)</f>
        <v>849.23081926718191</v>
      </c>
      <c r="D185" s="48">
        <f t="shared" ref="D185:N185" si="105">(D181*D145+D182*D146+D183*D147+D184*D148)</f>
        <v>831.84021842054847</v>
      </c>
      <c r="E185" s="48">
        <f t="shared" si="105"/>
        <v>826.57705539991935</v>
      </c>
      <c r="F185" s="48">
        <f t="shared" si="105"/>
        <v>825.37962853553552</v>
      </c>
      <c r="G185" s="48">
        <f t="shared" si="105"/>
        <v>816.59556446704005</v>
      </c>
      <c r="H185" s="48">
        <f t="shared" ref="H185" si="106">(H181*H145+H182*H146+H183*H147+H184*H148)</f>
        <v>799.79304415779416</v>
      </c>
      <c r="I185" s="48">
        <f t="shared" si="105"/>
        <v>751.14732233587586</v>
      </c>
      <c r="J185" s="48">
        <f t="shared" si="105"/>
        <v>567.92938970037767</v>
      </c>
      <c r="K185" s="48">
        <f t="shared" si="105"/>
        <v>383.32496652089884</v>
      </c>
      <c r="L185" s="48">
        <f t="shared" si="105"/>
        <v>197.6048004979445</v>
      </c>
      <c r="M185" s="48">
        <f t="shared" si="105"/>
        <v>70.381367393330081</v>
      </c>
      <c r="N185" s="48">
        <f t="shared" si="105"/>
        <v>0</v>
      </c>
    </row>
    <row r="187" spans="2:14">
      <c r="B187" s="70" t="s">
        <v>165</v>
      </c>
      <c r="C187" s="81">
        <f>C182/C181</f>
        <v>0.94304703461605044</v>
      </c>
      <c r="D187" s="81">
        <f t="shared" ref="D187:M187" si="107">D182/D181</f>
        <v>0.87959639630341513</v>
      </c>
      <c r="E187" s="81">
        <f t="shared" si="107"/>
        <v>0.94855398394931567</v>
      </c>
      <c r="F187" s="81">
        <f t="shared" si="107"/>
        <v>0.94650460579133455</v>
      </c>
      <c r="G187" s="81">
        <f t="shared" si="107"/>
        <v>0.9480819158156979</v>
      </c>
      <c r="H187" s="81">
        <f t="shared" si="107"/>
        <v>0.94360327099331054</v>
      </c>
      <c r="I187" s="81">
        <f t="shared" si="107"/>
        <v>0.92345481278167774</v>
      </c>
      <c r="J187" s="81">
        <f t="shared" si="107"/>
        <v>0.9530563628807146</v>
      </c>
      <c r="K187" s="81">
        <f t="shared" si="107"/>
        <v>0.98437480911802744</v>
      </c>
      <c r="L187" s="81">
        <f t="shared" si="107"/>
        <v>0.90016366040064344</v>
      </c>
      <c r="M187" s="81">
        <f t="shared" si="107"/>
        <v>1.3531452435849995</v>
      </c>
      <c r="N187" s="81"/>
    </row>
    <row r="189" spans="2:14">
      <c r="B189" s="59" t="s">
        <v>182</v>
      </c>
      <c r="C189" s="93"/>
      <c r="D189" s="93"/>
      <c r="E189" s="60"/>
      <c r="F189" s="60"/>
      <c r="G189" s="60"/>
      <c r="H189" s="60"/>
      <c r="I189" s="21"/>
      <c r="J189" s="21"/>
      <c r="K189" s="20"/>
      <c r="L189" s="20"/>
      <c r="M189" s="20"/>
      <c r="N189" s="20"/>
    </row>
    <row r="191" spans="2:14">
      <c r="B191" s="63"/>
      <c r="C191" s="27">
        <v>2018</v>
      </c>
      <c r="D191" s="27">
        <v>2019</v>
      </c>
      <c r="E191" s="27">
        <v>2020</v>
      </c>
      <c r="F191" s="27">
        <v>2021</v>
      </c>
      <c r="G191" s="27">
        <v>2022</v>
      </c>
      <c r="H191" s="27">
        <v>2023</v>
      </c>
      <c r="I191" s="27">
        <v>2025</v>
      </c>
      <c r="J191" s="27">
        <v>2030</v>
      </c>
      <c r="K191" s="27">
        <v>2035</v>
      </c>
      <c r="L191" s="27">
        <v>2040</v>
      </c>
      <c r="M191" s="27">
        <v>2045</v>
      </c>
      <c r="N191" s="28">
        <v>2050</v>
      </c>
    </row>
    <row r="192" spans="2:14">
      <c r="B192" s="32" t="s">
        <v>95</v>
      </c>
      <c r="C192" s="68">
        <f>Trafic!C112</f>
        <v>36.799999999999997</v>
      </c>
      <c r="D192" s="68">
        <f>Trafic!D112</f>
        <v>37.5</v>
      </c>
      <c r="E192" s="68">
        <f>Trafic!E112</f>
        <v>34.700000000000003</v>
      </c>
      <c r="F192" s="68">
        <f>Trafic!F112</f>
        <v>37.4</v>
      </c>
      <c r="G192" s="68">
        <f>Trafic!G112</f>
        <v>38</v>
      </c>
      <c r="H192" s="68">
        <f>Trafic!H112</f>
        <v>37.316000000000003</v>
      </c>
      <c r="I192" s="68">
        <f>Trafic!I112</f>
        <v>37.941764588447995</v>
      </c>
      <c r="J192" s="68">
        <f>Trafic!J112</f>
        <v>33.739580129080949</v>
      </c>
      <c r="K192" s="68">
        <f>Trafic!K112</f>
        <v>32.813261015190562</v>
      </c>
      <c r="L192" s="68">
        <f>Trafic!L112</f>
        <v>31.893566979660324</v>
      </c>
      <c r="M192" s="68">
        <f>Trafic!M112</f>
        <v>30.980099378806667</v>
      </c>
      <c r="N192" s="68">
        <f>Trafic!N112</f>
        <v>30.072490922943594</v>
      </c>
    </row>
    <row r="193" spans="1:27"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 spans="1:27">
      <c r="B194" s="63"/>
      <c r="C194" s="27">
        <v>2018</v>
      </c>
      <c r="D194" s="27">
        <v>2019</v>
      </c>
      <c r="E194" s="27">
        <v>2020</v>
      </c>
      <c r="F194" s="27">
        <v>2021</v>
      </c>
      <c r="G194" s="27">
        <v>2022</v>
      </c>
      <c r="H194" s="27">
        <v>2023</v>
      </c>
      <c r="I194" s="27">
        <v>2025</v>
      </c>
      <c r="J194" s="27">
        <v>2030</v>
      </c>
      <c r="K194" s="27">
        <v>2035</v>
      </c>
      <c r="L194" s="27">
        <v>2040</v>
      </c>
      <c r="M194" s="27">
        <v>2045</v>
      </c>
      <c r="N194" s="28">
        <v>2050</v>
      </c>
    </row>
    <row r="195" spans="1:27">
      <c r="B195" s="91" t="s">
        <v>13</v>
      </c>
      <c r="C195" s="161">
        <f>(C145*C172/100)*C192/11.63</f>
        <v>10.610050284437948</v>
      </c>
      <c r="D195" s="161">
        <f t="shared" ref="D195:N195" si="108">(D145*D172/100)*D192/11.63</f>
        <v>10.648725556132568</v>
      </c>
      <c r="E195" s="161">
        <f t="shared" si="108"/>
        <v>9.7484405534276561</v>
      </c>
      <c r="F195" s="161">
        <f t="shared" si="108"/>
        <v>10.424462596732587</v>
      </c>
      <c r="G195" s="161">
        <f t="shared" si="108"/>
        <v>10.462474492878842</v>
      </c>
      <c r="H195" s="161">
        <f t="shared" ref="H195" si="109">(H145*H172/100)*H192/11.63</f>
        <v>10.117427045148878</v>
      </c>
      <c r="I195" s="161">
        <f t="shared" si="108"/>
        <v>9.7800599303639544</v>
      </c>
      <c r="J195" s="161">
        <f t="shared" si="108"/>
        <v>6.8361943621441013</v>
      </c>
      <c r="K195" s="161">
        <f t="shared" si="108"/>
        <v>4.7976491521721334</v>
      </c>
      <c r="L195" s="161">
        <f t="shared" si="108"/>
        <v>2.8241855544260681</v>
      </c>
      <c r="M195" s="161">
        <f t="shared" si="108"/>
        <v>1.7214128643408093</v>
      </c>
      <c r="N195" s="161">
        <f t="shared" si="108"/>
        <v>1.107578787027347</v>
      </c>
    </row>
    <row r="196" spans="1:27">
      <c r="B196" s="91" t="s">
        <v>10</v>
      </c>
      <c r="C196" s="161">
        <f>(C146*C173/100)*C192/11.63</f>
        <v>6.2645582132444866E-2</v>
      </c>
      <c r="D196" s="161">
        <f t="shared" ref="D196:N196" si="110">(D146*D173/100)*D192/11.63</f>
        <v>8.3134476388309494E-2</v>
      </c>
      <c r="E196" s="161">
        <f t="shared" si="110"/>
        <v>0.11454010787149224</v>
      </c>
      <c r="F196" s="161">
        <f t="shared" si="110"/>
        <v>0.16222745772427627</v>
      </c>
      <c r="G196" s="161">
        <f t="shared" si="110"/>
        <v>0.20185004243662633</v>
      </c>
      <c r="H196" s="161">
        <f t="shared" ref="H196" si="111">(H146*H173/100)*H192/11.63</f>
        <v>0.18906188204597649</v>
      </c>
      <c r="I196" s="161">
        <f t="shared" si="110"/>
        <v>0.25783621314956706</v>
      </c>
      <c r="J196" s="161">
        <f t="shared" si="110"/>
        <v>0.28461344014068407</v>
      </c>
      <c r="K196" s="161">
        <f t="shared" si="110"/>
        <v>0.17604504926880291</v>
      </c>
      <c r="L196" s="161">
        <f t="shared" si="110"/>
        <v>5.1297761307811385E-2</v>
      </c>
      <c r="M196" s="161">
        <f t="shared" si="110"/>
        <v>8.9969660100059669E-3</v>
      </c>
      <c r="N196" s="161">
        <f t="shared" si="110"/>
        <v>4.4867420047179354E-3</v>
      </c>
    </row>
    <row r="197" spans="1:27" s="153" customFormat="1">
      <c r="A197" s="19"/>
      <c r="B197" s="91" t="s">
        <v>45</v>
      </c>
      <c r="C197" s="161">
        <f>C147*C174/100*C192/11.63</f>
        <v>0</v>
      </c>
      <c r="D197" s="161">
        <f t="shared" ref="D197:N197" si="112">D147*D174/100*D192/11.63</f>
        <v>0</v>
      </c>
      <c r="E197" s="161">
        <f t="shared" si="112"/>
        <v>0</v>
      </c>
      <c r="F197" s="161">
        <f t="shared" si="112"/>
        <v>6.5682621572561387E-3</v>
      </c>
      <c r="G197" s="161">
        <f t="shared" si="112"/>
        <v>6.5981661265431032E-3</v>
      </c>
      <c r="H197" s="161">
        <f t="shared" ref="H197" si="113">H147*H174/100*H192/11.63</f>
        <v>8.0655451383375605E-3</v>
      </c>
      <c r="I197" s="161">
        <f t="shared" si="112"/>
        <v>9.2392329196115414E-3</v>
      </c>
      <c r="J197" s="161">
        <f t="shared" si="112"/>
        <v>0.34490189370562202</v>
      </c>
      <c r="K197" s="161">
        <f t="shared" si="112"/>
        <v>1.0311344483911458</v>
      </c>
      <c r="L197" s="161">
        <f t="shared" si="112"/>
        <v>1.6579412229664114</v>
      </c>
      <c r="M197" s="161">
        <f t="shared" si="112"/>
        <v>1.9161467741098699</v>
      </c>
      <c r="N197" s="161">
        <f t="shared" si="112"/>
        <v>2.027040397735588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spans="1:27">
      <c r="B198" s="218" t="s">
        <v>47</v>
      </c>
      <c r="C198" s="161">
        <f>(C148*C175)/100*C192/11.63</f>
        <v>0</v>
      </c>
      <c r="D198" s="161">
        <f t="shared" ref="D198:N198" si="114">(D148*D175)/100*D192/11.63</f>
        <v>0</v>
      </c>
      <c r="E198" s="161">
        <f t="shared" si="114"/>
        <v>0</v>
      </c>
      <c r="F198" s="161">
        <f t="shared" si="114"/>
        <v>0</v>
      </c>
      <c r="G198" s="161">
        <f t="shared" si="114"/>
        <v>0</v>
      </c>
      <c r="H198" s="161">
        <f t="shared" ref="H198" si="115">(H148*H175)/100*H192/11.63</f>
        <v>0</v>
      </c>
      <c r="I198" s="161">
        <f t="shared" si="114"/>
        <v>4.1661212994741868E-3</v>
      </c>
      <c r="J198" s="161">
        <f t="shared" si="114"/>
        <v>6.9163720173417422E-3</v>
      </c>
      <c r="K198" s="161">
        <f t="shared" si="114"/>
        <v>2.6292024370978041E-2</v>
      </c>
      <c r="L198" s="161">
        <f t="shared" si="114"/>
        <v>7.0608498755735286E-2</v>
      </c>
      <c r="M198" s="161">
        <f t="shared" si="114"/>
        <v>0.11760283053455189</v>
      </c>
      <c r="N198" s="161">
        <f t="shared" si="114"/>
        <v>0.15472536005062995</v>
      </c>
    </row>
    <row r="199" spans="1:27">
      <c r="B199" s="218" t="s">
        <v>60</v>
      </c>
      <c r="C199" s="161">
        <f>SUM(C195:C198)</f>
        <v>10.672695866570393</v>
      </c>
      <c r="D199" s="161">
        <f t="shared" ref="D199:N199" si="116">SUM(D195:D198)</f>
        <v>10.731860032520878</v>
      </c>
      <c r="E199" s="161">
        <f t="shared" si="116"/>
        <v>9.8629806612991491</v>
      </c>
      <c r="F199" s="161">
        <f t="shared" si="116"/>
        <v>10.593258316614119</v>
      </c>
      <c r="G199" s="161">
        <f t="shared" si="116"/>
        <v>10.670922701442013</v>
      </c>
      <c r="H199" s="161">
        <f t="shared" ref="H199" si="117">SUM(H195:H198)</f>
        <v>10.314554472333192</v>
      </c>
      <c r="I199" s="161">
        <f t="shared" si="116"/>
        <v>10.051301497732608</v>
      </c>
      <c r="J199" s="161">
        <f t="shared" si="116"/>
        <v>7.4726260680077488</v>
      </c>
      <c r="K199" s="161">
        <f t="shared" si="116"/>
        <v>6.0311206742030592</v>
      </c>
      <c r="L199" s="161">
        <f t="shared" si="116"/>
        <v>4.6040330374560261</v>
      </c>
      <c r="M199" s="161">
        <f t="shared" si="116"/>
        <v>3.7641594349952374</v>
      </c>
      <c r="N199" s="161">
        <f t="shared" si="116"/>
        <v>3.2938312868182824</v>
      </c>
    </row>
    <row r="200" spans="1:27">
      <c r="B200" s="96" t="s">
        <v>179</v>
      </c>
      <c r="C200" s="97">
        <f>C199-(C176/100*C192/11.63)</f>
        <v>0</v>
      </c>
      <c r="D200" s="97">
        <f t="shared" ref="D200:N200" si="118">D199-(D176/100*D192/11.63)</f>
        <v>0</v>
      </c>
      <c r="E200" s="97">
        <f t="shared" si="118"/>
        <v>0</v>
      </c>
      <c r="F200" s="97">
        <f t="shared" si="118"/>
        <v>0</v>
      </c>
      <c r="G200" s="97">
        <f t="shared" si="118"/>
        <v>0</v>
      </c>
      <c r="H200" s="97">
        <f t="shared" ref="H200" si="119">H199-(H176/100*H192/11.63)</f>
        <v>0</v>
      </c>
      <c r="I200" s="97">
        <f t="shared" si="118"/>
        <v>0</v>
      </c>
      <c r="J200" s="97">
        <f t="shared" si="118"/>
        <v>0</v>
      </c>
      <c r="K200" s="97">
        <f t="shared" si="118"/>
        <v>0</v>
      </c>
      <c r="L200" s="97">
        <f t="shared" si="118"/>
        <v>0</v>
      </c>
      <c r="M200" s="97">
        <f t="shared" si="118"/>
        <v>0</v>
      </c>
      <c r="N200" s="97">
        <f t="shared" si="118"/>
        <v>0</v>
      </c>
    </row>
    <row r="202" spans="1:27">
      <c r="B202" s="63" t="s">
        <v>502</v>
      </c>
      <c r="C202" s="27">
        <v>2018</v>
      </c>
      <c r="D202" s="27">
        <v>2019</v>
      </c>
      <c r="E202" s="27">
        <v>2020</v>
      </c>
      <c r="F202" s="27">
        <v>2021</v>
      </c>
      <c r="G202" s="27">
        <v>2022</v>
      </c>
      <c r="H202" s="27">
        <v>2023</v>
      </c>
      <c r="I202" s="27">
        <v>2025</v>
      </c>
      <c r="J202" s="27">
        <v>2030</v>
      </c>
      <c r="K202" s="27">
        <v>2035</v>
      </c>
      <c r="L202" s="27">
        <v>2040</v>
      </c>
      <c r="M202" s="27">
        <v>2045</v>
      </c>
      <c r="N202" s="28">
        <v>2050</v>
      </c>
      <c r="P202" s="63" t="s">
        <v>502</v>
      </c>
      <c r="Q202" s="27">
        <v>2023</v>
      </c>
      <c r="R202" s="27">
        <v>2025</v>
      </c>
      <c r="S202" s="27">
        <v>2030</v>
      </c>
      <c r="T202" s="27">
        <v>2035</v>
      </c>
      <c r="U202" s="27">
        <v>2040</v>
      </c>
      <c r="V202" s="27">
        <v>2045</v>
      </c>
      <c r="W202" s="28">
        <v>2050</v>
      </c>
    </row>
    <row r="203" spans="1:27">
      <c r="B203" s="91" t="s">
        <v>13</v>
      </c>
      <c r="C203" s="37">
        <f>C195*11.63</f>
        <v>123.39488480801334</v>
      </c>
      <c r="D203" s="37">
        <f t="shared" ref="D203:N203" si="120">D195*11.63</f>
        <v>123.84467821782178</v>
      </c>
      <c r="E203" s="37">
        <f t="shared" si="120"/>
        <v>113.37436363636365</v>
      </c>
      <c r="F203" s="37">
        <f t="shared" si="120"/>
        <v>121.23649999999999</v>
      </c>
      <c r="G203" s="37">
        <f t="shared" si="120"/>
        <v>121.67857835218093</v>
      </c>
      <c r="H203" s="37">
        <f t="shared" ref="H203" si="121">H195*11.63</f>
        <v>117.66567653508146</v>
      </c>
      <c r="I203" s="37">
        <f t="shared" si="120"/>
        <v>113.74209699013279</v>
      </c>
      <c r="J203" s="37">
        <f t="shared" si="120"/>
        <v>79.504940431735903</v>
      </c>
      <c r="K203" s="37">
        <f t="shared" si="120"/>
        <v>55.796659639761913</v>
      </c>
      <c r="L203" s="37">
        <f t="shared" si="120"/>
        <v>32.845277997975174</v>
      </c>
      <c r="M203" s="37">
        <f t="shared" si="120"/>
        <v>20.020031612283613</v>
      </c>
      <c r="N203" s="37">
        <f t="shared" si="120"/>
        <v>12.881141293128048</v>
      </c>
      <c r="P203" s="91" t="s">
        <v>13</v>
      </c>
      <c r="Q203" s="37">
        <v>117.66567653508146</v>
      </c>
      <c r="R203" s="37">
        <v>114.70290077009447</v>
      </c>
      <c r="S203" s="37">
        <v>81.421674617442989</v>
      </c>
      <c r="T203" s="37">
        <v>58.215403801603976</v>
      </c>
      <c r="U203" s="37">
        <v>35.159495337566256</v>
      </c>
      <c r="V203" s="37">
        <v>20.144890444299524</v>
      </c>
      <c r="W203" s="37">
        <v>13.014632332611331</v>
      </c>
    </row>
    <row r="204" spans="1:27">
      <c r="B204" s="91" t="s">
        <v>10</v>
      </c>
      <c r="C204" s="37">
        <f t="shared" ref="C204" si="122">C196*11.63</f>
        <v>0.72856812020033379</v>
      </c>
      <c r="D204" s="37">
        <f t="shared" ref="D204:N204" si="123">D196*11.63</f>
        <v>0.96685396039603944</v>
      </c>
      <c r="E204" s="37">
        <f t="shared" si="123"/>
        <v>1.3321014545454548</v>
      </c>
      <c r="F204" s="37">
        <f t="shared" si="123"/>
        <v>1.8867053333333332</v>
      </c>
      <c r="G204" s="37">
        <f t="shared" si="123"/>
        <v>2.3475159935379644</v>
      </c>
      <c r="H204" s="37">
        <f t="shared" ref="H204" si="124">H196*11.63</f>
        <v>2.1987896881947067</v>
      </c>
      <c r="I204" s="37">
        <f t="shared" si="123"/>
        <v>2.9986351589294653</v>
      </c>
      <c r="J204" s="37">
        <f t="shared" si="123"/>
        <v>3.3100543088361558</v>
      </c>
      <c r="K204" s="37">
        <f t="shared" si="123"/>
        <v>2.0474039229961778</v>
      </c>
      <c r="L204" s="37">
        <f t="shared" si="123"/>
        <v>0.5965929640098464</v>
      </c>
      <c r="M204" s="37">
        <f t="shared" si="123"/>
        <v>0.1046347146963694</v>
      </c>
      <c r="N204" s="37">
        <f t="shared" si="123"/>
        <v>5.2180809514869593E-2</v>
      </c>
      <c r="P204" s="91" t="s">
        <v>10</v>
      </c>
      <c r="Q204" s="37">
        <v>2.147053460237184</v>
      </c>
      <c r="R204" s="37">
        <v>2.719106672191915</v>
      </c>
      <c r="S204" s="37">
        <v>4.7007963621730955</v>
      </c>
      <c r="T204" s="37">
        <v>5.8309382265079135</v>
      </c>
      <c r="U204" s="37">
        <v>5.8381587761429046</v>
      </c>
      <c r="V204" s="37">
        <v>5.8387723570609209</v>
      </c>
      <c r="W204" s="37">
        <v>5.833565144188583</v>
      </c>
    </row>
    <row r="205" spans="1:27">
      <c r="B205" s="91" t="s">
        <v>45</v>
      </c>
      <c r="C205" s="37">
        <f t="shared" ref="C205" si="125">C197*11.63</f>
        <v>0</v>
      </c>
      <c r="D205" s="37">
        <f t="shared" ref="D205:N205" si="126">D197*11.63</f>
        <v>0</v>
      </c>
      <c r="E205" s="37">
        <f t="shared" si="126"/>
        <v>0</v>
      </c>
      <c r="F205" s="37">
        <f t="shared" si="126"/>
        <v>7.6388888888888895E-2</v>
      </c>
      <c r="G205" s="37">
        <f t="shared" si="126"/>
        <v>7.6736672051696292E-2</v>
      </c>
      <c r="H205" s="37">
        <f t="shared" ref="H205" si="127">H197*11.63</f>
        <v>9.3802289958865831E-2</v>
      </c>
      <c r="I205" s="37">
        <f t="shared" si="126"/>
        <v>0.10745227885508224</v>
      </c>
      <c r="J205" s="37">
        <f t="shared" si="126"/>
        <v>4.0112090237963844</v>
      </c>
      <c r="K205" s="37">
        <f t="shared" si="126"/>
        <v>11.992093634789025</v>
      </c>
      <c r="L205" s="37">
        <f t="shared" si="126"/>
        <v>19.281856423099367</v>
      </c>
      <c r="M205" s="37">
        <f t="shared" si="126"/>
        <v>22.284786982897788</v>
      </c>
      <c r="N205" s="37">
        <f t="shared" si="126"/>
        <v>23.574479825664891</v>
      </c>
      <c r="P205" s="91" t="s">
        <v>45</v>
      </c>
      <c r="Q205" s="37">
        <v>0.10130647315557514</v>
      </c>
      <c r="R205" s="37">
        <v>0.97706572914537482</v>
      </c>
      <c r="S205" s="37">
        <v>5.1666372536164085</v>
      </c>
      <c r="T205" s="37">
        <v>12.677995266205169</v>
      </c>
      <c r="U205" s="37">
        <v>20.051267849340348</v>
      </c>
      <c r="V205" s="37">
        <v>24.929942494037508</v>
      </c>
      <c r="W205" s="37">
        <v>27.223304006213382</v>
      </c>
    </row>
    <row r="206" spans="1:27">
      <c r="A206" s="17"/>
      <c r="B206" s="218" t="s">
        <v>47</v>
      </c>
      <c r="C206" s="37">
        <f t="shared" ref="C206" si="128">C198*11.63</f>
        <v>0</v>
      </c>
      <c r="D206" s="37">
        <f t="shared" ref="D206:N206" si="129">D198*11.63</f>
        <v>0</v>
      </c>
      <c r="E206" s="37">
        <f t="shared" si="129"/>
        <v>0</v>
      </c>
      <c r="F206" s="37">
        <f t="shared" si="129"/>
        <v>0</v>
      </c>
      <c r="G206" s="37">
        <f t="shared" si="129"/>
        <v>0</v>
      </c>
      <c r="H206" s="37">
        <f t="shared" ref="H206" si="130">H198*11.63</f>
        <v>0</v>
      </c>
      <c r="I206" s="37">
        <f t="shared" si="129"/>
        <v>4.8451990712884793E-2</v>
      </c>
      <c r="J206" s="37">
        <f t="shared" si="129"/>
        <v>8.0437406561684466E-2</v>
      </c>
      <c r="K206" s="37">
        <f t="shared" si="129"/>
        <v>0.30577624343447463</v>
      </c>
      <c r="L206" s="37">
        <f t="shared" si="129"/>
        <v>0.82117684052920148</v>
      </c>
      <c r="M206" s="37">
        <f t="shared" si="129"/>
        <v>1.3677209191168387</v>
      </c>
      <c r="N206" s="37">
        <f t="shared" si="129"/>
        <v>1.7994559373888264</v>
      </c>
      <c r="P206" s="218" t="s">
        <v>47</v>
      </c>
      <c r="Q206" s="37">
        <v>85.989497760000006</v>
      </c>
      <c r="R206" s="37">
        <v>0</v>
      </c>
      <c r="S206" s="37">
        <v>0.70782265152798918</v>
      </c>
      <c r="T206" s="37">
        <v>2.0264507633502338</v>
      </c>
      <c r="U206" s="37">
        <v>3.8544031906075995</v>
      </c>
      <c r="V206" s="37">
        <v>4.9594024681540061</v>
      </c>
      <c r="W206" s="37">
        <v>4.684707897357427</v>
      </c>
    </row>
    <row r="207" spans="1:27">
      <c r="A207" s="17"/>
      <c r="B207" s="218" t="s">
        <v>60</v>
      </c>
      <c r="C207" s="37">
        <f t="shared" ref="C207" si="131">C199*11.63</f>
        <v>124.12345292821368</v>
      </c>
      <c r="D207" s="37">
        <f t="shared" ref="D207:N207" si="132">D199*11.63</f>
        <v>124.81153217821782</v>
      </c>
      <c r="E207" s="37">
        <f t="shared" si="132"/>
        <v>114.70646509090911</v>
      </c>
      <c r="F207" s="37">
        <f t="shared" si="132"/>
        <v>123.1995942222222</v>
      </c>
      <c r="G207" s="37">
        <f t="shared" si="132"/>
        <v>124.10283101777061</v>
      </c>
      <c r="H207" s="37">
        <f t="shared" ref="H207" si="133">H199*11.63</f>
        <v>119.95826851323504</v>
      </c>
      <c r="I207" s="37">
        <f t="shared" si="132"/>
        <v>116.89663641863024</v>
      </c>
      <c r="J207" s="37">
        <f t="shared" si="132"/>
        <v>86.906641170930129</v>
      </c>
      <c r="K207" s="37">
        <f t="shared" si="132"/>
        <v>70.141933440981589</v>
      </c>
      <c r="L207" s="37">
        <f t="shared" si="132"/>
        <v>53.544904225613585</v>
      </c>
      <c r="M207" s="37">
        <f t="shared" si="132"/>
        <v>43.777174228994618</v>
      </c>
      <c r="N207" s="37">
        <f t="shared" si="132"/>
        <v>38.307257865696627</v>
      </c>
      <c r="P207" s="218" t="s">
        <v>60</v>
      </c>
      <c r="Q207" s="37">
        <v>205.9035342284742</v>
      </c>
      <c r="R207" s="37">
        <v>118.39907317143175</v>
      </c>
      <c r="S207" s="37">
        <v>91.996930884760488</v>
      </c>
      <c r="T207" s="37">
        <v>78.750788057667293</v>
      </c>
      <c r="U207" s="37">
        <v>64.903325153657107</v>
      </c>
      <c r="V207" s="37">
        <v>55.873007763551954</v>
      </c>
      <c r="W207" s="37">
        <v>50.756209380370727</v>
      </c>
    </row>
    <row r="208" spans="1:27">
      <c r="H208" s="1008">
        <f t="shared" ref="H208:N208" si="134">H203/$H203-1</f>
        <v>0</v>
      </c>
      <c r="I208" s="1008">
        <f t="shared" si="134"/>
        <v>-3.3345149243916294E-2</v>
      </c>
      <c r="J208" s="1008">
        <f t="shared" si="134"/>
        <v>-0.32431493386236654</v>
      </c>
      <c r="K208" s="1008">
        <f t="shared" si="134"/>
        <v>-0.52580343492839732</v>
      </c>
      <c r="L208" s="1008">
        <f t="shared" si="134"/>
        <v>-0.72085931118423896</v>
      </c>
      <c r="M208" s="1008">
        <f t="shared" si="134"/>
        <v>-0.82985665657295793</v>
      </c>
      <c r="N208" s="1008">
        <f t="shared" si="134"/>
        <v>-0.89052762307207234</v>
      </c>
    </row>
  </sheetData>
  <mergeCells count="8">
    <mergeCell ref="P152:W152"/>
    <mergeCell ref="P32:W32"/>
    <mergeCell ref="P24:W24"/>
    <mergeCell ref="P30:W30"/>
    <mergeCell ref="P38:W38"/>
    <mergeCell ref="P40:W40"/>
    <mergeCell ref="P135:W135"/>
    <mergeCell ref="P55:W55"/>
  </mergeCells>
  <pageMargins left="0" right="0" top="0.39370078740157505" bottom="0.39370078740157505" header="0" footer="0"/>
  <pageSetup paperSize="9" orientation="portrait" r:id="rId1"/>
  <headerFooter>
    <oddHeader>&amp;C&amp;A</oddHeader>
    <oddFooter>&amp;CPage &amp;P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N36"/>
  <sheetViews>
    <sheetView workbookViewId="0">
      <selection activeCell="C11" sqref="C11:F17"/>
    </sheetView>
  </sheetViews>
  <sheetFormatPr baseColWidth="10" defaultRowHeight="15"/>
  <cols>
    <col min="12" max="12" width="12" bestFit="1" customWidth="1"/>
  </cols>
  <sheetData>
    <row r="3" spans="1:14">
      <c r="B3" s="442" t="s">
        <v>459</v>
      </c>
      <c r="C3" s="442"/>
      <c r="D3" s="442"/>
      <c r="E3" s="442"/>
      <c r="F3" s="442"/>
      <c r="G3" s="442"/>
      <c r="H3" s="442"/>
      <c r="I3" s="442"/>
      <c r="J3" s="442"/>
      <c r="K3" s="442"/>
    </row>
    <row r="4" spans="1:14">
      <c r="B4" s="442" t="s">
        <v>460</v>
      </c>
      <c r="C4" s="442"/>
      <c r="D4" s="442"/>
      <c r="E4" s="442"/>
      <c r="F4" s="442"/>
      <c r="G4" s="442"/>
      <c r="H4" s="442"/>
      <c r="I4" s="442"/>
      <c r="J4" s="442"/>
      <c r="K4" s="442"/>
    </row>
    <row r="6" spans="1:14" ht="30.75" thickBot="1">
      <c r="B6" s="442"/>
      <c r="C6" s="443" t="s">
        <v>461</v>
      </c>
      <c r="D6" s="443" t="s">
        <v>462</v>
      </c>
      <c r="E6" s="443" t="s">
        <v>463</v>
      </c>
      <c r="F6" s="443" t="s">
        <v>464</v>
      </c>
      <c r="G6" s="443" t="s">
        <v>465</v>
      </c>
      <c r="H6" s="443" t="s">
        <v>466</v>
      </c>
      <c r="I6" s="442"/>
      <c r="J6" s="443" t="s">
        <v>449</v>
      </c>
      <c r="K6" s="442"/>
    </row>
    <row r="7" spans="1:14" ht="37.5" thickBot="1">
      <c r="B7" s="444" t="s">
        <v>467</v>
      </c>
      <c r="C7" s="445" t="s">
        <v>468</v>
      </c>
      <c r="D7" s="445" t="s">
        <v>469</v>
      </c>
      <c r="E7" s="445" t="s">
        <v>470</v>
      </c>
      <c r="F7" s="445" t="s">
        <v>471</v>
      </c>
      <c r="G7" s="445" t="s">
        <v>472</v>
      </c>
      <c r="H7" s="445" t="s">
        <v>473</v>
      </c>
      <c r="I7" s="445" t="s">
        <v>474</v>
      </c>
      <c r="J7" s="445" t="s">
        <v>449</v>
      </c>
      <c r="K7" s="445" t="s">
        <v>475</v>
      </c>
    </row>
    <row r="8" spans="1:14" ht="25.5" thickBot="1">
      <c r="B8" s="445" t="s">
        <v>476</v>
      </c>
      <c r="C8" s="446">
        <v>19700</v>
      </c>
      <c r="D8" s="446">
        <v>47300</v>
      </c>
      <c r="E8" s="446">
        <v>32900</v>
      </c>
      <c r="F8" s="446">
        <v>66400</v>
      </c>
      <c r="G8" s="446">
        <v>65100</v>
      </c>
      <c r="H8" s="446">
        <v>74000</v>
      </c>
      <c r="I8" s="446">
        <v>305600</v>
      </c>
      <c r="J8" s="446">
        <v>215600</v>
      </c>
      <c r="K8" s="446">
        <v>521200</v>
      </c>
      <c r="L8" s="335">
        <f>K8*K12/10^6</f>
        <v>25330.32</v>
      </c>
    </row>
    <row r="9" spans="1:14" ht="15.75" thickBot="1">
      <c r="B9" s="445" t="s">
        <v>477</v>
      </c>
      <c r="C9" s="446">
        <v>9100</v>
      </c>
      <c r="D9" s="446">
        <v>19600</v>
      </c>
      <c r="E9" s="446">
        <v>13700</v>
      </c>
      <c r="F9" s="446">
        <v>25100</v>
      </c>
      <c r="G9" s="446">
        <v>30000</v>
      </c>
      <c r="H9" s="446">
        <v>50600</v>
      </c>
      <c r="I9" s="446">
        <v>148100</v>
      </c>
      <c r="J9" s="446">
        <v>181400</v>
      </c>
      <c r="K9" s="446">
        <v>329500</v>
      </c>
      <c r="L9" s="335">
        <f>K9*K13/10^6</f>
        <v>22175.35</v>
      </c>
    </row>
    <row r="10" spans="1:14" ht="15.75" thickBot="1"/>
    <row r="11" spans="1:14" ht="49.5" thickBot="1">
      <c r="B11" s="444" t="s">
        <v>478</v>
      </c>
      <c r="C11" s="445" t="s">
        <v>468</v>
      </c>
      <c r="D11" s="445" t="s">
        <v>469</v>
      </c>
      <c r="E11" s="445" t="s">
        <v>470</v>
      </c>
      <c r="F11" s="639" t="s">
        <v>471</v>
      </c>
      <c r="G11" s="445" t="s">
        <v>472</v>
      </c>
      <c r="H11" s="639" t="s">
        <v>473</v>
      </c>
      <c r="I11" s="445" t="s">
        <v>474</v>
      </c>
      <c r="J11" s="639" t="s">
        <v>449</v>
      </c>
      <c r="K11" s="445" t="s">
        <v>475</v>
      </c>
    </row>
    <row r="12" spans="1:14" ht="25.5" thickBot="1">
      <c r="B12" s="445" t="s">
        <v>476</v>
      </c>
      <c r="C12" s="446">
        <v>13800</v>
      </c>
      <c r="D12" s="446">
        <v>19400</v>
      </c>
      <c r="E12" s="446">
        <v>20000</v>
      </c>
      <c r="F12" s="640">
        <v>26300</v>
      </c>
      <c r="G12" s="446">
        <v>32900</v>
      </c>
      <c r="H12" s="640">
        <v>34700</v>
      </c>
      <c r="I12" s="446">
        <v>27200</v>
      </c>
      <c r="J12" s="640">
        <v>78900</v>
      </c>
      <c r="K12" s="446">
        <v>48600</v>
      </c>
    </row>
    <row r="13" spans="1:14" ht="15.75" thickBot="1">
      <c r="B13" s="447" t="s">
        <v>477</v>
      </c>
      <c r="C13" s="446">
        <v>20400</v>
      </c>
      <c r="D13" s="446">
        <v>31100</v>
      </c>
      <c r="E13" s="446">
        <v>31400</v>
      </c>
      <c r="F13" s="640">
        <v>44300</v>
      </c>
      <c r="G13" s="446">
        <v>51300</v>
      </c>
      <c r="H13" s="640">
        <v>41000</v>
      </c>
      <c r="I13" s="446">
        <v>40200</v>
      </c>
      <c r="J13" s="640">
        <v>89500</v>
      </c>
      <c r="K13" s="446">
        <v>67300</v>
      </c>
      <c r="L13" t="s">
        <v>487</v>
      </c>
      <c r="M13" t="s">
        <v>488</v>
      </c>
      <c r="N13" t="s">
        <v>489</v>
      </c>
    </row>
    <row r="14" spans="1:14">
      <c r="A14" t="s">
        <v>483</v>
      </c>
      <c r="B14" t="s">
        <v>476</v>
      </c>
      <c r="C14">
        <f>C8*C12/10^6</f>
        <v>271.86</v>
      </c>
      <c r="D14">
        <f t="shared" ref="D14:K14" si="0">D8*D12/10^6</f>
        <v>917.62</v>
      </c>
      <c r="E14">
        <f t="shared" si="0"/>
        <v>658</v>
      </c>
      <c r="F14" s="376">
        <f t="shared" si="0"/>
        <v>1746.32</v>
      </c>
      <c r="G14">
        <f t="shared" si="0"/>
        <v>2141.79</v>
      </c>
      <c r="H14" s="376">
        <f t="shared" si="0"/>
        <v>2567.8000000000002</v>
      </c>
      <c r="I14">
        <f t="shared" si="0"/>
        <v>8312.32</v>
      </c>
      <c r="J14" s="376">
        <f t="shared" si="0"/>
        <v>17010.84</v>
      </c>
      <c r="K14">
        <f t="shared" si="0"/>
        <v>25330.32</v>
      </c>
      <c r="L14" s="459">
        <f>SUM(C14:H14)</f>
        <v>8303.39</v>
      </c>
      <c r="M14" s="460">
        <f>J14</f>
        <v>17010.84</v>
      </c>
      <c r="N14" s="460">
        <f>L14+M14</f>
        <v>25314.23</v>
      </c>
    </row>
    <row r="15" spans="1:14">
      <c r="A15" t="s">
        <v>483</v>
      </c>
      <c r="B15" t="s">
        <v>484</v>
      </c>
      <c r="C15">
        <f>C9*C13/10^6</f>
        <v>185.64</v>
      </c>
      <c r="D15">
        <f t="shared" ref="D15:K15" si="1">D9*D13/10^6</f>
        <v>609.55999999999995</v>
      </c>
      <c r="E15">
        <f t="shared" si="1"/>
        <v>430.18</v>
      </c>
      <c r="F15" s="376">
        <f t="shared" si="1"/>
        <v>1111.93</v>
      </c>
      <c r="G15">
        <f t="shared" si="1"/>
        <v>1539</v>
      </c>
      <c r="H15" s="376">
        <f t="shared" si="1"/>
        <v>2074.6</v>
      </c>
      <c r="I15">
        <f t="shared" si="1"/>
        <v>5953.62</v>
      </c>
      <c r="J15" s="376">
        <f t="shared" si="1"/>
        <v>16235.3</v>
      </c>
      <c r="K15">
        <f t="shared" si="1"/>
        <v>22175.35</v>
      </c>
      <c r="L15" s="459">
        <f>SUM(C15:H15)</f>
        <v>5950.91</v>
      </c>
      <c r="M15" s="460">
        <f>J15</f>
        <v>16235.3</v>
      </c>
      <c r="N15" s="460">
        <f>L15+M15</f>
        <v>22186.21</v>
      </c>
    </row>
    <row r="16" spans="1:14">
      <c r="B16" t="s">
        <v>485</v>
      </c>
      <c r="C16" s="344">
        <f>C15/C14</f>
        <v>0.68285146766718152</v>
      </c>
      <c r="D16" s="344">
        <f t="shared" ref="D16:K16" si="2">D15/D14</f>
        <v>0.66428369041651225</v>
      </c>
      <c r="E16" s="344">
        <f t="shared" si="2"/>
        <v>0.65376899696048629</v>
      </c>
      <c r="F16" s="641">
        <f t="shared" si="2"/>
        <v>0.63672751843877418</v>
      </c>
      <c r="G16" s="344">
        <f t="shared" si="2"/>
        <v>0.71855784180521898</v>
      </c>
      <c r="H16" s="641">
        <f t="shared" si="2"/>
        <v>0.80792896643040724</v>
      </c>
      <c r="I16" s="344">
        <f t="shared" si="2"/>
        <v>0.71624047197412999</v>
      </c>
      <c r="J16" s="641">
        <f t="shared" si="2"/>
        <v>0.95440907092183569</v>
      </c>
      <c r="K16" s="344">
        <f t="shared" si="2"/>
        <v>0.87544689526227848</v>
      </c>
    </row>
    <row r="17" spans="2:12">
      <c r="B17" t="s">
        <v>486</v>
      </c>
      <c r="C17" s="344">
        <f>C14/$N14</f>
        <v>1.0739414155595491E-2</v>
      </c>
      <c r="D17" s="344">
        <f t="shared" ref="D17:K17" si="3">D14/$N14</f>
        <v>3.6249176846382451E-2</v>
      </c>
      <c r="E17" s="344">
        <f t="shared" si="3"/>
        <v>2.5993285199668328E-2</v>
      </c>
      <c r="F17" s="641">
        <f t="shared" si="3"/>
        <v>6.8985704878244375E-2</v>
      </c>
      <c r="G17" s="344">
        <f t="shared" si="3"/>
        <v>8.4608143324920407E-2</v>
      </c>
      <c r="H17" s="641">
        <f t="shared" si="3"/>
        <v>0.10143701783542301</v>
      </c>
      <c r="I17" s="344">
        <f t="shared" si="3"/>
        <v>0.32836550825365812</v>
      </c>
      <c r="J17" s="641">
        <f t="shared" si="3"/>
        <v>0.67198725775976598</v>
      </c>
      <c r="K17" s="344">
        <f t="shared" si="3"/>
        <v>1.0006356108797305</v>
      </c>
    </row>
    <row r="18" spans="2:12">
      <c r="C18" s="344"/>
      <c r="D18" s="344"/>
      <c r="E18" s="344"/>
      <c r="F18" s="344"/>
      <c r="G18" s="344"/>
      <c r="H18" s="344"/>
      <c r="I18" s="344"/>
      <c r="J18" s="344"/>
      <c r="K18" s="344"/>
    </row>
    <row r="19" spans="2:12">
      <c r="B19" s="448" t="s">
        <v>479</v>
      </c>
      <c r="C19" s="449" t="s">
        <v>480</v>
      </c>
      <c r="D19" s="450"/>
      <c r="E19" s="450"/>
      <c r="F19" s="450"/>
      <c r="G19" s="450"/>
      <c r="H19" s="450"/>
      <c r="I19" s="450"/>
      <c r="J19" s="450"/>
      <c r="K19" s="450"/>
    </row>
    <row r="20" spans="2:12" ht="15.75" thickBot="1">
      <c r="B20" s="448"/>
      <c r="C20" s="451"/>
      <c r="D20" s="451"/>
      <c r="E20" s="451"/>
      <c r="F20" s="451"/>
      <c r="G20" s="451"/>
      <c r="H20" s="451"/>
      <c r="I20" s="450"/>
      <c r="J20" s="451"/>
      <c r="K20" s="450"/>
    </row>
    <row r="21" spans="2:12" ht="37.5" thickBot="1">
      <c r="B21" s="452" t="s">
        <v>467</v>
      </c>
      <c r="C21" s="453" t="s">
        <v>468</v>
      </c>
      <c r="D21" s="453" t="s">
        <v>469</v>
      </c>
      <c r="E21" s="453" t="s">
        <v>470</v>
      </c>
      <c r="F21" s="453" t="s">
        <v>471</v>
      </c>
      <c r="G21" s="453" t="s">
        <v>472</v>
      </c>
      <c r="H21" s="453" t="s">
        <v>473</v>
      </c>
      <c r="I21" s="453" t="s">
        <v>474</v>
      </c>
      <c r="J21" s="453" t="s">
        <v>449</v>
      </c>
      <c r="K21" s="453" t="s">
        <v>475</v>
      </c>
    </row>
    <row r="22" spans="2:12" ht="15.75" thickBot="1">
      <c r="B22" s="454" t="s">
        <v>481</v>
      </c>
      <c r="C22" s="455">
        <v>3200</v>
      </c>
      <c r="D22" s="455">
        <v>12800</v>
      </c>
      <c r="E22" s="455">
        <v>8000</v>
      </c>
      <c r="F22" s="455">
        <v>20000</v>
      </c>
      <c r="G22" s="455">
        <v>20600</v>
      </c>
      <c r="H22" s="455">
        <v>28500</v>
      </c>
      <c r="I22" s="455">
        <v>93100</v>
      </c>
      <c r="J22" s="455">
        <v>147400</v>
      </c>
      <c r="K22" s="455">
        <v>240500</v>
      </c>
    </row>
    <row r="23" spans="2:12" ht="15.75" thickBot="1">
      <c r="B23" s="456" t="s">
        <v>477</v>
      </c>
      <c r="C23" s="455">
        <v>2200</v>
      </c>
      <c r="D23" s="455">
        <v>8500</v>
      </c>
      <c r="E23" s="455">
        <v>5000</v>
      </c>
      <c r="F23" s="455">
        <v>12000</v>
      </c>
      <c r="G23" s="455">
        <v>14500</v>
      </c>
      <c r="H23" s="455">
        <v>22700</v>
      </c>
      <c r="I23" s="455">
        <v>64900</v>
      </c>
      <c r="J23" s="455">
        <v>134100</v>
      </c>
      <c r="K23" s="455">
        <v>199000</v>
      </c>
    </row>
    <row r="24" spans="2:12">
      <c r="B24" s="450"/>
      <c r="C24" s="450"/>
      <c r="D24" s="450"/>
      <c r="E24" s="450"/>
      <c r="F24" s="450"/>
      <c r="G24" s="450"/>
      <c r="H24" s="450"/>
      <c r="I24" s="450"/>
      <c r="J24" s="450"/>
      <c r="K24" s="450"/>
    </row>
    <row r="25" spans="2:12" ht="15.75" thickBot="1">
      <c r="B25" s="450"/>
      <c r="C25" s="450"/>
      <c r="D25" s="450"/>
      <c r="E25" s="450"/>
      <c r="F25" s="450"/>
      <c r="G25" s="450"/>
      <c r="H25" s="450"/>
      <c r="I25" s="450"/>
      <c r="J25" s="450"/>
      <c r="K25" s="450"/>
    </row>
    <row r="26" spans="2:12" ht="39.75" thickBot="1">
      <c r="B26" s="457" t="s">
        <v>482</v>
      </c>
      <c r="C26" s="453" t="s">
        <v>468</v>
      </c>
      <c r="D26" s="453" t="s">
        <v>469</v>
      </c>
      <c r="E26" s="453" t="s">
        <v>470</v>
      </c>
      <c r="F26" s="453" t="s">
        <v>471</v>
      </c>
      <c r="G26" s="453" t="s">
        <v>472</v>
      </c>
      <c r="H26" s="453" t="s">
        <v>473</v>
      </c>
      <c r="I26" s="453" t="s">
        <v>474</v>
      </c>
      <c r="J26" s="453" t="s">
        <v>449</v>
      </c>
      <c r="K26" s="453" t="s">
        <v>475</v>
      </c>
    </row>
    <row r="27" spans="2:12" ht="15.75" thickBot="1">
      <c r="B27" s="454" t="s">
        <v>481</v>
      </c>
      <c r="C27" s="458">
        <v>0.16243654822335024</v>
      </c>
      <c r="D27" s="458">
        <v>0.27061310782241016</v>
      </c>
      <c r="E27" s="458">
        <v>0.24316109422492402</v>
      </c>
      <c r="F27" s="458">
        <v>0.30120481927710846</v>
      </c>
      <c r="G27" s="458">
        <v>0.31643625192012287</v>
      </c>
      <c r="H27" s="458">
        <v>0.38513513513513514</v>
      </c>
      <c r="I27" s="458">
        <v>0.30464659685863876</v>
      </c>
      <c r="J27" s="458">
        <v>0.68367346938775508</v>
      </c>
      <c r="K27" s="458">
        <v>0.46143514965464311</v>
      </c>
    </row>
    <row r="28" spans="2:12" ht="15.75" thickBot="1">
      <c r="B28" s="456" t="s">
        <v>477</v>
      </c>
      <c r="C28" s="458">
        <v>0.24175824175824176</v>
      </c>
      <c r="D28" s="458">
        <v>0.43367346938775508</v>
      </c>
      <c r="E28" s="458">
        <v>0.36496350364963503</v>
      </c>
      <c r="F28" s="458">
        <v>0.47808764940239046</v>
      </c>
      <c r="G28" s="458">
        <v>0.48333333333333334</v>
      </c>
      <c r="H28" s="458">
        <v>0.44861660079051385</v>
      </c>
      <c r="I28" s="458">
        <v>0.43821742066171504</v>
      </c>
      <c r="J28" s="458">
        <v>0.73925027563395806</v>
      </c>
      <c r="K28" s="458">
        <v>0.60394537177541729</v>
      </c>
    </row>
    <row r="29" spans="2:12" ht="15.75" thickBot="1">
      <c r="B29" s="448"/>
      <c r="C29" s="451"/>
      <c r="D29" s="451"/>
      <c r="E29" s="451"/>
      <c r="F29" s="451"/>
      <c r="G29" s="451"/>
      <c r="H29" s="451"/>
      <c r="I29" s="450"/>
      <c r="J29" s="451"/>
      <c r="K29" s="450"/>
    </row>
    <row r="30" spans="2:12" ht="49.5" thickBot="1">
      <c r="B30" s="452" t="s">
        <v>478</v>
      </c>
      <c r="C30" s="453" t="s">
        <v>468</v>
      </c>
      <c r="D30" s="453" t="s">
        <v>469</v>
      </c>
      <c r="E30" s="453" t="s">
        <v>470</v>
      </c>
      <c r="F30" s="453" t="s">
        <v>471</v>
      </c>
      <c r="G30" s="453" t="s">
        <v>472</v>
      </c>
      <c r="H30" s="453" t="s">
        <v>473</v>
      </c>
      <c r="I30" s="453" t="s">
        <v>474</v>
      </c>
      <c r="J30" s="453" t="s">
        <v>449</v>
      </c>
      <c r="K30" s="453" t="s">
        <v>475</v>
      </c>
    </row>
    <row r="31" spans="2:12" ht="15.75" thickBot="1">
      <c r="B31" s="454" t="s">
        <v>481</v>
      </c>
      <c r="C31" s="455">
        <v>23100</v>
      </c>
      <c r="D31" s="455">
        <v>31200</v>
      </c>
      <c r="E31" s="455">
        <v>32900</v>
      </c>
      <c r="F31" s="455">
        <v>44700</v>
      </c>
      <c r="G31" s="455">
        <v>52900</v>
      </c>
      <c r="H31" s="455">
        <v>43000</v>
      </c>
      <c r="I31" s="455">
        <v>42400</v>
      </c>
      <c r="J31" s="455">
        <v>88900</v>
      </c>
      <c r="K31" s="455">
        <v>70900</v>
      </c>
      <c r="L31" s="459">
        <f>K22*K31/10^6</f>
        <v>17051.45</v>
      </c>
    </row>
    <row r="32" spans="2:12" ht="15.75" thickBot="1">
      <c r="B32" s="456" t="s">
        <v>477</v>
      </c>
      <c r="C32" s="455">
        <v>27100</v>
      </c>
      <c r="D32" s="455">
        <v>36200</v>
      </c>
      <c r="E32" s="455">
        <v>38600</v>
      </c>
      <c r="F32" s="455">
        <v>56200</v>
      </c>
      <c r="G32" s="455">
        <v>64700</v>
      </c>
      <c r="H32" s="455">
        <v>47400</v>
      </c>
      <c r="I32" s="455">
        <v>50100</v>
      </c>
      <c r="J32" s="455">
        <v>94600</v>
      </c>
      <c r="K32" s="455">
        <v>80100</v>
      </c>
      <c r="L32" s="459">
        <f>K23*K32/10^6</f>
        <v>15939.9</v>
      </c>
    </row>
    <row r="33" spans="2:11" ht="15.75" thickBot="1">
      <c r="B33" s="450"/>
      <c r="C33" s="450"/>
      <c r="D33" s="450"/>
      <c r="E33" s="450"/>
      <c r="F33" s="450"/>
      <c r="G33" s="450"/>
      <c r="H33" s="450"/>
      <c r="I33" s="450"/>
      <c r="J33" s="450"/>
      <c r="K33" s="450"/>
    </row>
    <row r="34" spans="2:11" ht="39.75" thickBot="1">
      <c r="B34" s="457" t="s">
        <v>482</v>
      </c>
      <c r="C34" s="453" t="s">
        <v>468</v>
      </c>
      <c r="D34" s="453" t="s">
        <v>469</v>
      </c>
      <c r="E34" s="453" t="s">
        <v>470</v>
      </c>
      <c r="F34" s="453" t="s">
        <v>471</v>
      </c>
      <c r="G34" s="453" t="s">
        <v>472</v>
      </c>
      <c r="H34" s="453" t="s">
        <v>473</v>
      </c>
      <c r="I34" s="453" t="s">
        <v>474</v>
      </c>
      <c r="J34" s="453" t="s">
        <v>449</v>
      </c>
      <c r="K34" s="453" t="s">
        <v>475</v>
      </c>
    </row>
    <row r="35" spans="2:11" ht="15.75" thickBot="1">
      <c r="B35" s="454" t="s">
        <v>481</v>
      </c>
      <c r="C35" s="458">
        <v>1.673913043478261</v>
      </c>
      <c r="D35" s="458">
        <v>1.6082474226804124</v>
      </c>
      <c r="E35" s="458">
        <v>1.645</v>
      </c>
      <c r="F35" s="458">
        <v>1.6996197718631179</v>
      </c>
      <c r="G35" s="458">
        <v>1.6079027355623101</v>
      </c>
      <c r="H35" s="458">
        <v>1.239193083573487</v>
      </c>
      <c r="I35" s="458">
        <v>1.5588235294117647</v>
      </c>
      <c r="J35" s="458">
        <v>1.126742712294043</v>
      </c>
      <c r="K35" s="458">
        <v>1.4588477366255144</v>
      </c>
    </row>
    <row r="36" spans="2:11" ht="15.75" thickBot="1">
      <c r="B36" s="456" t="s">
        <v>477</v>
      </c>
      <c r="C36" s="458">
        <v>1.3284313725490196</v>
      </c>
      <c r="D36" s="458">
        <v>1.1639871382636655</v>
      </c>
      <c r="E36" s="458">
        <v>1.2292993630573248</v>
      </c>
      <c r="F36" s="458">
        <v>1.2686230248306998</v>
      </c>
      <c r="G36" s="458">
        <v>1.2612085769980508</v>
      </c>
      <c r="H36" s="458">
        <v>1.1560975609756097</v>
      </c>
      <c r="I36" s="458">
        <v>1.2462686567164178</v>
      </c>
      <c r="J36" s="458">
        <v>1.0569832402234638</v>
      </c>
      <c r="K36" s="458">
        <v>1.1901931649331352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ALJ117"/>
  <sheetViews>
    <sheetView topLeftCell="C52" workbookViewId="0">
      <selection activeCell="Z64" sqref="Z64"/>
    </sheetView>
  </sheetViews>
  <sheetFormatPr baseColWidth="10" defaultColWidth="11.42578125" defaultRowHeight="13.5" customHeight="1"/>
  <cols>
    <col min="1" max="1" width="4.85546875" style="19" customWidth="1"/>
    <col min="2" max="2" width="24.42578125" style="19" customWidth="1"/>
    <col min="3" max="8" width="7.7109375" style="22" customWidth="1"/>
    <col min="9" max="14" width="7" style="22" customWidth="1"/>
    <col min="15" max="16" width="3.28515625" style="19" customWidth="1"/>
    <col min="17" max="17" width="12.5703125" style="19" customWidth="1"/>
    <col min="18" max="30" width="7.140625" style="19" customWidth="1"/>
    <col min="31" max="32" width="6.28515625" style="19" customWidth="1"/>
    <col min="33" max="34" width="6.42578125" style="19" customWidth="1"/>
    <col min="35" max="999" width="12.140625" style="19" customWidth="1"/>
    <col min="1000" max="1000" width="12.5703125" style="19" customWidth="1"/>
    <col min="1001" max="1001" width="11.42578125" style="19" customWidth="1"/>
    <col min="1002" max="16384" width="11.42578125" style="19"/>
  </cols>
  <sheetData>
    <row r="3" spans="1:998" s="51" customFormat="1" ht="13.5" customHeight="1">
      <c r="B3" s="58" t="s">
        <v>106</v>
      </c>
      <c r="C3" s="1100"/>
      <c r="D3" s="1100"/>
      <c r="E3" s="1100"/>
      <c r="F3" s="1100"/>
      <c r="G3" s="1100"/>
      <c r="H3" s="1100"/>
      <c r="I3" s="172"/>
      <c r="J3" s="172"/>
      <c r="K3" s="172"/>
      <c r="L3" s="172"/>
      <c r="M3" s="172"/>
      <c r="N3" s="172"/>
      <c r="O3" s="172"/>
      <c r="P3" s="19"/>
      <c r="Q3" s="19"/>
    </row>
    <row r="4" spans="1:998" ht="13.5" customHeight="1">
      <c r="R4" s="62"/>
    </row>
    <row r="5" spans="1:998" s="20" customFormat="1" ht="13.5" customHeight="1">
      <c r="B5" s="59" t="s">
        <v>69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R5" s="93"/>
    </row>
    <row r="6" spans="1:998" ht="13.5" customHeight="1">
      <c r="R6" s="62"/>
    </row>
    <row r="7" spans="1:998" ht="13.5" customHeight="1">
      <c r="B7" s="61" t="s">
        <v>107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3"/>
    </row>
    <row r="9" spans="1:998" ht="13.5" customHeight="1">
      <c r="B9" s="75" t="s">
        <v>108</v>
      </c>
    </row>
    <row r="10" spans="1:998" ht="13.5" customHeight="1">
      <c r="O10" s="62"/>
    </row>
    <row r="11" spans="1:998" ht="13.5" customHeight="1">
      <c r="B11" s="63"/>
      <c r="C11" s="618">
        <v>2018</v>
      </c>
      <c r="D11" s="618">
        <v>2019</v>
      </c>
      <c r="E11" s="618">
        <v>2020</v>
      </c>
      <c r="F11" s="618">
        <v>2021</v>
      </c>
      <c r="G11" s="618">
        <v>2022</v>
      </c>
      <c r="H11" s="618">
        <v>2023</v>
      </c>
      <c r="I11" s="618">
        <v>2025</v>
      </c>
      <c r="J11" s="618">
        <v>2030</v>
      </c>
      <c r="K11" s="618">
        <v>2035</v>
      </c>
      <c r="L11" s="618">
        <v>2040</v>
      </c>
      <c r="M11" s="618">
        <v>2045</v>
      </c>
      <c r="N11" s="619">
        <v>2050</v>
      </c>
      <c r="O11" s="62"/>
    </row>
    <row r="12" spans="1:998" ht="13.5" customHeight="1">
      <c r="B12" s="87" t="s">
        <v>109</v>
      </c>
      <c r="C12" s="1108">
        <v>90</v>
      </c>
      <c r="D12" s="1108">
        <v>92</v>
      </c>
      <c r="E12" s="1108">
        <v>92</v>
      </c>
      <c r="F12" s="1108">
        <v>94</v>
      </c>
      <c r="G12" s="1108">
        <v>94</v>
      </c>
      <c r="H12" s="1109">
        <f>G12</f>
        <v>94</v>
      </c>
      <c r="I12" s="1112">
        <f>94</f>
        <v>94</v>
      </c>
      <c r="J12" s="1112">
        <f>94</f>
        <v>94</v>
      </c>
      <c r="K12" s="1112">
        <f>94</f>
        <v>94</v>
      </c>
      <c r="L12" s="1112">
        <f>94</f>
        <v>94</v>
      </c>
      <c r="M12" s="1112">
        <f>94</f>
        <v>94</v>
      </c>
      <c r="N12" s="1112">
        <f>94</f>
        <v>94</v>
      </c>
      <c r="O12" s="62"/>
    </row>
    <row r="13" spans="1:998" ht="13.5" customHeight="1">
      <c r="A13" s="139"/>
      <c r="B13" s="87" t="s">
        <v>111</v>
      </c>
      <c r="C13" s="1110">
        <f>C14+C15</f>
        <v>6.4710000000000001</v>
      </c>
      <c r="D13" s="1110">
        <f t="shared" ref="D13:G13" si="0">D14+D15</f>
        <v>7.0449999999999999</v>
      </c>
      <c r="E13" s="1110">
        <f t="shared" si="0"/>
        <v>6.399</v>
      </c>
      <c r="F13" s="1110">
        <f t="shared" si="0"/>
        <v>7.2070000000000007</v>
      </c>
      <c r="G13" s="1110">
        <f t="shared" si="0"/>
        <v>6.1920000000000002</v>
      </c>
      <c r="H13" s="1111">
        <f>H14+H15</f>
        <v>6.1419999999999995</v>
      </c>
      <c r="I13" s="1076">
        <v>6.2</v>
      </c>
      <c r="J13" s="1076">
        <v>6.2</v>
      </c>
      <c r="K13" s="1076">
        <v>6.2</v>
      </c>
      <c r="L13" s="1076">
        <v>6.2</v>
      </c>
      <c r="M13" s="1076">
        <v>6.2</v>
      </c>
      <c r="N13" s="1076">
        <v>6.2</v>
      </c>
      <c r="O13" s="62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  <c r="BU13" s="139"/>
      <c r="BV13" s="139"/>
      <c r="BW13" s="139"/>
      <c r="BX13" s="139"/>
      <c r="BY13" s="139"/>
      <c r="BZ13" s="139"/>
      <c r="CA13" s="139"/>
      <c r="CB13" s="139"/>
      <c r="CC13" s="139"/>
      <c r="CD13" s="139"/>
      <c r="CE13" s="139"/>
      <c r="CF13" s="139"/>
      <c r="CG13" s="139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A13" s="139"/>
      <c r="DB13" s="139"/>
      <c r="DC13" s="139"/>
      <c r="DD13" s="139"/>
      <c r="DE13" s="139"/>
      <c r="DF13" s="139"/>
      <c r="DG13" s="139"/>
      <c r="DH13" s="139"/>
      <c r="DI13" s="139"/>
      <c r="DJ13" s="139"/>
      <c r="DK13" s="139"/>
      <c r="DL13" s="139"/>
      <c r="DM13" s="139"/>
      <c r="DN13" s="139"/>
      <c r="DO13" s="139"/>
      <c r="DP13" s="139"/>
      <c r="DQ13" s="139"/>
      <c r="DR13" s="139"/>
      <c r="DS13" s="139"/>
      <c r="DT13" s="139"/>
      <c r="DU13" s="139"/>
      <c r="DV13" s="139"/>
      <c r="DW13" s="139"/>
      <c r="DX13" s="139"/>
      <c r="DY13" s="139"/>
      <c r="DZ13" s="139"/>
      <c r="EA13" s="139"/>
      <c r="EB13" s="139"/>
      <c r="EC13" s="139"/>
      <c r="ED13" s="139"/>
      <c r="EE13" s="139"/>
      <c r="EF13" s="139"/>
      <c r="EG13" s="139"/>
      <c r="EH13" s="139"/>
      <c r="EI13" s="139"/>
      <c r="EJ13" s="139"/>
      <c r="EK13" s="139"/>
      <c r="EL13" s="139"/>
      <c r="EM13" s="139"/>
      <c r="EN13" s="139"/>
      <c r="EO13" s="139"/>
      <c r="EP13" s="139"/>
      <c r="EQ13" s="139"/>
      <c r="ER13" s="139"/>
      <c r="ES13" s="139"/>
      <c r="ET13" s="139"/>
      <c r="EU13" s="139"/>
      <c r="EV13" s="139"/>
      <c r="EW13" s="139"/>
      <c r="EX13" s="139"/>
      <c r="EY13" s="139"/>
      <c r="EZ13" s="139"/>
      <c r="FA13" s="139"/>
      <c r="FB13" s="139"/>
      <c r="FC13" s="139"/>
      <c r="FD13" s="139"/>
      <c r="FE13" s="139"/>
      <c r="FF13" s="139"/>
      <c r="FG13" s="139"/>
      <c r="FH13" s="139"/>
      <c r="FI13" s="139"/>
      <c r="FJ13" s="139"/>
      <c r="FK13" s="139"/>
      <c r="FL13" s="139"/>
      <c r="FM13" s="139"/>
      <c r="FN13" s="139"/>
      <c r="FO13" s="139"/>
      <c r="FP13" s="139"/>
      <c r="FQ13" s="139"/>
      <c r="FR13" s="139"/>
      <c r="FS13" s="139"/>
      <c r="FT13" s="139"/>
      <c r="FU13" s="139"/>
      <c r="FV13" s="139"/>
      <c r="FW13" s="139"/>
      <c r="FX13" s="139"/>
      <c r="FY13" s="139"/>
      <c r="FZ13" s="139"/>
      <c r="GA13" s="139"/>
      <c r="GB13" s="139"/>
      <c r="GC13" s="139"/>
      <c r="GD13" s="139"/>
      <c r="GE13" s="139"/>
      <c r="GF13" s="139"/>
      <c r="GG13" s="139"/>
      <c r="GH13" s="139"/>
      <c r="GI13" s="139"/>
      <c r="GJ13" s="139"/>
      <c r="GK13" s="139"/>
      <c r="GL13" s="139"/>
      <c r="GM13" s="139"/>
      <c r="GN13" s="139"/>
      <c r="GO13" s="139"/>
      <c r="GP13" s="139"/>
      <c r="GQ13" s="139"/>
      <c r="GR13" s="139"/>
      <c r="GS13" s="139"/>
      <c r="GT13" s="139"/>
      <c r="GU13" s="139"/>
      <c r="GV13" s="139"/>
      <c r="GW13" s="139"/>
      <c r="GX13" s="139"/>
      <c r="GY13" s="139"/>
      <c r="GZ13" s="139"/>
      <c r="HA13" s="139"/>
      <c r="HB13" s="139"/>
      <c r="HC13" s="139"/>
      <c r="HD13" s="139"/>
      <c r="HE13" s="139"/>
      <c r="HF13" s="139"/>
      <c r="HG13" s="139"/>
      <c r="HH13" s="139"/>
      <c r="HI13" s="139"/>
      <c r="HJ13" s="139"/>
      <c r="HK13" s="139"/>
      <c r="HL13" s="139"/>
      <c r="HM13" s="139"/>
      <c r="HN13" s="139"/>
      <c r="HO13" s="139"/>
      <c r="HP13" s="139"/>
      <c r="HQ13" s="139"/>
      <c r="HR13" s="139"/>
      <c r="HS13" s="139"/>
      <c r="HT13" s="139"/>
      <c r="HU13" s="139"/>
      <c r="HV13" s="139"/>
      <c r="HW13" s="139"/>
      <c r="HX13" s="139"/>
      <c r="HY13" s="139"/>
      <c r="HZ13" s="139"/>
      <c r="IA13" s="139"/>
      <c r="IB13" s="139"/>
      <c r="IC13" s="139"/>
      <c r="ID13" s="139"/>
      <c r="IE13" s="139"/>
      <c r="IF13" s="139"/>
      <c r="IG13" s="139"/>
      <c r="IH13" s="139"/>
      <c r="II13" s="139"/>
      <c r="IJ13" s="139"/>
      <c r="IK13" s="139"/>
      <c r="IL13" s="139"/>
      <c r="IM13" s="139"/>
      <c r="IN13" s="139"/>
      <c r="IO13" s="139"/>
      <c r="IP13" s="139"/>
      <c r="IQ13" s="139"/>
      <c r="IR13" s="139"/>
      <c r="IS13" s="139"/>
      <c r="IT13" s="139"/>
      <c r="IU13" s="139"/>
      <c r="IV13" s="139"/>
      <c r="IW13" s="139"/>
      <c r="IX13" s="139"/>
      <c r="IY13" s="139"/>
      <c r="IZ13" s="139"/>
      <c r="JA13" s="139"/>
      <c r="JB13" s="139"/>
      <c r="JC13" s="139"/>
      <c r="JD13" s="139"/>
      <c r="JE13" s="139"/>
      <c r="JF13" s="139"/>
      <c r="JG13" s="139"/>
      <c r="JH13" s="139"/>
      <c r="JI13" s="139"/>
      <c r="JJ13" s="139"/>
      <c r="JK13" s="139"/>
      <c r="JL13" s="139"/>
      <c r="JM13" s="139"/>
      <c r="JN13" s="139"/>
      <c r="JO13" s="139"/>
      <c r="JP13" s="139"/>
      <c r="JQ13" s="139"/>
      <c r="JR13" s="139"/>
      <c r="JS13" s="139"/>
      <c r="JT13" s="139"/>
      <c r="JU13" s="139"/>
      <c r="JV13" s="139"/>
      <c r="JW13" s="139"/>
      <c r="JX13" s="139"/>
      <c r="JY13" s="139"/>
      <c r="JZ13" s="139"/>
      <c r="KA13" s="139"/>
      <c r="KB13" s="139"/>
      <c r="KC13" s="139"/>
      <c r="KD13" s="139"/>
      <c r="KE13" s="139"/>
      <c r="KF13" s="139"/>
      <c r="KG13" s="139"/>
      <c r="KH13" s="139"/>
      <c r="KI13" s="139"/>
      <c r="KJ13" s="139"/>
      <c r="KK13" s="139"/>
      <c r="KL13" s="139"/>
      <c r="KM13" s="139"/>
      <c r="KN13" s="139"/>
      <c r="KO13" s="139"/>
      <c r="KP13" s="139"/>
      <c r="KQ13" s="139"/>
      <c r="KR13" s="139"/>
      <c r="KS13" s="139"/>
      <c r="KT13" s="139"/>
      <c r="KU13" s="139"/>
      <c r="KV13" s="139"/>
      <c r="KW13" s="139"/>
      <c r="KX13" s="139"/>
      <c r="KY13" s="139"/>
      <c r="KZ13" s="139"/>
      <c r="LA13" s="139"/>
      <c r="LB13" s="139"/>
      <c r="LC13" s="139"/>
      <c r="LD13" s="139"/>
      <c r="LE13" s="139"/>
      <c r="LF13" s="139"/>
      <c r="LG13" s="139"/>
      <c r="LH13" s="139"/>
      <c r="LI13" s="139"/>
      <c r="LJ13" s="139"/>
      <c r="LK13" s="139"/>
      <c r="LL13" s="139"/>
      <c r="LM13" s="139"/>
      <c r="LN13" s="139"/>
      <c r="LO13" s="139"/>
      <c r="LP13" s="139"/>
      <c r="LQ13" s="139"/>
      <c r="LR13" s="139"/>
      <c r="LS13" s="139"/>
      <c r="LT13" s="139"/>
      <c r="LU13" s="139"/>
      <c r="LV13" s="139"/>
      <c r="LW13" s="139"/>
      <c r="LX13" s="139"/>
      <c r="LY13" s="139"/>
      <c r="LZ13" s="139"/>
      <c r="MA13" s="139"/>
      <c r="MB13" s="139"/>
      <c r="MC13" s="139"/>
      <c r="MD13" s="139"/>
      <c r="ME13" s="139"/>
      <c r="MF13" s="139"/>
      <c r="MG13" s="139"/>
      <c r="MH13" s="139"/>
      <c r="MI13" s="139"/>
      <c r="MJ13" s="139"/>
      <c r="MK13" s="139"/>
      <c r="ML13" s="139"/>
      <c r="MM13" s="139"/>
      <c r="MN13" s="139"/>
      <c r="MO13" s="139"/>
      <c r="MP13" s="139"/>
      <c r="MQ13" s="139"/>
      <c r="MR13" s="139"/>
      <c r="MS13" s="139"/>
      <c r="MT13" s="139"/>
      <c r="MU13" s="139"/>
      <c r="MV13" s="139"/>
      <c r="MW13" s="139"/>
      <c r="MX13" s="139"/>
      <c r="MY13" s="139"/>
      <c r="MZ13" s="139"/>
      <c r="NA13" s="139"/>
      <c r="NB13" s="139"/>
      <c r="NC13" s="139"/>
      <c r="ND13" s="139"/>
      <c r="NE13" s="139"/>
      <c r="NF13" s="139"/>
      <c r="NG13" s="139"/>
      <c r="NH13" s="139"/>
      <c r="NI13" s="139"/>
      <c r="NJ13" s="139"/>
      <c r="NK13" s="139"/>
      <c r="NL13" s="139"/>
      <c r="NM13" s="139"/>
      <c r="NN13" s="139"/>
      <c r="NO13" s="139"/>
      <c r="NP13" s="139"/>
      <c r="NQ13" s="139"/>
      <c r="NR13" s="139"/>
      <c r="NS13" s="139"/>
      <c r="NT13" s="139"/>
      <c r="NU13" s="139"/>
      <c r="NV13" s="139"/>
      <c r="NW13" s="139"/>
      <c r="NX13" s="139"/>
      <c r="NY13" s="139"/>
      <c r="NZ13" s="139"/>
      <c r="OA13" s="139"/>
      <c r="OB13" s="139"/>
      <c r="OC13" s="139"/>
      <c r="OD13" s="139"/>
      <c r="OE13" s="139"/>
      <c r="OF13" s="139"/>
      <c r="OG13" s="139"/>
      <c r="OH13" s="139"/>
      <c r="OI13" s="139"/>
      <c r="OJ13" s="139"/>
      <c r="OK13" s="139"/>
      <c r="OL13" s="139"/>
      <c r="OM13" s="139"/>
      <c r="ON13" s="139"/>
      <c r="OO13" s="139"/>
      <c r="OP13" s="139"/>
      <c r="OQ13" s="139"/>
      <c r="OR13" s="139"/>
      <c r="OS13" s="139"/>
      <c r="OT13" s="139"/>
      <c r="OU13" s="139"/>
      <c r="OV13" s="139"/>
      <c r="OW13" s="139"/>
      <c r="OX13" s="139"/>
      <c r="OY13" s="139"/>
      <c r="OZ13" s="139"/>
      <c r="PA13" s="139"/>
      <c r="PB13" s="139"/>
      <c r="PC13" s="139"/>
      <c r="PD13" s="139"/>
      <c r="PE13" s="139"/>
      <c r="PF13" s="139"/>
      <c r="PG13" s="139"/>
      <c r="PH13" s="139"/>
      <c r="PI13" s="139"/>
      <c r="PJ13" s="139"/>
      <c r="PK13" s="139"/>
      <c r="PL13" s="139"/>
      <c r="PM13" s="139"/>
      <c r="PN13" s="139"/>
      <c r="PO13" s="139"/>
      <c r="PP13" s="139"/>
      <c r="PQ13" s="139"/>
      <c r="PR13" s="139"/>
      <c r="PS13" s="139"/>
      <c r="PT13" s="139"/>
      <c r="PU13" s="139"/>
      <c r="PV13" s="139"/>
      <c r="PW13" s="139"/>
      <c r="PX13" s="139"/>
      <c r="PY13" s="139"/>
      <c r="PZ13" s="139"/>
      <c r="QA13" s="139"/>
      <c r="QB13" s="139"/>
      <c r="QC13" s="139"/>
      <c r="QD13" s="139"/>
      <c r="QE13" s="139"/>
      <c r="QF13" s="139"/>
      <c r="QG13" s="139"/>
      <c r="QH13" s="139"/>
      <c r="QI13" s="139"/>
      <c r="QJ13" s="139"/>
      <c r="QK13" s="139"/>
      <c r="QL13" s="139"/>
      <c r="QM13" s="139"/>
      <c r="QN13" s="139"/>
      <c r="QO13" s="139"/>
      <c r="QP13" s="139"/>
      <c r="QQ13" s="139"/>
      <c r="QR13" s="139"/>
      <c r="QS13" s="139"/>
      <c r="QT13" s="139"/>
      <c r="QU13" s="139"/>
      <c r="QV13" s="139"/>
      <c r="QW13" s="139"/>
      <c r="QX13" s="139"/>
      <c r="QY13" s="139"/>
      <c r="QZ13" s="139"/>
      <c r="RA13" s="139"/>
      <c r="RB13" s="139"/>
      <c r="RC13" s="139"/>
      <c r="RD13" s="139"/>
      <c r="RE13" s="139"/>
      <c r="RF13" s="139"/>
      <c r="RG13" s="139"/>
      <c r="RH13" s="139"/>
      <c r="RI13" s="139"/>
      <c r="RJ13" s="139"/>
      <c r="RK13" s="139"/>
      <c r="RL13" s="139"/>
      <c r="RM13" s="139"/>
      <c r="RN13" s="139"/>
      <c r="RO13" s="139"/>
      <c r="RP13" s="139"/>
      <c r="RQ13" s="139"/>
      <c r="RR13" s="139"/>
      <c r="RS13" s="139"/>
      <c r="RT13" s="139"/>
      <c r="RU13" s="139"/>
      <c r="RV13" s="139"/>
      <c r="RW13" s="139"/>
      <c r="RX13" s="139"/>
      <c r="RY13" s="139"/>
      <c r="RZ13" s="139"/>
      <c r="SA13" s="139"/>
      <c r="SB13" s="139"/>
      <c r="SC13" s="139"/>
      <c r="SD13" s="139"/>
      <c r="SE13" s="139"/>
      <c r="SF13" s="139"/>
      <c r="SG13" s="139"/>
      <c r="SH13" s="139"/>
      <c r="SI13" s="139"/>
      <c r="SJ13" s="139"/>
      <c r="SK13" s="139"/>
      <c r="SL13" s="139"/>
      <c r="SM13" s="139"/>
      <c r="SN13" s="139"/>
      <c r="SO13" s="139"/>
      <c r="SP13" s="139"/>
      <c r="SQ13" s="139"/>
      <c r="SR13" s="139"/>
      <c r="SS13" s="139"/>
      <c r="ST13" s="139"/>
      <c r="SU13" s="139"/>
      <c r="SV13" s="139"/>
      <c r="SW13" s="139"/>
      <c r="SX13" s="139"/>
      <c r="SY13" s="139"/>
      <c r="SZ13" s="139"/>
      <c r="TA13" s="139"/>
      <c r="TB13" s="139"/>
      <c r="TC13" s="139"/>
      <c r="TD13" s="139"/>
      <c r="TE13" s="139"/>
      <c r="TF13" s="139"/>
      <c r="TG13" s="139"/>
      <c r="TH13" s="139"/>
      <c r="TI13" s="139"/>
      <c r="TJ13" s="139"/>
      <c r="TK13" s="139"/>
      <c r="TL13" s="139"/>
      <c r="TM13" s="139"/>
      <c r="TN13" s="139"/>
      <c r="TO13" s="139"/>
      <c r="TP13" s="139"/>
      <c r="TQ13" s="139"/>
      <c r="TR13" s="139"/>
      <c r="TS13" s="139"/>
      <c r="TT13" s="139"/>
      <c r="TU13" s="139"/>
      <c r="TV13" s="139"/>
      <c r="TW13" s="139"/>
      <c r="TX13" s="139"/>
      <c r="TY13" s="139"/>
      <c r="TZ13" s="139"/>
      <c r="UA13" s="139"/>
      <c r="UB13" s="139"/>
      <c r="UC13" s="139"/>
      <c r="UD13" s="139"/>
      <c r="UE13" s="139"/>
      <c r="UF13" s="139"/>
      <c r="UG13" s="139"/>
      <c r="UH13" s="139"/>
      <c r="UI13" s="139"/>
      <c r="UJ13" s="139"/>
      <c r="UK13" s="139"/>
      <c r="UL13" s="139"/>
      <c r="UM13" s="139"/>
      <c r="UN13" s="139"/>
      <c r="UO13" s="139"/>
      <c r="UP13" s="139"/>
      <c r="UQ13" s="139"/>
      <c r="UR13" s="139"/>
      <c r="US13" s="139"/>
      <c r="UT13" s="139"/>
      <c r="UU13" s="139"/>
      <c r="UV13" s="139"/>
      <c r="UW13" s="139"/>
      <c r="UX13" s="139"/>
      <c r="UY13" s="139"/>
      <c r="UZ13" s="139"/>
      <c r="VA13" s="139"/>
      <c r="VB13" s="139"/>
      <c r="VC13" s="139"/>
      <c r="VD13" s="139"/>
      <c r="VE13" s="139"/>
      <c r="VF13" s="139"/>
      <c r="VG13" s="139"/>
      <c r="VH13" s="139"/>
      <c r="VI13" s="139"/>
      <c r="VJ13" s="139"/>
      <c r="VK13" s="139"/>
      <c r="VL13" s="139"/>
      <c r="VM13" s="139"/>
      <c r="VN13" s="139"/>
      <c r="VO13" s="139"/>
      <c r="VP13" s="139"/>
      <c r="VQ13" s="139"/>
      <c r="VR13" s="139"/>
      <c r="VS13" s="139"/>
      <c r="VT13" s="139"/>
      <c r="VU13" s="139"/>
      <c r="VV13" s="139"/>
      <c r="VW13" s="139"/>
      <c r="VX13" s="139"/>
      <c r="VY13" s="139"/>
      <c r="VZ13" s="139"/>
      <c r="WA13" s="139"/>
      <c r="WB13" s="139"/>
      <c r="WC13" s="139"/>
      <c r="WD13" s="139"/>
      <c r="WE13" s="139"/>
      <c r="WF13" s="139"/>
      <c r="WG13" s="139"/>
      <c r="WH13" s="139"/>
      <c r="WI13" s="139"/>
      <c r="WJ13" s="139"/>
      <c r="WK13" s="139"/>
      <c r="WL13" s="139"/>
      <c r="WM13" s="139"/>
      <c r="WN13" s="139"/>
      <c r="WO13" s="139"/>
      <c r="WP13" s="139"/>
      <c r="WQ13" s="139"/>
      <c r="WR13" s="139"/>
      <c r="WS13" s="139"/>
      <c r="WT13" s="139"/>
      <c r="WU13" s="139"/>
      <c r="WV13" s="139"/>
      <c r="WW13" s="139"/>
      <c r="WX13" s="139"/>
      <c r="WY13" s="139"/>
      <c r="WZ13" s="139"/>
      <c r="XA13" s="139"/>
      <c r="XB13" s="139"/>
      <c r="XC13" s="139"/>
      <c r="XD13" s="139"/>
      <c r="XE13" s="139"/>
      <c r="XF13" s="139"/>
      <c r="XG13" s="139"/>
      <c r="XH13" s="139"/>
      <c r="XI13" s="139"/>
      <c r="XJ13" s="139"/>
      <c r="XK13" s="139"/>
      <c r="XL13" s="139"/>
      <c r="XM13" s="139"/>
      <c r="XN13" s="139"/>
      <c r="XO13" s="139"/>
      <c r="XP13" s="139"/>
      <c r="XQ13" s="139"/>
      <c r="XR13" s="139"/>
      <c r="XS13" s="139"/>
      <c r="XT13" s="139"/>
      <c r="XU13" s="139"/>
      <c r="XV13" s="139"/>
      <c r="XW13" s="139"/>
      <c r="XX13" s="139"/>
      <c r="XY13" s="139"/>
      <c r="XZ13" s="139"/>
      <c r="YA13" s="139"/>
      <c r="YB13" s="139"/>
      <c r="YC13" s="139"/>
      <c r="YD13" s="139"/>
      <c r="YE13" s="139"/>
      <c r="YF13" s="139"/>
      <c r="YG13" s="139"/>
      <c r="YH13" s="139"/>
      <c r="YI13" s="139"/>
      <c r="YJ13" s="139"/>
      <c r="YK13" s="139"/>
      <c r="YL13" s="139"/>
      <c r="YM13" s="139"/>
      <c r="YN13" s="139"/>
      <c r="YO13" s="139"/>
      <c r="YP13" s="139"/>
      <c r="YQ13" s="139"/>
      <c r="YR13" s="139"/>
      <c r="YS13" s="139"/>
      <c r="YT13" s="139"/>
      <c r="YU13" s="139"/>
      <c r="YV13" s="139"/>
      <c r="YW13" s="139"/>
      <c r="YX13" s="139"/>
      <c r="YY13" s="139"/>
      <c r="YZ13" s="139"/>
      <c r="ZA13" s="139"/>
      <c r="ZB13" s="139"/>
      <c r="ZC13" s="139"/>
      <c r="ZD13" s="139"/>
      <c r="ZE13" s="139"/>
      <c r="ZF13" s="139"/>
      <c r="ZG13" s="139"/>
      <c r="ZH13" s="139"/>
      <c r="ZI13" s="139"/>
      <c r="ZJ13" s="139"/>
      <c r="ZK13" s="139"/>
      <c r="ZL13" s="139"/>
      <c r="ZM13" s="139"/>
      <c r="ZN13" s="139"/>
      <c r="ZO13" s="139"/>
      <c r="ZP13" s="139"/>
      <c r="ZQ13" s="139"/>
      <c r="ZR13" s="139"/>
      <c r="ZS13" s="139"/>
      <c r="ZT13" s="139"/>
      <c r="ZU13" s="139"/>
      <c r="ZV13" s="139"/>
      <c r="ZW13" s="139"/>
      <c r="ZX13" s="139"/>
      <c r="ZY13" s="139"/>
      <c r="ZZ13" s="139"/>
      <c r="AAA13" s="139"/>
      <c r="AAB13" s="139"/>
      <c r="AAC13" s="139"/>
      <c r="AAD13" s="139"/>
      <c r="AAE13" s="139"/>
      <c r="AAF13" s="139"/>
      <c r="AAG13" s="139"/>
      <c r="AAH13" s="139"/>
      <c r="AAI13" s="139"/>
      <c r="AAJ13" s="139"/>
      <c r="AAK13" s="139"/>
      <c r="AAL13" s="139"/>
      <c r="AAM13" s="139"/>
      <c r="AAN13" s="139"/>
      <c r="AAO13" s="139"/>
      <c r="AAP13" s="139"/>
      <c r="AAQ13" s="139"/>
      <c r="AAR13" s="139"/>
      <c r="AAS13" s="139"/>
      <c r="AAT13" s="139"/>
      <c r="AAU13" s="139"/>
      <c r="AAV13" s="139"/>
      <c r="AAW13" s="139"/>
      <c r="AAX13" s="139"/>
      <c r="AAY13" s="139"/>
      <c r="AAZ13" s="139"/>
      <c r="ABA13" s="139"/>
      <c r="ABB13" s="139"/>
      <c r="ABC13" s="139"/>
      <c r="ABD13" s="139"/>
      <c r="ABE13" s="139"/>
      <c r="ABF13" s="139"/>
      <c r="ABG13" s="139"/>
      <c r="ABH13" s="139"/>
      <c r="ABI13" s="139"/>
      <c r="ABJ13" s="139"/>
      <c r="ABK13" s="139"/>
      <c r="ABL13" s="139"/>
      <c r="ABM13" s="139"/>
      <c r="ABN13" s="139"/>
      <c r="ABO13" s="139"/>
      <c r="ABP13" s="139"/>
      <c r="ABQ13" s="139"/>
      <c r="ABR13" s="139"/>
      <c r="ABS13" s="139"/>
      <c r="ABT13" s="139"/>
      <c r="ABU13" s="139"/>
      <c r="ABV13" s="139"/>
      <c r="ABW13" s="139"/>
      <c r="ABX13" s="139"/>
      <c r="ABY13" s="139"/>
      <c r="ABZ13" s="139"/>
      <c r="ACA13" s="139"/>
      <c r="ACB13" s="139"/>
      <c r="ACC13" s="139"/>
      <c r="ACD13" s="139"/>
      <c r="ACE13" s="139"/>
      <c r="ACF13" s="139"/>
      <c r="ACG13" s="139"/>
      <c r="ACH13" s="139"/>
      <c r="ACI13" s="139"/>
      <c r="ACJ13" s="139"/>
      <c r="ACK13" s="139"/>
      <c r="ACL13" s="139"/>
      <c r="ACM13" s="139"/>
      <c r="ACN13" s="139"/>
      <c r="ACO13" s="139"/>
      <c r="ACP13" s="139"/>
      <c r="ACQ13" s="139"/>
      <c r="ACR13" s="139"/>
      <c r="ACS13" s="139"/>
      <c r="ACT13" s="139"/>
      <c r="ACU13" s="139"/>
      <c r="ACV13" s="139"/>
      <c r="ACW13" s="139"/>
      <c r="ACX13" s="139"/>
      <c r="ACY13" s="139"/>
      <c r="ACZ13" s="139"/>
      <c r="ADA13" s="139"/>
      <c r="ADB13" s="139"/>
      <c r="ADC13" s="139"/>
      <c r="ADD13" s="139"/>
      <c r="ADE13" s="139"/>
      <c r="ADF13" s="139"/>
      <c r="ADG13" s="139"/>
      <c r="ADH13" s="139"/>
      <c r="ADI13" s="139"/>
      <c r="ADJ13" s="139"/>
      <c r="ADK13" s="139"/>
      <c r="ADL13" s="139"/>
      <c r="ADM13" s="139"/>
      <c r="ADN13" s="139"/>
      <c r="ADO13" s="139"/>
      <c r="ADP13" s="139"/>
      <c r="ADQ13" s="139"/>
      <c r="ADR13" s="139"/>
      <c r="ADS13" s="139"/>
      <c r="ADT13" s="139"/>
      <c r="ADU13" s="139"/>
      <c r="ADV13" s="139"/>
      <c r="ADW13" s="139"/>
      <c r="ADX13" s="139"/>
      <c r="ADY13" s="139"/>
      <c r="ADZ13" s="139"/>
      <c r="AEA13" s="139"/>
      <c r="AEB13" s="139"/>
      <c r="AEC13" s="139"/>
      <c r="AED13" s="139"/>
      <c r="AEE13" s="139"/>
      <c r="AEF13" s="139"/>
      <c r="AEG13" s="139"/>
      <c r="AEH13" s="139"/>
      <c r="AEI13" s="139"/>
      <c r="AEJ13" s="139"/>
      <c r="AEK13" s="139"/>
      <c r="AEL13" s="139"/>
      <c r="AEM13" s="139"/>
      <c r="AEN13" s="139"/>
      <c r="AEO13" s="139"/>
      <c r="AEP13" s="139"/>
      <c r="AEQ13" s="139"/>
      <c r="AER13" s="139"/>
      <c r="AES13" s="139"/>
      <c r="AET13" s="139"/>
      <c r="AEU13" s="139"/>
      <c r="AEV13" s="139"/>
      <c r="AEW13" s="139"/>
      <c r="AEX13" s="139"/>
      <c r="AEY13" s="139"/>
      <c r="AEZ13" s="139"/>
      <c r="AFA13" s="139"/>
      <c r="AFB13" s="139"/>
      <c r="AFC13" s="139"/>
      <c r="AFD13" s="139"/>
      <c r="AFE13" s="139"/>
      <c r="AFF13" s="139"/>
      <c r="AFG13" s="139"/>
      <c r="AFH13" s="139"/>
      <c r="AFI13" s="139"/>
      <c r="AFJ13" s="139"/>
      <c r="AFK13" s="139"/>
      <c r="AFL13" s="139"/>
      <c r="AFM13" s="139"/>
      <c r="AFN13" s="139"/>
      <c r="AFO13" s="139"/>
      <c r="AFP13" s="139"/>
      <c r="AFQ13" s="139"/>
      <c r="AFR13" s="139"/>
      <c r="AFS13" s="139"/>
      <c r="AFT13" s="139"/>
      <c r="AFU13" s="139"/>
      <c r="AFV13" s="139"/>
      <c r="AFW13" s="139"/>
      <c r="AFX13" s="139"/>
      <c r="AFY13" s="139"/>
      <c r="AFZ13" s="139"/>
      <c r="AGA13" s="139"/>
      <c r="AGB13" s="139"/>
      <c r="AGC13" s="139"/>
      <c r="AGD13" s="139"/>
      <c r="AGE13" s="139"/>
      <c r="AGF13" s="139"/>
      <c r="AGG13" s="139"/>
      <c r="AGH13" s="139"/>
      <c r="AGI13" s="139"/>
      <c r="AGJ13" s="139"/>
      <c r="AGK13" s="139"/>
      <c r="AGL13" s="139"/>
      <c r="AGM13" s="139"/>
      <c r="AGN13" s="139"/>
      <c r="AGO13" s="139"/>
      <c r="AGP13" s="139"/>
      <c r="AGQ13" s="139"/>
      <c r="AGR13" s="139"/>
      <c r="AGS13" s="139"/>
      <c r="AGT13" s="139"/>
      <c r="AGU13" s="139"/>
      <c r="AGV13" s="139"/>
      <c r="AGW13" s="139"/>
      <c r="AGX13" s="139"/>
      <c r="AGY13" s="139"/>
      <c r="AGZ13" s="139"/>
      <c r="AHA13" s="139"/>
      <c r="AHB13" s="139"/>
      <c r="AHC13" s="139"/>
      <c r="AHD13" s="139"/>
      <c r="AHE13" s="139"/>
      <c r="AHF13" s="139"/>
      <c r="AHG13" s="139"/>
      <c r="AHH13" s="139"/>
      <c r="AHI13" s="139"/>
      <c r="AHJ13" s="139"/>
      <c r="AHK13" s="139"/>
      <c r="AHL13" s="139"/>
      <c r="AHM13" s="139"/>
      <c r="AHN13" s="139"/>
      <c r="AHO13" s="139"/>
      <c r="AHP13" s="139"/>
      <c r="AHQ13" s="139"/>
      <c r="AHR13" s="139"/>
      <c r="AHS13" s="139"/>
      <c r="AHT13" s="139"/>
      <c r="AHU13" s="139"/>
      <c r="AHV13" s="139"/>
      <c r="AHW13" s="139"/>
      <c r="AHX13" s="139"/>
      <c r="AHY13" s="139"/>
      <c r="AHZ13" s="139"/>
      <c r="AIA13" s="139"/>
      <c r="AIB13" s="139"/>
      <c r="AIC13" s="139"/>
      <c r="AID13" s="139"/>
      <c r="AIE13" s="139"/>
      <c r="AIF13" s="139"/>
      <c r="AIG13" s="139"/>
      <c r="AIH13" s="139"/>
      <c r="AII13" s="139"/>
      <c r="AIJ13" s="139"/>
      <c r="AIK13" s="139"/>
      <c r="AIL13" s="139"/>
      <c r="AIM13" s="139"/>
      <c r="AIN13" s="139"/>
      <c r="AIO13" s="139"/>
      <c r="AIP13" s="139"/>
      <c r="AIQ13" s="139"/>
      <c r="AIR13" s="139"/>
      <c r="AIS13" s="139"/>
      <c r="AIT13" s="139"/>
      <c r="AIU13" s="139"/>
      <c r="AIV13" s="139"/>
      <c r="AIW13" s="139"/>
      <c r="AIX13" s="139"/>
      <c r="AIY13" s="139"/>
      <c r="AIZ13" s="139"/>
      <c r="AJA13" s="139"/>
      <c r="AJB13" s="139"/>
      <c r="AJC13" s="139"/>
      <c r="AJD13" s="139"/>
      <c r="AJE13" s="139"/>
      <c r="AJF13" s="139"/>
      <c r="AJG13" s="139"/>
      <c r="AJH13" s="139"/>
      <c r="AJI13" s="139"/>
      <c r="AJJ13" s="139"/>
      <c r="AJK13" s="139"/>
      <c r="AJL13" s="139"/>
      <c r="AJM13" s="139"/>
      <c r="AJN13" s="139"/>
      <c r="AJO13" s="139"/>
      <c r="AJP13" s="139"/>
      <c r="AJQ13" s="139"/>
      <c r="AJR13" s="139"/>
      <c r="AJS13" s="139"/>
      <c r="AJT13" s="139"/>
      <c r="AJU13" s="139"/>
      <c r="AJV13" s="139"/>
      <c r="AJW13" s="139"/>
      <c r="AJX13" s="139"/>
      <c r="AJY13" s="139"/>
      <c r="AJZ13" s="139"/>
      <c r="AKA13" s="139"/>
      <c r="AKB13" s="139"/>
      <c r="AKC13" s="139"/>
      <c r="AKD13" s="139"/>
      <c r="AKE13" s="139"/>
      <c r="AKF13" s="139"/>
      <c r="AKG13" s="139"/>
      <c r="AKH13" s="139"/>
      <c r="AKI13" s="139"/>
      <c r="AKJ13" s="139"/>
      <c r="AKK13" s="139"/>
      <c r="AKL13" s="139"/>
      <c r="AKM13" s="139"/>
      <c r="AKN13" s="139"/>
      <c r="AKO13" s="139"/>
      <c r="AKP13" s="139"/>
      <c r="AKQ13" s="139"/>
      <c r="AKR13" s="139"/>
      <c r="AKS13" s="139"/>
      <c r="AKT13" s="139"/>
      <c r="AKU13" s="139"/>
      <c r="AKV13" s="139"/>
      <c r="AKW13" s="139"/>
      <c r="AKX13" s="139"/>
      <c r="AKY13" s="139"/>
      <c r="AKZ13" s="139"/>
      <c r="ALA13" s="139"/>
      <c r="ALB13" s="139"/>
      <c r="ALC13" s="139"/>
      <c r="ALD13" s="139"/>
      <c r="ALE13" s="139"/>
      <c r="ALF13" s="139"/>
      <c r="ALG13" s="139"/>
      <c r="ALH13" s="139"/>
      <c r="ALI13" s="139"/>
      <c r="ALJ13" s="139"/>
    </row>
    <row r="14" spans="1:998" ht="13.5" customHeight="1">
      <c r="A14" s="139"/>
      <c r="B14" s="254" t="s">
        <v>202</v>
      </c>
      <c r="C14" s="1110">
        <v>1.6910000000000001</v>
      </c>
      <c r="D14" s="1110">
        <v>1.8879999999999999</v>
      </c>
      <c r="E14" s="1110">
        <v>1.849</v>
      </c>
      <c r="F14" s="1110">
        <v>2.2109999999999999</v>
      </c>
      <c r="G14" s="1110">
        <v>1.911</v>
      </c>
      <c r="H14" s="1111">
        <v>1.7889999999999999</v>
      </c>
      <c r="I14" s="1076">
        <v>1.9</v>
      </c>
      <c r="J14" s="1076">
        <v>1.9</v>
      </c>
      <c r="K14" s="1076">
        <v>1.9</v>
      </c>
      <c r="L14" s="1076">
        <v>1.9</v>
      </c>
      <c r="M14" s="1076">
        <v>1.9</v>
      </c>
      <c r="N14" s="1076">
        <v>1.9</v>
      </c>
      <c r="O14" s="62"/>
    </row>
    <row r="15" spans="1:998" ht="13.5" customHeight="1">
      <c r="B15" s="254" t="s">
        <v>203</v>
      </c>
      <c r="C15" s="1110">
        <v>4.78</v>
      </c>
      <c r="D15" s="1110">
        <v>5.157</v>
      </c>
      <c r="E15" s="1110">
        <v>4.55</v>
      </c>
      <c r="F15" s="1110">
        <v>4.9960000000000004</v>
      </c>
      <c r="G15" s="1110">
        <v>4.2809999999999997</v>
      </c>
      <c r="H15" s="1111">
        <v>4.3529999999999998</v>
      </c>
      <c r="I15" s="1076">
        <v>4.3</v>
      </c>
      <c r="J15" s="1076">
        <v>4.3</v>
      </c>
      <c r="K15" s="1076">
        <v>4.3</v>
      </c>
      <c r="L15" s="1076">
        <v>4.3</v>
      </c>
      <c r="M15" s="1076">
        <v>4.3</v>
      </c>
      <c r="N15" s="1076">
        <v>4.3</v>
      </c>
      <c r="O15" s="62"/>
    </row>
    <row r="16" spans="1:998" ht="13.5" customHeight="1">
      <c r="B16" s="140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62"/>
    </row>
    <row r="17" spans="1:30" ht="13.5" customHeight="1">
      <c r="B17" s="19" t="s">
        <v>112</v>
      </c>
      <c r="C17" s="69">
        <f>C12/C13</f>
        <v>13.908205841446453</v>
      </c>
      <c r="D17" s="69">
        <f t="shared" ref="D17:N17" si="1">D12/D13</f>
        <v>13.058907026259758</v>
      </c>
      <c r="E17" s="69">
        <f t="shared" si="1"/>
        <v>14.377246444756993</v>
      </c>
      <c r="F17" s="69">
        <f t="shared" si="1"/>
        <v>13.04287498265575</v>
      </c>
      <c r="G17" s="69">
        <f>G12/G13</f>
        <v>15.180878552971576</v>
      </c>
      <c r="H17" s="69">
        <f>H12/H13</f>
        <v>15.304461087593619</v>
      </c>
      <c r="I17" s="69">
        <f t="shared" si="1"/>
        <v>15.161290322580644</v>
      </c>
      <c r="J17" s="69">
        <f t="shared" si="1"/>
        <v>15.161290322580644</v>
      </c>
      <c r="K17" s="69">
        <f t="shared" si="1"/>
        <v>15.161290322580644</v>
      </c>
      <c r="L17" s="69">
        <f t="shared" si="1"/>
        <v>15.161290322580644</v>
      </c>
      <c r="M17" s="69">
        <f t="shared" si="1"/>
        <v>15.161290322580644</v>
      </c>
      <c r="N17" s="69">
        <f t="shared" si="1"/>
        <v>15.161290322580644</v>
      </c>
      <c r="O17" s="62"/>
    </row>
    <row r="18" spans="1:30" ht="13.5" customHeight="1">
      <c r="O18" s="62"/>
    </row>
    <row r="19" spans="1:30" ht="13.5" customHeight="1">
      <c r="B19" s="19" t="s">
        <v>286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2"/>
    </row>
    <row r="20" spans="1:30" ht="13.5" customHeight="1">
      <c r="H20" s="69"/>
      <c r="O20" s="62"/>
    </row>
    <row r="21" spans="1:30" ht="13.5" customHeight="1">
      <c r="B21" s="78" t="s">
        <v>113</v>
      </c>
      <c r="H21" s="69"/>
      <c r="N21" s="1101"/>
      <c r="O21" s="62"/>
    </row>
    <row r="22" spans="1:30" ht="13.5" customHeight="1">
      <c r="B22" s="1077"/>
      <c r="C22" s="1102">
        <v>2018</v>
      </c>
      <c r="D22" s="1102">
        <v>2019</v>
      </c>
      <c r="E22" s="1102">
        <v>2020</v>
      </c>
      <c r="F22" s="1102">
        <v>2021</v>
      </c>
      <c r="G22" s="1102">
        <v>2022</v>
      </c>
      <c r="H22" s="69"/>
      <c r="O22" s="62"/>
    </row>
    <row r="23" spans="1:30" s="79" customFormat="1" ht="13.5" customHeight="1">
      <c r="A23" s="19"/>
      <c r="B23" s="1078" t="s">
        <v>271</v>
      </c>
      <c r="C23" s="1103">
        <v>34109.517373872615</v>
      </c>
      <c r="D23" s="1103">
        <v>33528.400707877983</v>
      </c>
      <c r="E23" s="1103">
        <v>25856.157109288113</v>
      </c>
      <c r="F23" s="1103">
        <v>25856.157109288113</v>
      </c>
      <c r="G23" s="1103">
        <v>25856.157109288113</v>
      </c>
      <c r="H23" s="69"/>
      <c r="I23" s="22"/>
      <c r="J23" s="22"/>
      <c r="K23" s="22"/>
      <c r="L23" s="22"/>
      <c r="M23" s="22"/>
      <c r="N23" s="22"/>
      <c r="O23" s="142"/>
      <c r="T23" s="19"/>
    </row>
    <row r="24" spans="1:30" ht="13.5" customHeight="1">
      <c r="B24" s="22"/>
      <c r="H24" s="69"/>
      <c r="O24" s="62"/>
    </row>
    <row r="25" spans="1:30" ht="13.5" customHeight="1">
      <c r="B25" s="22"/>
      <c r="O25" s="62"/>
    </row>
    <row r="26" spans="1:30" ht="13.5" customHeight="1">
      <c r="B26" s="61" t="s">
        <v>114</v>
      </c>
      <c r="C26" s="1104"/>
      <c r="D26" s="1104"/>
      <c r="E26" s="1104"/>
      <c r="F26" s="1104"/>
      <c r="G26" s="1104"/>
      <c r="H26" s="1104"/>
      <c r="I26" s="1104"/>
      <c r="J26" s="1104"/>
      <c r="K26" s="1104"/>
      <c r="L26" s="1104"/>
      <c r="M26" s="1104"/>
      <c r="N26" s="1104"/>
      <c r="O26" s="1104"/>
    </row>
    <row r="27" spans="1:30" s="143" customFormat="1" ht="13.5" customHeight="1">
      <c r="A27" s="22"/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62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ht="13.5" customHeight="1">
      <c r="A28" s="79"/>
      <c r="B28" s="25" t="s">
        <v>110</v>
      </c>
      <c r="O28" s="62"/>
    </row>
    <row r="29" spans="1:30" ht="13.5" customHeight="1">
      <c r="B29" s="29" t="s">
        <v>687</v>
      </c>
      <c r="C29" s="1105"/>
      <c r="D29" s="1105"/>
      <c r="E29" s="1105"/>
      <c r="F29" s="1105"/>
      <c r="G29" s="1105"/>
      <c r="H29" s="1105"/>
      <c r="I29" s="1105"/>
      <c r="J29" s="1105"/>
      <c r="K29" s="1105"/>
      <c r="L29" s="1105"/>
      <c r="M29" s="1105"/>
      <c r="N29" s="1105"/>
      <c r="O29" s="62"/>
    </row>
    <row r="30" spans="1:30" ht="13.5" customHeight="1" thickBot="1">
      <c r="O30" s="62"/>
      <c r="Q30" s="1612" t="s">
        <v>827</v>
      </c>
      <c r="R30" s="1612"/>
      <c r="S30" s="1612"/>
      <c r="T30" s="1612"/>
      <c r="U30" s="1612"/>
      <c r="V30" s="1612"/>
      <c r="W30" s="1612"/>
      <c r="X30" s="1612"/>
    </row>
    <row r="31" spans="1:30" ht="13.5" customHeight="1">
      <c r="A31" s="143"/>
      <c r="B31" s="245" t="s">
        <v>740</v>
      </c>
      <c r="C31" s="241">
        <v>2018</v>
      </c>
      <c r="D31" s="241">
        <v>2019</v>
      </c>
      <c r="E31" s="241">
        <v>2020</v>
      </c>
      <c r="F31" s="241">
        <v>2021</v>
      </c>
      <c r="G31" s="241">
        <v>2022</v>
      </c>
      <c r="H31" s="241">
        <v>2023</v>
      </c>
      <c r="I31" s="137">
        <v>2025</v>
      </c>
      <c r="J31" s="137">
        <v>2030</v>
      </c>
      <c r="K31" s="137">
        <v>2035</v>
      </c>
      <c r="L31" s="137">
        <v>2040</v>
      </c>
      <c r="M31" s="137">
        <v>2045</v>
      </c>
      <c r="N31" s="138">
        <v>2050</v>
      </c>
      <c r="O31" s="62"/>
      <c r="Q31" s="912" t="s">
        <v>38</v>
      </c>
      <c r="R31" s="913">
        <v>2023</v>
      </c>
      <c r="S31" s="913">
        <v>2025</v>
      </c>
      <c r="T31" s="913">
        <v>2030</v>
      </c>
      <c r="U31" s="913">
        <v>2035</v>
      </c>
      <c r="V31" s="913">
        <v>2040</v>
      </c>
      <c r="W31" s="913">
        <v>2045</v>
      </c>
      <c r="X31" s="914">
        <v>2050</v>
      </c>
    </row>
    <row r="32" spans="1:30" ht="13.5" customHeight="1">
      <c r="B32" s="254" t="s">
        <v>13</v>
      </c>
      <c r="C32" s="1118">
        <v>0.80603193376700177</v>
      </c>
      <c r="D32" s="1118">
        <v>0.61493644067796616</v>
      </c>
      <c r="E32" s="1118">
        <v>0.53758788534342883</v>
      </c>
      <c r="F32" s="1118">
        <v>0.24242424242424243</v>
      </c>
      <c r="G32" s="1118">
        <v>0.12192569335426479</v>
      </c>
      <c r="H32" s="1118">
        <v>0.19333996023856859</v>
      </c>
      <c r="I32" s="1106">
        <v>0.2</v>
      </c>
      <c r="J32" s="1106">
        <v>0.05</v>
      </c>
      <c r="K32" s="1106">
        <v>0</v>
      </c>
      <c r="L32" s="1106">
        <v>0</v>
      </c>
      <c r="M32" s="1106">
        <v>0</v>
      </c>
      <c r="N32" s="1106">
        <v>0</v>
      </c>
      <c r="O32" s="62"/>
      <c r="Q32" s="915" t="s">
        <v>39</v>
      </c>
      <c r="R32" s="924">
        <v>0.19333996023856859</v>
      </c>
      <c r="S32" s="925">
        <v>0.2</v>
      </c>
      <c r="T32" s="925">
        <v>0.05</v>
      </c>
      <c r="U32" s="925">
        <v>0</v>
      </c>
      <c r="V32" s="925">
        <v>0</v>
      </c>
      <c r="W32" s="925">
        <v>0</v>
      </c>
      <c r="X32" s="927">
        <v>0</v>
      </c>
    </row>
    <row r="33" spans="1:32" ht="13.5" customHeight="1">
      <c r="B33" s="254" t="s">
        <v>10</v>
      </c>
      <c r="C33" s="1118">
        <v>0.15198107628622118</v>
      </c>
      <c r="D33" s="1118">
        <v>0.24417372881355931</v>
      </c>
      <c r="E33" s="1118">
        <v>0.35911303407247158</v>
      </c>
      <c r="F33" s="1118">
        <v>0.48032564450474896</v>
      </c>
      <c r="G33" s="1118">
        <v>0.49659863945578231</v>
      </c>
      <c r="H33" s="1118">
        <v>0.43737574552683894</v>
      </c>
      <c r="I33" s="1106">
        <v>0.3</v>
      </c>
      <c r="J33" s="1106">
        <v>0.05</v>
      </c>
      <c r="K33" s="1106">
        <v>0</v>
      </c>
      <c r="L33" s="1106">
        <v>0</v>
      </c>
      <c r="M33" s="1106">
        <v>0</v>
      </c>
      <c r="N33" s="1106">
        <v>0</v>
      </c>
      <c r="O33" s="62"/>
      <c r="Q33" s="915" t="s">
        <v>10</v>
      </c>
      <c r="R33" s="924">
        <v>0.43737574552683894</v>
      </c>
      <c r="S33" s="1531">
        <v>0.3</v>
      </c>
      <c r="T33" s="1531">
        <v>0.05</v>
      </c>
      <c r="U33" s="1531">
        <v>0</v>
      </c>
      <c r="V33" s="1531">
        <v>0</v>
      </c>
      <c r="W33" s="1531">
        <v>0</v>
      </c>
      <c r="X33" s="1532">
        <v>0</v>
      </c>
    </row>
    <row r="34" spans="1:32" ht="13.5" customHeight="1">
      <c r="B34" s="1079" t="s">
        <v>45</v>
      </c>
      <c r="C34" s="1118">
        <v>3.9621525724423415E-2</v>
      </c>
      <c r="D34" s="1118">
        <v>0.13983050847457626</v>
      </c>
      <c r="E34" s="1118">
        <v>9.4645754461871276E-2</v>
      </c>
      <c r="F34" s="1118">
        <v>0.27725011307100861</v>
      </c>
      <c r="G34" s="1118">
        <v>0.38147566718995291</v>
      </c>
      <c r="H34" s="1118">
        <v>0.36928429423459247</v>
      </c>
      <c r="I34" s="1106">
        <v>0.5</v>
      </c>
      <c r="J34" s="1106">
        <v>0.8899999999999999</v>
      </c>
      <c r="K34" s="1106">
        <v>0.99</v>
      </c>
      <c r="L34" s="1106">
        <v>0.99</v>
      </c>
      <c r="M34" s="1106">
        <v>0.99</v>
      </c>
      <c r="N34" s="1106">
        <v>0.99</v>
      </c>
      <c r="O34" s="62"/>
      <c r="Q34" s="915" t="s">
        <v>45</v>
      </c>
      <c r="R34" s="924">
        <v>0.36928429423459247</v>
      </c>
      <c r="S34" s="925">
        <v>0.5</v>
      </c>
      <c r="T34" s="1531">
        <v>0.8899999999999999</v>
      </c>
      <c r="U34" s="1531">
        <v>0.99</v>
      </c>
      <c r="V34" s="1531">
        <v>0.99</v>
      </c>
      <c r="W34" s="1531">
        <v>0.99</v>
      </c>
      <c r="X34" s="1531">
        <v>0.99</v>
      </c>
    </row>
    <row r="35" spans="1:32" ht="13.5" customHeight="1" thickBot="1">
      <c r="B35" s="1080" t="s">
        <v>79</v>
      </c>
      <c r="C35" s="1118">
        <v>2.3654642223536371E-3</v>
      </c>
      <c r="D35" s="1118">
        <v>1.0593220338983051E-3</v>
      </c>
      <c r="E35" s="1118">
        <v>8.6533261222282321E-3</v>
      </c>
      <c r="F35" s="1118">
        <v>0</v>
      </c>
      <c r="G35" s="1118">
        <v>0</v>
      </c>
      <c r="H35" s="1118">
        <v>0</v>
      </c>
      <c r="I35" s="1106">
        <v>0</v>
      </c>
      <c r="J35" s="1106">
        <v>0.01</v>
      </c>
      <c r="K35" s="1106">
        <v>0.01</v>
      </c>
      <c r="L35" s="1106">
        <v>0.01</v>
      </c>
      <c r="M35" s="1106">
        <v>0.01</v>
      </c>
      <c r="N35" s="1106">
        <v>0.01</v>
      </c>
      <c r="O35" s="62"/>
      <c r="Q35" s="928" t="s">
        <v>79</v>
      </c>
      <c r="R35" s="929">
        <v>0</v>
      </c>
      <c r="S35" s="930">
        <v>0</v>
      </c>
      <c r="T35" s="1533">
        <v>0.01</v>
      </c>
      <c r="U35" s="1533">
        <v>0.01</v>
      </c>
      <c r="V35" s="1533">
        <v>0.01</v>
      </c>
      <c r="W35" s="1533">
        <v>0.01</v>
      </c>
      <c r="X35" s="1533">
        <v>0.01</v>
      </c>
    </row>
    <row r="36" spans="1:32" s="82" customFormat="1" ht="13.5" customHeight="1">
      <c r="A36" s="19"/>
      <c r="B36" s="145" t="s">
        <v>179</v>
      </c>
      <c r="C36" s="146">
        <f t="shared" ref="C36:N36" si="2">SUM(C32:C35)</f>
        <v>1</v>
      </c>
      <c r="D36" s="146">
        <f t="shared" si="2"/>
        <v>1</v>
      </c>
      <c r="E36" s="146">
        <f t="shared" si="2"/>
        <v>0.99999999999999989</v>
      </c>
      <c r="F36" s="146">
        <f t="shared" si="2"/>
        <v>1</v>
      </c>
      <c r="G36" s="146">
        <f t="shared" si="2"/>
        <v>1</v>
      </c>
      <c r="H36" s="146">
        <f t="shared" si="2"/>
        <v>1</v>
      </c>
      <c r="I36" s="1082">
        <f t="shared" si="2"/>
        <v>1</v>
      </c>
      <c r="J36" s="1082">
        <f t="shared" si="2"/>
        <v>0.99999999999999989</v>
      </c>
      <c r="K36" s="1082">
        <f t="shared" si="2"/>
        <v>1</v>
      </c>
      <c r="L36" s="1082">
        <f t="shared" si="2"/>
        <v>1</v>
      </c>
      <c r="M36" s="1082">
        <f t="shared" si="2"/>
        <v>1</v>
      </c>
      <c r="N36" s="1082">
        <f t="shared" si="2"/>
        <v>1</v>
      </c>
      <c r="O36" s="62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spans="1:32" s="82" customFormat="1" ht="13.5" customHeight="1">
      <c r="A37" s="19"/>
      <c r="B37" s="145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62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43"/>
      <c r="AF37" s="143"/>
    </row>
    <row r="38" spans="1:32" s="82" customFormat="1" ht="13.5" customHeight="1">
      <c r="A38" s="19"/>
      <c r="B38" s="19"/>
      <c r="C38" s="71"/>
      <c r="D38" s="71"/>
      <c r="E38" s="71"/>
      <c r="F38" s="71"/>
      <c r="G38" s="71"/>
      <c r="H38" s="71"/>
      <c r="I38" s="71"/>
      <c r="J38" s="22"/>
      <c r="K38" s="22"/>
      <c r="L38" s="22"/>
      <c r="M38" s="22"/>
      <c r="N38" s="22"/>
      <c r="O38" s="62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</row>
    <row r="39" spans="1:32" s="82" customFormat="1" ht="13.5" customHeight="1">
      <c r="A39" s="19"/>
      <c r="B39" s="29" t="s">
        <v>711</v>
      </c>
      <c r="C39" s="1105"/>
      <c r="D39" s="1105"/>
      <c r="E39" s="1105"/>
      <c r="F39" s="1105"/>
      <c r="G39" s="1105"/>
      <c r="H39" s="1105"/>
      <c r="I39" s="1105"/>
      <c r="J39" s="1105"/>
      <c r="K39" s="1105"/>
      <c r="L39" s="1105"/>
      <c r="M39" s="1105"/>
      <c r="N39" s="1105"/>
      <c r="O39" s="62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</row>
    <row r="40" spans="1:32" ht="13.5" customHeight="1" thickBot="1">
      <c r="O40" s="62"/>
      <c r="Q40" s="1612" t="s">
        <v>828</v>
      </c>
      <c r="R40" s="1612"/>
      <c r="S40" s="1612"/>
      <c r="T40" s="1612"/>
      <c r="U40" s="1612"/>
      <c r="V40" s="1612"/>
      <c r="W40" s="1612"/>
      <c r="X40" s="1612"/>
    </row>
    <row r="41" spans="1:32" ht="13.5" customHeight="1">
      <c r="B41" s="245" t="s">
        <v>741</v>
      </c>
      <c r="C41" s="241">
        <v>2018</v>
      </c>
      <c r="D41" s="241">
        <v>2019</v>
      </c>
      <c r="E41" s="241">
        <v>2020</v>
      </c>
      <c r="F41" s="241">
        <v>2021</v>
      </c>
      <c r="G41" s="241">
        <v>2022</v>
      </c>
      <c r="H41" s="241">
        <v>2023</v>
      </c>
      <c r="I41" s="137">
        <v>2025</v>
      </c>
      <c r="J41" s="137">
        <v>2030</v>
      </c>
      <c r="K41" s="137">
        <v>2035</v>
      </c>
      <c r="L41" s="137">
        <v>2040</v>
      </c>
      <c r="M41" s="137">
        <v>2045</v>
      </c>
      <c r="N41" s="138">
        <v>2050</v>
      </c>
      <c r="O41" s="62"/>
      <c r="Q41" s="912" t="s">
        <v>38</v>
      </c>
      <c r="R41" s="913">
        <v>2023</v>
      </c>
      <c r="S41" s="913">
        <v>2025</v>
      </c>
      <c r="T41" s="913">
        <v>2030</v>
      </c>
      <c r="U41" s="913">
        <v>2035</v>
      </c>
      <c r="V41" s="913">
        <v>2040</v>
      </c>
      <c r="W41" s="913">
        <v>2045</v>
      </c>
      <c r="X41" s="914">
        <v>2050</v>
      </c>
      <c r="AE41" s="143"/>
      <c r="AF41" s="143"/>
    </row>
    <row r="42" spans="1:32" ht="13.5" customHeight="1">
      <c r="B42" s="254" t="s">
        <v>777</v>
      </c>
      <c r="C42" s="1119">
        <v>0.98284518828451883</v>
      </c>
      <c r="D42" s="1119">
        <v>0.96800465386852819</v>
      </c>
      <c r="E42" s="1120">
        <v>0.91450549450549445</v>
      </c>
      <c r="F42" s="1121">
        <v>0.86289031224979984</v>
      </c>
      <c r="G42" s="1121">
        <v>0.83578603130109785</v>
      </c>
      <c r="H42" s="1122">
        <f>1-H43-H44-H45</f>
        <v>0.87680084665610925</v>
      </c>
      <c r="I42" s="1113">
        <v>0.9</v>
      </c>
      <c r="J42" s="1113">
        <v>0.66999999999999993</v>
      </c>
      <c r="K42" s="1113">
        <v>0.48</v>
      </c>
      <c r="L42" s="1113">
        <v>0.12000000000000002</v>
      </c>
      <c r="M42" s="1113">
        <v>0.11000000000000001</v>
      </c>
      <c r="N42" s="1113">
        <v>0.10000000000000002</v>
      </c>
      <c r="O42" s="62"/>
      <c r="Q42" s="915" t="s">
        <v>39</v>
      </c>
      <c r="R42" s="924">
        <v>0.87680084665610925</v>
      </c>
      <c r="S42" s="925">
        <v>0.9</v>
      </c>
      <c r="T42" s="925">
        <f>1-T43-T44-T45</f>
        <v>0.66999999999999993</v>
      </c>
      <c r="U42" s="925">
        <f t="shared" ref="U42:X42" si="3">1-U43-U44-U45</f>
        <v>0.48</v>
      </c>
      <c r="V42" s="925">
        <f t="shared" si="3"/>
        <v>0.12000000000000002</v>
      </c>
      <c r="W42" s="925">
        <f t="shared" si="3"/>
        <v>0.11000000000000001</v>
      </c>
      <c r="X42" s="925">
        <f t="shared" si="3"/>
        <v>0.10000000000000002</v>
      </c>
    </row>
    <row r="43" spans="1:32" ht="13.5" customHeight="1">
      <c r="B43" s="254" t="s">
        <v>10</v>
      </c>
      <c r="C43" s="1119">
        <v>1.1924686192468619E-2</v>
      </c>
      <c r="D43" s="1119">
        <v>2.5208454527826257E-2</v>
      </c>
      <c r="E43" s="1120">
        <v>0.08</v>
      </c>
      <c r="F43" s="1121">
        <v>0.13230584467574058</v>
      </c>
      <c r="G43" s="1121">
        <v>0.14552674608736277</v>
      </c>
      <c r="H43" s="1122">
        <v>0.11348495290604181</v>
      </c>
      <c r="I43" s="1113">
        <v>0.08</v>
      </c>
      <c r="J43" s="1113">
        <v>0.03</v>
      </c>
      <c r="K43" s="1113">
        <v>0</v>
      </c>
      <c r="L43" s="1113">
        <v>0</v>
      </c>
      <c r="M43" s="1113">
        <v>0</v>
      </c>
      <c r="N43" s="1113">
        <v>0</v>
      </c>
      <c r="O43" s="62"/>
      <c r="Q43" s="915" t="s">
        <v>10</v>
      </c>
      <c r="R43" s="924">
        <v>0.11348495290604181</v>
      </c>
      <c r="S43" s="1531">
        <v>0.08</v>
      </c>
      <c r="T43" s="1531">
        <v>0.03</v>
      </c>
      <c r="U43" s="1531">
        <v>0</v>
      </c>
      <c r="V43" s="1531">
        <v>0</v>
      </c>
      <c r="W43" s="1531">
        <v>0</v>
      </c>
      <c r="X43" s="1532">
        <v>0</v>
      </c>
    </row>
    <row r="44" spans="1:32" ht="13.5" customHeight="1">
      <c r="B44" s="1079" t="s">
        <v>45</v>
      </c>
      <c r="C44" s="1119">
        <v>5.2301255230125521E-3</v>
      </c>
      <c r="D44" s="1119">
        <v>3.2964902074849719E-3</v>
      </c>
      <c r="E44" s="1120">
        <v>1.0989010989010989E-3</v>
      </c>
      <c r="F44" s="1121">
        <v>1.801441152922338E-3</v>
      </c>
      <c r="G44" s="1121">
        <v>1.4716187806587245E-2</v>
      </c>
      <c r="H44" s="1122">
        <v>5.7431656328968527E-3</v>
      </c>
      <c r="I44" s="1422">
        <v>0.02</v>
      </c>
      <c r="J44" s="1423">
        <v>0.29599999999999999</v>
      </c>
      <c r="K44" s="1423">
        <v>0.5</v>
      </c>
      <c r="L44" s="1423">
        <v>0.85</v>
      </c>
      <c r="M44" s="1423">
        <v>0.85</v>
      </c>
      <c r="N44" s="1423">
        <v>0.85</v>
      </c>
      <c r="O44" s="62"/>
      <c r="Q44" s="915" t="s">
        <v>45</v>
      </c>
      <c r="R44" s="924">
        <v>5.7431656328968527E-3</v>
      </c>
      <c r="S44" s="925">
        <v>0.02</v>
      </c>
      <c r="T44" s="1531">
        <v>0.29599999999999999</v>
      </c>
      <c r="U44" s="1531">
        <v>0.5</v>
      </c>
      <c r="V44" s="1531">
        <v>0.85</v>
      </c>
      <c r="W44" s="1531">
        <v>0.85</v>
      </c>
      <c r="X44" s="1531">
        <v>0.85</v>
      </c>
    </row>
    <row r="45" spans="1:32" ht="13.5" customHeight="1" thickBot="1">
      <c r="B45" s="1080" t="s">
        <v>79</v>
      </c>
      <c r="C45" s="1123">
        <v>0</v>
      </c>
      <c r="D45" s="1123">
        <v>3.4904013961605585E-3</v>
      </c>
      <c r="E45" s="1124">
        <v>4.3956043956043956E-3</v>
      </c>
      <c r="F45" s="1125">
        <v>3.0024019215372298E-3</v>
      </c>
      <c r="G45" s="1125">
        <v>3.9710348049521137E-3</v>
      </c>
      <c r="H45" s="1126">
        <v>3.9710348049521137E-3</v>
      </c>
      <c r="I45" s="1114">
        <v>0</v>
      </c>
      <c r="J45" s="1115">
        <v>4.0000000000000001E-3</v>
      </c>
      <c r="K45" s="1115">
        <v>0.02</v>
      </c>
      <c r="L45" s="1115">
        <v>0.03</v>
      </c>
      <c r="M45" s="1115">
        <v>0.04</v>
      </c>
      <c r="N45" s="1115">
        <v>0.05</v>
      </c>
      <c r="O45" s="62"/>
      <c r="Q45" s="928" t="s">
        <v>79</v>
      </c>
      <c r="R45" s="929">
        <v>3.9710348049521137E-3</v>
      </c>
      <c r="S45" s="930">
        <v>0</v>
      </c>
      <c r="T45" s="1533">
        <v>4.0000000000000001E-3</v>
      </c>
      <c r="U45" s="1533">
        <v>0.02</v>
      </c>
      <c r="V45" s="1533">
        <v>0.03</v>
      </c>
      <c r="W45" s="1533">
        <v>0.04</v>
      </c>
      <c r="X45" s="1534">
        <v>0.05</v>
      </c>
      <c r="AE45" s="143"/>
      <c r="AF45" s="143"/>
    </row>
    <row r="46" spans="1:32" s="1071" customFormat="1" ht="13.5" customHeight="1">
      <c r="B46" s="1081" t="s">
        <v>742</v>
      </c>
      <c r="C46" s="1127">
        <v>0</v>
      </c>
      <c r="D46" s="1127">
        <v>3.4904013961605585E-3</v>
      </c>
      <c r="E46" s="1128">
        <v>4.3956043956043956E-3</v>
      </c>
      <c r="F46" s="1129">
        <v>3.0024019215372298E-3</v>
      </c>
      <c r="G46" s="1129">
        <v>3.9710348049521137E-3</v>
      </c>
      <c r="H46" s="1130">
        <v>0.08</v>
      </c>
      <c r="I46" s="1116"/>
      <c r="J46" s="1117"/>
      <c r="K46" s="1117"/>
      <c r="L46" s="1117"/>
      <c r="M46" s="1117"/>
      <c r="N46" s="1117"/>
      <c r="O46" s="1072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073"/>
      <c r="AF46" s="1073"/>
    </row>
    <row r="47" spans="1:32" s="82" customFormat="1" ht="13.5" customHeight="1">
      <c r="A47" s="19"/>
      <c r="B47" s="145" t="s">
        <v>179</v>
      </c>
      <c r="C47" s="1082">
        <f t="shared" ref="C47:N47" si="4">SUM(C42:C45)</f>
        <v>1</v>
      </c>
      <c r="D47" s="1082">
        <f t="shared" si="4"/>
        <v>1</v>
      </c>
      <c r="E47" s="1082">
        <f t="shared" si="4"/>
        <v>0.99999999999999989</v>
      </c>
      <c r="F47" s="1082">
        <f t="shared" si="4"/>
        <v>1</v>
      </c>
      <c r="G47" s="1082">
        <f t="shared" si="4"/>
        <v>1</v>
      </c>
      <c r="H47" s="1082">
        <f t="shared" si="4"/>
        <v>1</v>
      </c>
      <c r="I47" s="1082">
        <f t="shared" si="4"/>
        <v>1</v>
      </c>
      <c r="J47" s="1082">
        <f t="shared" si="4"/>
        <v>1</v>
      </c>
      <c r="K47" s="1082">
        <f t="shared" si="4"/>
        <v>1</v>
      </c>
      <c r="L47" s="1082">
        <f t="shared" si="4"/>
        <v>1</v>
      </c>
      <c r="M47" s="1082">
        <f t="shared" si="4"/>
        <v>1</v>
      </c>
      <c r="N47" s="1082">
        <f t="shared" si="4"/>
        <v>1</v>
      </c>
      <c r="O47" s="62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</row>
    <row r="48" spans="1:32" s="82" customFormat="1" ht="13.5" customHeight="1">
      <c r="A48" s="19"/>
      <c r="B48" s="145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207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43"/>
      <c r="AF48" s="143"/>
    </row>
    <row r="49" spans="1:32" s="82" customFormat="1" ht="13.5" customHeight="1">
      <c r="A49" s="19"/>
      <c r="B49" s="25" t="s">
        <v>115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2" s="82" customFormat="1" ht="13.5" customHeight="1">
      <c r="A50" s="19"/>
      <c r="B50" s="29" t="s">
        <v>712</v>
      </c>
      <c r="C50" s="1105"/>
      <c r="D50" s="1105"/>
      <c r="E50" s="1105"/>
      <c r="F50" s="1105"/>
      <c r="G50" s="1105"/>
      <c r="H50" s="1105"/>
      <c r="I50" s="1105"/>
      <c r="J50" s="1105"/>
      <c r="K50" s="1105"/>
      <c r="L50" s="1105"/>
      <c r="M50" s="1105"/>
      <c r="N50" s="1105"/>
      <c r="O50" s="207"/>
      <c r="P50" s="19"/>
      <c r="AB50" s="19"/>
      <c r="AC50" s="19"/>
      <c r="AD50" s="19"/>
      <c r="AE50" s="19"/>
      <c r="AF50" s="19"/>
    </row>
    <row r="51" spans="1:32" ht="13.5" customHeight="1">
      <c r="O51" s="82"/>
    </row>
    <row r="52" spans="1:32" ht="13.5" customHeight="1">
      <c r="B52" s="245" t="s">
        <v>106</v>
      </c>
      <c r="C52" s="241">
        <v>2018</v>
      </c>
      <c r="D52" s="241">
        <v>2019</v>
      </c>
      <c r="E52" s="241">
        <v>2020</v>
      </c>
      <c r="F52" s="241">
        <v>2021</v>
      </c>
      <c r="G52" s="241">
        <v>2022</v>
      </c>
      <c r="H52" s="241">
        <v>2023</v>
      </c>
      <c r="I52" s="137">
        <v>2025</v>
      </c>
      <c r="J52" s="137">
        <v>2030</v>
      </c>
      <c r="K52" s="137">
        <v>2035</v>
      </c>
      <c r="L52" s="137">
        <v>2040</v>
      </c>
      <c r="M52" s="137">
        <v>2045</v>
      </c>
      <c r="N52" s="138">
        <v>2050</v>
      </c>
      <c r="AE52" s="143"/>
      <c r="AF52" s="143"/>
    </row>
    <row r="53" spans="1:32" ht="13.5" customHeight="1">
      <c r="B53" s="254" t="s">
        <v>13</v>
      </c>
      <c r="C53" s="1131">
        <f t="shared" ref="C53:N53" si="5">(C$14*C32+C$15*C42)/(C$13)</f>
        <v>0.93664039561118839</v>
      </c>
      <c r="D53" s="1131">
        <f t="shared" si="5"/>
        <v>0.87338537970191632</v>
      </c>
      <c r="E53" s="1131">
        <f t="shared" si="5"/>
        <v>0.80559462416002492</v>
      </c>
      <c r="F53" s="1131">
        <f t="shared" si="5"/>
        <v>0.67254058554183416</v>
      </c>
      <c r="G53" s="1131">
        <f t="shared" si="5"/>
        <v>0.61547157622739013</v>
      </c>
      <c r="H53" s="1131">
        <f t="shared" ref="H53" si="6">(H$14*H32+H$15*H42)/(H$13)</f>
        <v>0.67772700657128671</v>
      </c>
      <c r="I53" s="1083">
        <f t="shared" si="5"/>
        <v>0.68548387096774188</v>
      </c>
      <c r="J53" s="1083">
        <f t="shared" si="5"/>
        <v>0.48</v>
      </c>
      <c r="K53" s="1083">
        <f t="shared" si="5"/>
        <v>0.3329032258064516</v>
      </c>
      <c r="L53" s="1083">
        <f t="shared" si="5"/>
        <v>8.3225806451612927E-2</v>
      </c>
      <c r="M53" s="1083">
        <f t="shared" si="5"/>
        <v>7.6290322580645165E-2</v>
      </c>
      <c r="N53" s="1083">
        <f t="shared" si="5"/>
        <v>6.935483870967743E-2</v>
      </c>
      <c r="O53" s="19" t="s">
        <v>258</v>
      </c>
    </row>
    <row r="54" spans="1:32" ht="13.5" customHeight="1">
      <c r="B54" s="254" t="s">
        <v>10</v>
      </c>
      <c r="C54" s="1131">
        <f t="shared" ref="C54:N54" si="7">(C$14*C33+C$15*C43)/(C$13)</f>
        <v>4.8524184824602072E-2</v>
      </c>
      <c r="D54" s="1131">
        <f t="shared" si="7"/>
        <v>8.3889283179559973E-2</v>
      </c>
      <c r="E54" s="1131">
        <f t="shared" si="7"/>
        <v>0.16065010157837162</v>
      </c>
      <c r="F54" s="1131">
        <f t="shared" si="7"/>
        <v>0.23907312335229633</v>
      </c>
      <c r="G54" s="1131">
        <f t="shared" si="7"/>
        <v>0.25387596899224807</v>
      </c>
      <c r="H54" s="1131">
        <f t="shared" ref="H54" si="8">(H$14*H33+H$15*H43)/(H$13)</f>
        <v>0.20782566081854686</v>
      </c>
      <c r="I54" s="1083">
        <f t="shared" si="7"/>
        <v>0.14741935483870966</v>
      </c>
      <c r="J54" s="1083">
        <f t="shared" si="7"/>
        <v>3.6129032258064513E-2</v>
      </c>
      <c r="K54" s="1083">
        <f t="shared" si="7"/>
        <v>0</v>
      </c>
      <c r="L54" s="1083">
        <f t="shared" si="7"/>
        <v>0</v>
      </c>
      <c r="M54" s="1083">
        <f t="shared" si="7"/>
        <v>0</v>
      </c>
      <c r="N54" s="1083">
        <f t="shared" si="7"/>
        <v>0</v>
      </c>
      <c r="O54" s="19" t="s">
        <v>775</v>
      </c>
    </row>
    <row r="55" spans="1:32" ht="13.5" customHeight="1">
      <c r="B55" s="1079" t="s">
        <v>45</v>
      </c>
      <c r="C55" s="1131">
        <f t="shared" ref="C55:N55" si="9">(C$14*C34+C$15*C44)/(C$13)</f>
        <v>1.4217277082367485E-2</v>
      </c>
      <c r="D55" s="1131">
        <f t="shared" si="9"/>
        <v>3.9886444286728169E-2</v>
      </c>
      <c r="E55" s="1131">
        <f t="shared" si="9"/>
        <v>2.8129395218002812E-2</v>
      </c>
      <c r="F55" s="1131">
        <f t="shared" si="9"/>
        <v>8.6304981268211456E-2</v>
      </c>
      <c r="G55" s="1131">
        <f t="shared" si="9"/>
        <v>0.12790697674418602</v>
      </c>
      <c r="H55" s="1131">
        <f t="shared" ref="H55" si="10">(H$14*H34+H$15*H44)/(H$13)</f>
        <v>0.11163295382378477</v>
      </c>
      <c r="I55" s="1083">
        <f t="shared" si="9"/>
        <v>0.16709677419354838</v>
      </c>
      <c r="J55" s="1083">
        <f t="shared" si="9"/>
        <v>0.4780322580645161</v>
      </c>
      <c r="K55" s="1083">
        <f t="shared" si="9"/>
        <v>0.65016129032258063</v>
      </c>
      <c r="L55" s="1083">
        <f t="shared" si="9"/>
        <v>0.89290322580645154</v>
      </c>
      <c r="M55" s="1083">
        <f t="shared" si="9"/>
        <v>0.89290322580645154</v>
      </c>
      <c r="N55" s="1083">
        <f t="shared" si="9"/>
        <v>0.89290322580645154</v>
      </c>
      <c r="O55" s="19" t="s">
        <v>776</v>
      </c>
    </row>
    <row r="56" spans="1:32" ht="13.5" customHeight="1">
      <c r="B56" s="1080" t="s">
        <v>79</v>
      </c>
      <c r="C56" s="1131">
        <f t="shared" ref="C56:N56" si="11">(C$14*C35+C$15*C45)/(C$13)</f>
        <v>6.1814248184206464E-4</v>
      </c>
      <c r="D56" s="1131">
        <f t="shared" si="11"/>
        <v>2.8388928317956003E-3</v>
      </c>
      <c r="E56" s="1131">
        <f t="shared" si="11"/>
        <v>5.6258790436005636E-3</v>
      </c>
      <c r="F56" s="1131">
        <f t="shared" si="11"/>
        <v>2.0813098376578328E-3</v>
      </c>
      <c r="G56" s="1131">
        <f t="shared" si="11"/>
        <v>2.74547803617571E-3</v>
      </c>
      <c r="H56" s="1131">
        <f t="shared" ref="H56" si="12">(H$14*H35+H$15*H45)/(H$13)</f>
        <v>2.8143787863817247E-3</v>
      </c>
      <c r="I56" s="1083">
        <f t="shared" si="11"/>
        <v>0</v>
      </c>
      <c r="J56" s="1083">
        <f t="shared" si="11"/>
        <v>5.8387096774193542E-3</v>
      </c>
      <c r="K56" s="1083">
        <f t="shared" si="11"/>
        <v>1.693548387096774E-2</v>
      </c>
      <c r="L56" s="1083">
        <f t="shared" si="11"/>
        <v>2.3870967741935482E-2</v>
      </c>
      <c r="M56" s="1083">
        <f t="shared" si="11"/>
        <v>3.080645161290322E-2</v>
      </c>
      <c r="N56" s="1083">
        <f t="shared" si="11"/>
        <v>3.7741935483870961E-2</v>
      </c>
      <c r="O56" s="62" t="s">
        <v>653</v>
      </c>
      <c r="AE56" s="143"/>
      <c r="AF56" s="143"/>
    </row>
    <row r="57" spans="1:32" ht="13.5" customHeight="1">
      <c r="B57" s="145" t="s">
        <v>179</v>
      </c>
      <c r="C57" s="1084">
        <f t="shared" ref="C57:N57" si="13">SUM(C53:C56)</f>
        <v>1</v>
      </c>
      <c r="D57" s="1084">
        <f t="shared" si="13"/>
        <v>1</v>
      </c>
      <c r="E57" s="1084">
        <f t="shared" si="13"/>
        <v>1</v>
      </c>
      <c r="F57" s="1084">
        <f t="shared" si="13"/>
        <v>0.99999999999999989</v>
      </c>
      <c r="G57" s="1084">
        <f t="shared" si="13"/>
        <v>1</v>
      </c>
      <c r="H57" s="1084">
        <f t="shared" si="13"/>
        <v>1</v>
      </c>
      <c r="I57" s="1084">
        <f t="shared" si="13"/>
        <v>0.99999999999999989</v>
      </c>
      <c r="J57" s="1084">
        <f t="shared" si="13"/>
        <v>1</v>
      </c>
      <c r="K57" s="1084">
        <f t="shared" si="13"/>
        <v>1</v>
      </c>
      <c r="L57" s="1084">
        <f t="shared" si="13"/>
        <v>1</v>
      </c>
      <c r="M57" s="1084">
        <f t="shared" si="13"/>
        <v>0.99999999999999989</v>
      </c>
      <c r="N57" s="1084">
        <f t="shared" si="13"/>
        <v>0.99999999999999989</v>
      </c>
      <c r="O57" s="62"/>
    </row>
    <row r="58" spans="1:32" ht="13.5" customHeight="1">
      <c r="B58" s="19" t="s">
        <v>116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62"/>
    </row>
    <row r="59" spans="1:32" ht="13.5" customHeight="1"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62"/>
    </row>
    <row r="60" spans="1:32" ht="13.5" customHeight="1">
      <c r="B60" s="17"/>
      <c r="O60" s="62"/>
      <c r="AE60" s="143"/>
      <c r="AF60" s="143"/>
    </row>
    <row r="61" spans="1:32" ht="13.5" customHeight="1">
      <c r="B61" s="59" t="s">
        <v>118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</row>
    <row r="62" spans="1:32" ht="13.5" customHeight="1">
      <c r="O62" s="22"/>
    </row>
    <row r="63" spans="1:32" ht="13.5" customHeight="1">
      <c r="A63" s="20"/>
      <c r="B63" s="61" t="s">
        <v>119</v>
      </c>
      <c r="C63" s="1104"/>
      <c r="D63" s="1104"/>
      <c r="E63" s="1104"/>
      <c r="F63" s="1104"/>
      <c r="G63" s="1104"/>
      <c r="H63" s="1104"/>
      <c r="I63" s="1104"/>
      <c r="J63" s="1104"/>
      <c r="K63" s="1104"/>
      <c r="L63" s="1104"/>
      <c r="M63" s="1104"/>
      <c r="N63" s="1104"/>
      <c r="O63" s="1104"/>
    </row>
    <row r="64" spans="1:32" ht="13.5" customHeight="1">
      <c r="B64" s="144"/>
      <c r="C64" s="1101"/>
      <c r="D64" s="1101"/>
      <c r="E64" s="1101"/>
      <c r="F64" s="1101"/>
      <c r="G64" s="1101"/>
      <c r="H64" s="1101"/>
      <c r="I64" s="1101"/>
      <c r="J64" s="1101"/>
      <c r="K64" s="1101"/>
      <c r="L64" s="1101"/>
      <c r="M64" s="1101"/>
      <c r="N64" s="1101"/>
    </row>
    <row r="65" spans="1:27" ht="13.5" customHeight="1">
      <c r="B65" s="145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</row>
    <row r="66" spans="1:27" ht="13.5" customHeight="1">
      <c r="B66" s="29" t="s">
        <v>120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</row>
    <row r="67" spans="1:27" s="20" customFormat="1" ht="13.5" customHeight="1">
      <c r="A67" s="19"/>
      <c r="B67" s="1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19"/>
      <c r="P67" s="19"/>
      <c r="Q67" s="1599" t="s">
        <v>842</v>
      </c>
      <c r="R67" s="1"/>
      <c r="S67" s="1"/>
      <c r="T67" s="1"/>
      <c r="U67" s="1599"/>
      <c r="V67" s="1599"/>
      <c r="W67" s="1599"/>
      <c r="X67" s="1599"/>
      <c r="Y67" s="1599"/>
      <c r="Z67" s="19"/>
      <c r="AA67" s="19"/>
    </row>
    <row r="68" spans="1:27" ht="13.5" customHeight="1">
      <c r="B68" s="63" t="s">
        <v>106</v>
      </c>
      <c r="C68" s="137">
        <v>2018</v>
      </c>
      <c r="D68" s="137">
        <v>2019</v>
      </c>
      <c r="E68" s="137">
        <v>2020</v>
      </c>
      <c r="F68" s="618">
        <v>2021</v>
      </c>
      <c r="G68" s="618">
        <v>2022</v>
      </c>
      <c r="H68" s="618">
        <v>2023</v>
      </c>
      <c r="I68" s="137">
        <v>2025</v>
      </c>
      <c r="J68" s="137">
        <v>2030</v>
      </c>
      <c r="K68" s="137">
        <v>2035</v>
      </c>
      <c r="L68" s="137">
        <v>2040</v>
      </c>
      <c r="M68" s="137">
        <v>2045</v>
      </c>
      <c r="N68" s="138">
        <v>2050</v>
      </c>
      <c r="Q68" s="1549"/>
      <c r="R68" s="1550">
        <v>2015</v>
      </c>
      <c r="S68" s="1550">
        <v>2020</v>
      </c>
      <c r="T68" s="1550">
        <v>2025</v>
      </c>
      <c r="U68" s="1550">
        <v>2030</v>
      </c>
      <c r="V68" s="1550">
        <v>2035</v>
      </c>
      <c r="W68" s="1550">
        <v>2040</v>
      </c>
      <c r="X68" s="1550">
        <v>2045</v>
      </c>
      <c r="Y68" s="1550">
        <v>2050</v>
      </c>
    </row>
    <row r="69" spans="1:27" ht="13.5" customHeight="1">
      <c r="B69" s="254" t="s">
        <v>13</v>
      </c>
      <c r="C69" s="1132">
        <f>1-C70-C71-C72</f>
        <v>0.9555555555555556</v>
      </c>
      <c r="D69" s="1132">
        <f t="shared" ref="D69:E69" si="14">1-D70-D71-D72</f>
        <v>0.9565217391304347</v>
      </c>
      <c r="E69" s="1132">
        <f t="shared" si="14"/>
        <v>0.9565217391304347</v>
      </c>
      <c r="F69" s="1133">
        <v>0.932560754509978</v>
      </c>
      <c r="G69" s="1133">
        <v>0.91032963680290602</v>
      </c>
      <c r="H69" s="1133">
        <v>0.8896549946411757</v>
      </c>
      <c r="I69" s="1074">
        <v>0.85598673433540984</v>
      </c>
      <c r="J69" s="1074">
        <v>0.71617886266551445</v>
      </c>
      <c r="K69" s="1074">
        <v>0.58229819492715096</v>
      </c>
      <c r="L69" s="1074">
        <v>0.42792549586191975</v>
      </c>
      <c r="M69" s="1074">
        <v>0.27654869421469952</v>
      </c>
      <c r="N69" s="1074">
        <v>0.18455178275279152</v>
      </c>
      <c r="Q69" s="1600" t="s">
        <v>13</v>
      </c>
      <c r="R69" s="1601">
        <v>1</v>
      </c>
      <c r="S69" s="1601">
        <v>0.97523906184991527</v>
      </c>
      <c r="T69" s="1601">
        <v>0.85598673433540984</v>
      </c>
      <c r="U69" s="1601">
        <v>0.71617886266551445</v>
      </c>
      <c r="V69" s="1601">
        <v>0.58229819492715096</v>
      </c>
      <c r="W69" s="1601">
        <v>0.42792549586191975</v>
      </c>
      <c r="X69" s="1601">
        <v>0.27654869421469952</v>
      </c>
      <c r="Y69" s="1601">
        <v>0.18455178275279152</v>
      </c>
    </row>
    <row r="70" spans="1:27" ht="13.5" customHeight="1">
      <c r="B70" s="254" t="s">
        <v>10</v>
      </c>
      <c r="C70" s="1132">
        <v>3.3333333333333333E-2</v>
      </c>
      <c r="D70" s="1132">
        <v>3.2608695652173912E-2</v>
      </c>
      <c r="E70" s="1134">
        <v>3.2608695652173912E-2</v>
      </c>
      <c r="F70" s="1133">
        <v>5.3074041821905824E-2</v>
      </c>
      <c r="G70" s="1133">
        <v>6.9829398353211225E-2</v>
      </c>
      <c r="H70" s="1133">
        <v>8.4495853221281086E-2</v>
      </c>
      <c r="I70" s="1074">
        <v>9.6518054978469242E-2</v>
      </c>
      <c r="J70" s="1074">
        <v>0.12896562556948996</v>
      </c>
      <c r="K70" s="1074">
        <v>7.8504147313424075E-2</v>
      </c>
      <c r="L70" s="1074">
        <v>2.0658888126286877E-2</v>
      </c>
      <c r="M70" s="1074">
        <v>3.8483184625943581E-3</v>
      </c>
      <c r="N70" s="1074">
        <v>2.2340425531914756E-3</v>
      </c>
      <c r="Q70" s="1600" t="s">
        <v>10</v>
      </c>
      <c r="R70" s="1601">
        <v>0</v>
      </c>
      <c r="S70" s="1601">
        <v>1.7962080252116944E-2</v>
      </c>
      <c r="T70" s="1601">
        <v>9.6518054978469242E-2</v>
      </c>
      <c r="U70" s="1601">
        <v>0.12896562556948996</v>
      </c>
      <c r="V70" s="1601">
        <v>7.8504147313424075E-2</v>
      </c>
      <c r="W70" s="1601">
        <v>2.0658888126286877E-2</v>
      </c>
      <c r="X70" s="1601">
        <v>3.8483184625943581E-3</v>
      </c>
      <c r="Y70" s="1601">
        <v>2.2340425531914756E-3</v>
      </c>
    </row>
    <row r="71" spans="1:27" ht="13.5" customHeight="1">
      <c r="B71" s="1079" t="s">
        <v>45</v>
      </c>
      <c r="C71" s="1132">
        <v>1.1111111111111112E-2</v>
      </c>
      <c r="D71" s="1132">
        <v>1.0869565217391304E-2</v>
      </c>
      <c r="E71" s="1134">
        <v>1.0869565217391304E-2</v>
      </c>
      <c r="F71" s="1133">
        <v>1.4365203668116054E-2</v>
      </c>
      <c r="G71" s="1133">
        <v>1.9840964843882668E-2</v>
      </c>
      <c r="H71" s="1133">
        <v>2.5849152137543307E-2</v>
      </c>
      <c r="I71" s="1074">
        <v>4.623221458317793E-2</v>
      </c>
      <c r="J71" s="1074">
        <v>0.15272292060371351</v>
      </c>
      <c r="K71" s="1074">
        <v>0.33427419679174009</v>
      </c>
      <c r="L71" s="1074">
        <v>0.53964149109758608</v>
      </c>
      <c r="M71" s="1074">
        <v>0.70031671415867047</v>
      </c>
      <c r="N71" s="1074">
        <v>0.78754430509895867</v>
      </c>
      <c r="Q71" s="1600" t="s">
        <v>45</v>
      </c>
      <c r="R71" s="1601">
        <v>0</v>
      </c>
      <c r="S71" s="1601">
        <v>6.5414190980160524E-3</v>
      </c>
      <c r="T71" s="1601">
        <v>4.623221458317793E-2</v>
      </c>
      <c r="U71" s="1601">
        <v>0.15272292060371351</v>
      </c>
      <c r="V71" s="1601">
        <v>0.33427419679174009</v>
      </c>
      <c r="W71" s="1601">
        <v>0.53964149109758608</v>
      </c>
      <c r="X71" s="1601">
        <v>0.70031671415867047</v>
      </c>
      <c r="Y71" s="1601">
        <v>0.78754430509895867</v>
      </c>
    </row>
    <row r="72" spans="1:27" ht="13.5" customHeight="1">
      <c r="B72" s="1080" t="s">
        <v>79</v>
      </c>
      <c r="C72" s="1119">
        <f>0</f>
        <v>0</v>
      </c>
      <c r="D72" s="1119">
        <f>0</f>
        <v>0</v>
      </c>
      <c r="E72" s="1119">
        <f>0</f>
        <v>0</v>
      </c>
      <c r="F72" s="1135">
        <f>0</f>
        <v>0</v>
      </c>
      <c r="G72" s="1135">
        <f>0</f>
        <v>0</v>
      </c>
      <c r="H72" s="1135">
        <f>0</f>
        <v>0</v>
      </c>
      <c r="I72" s="792">
        <v>1.2629961029430514E-3</v>
      </c>
      <c r="J72" s="792">
        <v>2.1325911612821041E-3</v>
      </c>
      <c r="K72" s="792">
        <v>4.9234609676847884E-3</v>
      </c>
      <c r="L72" s="792">
        <v>1.1774124914207275E-2</v>
      </c>
      <c r="M72" s="792">
        <v>1.9286273164035687E-2</v>
      </c>
      <c r="N72" s="792">
        <v>2.5669869595058344E-2</v>
      </c>
      <c r="Q72" s="1600" t="s">
        <v>79</v>
      </c>
      <c r="R72" s="1601">
        <v>0</v>
      </c>
      <c r="S72" s="1601">
        <v>2.5743879995174099E-4</v>
      </c>
      <c r="T72" s="1601">
        <v>1.2629961029430514E-3</v>
      </c>
      <c r="U72" s="1601">
        <v>2.1325911612821041E-3</v>
      </c>
      <c r="V72" s="1601">
        <v>4.9234609676847884E-3</v>
      </c>
      <c r="W72" s="1601">
        <v>1.1774124914207275E-2</v>
      </c>
      <c r="X72" s="1601">
        <v>1.9286273164035687E-2</v>
      </c>
      <c r="Y72" s="1601">
        <v>2.5669869595058344E-2</v>
      </c>
    </row>
    <row r="73" spans="1:27" ht="13.5" customHeight="1">
      <c r="B73" s="145" t="s">
        <v>179</v>
      </c>
      <c r="C73" s="1082">
        <f>SUM(C69:C72)</f>
        <v>1</v>
      </c>
      <c r="D73" s="1082">
        <f t="shared" ref="D73:H73" si="15">SUM(D69:D72)</f>
        <v>1</v>
      </c>
      <c r="E73" s="1082">
        <f t="shared" si="15"/>
        <v>1</v>
      </c>
      <c r="F73" s="1082">
        <f t="shared" si="15"/>
        <v>0.99999999999999978</v>
      </c>
      <c r="G73" s="1082">
        <f t="shared" si="15"/>
        <v>0.99999999999999989</v>
      </c>
      <c r="H73" s="1082">
        <f t="shared" si="15"/>
        <v>1</v>
      </c>
      <c r="I73" s="1082">
        <v>1</v>
      </c>
      <c r="J73" s="1082">
        <v>1</v>
      </c>
      <c r="K73" s="1082">
        <v>1</v>
      </c>
      <c r="L73" s="1082">
        <v>1</v>
      </c>
      <c r="M73" s="1082">
        <v>1</v>
      </c>
      <c r="N73" s="1082">
        <v>1</v>
      </c>
      <c r="Q73" s="1602" t="s">
        <v>60</v>
      </c>
      <c r="R73" s="1603">
        <v>1</v>
      </c>
      <c r="S73" s="1603">
        <v>1</v>
      </c>
      <c r="T73" s="1603">
        <v>1</v>
      </c>
      <c r="U73" s="1603">
        <v>1</v>
      </c>
      <c r="V73" s="1603">
        <v>0.99999999999999989</v>
      </c>
      <c r="W73" s="1603">
        <v>0.99999999999999989</v>
      </c>
      <c r="X73" s="1603">
        <v>1</v>
      </c>
      <c r="Y73" s="1603">
        <v>1</v>
      </c>
    </row>
    <row r="74" spans="1:27" ht="13.5" customHeight="1">
      <c r="B74" s="51"/>
    </row>
    <row r="75" spans="1:27" ht="13.5" customHeight="1">
      <c r="B75" s="61" t="s">
        <v>117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</row>
    <row r="76" spans="1:27" ht="13.5" customHeight="1">
      <c r="B76" s="29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27" ht="13.5" customHeight="1">
      <c r="B77" s="1085"/>
      <c r="C77" s="1086">
        <v>2018</v>
      </c>
      <c r="D77" s="1086">
        <v>2019</v>
      </c>
      <c r="E77" s="1086">
        <v>2020</v>
      </c>
      <c r="F77" s="190"/>
      <c r="G77" s="190" t="s">
        <v>569</v>
      </c>
      <c r="H77" s="190"/>
      <c r="I77" s="1107">
        <v>1</v>
      </c>
      <c r="J77" s="190"/>
    </row>
    <row r="78" spans="1:27" ht="13.5" customHeight="1">
      <c r="B78" s="1087" t="s">
        <v>13</v>
      </c>
      <c r="C78" s="1088">
        <f>PL!C154</f>
        <v>33.700000000000003</v>
      </c>
      <c r="D78" s="1088">
        <f>PL!D154</f>
        <v>33.299999999999997</v>
      </c>
      <c r="E78" s="1088">
        <f>PL!E154</f>
        <v>33</v>
      </c>
      <c r="F78" s="190"/>
      <c r="G78" s="190"/>
      <c r="H78" s="190"/>
      <c r="I78" s="190"/>
      <c r="J78" s="190"/>
    </row>
    <row r="79" spans="1:27" ht="13.5" customHeight="1">
      <c r="B79" s="1087" t="s">
        <v>10</v>
      </c>
      <c r="C79" s="1088">
        <f>PL!C155</f>
        <v>28.645000000000003</v>
      </c>
      <c r="D79" s="1088">
        <f>PL!D155</f>
        <v>28.304999999999996</v>
      </c>
      <c r="E79" s="1088">
        <f>PL!E155</f>
        <v>28.05</v>
      </c>
      <c r="F79" s="190"/>
      <c r="G79" s="190"/>
      <c r="H79" s="190"/>
      <c r="I79" s="190"/>
      <c r="J79" s="190"/>
    </row>
    <row r="80" spans="1:27" ht="13.5" customHeight="1">
      <c r="B80" s="1087" t="s">
        <v>45</v>
      </c>
      <c r="C80" s="1088">
        <f>PL!C156</f>
        <v>125</v>
      </c>
      <c r="D80" s="1088">
        <f>PL!D156</f>
        <v>125</v>
      </c>
      <c r="E80" s="1088">
        <f>PL!E156</f>
        <v>125</v>
      </c>
      <c r="F80" s="190"/>
      <c r="G80" s="190"/>
      <c r="H80" s="190"/>
      <c r="I80" s="190"/>
      <c r="J80" s="190"/>
    </row>
    <row r="81" spans="2:14" ht="13.5" customHeight="1">
      <c r="B81" s="39" t="s">
        <v>79</v>
      </c>
      <c r="C81" s="1088">
        <f>PL!C157</f>
        <v>6.9147936330191273</v>
      </c>
      <c r="D81" s="1088">
        <f>PL!D157</f>
        <v>6.9147936330191273</v>
      </c>
      <c r="E81" s="1088">
        <f>PL!E157</f>
        <v>6.9147936330191273</v>
      </c>
      <c r="F81" s="190"/>
      <c r="G81" s="190"/>
      <c r="H81" s="190"/>
      <c r="I81" s="190"/>
      <c r="J81" s="190"/>
    </row>
    <row r="82" spans="2:14" ht="13.5" customHeight="1">
      <c r="B82" s="207"/>
      <c r="C82" s="190"/>
      <c r="D82" s="190"/>
      <c r="E82" s="190"/>
      <c r="F82" s="190"/>
      <c r="G82" s="190"/>
      <c r="H82" s="190"/>
      <c r="I82" s="190"/>
      <c r="J82" s="190"/>
    </row>
    <row r="83" spans="2:14" ht="13.5" customHeight="1">
      <c r="B83" s="207"/>
      <c r="C83" s="190"/>
      <c r="D83" s="190"/>
      <c r="E83" s="190"/>
      <c r="F83" s="190"/>
      <c r="G83" s="190"/>
      <c r="H83" s="190"/>
      <c r="I83" s="190"/>
      <c r="J83" s="190"/>
    </row>
    <row r="84" spans="2:14" ht="13.5" customHeight="1">
      <c r="B84" s="1085"/>
      <c r="C84" s="1086">
        <v>2018</v>
      </c>
      <c r="D84" s="1086">
        <v>2019</v>
      </c>
      <c r="E84" s="1086">
        <v>2020</v>
      </c>
      <c r="F84" s="1086">
        <v>2021</v>
      </c>
      <c r="G84" s="1086">
        <v>2022</v>
      </c>
      <c r="H84" s="1086">
        <v>2023</v>
      </c>
      <c r="I84" s="1086">
        <v>2025</v>
      </c>
      <c r="J84" s="1086">
        <v>2030</v>
      </c>
      <c r="K84" s="1086">
        <v>2035</v>
      </c>
      <c r="L84" s="1086">
        <v>2040</v>
      </c>
      <c r="M84" s="1086">
        <v>2045</v>
      </c>
      <c r="N84" s="1089">
        <v>2050</v>
      </c>
    </row>
    <row r="85" spans="2:14" ht="13.5" customHeight="1">
      <c r="B85" s="1090" t="s">
        <v>13</v>
      </c>
      <c r="C85" s="1091">
        <f>PL!C154*$I$77</f>
        <v>33.700000000000003</v>
      </c>
      <c r="D85" s="1091">
        <f>PL!D154*$I$77</f>
        <v>33.299999999999997</v>
      </c>
      <c r="E85" s="1091">
        <f>PL!E154*$I$77</f>
        <v>33</v>
      </c>
      <c r="F85" s="1091">
        <f>PL!F154*$I$77</f>
        <v>32.9</v>
      </c>
      <c r="G85" s="1091">
        <f>PL!G154*$I$77</f>
        <v>32.6</v>
      </c>
      <c r="H85" s="1091">
        <f>PL!H154*$I$77</f>
        <v>32.099114369900043</v>
      </c>
      <c r="I85" s="1091">
        <f>PL!I154*$I$77</f>
        <v>30.736683193351134</v>
      </c>
      <c r="J85" s="1091">
        <f>PL!J154*$I$77</f>
        <v>27.061103225524814</v>
      </c>
      <c r="K85" s="1091">
        <f>PL!K154*$I$77</f>
        <v>25.91001686011148</v>
      </c>
      <c r="L85" s="1091">
        <f>PL!L154*$I$77</f>
        <v>24.594823107652434</v>
      </c>
      <c r="M85" s="1091">
        <f>PL!M154*$I$77</f>
        <v>23.860391604785278</v>
      </c>
      <c r="N85" s="1091">
        <f>PL!N154*$I$77</f>
        <v>23.538166410109255</v>
      </c>
    </row>
    <row r="86" spans="2:14" ht="13.5" customHeight="1">
      <c r="B86" s="1090" t="s">
        <v>10</v>
      </c>
      <c r="C86" s="1091">
        <f>PL!C155*$I$77</f>
        <v>28.645000000000003</v>
      </c>
      <c r="D86" s="1091">
        <f>PL!D155*$I$77</f>
        <v>28.304999999999996</v>
      </c>
      <c r="E86" s="1091">
        <f>PL!E155*$I$77</f>
        <v>28.05</v>
      </c>
      <c r="F86" s="1091">
        <f>PL!F155*$I$77</f>
        <v>27.964999999999996</v>
      </c>
      <c r="G86" s="1091">
        <f>PL!G155*$I$77</f>
        <v>27.71</v>
      </c>
      <c r="H86" s="1091">
        <f>PL!H155*$I$77</f>
        <v>27.284247214415036</v>
      </c>
      <c r="I86" s="1091">
        <f>PL!I155*$I$77</f>
        <v>26.20024071738418</v>
      </c>
      <c r="J86" s="1091">
        <f>PL!J155*$I$77</f>
        <v>25.344515434192868</v>
      </c>
      <c r="K86" s="1091">
        <f>PL!K155*$I$77</f>
        <v>24.994891618723379</v>
      </c>
      <c r="L86" s="1091">
        <f>PL!L155*$I$77</f>
        <v>25</v>
      </c>
      <c r="M86" s="1091">
        <f>PL!M155*$I$77</f>
        <v>24.999999999999996</v>
      </c>
      <c r="N86" s="1091">
        <f>PL!N155*$I$77</f>
        <v>24.999999999999996</v>
      </c>
    </row>
    <row r="87" spans="2:14" ht="13.5" customHeight="1">
      <c r="B87" s="1090" t="s">
        <v>45</v>
      </c>
      <c r="C87" s="1091">
        <f>PL!C156*$I$77</f>
        <v>125</v>
      </c>
      <c r="D87" s="1091">
        <f>PL!D156*$I$77</f>
        <v>125</v>
      </c>
      <c r="E87" s="1091">
        <f>PL!E156*$I$77</f>
        <v>125</v>
      </c>
      <c r="F87" s="1091">
        <f>PL!F156*$I$77</f>
        <v>125</v>
      </c>
      <c r="G87" s="1091">
        <f>PL!G156*$I$77</f>
        <v>125</v>
      </c>
      <c r="H87" s="1091">
        <f>PL!H156*$I$77</f>
        <v>125</v>
      </c>
      <c r="I87" s="1091">
        <f>PL!I156*$I$77</f>
        <v>124.88029692705614</v>
      </c>
      <c r="J87" s="1091">
        <f>PL!J156*$I$77</f>
        <v>118.89151347656517</v>
      </c>
      <c r="K87" s="1091">
        <f>PL!K156*$I$77</f>
        <v>113.9186505705762</v>
      </c>
      <c r="L87" s="1091">
        <f>PL!L156*$I$77</f>
        <v>107.62088035969151</v>
      </c>
      <c r="M87" s="1091">
        <f>PL!M156*$I$77</f>
        <v>102.35741595859103</v>
      </c>
      <c r="N87" s="1091">
        <f>PL!N156*$I$77</f>
        <v>100.20882037612827</v>
      </c>
    </row>
    <row r="88" spans="2:14" ht="13.5" customHeight="1">
      <c r="B88" s="1090" t="s">
        <v>79</v>
      </c>
      <c r="C88" s="1088">
        <f>PL!C157*$I$77</f>
        <v>6.9147936330191273</v>
      </c>
      <c r="D88" s="1088">
        <f>PL!D157*$I$77</f>
        <v>6.9147936330191273</v>
      </c>
      <c r="E88" s="1088">
        <f>PL!E157*$I$77</f>
        <v>6.9147936330191273</v>
      </c>
      <c r="F88" s="1088">
        <f>PL!F157*$I$77</f>
        <v>6.9147936330191273</v>
      </c>
      <c r="G88" s="1088">
        <f>PL!G157*$I$77</f>
        <v>6.9147936330191273</v>
      </c>
      <c r="H88" s="1088">
        <f>PL!H157*$I$77</f>
        <v>6.9147936330191273</v>
      </c>
      <c r="I88" s="1088">
        <f>PL!I157*$I$77</f>
        <v>6.9147936330191273</v>
      </c>
      <c r="J88" s="1088">
        <f>PL!J157*$I$77</f>
        <v>6.1058586390335812</v>
      </c>
      <c r="K88" s="1088">
        <f>PL!K157*$I$77</f>
        <v>5.8111818181818178</v>
      </c>
      <c r="L88" s="1088">
        <f>PL!L157*$I$77</f>
        <v>5.4845265822784812</v>
      </c>
      <c r="M88" s="1088">
        <f>PL!M157*$I$77</f>
        <v>5.213979797979797</v>
      </c>
      <c r="N88" s="1088">
        <f>PL!N157*$I$77</f>
        <v>5.0999999999999988</v>
      </c>
    </row>
    <row r="89" spans="2:14" ht="13.5" customHeight="1">
      <c r="B89" s="1092"/>
      <c r="C89" s="1093"/>
      <c r="D89" s="1093"/>
      <c r="E89" s="1093"/>
      <c r="F89" s="1093"/>
      <c r="G89" s="1093"/>
      <c r="H89" s="1093"/>
      <c r="I89" s="1093"/>
      <c r="J89" s="1093"/>
    </row>
    <row r="91" spans="2:14" ht="13.5" customHeight="1">
      <c r="B91" s="19" t="s">
        <v>89</v>
      </c>
    </row>
    <row r="92" spans="2:14" ht="13.5" customHeight="1">
      <c r="B92" s="63" t="s">
        <v>205</v>
      </c>
      <c r="C92" s="137">
        <v>2018</v>
      </c>
      <c r="D92" s="137">
        <v>2019</v>
      </c>
      <c r="E92" s="137">
        <v>2020</v>
      </c>
      <c r="F92" s="618">
        <v>2021</v>
      </c>
      <c r="G92" s="618">
        <v>2022</v>
      </c>
      <c r="H92" s="618">
        <v>2023</v>
      </c>
      <c r="I92" s="137">
        <v>2025</v>
      </c>
      <c r="J92" s="137">
        <v>2030</v>
      </c>
      <c r="K92" s="137">
        <v>2035</v>
      </c>
      <c r="L92" s="137">
        <v>2040</v>
      </c>
      <c r="M92" s="137">
        <v>2045</v>
      </c>
      <c r="N92" s="138">
        <v>2050</v>
      </c>
    </row>
    <row r="93" spans="2:14" ht="13.5" customHeight="1">
      <c r="B93" s="1090" t="s">
        <v>272</v>
      </c>
      <c r="C93" s="1091">
        <f>PL!C172*0.8</f>
        <v>269.60000000000002</v>
      </c>
      <c r="D93" s="1091">
        <f>PL!D172*0.8</f>
        <v>266.40000000000003</v>
      </c>
      <c r="E93" s="1091">
        <f>PL!E172*0.8</f>
        <v>264</v>
      </c>
      <c r="F93" s="1091">
        <f>PL!F172*0.8</f>
        <v>263.2</v>
      </c>
      <c r="G93" s="1091">
        <f>PL!G172*0.8</f>
        <v>260.8</v>
      </c>
      <c r="H93" s="1091">
        <f>PL!H172*0.8</f>
        <v>256.79291495920035</v>
      </c>
      <c r="I93" s="1091">
        <f>PL!I172*0.8</f>
        <v>245.89346554680907</v>
      </c>
      <c r="J93" s="1091">
        <f>PL!J172*0.8</f>
        <v>216.48882580419851</v>
      </c>
      <c r="K93" s="1091">
        <f>PL!K172*0.8</f>
        <v>207.28013488089184</v>
      </c>
      <c r="L93" s="1091">
        <f>PL!L172*0.8</f>
        <v>196.75858486121948</v>
      </c>
      <c r="M93" s="1091">
        <f>PL!M172*0.8</f>
        <v>190.88313283828222</v>
      </c>
      <c r="N93" s="1091">
        <f>PL!N172*0.8</f>
        <v>188.30533128087404</v>
      </c>
    </row>
    <row r="94" spans="2:14" ht="13.5" customHeight="1">
      <c r="B94" s="1090" t="s">
        <v>273</v>
      </c>
      <c r="C94" s="1091">
        <f>PL!C173*0.8</f>
        <v>316.24080000000004</v>
      </c>
      <c r="D94" s="1091">
        <f>PL!D173*0.8</f>
        <v>312.48720000000003</v>
      </c>
      <c r="E94" s="1091">
        <f>PL!E173*0.8</f>
        <v>309.67200000000003</v>
      </c>
      <c r="F94" s="1091">
        <f>PL!F173*0.8</f>
        <v>308.73360000000002</v>
      </c>
      <c r="G94" s="1091">
        <f>PL!G173*0.8</f>
        <v>305.91840000000002</v>
      </c>
      <c r="H94" s="1091">
        <f>PL!H173*0.8</f>
        <v>301.21808924714202</v>
      </c>
      <c r="I94" s="1091">
        <f>PL!I173*0.8</f>
        <v>289.25065751992139</v>
      </c>
      <c r="J94" s="1091">
        <f>PL!J173*0.8</f>
        <v>279.8034503934893</v>
      </c>
      <c r="K94" s="1091">
        <f>PL!K173*0.8</f>
        <v>275.94360347070614</v>
      </c>
      <c r="L94" s="1091">
        <f>PL!L173*0.8</f>
        <v>276</v>
      </c>
      <c r="M94" s="1091">
        <f>PL!M173*0.8</f>
        <v>275.99999999999994</v>
      </c>
      <c r="N94" s="1091">
        <f>PL!N173*0.8</f>
        <v>275.99999999999994</v>
      </c>
    </row>
    <row r="95" spans="2:14" ht="13.5" customHeight="1">
      <c r="B95" s="1090" t="s">
        <v>82</v>
      </c>
      <c r="C95" s="1091">
        <f>PL!C174*0.8</f>
        <v>100</v>
      </c>
      <c r="D95" s="1091">
        <f>PL!D174*0.8</f>
        <v>100</v>
      </c>
      <c r="E95" s="1091">
        <f>PL!E174*0.8</f>
        <v>100</v>
      </c>
      <c r="F95" s="1091">
        <f>PL!F174*0.8</f>
        <v>100</v>
      </c>
      <c r="G95" s="1091">
        <f>PL!G174*0.8</f>
        <v>100</v>
      </c>
      <c r="H95" s="1091">
        <f>PL!H174*0.8</f>
        <v>100</v>
      </c>
      <c r="I95" s="1091">
        <f>PL!I174*0.8</f>
        <v>99.904237541644918</v>
      </c>
      <c r="J95" s="1091">
        <f>PL!J174*0.8</f>
        <v>95.113210781252135</v>
      </c>
      <c r="K95" s="1091">
        <f>PL!K174*0.8</f>
        <v>91.134920456460975</v>
      </c>
      <c r="L95" s="1091">
        <f>PL!L174*0.8</f>
        <v>86.096704287753212</v>
      </c>
      <c r="M95" s="1091">
        <f>PL!M174*0.8</f>
        <v>81.885932766872827</v>
      </c>
      <c r="N95" s="1091">
        <f>PL!N174*0.8</f>
        <v>80.16705630090263</v>
      </c>
    </row>
    <row r="96" spans="2:14" ht="13.5" customHeight="1">
      <c r="B96" s="1090" t="s">
        <v>161</v>
      </c>
      <c r="C96" s="1091">
        <f>PL!C175*0.8</f>
        <v>184.21010238362953</v>
      </c>
      <c r="D96" s="1091">
        <f>PL!D175*0.8</f>
        <v>184.21010238362953</v>
      </c>
      <c r="E96" s="1091">
        <f>PL!E175*0.8</f>
        <v>184.21010238362953</v>
      </c>
      <c r="F96" s="1091">
        <f>PL!F175*0.8</f>
        <v>184.21010238362953</v>
      </c>
      <c r="G96" s="1091">
        <f>PL!G175*0.8</f>
        <v>184.21010238362953</v>
      </c>
      <c r="H96" s="1091">
        <f>PL!H175*0.8</f>
        <v>184.21010238362953</v>
      </c>
      <c r="I96" s="1091">
        <f>PL!I175*0.8</f>
        <v>184.21010238362953</v>
      </c>
      <c r="J96" s="1091">
        <f>PL!J175*0.8</f>
        <v>162.66007414385459</v>
      </c>
      <c r="K96" s="1091">
        <f>PL!K175*0.8</f>
        <v>154.80988363636362</v>
      </c>
      <c r="L96" s="1091">
        <f>PL!L175*0.8</f>
        <v>146.10778815189872</v>
      </c>
      <c r="M96" s="1091">
        <f>PL!M175*0.8</f>
        <v>138.9004218181818</v>
      </c>
      <c r="N96" s="1091">
        <f>PL!N175*0.8</f>
        <v>135.86399999999998</v>
      </c>
    </row>
    <row r="97" spans="1:14" ht="13.5" customHeight="1">
      <c r="B97" s="135"/>
      <c r="C97" s="1075"/>
      <c r="D97" s="1075"/>
      <c r="E97" s="1075"/>
      <c r="F97" s="1075"/>
      <c r="G97" s="1075"/>
      <c r="H97" s="1075"/>
      <c r="I97" s="1075"/>
      <c r="J97" s="1075"/>
      <c r="K97" s="1075"/>
      <c r="L97" s="1075"/>
      <c r="M97" s="1075"/>
      <c r="N97" s="1075"/>
    </row>
    <row r="99" spans="1:14" ht="13.5" customHeight="1">
      <c r="B99" s="59" t="s">
        <v>204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1" spans="1:14" ht="13.5" customHeight="1">
      <c r="A101" s="20"/>
      <c r="B101" s="63"/>
      <c r="C101" s="137">
        <v>2018</v>
      </c>
      <c r="D101" s="137">
        <v>2019</v>
      </c>
      <c r="E101" s="137">
        <v>2020</v>
      </c>
      <c r="F101" s="618">
        <v>2021</v>
      </c>
      <c r="G101" s="618">
        <v>2022</v>
      </c>
      <c r="H101" s="618">
        <v>2023</v>
      </c>
      <c r="I101" s="137">
        <v>2025</v>
      </c>
      <c r="J101" s="137">
        <v>2030</v>
      </c>
      <c r="K101" s="137">
        <v>2035</v>
      </c>
      <c r="L101" s="137">
        <v>2040</v>
      </c>
      <c r="M101" s="137">
        <v>2045</v>
      </c>
      <c r="N101" s="138">
        <v>2050</v>
      </c>
    </row>
    <row r="102" spans="1:14" ht="13.5" customHeight="1">
      <c r="B102" s="32" t="s">
        <v>106</v>
      </c>
      <c r="C102" s="1094">
        <f>Trafic!C114</f>
        <v>3.2</v>
      </c>
      <c r="D102" s="1094">
        <f>Trafic!D114</f>
        <v>3.3000000000000003</v>
      </c>
      <c r="E102" s="1094">
        <f>Trafic!E114</f>
        <v>2.4</v>
      </c>
      <c r="F102" s="1094">
        <f>Trafic!F114</f>
        <v>2.8000000000000003</v>
      </c>
      <c r="G102" s="1094">
        <f>Trafic!G114</f>
        <v>3.1</v>
      </c>
      <c r="H102" s="1094">
        <f>Trafic!H114</f>
        <v>3.2984000000000004</v>
      </c>
      <c r="I102" s="1094">
        <f>Trafic!I114</f>
        <v>3.53</v>
      </c>
      <c r="J102" s="1094">
        <f>Trafic!J114</f>
        <v>3.96</v>
      </c>
      <c r="K102" s="1094">
        <f>Trafic!K114</f>
        <v>4.0424999999999995</v>
      </c>
      <c r="L102" s="1094">
        <f>Trafic!L114</f>
        <v>4.125</v>
      </c>
      <c r="M102" s="1094">
        <f>Trafic!M114</f>
        <v>4.2075000000000005</v>
      </c>
      <c r="N102" s="1094">
        <f>Trafic!N114</f>
        <v>4.2900000000000009</v>
      </c>
    </row>
    <row r="104" spans="1:14" ht="13.5" customHeight="1">
      <c r="B104" s="83" t="s">
        <v>178</v>
      </c>
      <c r="C104" s="137">
        <v>2018</v>
      </c>
      <c r="D104" s="137">
        <v>2019</v>
      </c>
      <c r="E104" s="137">
        <v>2020</v>
      </c>
      <c r="F104" s="137">
        <v>2021</v>
      </c>
      <c r="G104" s="137">
        <v>2022</v>
      </c>
      <c r="H104" s="137">
        <v>2023</v>
      </c>
      <c r="I104" s="137">
        <v>2025</v>
      </c>
      <c r="J104" s="137">
        <v>2030</v>
      </c>
      <c r="K104" s="137">
        <v>2035</v>
      </c>
      <c r="L104" s="137">
        <v>2040</v>
      </c>
      <c r="M104" s="137">
        <v>2045</v>
      </c>
      <c r="N104" s="138">
        <v>2050</v>
      </c>
    </row>
    <row r="105" spans="1:14" ht="13.5" customHeight="1">
      <c r="B105" s="1095" t="s">
        <v>13</v>
      </c>
      <c r="C105" s="148">
        <f>(C69)*C93/100*C$102/11.63</f>
        <v>0.70883653386834822</v>
      </c>
      <c r="D105" s="1096">
        <f t="shared" ref="D105:N105" si="16">(D69)*D93/100*D$102/11.63</f>
        <v>0.72304160903211334</v>
      </c>
      <c r="E105" s="1096">
        <f t="shared" si="16"/>
        <v>0.52111106957269415</v>
      </c>
      <c r="F105" s="1096">
        <f t="shared" si="16"/>
        <v>0.59093720863600463</v>
      </c>
      <c r="G105" s="1096">
        <f t="shared" si="16"/>
        <v>0.63283173238384649</v>
      </c>
      <c r="H105" s="1096">
        <f t="shared" ref="H105" si="17">(H69)*H93/100*H$102/11.63</f>
        <v>0.64793026362968409</v>
      </c>
      <c r="I105" s="148">
        <f t="shared" si="16"/>
        <v>0.63886487732109953</v>
      </c>
      <c r="J105" s="148">
        <f t="shared" si="16"/>
        <v>0.52792527543869694</v>
      </c>
      <c r="K105" s="148">
        <f t="shared" si="16"/>
        <v>0.41954006414271555</v>
      </c>
      <c r="L105" s="148">
        <f t="shared" si="16"/>
        <v>0.29863870321692709</v>
      </c>
      <c r="M105" s="148">
        <f t="shared" si="16"/>
        <v>0.19097810350082958</v>
      </c>
      <c r="N105" s="148">
        <f t="shared" si="16"/>
        <v>0.12819126645742557</v>
      </c>
    </row>
    <row r="106" spans="1:14" ht="13.5" customHeight="1">
      <c r="B106" s="1095" t="s">
        <v>10</v>
      </c>
      <c r="C106" s="148">
        <f>(C70)*C94/100*C$102/11.63</f>
        <v>2.9004601891659505E-2</v>
      </c>
      <c r="D106" s="1096">
        <f t="shared" ref="D106:N106" si="18">(D70)*D94/100*D$102/11.63</f>
        <v>2.8913447979363717E-2</v>
      </c>
      <c r="E106" s="1096">
        <f t="shared" si="18"/>
        <v>2.0838521066208083E-2</v>
      </c>
      <c r="F106" s="1096">
        <f t="shared" si="18"/>
        <v>3.9449760958759357E-2</v>
      </c>
      <c r="G106" s="1096">
        <f t="shared" si="18"/>
        <v>5.6941103381985159E-2</v>
      </c>
      <c r="H106" s="1096">
        <f t="shared" ref="H106" si="19">(H70)*H94/100*H$102/11.63</f>
        <v>7.2183851693653975E-2</v>
      </c>
      <c r="I106" s="148">
        <f t="shared" si="18"/>
        <v>8.4737940974792356E-2</v>
      </c>
      <c r="J106" s="148">
        <f t="shared" si="18"/>
        <v>0.12286905157810185</v>
      </c>
      <c r="K106" s="148">
        <f t="shared" si="18"/>
        <v>7.5297966185185444E-2</v>
      </c>
      <c r="L106" s="148">
        <f t="shared" si="18"/>
        <v>2.0223683690264498E-2</v>
      </c>
      <c r="M106" s="148">
        <f t="shared" si="18"/>
        <v>3.8425939647953136E-3</v>
      </c>
      <c r="N106" s="148">
        <f t="shared" si="18"/>
        <v>2.2744589378167106E-3</v>
      </c>
    </row>
    <row r="107" spans="1:14" ht="13.5" customHeight="1">
      <c r="B107" s="1095" t="s">
        <v>45</v>
      </c>
      <c r="C107" s="148">
        <f>(C71)*C95/100*C$102/11.63</f>
        <v>3.0572274768319477E-3</v>
      </c>
      <c r="D107" s="1096">
        <f t="shared" ref="D107:N107" si="20">(D71)*D95/100*D$102/11.63</f>
        <v>3.0842274477550563E-3</v>
      </c>
      <c r="E107" s="1096">
        <f t="shared" si="20"/>
        <v>2.2430745074582224E-3</v>
      </c>
      <c r="F107" s="1096">
        <f t="shared" si="20"/>
        <v>3.4585185099505547E-3</v>
      </c>
      <c r="G107" s="1096">
        <f t="shared" si="20"/>
        <v>5.2886492705104269E-3</v>
      </c>
      <c r="H107" s="1096">
        <f t="shared" ref="H107" si="21">(H71)*H95/100*H$102/11.63</f>
        <v>7.3311129329727302E-3</v>
      </c>
      <c r="I107" s="148">
        <f t="shared" si="20"/>
        <v>1.4019211815746517E-2</v>
      </c>
      <c r="J107" s="148">
        <f t="shared" si="20"/>
        <v>4.9460731436369192E-2</v>
      </c>
      <c r="K107" s="148">
        <f t="shared" si="20"/>
        <v>0.10589074081281091</v>
      </c>
      <c r="L107" s="148">
        <f t="shared" si="20"/>
        <v>0.16479199033256939</v>
      </c>
      <c r="M107" s="148">
        <f t="shared" si="20"/>
        <v>0.20746660585895352</v>
      </c>
      <c r="N107" s="148">
        <f t="shared" si="20"/>
        <v>0.23288874986477015</v>
      </c>
    </row>
    <row r="108" spans="1:14" ht="13.5" customHeight="1">
      <c r="B108" s="1097" t="s">
        <v>47</v>
      </c>
      <c r="C108" s="148">
        <f>(C72)*C96/100*C$102/11.63</f>
        <v>0</v>
      </c>
      <c r="D108" s="1096">
        <f t="shared" ref="D108:N108" si="22">(D72)*D96/100*D$102/11.63</f>
        <v>0</v>
      </c>
      <c r="E108" s="1096">
        <f t="shared" si="22"/>
        <v>0</v>
      </c>
      <c r="F108" s="1096">
        <f t="shared" si="22"/>
        <v>0</v>
      </c>
      <c r="G108" s="1096">
        <f t="shared" si="22"/>
        <v>0</v>
      </c>
      <c r="H108" s="1096">
        <f t="shared" ref="H108" si="23">(H72)*H96/100*H$102/11.63</f>
        <v>0</v>
      </c>
      <c r="I108" s="148">
        <f t="shared" si="22"/>
        <v>7.0617192111730343E-4</v>
      </c>
      <c r="J108" s="148">
        <f t="shared" si="22"/>
        <v>1.1811472469425595E-3</v>
      </c>
      <c r="K108" s="148">
        <f t="shared" si="22"/>
        <v>2.6493509852196029E-3</v>
      </c>
      <c r="L108" s="148">
        <f t="shared" si="22"/>
        <v>6.1016352649491228E-3</v>
      </c>
      <c r="M108" s="148">
        <f t="shared" si="22"/>
        <v>9.6916180075506311E-3</v>
      </c>
      <c r="N108" s="148">
        <f t="shared" si="22"/>
        <v>1.2864876945678673E-2</v>
      </c>
    </row>
    <row r="109" spans="1:14" ht="13.5" customHeight="1">
      <c r="B109" s="1097" t="s">
        <v>60</v>
      </c>
      <c r="C109" s="148">
        <f>SUM(C105:C108)</f>
        <v>0.74089836323683966</v>
      </c>
      <c r="D109" s="1096">
        <f t="shared" ref="D109:N109" si="24">SUM(D105:D108)</f>
        <v>0.75503928445923207</v>
      </c>
      <c r="E109" s="1096">
        <f t="shared" si="24"/>
        <v>0.54419266514636044</v>
      </c>
      <c r="F109" s="1096">
        <f t="shared" si="24"/>
        <v>0.63384548810471464</v>
      </c>
      <c r="G109" s="1096">
        <f t="shared" si="24"/>
        <v>0.69506148503634213</v>
      </c>
      <c r="H109" s="1096">
        <f t="shared" ref="H109" si="25">SUM(H105:H108)</f>
        <v>0.72744522825631075</v>
      </c>
      <c r="I109" s="148">
        <f t="shared" si="24"/>
        <v>0.73832820203275573</v>
      </c>
      <c r="J109" s="148">
        <f t="shared" si="24"/>
        <v>0.70143620570011056</v>
      </c>
      <c r="K109" s="148">
        <f t="shared" si="24"/>
        <v>0.60337812212593145</v>
      </c>
      <c r="L109" s="148">
        <f t="shared" si="24"/>
        <v>0.48975601250471013</v>
      </c>
      <c r="M109" s="148">
        <f t="shared" si="24"/>
        <v>0.41197892133212904</v>
      </c>
      <c r="N109" s="148">
        <f t="shared" si="24"/>
        <v>0.37621935220569108</v>
      </c>
    </row>
    <row r="112" spans="1:14" ht="13.5" customHeight="1">
      <c r="B112" s="83" t="s">
        <v>503</v>
      </c>
      <c r="C112" s="137">
        <v>2018</v>
      </c>
      <c r="D112" s="137">
        <v>2019</v>
      </c>
      <c r="E112" s="137">
        <v>2020</v>
      </c>
      <c r="F112" s="137">
        <v>2021</v>
      </c>
      <c r="G112" s="137">
        <v>2022</v>
      </c>
      <c r="H112" s="137">
        <v>2023</v>
      </c>
      <c r="I112" s="137">
        <v>2025</v>
      </c>
      <c r="J112" s="137">
        <v>2030</v>
      </c>
      <c r="K112" s="137">
        <v>2035</v>
      </c>
      <c r="L112" s="137">
        <v>2040</v>
      </c>
      <c r="M112" s="137">
        <v>2045</v>
      </c>
      <c r="N112" s="138">
        <v>2050</v>
      </c>
    </row>
    <row r="113" spans="2:14" ht="13.5" customHeight="1">
      <c r="B113" s="1080" t="s">
        <v>13</v>
      </c>
      <c r="C113" s="1098">
        <f>C105*11.63</f>
        <v>8.2437688888888907</v>
      </c>
      <c r="D113" s="1098">
        <f t="shared" ref="D113:N113" si="26">D105*11.63</f>
        <v>8.4089739130434786</v>
      </c>
      <c r="E113" s="1098">
        <f t="shared" si="26"/>
        <v>6.0605217391304338</v>
      </c>
      <c r="F113" s="1098">
        <f t="shared" si="26"/>
        <v>6.8725997364367339</v>
      </c>
      <c r="G113" s="1098">
        <f t="shared" si="26"/>
        <v>7.3598330476241349</v>
      </c>
      <c r="H113" s="1098">
        <f t="shared" ref="H113" si="27">H105*11.63</f>
        <v>7.5354289660132263</v>
      </c>
      <c r="I113" s="1098">
        <f t="shared" si="26"/>
        <v>7.4299985232443877</v>
      </c>
      <c r="J113" s="1098">
        <f t="shared" si="26"/>
        <v>6.1397709533520457</v>
      </c>
      <c r="K113" s="1098">
        <f t="shared" si="26"/>
        <v>4.8792509459797824</v>
      </c>
      <c r="L113" s="1098">
        <f t="shared" si="26"/>
        <v>3.4731681184128624</v>
      </c>
      <c r="M113" s="1098">
        <f t="shared" si="26"/>
        <v>2.2210753437146482</v>
      </c>
      <c r="N113" s="1098">
        <f t="shared" si="26"/>
        <v>1.4908644288998594</v>
      </c>
    </row>
    <row r="114" spans="2:14" ht="13.5" customHeight="1">
      <c r="B114" s="1080" t="s">
        <v>10</v>
      </c>
      <c r="C114" s="1098">
        <f t="shared" ref="C114" si="28">C106*11.63</f>
        <v>0.33732352000000004</v>
      </c>
      <c r="D114" s="1098">
        <f t="shared" ref="D114:N114" si="29">D106*11.63</f>
        <v>0.33626340000000005</v>
      </c>
      <c r="E114" s="1098">
        <f t="shared" si="29"/>
        <v>0.24235200000000001</v>
      </c>
      <c r="F114" s="1098">
        <f t="shared" si="29"/>
        <v>0.45880071995037136</v>
      </c>
      <c r="G114" s="1098">
        <f t="shared" si="29"/>
        <v>0.66222503233248742</v>
      </c>
      <c r="H114" s="1098">
        <f t="shared" ref="H114" si="30">H106*11.63</f>
        <v>0.83949819519719582</v>
      </c>
      <c r="I114" s="1098">
        <f t="shared" si="29"/>
        <v>0.98550225353683518</v>
      </c>
      <c r="J114" s="1098">
        <f t="shared" si="29"/>
        <v>1.4289670698533246</v>
      </c>
      <c r="K114" s="1098">
        <f t="shared" si="29"/>
        <v>0.87571534673370677</v>
      </c>
      <c r="L114" s="1098">
        <f t="shared" si="29"/>
        <v>0.23520144131777612</v>
      </c>
      <c r="M114" s="1098">
        <f t="shared" si="29"/>
        <v>4.4689367810569501E-2</v>
      </c>
      <c r="N114" s="1098">
        <f t="shared" si="29"/>
        <v>2.6451957446808345E-2</v>
      </c>
    </row>
    <row r="115" spans="2:14" ht="13.5" customHeight="1">
      <c r="B115" s="1080" t="s">
        <v>45</v>
      </c>
      <c r="C115" s="1098">
        <f t="shared" ref="C115" si="31">C107*11.63</f>
        <v>3.5555555555555556E-2</v>
      </c>
      <c r="D115" s="1098">
        <f t="shared" ref="D115:N115" si="32">D107*11.63</f>
        <v>3.5869565217391305E-2</v>
      </c>
      <c r="E115" s="1098">
        <f t="shared" si="32"/>
        <v>2.6086956521739129E-2</v>
      </c>
      <c r="F115" s="1098">
        <f t="shared" si="32"/>
        <v>4.0222570270724955E-2</v>
      </c>
      <c r="G115" s="1098">
        <f t="shared" si="32"/>
        <v>6.1506991016036267E-2</v>
      </c>
      <c r="H115" s="1098">
        <f t="shared" ref="H115" si="33">H107*11.63</f>
        <v>8.5260843410472853E-2</v>
      </c>
      <c r="I115" s="1098">
        <f t="shared" si="32"/>
        <v>0.16304343341713201</v>
      </c>
      <c r="J115" s="1098">
        <f t="shared" si="32"/>
        <v>0.5752283066049737</v>
      </c>
      <c r="K115" s="1098">
        <f t="shared" si="32"/>
        <v>1.231509315652991</v>
      </c>
      <c r="L115" s="1098">
        <f t="shared" si="32"/>
        <v>1.916530847567782</v>
      </c>
      <c r="M115" s="1098">
        <f t="shared" si="32"/>
        <v>2.4128366261396295</v>
      </c>
      <c r="N115" s="1098">
        <f t="shared" si="32"/>
        <v>2.7084961609272771</v>
      </c>
    </row>
    <row r="116" spans="2:14" ht="13.5" customHeight="1">
      <c r="B116" s="1099" t="s">
        <v>47</v>
      </c>
      <c r="C116" s="1098">
        <f t="shared" ref="C116" si="34">C108*11.63</f>
        <v>0</v>
      </c>
      <c r="D116" s="1098">
        <f t="shared" ref="D116:N116" si="35">D108*11.63</f>
        <v>0</v>
      </c>
      <c r="E116" s="1098">
        <f t="shared" si="35"/>
        <v>0</v>
      </c>
      <c r="F116" s="1098">
        <f t="shared" si="35"/>
        <v>0</v>
      </c>
      <c r="G116" s="1098">
        <f t="shared" si="35"/>
        <v>0</v>
      </c>
      <c r="H116" s="1098">
        <f t="shared" ref="H116" si="36">H108*11.63</f>
        <v>0</v>
      </c>
      <c r="I116" s="1098">
        <f t="shared" si="35"/>
        <v>8.2127794425942389E-3</v>
      </c>
      <c r="J116" s="1098">
        <f t="shared" si="35"/>
        <v>1.3736742481941969E-2</v>
      </c>
      <c r="K116" s="1098">
        <f t="shared" si="35"/>
        <v>3.0811951958103986E-2</v>
      </c>
      <c r="L116" s="1098">
        <f t="shared" si="35"/>
        <v>7.0962018131358301E-2</v>
      </c>
      <c r="M116" s="1098">
        <f t="shared" si="35"/>
        <v>0.11271351742781385</v>
      </c>
      <c r="N116" s="1098">
        <f t="shared" si="35"/>
        <v>0.14961851887824298</v>
      </c>
    </row>
    <row r="117" spans="2:14" ht="13.5" customHeight="1">
      <c r="B117" s="1099" t="s">
        <v>60</v>
      </c>
      <c r="C117" s="1098">
        <f t="shared" ref="C117" si="37">C109*11.63</f>
        <v>8.6166479644444465</v>
      </c>
      <c r="D117" s="1098">
        <f t="shared" ref="D117:N117" si="38">D109*11.63</f>
        <v>8.7811068782608697</v>
      </c>
      <c r="E117" s="1098">
        <f t="shared" si="38"/>
        <v>6.3289606956521727</v>
      </c>
      <c r="F117" s="1098">
        <f t="shared" si="38"/>
        <v>7.371623026657832</v>
      </c>
      <c r="G117" s="1098">
        <f t="shared" si="38"/>
        <v>8.083565070972659</v>
      </c>
      <c r="H117" s="1098">
        <f t="shared" ref="H117" si="39">H109*11.63</f>
        <v>8.4601880046208944</v>
      </c>
      <c r="I117" s="1098">
        <f t="shared" si="38"/>
        <v>8.5867569896409499</v>
      </c>
      <c r="J117" s="1098">
        <f t="shared" si="38"/>
        <v>8.1577030722922856</v>
      </c>
      <c r="K117" s="1098">
        <f t="shared" si="38"/>
        <v>7.0172875603245828</v>
      </c>
      <c r="L117" s="1098">
        <f t="shared" si="38"/>
        <v>5.6958624254297794</v>
      </c>
      <c r="M117" s="1098">
        <f t="shared" si="38"/>
        <v>4.7913148550926614</v>
      </c>
      <c r="N117" s="1098">
        <f t="shared" si="38"/>
        <v>4.3754310661521876</v>
      </c>
    </row>
  </sheetData>
  <mergeCells count="2">
    <mergeCell ref="Q30:X30"/>
    <mergeCell ref="Q40:X40"/>
  </mergeCells>
  <phoneticPr fontId="512" type="noConversion"/>
  <pageMargins left="0" right="0" top="0.39370078740157505" bottom="0.39370078740157505" header="0" footer="0"/>
  <pageSetup paperSize="9" orientation="portrait" r:id="rId1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P39"/>
  <sheetViews>
    <sheetView topLeftCell="A10" workbookViewId="0">
      <selection activeCell="J24" sqref="J24:J25"/>
    </sheetView>
  </sheetViews>
  <sheetFormatPr baseColWidth="10" defaultColWidth="11.42578125" defaultRowHeight="17.25" customHeight="1"/>
  <cols>
    <col min="1" max="1" width="42.42578125" style="19" customWidth="1"/>
    <col min="2" max="3" width="8.85546875" style="22" customWidth="1"/>
    <col min="4" max="16" width="8.85546875" style="19" customWidth="1"/>
    <col min="17" max="1000" width="12.140625" style="19" customWidth="1"/>
    <col min="1001" max="1001" width="12.5703125" style="19" customWidth="1"/>
    <col min="1002" max="1002" width="11.42578125" style="19" customWidth="1"/>
    <col min="1003" max="16384" width="11.42578125" style="19"/>
  </cols>
  <sheetData>
    <row r="2" spans="1:16" s="157" customFormat="1" ht="17.25" customHeight="1">
      <c r="A2" s="157" t="s">
        <v>125</v>
      </c>
      <c r="B2" s="158"/>
      <c r="C2" s="158"/>
    </row>
    <row r="5" spans="1:16" ht="17.25" customHeight="1">
      <c r="A5" s="169" t="s">
        <v>128</v>
      </c>
      <c r="B5" s="19" t="s">
        <v>241</v>
      </c>
      <c r="C5" s="19"/>
    </row>
    <row r="6" spans="1:16" ht="17.25" customHeight="1">
      <c r="A6" s="166" t="s">
        <v>235</v>
      </c>
      <c r="B6" s="19" t="s">
        <v>34</v>
      </c>
      <c r="C6" s="19" t="s">
        <v>34</v>
      </c>
      <c r="D6" s="19" t="s">
        <v>34</v>
      </c>
      <c r="E6" s="19" t="s">
        <v>34</v>
      </c>
      <c r="F6" s="19" t="s">
        <v>34</v>
      </c>
    </row>
    <row r="7" spans="1:16" ht="17.25" customHeight="1">
      <c r="A7" s="156"/>
      <c r="B7" s="155">
        <v>2015</v>
      </c>
      <c r="C7" s="282">
        <v>2016</v>
      </c>
      <c r="D7" s="282">
        <v>2017</v>
      </c>
      <c r="E7" s="282">
        <v>2018</v>
      </c>
      <c r="F7" s="282">
        <v>2019</v>
      </c>
      <c r="G7" s="162">
        <v>2020</v>
      </c>
      <c r="H7" s="620">
        <v>2021</v>
      </c>
      <c r="I7" s="620">
        <v>2022</v>
      </c>
      <c r="J7" s="620">
        <v>2023</v>
      </c>
      <c r="K7" s="160">
        <v>2025</v>
      </c>
      <c r="L7" s="160">
        <v>2030</v>
      </c>
      <c r="M7" s="160">
        <v>2035</v>
      </c>
      <c r="N7" s="160">
        <v>2040</v>
      </c>
      <c r="O7" s="160">
        <v>2045</v>
      </c>
      <c r="P7" s="160">
        <v>2050</v>
      </c>
    </row>
    <row r="8" spans="1:16" ht="17.25" customHeight="1">
      <c r="A8" s="163" t="s">
        <v>290</v>
      </c>
      <c r="B8" s="270">
        <v>0.9884369207093141</v>
      </c>
      <c r="C8" s="283">
        <v>0.97516496981830725</v>
      </c>
      <c r="D8" s="283">
        <v>0.96728649796963184</v>
      </c>
      <c r="E8" s="283">
        <v>0.95262317576055988</v>
      </c>
      <c r="F8" s="283">
        <v>0.94323565956013433</v>
      </c>
      <c r="G8" s="270">
        <v>0.94141540725223205</v>
      </c>
      <c r="H8" s="167">
        <f t="shared" ref="H8:I8" si="0">1-H9</f>
        <v>0.85208186505561367</v>
      </c>
      <c r="I8" s="167">
        <f t="shared" si="0"/>
        <v>0.76004124582273436</v>
      </c>
      <c r="J8" s="962">
        <f>I8</f>
        <v>0.76004124582273436</v>
      </c>
      <c r="K8" s="167">
        <v>0.67070770362611598</v>
      </c>
      <c r="L8" s="167">
        <v>0.4</v>
      </c>
      <c r="M8" s="167">
        <v>0.32499999999999996</v>
      </c>
      <c r="N8" s="167">
        <v>0.25</v>
      </c>
      <c r="O8" s="167">
        <v>0.125</v>
      </c>
      <c r="P8" s="167">
        <v>0</v>
      </c>
    </row>
    <row r="9" spans="1:16" ht="17.25" customHeight="1">
      <c r="A9" s="163" t="s">
        <v>291</v>
      </c>
      <c r="B9" s="270">
        <v>1.156307929068588E-2</v>
      </c>
      <c r="C9" s="283">
        <v>2.4835030181692801E-2</v>
      </c>
      <c r="D9" s="283">
        <v>3.2713502030368102E-2</v>
      </c>
      <c r="E9" s="283">
        <v>4.7376824239440139E-2</v>
      </c>
      <c r="F9" s="283">
        <v>5.6764340439865647E-2</v>
      </c>
      <c r="G9" s="270">
        <v>5.858459274776797E-2</v>
      </c>
      <c r="H9" s="167">
        <f>0.67*G9+0.33*K9</f>
        <v>0.14791813494438627</v>
      </c>
      <c r="I9" s="167">
        <f>0.33*G9+0.67*K9</f>
        <v>0.2399587541772657</v>
      </c>
      <c r="J9" s="962">
        <f>I9</f>
        <v>0.2399587541772657</v>
      </c>
      <c r="K9" s="661">
        <v>0.32929229637388396</v>
      </c>
      <c r="L9" s="661">
        <v>0.6</v>
      </c>
      <c r="M9" s="167">
        <v>0.67500000000000004</v>
      </c>
      <c r="N9" s="661">
        <v>0.75</v>
      </c>
      <c r="O9" s="167">
        <v>0.875</v>
      </c>
      <c r="P9" s="661">
        <v>1</v>
      </c>
    </row>
    <row r="10" spans="1:16" ht="17.25" customHeight="1">
      <c r="A10" s="166" t="s">
        <v>293</v>
      </c>
      <c r="B10" s="19"/>
      <c r="C10" s="19"/>
      <c r="G10" s="269">
        <f>1-G11</f>
        <v>0.98044326342161014</v>
      </c>
      <c r="H10" s="269">
        <f t="shared" ref="H10:P10" si="1">1-H11</f>
        <v>0.94910996019677007</v>
      </c>
      <c r="I10" s="269">
        <f t="shared" si="1"/>
        <v>0.91682716293481359</v>
      </c>
      <c r="J10" s="269"/>
      <c r="K10" s="269">
        <f t="shared" si="1"/>
        <v>0.88549385970997352</v>
      </c>
      <c r="L10" s="269">
        <f t="shared" si="1"/>
        <v>0.67070770362611598</v>
      </c>
      <c r="M10" s="269">
        <f t="shared" si="1"/>
        <v>0.44892692590652894</v>
      </c>
      <c r="N10" s="269">
        <f t="shared" si="1"/>
        <v>0.32499999999999996</v>
      </c>
      <c r="O10" s="269">
        <f t="shared" si="1"/>
        <v>0.23750000000000004</v>
      </c>
      <c r="P10" s="269">
        <f t="shared" si="1"/>
        <v>0.125</v>
      </c>
    </row>
    <row r="11" spans="1:16" ht="17.25" customHeight="1">
      <c r="A11" s="166" t="s">
        <v>294</v>
      </c>
      <c r="B11" s="19"/>
      <c r="C11" s="19"/>
      <c r="G11" s="269">
        <f>0.83*B9+0.17*G9</f>
        <v>1.9556736578389834E-2</v>
      </c>
      <c r="H11" s="269">
        <f>0.67*G11+0.33*K11</f>
        <v>5.0890039803229918E-2</v>
      </c>
      <c r="I11" s="269">
        <f>0.33*G11+0.67*K11</f>
        <v>8.3172837065186384E-2</v>
      </c>
      <c r="J11" s="269"/>
      <c r="K11" s="269">
        <f>0.25*B9+0.5*G9+0.25*K9</f>
        <v>0.11450614029002645</v>
      </c>
      <c r="L11" s="269">
        <f>0.25*G9+0.5*K9+0.25*L9</f>
        <v>0.32929229637388396</v>
      </c>
      <c r="M11" s="269">
        <f>0.25*K9+0.5*L9+0.25*M9</f>
        <v>0.55107307409347106</v>
      </c>
      <c r="N11" s="269">
        <f>0.25*L9+0.5*M9+0.25*N9</f>
        <v>0.67500000000000004</v>
      </c>
      <c r="O11" s="269">
        <f>0.25*M9+0.5*N9+0.25*O9</f>
        <v>0.76249999999999996</v>
      </c>
      <c r="P11" s="269">
        <f>0.25*N9+0.5*O9+0.25*P9</f>
        <v>0.875</v>
      </c>
    </row>
    <row r="12" spans="1:16" ht="17.25" customHeight="1">
      <c r="B12" s="19"/>
      <c r="C12" s="19"/>
    </row>
    <row r="13" spans="1:16" ht="17.25" customHeight="1">
      <c r="A13" s="166" t="s">
        <v>292</v>
      </c>
      <c r="B13" s="19" t="s">
        <v>34</v>
      </c>
      <c r="C13" s="19"/>
    </row>
    <row r="14" spans="1:16" ht="17.25" customHeight="1">
      <c r="A14" s="156"/>
      <c r="B14" s="155">
        <v>2015</v>
      </c>
      <c r="C14" s="282">
        <v>2016</v>
      </c>
      <c r="D14" s="282">
        <v>2017</v>
      </c>
      <c r="E14" s="282">
        <v>2018</v>
      </c>
      <c r="F14" s="282">
        <v>2019</v>
      </c>
      <c r="G14" s="162">
        <v>2020</v>
      </c>
      <c r="H14" s="620">
        <v>2021</v>
      </c>
      <c r="I14" s="620">
        <v>2022</v>
      </c>
      <c r="J14" s="961">
        <v>2023</v>
      </c>
      <c r="K14" s="160">
        <v>2025</v>
      </c>
      <c r="L14" s="160">
        <v>2030</v>
      </c>
      <c r="M14" s="160">
        <v>2035</v>
      </c>
      <c r="N14" s="160">
        <v>2040</v>
      </c>
      <c r="O14" s="160">
        <v>2045</v>
      </c>
      <c r="P14" s="160">
        <v>2050</v>
      </c>
    </row>
    <row r="15" spans="1:16" ht="17.25" customHeight="1">
      <c r="A15" s="163" t="s">
        <v>290</v>
      </c>
      <c r="B15" s="167">
        <f>1-B16</f>
        <v>1</v>
      </c>
      <c r="C15" s="284">
        <f>1-C16</f>
        <v>1</v>
      </c>
      <c r="D15" s="284">
        <f>1-D16</f>
        <v>0.99217730536864401</v>
      </c>
      <c r="E15" s="284">
        <f t="shared" ref="E15:F15" si="2">1-E16</f>
        <v>0.98826595805296613</v>
      </c>
      <c r="F15" s="284">
        <f t="shared" si="2"/>
        <v>0.98435461073728814</v>
      </c>
      <c r="G15" s="271">
        <f>G10</f>
        <v>0.98044326342161014</v>
      </c>
      <c r="H15" s="271">
        <f>H10</f>
        <v>0.94910996019677007</v>
      </c>
      <c r="I15" s="271">
        <f>I10</f>
        <v>0.91682716293481359</v>
      </c>
      <c r="J15" s="963">
        <f>I15</f>
        <v>0.91682716293481359</v>
      </c>
      <c r="K15" s="271">
        <f t="shared" ref="K15:P16" si="3">K10</f>
        <v>0.88549385970997352</v>
      </c>
      <c r="L15" s="271">
        <f t="shared" si="3"/>
        <v>0.67070770362611598</v>
      </c>
      <c r="M15" s="271">
        <f t="shared" si="3"/>
        <v>0.44892692590652894</v>
      </c>
      <c r="N15" s="271">
        <f t="shared" si="3"/>
        <v>0.32499999999999996</v>
      </c>
      <c r="O15" s="271">
        <f t="shared" si="3"/>
        <v>0.23750000000000004</v>
      </c>
      <c r="P15" s="271">
        <f t="shared" si="3"/>
        <v>0.125</v>
      </c>
    </row>
    <row r="16" spans="1:16" ht="17.25" customHeight="1">
      <c r="A16" s="163" t="s">
        <v>291</v>
      </c>
      <c r="B16" s="167">
        <f>0%</f>
        <v>0</v>
      </c>
      <c r="C16" s="284">
        <f>0.8*B16*0.2*G16</f>
        <v>0</v>
      </c>
      <c r="D16" s="284">
        <f>B16*0.6+G16*0.4</f>
        <v>7.8226946313559344E-3</v>
      </c>
      <c r="E16" s="284">
        <f>0.4*B16+0.6*G16</f>
        <v>1.17340419470339E-2</v>
      </c>
      <c r="F16" s="284">
        <f>B16*0.2+G16*0.8</f>
        <v>1.5645389262711869E-2</v>
      </c>
      <c r="G16" s="271">
        <f>G11</f>
        <v>1.9556736578389834E-2</v>
      </c>
      <c r="H16" s="167">
        <f>0.67*G16+0.33*K16</f>
        <v>5.0890039803229918E-2</v>
      </c>
      <c r="I16" s="167">
        <f>0.33*G16+0.67*K16</f>
        <v>8.3172837065186384E-2</v>
      </c>
      <c r="J16" s="963">
        <f>I16</f>
        <v>8.3172837065186384E-2</v>
      </c>
      <c r="K16" s="271">
        <f t="shared" si="3"/>
        <v>0.11450614029002645</v>
      </c>
      <c r="L16" s="271">
        <f t="shared" si="3"/>
        <v>0.32929229637388396</v>
      </c>
      <c r="M16" s="271">
        <f t="shared" si="3"/>
        <v>0.55107307409347106</v>
      </c>
      <c r="N16" s="271">
        <f t="shared" si="3"/>
        <v>0.67500000000000004</v>
      </c>
      <c r="O16" s="271">
        <f t="shared" si="3"/>
        <v>0.76249999999999996</v>
      </c>
      <c r="P16" s="271">
        <f t="shared" si="3"/>
        <v>0.875</v>
      </c>
    </row>
    <row r="17" spans="1:16" ht="17.25" customHeight="1">
      <c r="B17" s="19"/>
      <c r="C17" s="19"/>
    </row>
    <row r="18" spans="1:16" ht="17.25" customHeight="1">
      <c r="B18" s="19"/>
      <c r="C18" s="19"/>
    </row>
    <row r="19" spans="1:16" ht="17.25" customHeight="1">
      <c r="A19" s="166" t="s">
        <v>237</v>
      </c>
      <c r="B19" s="19"/>
      <c r="C19" s="168"/>
      <c r="D19" s="168"/>
      <c r="E19" s="168">
        <v>1</v>
      </c>
      <c r="F19" s="168"/>
    </row>
    <row r="20" spans="1:16" ht="17.25" customHeight="1">
      <c r="A20" s="166" t="s">
        <v>236</v>
      </c>
      <c r="B20" s="19"/>
      <c r="C20" s="19"/>
      <c r="E20" s="19">
        <v>0.3</v>
      </c>
    </row>
    <row r="21" spans="1:16" ht="17.25" customHeight="1">
      <c r="B21" s="19"/>
      <c r="C21" s="19"/>
    </row>
    <row r="22" spans="1:16" ht="17.25" customHeight="1">
      <c r="A22" s="169" t="s">
        <v>287</v>
      </c>
      <c r="B22" s="19"/>
      <c r="C22" s="19"/>
    </row>
    <row r="23" spans="1:16" ht="17.25" customHeight="1">
      <c r="A23" s="156"/>
      <c r="B23" s="155">
        <v>2015</v>
      </c>
      <c r="C23" s="282">
        <v>2016</v>
      </c>
      <c r="D23" s="282">
        <v>2017</v>
      </c>
      <c r="E23" s="282">
        <v>2018</v>
      </c>
      <c r="F23" s="282">
        <v>2019</v>
      </c>
      <c r="G23" s="162">
        <v>2020</v>
      </c>
      <c r="H23" s="620">
        <v>2021</v>
      </c>
      <c r="I23" s="620">
        <v>2022</v>
      </c>
      <c r="J23" s="620">
        <v>2023</v>
      </c>
      <c r="K23" s="160">
        <v>2025</v>
      </c>
      <c r="L23" s="160">
        <v>2030</v>
      </c>
      <c r="M23" s="160">
        <v>2035</v>
      </c>
      <c r="N23" s="160">
        <v>2040</v>
      </c>
      <c r="O23" s="160">
        <v>2045</v>
      </c>
      <c r="P23" s="160">
        <v>2050</v>
      </c>
    </row>
    <row r="24" spans="1:16" ht="17.25" customHeight="1">
      <c r="A24" s="163" t="s">
        <v>288</v>
      </c>
      <c r="B24" s="167">
        <f>0</f>
        <v>0</v>
      </c>
      <c r="C24" s="284">
        <f>0%</f>
        <v>0</v>
      </c>
      <c r="D24" s="284">
        <f>0%</f>
        <v>0</v>
      </c>
      <c r="E24" s="284">
        <f>0%</f>
        <v>0</v>
      </c>
      <c r="F24" s="284">
        <f>E24</f>
        <v>0</v>
      </c>
      <c r="G24" s="284">
        <f t="shared" ref="G24:I24" si="4">F24</f>
        <v>0</v>
      </c>
      <c r="H24" s="284">
        <f t="shared" si="4"/>
        <v>0</v>
      </c>
      <c r="I24" s="284">
        <f t="shared" si="4"/>
        <v>0</v>
      </c>
      <c r="J24" s="962">
        <f>I24</f>
        <v>0</v>
      </c>
      <c r="K24" s="284">
        <v>6.6666666666666666E-2</v>
      </c>
      <c r="L24" s="284">
        <v>0.1</v>
      </c>
      <c r="M24" s="284">
        <v>0.13750000000000001</v>
      </c>
      <c r="N24" s="284">
        <v>0.17499999999999999</v>
      </c>
      <c r="O24" s="284">
        <v>0.21249999999999999</v>
      </c>
      <c r="P24" s="284">
        <v>0.25</v>
      </c>
    </row>
    <row r="25" spans="1:16" ht="17.25" customHeight="1">
      <c r="A25" s="163" t="s">
        <v>289</v>
      </c>
      <c r="B25" s="167">
        <f>0</f>
        <v>0</v>
      </c>
      <c r="C25" s="284">
        <f>0%</f>
        <v>0</v>
      </c>
      <c r="D25" s="284">
        <f>0%</f>
        <v>0</v>
      </c>
      <c r="E25" s="284">
        <f>0%</f>
        <v>0</v>
      </c>
      <c r="F25" s="284">
        <f>E25</f>
        <v>0</v>
      </c>
      <c r="G25" s="284">
        <f t="shared" ref="G25:I25" si="5">F25</f>
        <v>0</v>
      </c>
      <c r="H25" s="284">
        <f t="shared" si="5"/>
        <v>0</v>
      </c>
      <c r="I25" s="284">
        <f t="shared" si="5"/>
        <v>0</v>
      </c>
      <c r="J25" s="962">
        <f>I25</f>
        <v>0</v>
      </c>
      <c r="K25" s="284">
        <v>0.04</v>
      </c>
      <c r="L25" s="284">
        <v>0.06</v>
      </c>
      <c r="M25" s="284">
        <v>8.249999999999999E-2</v>
      </c>
      <c r="N25" s="284">
        <v>0.105</v>
      </c>
      <c r="O25" s="284">
        <v>0.1275</v>
      </c>
      <c r="P25" s="284">
        <v>0.15</v>
      </c>
    </row>
    <row r="26" spans="1:16" ht="17.25" customHeight="1">
      <c r="B26" s="19"/>
      <c r="C26" s="19"/>
    </row>
    <row r="27" spans="1:16" ht="17.25" customHeight="1">
      <c r="B27" s="19"/>
      <c r="C27" s="19"/>
    </row>
    <row r="28" spans="1:16" ht="17.25" customHeight="1">
      <c r="B28" s="19"/>
      <c r="C28" s="19"/>
    </row>
    <row r="29" spans="1:16" ht="17.25" customHeight="1">
      <c r="A29" s="156"/>
      <c r="B29" s="155">
        <v>2015</v>
      </c>
      <c r="C29" s="282">
        <v>2016</v>
      </c>
      <c r="D29" s="282">
        <v>2017</v>
      </c>
      <c r="E29" s="282">
        <v>2018</v>
      </c>
      <c r="F29" s="282">
        <v>2019</v>
      </c>
      <c r="G29" s="162">
        <v>2020</v>
      </c>
      <c r="H29" s="620">
        <v>2021</v>
      </c>
      <c r="I29" s="620">
        <v>2022</v>
      </c>
      <c r="J29" s="620">
        <v>2023</v>
      </c>
      <c r="K29" s="160">
        <v>2025</v>
      </c>
      <c r="L29" s="160">
        <v>2030</v>
      </c>
      <c r="M29" s="160">
        <v>2035</v>
      </c>
      <c r="N29" s="160">
        <v>2040</v>
      </c>
      <c r="O29" s="160">
        <v>2045</v>
      </c>
      <c r="P29" s="160">
        <v>2050</v>
      </c>
    </row>
    <row r="30" spans="1:16" ht="17.25" customHeight="1">
      <c r="A30" s="156" t="s">
        <v>307</v>
      </c>
      <c r="B30" s="285"/>
      <c r="C30" s="285"/>
      <c r="D30" s="285"/>
      <c r="E30" s="285">
        <f>Trafic!C39</f>
        <v>11.340237796767951</v>
      </c>
      <c r="F30" s="285">
        <f>Trafic!D39</f>
        <v>11.340237796767951</v>
      </c>
      <c r="G30" s="285">
        <f>Trafic!E39</f>
        <v>9.5825009382689181</v>
      </c>
      <c r="H30" s="285">
        <f>Trafic!F39</f>
        <v>9.8220634617256408</v>
      </c>
      <c r="I30" s="285">
        <f>Trafic!G39</f>
        <v>11.069465521364798</v>
      </c>
      <c r="J30" s="285">
        <f>I30</f>
        <v>11.069465521364798</v>
      </c>
      <c r="K30" s="285">
        <f>Trafic!I39</f>
        <v>11.088282739005942</v>
      </c>
      <c r="L30" s="285">
        <f>Trafic!J39</f>
        <v>11.1</v>
      </c>
      <c r="M30" s="285">
        <f>Trafic!K39</f>
        <v>11.102169773271068</v>
      </c>
      <c r="N30" s="285">
        <f>Trafic!L39</f>
        <v>11.099269118460388</v>
      </c>
      <c r="O30" s="285">
        <f>Trafic!M39</f>
        <v>11.091298035567956</v>
      </c>
      <c r="P30" s="285">
        <f>Trafic!N39</f>
        <v>11.078256524593767</v>
      </c>
    </row>
    <row r="31" spans="1:16" ht="17.25" customHeight="1">
      <c r="B31" s="19"/>
      <c r="C31" s="19"/>
    </row>
    <row r="32" spans="1:16" ht="17.25" customHeight="1">
      <c r="B32" s="19"/>
      <c r="C32" s="19"/>
    </row>
    <row r="33" spans="1:16" ht="17.25" customHeight="1">
      <c r="B33" s="19"/>
      <c r="C33" s="19"/>
    </row>
    <row r="34" spans="1:16" ht="17.25" customHeight="1">
      <c r="A34" s="281" t="s">
        <v>167</v>
      </c>
      <c r="C34" s="19"/>
    </row>
    <row r="35" spans="1:16" ht="17.25" customHeight="1">
      <c r="A35" s="228" t="s">
        <v>178</v>
      </c>
      <c r="B35" s="241">
        <v>2015</v>
      </c>
      <c r="C35" s="241">
        <v>2016</v>
      </c>
      <c r="D35" s="241">
        <v>2017</v>
      </c>
      <c r="E35" s="241">
        <v>2018</v>
      </c>
      <c r="F35" s="241">
        <v>2019</v>
      </c>
      <c r="G35" s="241">
        <v>2020</v>
      </c>
      <c r="H35" s="241">
        <v>2021</v>
      </c>
      <c r="I35" s="241">
        <v>2022</v>
      </c>
      <c r="J35" s="241">
        <v>2023</v>
      </c>
      <c r="K35" s="241">
        <v>2025</v>
      </c>
      <c r="L35" s="241">
        <v>2030</v>
      </c>
      <c r="M35" s="241">
        <v>2035</v>
      </c>
      <c r="N35" s="241">
        <v>2040</v>
      </c>
      <c r="O35" s="241">
        <v>2045</v>
      </c>
      <c r="P35" s="242">
        <v>2050</v>
      </c>
    </row>
    <row r="36" spans="1:16" ht="17.25" customHeight="1">
      <c r="A36" s="150" t="s">
        <v>40</v>
      </c>
      <c r="B36" s="289">
        <v>0.43109493213592875</v>
      </c>
      <c r="C36" s="289">
        <v>0.43407389011323771</v>
      </c>
      <c r="D36" s="289">
        <v>0.43650340645169383</v>
      </c>
      <c r="E36" s="289">
        <v>0.43910243667983567</v>
      </c>
      <c r="F36" s="289">
        <v>0.43901603835014552</v>
      </c>
      <c r="G36" s="289">
        <v>0.37096855240587295</v>
      </c>
      <c r="H36" s="287">
        <f>$F36*(1-H24)*H15/$F15</f>
        <v>0.42329714326441598</v>
      </c>
      <c r="I36" s="287">
        <f t="shared" ref="I36:P36" si="6">$F36*(1-I24)*I15/$F15</f>
        <v>0.40889921633218002</v>
      </c>
      <c r="J36" s="287">
        <f t="shared" ref="J36" si="7">$F36*(1-J24)*J15/$F15</f>
        <v>0.40889921633218002</v>
      </c>
      <c r="K36" s="287">
        <f t="shared" si="6"/>
        <v>0.36859644064985231</v>
      </c>
      <c r="L36" s="287">
        <f t="shared" si="6"/>
        <v>0.26921832046347949</v>
      </c>
      <c r="M36" s="287">
        <f t="shared" si="6"/>
        <v>0.17268855867028024</v>
      </c>
      <c r="N36" s="287">
        <f t="shared" si="6"/>
        <v>0.1195820835282788</v>
      </c>
      <c r="O36" s="287">
        <f t="shared" si="6"/>
        <v>8.3414775048572129E-2</v>
      </c>
      <c r="P36" s="287">
        <f t="shared" si="6"/>
        <v>4.1811917317580001E-2</v>
      </c>
    </row>
    <row r="37" spans="1:16" ht="17.25" customHeight="1">
      <c r="A37" s="150" t="s">
        <v>28</v>
      </c>
      <c r="B37" s="286">
        <f>0</f>
        <v>0</v>
      </c>
      <c r="C37" s="286">
        <f>0</f>
        <v>0</v>
      </c>
      <c r="D37" s="286">
        <f>0</f>
        <v>0</v>
      </c>
      <c r="E37" s="286">
        <f>0</f>
        <v>0</v>
      </c>
      <c r="F37" s="286">
        <f>0</f>
        <v>0</v>
      </c>
      <c r="G37" s="286">
        <f>0</f>
        <v>0</v>
      </c>
      <c r="H37" s="287">
        <f>$F36*$E$20*(1-H25)*H16</f>
        <v>6.7024630997685655E-3</v>
      </c>
      <c r="I37" s="287">
        <f t="shared" ref="I37:P37" si="8">$F36*$E$20*(1-I25)*I16</f>
        <v>1.095426282801008E-2</v>
      </c>
      <c r="J37" s="287">
        <f t="shared" ref="J37" si="9">$F36*$E$20*(1-J25)*J16</f>
        <v>1.095426282801008E-2</v>
      </c>
      <c r="K37" s="287">
        <f t="shared" si="8"/>
        <v>1.4477769238145298E-2</v>
      </c>
      <c r="L37" s="287">
        <f t="shared" si="8"/>
        <v>4.0767217034546235E-2</v>
      </c>
      <c r="M37" s="287">
        <f t="shared" si="8"/>
        <v>6.6591209882694249E-2</v>
      </c>
      <c r="N37" s="287">
        <f t="shared" si="8"/>
        <v>7.95661692504845E-2</v>
      </c>
      <c r="O37" s="287">
        <f t="shared" si="8"/>
        <v>8.7620741629089824E-2</v>
      </c>
      <c r="P37" s="287">
        <f t="shared" si="8"/>
        <v>9.795545355687621E-2</v>
      </c>
    </row>
    <row r="38" spans="1:16" ht="17.25" customHeight="1">
      <c r="A38" s="150" t="s">
        <v>308</v>
      </c>
      <c r="B38" s="286">
        <f>B36+B37</f>
        <v>0.43109493213592875</v>
      </c>
      <c r="C38" s="286">
        <f t="shared" ref="C38:G38" si="10">C36+C37</f>
        <v>0.43407389011323771</v>
      </c>
      <c r="D38" s="286">
        <f t="shared" si="10"/>
        <v>0.43650340645169383</v>
      </c>
      <c r="E38" s="286">
        <f t="shared" si="10"/>
        <v>0.43910243667983567</v>
      </c>
      <c r="F38" s="286">
        <f t="shared" si="10"/>
        <v>0.43901603835014552</v>
      </c>
      <c r="G38" s="286">
        <f t="shared" si="10"/>
        <v>0.37096855240587295</v>
      </c>
      <c r="H38" s="286">
        <f>H36+H37</f>
        <v>0.42999960636418455</v>
      </c>
      <c r="I38" s="286">
        <f t="shared" ref="I38:P38" si="11">I36+I37</f>
        <v>0.41985347916019011</v>
      </c>
      <c r="J38" s="286">
        <f t="shared" ref="J38" si="12">J36+J37</f>
        <v>0.41985347916019011</v>
      </c>
      <c r="K38" s="286">
        <f t="shared" si="11"/>
        <v>0.38307420988799762</v>
      </c>
      <c r="L38" s="286">
        <f t="shared" si="11"/>
        <v>0.30998553749802571</v>
      </c>
      <c r="M38" s="286">
        <f t="shared" si="11"/>
        <v>0.2392797685529745</v>
      </c>
      <c r="N38" s="286">
        <f t="shared" si="11"/>
        <v>0.1991482527787633</v>
      </c>
      <c r="O38" s="286">
        <f t="shared" si="11"/>
        <v>0.17103551667766195</v>
      </c>
      <c r="P38" s="286">
        <f t="shared" si="11"/>
        <v>0.1397673708744562</v>
      </c>
    </row>
    <row r="39" spans="1:16" ht="17.25" customHeight="1">
      <c r="B39" s="288"/>
      <c r="C39" s="288"/>
      <c r="D39" s="288"/>
      <c r="E39" s="288">
        <f t="shared" ref="E39:K39" si="13">E38/$E38-1</f>
        <v>0</v>
      </c>
      <c r="F39" s="288">
        <f t="shared" si="13"/>
        <v>-1.9676121668421587E-4</v>
      </c>
      <c r="G39" s="288">
        <f t="shared" si="13"/>
        <v>-0.15516626322809823</v>
      </c>
      <c r="H39" s="288">
        <f t="shared" si="13"/>
        <v>-2.073053928937385E-2</v>
      </c>
      <c r="I39" s="288">
        <f t="shared" si="13"/>
        <v>-4.383705466358101E-2</v>
      </c>
      <c r="J39" s="288">
        <f t="shared" ref="J39" si="14">J38/$E38-1</f>
        <v>-4.383705466358101E-2</v>
      </c>
      <c r="K39" s="288">
        <f t="shared" si="13"/>
        <v>-0.12759716665542009</v>
      </c>
      <c r="L39" s="288">
        <f t="shared" ref="L39:P39" si="15">L38/$E38-1</f>
        <v>-0.29404733018130214</v>
      </c>
      <c r="M39" s="288">
        <f t="shared" si="15"/>
        <v>-0.45507073392206787</v>
      </c>
      <c r="N39" s="288">
        <f t="shared" si="15"/>
        <v>-0.546465161330979</v>
      </c>
      <c r="O39" s="288">
        <f t="shared" si="15"/>
        <v>-0.61048834533712759</v>
      </c>
      <c r="P39" s="288">
        <f t="shared" si="15"/>
        <v>-0.68169757396184694</v>
      </c>
    </row>
  </sheetData>
  <pageMargins left="0" right="0" top="0.39370078740157505" bottom="0.39370078740157505" header="0" footer="0"/>
  <pageSetup paperSize="9" orientation="portrait" r:id="rId1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O196"/>
  <sheetViews>
    <sheetView topLeftCell="A22" workbookViewId="0">
      <selection activeCell="Q27" sqref="Q27"/>
    </sheetView>
  </sheetViews>
  <sheetFormatPr baseColWidth="10" defaultColWidth="11.42578125" defaultRowHeight="15.75" customHeight="1"/>
  <cols>
    <col min="1" max="1" width="2.28515625" style="693" customWidth="1"/>
    <col min="2" max="2" width="27.140625" style="693" customWidth="1"/>
    <col min="3" max="3" width="8.140625" style="745" customWidth="1"/>
    <col min="4" max="14" width="7" style="745" customWidth="1"/>
    <col min="15" max="15" width="8" style="693" customWidth="1"/>
    <col min="16" max="16" width="7.140625" style="693" customWidth="1"/>
    <col min="17" max="22" width="6.5703125" style="693" customWidth="1"/>
    <col min="23" max="23" width="5" style="693" customWidth="1"/>
    <col min="24" max="27" width="5.5703125" style="693" customWidth="1"/>
    <col min="28" max="29" width="6.5703125" style="693" customWidth="1"/>
    <col min="30" max="1000" width="12.140625" style="693" customWidth="1"/>
    <col min="1001" max="1001" width="12.5703125" style="693" customWidth="1"/>
    <col min="1002" max="1002" width="11.42578125" style="693" customWidth="1"/>
    <col min="1003" max="16384" width="11.42578125" style="693"/>
  </cols>
  <sheetData>
    <row r="2" spans="2:14" s="688" customFormat="1" ht="15.75" customHeight="1">
      <c r="B2" s="688" t="s">
        <v>341</v>
      </c>
      <c r="C2" s="746"/>
      <c r="D2" s="746"/>
      <c r="E2" s="746"/>
      <c r="F2" s="746"/>
      <c r="G2" s="746"/>
      <c r="H2" s="746"/>
      <c r="I2" s="746"/>
      <c r="J2" s="746"/>
      <c r="K2" s="746"/>
      <c r="L2" s="746"/>
      <c r="M2" s="746"/>
      <c r="N2" s="746"/>
    </row>
    <row r="4" spans="2:14" ht="15.75" customHeight="1">
      <c r="N4" s="1017"/>
    </row>
    <row r="5" spans="2:14" ht="15.75" customHeight="1">
      <c r="B5" s="743" t="s">
        <v>337</v>
      </c>
      <c r="C5" s="730"/>
      <c r="D5" s="730"/>
      <c r="E5" s="730"/>
      <c r="F5" s="730"/>
      <c r="G5" s="730"/>
      <c r="H5" s="730"/>
      <c r="I5" s="730"/>
      <c r="N5" s="1017"/>
    </row>
    <row r="6" spans="2:14" ht="15.75" customHeight="1">
      <c r="B6" s="743"/>
      <c r="C6" s="730"/>
      <c r="D6" s="730"/>
      <c r="E6" s="730"/>
      <c r="F6" s="730"/>
      <c r="G6" s="730"/>
      <c r="H6" s="730"/>
      <c r="I6" s="730"/>
      <c r="N6" s="1017"/>
    </row>
    <row r="7" spans="2:14" ht="15.75" customHeight="1">
      <c r="B7" s="1" t="s">
        <v>797</v>
      </c>
      <c r="C7" s="1474" t="s">
        <v>788</v>
      </c>
      <c r="D7" s="1474" t="s">
        <v>789</v>
      </c>
      <c r="E7" s="1474" t="s">
        <v>790</v>
      </c>
      <c r="F7" s="1474" t="s">
        <v>791</v>
      </c>
      <c r="G7" s="1474" t="s">
        <v>778</v>
      </c>
      <c r="H7" s="1474" t="s">
        <v>792</v>
      </c>
      <c r="I7" s="730"/>
      <c r="N7" s="1017"/>
    </row>
    <row r="8" spans="2:14" ht="15.75" customHeight="1">
      <c r="B8" s="1473" t="s">
        <v>793</v>
      </c>
      <c r="C8" s="1476">
        <v>1.4554396530406595</v>
      </c>
      <c r="D8" s="1476">
        <v>1.4584244381835478</v>
      </c>
      <c r="E8" s="1476">
        <v>1.2149311759771941</v>
      </c>
      <c r="F8" s="1476">
        <v>1.3932711757786107</v>
      </c>
      <c r="G8" s="1476">
        <v>1.4307845337336305</v>
      </c>
      <c r="H8" s="1476">
        <v>1.3446133314137192</v>
      </c>
      <c r="I8" s="730"/>
      <c r="N8" s="1017"/>
    </row>
    <row r="9" spans="2:14" ht="15.75" customHeight="1">
      <c r="B9" s="1473" t="s">
        <v>820</v>
      </c>
      <c r="C9" s="1476">
        <v>7.2753999999999994</v>
      </c>
      <c r="D9" s="1476">
        <v>7.1854000000000005</v>
      </c>
      <c r="E9" s="1476">
        <v>5.7104990094521568</v>
      </c>
      <c r="F9" s="1476">
        <v>6.4794505116130603</v>
      </c>
      <c r="G9" s="1476">
        <v>6.9610791917549992</v>
      </c>
      <c r="H9" s="1476">
        <v>6.7008315434559345</v>
      </c>
      <c r="I9" s="730"/>
      <c r="N9" s="1017"/>
    </row>
    <row r="10" spans="2:14" ht="15.75" customHeight="1">
      <c r="B10" s="1473" t="s">
        <v>796</v>
      </c>
      <c r="C10" s="1476">
        <f>C8+C9</f>
        <v>8.7308396530406593</v>
      </c>
      <c r="D10" s="1476">
        <f t="shared" ref="D10:H10" si="0">D8+D9</f>
        <v>8.6438244381835485</v>
      </c>
      <c r="E10" s="1476">
        <f t="shared" si="0"/>
        <v>6.9254301854293505</v>
      </c>
      <c r="F10" s="1476">
        <f t="shared" si="0"/>
        <v>7.872721687391671</v>
      </c>
      <c r="G10" s="1476">
        <f t="shared" si="0"/>
        <v>8.3918637254886299</v>
      </c>
      <c r="H10" s="1476">
        <f t="shared" si="0"/>
        <v>8.0454448748696539</v>
      </c>
      <c r="I10" s="730"/>
      <c r="N10" s="1017"/>
    </row>
    <row r="11" spans="2:14" ht="15.75" customHeight="1">
      <c r="B11" s="1473" t="s">
        <v>794</v>
      </c>
      <c r="C11" s="1054">
        <f>C8/C10</f>
        <v>0.16670099450672862</v>
      </c>
      <c r="D11" s="1054">
        <f t="shared" ref="D11:H11" si="1">D8/D10</f>
        <v>0.16872444004543291</v>
      </c>
      <c r="E11" s="1054">
        <f t="shared" si="1"/>
        <v>0.1754304272005123</v>
      </c>
      <c r="F11" s="1054">
        <f t="shared" si="1"/>
        <v>0.17697452432618871</v>
      </c>
      <c r="G11" s="1054">
        <f t="shared" si="1"/>
        <v>0.17049663585311864</v>
      </c>
      <c r="H11" s="1054">
        <f t="shared" si="1"/>
        <v>0.16712728162661156</v>
      </c>
      <c r="I11" s="730"/>
      <c r="N11" s="1017"/>
    </row>
    <row r="12" spans="2:14" ht="15.75" customHeight="1">
      <c r="B12" s="1473" t="s">
        <v>795</v>
      </c>
      <c r="C12" s="1054">
        <v>6.3259044501759579E-2</v>
      </c>
      <c r="D12" s="1054">
        <v>6.3286228060508445E-2</v>
      </c>
      <c r="E12" s="1054">
        <v>6.2676039264358871E-2</v>
      </c>
      <c r="F12" s="1054">
        <v>8.6495454101666688E-2</v>
      </c>
      <c r="G12" s="1054">
        <v>8.7029044948516973E-2</v>
      </c>
      <c r="H12" s="1054">
        <v>8.8847099621299955E-2</v>
      </c>
      <c r="I12" s="730"/>
      <c r="J12" s="730"/>
      <c r="N12" s="1017"/>
    </row>
    <row r="13" spans="2:14" ht="15.75" customHeight="1">
      <c r="B13" s="744"/>
      <c r="C13" s="730"/>
      <c r="D13" s="730"/>
      <c r="E13" s="730"/>
      <c r="F13" s="730"/>
      <c r="G13" s="730"/>
      <c r="H13" s="730"/>
      <c r="I13" s="730"/>
      <c r="J13" s="730"/>
      <c r="N13" s="1017"/>
    </row>
    <row r="14" spans="2:14" ht="15.75" customHeight="1">
      <c r="B14" s="1" t="s">
        <v>799</v>
      </c>
      <c r="C14" s="1474" t="s">
        <v>788</v>
      </c>
      <c r="D14" s="1474" t="s">
        <v>789</v>
      </c>
      <c r="E14" s="1474" t="s">
        <v>790</v>
      </c>
      <c r="F14" s="1474" t="s">
        <v>791</v>
      </c>
      <c r="G14" s="1474" t="s">
        <v>778</v>
      </c>
      <c r="H14" s="1474" t="s">
        <v>792</v>
      </c>
      <c r="I14" s="730"/>
      <c r="J14" s="730"/>
      <c r="N14" s="1017"/>
    </row>
    <row r="15" spans="2:14" ht="15.75" customHeight="1">
      <c r="B15" s="744" t="s">
        <v>28</v>
      </c>
      <c r="C15" s="1477">
        <v>1.3399101995079181</v>
      </c>
      <c r="D15" s="1477">
        <v>1.2815680748830751</v>
      </c>
      <c r="E15" s="1477">
        <v>1.2139430279918799</v>
      </c>
      <c r="F15" s="1477">
        <v>1.3476950150551259</v>
      </c>
      <c r="G15" s="1477">
        <v>1.5687328082450003</v>
      </c>
      <c r="H15" s="1478">
        <v>1.2598854565440651</v>
      </c>
      <c r="I15" s="730"/>
      <c r="J15" s="730"/>
      <c r="N15" s="1017"/>
    </row>
    <row r="16" spans="2:14" ht="15.75" customHeight="1">
      <c r="C16" s="693"/>
      <c r="D16" s="693"/>
      <c r="E16" s="693"/>
      <c r="F16" s="693"/>
      <c r="G16" s="693"/>
      <c r="H16" s="693"/>
      <c r="I16" s="693"/>
      <c r="J16" s="693"/>
      <c r="N16" s="1017"/>
    </row>
    <row r="17" spans="2:16" ht="15.75" customHeight="1">
      <c r="B17" s="1" t="s">
        <v>818</v>
      </c>
      <c r="C17" s="1474" t="s">
        <v>788</v>
      </c>
      <c r="D17" s="1474" t="s">
        <v>789</v>
      </c>
      <c r="E17" s="1474" t="s">
        <v>790</v>
      </c>
      <c r="F17" s="1474" t="s">
        <v>791</v>
      </c>
      <c r="G17" s="1474" t="s">
        <v>778</v>
      </c>
      <c r="H17" s="1474" t="s">
        <v>792</v>
      </c>
      <c r="I17" s="693"/>
      <c r="J17" s="693"/>
      <c r="K17" s="693"/>
      <c r="L17" s="693"/>
      <c r="M17" s="693"/>
      <c r="N17" s="693"/>
    </row>
    <row r="18" spans="2:16" ht="15.75" customHeight="1">
      <c r="B18" s="744" t="s">
        <v>819</v>
      </c>
      <c r="C18" s="1477">
        <f>C10+C15</f>
        <v>10.070749852548577</v>
      </c>
      <c r="D18" s="1477">
        <f t="shared" ref="D18:H18" si="2">D10+D15</f>
        <v>9.9253925130666243</v>
      </c>
      <c r="E18" s="1477">
        <f t="shared" si="2"/>
        <v>8.13937321342123</v>
      </c>
      <c r="F18" s="1477">
        <f t="shared" si="2"/>
        <v>9.2204167024467978</v>
      </c>
      <c r="G18" s="1477">
        <f t="shared" si="2"/>
        <v>9.9605965337336304</v>
      </c>
      <c r="H18" s="1477">
        <f t="shared" si="2"/>
        <v>9.3053303314137192</v>
      </c>
      <c r="I18" s="693"/>
      <c r="J18" s="693"/>
      <c r="K18" s="693"/>
      <c r="L18" s="693"/>
      <c r="M18" s="693"/>
      <c r="N18" s="693"/>
    </row>
    <row r="19" spans="2:16" ht="18" customHeight="1">
      <c r="B19" s="744"/>
      <c r="C19" s="730"/>
      <c r="D19" s="730"/>
      <c r="E19" s="730"/>
      <c r="F19" s="730"/>
      <c r="G19" s="730"/>
      <c r="H19" s="730"/>
      <c r="I19" s="730"/>
      <c r="J19" s="730"/>
      <c r="K19" s="730"/>
      <c r="L19" s="730"/>
      <c r="M19" s="730"/>
      <c r="N19" s="730"/>
      <c r="O19" s="744"/>
      <c r="P19" s="744"/>
    </row>
    <row r="20" spans="2:16" ht="18" customHeight="1">
      <c r="B20" s="744" t="s">
        <v>825</v>
      </c>
      <c r="C20" s="1013">
        <v>0.01</v>
      </c>
      <c r="D20" s="730"/>
      <c r="E20" s="730"/>
      <c r="F20" s="730"/>
      <c r="G20" s="730"/>
      <c r="H20" s="730"/>
      <c r="I20" s="730"/>
      <c r="J20" s="730"/>
      <c r="K20" s="730"/>
      <c r="L20" s="730"/>
      <c r="M20" s="730"/>
      <c r="N20" s="730"/>
      <c r="O20" s="744"/>
      <c r="P20" s="744"/>
    </row>
    <row r="21" spans="2:16" ht="18" customHeight="1">
      <c r="B21" s="319"/>
      <c r="C21" s="320">
        <v>2018</v>
      </c>
      <c r="D21" s="320">
        <v>2019</v>
      </c>
      <c r="E21" s="321">
        <v>2020</v>
      </c>
      <c r="F21" s="621">
        <v>2021</v>
      </c>
      <c r="G21" s="621">
        <v>2022</v>
      </c>
      <c r="H21" s="621">
        <v>2023</v>
      </c>
      <c r="I21" s="322">
        <v>2025</v>
      </c>
      <c r="J21" s="322">
        <v>2030</v>
      </c>
      <c r="K21" s="322">
        <v>2035</v>
      </c>
      <c r="L21" s="322">
        <v>2040</v>
      </c>
      <c r="M21" s="322">
        <v>2045</v>
      </c>
      <c r="N21" s="322">
        <v>2050</v>
      </c>
      <c r="O21" s="744"/>
      <c r="P21" s="744"/>
    </row>
    <row r="22" spans="2:16" ht="18" customHeight="1">
      <c r="B22" s="319" t="s">
        <v>821</v>
      </c>
      <c r="C22" s="319"/>
      <c r="D22" s="319"/>
      <c r="E22" s="319"/>
      <c r="F22" s="319"/>
      <c r="G22" s="319"/>
      <c r="H22" s="1508">
        <f>Trafic!H23/Trafic!$H23</f>
        <v>1</v>
      </c>
      <c r="I22" s="1508">
        <f>Trafic!I23/Trafic!$H23</f>
        <v>1.0196429521592902</v>
      </c>
      <c r="J22" s="1508">
        <f>Trafic!J23/Trafic!$H23</f>
        <v>1.1361472274504523</v>
      </c>
      <c r="K22" s="1508">
        <f>Trafic!K23/Trafic!$H23</f>
        <v>1.2502244724720362</v>
      </c>
      <c r="L22" s="1508">
        <f>Trafic!L23/Trafic!$H23</f>
        <v>1.367219996304337</v>
      </c>
      <c r="M22" s="1508">
        <f>Trafic!M23/Trafic!$H23</f>
        <v>1.4871337989473543</v>
      </c>
      <c r="N22" s="1508">
        <f>Trafic!N23/Trafic!$H23</f>
        <v>1.6099658804010877</v>
      </c>
      <c r="O22" s="744"/>
      <c r="P22" s="744"/>
    </row>
    <row r="23" spans="2:16" ht="18" customHeight="1">
      <c r="B23" s="319" t="s">
        <v>822</v>
      </c>
      <c r="C23" s="319"/>
      <c r="D23" s="319"/>
      <c r="E23" s="319"/>
      <c r="F23" s="319"/>
      <c r="G23" s="319"/>
      <c r="H23" s="1510">
        <f>(1-$C$20)^(H21-$H21)</f>
        <v>1</v>
      </c>
      <c r="I23" s="1510">
        <f t="shared" ref="I23:N23" si="3">(1-$C$20)^(I21-$H21)</f>
        <v>0.98009999999999997</v>
      </c>
      <c r="J23" s="1510">
        <f t="shared" si="3"/>
        <v>0.93206534790698992</v>
      </c>
      <c r="K23" s="1510">
        <f t="shared" si="3"/>
        <v>0.88638487171612912</v>
      </c>
      <c r="L23" s="1510">
        <f t="shared" si="3"/>
        <v>0.84294319338392665</v>
      </c>
      <c r="M23" s="1510">
        <f t="shared" si="3"/>
        <v>0.80163058953904565</v>
      </c>
      <c r="N23" s="1510">
        <f t="shared" si="3"/>
        <v>0.76234271434710343</v>
      </c>
      <c r="O23" s="744"/>
      <c r="P23" s="744"/>
    </row>
    <row r="24" spans="2:16" ht="18" customHeight="1">
      <c r="B24" s="319" t="s">
        <v>824</v>
      </c>
      <c r="C24" s="319"/>
      <c r="D24" s="319"/>
      <c r="E24" s="319"/>
      <c r="F24" s="319"/>
      <c r="G24" s="319"/>
      <c r="H24" s="1510">
        <f>H22*H23</f>
        <v>1</v>
      </c>
      <c r="I24" s="1510">
        <f t="shared" ref="I24:N24" si="4">I22*I23</f>
        <v>0.99935205741132038</v>
      </c>
      <c r="J24" s="1510">
        <f t="shared" si="4"/>
        <v>1.0589634608271679</v>
      </c>
      <c r="K24" s="1510">
        <f t="shared" si="4"/>
        <v>1.1081800586484909</v>
      </c>
      <c r="L24" s="1510">
        <f t="shared" si="4"/>
        <v>1.1524887897431382</v>
      </c>
      <c r="M24" s="1510">
        <f t="shared" si="4"/>
        <v>1.1921319439736082</v>
      </c>
      <c r="N24" s="1510">
        <f t="shared" si="4"/>
        <v>1.2273457592711894</v>
      </c>
      <c r="O24" s="744"/>
      <c r="P24" s="744"/>
    </row>
    <row r="25" spans="2:16" ht="18" customHeight="1">
      <c r="B25" s="744"/>
      <c r="C25" s="730"/>
      <c r="D25" s="730"/>
      <c r="E25" s="730"/>
      <c r="F25" s="730"/>
      <c r="G25" s="730"/>
      <c r="H25" s="730"/>
      <c r="I25" s="730"/>
      <c r="J25" s="730"/>
      <c r="K25" s="730"/>
      <c r="L25" s="730"/>
      <c r="M25" s="730"/>
      <c r="N25" s="730"/>
      <c r="O25" s="744"/>
      <c r="P25" s="744"/>
    </row>
    <row r="26" spans="2:16" ht="18" customHeight="1">
      <c r="B26" s="319"/>
      <c r="C26" s="320">
        <v>2018</v>
      </c>
      <c r="D26" s="320">
        <v>2019</v>
      </c>
      <c r="E26" s="321">
        <v>2020</v>
      </c>
      <c r="F26" s="621">
        <v>2021</v>
      </c>
      <c r="G26" s="621">
        <v>2022</v>
      </c>
      <c r="H26" s="621">
        <v>2023</v>
      </c>
      <c r="I26" s="322">
        <v>2025</v>
      </c>
      <c r="J26" s="322">
        <v>2030</v>
      </c>
      <c r="K26" s="322">
        <v>2035</v>
      </c>
      <c r="L26" s="322">
        <v>2040</v>
      </c>
      <c r="M26" s="322">
        <v>2045</v>
      </c>
      <c r="N26" s="322">
        <v>2050</v>
      </c>
      <c r="O26" s="744"/>
      <c r="P26" s="744"/>
    </row>
    <row r="27" spans="2:16" ht="18" customHeight="1">
      <c r="B27" s="319" t="s">
        <v>823</v>
      </c>
      <c r="C27" s="1509">
        <f>C10</f>
        <v>8.7308396530406593</v>
      </c>
      <c r="D27" s="1509">
        <f t="shared" ref="D27:H27" si="5">D10</f>
        <v>8.6438244381835485</v>
      </c>
      <c r="E27" s="1509">
        <f t="shared" si="5"/>
        <v>6.9254301854293505</v>
      </c>
      <c r="F27" s="1509">
        <f t="shared" si="5"/>
        <v>7.872721687391671</v>
      </c>
      <c r="G27" s="1509">
        <f t="shared" si="5"/>
        <v>8.3918637254886299</v>
      </c>
      <c r="H27" s="1509">
        <f t="shared" si="5"/>
        <v>8.0454448748696539</v>
      </c>
      <c r="I27" s="1508">
        <f>$H27*I24</f>
        <v>8.0402318884903519</v>
      </c>
      <c r="J27" s="1508">
        <f t="shared" ref="J27:N27" si="6">$H27*J24</f>
        <v>8.5198321485861683</v>
      </c>
      <c r="K27" s="1508">
        <f t="shared" si="6"/>
        <v>8.9158015732862541</v>
      </c>
      <c r="L27" s="1508">
        <f t="shared" si="6"/>
        <v>9.2722850267836616</v>
      </c>
      <c r="M27" s="1508">
        <f t="shared" si="6"/>
        <v>9.5912318388108631</v>
      </c>
      <c r="N27" s="1508">
        <f t="shared" si="6"/>
        <v>9.8745426486213947</v>
      </c>
      <c r="O27" s="744">
        <f>N27/H27</f>
        <v>1.2273457592711894</v>
      </c>
      <c r="P27" s="744"/>
    </row>
    <row r="28" spans="2:16" ht="18" customHeight="1">
      <c r="B28" s="744"/>
      <c r="C28" s="730"/>
      <c r="D28" s="730"/>
      <c r="E28" s="730"/>
      <c r="F28" s="730"/>
      <c r="G28" s="730"/>
      <c r="H28" s="730"/>
      <c r="I28" s="730"/>
      <c r="J28" s="730"/>
      <c r="K28" s="730"/>
      <c r="L28" s="730"/>
      <c r="M28" s="730"/>
      <c r="N28" s="730"/>
      <c r="O28" s="744"/>
      <c r="P28" s="744"/>
    </row>
    <row r="29" spans="2:16" ht="15.75" customHeight="1">
      <c r="B29" s="319"/>
      <c r="C29" s="320">
        <v>2018</v>
      </c>
      <c r="D29" s="320">
        <v>2019</v>
      </c>
      <c r="E29" s="321">
        <v>2020</v>
      </c>
      <c r="F29" s="621">
        <v>2021</v>
      </c>
      <c r="G29" s="621">
        <v>2022</v>
      </c>
      <c r="H29" s="621">
        <v>2023</v>
      </c>
      <c r="I29" s="322">
        <v>2025</v>
      </c>
      <c r="J29" s="322">
        <v>2030</v>
      </c>
      <c r="K29" s="322">
        <v>2035</v>
      </c>
      <c r="L29" s="322">
        <v>2040</v>
      </c>
      <c r="M29" s="322">
        <v>2045</v>
      </c>
      <c r="N29" s="322">
        <v>2050</v>
      </c>
      <c r="O29" s="744"/>
      <c r="P29" s="744"/>
    </row>
    <row r="30" spans="2:16" ht="15.75" customHeight="1">
      <c r="B30" s="319" t="s">
        <v>639</v>
      </c>
      <c r="C30" s="1475">
        <f t="shared" ref="C30:H30" si="7">C8/C10</f>
        <v>0.16670099450672862</v>
      </c>
      <c r="D30" s="1475">
        <f t="shared" si="7"/>
        <v>0.16872444004543291</v>
      </c>
      <c r="E30" s="1475">
        <f t="shared" si="7"/>
        <v>0.1754304272005123</v>
      </c>
      <c r="F30" s="1475">
        <f t="shared" si="7"/>
        <v>0.17697452432618871</v>
      </c>
      <c r="G30" s="1475">
        <f t="shared" si="7"/>
        <v>0.17049663585311864</v>
      </c>
      <c r="H30" s="1475">
        <f t="shared" si="7"/>
        <v>0.16712728162661156</v>
      </c>
      <c r="I30" s="1606">
        <v>0.16</v>
      </c>
      <c r="J30" s="1606">
        <v>0.16</v>
      </c>
      <c r="K30" s="1606">
        <v>0.14000000000000001</v>
      </c>
      <c r="L30" s="1606">
        <v>0.12</v>
      </c>
      <c r="M30" s="1606">
        <v>0.06</v>
      </c>
      <c r="N30" s="1606">
        <v>0.04</v>
      </c>
      <c r="O30" s="744"/>
      <c r="P30" s="744"/>
    </row>
    <row r="31" spans="2:16" ht="15.75" customHeight="1">
      <c r="B31" s="319" t="s">
        <v>338</v>
      </c>
      <c r="C31" s="1475">
        <f>1-C30</f>
        <v>0.83329900549327141</v>
      </c>
      <c r="D31" s="1475">
        <f t="shared" ref="D31:H31" si="8">1-D30</f>
        <v>0.83127555995456714</v>
      </c>
      <c r="E31" s="1475">
        <f t="shared" si="8"/>
        <v>0.82456957279948773</v>
      </c>
      <c r="F31" s="1475">
        <f t="shared" si="8"/>
        <v>0.82302547567381135</v>
      </c>
      <c r="G31" s="1475">
        <f t="shared" si="8"/>
        <v>0.82950336414688142</v>
      </c>
      <c r="H31" s="1475">
        <f t="shared" si="8"/>
        <v>0.83287271837338839</v>
      </c>
      <c r="I31" s="1606">
        <f>1-I30-I32</f>
        <v>0.84</v>
      </c>
      <c r="J31" s="1606">
        <f t="shared" ref="J31:N31" si="9">1-J30-J32</f>
        <v>0.84</v>
      </c>
      <c r="K31" s="1606">
        <f t="shared" si="9"/>
        <v>0.85</v>
      </c>
      <c r="L31" s="1606">
        <f t="shared" si="9"/>
        <v>0.86</v>
      </c>
      <c r="M31" s="1606">
        <f t="shared" si="9"/>
        <v>0.90999999999999992</v>
      </c>
      <c r="N31" s="1606">
        <f t="shared" si="9"/>
        <v>0.91999999999999993</v>
      </c>
      <c r="O31" s="744"/>
      <c r="P31" s="744"/>
    </row>
    <row r="32" spans="2:16" ht="15.75" customHeight="1">
      <c r="B32" s="319" t="s">
        <v>339</v>
      </c>
      <c r="C32" s="1475">
        <f>0</f>
        <v>0</v>
      </c>
      <c r="D32" s="1475">
        <f>0</f>
        <v>0</v>
      </c>
      <c r="E32" s="1475">
        <f>0</f>
        <v>0</v>
      </c>
      <c r="F32" s="1475">
        <f>0</f>
        <v>0</v>
      </c>
      <c r="G32" s="1475">
        <f>0</f>
        <v>0</v>
      </c>
      <c r="H32" s="1475">
        <f>0</f>
        <v>0</v>
      </c>
      <c r="I32" s="1606">
        <v>0</v>
      </c>
      <c r="J32" s="1606">
        <v>0</v>
      </c>
      <c r="K32" s="1606">
        <v>0.01</v>
      </c>
      <c r="L32" s="1606">
        <v>0.02</v>
      </c>
      <c r="M32" s="1606">
        <v>0.03</v>
      </c>
      <c r="N32" s="1606">
        <v>0.04</v>
      </c>
      <c r="O32" s="744"/>
      <c r="P32" s="744"/>
    </row>
    <row r="33" spans="2:16" ht="15.75" customHeight="1">
      <c r="B33" s="744"/>
      <c r="C33" s="1013"/>
      <c r="D33" s="1013"/>
      <c r="E33" s="1013"/>
      <c r="F33" s="1013"/>
      <c r="G33" s="1013"/>
      <c r="H33" s="1013"/>
      <c r="I33" s="1607">
        <f>I30+I31+I32</f>
        <v>1</v>
      </c>
      <c r="J33" s="1607">
        <f t="shared" ref="J33:N33" si="10">J30+J31+J32</f>
        <v>1</v>
      </c>
      <c r="K33" s="1607">
        <f t="shared" si="10"/>
        <v>1</v>
      </c>
      <c r="L33" s="1607">
        <f t="shared" si="10"/>
        <v>1</v>
      </c>
      <c r="M33" s="1607">
        <f t="shared" si="10"/>
        <v>1</v>
      </c>
      <c r="N33" s="1607">
        <f t="shared" si="10"/>
        <v>1</v>
      </c>
      <c r="O33" s="744"/>
      <c r="P33" s="744"/>
    </row>
    <row r="34" spans="2:16" ht="15.75" customHeight="1">
      <c r="B34" s="723" t="s">
        <v>221</v>
      </c>
    </row>
    <row r="35" spans="2:16" ht="15.75" customHeight="1">
      <c r="B35" s="693" t="s">
        <v>826</v>
      </c>
      <c r="C35" s="1463">
        <v>0.01</v>
      </c>
      <c r="E35" s="693" t="s">
        <v>798</v>
      </c>
      <c r="F35" s="745">
        <f>(1+C35)^25</f>
        <v>1.2824319950172343</v>
      </c>
    </row>
    <row r="36" spans="2:16" ht="15.75" customHeight="1">
      <c r="C36" s="692" t="s">
        <v>34</v>
      </c>
      <c r="D36" s="692" t="s">
        <v>34</v>
      </c>
      <c r="E36" s="692" t="s">
        <v>34</v>
      </c>
      <c r="F36" s="692" t="s">
        <v>34</v>
      </c>
      <c r="G36" s="692" t="s">
        <v>34</v>
      </c>
      <c r="H36" s="692" t="s">
        <v>34</v>
      </c>
      <c r="I36" s="678"/>
      <c r="J36" s="678"/>
      <c r="K36" s="678"/>
      <c r="L36" s="678"/>
      <c r="M36" s="678"/>
      <c r="N36" s="678"/>
    </row>
    <row r="37" spans="2:16" ht="15.75" customHeight="1">
      <c r="B37" s="694"/>
      <c r="C37" s="675">
        <v>2018</v>
      </c>
      <c r="D37" s="675">
        <v>2019</v>
      </c>
      <c r="E37" s="711">
        <v>2020</v>
      </c>
      <c r="F37" s="726">
        <v>2021</v>
      </c>
      <c r="G37" s="726">
        <v>2022</v>
      </c>
      <c r="H37" s="726">
        <v>2023</v>
      </c>
      <c r="I37" s="695">
        <v>2025</v>
      </c>
      <c r="J37" s="695">
        <v>2030</v>
      </c>
      <c r="K37" s="695">
        <v>2035</v>
      </c>
      <c r="L37" s="695">
        <v>2040</v>
      </c>
      <c r="M37" s="695">
        <v>2045</v>
      </c>
      <c r="N37" s="695">
        <v>2050</v>
      </c>
    </row>
    <row r="38" spans="2:16" ht="15.75" customHeight="1">
      <c r="B38" s="737" t="s">
        <v>222</v>
      </c>
      <c r="C38" s="1479">
        <f>SUM(C39:C41)</f>
        <v>8.7308396530406593</v>
      </c>
      <c r="D38" s="1479">
        <f t="shared" ref="D38:H38" si="11">SUM(D39:D41)</f>
        <v>8.6438244381835485</v>
      </c>
      <c r="E38" s="1479">
        <f t="shared" si="11"/>
        <v>6.9254301854293505</v>
      </c>
      <c r="F38" s="1479">
        <f t="shared" si="11"/>
        <v>7.872721687391671</v>
      </c>
      <c r="G38" s="1479">
        <f t="shared" si="11"/>
        <v>8.3918637254886299</v>
      </c>
      <c r="H38" s="1479">
        <f t="shared" si="11"/>
        <v>8.0454448748696539</v>
      </c>
      <c r="I38" s="697">
        <f>I27</f>
        <v>8.0402318884903519</v>
      </c>
      <c r="J38" s="697">
        <f t="shared" ref="J38:N38" si="12">J27</f>
        <v>8.5198321485861683</v>
      </c>
      <c r="K38" s="697">
        <f t="shared" si="12"/>
        <v>8.9158015732862541</v>
      </c>
      <c r="L38" s="697">
        <f t="shared" si="12"/>
        <v>9.2722850267836616</v>
      </c>
      <c r="M38" s="697">
        <f t="shared" si="12"/>
        <v>9.5912318388108631</v>
      </c>
      <c r="N38" s="697">
        <f t="shared" si="12"/>
        <v>9.8745426486213947</v>
      </c>
    </row>
    <row r="39" spans="2:16" ht="15.75" customHeight="1">
      <c r="B39" s="689" t="s">
        <v>218</v>
      </c>
      <c r="C39" s="1480">
        <f t="shared" ref="C39:H40" si="13">C8</f>
        <v>1.4554396530406595</v>
      </c>
      <c r="D39" s="1480">
        <f t="shared" si="13"/>
        <v>1.4584244381835478</v>
      </c>
      <c r="E39" s="1480">
        <f t="shared" si="13"/>
        <v>1.2149311759771941</v>
      </c>
      <c r="F39" s="1480">
        <f t="shared" si="13"/>
        <v>1.3932711757786107</v>
      </c>
      <c r="G39" s="1480">
        <f t="shared" si="13"/>
        <v>1.4307845337336305</v>
      </c>
      <c r="H39" s="1480">
        <f t="shared" si="13"/>
        <v>1.3446133314137192</v>
      </c>
      <c r="I39" s="714">
        <f>I38*I30</f>
        <v>1.2864371021584564</v>
      </c>
      <c r="J39" s="714">
        <f t="shared" ref="J39:N39" si="14">J38*J30</f>
        <v>1.3631731437737871</v>
      </c>
      <c r="K39" s="714">
        <f t="shared" si="14"/>
        <v>1.2482122202600756</v>
      </c>
      <c r="L39" s="714">
        <f t="shared" si="14"/>
        <v>1.1126742032140393</v>
      </c>
      <c r="M39" s="714">
        <f t="shared" si="14"/>
        <v>0.57547391032865181</v>
      </c>
      <c r="N39" s="714">
        <f t="shared" si="14"/>
        <v>0.39498170594485582</v>
      </c>
    </row>
    <row r="40" spans="2:16" ht="15.75" customHeight="1">
      <c r="B40" s="689" t="s">
        <v>219</v>
      </c>
      <c r="C40" s="1480">
        <f t="shared" si="13"/>
        <v>7.2753999999999994</v>
      </c>
      <c r="D40" s="1480">
        <f t="shared" si="13"/>
        <v>7.1854000000000005</v>
      </c>
      <c r="E40" s="1480">
        <f t="shared" si="13"/>
        <v>5.7104990094521568</v>
      </c>
      <c r="F40" s="1480">
        <f t="shared" si="13"/>
        <v>6.4794505116130603</v>
      </c>
      <c r="G40" s="1480">
        <f t="shared" si="13"/>
        <v>6.9610791917549992</v>
      </c>
      <c r="H40" s="1480">
        <f t="shared" si="13"/>
        <v>6.7008315434559345</v>
      </c>
      <c r="I40" s="714">
        <f>I38*I31</f>
        <v>6.7537947863318957</v>
      </c>
      <c r="J40" s="714">
        <f t="shared" ref="J40:N40" si="15">J38*J31</f>
        <v>7.156659004812381</v>
      </c>
      <c r="K40" s="714">
        <f t="shared" si="15"/>
        <v>7.5784313372933161</v>
      </c>
      <c r="L40" s="714">
        <f t="shared" si="15"/>
        <v>7.9741651230339485</v>
      </c>
      <c r="M40" s="714">
        <f t="shared" si="15"/>
        <v>8.728020973317884</v>
      </c>
      <c r="N40" s="714">
        <f t="shared" si="15"/>
        <v>9.0845792367316829</v>
      </c>
    </row>
    <row r="41" spans="2:16" ht="15.75" customHeight="1">
      <c r="B41" s="689" t="s">
        <v>340</v>
      </c>
      <c r="C41" s="1481">
        <f>0</f>
        <v>0</v>
      </c>
      <c r="D41" s="1481">
        <f>0</f>
        <v>0</v>
      </c>
      <c r="E41" s="1481">
        <f>0</f>
        <v>0</v>
      </c>
      <c r="F41" s="1481">
        <f>0</f>
        <v>0</v>
      </c>
      <c r="G41" s="1481">
        <f>0</f>
        <v>0</v>
      </c>
      <c r="H41" s="1481">
        <f>0</f>
        <v>0</v>
      </c>
      <c r="I41" s="714">
        <f>I38*I32</f>
        <v>0</v>
      </c>
      <c r="J41" s="714">
        <f t="shared" ref="J41:N41" si="16">J38*J32</f>
        <v>0</v>
      </c>
      <c r="K41" s="714">
        <f t="shared" si="16"/>
        <v>8.9158015732862542E-2</v>
      </c>
      <c r="L41" s="714">
        <f t="shared" si="16"/>
        <v>0.18544570053567325</v>
      </c>
      <c r="M41" s="714">
        <f t="shared" si="16"/>
        <v>0.2877369551643259</v>
      </c>
      <c r="N41" s="714">
        <f t="shared" si="16"/>
        <v>0.39498170594485582</v>
      </c>
    </row>
    <row r="42" spans="2:16" ht="15.75" customHeight="1">
      <c r="B42" s="737" t="s">
        <v>220</v>
      </c>
      <c r="C42" s="1479">
        <f t="shared" ref="C42:H42" si="17">C15</f>
        <v>1.3399101995079181</v>
      </c>
      <c r="D42" s="1479">
        <f t="shared" si="17"/>
        <v>1.2815680748830751</v>
      </c>
      <c r="E42" s="1479">
        <f t="shared" si="17"/>
        <v>1.2139430279918799</v>
      </c>
      <c r="F42" s="1479">
        <f t="shared" si="17"/>
        <v>1.3476950150551259</v>
      </c>
      <c r="G42" s="1479">
        <f t="shared" si="17"/>
        <v>1.5687328082450003</v>
      </c>
      <c r="H42" s="1479">
        <f t="shared" si="17"/>
        <v>1.2598854565440651</v>
      </c>
      <c r="I42" s="697">
        <f>H42</f>
        <v>1.2598854565440651</v>
      </c>
      <c r="J42" s="697">
        <f t="shared" ref="J42:K42" si="18">$H$42*(1+$C$35)^(J37-$H37)</f>
        <v>1.350767737566372</v>
      </c>
      <c r="K42" s="697">
        <f t="shared" si="18"/>
        <v>1.4196704675330967</v>
      </c>
      <c r="L42" s="697">
        <f>$H$42*(1+$C$35)^(L37-$H37)</f>
        <v>1.4920879292074507</v>
      </c>
      <c r="M42" s="697">
        <f>$H$42*(1+$C$35)^(M37-$H37)</f>
        <v>1.5681994092299281</v>
      </c>
      <c r="N42" s="697">
        <f>$H$42*(1+$C$35)^(N37-$H37)</f>
        <v>1.6481933396615369</v>
      </c>
    </row>
    <row r="43" spans="2:16" ht="15.75" customHeight="1">
      <c r="B43" s="737" t="s">
        <v>60</v>
      </c>
      <c r="C43" s="1482">
        <f>C38+C42</f>
        <v>10.070749852548577</v>
      </c>
      <c r="D43" s="1482">
        <f t="shared" ref="D43:N43" si="19">D38+D42</f>
        <v>9.9253925130666243</v>
      </c>
      <c r="E43" s="1482">
        <f t="shared" si="19"/>
        <v>8.13937321342123</v>
      </c>
      <c r="F43" s="1482">
        <f t="shared" si="19"/>
        <v>9.2204167024467978</v>
      </c>
      <c r="G43" s="1482">
        <f t="shared" si="19"/>
        <v>9.9605965337336304</v>
      </c>
      <c r="H43" s="1482">
        <f t="shared" si="19"/>
        <v>9.3053303314137192</v>
      </c>
      <c r="I43" s="1482">
        <f t="shared" si="19"/>
        <v>9.3001173450344172</v>
      </c>
      <c r="J43" s="1482">
        <f t="shared" si="19"/>
        <v>9.8705998861525401</v>
      </c>
      <c r="K43" s="1482">
        <f t="shared" si="19"/>
        <v>10.335472040819351</v>
      </c>
      <c r="L43" s="1482">
        <f t="shared" si="19"/>
        <v>10.764372955991112</v>
      </c>
      <c r="M43" s="1482">
        <f t="shared" si="19"/>
        <v>11.159431248040791</v>
      </c>
      <c r="N43" s="1482">
        <f t="shared" si="19"/>
        <v>11.522735988282932</v>
      </c>
    </row>
    <row r="44" spans="2:16" ht="15.75" customHeight="1">
      <c r="B44" s="689" t="s">
        <v>218</v>
      </c>
      <c r="C44" s="1483">
        <f>C39</f>
        <v>1.4554396530406595</v>
      </c>
      <c r="D44" s="1483">
        <f t="shared" ref="D44:N44" si="20">D39</f>
        <v>1.4584244381835478</v>
      </c>
      <c r="E44" s="1483">
        <f t="shared" si="20"/>
        <v>1.2149311759771941</v>
      </c>
      <c r="F44" s="1483">
        <f t="shared" si="20"/>
        <v>1.3932711757786107</v>
      </c>
      <c r="G44" s="1483">
        <f t="shared" si="20"/>
        <v>1.4307845337336305</v>
      </c>
      <c r="H44" s="1483">
        <f t="shared" si="20"/>
        <v>1.3446133314137192</v>
      </c>
      <c r="I44" s="1483">
        <f t="shared" si="20"/>
        <v>1.2864371021584564</v>
      </c>
      <c r="J44" s="1483">
        <f t="shared" si="20"/>
        <v>1.3631731437737871</v>
      </c>
      <c r="K44" s="1483">
        <f t="shared" si="20"/>
        <v>1.2482122202600756</v>
      </c>
      <c r="L44" s="1483">
        <f t="shared" si="20"/>
        <v>1.1126742032140393</v>
      </c>
      <c r="M44" s="1483">
        <f t="shared" si="20"/>
        <v>0.57547391032865181</v>
      </c>
      <c r="N44" s="1483">
        <f t="shared" si="20"/>
        <v>0.39498170594485582</v>
      </c>
    </row>
    <row r="45" spans="2:16" ht="15.75" customHeight="1">
      <c r="B45" s="689" t="s">
        <v>219</v>
      </c>
      <c r="C45" s="1483">
        <f>C40+C42</f>
        <v>8.6153101995079169</v>
      </c>
      <c r="D45" s="1483">
        <f t="shared" ref="D45:N45" si="21">D40+D42</f>
        <v>8.4669680748830753</v>
      </c>
      <c r="E45" s="1483">
        <f t="shared" si="21"/>
        <v>6.9244420374440363</v>
      </c>
      <c r="F45" s="1483">
        <f t="shared" si="21"/>
        <v>7.8271455266681862</v>
      </c>
      <c r="G45" s="1483">
        <f t="shared" si="21"/>
        <v>8.5298119999999997</v>
      </c>
      <c r="H45" s="1483">
        <f t="shared" si="21"/>
        <v>7.9607169999999998</v>
      </c>
      <c r="I45" s="1483">
        <f t="shared" si="21"/>
        <v>8.0136802428759601</v>
      </c>
      <c r="J45" s="1483">
        <f t="shared" si="21"/>
        <v>8.5074267423787528</v>
      </c>
      <c r="K45" s="1483">
        <f t="shared" si="21"/>
        <v>8.9981018048264119</v>
      </c>
      <c r="L45" s="1483">
        <f t="shared" si="21"/>
        <v>9.4662530522413988</v>
      </c>
      <c r="M45" s="1483">
        <f t="shared" si="21"/>
        <v>10.296220382547812</v>
      </c>
      <c r="N45" s="1483">
        <f t="shared" si="21"/>
        <v>10.73277257639322</v>
      </c>
    </row>
    <row r="46" spans="2:16" ht="15.75" customHeight="1">
      <c r="B46" s="689" t="s">
        <v>340</v>
      </c>
      <c r="C46" s="1483">
        <f>C41</f>
        <v>0</v>
      </c>
      <c r="D46" s="1483">
        <f t="shared" ref="D46:N46" si="22">D41</f>
        <v>0</v>
      </c>
      <c r="E46" s="1483">
        <f t="shared" si="22"/>
        <v>0</v>
      </c>
      <c r="F46" s="1483">
        <f t="shared" si="22"/>
        <v>0</v>
      </c>
      <c r="G46" s="1483">
        <f t="shared" si="22"/>
        <v>0</v>
      </c>
      <c r="H46" s="1483">
        <f t="shared" si="22"/>
        <v>0</v>
      </c>
      <c r="I46" s="1483">
        <f t="shared" si="22"/>
        <v>0</v>
      </c>
      <c r="J46" s="1483">
        <f t="shared" si="22"/>
        <v>0</v>
      </c>
      <c r="K46" s="1483">
        <f t="shared" si="22"/>
        <v>8.9158015732862542E-2</v>
      </c>
      <c r="L46" s="1483">
        <f t="shared" si="22"/>
        <v>0.18544570053567325</v>
      </c>
      <c r="M46" s="1483">
        <f t="shared" si="22"/>
        <v>0.2877369551643259</v>
      </c>
      <c r="N46" s="1483">
        <f t="shared" si="22"/>
        <v>0.39498170594485582</v>
      </c>
    </row>
    <row r="47" spans="2:16" ht="15.75" customHeight="1">
      <c r="E47" s="678"/>
      <c r="F47" s="678"/>
      <c r="G47" s="678"/>
      <c r="H47" s="678"/>
      <c r="I47" s="678"/>
      <c r="J47" s="678"/>
      <c r="K47" s="678"/>
      <c r="L47" s="678"/>
      <c r="M47" s="678"/>
      <c r="N47" s="678"/>
    </row>
    <row r="48" spans="2:16" ht="15.75" customHeight="1">
      <c r="B48" s="723" t="s">
        <v>221</v>
      </c>
    </row>
    <row r="49" spans="1:20" ht="15.75" customHeight="1">
      <c r="C49" s="692" t="s">
        <v>34</v>
      </c>
      <c r="D49" s="692" t="s">
        <v>34</v>
      </c>
      <c r="I49" s="678"/>
      <c r="J49" s="678"/>
      <c r="K49" s="678"/>
      <c r="L49" s="678"/>
      <c r="M49" s="678"/>
      <c r="N49" s="678"/>
    </row>
    <row r="50" spans="1:20" ht="15.75" customHeight="1">
      <c r="B50" s="694"/>
      <c r="C50" s="675">
        <v>2018</v>
      </c>
      <c r="D50" s="675">
        <v>2019</v>
      </c>
      <c r="E50" s="711">
        <v>2020</v>
      </c>
      <c r="F50" s="726">
        <v>2021</v>
      </c>
      <c r="G50" s="726">
        <v>2022</v>
      </c>
      <c r="H50" s="726">
        <v>2023</v>
      </c>
      <c r="I50" s="695">
        <v>2025</v>
      </c>
      <c r="J50" s="695">
        <v>2030</v>
      </c>
      <c r="K50" s="695">
        <v>2035</v>
      </c>
      <c r="L50" s="695">
        <v>2040</v>
      </c>
      <c r="M50" s="695">
        <v>2045</v>
      </c>
      <c r="N50" s="695">
        <v>2050</v>
      </c>
    </row>
    <row r="51" spans="1:20" ht="15.75" customHeight="1">
      <c r="B51" s="737" t="s">
        <v>222</v>
      </c>
      <c r="C51" s="696">
        <f>C38/11.63</f>
        <v>0.75071708108690105</v>
      </c>
      <c r="D51" s="696">
        <f t="shared" ref="D51:N51" si="23">D38/11.63</f>
        <v>0.74323511936229991</v>
      </c>
      <c r="E51" s="697">
        <f t="shared" si="23"/>
        <v>0.5954798095811995</v>
      </c>
      <c r="F51" s="713">
        <f t="shared" si="23"/>
        <v>0.67693221731656672</v>
      </c>
      <c r="G51" s="713">
        <f t="shared" si="23"/>
        <v>0.72157039772043241</v>
      </c>
      <c r="H51" s="713">
        <f t="shared" si="23"/>
        <v>0.69178373816592031</v>
      </c>
      <c r="I51" s="697">
        <f t="shared" si="23"/>
        <v>0.69133550201980665</v>
      </c>
      <c r="J51" s="697">
        <f t="shared" si="23"/>
        <v>0.7325737015121383</v>
      </c>
      <c r="K51" s="697">
        <f t="shared" si="23"/>
        <v>0.76662094353278187</v>
      </c>
      <c r="L51" s="697">
        <f t="shared" si="23"/>
        <v>0.79727300316282557</v>
      </c>
      <c r="M51" s="697">
        <f t="shared" si="23"/>
        <v>0.8246974925890681</v>
      </c>
      <c r="N51" s="697">
        <f t="shared" si="23"/>
        <v>0.84905783737071316</v>
      </c>
    </row>
    <row r="52" spans="1:20" ht="15.75" customHeight="1">
      <c r="B52" s="689" t="s">
        <v>218</v>
      </c>
      <c r="C52" s="727">
        <f t="shared" ref="C52:N52" si="24">C39/11.63</f>
        <v>0.12514528401037484</v>
      </c>
      <c r="D52" s="727">
        <f t="shared" si="24"/>
        <v>0.12540192933650454</v>
      </c>
      <c r="E52" s="697">
        <f t="shared" si="24"/>
        <v>0.10446527738410955</v>
      </c>
      <c r="F52" s="714">
        <f t="shared" si="24"/>
        <v>0.11979975716067159</v>
      </c>
      <c r="G52" s="714">
        <f t="shared" si="24"/>
        <v>0.12302532534253055</v>
      </c>
      <c r="H52" s="714">
        <f t="shared" si="24"/>
        <v>0.11561593563316587</v>
      </c>
      <c r="I52" s="714">
        <f t="shared" si="24"/>
        <v>0.11061368032316907</v>
      </c>
      <c r="J52" s="714">
        <f t="shared" si="24"/>
        <v>0.11721179224194213</v>
      </c>
      <c r="K52" s="714">
        <f t="shared" si="24"/>
        <v>0.10732693209458948</v>
      </c>
      <c r="L52" s="714">
        <f t="shared" si="24"/>
        <v>9.5672760379539062E-2</v>
      </c>
      <c r="M52" s="714">
        <f t="shared" si="24"/>
        <v>4.9481849555344092E-2</v>
      </c>
      <c r="N52" s="714">
        <f t="shared" si="24"/>
        <v>3.3962313494828526E-2</v>
      </c>
    </row>
    <row r="53" spans="1:20" ht="15.75" customHeight="1">
      <c r="B53" s="689" t="s">
        <v>219</v>
      </c>
      <c r="C53" s="727">
        <f t="shared" ref="C53:N53" si="25">C40/11.63</f>
        <v>0.6255717970765261</v>
      </c>
      <c r="D53" s="727">
        <f t="shared" si="25"/>
        <v>0.6178331900257954</v>
      </c>
      <c r="E53" s="697">
        <f t="shared" si="25"/>
        <v>0.49101453219708996</v>
      </c>
      <c r="F53" s="714">
        <f t="shared" si="25"/>
        <v>0.55713246015589513</v>
      </c>
      <c r="G53" s="714">
        <f t="shared" si="25"/>
        <v>0.59854507237790189</v>
      </c>
      <c r="H53" s="714">
        <f t="shared" si="25"/>
        <v>0.57616780253275446</v>
      </c>
      <c r="I53" s="714">
        <f t="shared" si="25"/>
        <v>0.58072182169663755</v>
      </c>
      <c r="J53" s="714">
        <f t="shared" si="25"/>
        <v>0.61536190927019607</v>
      </c>
      <c r="K53" s="714">
        <f t="shared" si="25"/>
        <v>0.65162780200286463</v>
      </c>
      <c r="L53" s="714">
        <f t="shared" si="25"/>
        <v>0.68565478272002989</v>
      </c>
      <c r="M53" s="714">
        <f t="shared" si="25"/>
        <v>0.75047471825605183</v>
      </c>
      <c r="N53" s="714">
        <f t="shared" si="25"/>
        <v>0.7811332103810561</v>
      </c>
    </row>
    <row r="54" spans="1:20" ht="15.75" customHeight="1">
      <c r="B54" s="689" t="s">
        <v>340</v>
      </c>
      <c r="C54" s="676">
        <f t="shared" ref="C54:N54" si="26">C41/11.63</f>
        <v>0</v>
      </c>
      <c r="D54" s="676">
        <f t="shared" si="26"/>
        <v>0</v>
      </c>
      <c r="E54" s="697">
        <f t="shared" si="26"/>
        <v>0</v>
      </c>
      <c r="F54" s="714">
        <f t="shared" si="26"/>
        <v>0</v>
      </c>
      <c r="G54" s="714">
        <f t="shared" si="26"/>
        <v>0</v>
      </c>
      <c r="H54" s="714">
        <f t="shared" si="26"/>
        <v>0</v>
      </c>
      <c r="I54" s="714">
        <f t="shared" si="26"/>
        <v>0</v>
      </c>
      <c r="J54" s="714">
        <f t="shared" si="26"/>
        <v>0</v>
      </c>
      <c r="K54" s="714">
        <f t="shared" si="26"/>
        <v>7.6662094353278191E-3</v>
      </c>
      <c r="L54" s="714">
        <f t="shared" si="26"/>
        <v>1.5945460063256513E-2</v>
      </c>
      <c r="M54" s="714">
        <f t="shared" si="26"/>
        <v>2.4740924777672046E-2</v>
      </c>
      <c r="N54" s="714">
        <f t="shared" si="26"/>
        <v>3.3962313494828526E-2</v>
      </c>
    </row>
    <row r="55" spans="1:20" ht="15.75" customHeight="1">
      <c r="B55" s="737" t="s">
        <v>220</v>
      </c>
      <c r="C55" s="696">
        <f t="shared" ref="C55:N55" si="27">C42/11.63</f>
        <v>0.11521153908064644</v>
      </c>
      <c r="D55" s="696">
        <f t="shared" si="27"/>
        <v>0.11019501933646389</v>
      </c>
      <c r="E55" s="697">
        <f t="shared" si="27"/>
        <v>0.10438031195115045</v>
      </c>
      <c r="F55" s="697">
        <f t="shared" si="27"/>
        <v>0.11588091273044934</v>
      </c>
      <c r="G55" s="697">
        <f t="shared" si="27"/>
        <v>0.13488674189552882</v>
      </c>
      <c r="H55" s="697">
        <f t="shared" si="27"/>
        <v>0.10833064974583534</v>
      </c>
      <c r="I55" s="697">
        <f t="shared" si="27"/>
        <v>0.10833064974583534</v>
      </c>
      <c r="J55" s="697">
        <f t="shared" si="27"/>
        <v>0.11614511930923233</v>
      </c>
      <c r="K55" s="697">
        <f t="shared" si="27"/>
        <v>0.12206968766406677</v>
      </c>
      <c r="L55" s="697">
        <f t="shared" si="27"/>
        <v>0.12829646854750221</v>
      </c>
      <c r="M55" s="697">
        <f t="shared" si="27"/>
        <v>0.13484087783576337</v>
      </c>
      <c r="N55" s="697">
        <f t="shared" si="27"/>
        <v>0.14171911776969362</v>
      </c>
    </row>
    <row r="56" spans="1:20" ht="15.75" customHeight="1">
      <c r="B56" s="737" t="s">
        <v>60</v>
      </c>
      <c r="C56" s="712">
        <f t="shared" ref="C56:N56" si="28">C43/11.63</f>
        <v>0.86592862016754735</v>
      </c>
      <c r="D56" s="712">
        <f t="shared" si="28"/>
        <v>0.85343013869876383</v>
      </c>
      <c r="E56" s="697">
        <f t="shared" si="28"/>
        <v>0.69986012153234989</v>
      </c>
      <c r="F56" s="712">
        <f t="shared" si="28"/>
        <v>0.79281313004701615</v>
      </c>
      <c r="G56" s="712">
        <f t="shared" si="28"/>
        <v>0.85645713961596126</v>
      </c>
      <c r="H56" s="712">
        <f t="shared" si="28"/>
        <v>0.80011438791175571</v>
      </c>
      <c r="I56" s="712">
        <f t="shared" si="28"/>
        <v>0.79966615176564204</v>
      </c>
      <c r="J56" s="712">
        <f t="shared" si="28"/>
        <v>0.84871882082137051</v>
      </c>
      <c r="K56" s="712">
        <f t="shared" si="28"/>
        <v>0.88869063119684866</v>
      </c>
      <c r="L56" s="712">
        <f t="shared" si="28"/>
        <v>0.92556947171032766</v>
      </c>
      <c r="M56" s="712">
        <f t="shared" si="28"/>
        <v>0.95953837042483148</v>
      </c>
      <c r="N56" s="712">
        <f t="shared" si="28"/>
        <v>0.99077695514040676</v>
      </c>
    </row>
    <row r="57" spans="1:20" ht="15.75" customHeight="1">
      <c r="B57" s="689" t="s">
        <v>218</v>
      </c>
      <c r="C57" s="677">
        <f t="shared" ref="C57:N57" si="29">C44/11.63</f>
        <v>0.12514528401037484</v>
      </c>
      <c r="D57" s="677">
        <f t="shared" si="29"/>
        <v>0.12540192933650454</v>
      </c>
      <c r="E57" s="697">
        <f t="shared" si="29"/>
        <v>0.10446527738410955</v>
      </c>
      <c r="F57" s="714">
        <f t="shared" si="29"/>
        <v>0.11979975716067159</v>
      </c>
      <c r="G57" s="714">
        <f t="shared" si="29"/>
        <v>0.12302532534253055</v>
      </c>
      <c r="H57" s="714">
        <f t="shared" si="29"/>
        <v>0.11561593563316587</v>
      </c>
      <c r="I57" s="714">
        <f t="shared" si="29"/>
        <v>0.11061368032316907</v>
      </c>
      <c r="J57" s="714">
        <f t="shared" si="29"/>
        <v>0.11721179224194213</v>
      </c>
      <c r="K57" s="714">
        <f t="shared" si="29"/>
        <v>0.10732693209458948</v>
      </c>
      <c r="L57" s="714">
        <f t="shared" si="29"/>
        <v>9.5672760379539062E-2</v>
      </c>
      <c r="M57" s="714">
        <f t="shared" si="29"/>
        <v>4.9481849555344092E-2</v>
      </c>
      <c r="N57" s="714">
        <f t="shared" si="29"/>
        <v>3.3962313494828526E-2</v>
      </c>
    </row>
    <row r="58" spans="1:20" ht="15.75" customHeight="1">
      <c r="A58" s="728"/>
      <c r="B58" s="689" t="s">
        <v>219</v>
      </c>
      <c r="C58" s="677">
        <f t="shared" ref="C58:N58" si="30">C45/11.63</f>
        <v>0.74078333615717251</v>
      </c>
      <c r="D58" s="677">
        <f t="shared" si="30"/>
        <v>0.7280282093622592</v>
      </c>
      <c r="E58" s="697">
        <f t="shared" si="30"/>
        <v>0.5953948441482404</v>
      </c>
      <c r="F58" s="714">
        <f t="shared" si="30"/>
        <v>0.67301337288634444</v>
      </c>
      <c r="G58" s="714">
        <f t="shared" si="30"/>
        <v>0.73343181427343074</v>
      </c>
      <c r="H58" s="714">
        <f t="shared" si="30"/>
        <v>0.68449845227858974</v>
      </c>
      <c r="I58" s="714">
        <f t="shared" si="30"/>
        <v>0.68905247144247284</v>
      </c>
      <c r="J58" s="714">
        <f t="shared" si="30"/>
        <v>0.7315070285794284</v>
      </c>
      <c r="K58" s="714">
        <f t="shared" si="30"/>
        <v>0.7736974896669313</v>
      </c>
      <c r="L58" s="714">
        <f t="shared" si="30"/>
        <v>0.81395125126753209</v>
      </c>
      <c r="M58" s="714">
        <f t="shared" si="30"/>
        <v>0.8853155960918152</v>
      </c>
      <c r="N58" s="714">
        <f t="shared" si="30"/>
        <v>0.92285232815074969</v>
      </c>
    </row>
    <row r="59" spans="1:20" ht="15.75" customHeight="1">
      <c r="A59" s="728"/>
      <c r="B59" s="689" t="s">
        <v>340</v>
      </c>
      <c r="C59" s="677">
        <f t="shared" ref="C59:N59" si="31">C46/11.63</f>
        <v>0</v>
      </c>
      <c r="D59" s="677">
        <f t="shared" si="31"/>
        <v>0</v>
      </c>
      <c r="E59" s="697">
        <f t="shared" si="31"/>
        <v>0</v>
      </c>
      <c r="F59" s="677">
        <f t="shared" si="31"/>
        <v>0</v>
      </c>
      <c r="G59" s="677">
        <f t="shared" si="31"/>
        <v>0</v>
      </c>
      <c r="H59" s="677">
        <f t="shared" si="31"/>
        <v>0</v>
      </c>
      <c r="I59" s="677">
        <f t="shared" si="31"/>
        <v>0</v>
      </c>
      <c r="J59" s="677">
        <f t="shared" si="31"/>
        <v>0</v>
      </c>
      <c r="K59" s="677">
        <f t="shared" si="31"/>
        <v>7.6662094353278191E-3</v>
      </c>
      <c r="L59" s="677">
        <f t="shared" si="31"/>
        <v>1.5945460063256513E-2</v>
      </c>
      <c r="M59" s="677">
        <f t="shared" si="31"/>
        <v>2.4740924777672046E-2</v>
      </c>
      <c r="N59" s="677">
        <f t="shared" si="31"/>
        <v>3.3962313494828526E-2</v>
      </c>
    </row>
    <row r="60" spans="1:20" ht="15.75" customHeight="1">
      <c r="E60" s="678"/>
      <c r="F60" s="678"/>
      <c r="G60" s="678"/>
      <c r="H60" s="678"/>
      <c r="I60" s="678"/>
      <c r="J60" s="678"/>
      <c r="K60" s="678"/>
      <c r="L60" s="678"/>
      <c r="M60" s="678"/>
      <c r="N60" s="678"/>
    </row>
    <row r="62" spans="1:20" ht="15.75" customHeight="1">
      <c r="A62" s="688"/>
      <c r="B62" s="688" t="s">
        <v>126</v>
      </c>
      <c r="C62" s="746"/>
      <c r="D62" s="746"/>
      <c r="E62" s="746"/>
      <c r="F62" s="746"/>
      <c r="G62" s="746"/>
      <c r="H62" s="746"/>
      <c r="I62" s="746"/>
      <c r="J62" s="746"/>
      <c r="K62" s="746"/>
      <c r="L62" s="746"/>
      <c r="M62" s="746"/>
      <c r="N62" s="746"/>
      <c r="O62" s="688"/>
      <c r="P62" s="688"/>
    </row>
    <row r="63" spans="1:20" ht="15.75" customHeight="1">
      <c r="O63" s="1495" t="s">
        <v>802</v>
      </c>
      <c r="P63" s="1496">
        <v>21168.620038858058</v>
      </c>
      <c r="Q63" s="1503">
        <f>SUM(Q64:Q72)</f>
        <v>5.9825741534849701</v>
      </c>
      <c r="R63" s="1498" t="s">
        <v>813</v>
      </c>
      <c r="S63" s="1496">
        <v>13121.313320897276</v>
      </c>
      <c r="T63" s="1503">
        <f>SUM(T64:T72)</f>
        <v>3.6503053251180493</v>
      </c>
    </row>
    <row r="64" spans="1:20" ht="15.75" customHeight="1">
      <c r="E64" s="745" t="s">
        <v>167</v>
      </c>
      <c r="O64" s="1498" t="s">
        <v>803</v>
      </c>
      <c r="P64" s="1497">
        <v>1796.5987612676399</v>
      </c>
      <c r="Q64" s="1503">
        <f>P64/3.6/1000</f>
        <v>0.49905521146323334</v>
      </c>
      <c r="R64" s="1498" t="s">
        <v>803</v>
      </c>
      <c r="S64" s="1497" t="s">
        <v>809</v>
      </c>
      <c r="T64" s="1503"/>
    </row>
    <row r="65" spans="2:20" ht="15.75" customHeight="1">
      <c r="B65" s="893"/>
      <c r="C65" s="894">
        <v>2018</v>
      </c>
      <c r="D65" s="894">
        <v>2019</v>
      </c>
      <c r="E65" s="894">
        <v>2020</v>
      </c>
      <c r="F65" s="894">
        <v>2021</v>
      </c>
      <c r="G65" s="894">
        <v>2022</v>
      </c>
      <c r="H65" s="894">
        <v>2023</v>
      </c>
      <c r="O65" s="1498" t="s">
        <v>804</v>
      </c>
      <c r="P65" s="1497">
        <v>7179.1202985011296</v>
      </c>
      <c r="Q65" s="1503">
        <f t="shared" ref="Q65:Q72" si="32">P65/3.6/1000</f>
        <v>1.9942000829169804</v>
      </c>
      <c r="R65" s="1498" t="s">
        <v>804</v>
      </c>
      <c r="S65" s="1497">
        <v>12347.529861284</v>
      </c>
      <c r="T65" s="1503">
        <f t="shared" ref="T65:T72" si="33">S65/3.6/1000</f>
        <v>3.4298694059122221</v>
      </c>
    </row>
    <row r="66" spans="2:20" ht="15.75" customHeight="1">
      <c r="B66" s="895" t="s">
        <v>127</v>
      </c>
      <c r="C66" s="1018">
        <f>C70/11.63</f>
        <v>8.0462039618728068E-2</v>
      </c>
      <c r="D66" s="1018">
        <f t="shared" ref="D66:H66" si="34">D70/11.63</f>
        <v>8.1835178895472593E-2</v>
      </c>
      <c r="E66" s="1018">
        <f t="shared" si="34"/>
        <v>1.553082198696896E-2</v>
      </c>
      <c r="F66" s="1018">
        <f t="shared" si="34"/>
        <v>7.3770846098418483E-2</v>
      </c>
      <c r="G66" s="1018">
        <f t="shared" si="34"/>
        <v>0.1200691419024965</v>
      </c>
      <c r="H66" s="1018">
        <f t="shared" si="34"/>
        <v>0.12430693748322585</v>
      </c>
      <c r="O66" s="1498" t="s">
        <v>805</v>
      </c>
      <c r="P66" s="1497">
        <v>10548.8431607563</v>
      </c>
      <c r="Q66" s="1503">
        <f t="shared" si="32"/>
        <v>2.9302342113211943</v>
      </c>
      <c r="R66" s="1498" t="s">
        <v>805</v>
      </c>
      <c r="S66" s="1497">
        <v>720.39413842726503</v>
      </c>
      <c r="T66" s="1503">
        <f t="shared" si="33"/>
        <v>0.20010948289646252</v>
      </c>
    </row>
    <row r="67" spans="2:20" ht="15.75" customHeight="1">
      <c r="B67" s="895" t="s">
        <v>320</v>
      </c>
      <c r="C67" s="1018">
        <f>C71/11.63</f>
        <v>0.36724122820000005</v>
      </c>
      <c r="D67" s="1018">
        <f t="shared" ref="D67:H67" si="35">D71/11.63</f>
        <v>0.37118711539999993</v>
      </c>
      <c r="E67" s="1018">
        <f t="shared" si="35"/>
        <v>0.37316005900000004</v>
      </c>
      <c r="F67" s="1018">
        <f t="shared" si="35"/>
        <v>0.37639165750000003</v>
      </c>
      <c r="G67" s="1018">
        <f t="shared" si="35"/>
        <v>0.37528853579999999</v>
      </c>
      <c r="H67" s="1018">
        <f t="shared" si="35"/>
        <v>0.37528853579999999</v>
      </c>
      <c r="O67" s="1498" t="s">
        <v>806</v>
      </c>
      <c r="P67" s="1496">
        <v>152.785667627126</v>
      </c>
      <c r="Q67" s="1503">
        <f t="shared" si="32"/>
        <v>4.2440463229757218E-2</v>
      </c>
      <c r="R67" s="1498" t="s">
        <v>806</v>
      </c>
      <c r="S67" s="1496">
        <v>6.0545068190387701</v>
      </c>
      <c r="T67" s="1503">
        <f t="shared" si="33"/>
        <v>1.6818074497329915E-3</v>
      </c>
    </row>
    <row r="68" spans="2:20" ht="15.75" customHeight="1">
      <c r="B68" s="331"/>
      <c r="C68" s="569"/>
      <c r="D68" s="569"/>
      <c r="E68" s="569"/>
      <c r="G68" s="1485"/>
      <c r="H68" s="1485"/>
      <c r="I68" s="569"/>
      <c r="J68" s="569"/>
      <c r="K68" s="569"/>
      <c r="O68" s="1499" t="s">
        <v>807</v>
      </c>
      <c r="P68" s="1497">
        <v>152.785667627126</v>
      </c>
      <c r="Q68" s="1503">
        <f t="shared" si="32"/>
        <v>4.2440463229757218E-2</v>
      </c>
      <c r="R68" s="1501" t="s">
        <v>814</v>
      </c>
      <c r="S68" s="1497">
        <v>6.0545068190387701</v>
      </c>
      <c r="T68" s="1503">
        <f t="shared" si="33"/>
        <v>1.6818074497329915E-3</v>
      </c>
    </row>
    <row r="69" spans="2:20" ht="15.75" customHeight="1">
      <c r="B69" s="1494" t="s">
        <v>34</v>
      </c>
      <c r="C69" s="1490">
        <v>2018</v>
      </c>
      <c r="D69" s="1490">
        <v>2019</v>
      </c>
      <c r="E69" s="1490">
        <v>2020</v>
      </c>
      <c r="F69" s="1490">
        <v>2021</v>
      </c>
      <c r="G69" s="1490">
        <v>2022</v>
      </c>
      <c r="H69" s="1490">
        <v>2023</v>
      </c>
      <c r="I69" s="569"/>
      <c r="J69" s="569"/>
      <c r="N69" s="693"/>
      <c r="O69" s="1498" t="s">
        <v>808</v>
      </c>
      <c r="P69" s="1497" t="s">
        <v>809</v>
      </c>
      <c r="Q69" s="1503"/>
      <c r="R69" s="1498" t="s">
        <v>808</v>
      </c>
      <c r="S69" s="1497" t="s">
        <v>809</v>
      </c>
      <c r="T69" s="1503"/>
    </row>
    <row r="70" spans="2:20" ht="15.75" customHeight="1">
      <c r="B70" s="1491" t="s">
        <v>127</v>
      </c>
      <c r="C70" s="1492">
        <v>0.93577352076580755</v>
      </c>
      <c r="D70" s="1492">
        <v>0.95174313055434634</v>
      </c>
      <c r="E70" s="1492">
        <v>0.18062345970844901</v>
      </c>
      <c r="F70" s="1493">
        <v>0.85795494012460694</v>
      </c>
      <c r="G70" s="1493">
        <v>1.3964041203260344</v>
      </c>
      <c r="H70" s="1492">
        <v>1.4456896829299168</v>
      </c>
      <c r="I70" s="569"/>
      <c r="J70" s="569"/>
      <c r="N70" s="693"/>
      <c r="O70" s="1498" t="s">
        <v>810</v>
      </c>
      <c r="P70" s="1497">
        <v>1275.4109046451499</v>
      </c>
      <c r="Q70" s="1503">
        <f t="shared" si="32"/>
        <v>0.35428080684587498</v>
      </c>
      <c r="R70" s="1498" t="s">
        <v>815</v>
      </c>
      <c r="S70" s="1497">
        <v>33.603471658310902</v>
      </c>
      <c r="T70" s="1503">
        <f t="shared" si="33"/>
        <v>9.3342976828641403E-3</v>
      </c>
    </row>
    <row r="71" spans="2:20" ht="15.75" customHeight="1">
      <c r="B71" s="1491" t="s">
        <v>800</v>
      </c>
      <c r="C71" s="1492">
        <v>4.2710154839660008</v>
      </c>
      <c r="D71" s="1492">
        <v>4.3169061521019998</v>
      </c>
      <c r="E71" s="1492">
        <v>4.3398514861700006</v>
      </c>
      <c r="F71" s="1493">
        <v>4.3774349767250005</v>
      </c>
      <c r="G71" s="1493">
        <v>4.364605671354</v>
      </c>
      <c r="H71" s="1492">
        <v>4.364605671354</v>
      </c>
      <c r="I71" s="569">
        <f>H71+H70</f>
        <v>5.8102953542839169</v>
      </c>
      <c r="J71" s="569"/>
      <c r="N71" s="693"/>
      <c r="O71" s="1498" t="s">
        <v>811</v>
      </c>
      <c r="P71" s="1496">
        <v>215.861246060714</v>
      </c>
      <c r="Q71" s="1503">
        <f t="shared" si="32"/>
        <v>5.9961457239087218E-2</v>
      </c>
      <c r="R71" s="1498" t="s">
        <v>816</v>
      </c>
      <c r="S71" s="1496">
        <v>13.7313427086619</v>
      </c>
      <c r="T71" s="1503">
        <f t="shared" si="33"/>
        <v>3.8142618635171942E-3</v>
      </c>
    </row>
    <row r="72" spans="2:20" ht="28.5" customHeight="1" thickBot="1">
      <c r="B72" s="1486" t="s">
        <v>801</v>
      </c>
      <c r="C72" s="1487">
        <v>22.6154345416283</v>
      </c>
      <c r="D72" s="1487">
        <v>19.898071386913401</v>
      </c>
      <c r="E72" s="1487">
        <v>11.423714702072999</v>
      </c>
      <c r="F72" s="1489">
        <v>12.140691417214001</v>
      </c>
      <c r="G72" s="1488">
        <v>13.539183864505</v>
      </c>
      <c r="H72" s="1488">
        <v>11.771109783562</v>
      </c>
      <c r="I72" s="569"/>
      <c r="J72" s="569"/>
      <c r="K72" s="569"/>
      <c r="O72" s="1499" t="s">
        <v>812</v>
      </c>
      <c r="P72" s="1497">
        <v>215.861246060714</v>
      </c>
      <c r="Q72" s="1503">
        <f t="shared" si="32"/>
        <v>5.9961457239087218E-2</v>
      </c>
      <c r="R72" s="1502" t="s">
        <v>817</v>
      </c>
      <c r="S72" s="1500">
        <v>13.7313427086619</v>
      </c>
      <c r="T72" s="1503">
        <f t="shared" si="33"/>
        <v>3.8142618635171942E-3</v>
      </c>
    </row>
    <row r="73" spans="2:20" ht="15.75" customHeight="1">
      <c r="B73" s="331"/>
      <c r="C73" s="569"/>
      <c r="D73" s="569"/>
      <c r="E73" s="569"/>
      <c r="G73" s="1485"/>
      <c r="H73" s="1485"/>
      <c r="I73" s="569"/>
      <c r="J73" s="569"/>
      <c r="K73" s="569"/>
    </row>
    <row r="74" spans="2:20" ht="15.75" customHeight="1">
      <c r="B74" s="331"/>
      <c r="C74" s="569"/>
      <c r="D74" s="569"/>
      <c r="E74" s="569"/>
      <c r="G74" s="1485"/>
      <c r="H74" s="1485"/>
      <c r="I74" s="569"/>
      <c r="J74" s="569"/>
      <c r="K74" s="569"/>
    </row>
    <row r="75" spans="2:20" ht="15.75" customHeight="1">
      <c r="B75" s="1504" t="s">
        <v>224</v>
      </c>
      <c r="C75" s="1505"/>
      <c r="D75" s="1505"/>
      <c r="E75" s="1505"/>
      <c r="F75" s="1506"/>
      <c r="G75" s="1507"/>
      <c r="H75" s="1507"/>
      <c r="I75" s="1505"/>
      <c r="J75" s="1505"/>
      <c r="K75" s="1505"/>
      <c r="L75" s="1506"/>
      <c r="M75" s="1506"/>
      <c r="N75" s="1506"/>
    </row>
    <row r="76" spans="2:20" ht="15.75" customHeight="1">
      <c r="B76" s="331"/>
      <c r="C76" s="569"/>
      <c r="D76" s="569"/>
      <c r="E76" s="569"/>
      <c r="G76" s="1485"/>
      <c r="H76" s="1485"/>
      <c r="I76" s="569"/>
      <c r="J76" s="569"/>
      <c r="K76" s="569"/>
    </row>
    <row r="77" spans="2:20" ht="15.75" customHeight="1">
      <c r="B77" s="693" t="s">
        <v>223</v>
      </c>
    </row>
    <row r="78" spans="2:20" ht="15.75" customHeight="1">
      <c r="B78" s="690"/>
      <c r="C78" s="710">
        <v>2018</v>
      </c>
      <c r="D78" s="710">
        <v>2019</v>
      </c>
      <c r="E78" s="710">
        <v>2020</v>
      </c>
      <c r="F78" s="710">
        <v>2021</v>
      </c>
      <c r="G78" s="710">
        <v>2022</v>
      </c>
      <c r="H78" s="710">
        <v>2023</v>
      </c>
      <c r="I78" s="710">
        <v>2025</v>
      </c>
      <c r="J78" s="710">
        <v>2030</v>
      </c>
      <c r="K78" s="710">
        <v>2035</v>
      </c>
      <c r="L78" s="710">
        <v>2040</v>
      </c>
      <c r="M78" s="710">
        <v>2045</v>
      </c>
      <c r="N78" s="710">
        <v>2050</v>
      </c>
    </row>
    <row r="79" spans="2:20" ht="15.75" customHeight="1">
      <c r="B79" s="708" t="s">
        <v>224</v>
      </c>
      <c r="C79" s="740">
        <f>Trafic!C71</f>
        <v>7.2552860089999998</v>
      </c>
      <c r="D79" s="740">
        <f>Trafic!D71</f>
        <v>7.9964555830000004</v>
      </c>
      <c r="E79" s="740">
        <f>Trafic!E71</f>
        <v>6.9877170399999997</v>
      </c>
      <c r="F79" s="740">
        <f>Trafic!F71</f>
        <v>7.2654697749999997</v>
      </c>
      <c r="G79" s="740">
        <f>Trafic!G71</f>
        <v>6.5932716940000002</v>
      </c>
      <c r="H79" s="740">
        <f>Trafic!H71</f>
        <v>5.9066986048558832</v>
      </c>
      <c r="I79" s="740">
        <f>Trafic!I71</f>
        <v>6.852136557046566</v>
      </c>
      <c r="J79" s="740">
        <f>Trafic!J71</f>
        <v>10.506249002220143</v>
      </c>
      <c r="K79" s="740">
        <f>Trafic!K71</f>
        <v>11.599168159184652</v>
      </c>
      <c r="L79" s="740">
        <f>Trafic!L71</f>
        <v>12.725533224884472</v>
      </c>
      <c r="M79" s="740">
        <f>Trafic!M71</f>
        <v>13.885344199319597</v>
      </c>
      <c r="N79" s="740">
        <f>Trafic!N71</f>
        <v>15.07860108249003</v>
      </c>
    </row>
    <row r="80" spans="2:20" ht="15.75" customHeight="1">
      <c r="B80" s="708" t="s">
        <v>355</v>
      </c>
      <c r="C80" s="679">
        <f>C79/$C79</f>
        <v>1</v>
      </c>
      <c r="D80" s="679">
        <f t="shared" ref="D80:K80" si="36">D79/$C79</f>
        <v>1.1021558037933443</v>
      </c>
      <c r="E80" s="679">
        <f t="shared" si="36"/>
        <v>0.96312082409045108</v>
      </c>
      <c r="F80" s="679">
        <f t="shared" si="36"/>
        <v>1.0014036339831907</v>
      </c>
      <c r="G80" s="679">
        <f t="shared" si="36"/>
        <v>0.9087542084242044</v>
      </c>
      <c r="H80" s="679">
        <f t="shared" ref="H80" si="37">H79/$C79</f>
        <v>0.81412346770737531</v>
      </c>
      <c r="I80" s="679">
        <f t="shared" si="36"/>
        <v>0.94443369269614774</v>
      </c>
      <c r="J80" s="679">
        <f t="shared" si="36"/>
        <v>1.4480819900397317</v>
      </c>
      <c r="K80" s="679">
        <f t="shared" si="36"/>
        <v>1.5987196293566064</v>
      </c>
      <c r="L80" s="679">
        <f>L79/$C79</f>
        <v>1.7539671363883889</v>
      </c>
      <c r="M80" s="679">
        <f>M79/$C79</f>
        <v>1.9138245111350782</v>
      </c>
      <c r="N80" s="679">
        <f>N79/$C79</f>
        <v>2.078291753596675</v>
      </c>
    </row>
    <row r="82" spans="2:14" ht="15.75" customHeight="1">
      <c r="B82" s="690"/>
      <c r="C82" s="710">
        <v>2018</v>
      </c>
      <c r="D82" s="710">
        <v>2019</v>
      </c>
      <c r="E82" s="710">
        <v>2020</v>
      </c>
      <c r="F82" s="710">
        <v>2021</v>
      </c>
      <c r="G82" s="710">
        <v>2022</v>
      </c>
      <c r="H82" s="710">
        <v>2023</v>
      </c>
      <c r="I82" s="710">
        <v>2025</v>
      </c>
      <c r="J82" s="710">
        <v>2030</v>
      </c>
      <c r="K82" s="710">
        <v>2035</v>
      </c>
      <c r="L82" s="710">
        <v>2040</v>
      </c>
      <c r="M82" s="710">
        <v>2045</v>
      </c>
      <c r="N82" s="710">
        <v>2050</v>
      </c>
    </row>
    <row r="83" spans="2:14" ht="15.75" customHeight="1">
      <c r="B83" s="708" t="s">
        <v>127</v>
      </c>
      <c r="C83" s="732">
        <f>1</f>
        <v>1</v>
      </c>
      <c r="D83" s="732">
        <f>1</f>
        <v>1</v>
      </c>
      <c r="E83" s="732">
        <v>1</v>
      </c>
      <c r="F83" s="717">
        <v>1</v>
      </c>
      <c r="G83" s="717">
        <v>1</v>
      </c>
      <c r="H83" s="717">
        <v>1</v>
      </c>
      <c r="I83" s="732">
        <v>0.95</v>
      </c>
      <c r="J83" s="732">
        <v>0.9</v>
      </c>
      <c r="K83" s="732">
        <v>0.85</v>
      </c>
      <c r="L83" s="732">
        <v>0.8</v>
      </c>
      <c r="M83" s="732">
        <v>0.75</v>
      </c>
      <c r="N83" s="732">
        <v>0.75</v>
      </c>
    </row>
    <row r="84" spans="2:14" ht="15.75" customHeight="1">
      <c r="B84" s="708" t="s">
        <v>800</v>
      </c>
      <c r="C84" s="732">
        <f>1</f>
        <v>1</v>
      </c>
      <c r="D84" s="732">
        <f>1</f>
        <v>1</v>
      </c>
      <c r="E84" s="732">
        <v>1</v>
      </c>
      <c r="F84" s="717">
        <v>1</v>
      </c>
      <c r="G84" s="717">
        <v>1</v>
      </c>
      <c r="H84" s="717">
        <v>1</v>
      </c>
      <c r="I84" s="732">
        <v>0.95</v>
      </c>
      <c r="J84" s="732">
        <v>0.9</v>
      </c>
      <c r="K84" s="732">
        <v>0.85</v>
      </c>
      <c r="L84" s="732">
        <v>0.8</v>
      </c>
      <c r="M84" s="732">
        <v>0.75</v>
      </c>
      <c r="N84" s="732">
        <v>0.75</v>
      </c>
    </row>
    <row r="85" spans="2:14" ht="15.75" customHeight="1">
      <c r="B85" s="723"/>
    </row>
    <row r="86" spans="2:14" ht="15.75" customHeight="1">
      <c r="B86" s="723" t="s">
        <v>128</v>
      </c>
      <c r="C86" s="692" t="s">
        <v>34</v>
      </c>
      <c r="D86" s="692" t="s">
        <v>34</v>
      </c>
    </row>
    <row r="87" spans="2:14" ht="15.75" customHeight="1">
      <c r="B87" s="694"/>
      <c r="C87" s="675">
        <v>2018</v>
      </c>
      <c r="D87" s="675">
        <v>2019</v>
      </c>
      <c r="E87" s="741">
        <v>2020</v>
      </c>
      <c r="F87" s="703">
        <v>2021</v>
      </c>
      <c r="G87" s="703">
        <v>2022</v>
      </c>
      <c r="H87" s="703">
        <v>2023</v>
      </c>
      <c r="I87" s="695">
        <v>2025</v>
      </c>
      <c r="J87" s="695">
        <v>2030</v>
      </c>
      <c r="K87" s="695">
        <v>2035</v>
      </c>
      <c r="L87" s="695">
        <v>2040</v>
      </c>
      <c r="M87" s="695">
        <v>2045</v>
      </c>
      <c r="N87" s="695">
        <v>2050</v>
      </c>
    </row>
    <row r="88" spans="2:14" ht="15.75" customHeight="1">
      <c r="B88" s="689" t="s">
        <v>342</v>
      </c>
      <c r="C88" s="680">
        <v>1</v>
      </c>
      <c r="D88" s="680">
        <v>1</v>
      </c>
      <c r="E88" s="680">
        <v>1</v>
      </c>
      <c r="F88" s="680">
        <v>1</v>
      </c>
      <c r="G88" s="680">
        <v>1</v>
      </c>
      <c r="H88" s="680">
        <v>1</v>
      </c>
      <c r="I88" s="680">
        <v>0.99</v>
      </c>
      <c r="J88" s="680">
        <v>0.98</v>
      </c>
      <c r="K88" s="680">
        <v>0.90999999999999992</v>
      </c>
      <c r="L88" s="680">
        <v>0.84</v>
      </c>
      <c r="M88" s="680">
        <v>0.76999999999999991</v>
      </c>
      <c r="N88" s="680">
        <v>0.7</v>
      </c>
    </row>
    <row r="89" spans="2:14" ht="15.75" customHeight="1">
      <c r="B89" s="738" t="s">
        <v>343</v>
      </c>
      <c r="C89" s="718">
        <v>0</v>
      </c>
      <c r="D89" s="718">
        <v>0</v>
      </c>
      <c r="E89" s="718">
        <v>0</v>
      </c>
      <c r="F89" s="718">
        <v>0</v>
      </c>
      <c r="G89" s="718">
        <v>0</v>
      </c>
      <c r="H89" s="718">
        <v>0</v>
      </c>
      <c r="I89" s="680">
        <v>0.01</v>
      </c>
      <c r="J89" s="680">
        <v>0.02</v>
      </c>
      <c r="K89" s="680">
        <v>0.09</v>
      </c>
      <c r="L89" s="680">
        <v>0.16</v>
      </c>
      <c r="M89" s="680">
        <v>0.22999999999999998</v>
      </c>
      <c r="N89" s="680">
        <v>0.3</v>
      </c>
    </row>
    <row r="90" spans="2:14" ht="15.75" customHeight="1">
      <c r="B90" s="689" t="s">
        <v>344</v>
      </c>
      <c r="C90" s="680">
        <v>1</v>
      </c>
      <c r="D90" s="680">
        <v>1</v>
      </c>
      <c r="E90" s="680">
        <v>1</v>
      </c>
      <c r="F90" s="680">
        <v>1</v>
      </c>
      <c r="G90" s="680">
        <v>1</v>
      </c>
      <c r="H90" s="680">
        <v>1</v>
      </c>
      <c r="I90" s="680">
        <v>0.99</v>
      </c>
      <c r="J90" s="680">
        <v>0.98</v>
      </c>
      <c r="K90" s="680">
        <v>0.90999999999999992</v>
      </c>
      <c r="L90" s="680">
        <v>0.84</v>
      </c>
      <c r="M90" s="680">
        <v>0.76999999999999991</v>
      </c>
      <c r="N90" s="680">
        <v>0.7</v>
      </c>
    </row>
    <row r="91" spans="2:14" ht="15.75" customHeight="1">
      <c r="B91" s="689" t="s">
        <v>345</v>
      </c>
      <c r="C91" s="680">
        <v>0</v>
      </c>
      <c r="D91" s="680">
        <v>0</v>
      </c>
      <c r="E91" s="680">
        <v>0</v>
      </c>
      <c r="F91" s="680">
        <v>0</v>
      </c>
      <c r="G91" s="680">
        <v>0</v>
      </c>
      <c r="H91" s="680">
        <v>0</v>
      </c>
      <c r="I91" s="680">
        <v>0.01</v>
      </c>
      <c r="J91" s="680">
        <v>0.02</v>
      </c>
      <c r="K91" s="680">
        <v>0.09</v>
      </c>
      <c r="L91" s="680">
        <v>0.16</v>
      </c>
      <c r="M91" s="680">
        <v>0.22999999999999998</v>
      </c>
      <c r="N91" s="680">
        <v>0.3</v>
      </c>
    </row>
    <row r="94" spans="2:14" ht="15.75" customHeight="1">
      <c r="B94" s="723" t="s">
        <v>232</v>
      </c>
    </row>
    <row r="95" spans="2:14" ht="15.75" customHeight="1">
      <c r="C95" s="692" t="s">
        <v>34</v>
      </c>
      <c r="D95" s="692" t="s">
        <v>34</v>
      </c>
    </row>
    <row r="96" spans="2:14" ht="15.75" customHeight="1">
      <c r="B96" s="694"/>
      <c r="C96" s="675">
        <v>2018</v>
      </c>
      <c r="D96" s="675">
        <v>2019</v>
      </c>
      <c r="E96" s="741">
        <v>2020</v>
      </c>
      <c r="F96" s="703">
        <v>2021</v>
      </c>
      <c r="G96" s="703">
        <v>2022</v>
      </c>
      <c r="H96" s="703">
        <v>2023</v>
      </c>
      <c r="I96" s="695">
        <v>2025</v>
      </c>
      <c r="J96" s="695">
        <v>2030</v>
      </c>
      <c r="K96" s="695">
        <v>2035</v>
      </c>
      <c r="L96" s="695">
        <v>2040</v>
      </c>
      <c r="M96" s="695">
        <v>2045</v>
      </c>
      <c r="N96" s="695">
        <v>2050</v>
      </c>
    </row>
    <row r="97" spans="1:29" ht="15.75" customHeight="1">
      <c r="B97" s="689" t="s">
        <v>342</v>
      </c>
      <c r="C97" s="704">
        <f t="shared" ref="C97:N97" si="38">$C$66*C$80*C$83*C88</f>
        <v>8.0462039618728068E-2</v>
      </c>
      <c r="D97" s="704">
        <f t="shared" si="38"/>
        <v>8.8681703950831151E-2</v>
      </c>
      <c r="E97" s="704">
        <f t="shared" si="38"/>
        <v>7.7494665905587901E-2</v>
      </c>
      <c r="F97" s="704">
        <f t="shared" si="38"/>
        <v>8.0574978871893743E-2</v>
      </c>
      <c r="G97" s="704">
        <f t="shared" si="38"/>
        <v>7.3120217121914202E-2</v>
      </c>
      <c r="H97" s="704">
        <f t="shared" si="38"/>
        <v>6.5506034713207109E-2</v>
      </c>
      <c r="I97" s="704">
        <f t="shared" si="38"/>
        <v>7.1469593057639821E-2</v>
      </c>
      <c r="J97" s="704">
        <f t="shared" si="38"/>
        <v>0.10276678606020175</v>
      </c>
      <c r="K97" s="704">
        <f t="shared" si="38"/>
        <v>9.950013330807557E-2</v>
      </c>
      <c r="L97" s="704">
        <f t="shared" si="38"/>
        <v>9.4837863602515865E-2</v>
      </c>
      <c r="M97" s="704">
        <f t="shared" si="38"/>
        <v>8.8929354151085646E-2</v>
      </c>
      <c r="N97" s="704">
        <f t="shared" si="38"/>
        <v>8.7792386544015028E-2</v>
      </c>
    </row>
    <row r="98" spans="1:29" ht="15.75" customHeight="1">
      <c r="B98" s="738" t="s">
        <v>343</v>
      </c>
      <c r="C98" s="704">
        <f t="shared" ref="C98:N98" si="39">$C$66*C$80*C$83*C89</f>
        <v>0</v>
      </c>
      <c r="D98" s="704">
        <f t="shared" si="39"/>
        <v>0</v>
      </c>
      <c r="E98" s="704">
        <f t="shared" si="39"/>
        <v>0</v>
      </c>
      <c r="F98" s="704">
        <f t="shared" si="39"/>
        <v>0</v>
      </c>
      <c r="G98" s="704">
        <f t="shared" si="39"/>
        <v>0</v>
      </c>
      <c r="H98" s="704">
        <f t="shared" si="39"/>
        <v>0</v>
      </c>
      <c r="I98" s="704">
        <f t="shared" si="39"/>
        <v>7.2191508139030124E-4</v>
      </c>
      <c r="J98" s="704">
        <f t="shared" si="39"/>
        <v>2.0972813481673828E-3</v>
      </c>
      <c r="K98" s="704">
        <f t="shared" si="39"/>
        <v>9.8406725249745083E-3</v>
      </c>
      <c r="L98" s="704">
        <f t="shared" si="39"/>
        <v>1.8064354971907785E-2</v>
      </c>
      <c r="M98" s="704">
        <f t="shared" si="39"/>
        <v>2.656331357759701E-2</v>
      </c>
      <c r="N98" s="704">
        <f t="shared" si="39"/>
        <v>3.762530851886358E-2</v>
      </c>
    </row>
    <row r="99" spans="1:29" ht="15.75" customHeight="1">
      <c r="B99" s="689" t="s">
        <v>344</v>
      </c>
      <c r="C99" s="704">
        <f t="shared" ref="C99:N99" si="40">$C$67*C$84*C90</f>
        <v>0.36724122820000005</v>
      </c>
      <c r="D99" s="704">
        <f t="shared" si="40"/>
        <v>0.36724122820000005</v>
      </c>
      <c r="E99" s="704">
        <f t="shared" si="40"/>
        <v>0.36724122820000005</v>
      </c>
      <c r="F99" s="704">
        <f t="shared" si="40"/>
        <v>0.36724122820000005</v>
      </c>
      <c r="G99" s="704">
        <f t="shared" si="40"/>
        <v>0.36724122820000005</v>
      </c>
      <c r="H99" s="704">
        <f t="shared" si="40"/>
        <v>0.36724122820000005</v>
      </c>
      <c r="I99" s="704">
        <f t="shared" si="40"/>
        <v>0.34539037512210002</v>
      </c>
      <c r="J99" s="704">
        <f t="shared" si="40"/>
        <v>0.32390676327240003</v>
      </c>
      <c r="K99" s="704">
        <f t="shared" si="40"/>
        <v>0.28406109001270002</v>
      </c>
      <c r="L99" s="704">
        <f t="shared" si="40"/>
        <v>0.24678610535040002</v>
      </c>
      <c r="M99" s="704">
        <f t="shared" si="40"/>
        <v>0.21208180928549997</v>
      </c>
      <c r="N99" s="704">
        <f t="shared" si="40"/>
        <v>0.19280164480500001</v>
      </c>
    </row>
    <row r="100" spans="1:29" ht="15.75" customHeight="1">
      <c r="B100" s="689" t="s">
        <v>345</v>
      </c>
      <c r="C100" s="704">
        <f t="shared" ref="C100:N100" si="41">$C$67*C$84*C91</f>
        <v>0</v>
      </c>
      <c r="D100" s="704">
        <f t="shared" si="41"/>
        <v>0</v>
      </c>
      <c r="E100" s="704">
        <f t="shared" si="41"/>
        <v>0</v>
      </c>
      <c r="F100" s="704">
        <f t="shared" si="41"/>
        <v>0</v>
      </c>
      <c r="G100" s="704">
        <f t="shared" si="41"/>
        <v>0</v>
      </c>
      <c r="H100" s="704">
        <f t="shared" si="41"/>
        <v>0</v>
      </c>
      <c r="I100" s="704">
        <f t="shared" si="41"/>
        <v>3.4887916679000003E-3</v>
      </c>
      <c r="J100" s="704">
        <f t="shared" si="41"/>
        <v>6.6103421076000018E-3</v>
      </c>
      <c r="K100" s="704">
        <f t="shared" si="41"/>
        <v>2.8093953957300005E-2</v>
      </c>
      <c r="L100" s="704">
        <f t="shared" si="41"/>
        <v>4.7006877209600006E-2</v>
      </c>
      <c r="M100" s="704">
        <f t="shared" si="41"/>
        <v>6.3349111864499999E-2</v>
      </c>
      <c r="N100" s="704">
        <f t="shared" si="41"/>
        <v>8.2629276345000002E-2</v>
      </c>
    </row>
    <row r="102" spans="1:29" ht="15.75" customHeight="1">
      <c r="B102" s="723" t="s">
        <v>524</v>
      </c>
    </row>
    <row r="103" spans="1:29" ht="15.75" customHeight="1">
      <c r="C103" s="692" t="s">
        <v>34</v>
      </c>
      <c r="D103" s="692" t="s">
        <v>34</v>
      </c>
    </row>
    <row r="104" spans="1:29" ht="15.75" customHeight="1">
      <c r="B104" s="694"/>
      <c r="C104" s="675">
        <v>2018</v>
      </c>
      <c r="D104" s="675">
        <v>2019</v>
      </c>
      <c r="E104" s="741">
        <v>2020</v>
      </c>
      <c r="F104" s="703">
        <v>2021</v>
      </c>
      <c r="G104" s="703">
        <v>2022</v>
      </c>
      <c r="H104" s="703">
        <v>2023</v>
      </c>
      <c r="I104" s="695">
        <v>2025</v>
      </c>
      <c r="J104" s="695">
        <v>2030</v>
      </c>
      <c r="K104" s="695">
        <v>2035</v>
      </c>
      <c r="L104" s="695">
        <v>2040</v>
      </c>
      <c r="M104" s="695">
        <v>2045</v>
      </c>
      <c r="N104" s="695">
        <v>2050</v>
      </c>
    </row>
    <row r="105" spans="1:29" ht="15.75" customHeight="1">
      <c r="B105" s="689" t="s">
        <v>342</v>
      </c>
      <c r="C105" s="742">
        <f>C97*11.63</f>
        <v>0.93577352076580744</v>
      </c>
      <c r="D105" s="742">
        <f t="shared" ref="D105:N105" si="42">D97*11.63</f>
        <v>1.0313682169481664</v>
      </c>
      <c r="E105" s="742">
        <f t="shared" si="42"/>
        <v>0.90126296448198739</v>
      </c>
      <c r="F105" s="742">
        <f t="shared" ref="F105:G105" si="43">F97*11.63</f>
        <v>0.93708700428012426</v>
      </c>
      <c r="G105" s="742">
        <f t="shared" si="43"/>
        <v>0.85038812512786222</v>
      </c>
      <c r="H105" s="742">
        <f t="shared" ref="H105" si="44">H97*11.63</f>
        <v>0.76183518371459868</v>
      </c>
      <c r="I105" s="742">
        <f t="shared" si="42"/>
        <v>0.83119136726035114</v>
      </c>
      <c r="J105" s="742">
        <f t="shared" si="42"/>
        <v>1.1951777218801465</v>
      </c>
      <c r="K105" s="742">
        <f t="shared" si="42"/>
        <v>1.1571865503729188</v>
      </c>
      <c r="L105" s="742">
        <f t="shared" si="42"/>
        <v>1.1029643536972595</v>
      </c>
      <c r="M105" s="742">
        <f t="shared" si="42"/>
        <v>1.0342483887771261</v>
      </c>
      <c r="N105" s="742">
        <f t="shared" si="42"/>
        <v>1.0210254555068949</v>
      </c>
    </row>
    <row r="106" spans="1:29" ht="15.75" customHeight="1">
      <c r="B106" s="738" t="s">
        <v>343</v>
      </c>
      <c r="C106" s="742">
        <f t="shared" ref="C106:N106" si="45">C98*11.63</f>
        <v>0</v>
      </c>
      <c r="D106" s="742">
        <f t="shared" si="45"/>
        <v>0</v>
      </c>
      <c r="E106" s="742">
        <f t="shared" si="45"/>
        <v>0</v>
      </c>
      <c r="F106" s="742">
        <f t="shared" ref="F106:G106" si="46">F98*11.63</f>
        <v>0</v>
      </c>
      <c r="G106" s="742">
        <f t="shared" si="46"/>
        <v>0</v>
      </c>
      <c r="H106" s="742">
        <f t="shared" ref="H106" si="47">H98*11.63</f>
        <v>0</v>
      </c>
      <c r="I106" s="742">
        <f t="shared" si="45"/>
        <v>8.3958723965692032E-3</v>
      </c>
      <c r="J106" s="742">
        <f t="shared" si="45"/>
        <v>2.4391382079186664E-2</v>
      </c>
      <c r="K106" s="742">
        <f t="shared" si="45"/>
        <v>0.11444702146545353</v>
      </c>
      <c r="L106" s="742">
        <f t="shared" si="45"/>
        <v>0.21008844832328755</v>
      </c>
      <c r="M106" s="742">
        <f t="shared" si="45"/>
        <v>0.30893133690745322</v>
      </c>
      <c r="N106" s="742">
        <f t="shared" si="45"/>
        <v>0.43758233807438346</v>
      </c>
    </row>
    <row r="107" spans="1:29" ht="15.75" customHeight="1">
      <c r="B107" s="689" t="s">
        <v>344</v>
      </c>
      <c r="C107" s="742">
        <f t="shared" ref="C107:N107" si="48">C99*11.63</f>
        <v>4.2710154839660008</v>
      </c>
      <c r="D107" s="742">
        <f t="shared" si="48"/>
        <v>4.2710154839660008</v>
      </c>
      <c r="E107" s="742">
        <f t="shared" si="48"/>
        <v>4.2710154839660008</v>
      </c>
      <c r="F107" s="742">
        <f t="shared" ref="F107:G107" si="49">F99*11.63</f>
        <v>4.2710154839660008</v>
      </c>
      <c r="G107" s="742">
        <f t="shared" si="49"/>
        <v>4.2710154839660008</v>
      </c>
      <c r="H107" s="742">
        <f t="shared" ref="H107" si="50">H99*11.63</f>
        <v>4.2710154839660008</v>
      </c>
      <c r="I107" s="742">
        <f t="shared" si="48"/>
        <v>4.0168900626700239</v>
      </c>
      <c r="J107" s="742">
        <f t="shared" si="48"/>
        <v>3.7670356568580128</v>
      </c>
      <c r="K107" s="742">
        <f t="shared" si="48"/>
        <v>3.3036304768477014</v>
      </c>
      <c r="L107" s="742">
        <f t="shared" si="48"/>
        <v>2.8701224052251524</v>
      </c>
      <c r="M107" s="742">
        <f t="shared" si="48"/>
        <v>2.4665114419903649</v>
      </c>
      <c r="N107" s="742">
        <f t="shared" si="48"/>
        <v>2.2422831290821503</v>
      </c>
    </row>
    <row r="108" spans="1:29" ht="15.75" customHeight="1">
      <c r="B108" s="689" t="s">
        <v>345</v>
      </c>
      <c r="C108" s="742">
        <f t="shared" ref="C108:N108" si="51">C100*11.63</f>
        <v>0</v>
      </c>
      <c r="D108" s="742">
        <f t="shared" si="51"/>
        <v>0</v>
      </c>
      <c r="E108" s="742">
        <f t="shared" si="51"/>
        <v>0</v>
      </c>
      <c r="F108" s="742">
        <f t="shared" ref="F108:G108" si="52">F100*11.63</f>
        <v>0</v>
      </c>
      <c r="G108" s="742">
        <f t="shared" si="52"/>
        <v>0</v>
      </c>
      <c r="H108" s="742">
        <f t="shared" ref="H108" si="53">H100*11.63</f>
        <v>0</v>
      </c>
      <c r="I108" s="742">
        <f t="shared" si="51"/>
        <v>4.0574647097677004E-2</v>
      </c>
      <c r="J108" s="742">
        <f t="shared" si="51"/>
        <v>7.6878278711388026E-2</v>
      </c>
      <c r="K108" s="742">
        <f t="shared" si="51"/>
        <v>0.3267326845233991</v>
      </c>
      <c r="L108" s="742">
        <f t="shared" si="51"/>
        <v>0.54668998194764806</v>
      </c>
      <c r="M108" s="742">
        <f t="shared" si="51"/>
        <v>0.73675017098413509</v>
      </c>
      <c r="N108" s="742">
        <f t="shared" si="51"/>
        <v>0.96097848389235008</v>
      </c>
    </row>
    <row r="110" spans="1:29" s="745" customFormat="1" ht="15.75" customHeight="1">
      <c r="A110" s="693"/>
      <c r="B110" s="693" t="s">
        <v>413</v>
      </c>
      <c r="O110" s="693"/>
      <c r="P110" s="693"/>
      <c r="Q110" s="693"/>
      <c r="R110" s="693"/>
      <c r="S110" s="693"/>
      <c r="T110" s="693"/>
      <c r="U110" s="693"/>
    </row>
    <row r="111" spans="1:29" ht="15.75" customHeight="1">
      <c r="B111" s="693" t="s">
        <v>225</v>
      </c>
      <c r="V111" s="745"/>
      <c r="W111" s="745"/>
      <c r="X111" s="745"/>
      <c r="Y111" s="745"/>
      <c r="Z111" s="745"/>
      <c r="AA111" s="745"/>
      <c r="AB111" s="745"/>
      <c r="AC111" s="745"/>
    </row>
    <row r="112" spans="1:29" ht="15.75" customHeight="1">
      <c r="V112" s="745"/>
      <c r="W112" s="745"/>
      <c r="X112" s="745"/>
      <c r="Y112" s="745"/>
      <c r="Z112" s="745"/>
      <c r="AA112" s="745"/>
      <c r="AB112" s="745"/>
      <c r="AC112" s="745"/>
    </row>
    <row r="113" spans="1:29" ht="15.75" customHeight="1">
      <c r="A113" s="681"/>
      <c r="B113" s="688" t="s">
        <v>208</v>
      </c>
      <c r="C113" s="746"/>
      <c r="D113" s="746"/>
      <c r="E113" s="729"/>
      <c r="F113" s="729"/>
      <c r="G113" s="729"/>
      <c r="H113" s="729"/>
      <c r="I113" s="729"/>
      <c r="J113" s="729"/>
      <c r="K113" s="729"/>
      <c r="L113" s="729"/>
      <c r="M113" s="729"/>
      <c r="N113" s="729"/>
      <c r="O113" s="681"/>
      <c r="P113" s="681"/>
      <c r="V113" s="745"/>
      <c r="W113" s="745"/>
      <c r="X113" s="745"/>
      <c r="Y113" s="745"/>
      <c r="Z113" s="745"/>
      <c r="AA113" s="745"/>
      <c r="AB113" s="745"/>
      <c r="AC113" s="745"/>
    </row>
    <row r="114" spans="1:29" ht="15.75" customHeight="1">
      <c r="B114" s="905" t="s">
        <v>787</v>
      </c>
      <c r="C114" s="1463">
        <f>0.8^0.2</f>
        <v>0.956352499790037</v>
      </c>
      <c r="F114" s="1012">
        <f>1+C114</f>
        <v>1.956352499790037</v>
      </c>
      <c r="G114" s="722">
        <f>F114^2</f>
        <v>3.8273151034347266</v>
      </c>
      <c r="J114" s="1012"/>
      <c r="N114" s="1012"/>
    </row>
    <row r="115" spans="1:29" ht="15.75" customHeight="1">
      <c r="B115" s="905" t="s">
        <v>723</v>
      </c>
      <c r="C115" s="1463"/>
      <c r="J115" s="1012"/>
      <c r="N115" s="1012"/>
    </row>
    <row r="116" spans="1:29" ht="15.75" customHeight="1">
      <c r="B116" s="693" t="s">
        <v>677</v>
      </c>
      <c r="C116" s="692" t="s">
        <v>34</v>
      </c>
      <c r="D116" s="692" t="s">
        <v>34</v>
      </c>
      <c r="J116" s="1012"/>
      <c r="N116" s="1012"/>
    </row>
    <row r="117" spans="1:29" ht="15.75" customHeight="1">
      <c r="B117" s="694"/>
      <c r="C117" s="675">
        <v>2018</v>
      </c>
      <c r="D117" s="675">
        <v>2019</v>
      </c>
      <c r="E117" s="741">
        <v>2020</v>
      </c>
      <c r="F117" s="703">
        <v>2021</v>
      </c>
      <c r="G117" s="703">
        <v>2022</v>
      </c>
      <c r="H117" s="703">
        <v>2023</v>
      </c>
      <c r="I117" s="695">
        <v>2025</v>
      </c>
      <c r="J117" s="695">
        <v>2030</v>
      </c>
      <c r="K117" s="695">
        <v>2035</v>
      </c>
      <c r="L117" s="695">
        <v>2040</v>
      </c>
      <c r="M117" s="695">
        <v>2045</v>
      </c>
      <c r="N117" s="695">
        <v>2050</v>
      </c>
      <c r="P117" s="703">
        <v>2023</v>
      </c>
      <c r="Q117" s="695">
        <v>2025</v>
      </c>
      <c r="R117" s="695">
        <v>2030</v>
      </c>
      <c r="S117" s="695">
        <v>2035</v>
      </c>
      <c r="T117" s="695">
        <v>2040</v>
      </c>
      <c r="U117" s="695">
        <v>2045</v>
      </c>
      <c r="V117" s="695">
        <v>2050</v>
      </c>
    </row>
    <row r="118" spans="1:29" ht="15.75" customHeight="1">
      <c r="B118" s="1022" t="s">
        <v>683</v>
      </c>
      <c r="C118" s="1023"/>
      <c r="D118" s="1023"/>
      <c r="E118" s="1024"/>
      <c r="F118" s="1024"/>
      <c r="G118" s="1024"/>
      <c r="H118" s="1024">
        <v>1</v>
      </c>
      <c r="I118" s="1025">
        <f>1.015^2</f>
        <v>1.0302249999999997</v>
      </c>
      <c r="J118" s="1025">
        <f>1.015^7</f>
        <v>1.1098449129017791</v>
      </c>
      <c r="K118" s="1025">
        <f>1.015^12</f>
        <v>1.1956181714615333</v>
      </c>
      <c r="L118" s="1025">
        <f>K118</f>
        <v>1.1956181714615333</v>
      </c>
      <c r="M118" s="1025">
        <f t="shared" ref="M118:N118" si="54">L118</f>
        <v>1.1956181714615333</v>
      </c>
      <c r="N118" s="1025">
        <f t="shared" si="54"/>
        <v>1.1956181714615333</v>
      </c>
      <c r="P118" s="1024">
        <v>1</v>
      </c>
      <c r="Q118" s="1025">
        <v>1.0302249999999997</v>
      </c>
      <c r="R118" s="1025">
        <v>1.1098449129017791</v>
      </c>
      <c r="S118" s="1025">
        <v>1.1956181714615333</v>
      </c>
      <c r="T118" s="1025">
        <v>1.1956181714615333</v>
      </c>
      <c r="U118" s="1025">
        <v>1.1956181714615333</v>
      </c>
      <c r="V118" s="1025">
        <v>1.1956181714615333</v>
      </c>
    </row>
    <row r="119" spans="1:29" ht="15.75" customHeight="1">
      <c r="B119" s="1022" t="s">
        <v>516</v>
      </c>
      <c r="C119" s="719"/>
      <c r="D119" s="719">
        <v>1</v>
      </c>
      <c r="E119" s="682"/>
      <c r="F119" s="698"/>
      <c r="G119" s="698"/>
      <c r="H119" s="676">
        <v>1</v>
      </c>
      <c r="I119" s="1437">
        <v>0.99</v>
      </c>
      <c r="J119" s="1437">
        <v>0.8</v>
      </c>
      <c r="K119" s="1472">
        <v>0.78</v>
      </c>
      <c r="L119" s="1472">
        <v>0.76</v>
      </c>
      <c r="M119" s="1472">
        <v>0.74</v>
      </c>
      <c r="N119" s="1437">
        <v>0.73</v>
      </c>
      <c r="O119" s="1026"/>
      <c r="P119" s="676">
        <v>1</v>
      </c>
      <c r="Q119" s="1437">
        <v>0.99</v>
      </c>
      <c r="R119" s="1437">
        <v>0.8</v>
      </c>
      <c r="S119" s="1472">
        <v>0.73</v>
      </c>
      <c r="T119" s="1472">
        <v>0.73</v>
      </c>
      <c r="U119" s="1472">
        <v>0.73</v>
      </c>
      <c r="V119" s="1437">
        <v>0.73</v>
      </c>
    </row>
    <row r="120" spans="1:29" ht="15.75" customHeight="1">
      <c r="B120" s="1027" t="s">
        <v>686</v>
      </c>
      <c r="C120" s="1014"/>
      <c r="D120" s="1014"/>
      <c r="E120" s="1014"/>
      <c r="F120" s="1014"/>
      <c r="G120" s="1014"/>
      <c r="H120" s="1019">
        <f>H118*H119</f>
        <v>1</v>
      </c>
      <c r="I120" s="1019">
        <f t="shared" ref="I120:N120" si="55">I118*I119</f>
        <v>1.0199227499999997</v>
      </c>
      <c r="J120" s="1019">
        <f t="shared" si="55"/>
        <v>0.88787593032142331</v>
      </c>
      <c r="K120" s="1019">
        <f t="shared" si="55"/>
        <v>0.93258217373999597</v>
      </c>
      <c r="L120" s="1019">
        <f t="shared" si="55"/>
        <v>0.90866981031076532</v>
      </c>
      <c r="M120" s="1019">
        <f t="shared" si="55"/>
        <v>0.88475744688153457</v>
      </c>
      <c r="N120" s="1019">
        <f t="shared" si="55"/>
        <v>0.87280126516691925</v>
      </c>
      <c r="P120" s="1019">
        <v>1</v>
      </c>
      <c r="Q120" s="1019">
        <v>1.0199227499999997</v>
      </c>
      <c r="R120" s="1019">
        <v>0.88787593032142331</v>
      </c>
      <c r="S120" s="1019">
        <v>0.87280126516691925</v>
      </c>
      <c r="T120" s="1019">
        <v>0.87280126516691925</v>
      </c>
      <c r="U120" s="1019">
        <v>0.87280126516691925</v>
      </c>
      <c r="V120" s="1019">
        <v>0.87280126516691925</v>
      </c>
    </row>
    <row r="121" spans="1:29" ht="15.75" customHeight="1">
      <c r="F121" s="693"/>
      <c r="G121" s="693"/>
      <c r="H121" s="1471">
        <f>11.8*H118</f>
        <v>11.8</v>
      </c>
      <c r="I121" s="1471">
        <f t="shared" ref="I121:N121" si="56">11.8*I118</f>
        <v>12.156654999999997</v>
      </c>
      <c r="J121" s="1471">
        <f t="shared" si="56"/>
        <v>13.096169972240995</v>
      </c>
      <c r="K121" s="1471">
        <f t="shared" si="56"/>
        <v>14.108294423246093</v>
      </c>
      <c r="L121" s="1471">
        <f t="shared" si="56"/>
        <v>14.108294423246093</v>
      </c>
      <c r="M121" s="1471">
        <f t="shared" si="56"/>
        <v>14.108294423246093</v>
      </c>
      <c r="N121" s="1471">
        <f t="shared" si="56"/>
        <v>14.108294423246093</v>
      </c>
      <c r="V121" s="745"/>
    </row>
    <row r="122" spans="1:29" ht="15.75" customHeight="1">
      <c r="B122" s="723" t="s">
        <v>233</v>
      </c>
      <c r="F122" s="693"/>
      <c r="G122" s="693"/>
      <c r="H122" s="693"/>
      <c r="I122" s="678">
        <f>T126/I121</f>
        <v>0.9842031163522944</v>
      </c>
      <c r="J122" s="678">
        <f t="shared" ref="J122:K122" si="57">U126/J121</f>
        <v>0.79936020936112184</v>
      </c>
      <c r="K122" s="678">
        <f t="shared" si="57"/>
        <v>0.72985062593841543</v>
      </c>
      <c r="L122" s="678">
        <f>W126/L121</f>
        <v>0.72985062593841543</v>
      </c>
      <c r="M122" s="678">
        <f>X126/M121</f>
        <v>0.72985062593841543</v>
      </c>
      <c r="N122" s="678">
        <f>Y126/N121</f>
        <v>0.72985062593841543</v>
      </c>
      <c r="V122" s="745"/>
    </row>
    <row r="123" spans="1:29" ht="15.75" customHeight="1">
      <c r="C123" s="692" t="s">
        <v>34</v>
      </c>
      <c r="D123" s="692" t="s">
        <v>34</v>
      </c>
      <c r="F123" s="693"/>
      <c r="G123" s="693"/>
      <c r="H123" s="693"/>
      <c r="I123" s="693"/>
      <c r="J123" s="693"/>
      <c r="K123" s="693"/>
      <c r="L123" s="693"/>
      <c r="M123" s="693"/>
      <c r="N123" s="693"/>
      <c r="V123" s="745"/>
    </row>
    <row r="124" spans="1:29" ht="15.75" customHeight="1" thickBot="1">
      <c r="B124" s="693" t="s">
        <v>684</v>
      </c>
      <c r="C124" s="906">
        <v>11.8</v>
      </c>
      <c r="D124" s="692"/>
      <c r="F124" s="693"/>
      <c r="G124" s="693"/>
      <c r="H124" s="1464">
        <f>H126/D126-1</f>
        <v>-0.40244211006979347</v>
      </c>
      <c r="I124" s="693"/>
      <c r="J124" s="693"/>
      <c r="K124" s="693"/>
      <c r="L124" s="693"/>
      <c r="M124" s="693"/>
      <c r="N124" s="693"/>
    </row>
    <row r="125" spans="1:29" ht="15.75" customHeight="1">
      <c r="B125" s="1438"/>
      <c r="C125" s="1439">
        <v>2018</v>
      </c>
      <c r="D125" s="1439">
        <v>2019</v>
      </c>
      <c r="E125" s="1440">
        <v>2020</v>
      </c>
      <c r="F125" s="1441">
        <v>2021</v>
      </c>
      <c r="G125" s="1441">
        <v>2022</v>
      </c>
      <c r="H125" s="1441">
        <v>2023</v>
      </c>
      <c r="I125" s="1442">
        <v>2025</v>
      </c>
      <c r="J125" s="1442">
        <v>2030</v>
      </c>
      <c r="K125" s="1442">
        <v>2035</v>
      </c>
      <c r="L125" s="1442">
        <v>2040</v>
      </c>
      <c r="M125" s="1442">
        <v>2045</v>
      </c>
      <c r="N125" s="1442">
        <v>2050</v>
      </c>
      <c r="O125" s="693" t="s">
        <v>785</v>
      </c>
      <c r="P125" s="693" t="s">
        <v>786</v>
      </c>
      <c r="Q125" s="912" t="s">
        <v>504</v>
      </c>
      <c r="R125" s="913">
        <v>2022</v>
      </c>
      <c r="S125" s="913">
        <v>2023</v>
      </c>
      <c r="T125" s="913">
        <v>2025</v>
      </c>
      <c r="U125" s="913">
        <v>2030</v>
      </c>
      <c r="V125" s="913">
        <v>2035</v>
      </c>
      <c r="W125" s="913">
        <v>2040</v>
      </c>
      <c r="X125" s="913">
        <v>2045</v>
      </c>
      <c r="Y125" s="914">
        <v>2050</v>
      </c>
    </row>
    <row r="126" spans="1:29" ht="15.75" customHeight="1">
      <c r="B126" s="1443" t="s">
        <v>581</v>
      </c>
      <c r="C126" s="1447">
        <v>22.649159502219</v>
      </c>
      <c r="D126" s="1447">
        <v>19.747040745086998</v>
      </c>
      <c r="E126" s="1447">
        <v>11.254968635573</v>
      </c>
      <c r="F126" s="1447">
        <v>12.439360009745998</v>
      </c>
      <c r="G126" s="1468">
        <v>13.460678300000001</v>
      </c>
      <c r="H126" s="1468">
        <v>11.8</v>
      </c>
      <c r="I126" s="1465">
        <f t="shared" ref="I126:K126" si="58">$H126*I120</f>
        <v>12.035088449999996</v>
      </c>
      <c r="J126" s="1465">
        <f>$H126*J120</f>
        <v>10.476935977792795</v>
      </c>
      <c r="K126" s="1447">
        <f t="shared" si="58"/>
        <v>11.004469650131954</v>
      </c>
      <c r="L126" s="1447">
        <f>$H126*L120</f>
        <v>10.722303761667032</v>
      </c>
      <c r="M126" s="1447">
        <f>$H126*M120</f>
        <v>10.440137873202108</v>
      </c>
      <c r="N126" s="1447">
        <f>$H126*N120</f>
        <v>10.299054928969648</v>
      </c>
      <c r="O126" s="722">
        <f>J126/D126-1</f>
        <v>-0.46944273255731117</v>
      </c>
      <c r="P126" s="722">
        <f>N126/D126-1</f>
        <v>-0.47845071765844105</v>
      </c>
      <c r="Q126" s="915" t="s">
        <v>724</v>
      </c>
      <c r="R126" s="940">
        <v>13.460678300000001</v>
      </c>
      <c r="S126" s="940">
        <v>11.8</v>
      </c>
      <c r="T126" s="922">
        <v>11.964617735419699</v>
      </c>
      <c r="U126" s="1419">
        <v>10.468557170839398</v>
      </c>
      <c r="V126" s="922">
        <v>10.296947515729617</v>
      </c>
      <c r="W126" s="922">
        <v>10.296947515729617</v>
      </c>
      <c r="X126" s="922">
        <v>10.296947515729617</v>
      </c>
      <c r="Y126" s="1419">
        <v>10.296947515729617</v>
      </c>
    </row>
    <row r="127" spans="1:29" ht="15.75" customHeight="1">
      <c r="B127" s="1443" t="s">
        <v>514</v>
      </c>
      <c r="C127" s="1447">
        <f t="shared" ref="C127:N127" si="59">C126/11.63</f>
        <v>1.9474771712999999</v>
      </c>
      <c r="D127" s="1447">
        <f t="shared" si="59"/>
        <v>1.6979398748999996</v>
      </c>
      <c r="E127" s="1447">
        <f t="shared" si="59"/>
        <v>0.96775310709999995</v>
      </c>
      <c r="F127" s="1447">
        <f t="shared" si="59"/>
        <v>1.0695924341999998</v>
      </c>
      <c r="G127" s="1468">
        <f t="shared" si="59"/>
        <v>1.15741</v>
      </c>
      <c r="H127" s="1468">
        <f t="shared" si="59"/>
        <v>1.0146173688736027</v>
      </c>
      <c r="I127" s="1465">
        <f t="shared" si="59"/>
        <v>1.0348313370593289</v>
      </c>
      <c r="J127" s="1465">
        <f t="shared" si="59"/>
        <v>0.90085434030892475</v>
      </c>
      <c r="K127" s="1447">
        <f t="shared" si="59"/>
        <v>0.94621407137849989</v>
      </c>
      <c r="L127" s="1447">
        <f t="shared" si="59"/>
        <v>0.92195217211238445</v>
      </c>
      <c r="M127" s="1447">
        <f t="shared" si="59"/>
        <v>0.8976902728462689</v>
      </c>
      <c r="N127" s="1447">
        <f t="shared" si="59"/>
        <v>0.88555932321321129</v>
      </c>
      <c r="O127" s="722">
        <f>J127/D127-1</f>
        <v>-0.46944273255731117</v>
      </c>
      <c r="P127" s="722">
        <f>N127/D127-1</f>
        <v>-0.47845071765844105</v>
      </c>
      <c r="Q127" s="915" t="s">
        <v>725</v>
      </c>
      <c r="R127" s="924">
        <v>0</v>
      </c>
      <c r="S127" s="924">
        <v>0</v>
      </c>
      <c r="T127" s="925">
        <v>0</v>
      </c>
      <c r="U127" s="1467">
        <v>5.1557630620188435E-2</v>
      </c>
      <c r="V127" s="925">
        <v>0.27955942389650562</v>
      </c>
      <c r="W127" s="925">
        <v>0.50756121717282288</v>
      </c>
      <c r="X127" s="925">
        <v>0.62513537910732975</v>
      </c>
      <c r="Y127" s="1467">
        <v>0.74270954104183651</v>
      </c>
    </row>
    <row r="128" spans="1:29" s="750" customFormat="1" ht="15.75" customHeight="1">
      <c r="B128" s="1444" t="s">
        <v>685</v>
      </c>
      <c r="C128" s="1445"/>
      <c r="D128" s="1445"/>
      <c r="E128" s="1445"/>
      <c r="F128" s="1445"/>
      <c r="G128" s="1469"/>
      <c r="H128" s="1470"/>
      <c r="I128" s="1466">
        <f t="shared" ref="I128:N128" si="60">I126/$H$126-1</f>
        <v>1.9922749999999656E-2</v>
      </c>
      <c r="J128" s="1466">
        <f t="shared" si="60"/>
        <v>-0.11212406967857669</v>
      </c>
      <c r="K128" s="1446">
        <f t="shared" si="60"/>
        <v>-6.7417826260003921E-2</v>
      </c>
      <c r="L128" s="1446">
        <f t="shared" si="60"/>
        <v>-9.1330189689234675E-2</v>
      </c>
      <c r="M128" s="1446">
        <f t="shared" si="60"/>
        <v>-0.11524255311846543</v>
      </c>
      <c r="N128" s="1446">
        <f t="shared" si="60"/>
        <v>-0.12719873483308075</v>
      </c>
      <c r="O128" s="722"/>
      <c r="P128" s="722"/>
      <c r="Q128" s="915" t="s">
        <v>726</v>
      </c>
      <c r="R128" s="924">
        <v>0</v>
      </c>
      <c r="S128" s="924">
        <v>0</v>
      </c>
      <c r="T128" s="925">
        <v>0.04</v>
      </c>
      <c r="U128" s="1467">
        <v>0.10509010392995558</v>
      </c>
      <c r="V128" s="925">
        <v>0.16086090013844651</v>
      </c>
      <c r="W128" s="925">
        <v>0.21663169634693741</v>
      </c>
      <c r="X128" s="925">
        <v>0.23696107765255042</v>
      </c>
      <c r="Y128" s="1467">
        <v>0.25729045895816344</v>
      </c>
      <c r="Z128" s="693"/>
    </row>
    <row r="129" spans="2:22" ht="15.75" customHeight="1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V129" s="745"/>
    </row>
    <row r="130" spans="2:22" ht="15.75" customHeight="1">
      <c r="B130" s="1" t="s">
        <v>523</v>
      </c>
      <c r="C130" s="2"/>
      <c r="D130" s="2"/>
      <c r="E130" s="2"/>
      <c r="F130" s="693"/>
      <c r="G130" s="693"/>
      <c r="H130" s="693"/>
      <c r="I130" s="693"/>
      <c r="J130" s="693"/>
      <c r="K130" s="693"/>
      <c r="L130" s="693"/>
      <c r="M130" s="693"/>
      <c r="N130" s="693"/>
      <c r="V130" s="745"/>
    </row>
    <row r="131" spans="2:22" ht="15.75" customHeight="1">
      <c r="B131" s="690"/>
      <c r="C131" s="710">
        <v>2040</v>
      </c>
      <c r="D131" s="2"/>
      <c r="E131" s="2"/>
      <c r="F131" s="693"/>
      <c r="G131" s="693"/>
      <c r="H131" s="693"/>
      <c r="I131" s="693"/>
      <c r="J131" s="693"/>
      <c r="K131" s="693"/>
      <c r="L131" s="693"/>
      <c r="M131" s="693"/>
      <c r="N131" s="693"/>
      <c r="V131" s="745"/>
    </row>
    <row r="132" spans="2:22" ht="15.75" customHeight="1">
      <c r="B132" s="739" t="s">
        <v>396</v>
      </c>
      <c r="C132" s="538">
        <v>0</v>
      </c>
      <c r="D132" s="2"/>
      <c r="E132" s="2"/>
      <c r="F132" s="693"/>
      <c r="G132" s="693"/>
      <c r="H132" s="693"/>
      <c r="I132" s="693"/>
      <c r="J132" s="693"/>
      <c r="K132" s="693"/>
      <c r="L132" s="693"/>
      <c r="M132" s="693"/>
      <c r="N132" s="693"/>
      <c r="V132" s="745"/>
    </row>
    <row r="133" spans="2:22" ht="15.75" customHeight="1">
      <c r="B133" s="708" t="s">
        <v>509</v>
      </c>
      <c r="C133" s="539">
        <v>0</v>
      </c>
      <c r="D133" s="2"/>
      <c r="E133" s="2"/>
      <c r="F133" s="693"/>
      <c r="G133" s="693"/>
      <c r="H133" s="693"/>
      <c r="I133" s="693"/>
      <c r="J133" s="693"/>
      <c r="K133" s="693"/>
      <c r="L133" s="693"/>
      <c r="M133" s="693"/>
      <c r="N133" s="693"/>
      <c r="V133" s="745"/>
    </row>
    <row r="134" spans="2:22" ht="15.75" customHeight="1">
      <c r="B134" s="708" t="s">
        <v>349</v>
      </c>
      <c r="C134" s="539">
        <v>0</v>
      </c>
      <c r="D134" s="2"/>
      <c r="E134" s="2"/>
      <c r="F134" s="2"/>
      <c r="G134" s="2"/>
      <c r="H134" s="2"/>
      <c r="I134" s="2"/>
      <c r="V134" s="745"/>
    </row>
    <row r="135" spans="2:22" ht="15.75" customHeight="1">
      <c r="B135" s="739" t="s">
        <v>251</v>
      </c>
      <c r="C135" s="538">
        <v>0.25729045895816344</v>
      </c>
      <c r="D135" s="2"/>
      <c r="E135" s="2"/>
      <c r="F135" s="2"/>
      <c r="G135" s="2"/>
      <c r="H135" s="2"/>
      <c r="I135" s="2"/>
      <c r="V135" s="745"/>
    </row>
    <row r="136" spans="2:22" ht="15.75" customHeight="1">
      <c r="B136" s="708" t="s">
        <v>510</v>
      </c>
      <c r="C136" s="539">
        <v>8.8118992463313173E-2</v>
      </c>
      <c r="D136" s="2"/>
      <c r="E136" s="2"/>
      <c r="F136" s="2"/>
      <c r="G136" s="2"/>
      <c r="H136" s="2"/>
      <c r="I136" s="2"/>
      <c r="V136" s="745"/>
    </row>
    <row r="137" spans="2:22" ht="15.75" customHeight="1">
      <c r="B137" s="708" t="s">
        <v>348</v>
      </c>
      <c r="C137" s="539">
        <v>0.16917146649485026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V137" s="745"/>
    </row>
    <row r="138" spans="2:22" ht="15.75" customHeight="1">
      <c r="B138" s="739" t="s">
        <v>441</v>
      </c>
      <c r="C138" s="538">
        <v>0.74270954104183651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V138" s="745"/>
    </row>
    <row r="139" spans="2:22" ht="15.75" customHeight="1">
      <c r="B139" s="736" t="s">
        <v>511</v>
      </c>
      <c r="C139" s="541">
        <v>0.34908092469112756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V139" s="745"/>
    </row>
    <row r="140" spans="2:22" ht="15.75" customHeight="1">
      <c r="B140" s="736" t="s">
        <v>512</v>
      </c>
      <c r="C140" s="539">
        <v>0.2537571997422754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V140" s="745"/>
    </row>
    <row r="141" spans="2:22" ht="15.75" customHeight="1">
      <c r="B141" s="736" t="s">
        <v>79</v>
      </c>
      <c r="C141" s="539">
        <v>0.13987141660843364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V141" s="745"/>
    </row>
    <row r="142" spans="2:22" ht="15.75" customHeight="1">
      <c r="B142" s="725" t="s">
        <v>513</v>
      </c>
      <c r="C142" s="540">
        <v>1.0445468613359705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V142" s="745"/>
    </row>
    <row r="143" spans="2:22" ht="15.75" customHeight="1">
      <c r="B143" s="725"/>
      <c r="C143" s="54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V143" s="745"/>
    </row>
    <row r="144" spans="2:22" ht="15.75" customHeight="1">
      <c r="B144" s="724"/>
      <c r="C144" s="1015"/>
      <c r="D144" s="1015"/>
      <c r="E144" s="1015"/>
      <c r="F144" s="1015"/>
      <c r="G144" s="1015"/>
      <c r="H144" s="1015"/>
      <c r="I144" s="1015"/>
      <c r="J144" s="1015"/>
      <c r="K144" s="1015"/>
      <c r="L144" s="1015"/>
      <c r="M144" s="1015"/>
      <c r="N144" s="1015"/>
      <c r="O144" s="709"/>
      <c r="V144" s="745"/>
    </row>
    <row r="145" spans="2:41" ht="15.75" customHeight="1">
      <c r="B145" s="687" t="s">
        <v>129</v>
      </c>
      <c r="C145" s="707" t="s">
        <v>579</v>
      </c>
      <c r="D145" s="707"/>
      <c r="E145" s="707"/>
      <c r="F145" s="707"/>
      <c r="G145" s="707"/>
      <c r="H145" s="707"/>
      <c r="I145" s="707"/>
      <c r="J145" s="707"/>
      <c r="K145" s="707"/>
      <c r="L145" s="707"/>
      <c r="M145" s="707"/>
      <c r="N145" s="707"/>
      <c r="O145" s="709"/>
      <c r="V145" s="745"/>
    </row>
    <row r="146" spans="2:41" ht="15.75" customHeight="1">
      <c r="B146" s="690"/>
      <c r="C146" s="710">
        <v>2018</v>
      </c>
      <c r="D146" s="710">
        <v>2019</v>
      </c>
      <c r="E146" s="710">
        <v>2020</v>
      </c>
      <c r="F146" s="710">
        <v>2021</v>
      </c>
      <c r="G146" s="710">
        <v>2022</v>
      </c>
      <c r="H146" s="710">
        <v>2023</v>
      </c>
      <c r="I146" s="710">
        <v>2025</v>
      </c>
      <c r="J146" s="710">
        <v>2030</v>
      </c>
      <c r="K146" s="710">
        <v>2035</v>
      </c>
      <c r="L146" s="710">
        <v>2040</v>
      </c>
      <c r="M146" s="710">
        <v>2045</v>
      </c>
      <c r="N146" s="710">
        <v>2050</v>
      </c>
      <c r="O146" s="709"/>
      <c r="V146" s="745"/>
    </row>
    <row r="147" spans="2:41" ht="15.75" customHeight="1">
      <c r="B147" s="1448" t="s">
        <v>396</v>
      </c>
      <c r="C147" s="1449">
        <f t="shared" ref="C147:D147" si="61">1-C150-C153</f>
        <v>1</v>
      </c>
      <c r="D147" s="1449">
        <f t="shared" si="61"/>
        <v>1</v>
      </c>
      <c r="E147" s="1449">
        <f t="shared" ref="E147:G147" si="62">1-E150-E153</f>
        <v>1</v>
      </c>
      <c r="F147" s="1449">
        <f t="shared" si="62"/>
        <v>1</v>
      </c>
      <c r="G147" s="1449">
        <f t="shared" si="62"/>
        <v>1</v>
      </c>
      <c r="H147" s="1449">
        <f t="shared" ref="H147" si="63">1-H150-H153</f>
        <v>1</v>
      </c>
      <c r="I147" s="1450">
        <v>0.96</v>
      </c>
      <c r="J147" s="1450">
        <v>0.84335226544985598</v>
      </c>
      <c r="K147" s="1450">
        <v>0.55957967596504787</v>
      </c>
      <c r="L147" s="1450">
        <v>0.2758070864802396</v>
      </c>
      <c r="M147" s="1450">
        <v>0.1379035432401198</v>
      </c>
      <c r="N147" s="1450">
        <v>0</v>
      </c>
      <c r="O147" s="709"/>
      <c r="V147" s="745"/>
    </row>
    <row r="148" spans="2:41" ht="15.75" customHeight="1">
      <c r="B148" s="1451" t="s">
        <v>509</v>
      </c>
      <c r="C148" s="1452">
        <f t="shared" ref="C148:D148" si="64">C147-C149</f>
        <v>1</v>
      </c>
      <c r="D148" s="1452">
        <f t="shared" si="64"/>
        <v>1</v>
      </c>
      <c r="E148" s="1452">
        <v>1</v>
      </c>
      <c r="F148" s="1452">
        <v>1</v>
      </c>
      <c r="G148" s="1452">
        <v>1</v>
      </c>
      <c r="H148" s="1452">
        <v>1</v>
      </c>
      <c r="I148" s="1453">
        <v>0.82499999999999996</v>
      </c>
      <c r="J148" s="1453">
        <v>0.71612760713870827</v>
      </c>
      <c r="K148" s="1453">
        <v>0.49596734680947396</v>
      </c>
      <c r="L148" s="1453">
        <v>0.2758070864802396</v>
      </c>
      <c r="M148" s="1453">
        <v>0.1379035432401198</v>
      </c>
      <c r="N148" s="1453">
        <v>0</v>
      </c>
      <c r="O148" s="709"/>
      <c r="V148" s="745"/>
    </row>
    <row r="149" spans="2:41" ht="15.75" customHeight="1">
      <c r="B149" s="1451" t="s">
        <v>349</v>
      </c>
      <c r="C149" s="1452">
        <v>0</v>
      </c>
      <c r="D149" s="1452">
        <v>0</v>
      </c>
      <c r="E149" s="1452">
        <v>0</v>
      </c>
      <c r="F149" s="1452">
        <v>0</v>
      </c>
      <c r="G149" s="1452">
        <v>0</v>
      </c>
      <c r="H149" s="1452">
        <v>0</v>
      </c>
      <c r="I149" s="1453">
        <v>0.13500000000000001</v>
      </c>
      <c r="J149" s="1453">
        <v>0.12722465831114776</v>
      </c>
      <c r="K149" s="1453">
        <v>6.3612329155573882E-2</v>
      </c>
      <c r="L149" s="1453">
        <v>0</v>
      </c>
      <c r="M149" s="1454">
        <v>0</v>
      </c>
      <c r="N149" s="1454">
        <v>0</v>
      </c>
      <c r="O149" s="709"/>
      <c r="V149" s="745"/>
    </row>
    <row r="150" spans="2:41" ht="15.75" customHeight="1">
      <c r="B150" s="1448" t="s">
        <v>251</v>
      </c>
      <c r="C150" s="1449">
        <f>0</f>
        <v>0</v>
      </c>
      <c r="D150" s="1449">
        <f>0</f>
        <v>0</v>
      </c>
      <c r="E150" s="1449">
        <f>0</f>
        <v>0</v>
      </c>
      <c r="F150" s="1449">
        <f>0</f>
        <v>0</v>
      </c>
      <c r="G150" s="1449">
        <f>0</f>
        <v>0</v>
      </c>
      <c r="H150" s="1449">
        <f>0</f>
        <v>0</v>
      </c>
      <c r="I150" s="1455">
        <v>0.04</v>
      </c>
      <c r="J150" s="1455">
        <v>0.10509010392995558</v>
      </c>
      <c r="K150" s="1455">
        <v>0.16086090013844651</v>
      </c>
      <c r="L150" s="1455">
        <v>0.21663169634693741</v>
      </c>
      <c r="M150" s="1455">
        <v>0.23696107765255042</v>
      </c>
      <c r="N150" s="1455">
        <v>0.25729045895816344</v>
      </c>
      <c r="O150" s="709"/>
      <c r="V150" s="745"/>
    </row>
    <row r="151" spans="2:41" ht="15.75" customHeight="1">
      <c r="B151" s="1451" t="s">
        <v>510</v>
      </c>
      <c r="C151" s="1452">
        <f>0</f>
        <v>0</v>
      </c>
      <c r="D151" s="1452">
        <f>0</f>
        <v>0</v>
      </c>
      <c r="E151" s="1452">
        <v>0</v>
      </c>
      <c r="F151" s="1452">
        <v>0</v>
      </c>
      <c r="G151" s="1452">
        <v>0</v>
      </c>
      <c r="H151" s="1452">
        <v>0</v>
      </c>
      <c r="I151" s="1456">
        <v>2.5000000000000001E-2</v>
      </c>
      <c r="J151" s="1456">
        <v>4.6021512571208414E-2</v>
      </c>
      <c r="K151" s="1456">
        <v>6.2607778926238991E-2</v>
      </c>
      <c r="L151" s="1456">
        <v>7.9194045281269568E-2</v>
      </c>
      <c r="M151" s="1456">
        <v>8.3656518872291363E-2</v>
      </c>
      <c r="N151" s="1456">
        <v>8.8118992463313173E-2</v>
      </c>
      <c r="O151" s="709"/>
      <c r="V151" s="745"/>
    </row>
    <row r="152" spans="2:41" ht="15.75" customHeight="1">
      <c r="B152" s="1451" t="s">
        <v>348</v>
      </c>
      <c r="C152" s="1452">
        <v>0</v>
      </c>
      <c r="D152" s="1452">
        <v>0</v>
      </c>
      <c r="E152" s="1452">
        <v>0</v>
      </c>
      <c r="F152" s="1452">
        <v>0</v>
      </c>
      <c r="G152" s="1452">
        <v>0</v>
      </c>
      <c r="H152" s="1452">
        <v>0</v>
      </c>
      <c r="I152" s="1457">
        <v>1.5000000000000001E-2</v>
      </c>
      <c r="J152" s="1458">
        <v>5.9068591358747174E-2</v>
      </c>
      <c r="K152" s="1458">
        <v>9.8253121212207514E-2</v>
      </c>
      <c r="L152" s="1458">
        <v>0.13743765106566785</v>
      </c>
      <c r="M152" s="1458">
        <v>0.15330455878025906</v>
      </c>
      <c r="N152" s="1458">
        <v>0.16917146649485026</v>
      </c>
      <c r="O152" s="709"/>
      <c r="V152" s="745"/>
    </row>
    <row r="153" spans="2:41" ht="15.75" customHeight="1">
      <c r="B153" s="1448" t="s">
        <v>441</v>
      </c>
      <c r="C153" s="1449">
        <f>0</f>
        <v>0</v>
      </c>
      <c r="D153" s="1449">
        <f>0</f>
        <v>0</v>
      </c>
      <c r="E153" s="1449">
        <f>0</f>
        <v>0</v>
      </c>
      <c r="F153" s="1449">
        <f>0</f>
        <v>0</v>
      </c>
      <c r="G153" s="1449">
        <f>0</f>
        <v>0</v>
      </c>
      <c r="H153" s="1449">
        <f>0</f>
        <v>0</v>
      </c>
      <c r="I153" s="1450">
        <v>0</v>
      </c>
      <c r="J153" s="1450">
        <v>5.1557630620188435E-2</v>
      </c>
      <c r="K153" s="1450">
        <v>0.27955942389650562</v>
      </c>
      <c r="L153" s="1450">
        <v>0.50756121717282288</v>
      </c>
      <c r="M153" s="1450">
        <v>0.62513537910732975</v>
      </c>
      <c r="N153" s="1450">
        <v>0.74270954104183651</v>
      </c>
      <c r="O153" s="709"/>
      <c r="V153" s="745"/>
    </row>
    <row r="154" spans="2:41" s="699" customFormat="1" ht="15.75" customHeight="1">
      <c r="B154" s="1459" t="s">
        <v>715</v>
      </c>
      <c r="C154" s="1460">
        <f t="shared" ref="C154:D154" si="65">C153</f>
        <v>0</v>
      </c>
      <c r="D154" s="1460">
        <f t="shared" si="65"/>
        <v>0</v>
      </c>
      <c r="E154" s="1460">
        <f t="shared" ref="E154:G156" si="66">E153</f>
        <v>0</v>
      </c>
      <c r="F154" s="1460">
        <f t="shared" si="66"/>
        <v>0</v>
      </c>
      <c r="G154" s="1460">
        <f t="shared" si="66"/>
        <v>0</v>
      </c>
      <c r="H154" s="1460">
        <f t="shared" ref="H154" si="67">H153</f>
        <v>0</v>
      </c>
      <c r="I154" s="1453">
        <v>0</v>
      </c>
      <c r="J154" s="1453">
        <v>3.263580699443375E-3</v>
      </c>
      <c r="K154" s="1453">
        <v>0.11887983757266907</v>
      </c>
      <c r="L154" s="1453">
        <v>0.23449609444589475</v>
      </c>
      <c r="M154" s="1456">
        <v>0.29178850956851116</v>
      </c>
      <c r="N154" s="1456">
        <v>0.34908092469112756</v>
      </c>
      <c r="O154" s="658"/>
      <c r="P154" s="693"/>
      <c r="Q154" s="693"/>
      <c r="R154" s="693"/>
      <c r="S154" s="693"/>
      <c r="T154" s="693"/>
      <c r="U154" s="693"/>
      <c r="V154" s="745"/>
      <c r="W154" s="693"/>
      <c r="X154" s="693"/>
      <c r="Y154" s="693"/>
      <c r="Z154" s="693"/>
      <c r="AA154" s="693"/>
      <c r="AB154" s="693"/>
    </row>
    <row r="155" spans="2:41" ht="15.75" customHeight="1">
      <c r="B155" s="1459" t="s">
        <v>512</v>
      </c>
      <c r="C155" s="1460">
        <f t="shared" ref="C155:D156" si="68">C154</f>
        <v>0</v>
      </c>
      <c r="D155" s="1460">
        <f t="shared" si="68"/>
        <v>0</v>
      </c>
      <c r="E155" s="1460">
        <f t="shared" si="66"/>
        <v>0</v>
      </c>
      <c r="F155" s="1460">
        <f t="shared" si="66"/>
        <v>0</v>
      </c>
      <c r="G155" s="1460">
        <f t="shared" si="66"/>
        <v>0</v>
      </c>
      <c r="H155" s="1460">
        <f t="shared" ref="H155" si="69">H154</f>
        <v>0</v>
      </c>
      <c r="I155" s="1453">
        <v>0</v>
      </c>
      <c r="J155" s="1453">
        <v>4.089364017144035E-2</v>
      </c>
      <c r="K155" s="1453">
        <v>0.12352505838497105</v>
      </c>
      <c r="L155" s="1453">
        <v>0.20615647659850175</v>
      </c>
      <c r="M155" s="1456">
        <v>0.22995683817038859</v>
      </c>
      <c r="N155" s="1454">
        <v>0.2537571997422754</v>
      </c>
      <c r="O155" s="709"/>
      <c r="V155" s="745"/>
    </row>
    <row r="156" spans="2:41" ht="15.75" customHeight="1">
      <c r="B156" s="1459" t="s">
        <v>79</v>
      </c>
      <c r="C156" s="1460">
        <f t="shared" si="68"/>
        <v>0</v>
      </c>
      <c r="D156" s="1460">
        <f t="shared" si="68"/>
        <v>0</v>
      </c>
      <c r="E156" s="1460">
        <f t="shared" si="66"/>
        <v>0</v>
      </c>
      <c r="F156" s="1460">
        <f t="shared" si="66"/>
        <v>0</v>
      </c>
      <c r="G156" s="1460">
        <f t="shared" si="66"/>
        <v>0</v>
      </c>
      <c r="H156" s="1460">
        <f t="shared" ref="H156" si="70">H155</f>
        <v>0</v>
      </c>
      <c r="I156" s="1453">
        <v>0</v>
      </c>
      <c r="J156" s="1453">
        <v>7.4004097493047052E-3</v>
      </c>
      <c r="K156" s="1453">
        <v>3.715452793886552E-2</v>
      </c>
      <c r="L156" s="1453">
        <v>6.6908646128426341E-2</v>
      </c>
      <c r="M156" s="1456">
        <v>0.10339003136842999</v>
      </c>
      <c r="N156" s="1454">
        <v>0.13987141660843364</v>
      </c>
      <c r="O156" s="709"/>
      <c r="V156" s="745"/>
    </row>
    <row r="157" spans="2:41" ht="15.75" customHeight="1">
      <c r="B157" s="693" t="s">
        <v>442</v>
      </c>
      <c r="C157" s="1012"/>
      <c r="D157" s="1012"/>
      <c r="E157" s="1012"/>
      <c r="F157" s="1012"/>
      <c r="G157" s="1012"/>
      <c r="H157" s="1012"/>
      <c r="I157" s="1461">
        <f>I147-1</f>
        <v>-4.0000000000000036E-2</v>
      </c>
      <c r="J157" s="1461">
        <f t="shared" ref="J157:N157" si="71">J147-1</f>
        <v>-0.15664773455014402</v>
      </c>
      <c r="K157" s="1461">
        <f t="shared" si="71"/>
        <v>-0.44042032403495213</v>
      </c>
      <c r="L157" s="1461">
        <f t="shared" si="71"/>
        <v>-0.72419291351976045</v>
      </c>
      <c r="M157" s="1461">
        <f t="shared" si="71"/>
        <v>-0.86209645675988023</v>
      </c>
      <c r="N157" s="1461">
        <f t="shared" si="71"/>
        <v>-1</v>
      </c>
      <c r="O157" s="709"/>
      <c r="V157" s="745"/>
    </row>
    <row r="158" spans="2:41" ht="15.75" customHeight="1">
      <c r="B158" s="693" t="s">
        <v>716</v>
      </c>
      <c r="I158" s="1462">
        <v>-0.02</v>
      </c>
      <c r="J158" s="1462">
        <v>-0.06</v>
      </c>
      <c r="K158" s="1462">
        <v>-0.14499999999999999</v>
      </c>
      <c r="L158" s="1462">
        <v>-0.31</v>
      </c>
      <c r="M158" s="1462">
        <v>-0.62</v>
      </c>
      <c r="N158" s="1462">
        <v>-0.8</v>
      </c>
      <c r="O158" s="709"/>
      <c r="V158" s="745"/>
    </row>
    <row r="159" spans="2:41" ht="15.75" customHeight="1">
      <c r="B159" s="709"/>
      <c r="C159" s="735"/>
      <c r="D159" s="735"/>
      <c r="E159" s="735"/>
      <c r="F159" s="735"/>
      <c r="G159" s="735"/>
      <c r="H159" s="735"/>
      <c r="I159" s="1020"/>
      <c r="J159" s="1020"/>
      <c r="K159" s="1020"/>
      <c r="L159" s="1020"/>
      <c r="M159" s="1020"/>
      <c r="N159" s="1020"/>
      <c r="O159" s="709"/>
      <c r="P159" s="709"/>
      <c r="Q159" s="709"/>
      <c r="R159" s="709"/>
      <c r="S159" s="709"/>
      <c r="T159" s="709"/>
      <c r="U159" s="709"/>
      <c r="V159" s="735"/>
      <c r="W159" s="709"/>
      <c r="X159" s="709"/>
      <c r="Y159" s="709"/>
      <c r="Z159" s="709"/>
      <c r="AA159" s="709"/>
      <c r="AB159" s="709"/>
      <c r="AL159" s="674"/>
      <c r="AM159" s="674"/>
      <c r="AN159" s="674"/>
      <c r="AO159" s="674"/>
    </row>
    <row r="160" spans="2:41" ht="15.75" customHeight="1">
      <c r="B160" s="709" t="s">
        <v>615</v>
      </c>
      <c r="C160" s="735"/>
      <c r="D160" s="735"/>
      <c r="E160" s="735"/>
      <c r="F160" s="735"/>
      <c r="G160" s="735"/>
      <c r="H160" s="735"/>
      <c r="I160" s="1020">
        <v>0.64</v>
      </c>
      <c r="J160" s="1020">
        <v>0.8</v>
      </c>
      <c r="K160" s="1020">
        <f>85%</f>
        <v>0.85</v>
      </c>
      <c r="L160" s="1020">
        <f>85%</f>
        <v>0.85</v>
      </c>
      <c r="M160" s="1020">
        <f>85%</f>
        <v>0.85</v>
      </c>
      <c r="N160" s="1020">
        <f>85%</f>
        <v>0.85</v>
      </c>
      <c r="O160" s="709"/>
      <c r="P160" s="709"/>
      <c r="Q160" s="709"/>
      <c r="R160" s="709"/>
      <c r="S160" s="709"/>
      <c r="T160" s="709"/>
      <c r="U160" s="709"/>
      <c r="V160" s="735"/>
      <c r="W160" s="709"/>
      <c r="X160" s="709"/>
      <c r="Y160" s="709"/>
      <c r="Z160" s="709"/>
      <c r="AA160" s="709"/>
      <c r="AB160" s="709"/>
      <c r="AL160" s="674"/>
      <c r="AM160" s="674"/>
      <c r="AN160" s="674"/>
      <c r="AO160" s="674"/>
    </row>
    <row r="161" spans="2:41" ht="15.75" customHeight="1">
      <c r="B161" s="693" t="s">
        <v>594</v>
      </c>
      <c r="C161" s="1016"/>
      <c r="D161" s="1016"/>
      <c r="E161" s="1016"/>
      <c r="F161" s="1016"/>
      <c r="G161" s="1016"/>
      <c r="H161" s="1016"/>
      <c r="I161" s="1016">
        <f>I157*I160</f>
        <v>-2.5600000000000022E-2</v>
      </c>
      <c r="J161" s="1021">
        <f t="shared" ref="J161:N161" si="72">J157*J160</f>
        <v>-0.12531818764011524</v>
      </c>
      <c r="K161" s="1021">
        <f t="shared" si="72"/>
        <v>-0.37435727542970931</v>
      </c>
      <c r="L161" s="1012">
        <f t="shared" si="72"/>
        <v>-0.61556397649179639</v>
      </c>
      <c r="M161" s="1012">
        <f t="shared" si="72"/>
        <v>-0.73278198824589813</v>
      </c>
      <c r="N161" s="1012">
        <f t="shared" si="72"/>
        <v>-0.85</v>
      </c>
      <c r="O161" s="720"/>
      <c r="P161" s="720"/>
      <c r="Q161" s="720"/>
      <c r="R161" s="720"/>
      <c r="S161" s="720"/>
      <c r="T161" s="720"/>
      <c r="U161" s="720"/>
      <c r="V161" s="720"/>
      <c r="W161" s="720"/>
      <c r="X161" s="720"/>
      <c r="Y161" s="720"/>
      <c r="Z161" s="720"/>
      <c r="AA161" s="720"/>
      <c r="AB161" s="720"/>
      <c r="AL161" s="674"/>
      <c r="AM161" s="674"/>
      <c r="AN161" s="674"/>
      <c r="AO161" s="674"/>
    </row>
    <row r="162" spans="2:41" ht="15.75" customHeight="1">
      <c r="O162" s="720"/>
      <c r="P162" s="720"/>
    </row>
    <row r="163" spans="2:41" ht="15.75" customHeight="1">
      <c r="B163" s="693" t="s">
        <v>638</v>
      </c>
      <c r="C163" s="1012">
        <f t="shared" ref="C163:N163" si="73">C149+C152+C155+C156</f>
        <v>0</v>
      </c>
      <c r="D163" s="1012">
        <f t="shared" si="73"/>
        <v>0</v>
      </c>
      <c r="E163" s="1012">
        <f t="shared" si="73"/>
        <v>0</v>
      </c>
      <c r="F163" s="1012">
        <f t="shared" si="73"/>
        <v>0</v>
      </c>
      <c r="G163" s="1012">
        <f t="shared" si="73"/>
        <v>0</v>
      </c>
      <c r="H163" s="1012"/>
      <c r="I163" s="1012">
        <f t="shared" si="73"/>
        <v>0.15000000000000002</v>
      </c>
      <c r="J163" s="1012">
        <f t="shared" si="73"/>
        <v>0.23458729959063998</v>
      </c>
      <c r="K163" s="1012">
        <f t="shared" si="73"/>
        <v>0.32254503669161794</v>
      </c>
      <c r="L163" s="1012">
        <f t="shared" si="73"/>
        <v>0.41050277379259598</v>
      </c>
      <c r="M163" s="1012">
        <f t="shared" si="73"/>
        <v>0.48665142831907765</v>
      </c>
      <c r="N163" s="1012">
        <f t="shared" si="73"/>
        <v>0.56280008284555927</v>
      </c>
      <c r="O163" s="720"/>
      <c r="P163" s="720"/>
    </row>
    <row r="164" spans="2:41" ht="15.75" customHeight="1">
      <c r="B164" s="693" t="s">
        <v>520</v>
      </c>
      <c r="C164" s="1012">
        <f t="shared" ref="C164:N164" si="74">C148+C151+C154</f>
        <v>1</v>
      </c>
      <c r="D164" s="1012">
        <f t="shared" si="74"/>
        <v>1</v>
      </c>
      <c r="E164" s="1012">
        <f t="shared" si="74"/>
        <v>1</v>
      </c>
      <c r="F164" s="1012">
        <f t="shared" si="74"/>
        <v>1</v>
      </c>
      <c r="G164" s="1012">
        <f t="shared" si="74"/>
        <v>1</v>
      </c>
      <c r="H164" s="1012"/>
      <c r="I164" s="1012">
        <f t="shared" si="74"/>
        <v>0.85</v>
      </c>
      <c r="J164" s="1012">
        <f t="shared" si="74"/>
        <v>0.76541270040936005</v>
      </c>
      <c r="K164" s="1012">
        <f t="shared" si="74"/>
        <v>0.67745496330838206</v>
      </c>
      <c r="L164" s="1012">
        <f t="shared" si="74"/>
        <v>0.58949722620740386</v>
      </c>
      <c r="M164" s="1012">
        <f t="shared" si="74"/>
        <v>0.51334857168092229</v>
      </c>
      <c r="N164" s="1012">
        <f t="shared" si="74"/>
        <v>0.43719991715444073</v>
      </c>
      <c r="O164" s="720"/>
      <c r="P164" s="720"/>
    </row>
    <row r="165" spans="2:41" ht="15.75" customHeight="1">
      <c r="B165" s="723" t="s">
        <v>234</v>
      </c>
      <c r="C165" s="730"/>
      <c r="D165" s="730"/>
      <c r="E165" s="730"/>
      <c r="F165" s="730"/>
      <c r="G165" s="730"/>
      <c r="H165" s="730"/>
      <c r="I165" s="730"/>
      <c r="J165" s="730"/>
      <c r="K165" s="730"/>
      <c r="L165" s="730"/>
      <c r="M165" s="730"/>
      <c r="N165" s="730"/>
      <c r="O165" s="720"/>
      <c r="P165" s="720"/>
      <c r="V165" s="745"/>
    </row>
    <row r="166" spans="2:41" ht="15.75" customHeight="1">
      <c r="B166" s="690"/>
      <c r="C166" s="710">
        <v>2018</v>
      </c>
      <c r="D166" s="710">
        <v>2019</v>
      </c>
      <c r="E166" s="710">
        <v>2020</v>
      </c>
      <c r="F166" s="710">
        <v>2021</v>
      </c>
      <c r="G166" s="710">
        <v>2022</v>
      </c>
      <c r="H166" s="710">
        <v>2023</v>
      </c>
      <c r="I166" s="710">
        <v>2025</v>
      </c>
      <c r="J166" s="710">
        <v>2030</v>
      </c>
      <c r="K166" s="710">
        <v>2035</v>
      </c>
      <c r="L166" s="710">
        <v>2040</v>
      </c>
      <c r="M166" s="710">
        <v>2045</v>
      </c>
      <c r="N166" s="710">
        <v>2050</v>
      </c>
      <c r="O166" s="720"/>
      <c r="P166" s="720"/>
      <c r="V166" s="745"/>
    </row>
    <row r="167" spans="2:41" ht="15.75" customHeight="1">
      <c r="B167" s="362" t="s">
        <v>347</v>
      </c>
      <c r="C167" s="700">
        <f t="shared" ref="C167:H167" si="75">C127</f>
        <v>1.9474771712999999</v>
      </c>
      <c r="D167" s="731">
        <f t="shared" si="75"/>
        <v>1.6979398748999996</v>
      </c>
      <c r="E167" s="731">
        <f t="shared" si="75"/>
        <v>0.96775310709999995</v>
      </c>
      <c r="F167" s="731">
        <f t="shared" si="75"/>
        <v>1.0695924341999998</v>
      </c>
      <c r="G167" s="731">
        <f t="shared" si="75"/>
        <v>1.15741</v>
      </c>
      <c r="H167" s="731">
        <f t="shared" si="75"/>
        <v>1.0146173688736027</v>
      </c>
      <c r="I167" s="700">
        <f t="shared" ref="I167:N167" si="76">I127</f>
        <v>1.0348313370593289</v>
      </c>
      <c r="J167" s="731">
        <f t="shared" si="76"/>
        <v>0.90085434030892475</v>
      </c>
      <c r="K167" s="700">
        <f t="shared" si="76"/>
        <v>0.94621407137849989</v>
      </c>
      <c r="L167" s="700">
        <f t="shared" si="76"/>
        <v>0.92195217211238445</v>
      </c>
      <c r="M167" s="700">
        <f t="shared" si="76"/>
        <v>0.8976902728462689</v>
      </c>
      <c r="N167" s="700">
        <f t="shared" si="76"/>
        <v>0.88555932321321129</v>
      </c>
      <c r="O167" s="720"/>
      <c r="P167" s="720"/>
      <c r="V167" s="745"/>
    </row>
    <row r="168" spans="2:41" ht="15.75" customHeight="1">
      <c r="B168" s="387" t="s">
        <v>348</v>
      </c>
      <c r="C168" s="721">
        <f t="shared" ref="C168:N168" si="77">C167*C152</f>
        <v>0</v>
      </c>
      <c r="D168" s="731">
        <f t="shared" si="77"/>
        <v>0</v>
      </c>
      <c r="E168" s="731">
        <f t="shared" si="77"/>
        <v>0</v>
      </c>
      <c r="F168" s="731">
        <f t="shared" ref="F168:G168" si="78">F167*F152</f>
        <v>0</v>
      </c>
      <c r="G168" s="731">
        <f t="shared" si="78"/>
        <v>0</v>
      </c>
      <c r="H168" s="731">
        <f t="shared" ref="H168" si="79">H167*H152</f>
        <v>0</v>
      </c>
      <c r="I168" s="721">
        <f t="shared" si="77"/>
        <v>1.5522470055889935E-2</v>
      </c>
      <c r="J168" s="731">
        <f t="shared" si="77"/>
        <v>5.3212196901461638E-2</v>
      </c>
      <c r="K168" s="721">
        <f t="shared" si="77"/>
        <v>9.2968485847848129E-2</v>
      </c>
      <c r="L168" s="721">
        <f t="shared" si="77"/>
        <v>0.12671094093001645</v>
      </c>
      <c r="M168" s="721">
        <f t="shared" si="77"/>
        <v>0.13762001120002762</v>
      </c>
      <c r="N168" s="721">
        <f t="shared" si="77"/>
        <v>0.14981136937616604</v>
      </c>
      <c r="V168" s="745"/>
    </row>
    <row r="169" spans="2:41" ht="15.75" customHeight="1">
      <c r="B169" s="365" t="s">
        <v>349</v>
      </c>
      <c r="C169" s="721">
        <f t="shared" ref="C169:N169" si="80">C167*C149</f>
        <v>0</v>
      </c>
      <c r="D169" s="731">
        <f t="shared" si="80"/>
        <v>0</v>
      </c>
      <c r="E169" s="731">
        <f t="shared" si="80"/>
        <v>0</v>
      </c>
      <c r="F169" s="731">
        <f t="shared" ref="F169:G169" si="81">F167*F149</f>
        <v>0</v>
      </c>
      <c r="G169" s="731">
        <f t="shared" si="81"/>
        <v>0</v>
      </c>
      <c r="H169" s="731">
        <f t="shared" ref="H169" si="82">H167*H149</f>
        <v>0</v>
      </c>
      <c r="I169" s="721">
        <f t="shared" si="80"/>
        <v>0.13970223050300942</v>
      </c>
      <c r="J169" s="731">
        <f t="shared" si="80"/>
        <v>0.11461088563391739</v>
      </c>
      <c r="K169" s="721">
        <f t="shared" si="80"/>
        <v>6.0190880960164818E-2</v>
      </c>
      <c r="L169" s="721">
        <f t="shared" si="80"/>
        <v>0</v>
      </c>
      <c r="M169" s="721">
        <f t="shared" si="80"/>
        <v>0</v>
      </c>
      <c r="N169" s="721">
        <f t="shared" si="80"/>
        <v>0</v>
      </c>
      <c r="V169" s="745"/>
    </row>
    <row r="170" spans="2:41" ht="15.75" customHeight="1">
      <c r="B170" s="377" t="s">
        <v>415</v>
      </c>
      <c r="C170" s="721">
        <f t="shared" ref="C170:N170" si="83">C167*C155</f>
        <v>0</v>
      </c>
      <c r="D170" s="731">
        <f t="shared" si="83"/>
        <v>0</v>
      </c>
      <c r="E170" s="731">
        <f t="shared" si="83"/>
        <v>0</v>
      </c>
      <c r="F170" s="731">
        <f t="shared" ref="F170:G170" si="84">F167*F155</f>
        <v>0</v>
      </c>
      <c r="G170" s="731">
        <f t="shared" si="84"/>
        <v>0</v>
      </c>
      <c r="H170" s="731">
        <f t="shared" ref="H170" si="85">H167*H155</f>
        <v>0</v>
      </c>
      <c r="I170" s="721">
        <f t="shared" si="83"/>
        <v>0</v>
      </c>
      <c r="J170" s="731">
        <f t="shared" si="83"/>
        <v>3.6839213239473444E-2</v>
      </c>
      <c r="K170" s="721">
        <f t="shared" si="83"/>
        <v>0.11688114841171036</v>
      </c>
      <c r="L170" s="721">
        <f t="shared" si="83"/>
        <v>0.19006641139502464</v>
      </c>
      <c r="M170" s="721">
        <f t="shared" si="83"/>
        <v>0.20643001680004144</v>
      </c>
      <c r="N170" s="721">
        <f t="shared" si="83"/>
        <v>0.22471705406424908</v>
      </c>
    </row>
    <row r="171" spans="2:41" ht="15.75" customHeight="1">
      <c r="B171" s="387" t="s">
        <v>519</v>
      </c>
      <c r="C171" s="701">
        <f t="shared" ref="C171:N171" si="86">C167*C151</f>
        <v>0</v>
      </c>
      <c r="D171" s="716">
        <f t="shared" si="86"/>
        <v>0</v>
      </c>
      <c r="E171" s="716">
        <f t="shared" si="86"/>
        <v>0</v>
      </c>
      <c r="F171" s="716">
        <f t="shared" ref="F171:G171" si="87">F167*F151</f>
        <v>0</v>
      </c>
      <c r="G171" s="716">
        <f t="shared" si="87"/>
        <v>0</v>
      </c>
      <c r="H171" s="716">
        <f t="shared" ref="H171" si="88">H167*H151</f>
        <v>0</v>
      </c>
      <c r="I171" s="701">
        <f t="shared" si="86"/>
        <v>2.5870783426483225E-2</v>
      </c>
      <c r="J171" s="716">
        <f t="shared" si="86"/>
        <v>4.1458679347354845E-2</v>
      </c>
      <c r="K171" s="701">
        <f t="shared" si="86"/>
        <v>5.9240361397761641E-2</v>
      </c>
      <c r="L171" s="701">
        <f t="shared" si="86"/>
        <v>7.3013122065433006E-2</v>
      </c>
      <c r="M171" s="701">
        <f t="shared" si="86"/>
        <v>7.509764325183628E-2</v>
      </c>
      <c r="N171" s="701">
        <f t="shared" si="86"/>
        <v>7.8034595328041675E-2</v>
      </c>
    </row>
    <row r="172" spans="2:41" ht="15.75" customHeight="1">
      <c r="B172" s="365" t="s">
        <v>518</v>
      </c>
      <c r="C172" s="701">
        <f t="shared" ref="C172:N172" si="89">C167*C148</f>
        <v>1.9474771712999999</v>
      </c>
      <c r="D172" s="716">
        <f t="shared" si="89"/>
        <v>1.6979398748999996</v>
      </c>
      <c r="E172" s="716">
        <f t="shared" si="89"/>
        <v>0.96775310709999995</v>
      </c>
      <c r="F172" s="716">
        <f t="shared" ref="F172:G172" si="90">F167*F148</f>
        <v>1.0695924341999998</v>
      </c>
      <c r="G172" s="716">
        <f t="shared" si="90"/>
        <v>1.15741</v>
      </c>
      <c r="H172" s="716">
        <f t="shared" ref="H172" si="91">H167*H148</f>
        <v>1.0146173688736027</v>
      </c>
      <c r="I172" s="701">
        <f t="shared" si="89"/>
        <v>0.85373585307394628</v>
      </c>
      <c r="J172" s="716">
        <f t="shared" si="89"/>
        <v>0.6451266631059499</v>
      </c>
      <c r="K172" s="701">
        <f t="shared" si="89"/>
        <v>0.46929128249538482</v>
      </c>
      <c r="L172" s="701">
        <f t="shared" si="89"/>
        <v>0.25428094246444516</v>
      </c>
      <c r="M172" s="701">
        <f t="shared" si="89"/>
        <v>0.12379466935769039</v>
      </c>
      <c r="N172" s="701">
        <f t="shared" si="89"/>
        <v>0</v>
      </c>
    </row>
    <row r="173" spans="2:41" ht="15.75" customHeight="1">
      <c r="B173" s="377" t="s">
        <v>520</v>
      </c>
      <c r="C173" s="701">
        <f t="shared" ref="C173:N173" si="92">C167*C154</f>
        <v>0</v>
      </c>
      <c r="D173" s="716">
        <f t="shared" si="92"/>
        <v>0</v>
      </c>
      <c r="E173" s="716">
        <f t="shared" si="92"/>
        <v>0</v>
      </c>
      <c r="F173" s="716">
        <f t="shared" ref="F173:G173" si="93">F167*F154</f>
        <v>0</v>
      </c>
      <c r="G173" s="716">
        <f t="shared" si="93"/>
        <v>0</v>
      </c>
      <c r="H173" s="716">
        <f t="shared" ref="H173" si="94">H167*H154</f>
        <v>0</v>
      </c>
      <c r="I173" s="701">
        <f t="shared" si="92"/>
        <v>0</v>
      </c>
      <c r="J173" s="716">
        <f t="shared" si="92"/>
        <v>2.9400108380420007E-3</v>
      </c>
      <c r="K173" s="701">
        <f t="shared" si="92"/>
        <v>0.11248577511444996</v>
      </c>
      <c r="L173" s="701">
        <f t="shared" si="92"/>
        <v>0.21619418362626353</v>
      </c>
      <c r="M173" s="701">
        <f t="shared" si="92"/>
        <v>0.26193570676796291</v>
      </c>
      <c r="N173" s="701">
        <f t="shared" si="92"/>
        <v>0.30913186741611692</v>
      </c>
    </row>
    <row r="174" spans="2:41" ht="15.75" customHeight="1">
      <c r="B174" s="377" t="s">
        <v>79</v>
      </c>
      <c r="C174" s="715">
        <f t="shared" ref="C174:N174" si="95">C167*C156</f>
        <v>0</v>
      </c>
      <c r="D174" s="683">
        <f t="shared" si="95"/>
        <v>0</v>
      </c>
      <c r="E174" s="683">
        <f t="shared" si="95"/>
        <v>0</v>
      </c>
      <c r="F174" s="683">
        <f t="shared" ref="F174:G174" si="96">F167*F156</f>
        <v>0</v>
      </c>
      <c r="G174" s="683">
        <f t="shared" si="96"/>
        <v>0</v>
      </c>
      <c r="H174" s="683">
        <f t="shared" ref="H174" si="97">H167*H156</f>
        <v>0</v>
      </c>
      <c r="I174" s="715">
        <f t="shared" si="95"/>
        <v>0</v>
      </c>
      <c r="J174" s="683">
        <f t="shared" si="95"/>
        <v>6.6666912427256258E-3</v>
      </c>
      <c r="K174" s="715">
        <f t="shared" si="95"/>
        <v>3.515613715118017E-2</v>
      </c>
      <c r="L174" s="715">
        <f t="shared" si="95"/>
        <v>6.1686571631201545E-2</v>
      </c>
      <c r="M174" s="715">
        <f t="shared" si="95"/>
        <v>9.2812225468710222E-2</v>
      </c>
      <c r="N174" s="715">
        <f t="shared" si="95"/>
        <v>0.12386443702863761</v>
      </c>
    </row>
    <row r="175" spans="2:41" ht="15.75" customHeight="1">
      <c r="B175" s="365" t="s">
        <v>380</v>
      </c>
      <c r="C175" s="678">
        <f t="shared" ref="C175:N175" si="98">SUM(C168:C174)</f>
        <v>1.9474771712999999</v>
      </c>
      <c r="D175" s="678">
        <f t="shared" si="98"/>
        <v>1.6979398748999996</v>
      </c>
      <c r="E175" s="678">
        <f t="shared" si="98"/>
        <v>0.96775310709999995</v>
      </c>
      <c r="F175" s="678">
        <f t="shared" ref="F175:G175" si="99">SUM(F168:F174)</f>
        <v>1.0695924341999998</v>
      </c>
      <c r="G175" s="678">
        <f t="shared" si="99"/>
        <v>1.15741</v>
      </c>
      <c r="H175" s="678">
        <f t="shared" ref="H175" si="100">SUM(H168:H174)</f>
        <v>1.0146173688736027</v>
      </c>
      <c r="I175" s="678">
        <f t="shared" si="98"/>
        <v>1.0348313370593289</v>
      </c>
      <c r="J175" s="678">
        <f t="shared" si="98"/>
        <v>0.90085434030892486</v>
      </c>
      <c r="K175" s="678">
        <f t="shared" si="98"/>
        <v>0.94621407137849989</v>
      </c>
      <c r="L175" s="678">
        <f t="shared" si="98"/>
        <v>0.92195217211238434</v>
      </c>
      <c r="M175" s="678">
        <f t="shared" si="98"/>
        <v>0.89769027284626879</v>
      </c>
      <c r="N175" s="678">
        <f t="shared" si="98"/>
        <v>0.8855593232132114</v>
      </c>
    </row>
    <row r="176" spans="2:41" ht="15.75" customHeight="1">
      <c r="B176" s="691" t="s">
        <v>416</v>
      </c>
      <c r="C176" s="678">
        <f t="shared" ref="C176:M176" si="101">C170+C173+C174</f>
        <v>0</v>
      </c>
      <c r="D176" s="678">
        <f t="shared" si="101"/>
        <v>0</v>
      </c>
      <c r="E176" s="678">
        <f t="shared" si="101"/>
        <v>0</v>
      </c>
      <c r="F176" s="678">
        <f t="shared" ref="F176:G176" si="102">F170+F173+F174</f>
        <v>0</v>
      </c>
      <c r="G176" s="678">
        <f t="shared" si="102"/>
        <v>0</v>
      </c>
      <c r="H176" s="678">
        <f t="shared" ref="H176" si="103">H170+H173+H174</f>
        <v>0</v>
      </c>
      <c r="I176" s="678">
        <f t="shared" si="101"/>
        <v>0</v>
      </c>
      <c r="J176" s="678">
        <f t="shared" si="101"/>
        <v>4.6445915320241074E-2</v>
      </c>
      <c r="K176" s="678">
        <f t="shared" si="101"/>
        <v>0.26452306067734049</v>
      </c>
      <c r="L176" s="678">
        <f t="shared" si="101"/>
        <v>0.46794716665248975</v>
      </c>
      <c r="M176" s="678">
        <f t="shared" si="101"/>
        <v>0.56117794903671459</v>
      </c>
      <c r="N176" s="678">
        <f>N170+N173+N174</f>
        <v>0.65771335850900359</v>
      </c>
    </row>
    <row r="177" spans="2:18" ht="15.75" customHeight="1">
      <c r="B177" s="691" t="s">
        <v>346</v>
      </c>
      <c r="C177" s="678">
        <f t="shared" ref="C177:N177" si="104">C168+C171</f>
        <v>0</v>
      </c>
      <c r="D177" s="678">
        <f t="shared" si="104"/>
        <v>0</v>
      </c>
      <c r="E177" s="678">
        <f t="shared" si="104"/>
        <v>0</v>
      </c>
      <c r="F177" s="678">
        <f t="shared" ref="F177:G177" si="105">F168+F171</f>
        <v>0</v>
      </c>
      <c r="G177" s="678">
        <f t="shared" si="105"/>
        <v>0</v>
      </c>
      <c r="H177" s="678">
        <f t="shared" ref="H177" si="106">H168+H171</f>
        <v>0</v>
      </c>
      <c r="I177" s="678">
        <f t="shared" si="104"/>
        <v>4.139325348237316E-2</v>
      </c>
      <c r="J177" s="678">
        <f t="shared" si="104"/>
        <v>9.4670876248816482E-2</v>
      </c>
      <c r="K177" s="678">
        <f t="shared" si="104"/>
        <v>0.15220884724560976</v>
      </c>
      <c r="L177" s="678">
        <f t="shared" si="104"/>
        <v>0.19972406299544945</v>
      </c>
      <c r="M177" s="678">
        <f>M168+M171</f>
        <v>0.21271765445186391</v>
      </c>
      <c r="N177" s="678">
        <f t="shared" si="104"/>
        <v>0.2278459647042077</v>
      </c>
      <c r="O177" s="678"/>
    </row>
    <row r="180" spans="2:18" ht="15.75" customHeight="1">
      <c r="B180" s="723" t="s">
        <v>517</v>
      </c>
      <c r="C180" s="730"/>
      <c r="D180" s="730"/>
      <c r="E180" s="730"/>
      <c r="F180" s="730"/>
      <c r="G180" s="730"/>
      <c r="H180" s="730"/>
      <c r="I180" s="730"/>
      <c r="J180" s="730"/>
      <c r="K180" s="730"/>
      <c r="L180" s="730"/>
      <c r="M180" s="730"/>
      <c r="N180" s="730"/>
    </row>
    <row r="181" spans="2:18" ht="15.75" customHeight="1">
      <c r="B181" s="690"/>
      <c r="C181" s="710">
        <v>2018</v>
      </c>
      <c r="D181" s="710">
        <v>2019</v>
      </c>
      <c r="E181" s="710">
        <v>2020</v>
      </c>
      <c r="F181" s="710">
        <v>2021</v>
      </c>
      <c r="G181" s="710">
        <v>2022</v>
      </c>
      <c r="H181" s="710">
        <v>2023</v>
      </c>
      <c r="I181" s="710">
        <v>2025</v>
      </c>
      <c r="J181" s="710">
        <v>2030</v>
      </c>
      <c r="K181" s="710">
        <v>2035</v>
      </c>
      <c r="L181" s="710">
        <v>2040</v>
      </c>
      <c r="M181" s="710">
        <v>2045</v>
      </c>
      <c r="N181" s="710">
        <v>2050</v>
      </c>
    </row>
    <row r="182" spans="2:18" ht="15.75" customHeight="1">
      <c r="B182" s="890" t="s">
        <v>347</v>
      </c>
      <c r="C182" s="891">
        <f t="shared" ref="C182:N182" si="107">C167*11.63</f>
        <v>22.649159502219</v>
      </c>
      <c r="D182" s="892">
        <f t="shared" si="107"/>
        <v>19.747040745086998</v>
      </c>
      <c r="E182" s="892">
        <f t="shared" si="107"/>
        <v>11.254968635573</v>
      </c>
      <c r="F182" s="892">
        <f t="shared" ref="F182:G182" si="108">F167*11.63</f>
        <v>12.439360009745998</v>
      </c>
      <c r="G182" s="892">
        <f t="shared" si="108"/>
        <v>13.460678300000001</v>
      </c>
      <c r="H182" s="892">
        <f t="shared" ref="H182" si="109">H167*11.63</f>
        <v>11.799999999999999</v>
      </c>
      <c r="I182" s="892">
        <f t="shared" si="107"/>
        <v>12.035088449999996</v>
      </c>
      <c r="J182" s="892">
        <f t="shared" si="107"/>
        <v>10.476935977792795</v>
      </c>
      <c r="K182" s="892">
        <f t="shared" si="107"/>
        <v>11.004469650131954</v>
      </c>
      <c r="L182" s="892">
        <f t="shared" si="107"/>
        <v>10.722303761667032</v>
      </c>
      <c r="M182" s="892">
        <f t="shared" si="107"/>
        <v>10.440137873202108</v>
      </c>
      <c r="N182" s="892">
        <f t="shared" si="107"/>
        <v>10.299054928969648</v>
      </c>
    </row>
    <row r="183" spans="2:18" ht="15.75" customHeight="1">
      <c r="B183" s="387" t="s">
        <v>348</v>
      </c>
      <c r="C183" s="702">
        <f t="shared" ref="C183:N183" si="110">C168*11.63</f>
        <v>0</v>
      </c>
      <c r="D183" s="702">
        <f t="shared" si="110"/>
        <v>0</v>
      </c>
      <c r="E183" s="702">
        <f t="shared" si="110"/>
        <v>0</v>
      </c>
      <c r="F183" s="702">
        <f t="shared" ref="F183:G183" si="111">F168*11.63</f>
        <v>0</v>
      </c>
      <c r="G183" s="702">
        <f t="shared" si="111"/>
        <v>0</v>
      </c>
      <c r="H183" s="702">
        <f t="shared" ref="H183" si="112">H168*11.63</f>
        <v>0</v>
      </c>
      <c r="I183" s="702">
        <f t="shared" si="110"/>
        <v>0.18052632674999997</v>
      </c>
      <c r="J183" s="702">
        <f t="shared" si="110"/>
        <v>0.61885784996399884</v>
      </c>
      <c r="K183" s="702">
        <f t="shared" si="110"/>
        <v>1.0812234904104738</v>
      </c>
      <c r="L183" s="702">
        <f t="shared" si="110"/>
        <v>1.4736482430160913</v>
      </c>
      <c r="M183" s="733">
        <f t="shared" si="110"/>
        <v>1.6005207302563214</v>
      </c>
      <c r="N183" s="733">
        <f t="shared" si="110"/>
        <v>1.7423062258448112</v>
      </c>
    </row>
    <row r="184" spans="2:18" ht="15.75" customHeight="1">
      <c r="B184" s="365" t="s">
        <v>349</v>
      </c>
      <c r="C184" s="702">
        <f t="shared" ref="C184:N184" si="113">C169*11.63</f>
        <v>0</v>
      </c>
      <c r="D184" s="702">
        <f t="shared" si="113"/>
        <v>0</v>
      </c>
      <c r="E184" s="702">
        <f t="shared" si="113"/>
        <v>0</v>
      </c>
      <c r="F184" s="702">
        <f t="shared" ref="F184:G184" si="114">F169*11.63</f>
        <v>0</v>
      </c>
      <c r="G184" s="702">
        <f t="shared" si="114"/>
        <v>0</v>
      </c>
      <c r="H184" s="702">
        <f t="shared" ref="H184" si="115">H169*11.63</f>
        <v>0</v>
      </c>
      <c r="I184" s="702">
        <f t="shared" si="113"/>
        <v>1.6247369407499996</v>
      </c>
      <c r="J184" s="702">
        <f t="shared" si="113"/>
        <v>1.3329245999224593</v>
      </c>
      <c r="K184" s="702">
        <f t="shared" si="113"/>
        <v>0.70001994556671687</v>
      </c>
      <c r="L184" s="702">
        <f t="shared" si="113"/>
        <v>0</v>
      </c>
      <c r="M184" s="702">
        <f t="shared" si="113"/>
        <v>0</v>
      </c>
      <c r="N184" s="733">
        <f t="shared" si="113"/>
        <v>0</v>
      </c>
    </row>
    <row r="185" spans="2:18" ht="15.75" customHeight="1">
      <c r="B185" s="377" t="s">
        <v>415</v>
      </c>
      <c r="C185" s="686">
        <f t="shared" ref="C185:N185" si="116">C170*11.63</f>
        <v>0</v>
      </c>
      <c r="D185" s="686">
        <f t="shared" si="116"/>
        <v>0</v>
      </c>
      <c r="E185" s="686">
        <f t="shared" si="116"/>
        <v>0</v>
      </c>
      <c r="F185" s="686">
        <f t="shared" ref="F185:G185" si="117">F170*11.63</f>
        <v>0</v>
      </c>
      <c r="G185" s="686">
        <f t="shared" si="117"/>
        <v>0</v>
      </c>
      <c r="H185" s="686">
        <f t="shared" ref="H185" si="118">H170*11.63</f>
        <v>0</v>
      </c>
      <c r="I185" s="686">
        <f t="shared" si="116"/>
        <v>0</v>
      </c>
      <c r="J185" s="684">
        <f t="shared" si="116"/>
        <v>0.42844004997507618</v>
      </c>
      <c r="K185" s="686">
        <f t="shared" si="116"/>
        <v>1.3593277560281916</v>
      </c>
      <c r="L185" s="686">
        <f t="shared" si="116"/>
        <v>2.2104723645241369</v>
      </c>
      <c r="M185" s="686">
        <f t="shared" si="116"/>
        <v>2.4007810953844824</v>
      </c>
      <c r="N185" s="684">
        <f t="shared" si="116"/>
        <v>2.6134593387672171</v>
      </c>
    </row>
    <row r="186" spans="2:18" ht="15.75" customHeight="1">
      <c r="B186" s="387" t="s">
        <v>414</v>
      </c>
      <c r="C186" s="702">
        <f t="shared" ref="C186:N186" si="119">C171*11.63</f>
        <v>0</v>
      </c>
      <c r="D186" s="702">
        <f t="shared" si="119"/>
        <v>0</v>
      </c>
      <c r="E186" s="702">
        <f t="shared" si="119"/>
        <v>0</v>
      </c>
      <c r="F186" s="702">
        <f t="shared" ref="F186:G186" si="120">F171*11.63</f>
        <v>0</v>
      </c>
      <c r="G186" s="702">
        <f t="shared" si="120"/>
        <v>0</v>
      </c>
      <c r="H186" s="702">
        <f t="shared" ref="H186" si="121">H171*11.63</f>
        <v>0</v>
      </c>
      <c r="I186" s="702">
        <f t="shared" si="119"/>
        <v>0.30087721124999994</v>
      </c>
      <c r="J186" s="702">
        <f t="shared" si="119"/>
        <v>0.48216444080973686</v>
      </c>
      <c r="K186" s="702">
        <f t="shared" si="119"/>
        <v>0.68896540305596798</v>
      </c>
      <c r="L186" s="702">
        <f t="shared" si="119"/>
        <v>0.84914260962098587</v>
      </c>
      <c r="M186" s="702">
        <f t="shared" si="119"/>
        <v>0.87338559101885604</v>
      </c>
      <c r="N186" s="733">
        <f t="shared" si="119"/>
        <v>0.90754234366512476</v>
      </c>
    </row>
    <row r="187" spans="2:18" ht="15.75" customHeight="1">
      <c r="B187" s="365" t="s">
        <v>350</v>
      </c>
      <c r="C187" s="702">
        <f t="shared" ref="C187:N187" si="122">C172*11.63</f>
        <v>22.649159502219</v>
      </c>
      <c r="D187" s="702">
        <f t="shared" si="122"/>
        <v>19.747040745086998</v>
      </c>
      <c r="E187" s="702">
        <f t="shared" si="122"/>
        <v>11.254968635573</v>
      </c>
      <c r="F187" s="702">
        <f t="shared" ref="F187:G187" si="123">F172*11.63</f>
        <v>12.439360009745998</v>
      </c>
      <c r="G187" s="702">
        <f t="shared" si="123"/>
        <v>13.460678300000001</v>
      </c>
      <c r="H187" s="702">
        <f t="shared" ref="H187" si="124">H172*11.63</f>
        <v>11.799999999999999</v>
      </c>
      <c r="I187" s="702">
        <f t="shared" si="122"/>
        <v>9.9289479712499951</v>
      </c>
      <c r="J187" s="702">
        <f t="shared" si="122"/>
        <v>7.5028230919221981</v>
      </c>
      <c r="K187" s="702">
        <f t="shared" si="122"/>
        <v>5.4578576154213261</v>
      </c>
      <c r="L187" s="702">
        <f t="shared" si="122"/>
        <v>2.9572873608614976</v>
      </c>
      <c r="M187" s="702">
        <f t="shared" si="122"/>
        <v>1.4397320046299393</v>
      </c>
      <c r="N187" s="733">
        <f t="shared" si="122"/>
        <v>0</v>
      </c>
    </row>
    <row r="188" spans="2:18" ht="15.75" customHeight="1">
      <c r="B188" s="377" t="s">
        <v>508</v>
      </c>
      <c r="C188" s="686">
        <f t="shared" ref="C188:N188" si="125">C173*11.63</f>
        <v>0</v>
      </c>
      <c r="D188" s="686">
        <f t="shared" si="125"/>
        <v>0</v>
      </c>
      <c r="E188" s="686">
        <f t="shared" si="125"/>
        <v>0</v>
      </c>
      <c r="F188" s="686">
        <f t="shared" ref="F188:G188" si="126">F173*11.63</f>
        <v>0</v>
      </c>
      <c r="G188" s="686">
        <f t="shared" si="126"/>
        <v>0</v>
      </c>
      <c r="H188" s="686">
        <f t="shared" ref="H188" si="127">H173*11.63</f>
        <v>0</v>
      </c>
      <c r="I188" s="686">
        <f t="shared" si="125"/>
        <v>0</v>
      </c>
      <c r="J188" s="684">
        <f t="shared" si="125"/>
        <v>3.4192326046428467E-2</v>
      </c>
      <c r="K188" s="684">
        <f t="shared" si="125"/>
        <v>1.3082095645810532</v>
      </c>
      <c r="L188" s="686">
        <f t="shared" si="125"/>
        <v>2.5143383555734449</v>
      </c>
      <c r="M188" s="686">
        <f t="shared" si="125"/>
        <v>3.0463122697114087</v>
      </c>
      <c r="N188" s="888">
        <f t="shared" si="125"/>
        <v>3.5952036180494402</v>
      </c>
    </row>
    <row r="189" spans="2:18" ht="15.75" customHeight="1">
      <c r="B189" s="377" t="s">
        <v>79</v>
      </c>
      <c r="C189" s="686">
        <f t="shared" ref="C189:N189" si="128">C174*11.63</f>
        <v>0</v>
      </c>
      <c r="D189" s="686">
        <f t="shared" si="128"/>
        <v>0</v>
      </c>
      <c r="E189" s="686">
        <f t="shared" si="128"/>
        <v>0</v>
      </c>
      <c r="F189" s="686">
        <f t="shared" ref="F189:G189" si="129">F174*11.63</f>
        <v>0</v>
      </c>
      <c r="G189" s="686">
        <f t="shared" si="129"/>
        <v>0</v>
      </c>
      <c r="H189" s="686">
        <f t="shared" ref="H189" si="130">H174*11.63</f>
        <v>0</v>
      </c>
      <c r="I189" s="686">
        <f t="shared" si="128"/>
        <v>0</v>
      </c>
      <c r="J189" s="684">
        <f t="shared" si="128"/>
        <v>7.7533619152899039E-2</v>
      </c>
      <c r="K189" s="686">
        <f t="shared" si="128"/>
        <v>0.40886587506822542</v>
      </c>
      <c r="L189" s="686">
        <f t="shared" si="128"/>
        <v>0.71741482807087398</v>
      </c>
      <c r="M189" s="686">
        <f t="shared" si="128"/>
        <v>1.0794061822010999</v>
      </c>
      <c r="N189" s="684">
        <f t="shared" si="128"/>
        <v>1.4405434026430555</v>
      </c>
    </row>
    <row r="190" spans="2:18" ht="15.75" customHeight="1">
      <c r="B190" s="871" t="s">
        <v>380</v>
      </c>
      <c r="C190" s="872">
        <f t="shared" ref="C190:N190" si="131">C175*11.63</f>
        <v>22.649159502219</v>
      </c>
      <c r="D190" s="872">
        <f t="shared" si="131"/>
        <v>19.747040745086998</v>
      </c>
      <c r="E190" s="872">
        <f t="shared" si="131"/>
        <v>11.254968635573</v>
      </c>
      <c r="F190" s="872">
        <f t="shared" ref="F190:G190" si="132">F175*11.63</f>
        <v>12.439360009745998</v>
      </c>
      <c r="G190" s="872">
        <f t="shared" si="132"/>
        <v>13.460678300000001</v>
      </c>
      <c r="H190" s="872">
        <f t="shared" ref="H190" si="133">H175*11.63</f>
        <v>11.799999999999999</v>
      </c>
      <c r="I190" s="872">
        <f t="shared" si="131"/>
        <v>12.035088449999996</v>
      </c>
      <c r="J190" s="872">
        <f t="shared" si="131"/>
        <v>10.476935977792797</v>
      </c>
      <c r="K190" s="872">
        <f t="shared" si="131"/>
        <v>11.004469650131954</v>
      </c>
      <c r="L190" s="872">
        <f t="shared" si="131"/>
        <v>10.72230376166703</v>
      </c>
      <c r="M190" s="872">
        <f t="shared" si="131"/>
        <v>10.440137873202106</v>
      </c>
      <c r="N190" s="873">
        <f t="shared" si="131"/>
        <v>10.29905492896965</v>
      </c>
      <c r="R190" s="693">
        <f>1.25</f>
        <v>1.25</v>
      </c>
    </row>
    <row r="191" spans="2:18" ht="15.75" customHeight="1">
      <c r="B191" s="708" t="s">
        <v>416</v>
      </c>
      <c r="C191" s="685">
        <f t="shared" ref="C191:M191" si="134">C176*11.63</f>
        <v>0</v>
      </c>
      <c r="D191" s="685">
        <f t="shared" si="134"/>
        <v>0</v>
      </c>
      <c r="E191" s="685">
        <f t="shared" si="134"/>
        <v>0</v>
      </c>
      <c r="F191" s="685">
        <f t="shared" ref="F191:G191" si="135">F176*11.63</f>
        <v>0</v>
      </c>
      <c r="G191" s="685">
        <f t="shared" si="135"/>
        <v>0</v>
      </c>
      <c r="H191" s="685">
        <f t="shared" ref="H191" si="136">H176*11.63</f>
        <v>0</v>
      </c>
      <c r="I191" s="685">
        <f t="shared" si="134"/>
        <v>0</v>
      </c>
      <c r="J191" s="685">
        <f t="shared" si="134"/>
        <v>0.54016599517440378</v>
      </c>
      <c r="K191" s="685">
        <f t="shared" si="134"/>
        <v>3.0764031956774702</v>
      </c>
      <c r="L191" s="685">
        <f t="shared" si="134"/>
        <v>5.4422255481684561</v>
      </c>
      <c r="M191" s="851">
        <f t="shared" si="134"/>
        <v>6.5264995472969911</v>
      </c>
      <c r="N191" s="705">
        <f>N176*11.63</f>
        <v>7.6492063594597122</v>
      </c>
      <c r="R191" s="693">
        <f>0.61</f>
        <v>0.61</v>
      </c>
    </row>
    <row r="192" spans="2:18" ht="15.75" customHeight="1">
      <c r="B192" s="708" t="s">
        <v>346</v>
      </c>
      <c r="C192" s="685">
        <f t="shared" ref="C192:N192" si="137">C177*11.63</f>
        <v>0</v>
      </c>
      <c r="D192" s="685">
        <f t="shared" si="137"/>
        <v>0</v>
      </c>
      <c r="E192" s="685">
        <f t="shared" si="137"/>
        <v>0</v>
      </c>
      <c r="F192" s="685">
        <f t="shared" ref="F192:G192" si="138">F177*11.63</f>
        <v>0</v>
      </c>
      <c r="G192" s="685">
        <f t="shared" si="138"/>
        <v>0</v>
      </c>
      <c r="H192" s="685">
        <f t="shared" ref="H192" si="139">H177*11.63</f>
        <v>0</v>
      </c>
      <c r="I192" s="685">
        <f t="shared" si="137"/>
        <v>0.48140353799999991</v>
      </c>
      <c r="J192" s="685">
        <f t="shared" si="137"/>
        <v>1.1010222907737357</v>
      </c>
      <c r="K192" s="685">
        <f t="shared" si="137"/>
        <v>1.7701888934664416</v>
      </c>
      <c r="L192" s="685">
        <f t="shared" si="137"/>
        <v>2.3227908526370773</v>
      </c>
      <c r="M192" s="787">
        <f t="shared" si="137"/>
        <v>2.4739063212751775</v>
      </c>
      <c r="N192" s="705">
        <f t="shared" si="137"/>
        <v>2.6498485695099356</v>
      </c>
      <c r="P192" s="722"/>
    </row>
    <row r="193" spans="2:14" ht="15.75" customHeight="1">
      <c r="B193" s="708" t="s">
        <v>521</v>
      </c>
      <c r="C193" s="734">
        <f t="shared" ref="C193:N193" si="140">C191/C190</f>
        <v>0</v>
      </c>
      <c r="D193" s="734">
        <f t="shared" si="140"/>
        <v>0</v>
      </c>
      <c r="E193" s="734">
        <f t="shared" si="140"/>
        <v>0</v>
      </c>
      <c r="F193" s="734">
        <f t="shared" ref="F193:G193" si="141">F191/F190</f>
        <v>0</v>
      </c>
      <c r="G193" s="734">
        <f t="shared" si="141"/>
        <v>0</v>
      </c>
      <c r="H193" s="734">
        <f t="shared" ref="H193" si="142">H191/H190</f>
        <v>0</v>
      </c>
      <c r="I193" s="734">
        <f t="shared" si="140"/>
        <v>0</v>
      </c>
      <c r="J193" s="706">
        <f t="shared" si="140"/>
        <v>5.1557630620188435E-2</v>
      </c>
      <c r="K193" s="734">
        <f t="shared" si="140"/>
        <v>0.27955942389650568</v>
      </c>
      <c r="L193" s="706">
        <f t="shared" si="140"/>
        <v>0.50756121717282299</v>
      </c>
      <c r="M193" s="734">
        <f t="shared" si="140"/>
        <v>0.62513537910732986</v>
      </c>
      <c r="N193" s="706">
        <f t="shared" si="140"/>
        <v>0.74270954104183651</v>
      </c>
    </row>
    <row r="194" spans="2:14" ht="15.75" customHeight="1">
      <c r="B194" s="708" t="s">
        <v>522</v>
      </c>
      <c r="C194" s="734">
        <f t="shared" ref="C194:N194" si="143">C192/C190</f>
        <v>0</v>
      </c>
      <c r="D194" s="734">
        <f t="shared" si="143"/>
        <v>0</v>
      </c>
      <c r="E194" s="734">
        <f t="shared" si="143"/>
        <v>0</v>
      </c>
      <c r="F194" s="734">
        <f t="shared" ref="F194:G194" si="144">F192/F190</f>
        <v>0</v>
      </c>
      <c r="G194" s="734">
        <f t="shared" si="144"/>
        <v>0</v>
      </c>
      <c r="H194" s="734">
        <f t="shared" ref="H194" si="145">H192/H190</f>
        <v>0</v>
      </c>
      <c r="I194" s="734">
        <f t="shared" si="143"/>
        <v>4.0000000000000008E-2</v>
      </c>
      <c r="J194" s="706">
        <f t="shared" si="143"/>
        <v>0.10509010392995556</v>
      </c>
      <c r="K194" s="734">
        <f t="shared" si="143"/>
        <v>0.16086090013844651</v>
      </c>
      <c r="L194" s="706">
        <f t="shared" si="143"/>
        <v>0.21663169634693746</v>
      </c>
      <c r="M194" s="734">
        <f t="shared" si="143"/>
        <v>0.23696107765255048</v>
      </c>
      <c r="N194" s="706">
        <f t="shared" si="143"/>
        <v>0.25729045895816338</v>
      </c>
    </row>
    <row r="196" spans="2:14" ht="15.75" customHeight="1">
      <c r="B196" s="693" t="s">
        <v>676</v>
      </c>
      <c r="C196" s="678">
        <f>C185/0.5+C188/0.5+C189/0.7</f>
        <v>0</v>
      </c>
      <c r="D196" s="678">
        <f t="shared" ref="D196:N196" si="146">D185/0.5+D188/0.5+D189/0.7</f>
        <v>0</v>
      </c>
      <c r="E196" s="678">
        <f t="shared" si="146"/>
        <v>0</v>
      </c>
      <c r="F196" s="678">
        <f t="shared" si="146"/>
        <v>0</v>
      </c>
      <c r="G196" s="678">
        <f t="shared" si="146"/>
        <v>0</v>
      </c>
      <c r="H196" s="678">
        <f t="shared" si="146"/>
        <v>0</v>
      </c>
      <c r="I196" s="678">
        <f t="shared" si="146"/>
        <v>0</v>
      </c>
      <c r="J196" s="678">
        <f t="shared" si="146"/>
        <v>1.0360270651185794</v>
      </c>
      <c r="K196" s="678">
        <f t="shared" si="146"/>
        <v>5.9191687484588114</v>
      </c>
      <c r="L196" s="678">
        <f t="shared" si="146"/>
        <v>10.474499766010696</v>
      </c>
      <c r="M196" s="678">
        <f t="shared" si="146"/>
        <v>12.436195561907638</v>
      </c>
      <c r="N196" s="678">
        <f t="shared" si="146"/>
        <v>14.475245060266252</v>
      </c>
    </row>
  </sheetData>
  <phoneticPr fontId="512" type="noConversion"/>
  <pageMargins left="0" right="0" top="0.39370078740157505" bottom="0.39370078740157505" header="0" footer="0"/>
  <pageSetup paperSize="9" orientation="portrait" r:id="rId1"/>
  <headerFooter>
    <oddHeader>&amp;C&amp;A</oddHeader>
    <oddFooter>&amp;CPage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X128"/>
  <sheetViews>
    <sheetView topLeftCell="A97" zoomScale="75" zoomScaleNormal="75" workbookViewId="0">
      <selection activeCell="N119" sqref="N119"/>
    </sheetView>
  </sheetViews>
  <sheetFormatPr baseColWidth="10" defaultColWidth="11.42578125" defaultRowHeight="15"/>
  <cols>
    <col min="1" max="1" width="4" style="207" customWidth="1"/>
    <col min="2" max="2" width="26.85546875" customWidth="1"/>
    <col min="3" max="3" width="7.42578125" style="497" customWidth="1"/>
    <col min="4" max="13" width="7.42578125" customWidth="1"/>
    <col min="14" max="14" width="8.85546875" customWidth="1"/>
    <col min="15" max="15" width="4.5703125" customWidth="1"/>
    <col min="16" max="16" width="21.85546875" customWidth="1"/>
    <col min="17" max="28" width="7.85546875" style="82" customWidth="1"/>
    <col min="29" max="986" width="9.140625" style="82" customWidth="1"/>
    <col min="987" max="987" width="12.5703125" style="82" customWidth="1"/>
    <col min="988" max="988" width="11.42578125" style="82" customWidth="1"/>
    <col min="989" max="16384" width="11.42578125" style="82"/>
  </cols>
  <sheetData>
    <row r="1" spans="1:986">
      <c r="A1" s="881"/>
      <c r="B1" s="467" t="s">
        <v>491</v>
      </c>
      <c r="C1" s="488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3"/>
      <c r="R1" s="463"/>
      <c r="S1" s="463"/>
      <c r="T1" s="463"/>
      <c r="U1" s="463"/>
      <c r="V1" s="463"/>
      <c r="W1" s="463"/>
      <c r="X1" s="463"/>
      <c r="Y1" s="463"/>
      <c r="Z1" s="463"/>
      <c r="AA1" s="463"/>
      <c r="AB1" s="463"/>
      <c r="AC1" s="463"/>
      <c r="AD1" s="463"/>
      <c r="AE1" s="463"/>
      <c r="AF1" s="463"/>
      <c r="AG1" s="463"/>
      <c r="AH1" s="463"/>
      <c r="AI1" s="463"/>
      <c r="AJ1" s="463"/>
      <c r="AK1" s="463"/>
      <c r="AL1" s="463"/>
      <c r="AM1" s="463"/>
      <c r="AN1" s="463"/>
      <c r="AO1" s="463"/>
      <c r="AP1" s="463"/>
      <c r="AQ1" s="463"/>
      <c r="AR1" s="463"/>
      <c r="AS1" s="463"/>
      <c r="AT1" s="463"/>
      <c r="AU1" s="463"/>
      <c r="AV1" s="463"/>
      <c r="AW1" s="463"/>
      <c r="AX1" s="463"/>
      <c r="AY1" s="463"/>
      <c r="AZ1" s="463"/>
      <c r="BA1" s="463"/>
      <c r="BB1" s="463"/>
      <c r="BC1" s="463"/>
      <c r="BD1" s="463"/>
      <c r="BE1" s="463"/>
      <c r="BF1" s="463"/>
      <c r="BG1" s="463"/>
      <c r="BH1" s="463"/>
      <c r="BI1" s="463"/>
      <c r="BJ1" s="463"/>
      <c r="BK1" s="463"/>
      <c r="BL1" s="463"/>
      <c r="BM1" s="463"/>
      <c r="BN1" s="463"/>
      <c r="BO1" s="463"/>
      <c r="BP1" s="463"/>
      <c r="BQ1" s="463"/>
      <c r="BR1" s="463"/>
      <c r="BS1" s="463"/>
      <c r="BT1" s="463"/>
      <c r="BU1" s="463"/>
      <c r="BV1" s="463"/>
      <c r="BW1" s="463"/>
      <c r="BX1" s="463"/>
      <c r="BY1" s="463"/>
      <c r="BZ1" s="463"/>
      <c r="CA1" s="463"/>
      <c r="CB1" s="463"/>
      <c r="CC1" s="463"/>
      <c r="CD1" s="463"/>
      <c r="CE1" s="463"/>
      <c r="CF1" s="463"/>
      <c r="CG1" s="463"/>
      <c r="CH1" s="463"/>
      <c r="CI1" s="463"/>
      <c r="CJ1" s="463"/>
      <c r="CK1" s="463"/>
      <c r="CL1" s="463"/>
      <c r="CM1" s="463"/>
      <c r="CN1" s="463"/>
      <c r="CO1" s="463"/>
      <c r="CP1" s="463"/>
      <c r="CQ1" s="463"/>
      <c r="CR1" s="463"/>
      <c r="CS1" s="463"/>
      <c r="CT1" s="463"/>
      <c r="CU1" s="463"/>
      <c r="CV1" s="463"/>
      <c r="CW1" s="463"/>
      <c r="CX1" s="463"/>
      <c r="CY1" s="463"/>
      <c r="CZ1" s="463"/>
      <c r="DA1" s="463"/>
      <c r="DB1" s="463"/>
      <c r="DC1" s="463"/>
      <c r="DD1" s="463"/>
      <c r="DE1" s="463"/>
      <c r="DF1" s="463"/>
      <c r="DG1" s="463"/>
      <c r="DH1" s="463"/>
      <c r="DI1" s="463"/>
      <c r="DJ1" s="463"/>
      <c r="DK1" s="463"/>
      <c r="DL1" s="463"/>
      <c r="DM1" s="463"/>
      <c r="DN1" s="463"/>
      <c r="DO1" s="463"/>
      <c r="DP1" s="463"/>
      <c r="DQ1" s="463"/>
      <c r="DR1" s="463"/>
      <c r="DS1" s="463"/>
      <c r="DT1" s="463"/>
      <c r="DU1" s="463"/>
      <c r="DV1" s="463"/>
      <c r="DW1" s="463"/>
      <c r="DX1" s="463"/>
      <c r="DY1" s="463"/>
      <c r="DZ1" s="463"/>
      <c r="EA1" s="463"/>
      <c r="EB1" s="463"/>
      <c r="EC1" s="463"/>
      <c r="ED1" s="463"/>
      <c r="EE1" s="463"/>
      <c r="EF1" s="463"/>
      <c r="EG1" s="463"/>
      <c r="EH1" s="463"/>
      <c r="EI1" s="463"/>
      <c r="EJ1" s="463"/>
      <c r="EK1" s="463"/>
      <c r="EL1" s="463"/>
      <c r="EM1" s="463"/>
      <c r="EN1" s="463"/>
      <c r="EO1" s="463"/>
      <c r="EP1" s="463"/>
      <c r="EQ1" s="463"/>
      <c r="ER1" s="463"/>
      <c r="ES1" s="463"/>
      <c r="ET1" s="463"/>
      <c r="EU1" s="463"/>
      <c r="EV1" s="463"/>
      <c r="EW1" s="463"/>
      <c r="EX1" s="463"/>
      <c r="EY1" s="463"/>
      <c r="EZ1" s="463"/>
      <c r="FA1" s="463"/>
      <c r="FB1" s="463"/>
      <c r="FC1" s="463"/>
      <c r="FD1" s="463"/>
      <c r="FE1" s="463"/>
      <c r="FF1" s="463"/>
      <c r="FG1" s="463"/>
      <c r="FH1" s="463"/>
      <c r="FI1" s="463"/>
      <c r="FJ1" s="463"/>
      <c r="FK1" s="463"/>
      <c r="FL1" s="463"/>
      <c r="FM1" s="463"/>
      <c r="FN1" s="463"/>
      <c r="FO1" s="463"/>
      <c r="FP1" s="463"/>
      <c r="FQ1" s="463"/>
      <c r="FR1" s="463"/>
      <c r="FS1" s="463"/>
      <c r="FT1" s="463"/>
      <c r="FU1" s="463"/>
      <c r="FV1" s="463"/>
      <c r="FW1" s="463"/>
      <c r="FX1" s="463"/>
      <c r="FY1" s="463"/>
      <c r="FZ1" s="463"/>
      <c r="GA1" s="463"/>
      <c r="GB1" s="463"/>
      <c r="GC1" s="463"/>
      <c r="GD1" s="463"/>
      <c r="GE1" s="463"/>
      <c r="GF1" s="463"/>
      <c r="GG1" s="463"/>
      <c r="GH1" s="463"/>
      <c r="GI1" s="463"/>
      <c r="GJ1" s="463"/>
      <c r="GK1" s="463"/>
      <c r="GL1" s="463"/>
      <c r="GM1" s="463"/>
      <c r="GN1" s="463"/>
      <c r="GO1" s="463"/>
      <c r="GP1" s="463"/>
      <c r="GQ1" s="463"/>
      <c r="GR1" s="463"/>
      <c r="GS1" s="463"/>
      <c r="GT1" s="463"/>
      <c r="GU1" s="463"/>
      <c r="GV1" s="463"/>
      <c r="GW1" s="463"/>
      <c r="GX1" s="463"/>
      <c r="GY1" s="463"/>
      <c r="GZ1" s="463"/>
      <c r="HA1" s="463"/>
      <c r="HB1" s="463"/>
      <c r="HC1" s="463"/>
      <c r="HD1" s="463"/>
      <c r="HE1" s="463"/>
      <c r="HF1" s="463"/>
      <c r="HG1" s="463"/>
      <c r="HH1" s="463"/>
      <c r="HI1" s="463"/>
      <c r="HJ1" s="463"/>
      <c r="HK1" s="463"/>
      <c r="HL1" s="463"/>
      <c r="HM1" s="463"/>
      <c r="HN1" s="463"/>
      <c r="HO1" s="463"/>
      <c r="HP1" s="463"/>
      <c r="HQ1" s="463"/>
      <c r="HR1" s="463"/>
      <c r="HS1" s="463"/>
      <c r="HT1" s="463"/>
      <c r="HU1" s="463"/>
      <c r="HV1" s="463"/>
      <c r="HW1" s="463"/>
      <c r="HX1" s="463"/>
      <c r="HY1" s="463"/>
      <c r="HZ1" s="463"/>
      <c r="IA1" s="463"/>
      <c r="IB1" s="463"/>
      <c r="IC1" s="463"/>
      <c r="ID1" s="463"/>
      <c r="IE1" s="463"/>
      <c r="IF1" s="463"/>
      <c r="IG1" s="463"/>
      <c r="IH1" s="463"/>
      <c r="II1" s="463"/>
      <c r="IJ1" s="463"/>
      <c r="IK1" s="463"/>
      <c r="IL1" s="463"/>
      <c r="IM1" s="463"/>
      <c r="IN1" s="463"/>
      <c r="IO1" s="463"/>
      <c r="IP1" s="463"/>
      <c r="IQ1" s="463"/>
      <c r="IR1" s="463"/>
      <c r="IS1" s="463"/>
      <c r="IT1" s="463"/>
      <c r="IU1" s="463"/>
      <c r="IV1" s="463"/>
      <c r="IW1" s="463"/>
      <c r="IX1" s="463"/>
      <c r="IY1" s="463"/>
      <c r="IZ1" s="463"/>
      <c r="JA1" s="463"/>
      <c r="JB1" s="463"/>
      <c r="JC1" s="463"/>
      <c r="JD1" s="463"/>
      <c r="JE1" s="463"/>
      <c r="JF1" s="463"/>
      <c r="JG1" s="463"/>
      <c r="JH1" s="463"/>
      <c r="JI1" s="463"/>
      <c r="JJ1" s="463"/>
      <c r="JK1" s="463"/>
      <c r="JL1" s="463"/>
      <c r="JM1" s="463"/>
      <c r="JN1" s="463"/>
      <c r="JO1" s="463"/>
      <c r="JP1" s="463"/>
      <c r="JQ1" s="463"/>
      <c r="JR1" s="463"/>
      <c r="JS1" s="463"/>
      <c r="JT1" s="463"/>
      <c r="JU1" s="463"/>
      <c r="JV1" s="463"/>
      <c r="JW1" s="463"/>
      <c r="JX1" s="463"/>
      <c r="JY1" s="463"/>
      <c r="JZ1" s="463"/>
      <c r="KA1" s="463"/>
      <c r="KB1" s="463"/>
      <c r="KC1" s="463"/>
      <c r="KD1" s="463"/>
      <c r="KE1" s="463"/>
      <c r="KF1" s="463"/>
      <c r="KG1" s="463"/>
      <c r="KH1" s="463"/>
      <c r="KI1" s="463"/>
      <c r="KJ1" s="463"/>
      <c r="KK1" s="463"/>
      <c r="KL1" s="463"/>
      <c r="KM1" s="463"/>
      <c r="KN1" s="463"/>
      <c r="KO1" s="463"/>
      <c r="KP1" s="463"/>
      <c r="KQ1" s="463"/>
      <c r="KR1" s="463"/>
      <c r="KS1" s="463"/>
      <c r="KT1" s="463"/>
      <c r="KU1" s="463"/>
      <c r="KV1" s="463"/>
      <c r="KW1" s="463"/>
      <c r="KX1" s="463"/>
      <c r="KY1" s="463"/>
      <c r="KZ1" s="463"/>
      <c r="LA1" s="463"/>
      <c r="LB1" s="463"/>
      <c r="LC1" s="463"/>
      <c r="LD1" s="463"/>
      <c r="LE1" s="463"/>
      <c r="LF1" s="463"/>
      <c r="LG1" s="463"/>
      <c r="LH1" s="463"/>
      <c r="LI1" s="463"/>
      <c r="LJ1" s="463"/>
      <c r="LK1" s="463"/>
      <c r="LL1" s="463"/>
      <c r="LM1" s="463"/>
      <c r="LN1" s="463"/>
      <c r="LO1" s="463"/>
      <c r="LP1" s="463"/>
      <c r="LQ1" s="463"/>
      <c r="LR1" s="463"/>
      <c r="LS1" s="463"/>
      <c r="LT1" s="463"/>
      <c r="LU1" s="463"/>
      <c r="LV1" s="463"/>
      <c r="LW1" s="463"/>
      <c r="LX1" s="463"/>
      <c r="LY1" s="463"/>
      <c r="LZ1" s="463"/>
      <c r="MA1" s="463"/>
      <c r="MB1" s="463"/>
      <c r="MC1" s="463"/>
      <c r="MD1" s="463"/>
      <c r="ME1" s="463"/>
      <c r="MF1" s="463"/>
      <c r="MG1" s="463"/>
      <c r="MH1" s="463"/>
      <c r="MI1" s="463"/>
      <c r="MJ1" s="463"/>
      <c r="MK1" s="463"/>
      <c r="ML1" s="463"/>
      <c r="MM1" s="463"/>
      <c r="MN1" s="463"/>
      <c r="MO1" s="463"/>
      <c r="MP1" s="463"/>
      <c r="MQ1" s="463"/>
      <c r="MR1" s="463"/>
      <c r="MS1" s="463"/>
      <c r="MT1" s="463"/>
      <c r="MU1" s="463"/>
      <c r="MV1" s="463"/>
      <c r="MW1" s="463"/>
      <c r="MX1" s="463"/>
      <c r="MY1" s="463"/>
      <c r="MZ1" s="463"/>
      <c r="NA1" s="463"/>
      <c r="NB1" s="463"/>
      <c r="NC1" s="463"/>
      <c r="ND1" s="463"/>
      <c r="NE1" s="463"/>
      <c r="NF1" s="463"/>
      <c r="NG1" s="463"/>
      <c r="NH1" s="463"/>
      <c r="NI1" s="463"/>
      <c r="NJ1" s="463"/>
      <c r="NK1" s="463"/>
      <c r="NL1" s="463"/>
      <c r="NM1" s="463"/>
      <c r="NN1" s="463"/>
      <c r="NO1" s="463"/>
      <c r="NP1" s="463"/>
      <c r="NQ1" s="463"/>
      <c r="NR1" s="463"/>
      <c r="NS1" s="463"/>
      <c r="NT1" s="463"/>
      <c r="NU1" s="463"/>
      <c r="NV1" s="463"/>
      <c r="NW1" s="463"/>
      <c r="NX1" s="463"/>
      <c r="NY1" s="463"/>
      <c r="NZ1" s="463"/>
      <c r="OA1" s="463"/>
      <c r="OB1" s="463"/>
      <c r="OC1" s="463"/>
      <c r="OD1" s="463"/>
      <c r="OE1" s="463"/>
      <c r="OF1" s="463"/>
      <c r="OG1" s="463"/>
      <c r="OH1" s="463"/>
      <c r="OI1" s="463"/>
      <c r="OJ1" s="463"/>
      <c r="OK1" s="463"/>
      <c r="OL1" s="463"/>
      <c r="OM1" s="463"/>
      <c r="ON1" s="463"/>
      <c r="OO1" s="463"/>
      <c r="OP1" s="463"/>
      <c r="OQ1" s="463"/>
      <c r="OR1" s="463"/>
      <c r="OS1" s="463"/>
      <c r="OT1" s="463"/>
      <c r="OU1" s="463"/>
      <c r="OV1" s="463"/>
      <c r="OW1" s="463"/>
      <c r="OX1" s="463"/>
      <c r="OY1" s="463"/>
      <c r="OZ1" s="463"/>
      <c r="PA1" s="463"/>
      <c r="PB1" s="463"/>
      <c r="PC1" s="463"/>
      <c r="PD1" s="463"/>
      <c r="PE1" s="463"/>
      <c r="PF1" s="463"/>
      <c r="PG1" s="463"/>
      <c r="PH1" s="463"/>
      <c r="PI1" s="463"/>
      <c r="PJ1" s="463"/>
      <c r="PK1" s="463"/>
      <c r="PL1" s="463"/>
      <c r="PM1" s="463"/>
      <c r="PN1" s="463"/>
      <c r="PO1" s="463"/>
      <c r="PP1" s="463"/>
      <c r="PQ1" s="463"/>
      <c r="PR1" s="463"/>
      <c r="PS1" s="463"/>
      <c r="PT1" s="463"/>
      <c r="PU1" s="463"/>
      <c r="PV1" s="463"/>
      <c r="PW1" s="463"/>
      <c r="PX1" s="463"/>
      <c r="PY1" s="463"/>
      <c r="PZ1" s="463"/>
      <c r="QA1" s="463"/>
      <c r="QB1" s="463"/>
      <c r="QC1" s="463"/>
      <c r="QD1" s="463"/>
      <c r="QE1" s="463"/>
      <c r="QF1" s="463"/>
      <c r="QG1" s="463"/>
      <c r="QH1" s="463"/>
      <c r="QI1" s="463"/>
      <c r="QJ1" s="463"/>
      <c r="QK1" s="463"/>
      <c r="QL1" s="463"/>
      <c r="QM1" s="463"/>
      <c r="QN1" s="463"/>
      <c r="QO1" s="463"/>
      <c r="QP1" s="463"/>
      <c r="QQ1" s="463"/>
      <c r="QR1" s="463"/>
      <c r="QS1" s="463"/>
      <c r="QT1" s="463"/>
      <c r="QU1" s="463"/>
      <c r="QV1" s="463"/>
      <c r="QW1" s="463"/>
      <c r="QX1" s="463"/>
      <c r="QY1" s="463"/>
      <c r="QZ1" s="463"/>
      <c r="RA1" s="463"/>
      <c r="RB1" s="463"/>
      <c r="RC1" s="463"/>
      <c r="RD1" s="463"/>
      <c r="RE1" s="463"/>
      <c r="RF1" s="463"/>
      <c r="RG1" s="463"/>
      <c r="RH1" s="463"/>
      <c r="RI1" s="463"/>
      <c r="RJ1" s="463"/>
      <c r="RK1" s="463"/>
      <c r="RL1" s="463"/>
      <c r="RM1" s="463"/>
      <c r="RN1" s="463"/>
      <c r="RO1" s="463"/>
      <c r="RP1" s="463"/>
      <c r="RQ1" s="463"/>
      <c r="RR1" s="463"/>
      <c r="RS1" s="463"/>
      <c r="RT1" s="463"/>
      <c r="RU1" s="463"/>
      <c r="RV1" s="463"/>
      <c r="RW1" s="463"/>
      <c r="RX1" s="463"/>
      <c r="RY1" s="463"/>
      <c r="RZ1" s="463"/>
      <c r="SA1" s="463"/>
      <c r="SB1" s="463"/>
      <c r="SC1" s="463"/>
      <c r="SD1" s="463"/>
      <c r="SE1" s="463"/>
      <c r="SF1" s="463"/>
      <c r="SG1" s="463"/>
      <c r="SH1" s="463"/>
      <c r="SI1" s="463"/>
      <c r="SJ1" s="463"/>
      <c r="SK1" s="463"/>
      <c r="SL1" s="463"/>
      <c r="SM1" s="463"/>
      <c r="SN1" s="463"/>
      <c r="SO1" s="463"/>
      <c r="SP1" s="463"/>
      <c r="SQ1" s="463"/>
      <c r="SR1" s="463"/>
      <c r="SS1" s="463"/>
      <c r="ST1" s="463"/>
      <c r="SU1" s="463"/>
      <c r="SV1" s="463"/>
      <c r="SW1" s="463"/>
      <c r="SX1" s="463"/>
      <c r="SY1" s="463"/>
      <c r="SZ1" s="463"/>
      <c r="TA1" s="463"/>
      <c r="TB1" s="463"/>
      <c r="TC1" s="463"/>
      <c r="TD1" s="463"/>
      <c r="TE1" s="463"/>
      <c r="TF1" s="463"/>
      <c r="TG1" s="463"/>
      <c r="TH1" s="463"/>
      <c r="TI1" s="463"/>
      <c r="TJ1" s="463"/>
      <c r="TK1" s="463"/>
      <c r="TL1" s="463"/>
      <c r="TM1" s="463"/>
      <c r="TN1" s="463"/>
      <c r="TO1" s="463"/>
      <c r="TP1" s="463"/>
      <c r="TQ1" s="463"/>
      <c r="TR1" s="463"/>
      <c r="TS1" s="463"/>
      <c r="TT1" s="463"/>
      <c r="TU1" s="463"/>
      <c r="TV1" s="463"/>
      <c r="TW1" s="463"/>
      <c r="TX1" s="463"/>
      <c r="TY1" s="463"/>
      <c r="TZ1" s="463"/>
      <c r="UA1" s="463"/>
      <c r="UB1" s="463"/>
      <c r="UC1" s="463"/>
      <c r="UD1" s="463"/>
      <c r="UE1" s="463"/>
      <c r="UF1" s="463"/>
      <c r="UG1" s="463"/>
      <c r="UH1" s="463"/>
      <c r="UI1" s="463"/>
      <c r="UJ1" s="463"/>
      <c r="UK1" s="463"/>
      <c r="UL1" s="463"/>
      <c r="UM1" s="463"/>
      <c r="UN1" s="463"/>
      <c r="UO1" s="463"/>
      <c r="UP1" s="463"/>
      <c r="UQ1" s="463"/>
      <c r="UR1" s="463"/>
      <c r="US1" s="463"/>
      <c r="UT1" s="463"/>
      <c r="UU1" s="463"/>
      <c r="UV1" s="463"/>
      <c r="UW1" s="463"/>
      <c r="UX1" s="463"/>
      <c r="UY1" s="463"/>
      <c r="UZ1" s="463"/>
      <c r="VA1" s="463"/>
      <c r="VB1" s="463"/>
      <c r="VC1" s="463"/>
      <c r="VD1" s="463"/>
      <c r="VE1" s="463"/>
      <c r="VF1" s="463"/>
      <c r="VG1" s="463"/>
      <c r="VH1" s="463"/>
      <c r="VI1" s="463"/>
      <c r="VJ1" s="463"/>
      <c r="VK1" s="463"/>
      <c r="VL1" s="463"/>
      <c r="VM1" s="463"/>
      <c r="VN1" s="463"/>
      <c r="VO1" s="463"/>
      <c r="VP1" s="463"/>
      <c r="VQ1" s="463"/>
      <c r="VR1" s="463"/>
      <c r="VS1" s="463"/>
      <c r="VT1" s="463"/>
      <c r="VU1" s="463"/>
      <c r="VV1" s="463"/>
      <c r="VW1" s="463"/>
      <c r="VX1" s="463"/>
      <c r="VY1" s="463"/>
      <c r="VZ1" s="463"/>
      <c r="WA1" s="463"/>
      <c r="WB1" s="463"/>
      <c r="WC1" s="463"/>
      <c r="WD1" s="463"/>
      <c r="WE1" s="463"/>
      <c r="WF1" s="463"/>
      <c r="WG1" s="463"/>
      <c r="WH1" s="463"/>
      <c r="WI1" s="463"/>
      <c r="WJ1" s="463"/>
      <c r="WK1" s="463"/>
      <c r="WL1" s="463"/>
      <c r="WM1" s="463"/>
      <c r="WN1" s="463"/>
      <c r="WO1" s="463"/>
      <c r="WP1" s="463"/>
      <c r="WQ1" s="463"/>
      <c r="WR1" s="463"/>
      <c r="WS1" s="463"/>
      <c r="WT1" s="463"/>
      <c r="WU1" s="463"/>
      <c r="WV1" s="463"/>
      <c r="WW1" s="463"/>
      <c r="WX1" s="463"/>
      <c r="WY1" s="463"/>
      <c r="WZ1" s="463"/>
      <c r="XA1" s="463"/>
      <c r="XB1" s="463"/>
      <c r="XC1" s="463"/>
      <c r="XD1" s="463"/>
      <c r="XE1" s="463"/>
      <c r="XF1" s="463"/>
      <c r="XG1" s="463"/>
      <c r="XH1" s="463"/>
      <c r="XI1" s="463"/>
      <c r="XJ1" s="463"/>
      <c r="XK1" s="463"/>
      <c r="XL1" s="463"/>
      <c r="XM1" s="463"/>
      <c r="XN1" s="463"/>
      <c r="XO1" s="463"/>
      <c r="XP1" s="463"/>
      <c r="XQ1" s="463"/>
      <c r="XR1" s="463"/>
      <c r="XS1" s="463"/>
      <c r="XT1" s="463"/>
      <c r="XU1" s="463"/>
      <c r="XV1" s="463"/>
      <c r="XW1" s="463"/>
      <c r="XX1" s="463"/>
      <c r="XY1" s="463"/>
      <c r="XZ1" s="463"/>
      <c r="YA1" s="463"/>
      <c r="YB1" s="463"/>
      <c r="YC1" s="463"/>
      <c r="YD1" s="463"/>
      <c r="YE1" s="463"/>
      <c r="YF1" s="463"/>
      <c r="YG1" s="463"/>
      <c r="YH1" s="463"/>
      <c r="YI1" s="463"/>
      <c r="YJ1" s="463"/>
      <c r="YK1" s="463"/>
      <c r="YL1" s="463"/>
      <c r="YM1" s="463"/>
      <c r="YN1" s="463"/>
      <c r="YO1" s="463"/>
      <c r="YP1" s="463"/>
      <c r="YQ1" s="463"/>
      <c r="YR1" s="463"/>
      <c r="YS1" s="463"/>
      <c r="YT1" s="463"/>
      <c r="YU1" s="463"/>
      <c r="YV1" s="463"/>
      <c r="YW1" s="463"/>
      <c r="YX1" s="463"/>
      <c r="YY1" s="463"/>
      <c r="YZ1" s="463"/>
      <c r="ZA1" s="463"/>
      <c r="ZB1" s="463"/>
      <c r="ZC1" s="463"/>
      <c r="ZD1" s="463"/>
      <c r="ZE1" s="463"/>
      <c r="ZF1" s="463"/>
      <c r="ZG1" s="463"/>
      <c r="ZH1" s="463"/>
      <c r="ZI1" s="463"/>
      <c r="ZJ1" s="463"/>
      <c r="ZK1" s="463"/>
      <c r="ZL1" s="463"/>
      <c r="ZM1" s="463"/>
      <c r="ZN1" s="463"/>
      <c r="ZO1" s="463"/>
      <c r="ZP1" s="463"/>
      <c r="ZQ1" s="463"/>
      <c r="ZR1" s="463"/>
      <c r="ZS1" s="463"/>
      <c r="ZT1" s="463"/>
      <c r="ZU1" s="463"/>
      <c r="ZV1" s="463"/>
      <c r="ZW1" s="463"/>
      <c r="ZX1" s="463"/>
      <c r="ZY1" s="463"/>
      <c r="ZZ1" s="463"/>
      <c r="AAA1" s="463"/>
      <c r="AAB1" s="463"/>
      <c r="AAC1" s="463"/>
      <c r="AAD1" s="463"/>
      <c r="AAE1" s="463"/>
      <c r="AAF1" s="463"/>
      <c r="AAG1" s="463"/>
      <c r="AAH1" s="463"/>
      <c r="AAI1" s="463"/>
      <c r="AAJ1" s="463"/>
      <c r="AAK1" s="463"/>
      <c r="AAL1" s="463"/>
      <c r="AAM1" s="463"/>
      <c r="AAN1" s="463"/>
      <c r="AAO1" s="463"/>
      <c r="AAP1" s="463"/>
      <c r="AAQ1" s="463"/>
      <c r="AAR1" s="463"/>
      <c r="AAS1" s="463"/>
      <c r="AAT1" s="463"/>
      <c r="AAU1" s="463"/>
      <c r="AAV1" s="463"/>
      <c r="AAW1" s="463"/>
      <c r="AAX1" s="463"/>
      <c r="AAY1" s="463"/>
      <c r="AAZ1" s="463"/>
      <c r="ABA1" s="463"/>
      <c r="ABB1" s="463"/>
      <c r="ABC1" s="463"/>
      <c r="ABD1" s="463"/>
      <c r="ABE1" s="463"/>
      <c r="ABF1" s="463"/>
      <c r="ABG1" s="463"/>
      <c r="ABH1" s="463"/>
      <c r="ABI1" s="463"/>
      <c r="ABJ1" s="463"/>
      <c r="ABK1" s="463"/>
      <c r="ABL1" s="463"/>
      <c r="ABM1" s="463"/>
      <c r="ABN1" s="463"/>
      <c r="ABO1" s="463"/>
      <c r="ABP1" s="463"/>
      <c r="ABQ1" s="463"/>
      <c r="ABR1" s="463"/>
      <c r="ABS1" s="463"/>
      <c r="ABT1" s="463"/>
      <c r="ABU1" s="463"/>
      <c r="ABV1" s="463"/>
      <c r="ABW1" s="463"/>
      <c r="ABX1" s="463"/>
      <c r="ABY1" s="463"/>
      <c r="ABZ1" s="463"/>
      <c r="ACA1" s="463"/>
      <c r="ACB1" s="463"/>
      <c r="ACC1" s="463"/>
      <c r="ACD1" s="463"/>
      <c r="ACE1" s="463"/>
      <c r="ACF1" s="463"/>
      <c r="ACG1" s="463"/>
      <c r="ACH1" s="463"/>
      <c r="ACI1" s="463"/>
      <c r="ACJ1" s="463"/>
      <c r="ACK1" s="463"/>
      <c r="ACL1" s="463"/>
      <c r="ACM1" s="463"/>
      <c r="ACN1" s="463"/>
      <c r="ACO1" s="463"/>
      <c r="ACP1" s="463"/>
      <c r="ACQ1" s="463"/>
      <c r="ACR1" s="463"/>
      <c r="ACS1" s="463"/>
      <c r="ACT1" s="463"/>
      <c r="ACU1" s="463"/>
      <c r="ACV1" s="463"/>
      <c r="ACW1" s="463"/>
      <c r="ACX1" s="463"/>
      <c r="ACY1" s="463"/>
      <c r="ACZ1" s="463"/>
      <c r="ADA1" s="463"/>
      <c r="ADB1" s="463"/>
      <c r="ADC1" s="463"/>
      <c r="ADD1" s="463"/>
      <c r="ADE1" s="463"/>
      <c r="ADF1" s="463"/>
      <c r="ADG1" s="463"/>
      <c r="ADH1" s="463"/>
      <c r="ADI1" s="463"/>
      <c r="ADJ1" s="463"/>
      <c r="ADK1" s="463"/>
      <c r="ADL1" s="463"/>
      <c r="ADM1" s="463"/>
      <c r="ADN1" s="463"/>
      <c r="ADO1" s="463"/>
      <c r="ADP1" s="463"/>
      <c r="ADQ1" s="463"/>
      <c r="ADR1" s="463"/>
      <c r="ADS1" s="463"/>
      <c r="ADT1" s="463"/>
      <c r="ADU1" s="463"/>
      <c r="ADV1" s="463"/>
      <c r="ADW1" s="463"/>
      <c r="ADX1" s="463"/>
      <c r="ADY1" s="463"/>
      <c r="ADZ1" s="463"/>
      <c r="AEA1" s="463"/>
      <c r="AEB1" s="463"/>
      <c r="AEC1" s="463"/>
      <c r="AED1" s="463"/>
      <c r="AEE1" s="463"/>
      <c r="AEF1" s="463"/>
      <c r="AEG1" s="463"/>
      <c r="AEH1" s="463"/>
      <c r="AEI1" s="463"/>
      <c r="AEJ1" s="463"/>
      <c r="AEK1" s="463"/>
      <c r="AEL1" s="463"/>
      <c r="AEM1" s="463"/>
      <c r="AEN1" s="463"/>
      <c r="AEO1" s="463"/>
      <c r="AEP1" s="463"/>
      <c r="AEQ1" s="463"/>
      <c r="AER1" s="463"/>
      <c r="AES1" s="463"/>
      <c r="AET1" s="463"/>
      <c r="AEU1" s="463"/>
      <c r="AEV1" s="463"/>
      <c r="AEW1" s="463"/>
      <c r="AEX1" s="463"/>
      <c r="AEY1" s="463"/>
      <c r="AEZ1" s="463"/>
      <c r="AFA1" s="463"/>
      <c r="AFB1" s="463"/>
      <c r="AFC1" s="463"/>
      <c r="AFD1" s="463"/>
      <c r="AFE1" s="463"/>
      <c r="AFF1" s="463"/>
      <c r="AFG1" s="463"/>
      <c r="AFH1" s="463"/>
      <c r="AFI1" s="463"/>
      <c r="AFJ1" s="463"/>
      <c r="AFK1" s="463"/>
      <c r="AFL1" s="463"/>
      <c r="AFM1" s="463"/>
      <c r="AFN1" s="463"/>
      <c r="AFO1" s="463"/>
      <c r="AFP1" s="463"/>
      <c r="AFQ1" s="463"/>
      <c r="AFR1" s="463"/>
      <c r="AFS1" s="463"/>
      <c r="AFT1" s="463"/>
      <c r="AFU1" s="463"/>
      <c r="AFV1" s="463"/>
      <c r="AFW1" s="463"/>
      <c r="AFX1" s="463"/>
      <c r="AFY1" s="463"/>
      <c r="AFZ1" s="463"/>
      <c r="AGA1" s="463"/>
      <c r="AGB1" s="463"/>
      <c r="AGC1" s="463"/>
      <c r="AGD1" s="463"/>
      <c r="AGE1" s="463"/>
      <c r="AGF1" s="463"/>
      <c r="AGG1" s="463"/>
      <c r="AGH1" s="463"/>
      <c r="AGI1" s="463"/>
      <c r="AGJ1" s="463"/>
      <c r="AGK1" s="463"/>
      <c r="AGL1" s="463"/>
      <c r="AGM1" s="463"/>
      <c r="AGN1" s="463"/>
      <c r="AGO1" s="463"/>
      <c r="AGP1" s="463"/>
      <c r="AGQ1" s="463"/>
      <c r="AGR1" s="463"/>
      <c r="AGS1" s="463"/>
      <c r="AGT1" s="463"/>
      <c r="AGU1" s="463"/>
      <c r="AGV1" s="463"/>
      <c r="AGW1" s="463"/>
      <c r="AGX1" s="463"/>
      <c r="AGY1" s="463"/>
      <c r="AGZ1" s="463"/>
      <c r="AHA1" s="463"/>
      <c r="AHB1" s="463"/>
      <c r="AHC1" s="463"/>
      <c r="AHD1" s="463"/>
      <c r="AHE1" s="463"/>
      <c r="AHF1" s="463"/>
      <c r="AHG1" s="463"/>
      <c r="AHH1" s="463"/>
      <c r="AHI1" s="463"/>
      <c r="AHJ1" s="463"/>
      <c r="AHK1" s="463"/>
      <c r="AHL1" s="463"/>
      <c r="AHM1" s="463"/>
      <c r="AHN1" s="463"/>
      <c r="AHO1" s="463"/>
      <c r="AHP1" s="463"/>
      <c r="AHQ1" s="463"/>
      <c r="AHR1" s="463"/>
      <c r="AHS1" s="463"/>
      <c r="AHT1" s="463"/>
      <c r="AHU1" s="463"/>
      <c r="AHV1" s="463"/>
      <c r="AHW1" s="463"/>
      <c r="AHX1" s="463"/>
      <c r="AHY1" s="463"/>
      <c r="AHZ1" s="463"/>
      <c r="AIA1" s="463"/>
      <c r="AIB1" s="463"/>
      <c r="AIC1" s="463"/>
      <c r="AID1" s="463"/>
      <c r="AIE1" s="463"/>
      <c r="AIF1" s="463"/>
      <c r="AIG1" s="463"/>
      <c r="AIH1" s="463"/>
      <c r="AII1" s="463"/>
      <c r="AIJ1" s="463"/>
      <c r="AIK1" s="463"/>
      <c r="AIL1" s="463"/>
      <c r="AIM1" s="463"/>
      <c r="AIN1" s="463"/>
      <c r="AIO1" s="463"/>
      <c r="AIP1" s="463"/>
      <c r="AIQ1" s="463"/>
      <c r="AIR1" s="463"/>
      <c r="AIS1" s="463"/>
      <c r="AIT1" s="463"/>
      <c r="AIU1" s="463"/>
      <c r="AIV1" s="463"/>
      <c r="AIW1" s="463"/>
      <c r="AIX1" s="463"/>
      <c r="AIY1" s="463"/>
      <c r="AIZ1" s="463"/>
      <c r="AJA1" s="463"/>
      <c r="AJB1" s="463"/>
      <c r="AJC1" s="463"/>
      <c r="AJD1" s="463"/>
      <c r="AJE1" s="463"/>
      <c r="AJF1" s="463"/>
      <c r="AJG1" s="463"/>
      <c r="AJH1" s="463"/>
      <c r="AJI1" s="463"/>
      <c r="AJJ1" s="463"/>
      <c r="AJK1" s="463"/>
      <c r="AJL1" s="463"/>
      <c r="AJM1" s="463"/>
      <c r="AJN1" s="463"/>
      <c r="AJO1" s="463"/>
      <c r="AJP1" s="463"/>
      <c r="AJQ1" s="463"/>
      <c r="AJR1" s="463"/>
      <c r="AJS1" s="463"/>
      <c r="AJT1" s="463"/>
      <c r="AJU1" s="463"/>
      <c r="AJV1" s="463"/>
      <c r="AJW1" s="463"/>
      <c r="AJX1" s="463"/>
      <c r="AJY1" s="463"/>
      <c r="AJZ1" s="463"/>
      <c r="AKA1" s="463"/>
      <c r="AKB1" s="463"/>
      <c r="AKC1" s="463"/>
      <c r="AKD1" s="463"/>
      <c r="AKE1" s="463"/>
      <c r="AKF1" s="463"/>
      <c r="AKG1" s="235"/>
      <c r="AKH1" s="235"/>
      <c r="AKI1" s="235"/>
      <c r="AKJ1" s="235"/>
      <c r="AKK1" s="235"/>
      <c r="AKL1" s="235"/>
      <c r="AKM1" s="235"/>
      <c r="AKN1" s="235"/>
      <c r="AKO1" s="235"/>
      <c r="AKP1" s="235"/>
      <c r="AKQ1" s="235"/>
      <c r="AKR1" s="235"/>
      <c r="AKS1" s="235"/>
      <c r="AKT1" s="235"/>
      <c r="AKU1" s="235"/>
      <c r="AKV1" s="235"/>
      <c r="AKW1" s="235"/>
      <c r="AKX1" s="235"/>
    </row>
    <row r="2" spans="1:986">
      <c r="A2" s="881"/>
      <c r="B2" s="463"/>
      <c r="C2" s="489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  <c r="AM2" s="463"/>
      <c r="AN2" s="463"/>
      <c r="AO2" s="463"/>
      <c r="AP2" s="463"/>
      <c r="AQ2" s="463"/>
      <c r="AR2" s="463"/>
      <c r="AS2" s="463"/>
      <c r="AT2" s="463"/>
      <c r="AU2" s="463"/>
      <c r="AV2" s="463"/>
      <c r="AW2" s="463"/>
      <c r="AX2" s="463"/>
      <c r="AY2" s="463"/>
      <c r="AZ2" s="463"/>
      <c r="BA2" s="463"/>
      <c r="BB2" s="463"/>
      <c r="BC2" s="463"/>
      <c r="BD2" s="463"/>
      <c r="BE2" s="463"/>
      <c r="BF2" s="463"/>
      <c r="BG2" s="463"/>
      <c r="BH2" s="463"/>
      <c r="BI2" s="463"/>
      <c r="BJ2" s="463"/>
      <c r="BK2" s="463"/>
      <c r="BL2" s="463"/>
      <c r="BM2" s="463"/>
      <c r="BN2" s="463"/>
      <c r="BO2" s="463"/>
      <c r="BP2" s="463"/>
      <c r="BQ2" s="463"/>
      <c r="BR2" s="463"/>
      <c r="BS2" s="463"/>
      <c r="BT2" s="463"/>
      <c r="BU2" s="463"/>
      <c r="BV2" s="463"/>
      <c r="BW2" s="463"/>
      <c r="BX2" s="463"/>
      <c r="BY2" s="463"/>
      <c r="BZ2" s="463"/>
      <c r="CA2" s="463"/>
      <c r="CB2" s="463"/>
      <c r="CC2" s="463"/>
      <c r="CD2" s="463"/>
      <c r="CE2" s="463"/>
      <c r="CF2" s="463"/>
      <c r="CG2" s="463"/>
      <c r="CH2" s="463"/>
      <c r="CI2" s="463"/>
      <c r="CJ2" s="463"/>
      <c r="CK2" s="463"/>
      <c r="CL2" s="463"/>
      <c r="CM2" s="463"/>
      <c r="CN2" s="463"/>
      <c r="CO2" s="463"/>
      <c r="CP2" s="463"/>
      <c r="CQ2" s="463"/>
      <c r="CR2" s="463"/>
      <c r="CS2" s="463"/>
      <c r="CT2" s="463"/>
      <c r="CU2" s="463"/>
      <c r="CV2" s="463"/>
      <c r="CW2" s="463"/>
      <c r="CX2" s="463"/>
      <c r="CY2" s="463"/>
      <c r="CZ2" s="463"/>
      <c r="DA2" s="463"/>
      <c r="DB2" s="463"/>
      <c r="DC2" s="463"/>
      <c r="DD2" s="463"/>
      <c r="DE2" s="463"/>
      <c r="DF2" s="463"/>
      <c r="DG2" s="463"/>
      <c r="DH2" s="463"/>
      <c r="DI2" s="463"/>
      <c r="DJ2" s="463"/>
      <c r="DK2" s="463"/>
      <c r="DL2" s="463"/>
      <c r="DM2" s="463"/>
      <c r="DN2" s="463"/>
      <c r="DO2" s="463"/>
      <c r="DP2" s="463"/>
      <c r="DQ2" s="463"/>
      <c r="DR2" s="463"/>
      <c r="DS2" s="463"/>
      <c r="DT2" s="463"/>
      <c r="DU2" s="463"/>
      <c r="DV2" s="463"/>
      <c r="DW2" s="463"/>
      <c r="DX2" s="463"/>
      <c r="DY2" s="463"/>
      <c r="DZ2" s="463"/>
      <c r="EA2" s="463"/>
      <c r="EB2" s="463"/>
      <c r="EC2" s="463"/>
      <c r="ED2" s="463"/>
      <c r="EE2" s="463"/>
      <c r="EF2" s="463"/>
      <c r="EG2" s="463"/>
      <c r="EH2" s="463"/>
      <c r="EI2" s="463"/>
      <c r="EJ2" s="463"/>
      <c r="EK2" s="463"/>
      <c r="EL2" s="463"/>
      <c r="EM2" s="463"/>
      <c r="EN2" s="463"/>
      <c r="EO2" s="463"/>
      <c r="EP2" s="463"/>
      <c r="EQ2" s="463"/>
      <c r="ER2" s="463"/>
      <c r="ES2" s="463"/>
      <c r="ET2" s="463"/>
      <c r="EU2" s="463"/>
      <c r="EV2" s="463"/>
      <c r="EW2" s="463"/>
      <c r="EX2" s="463"/>
      <c r="EY2" s="463"/>
      <c r="EZ2" s="463"/>
      <c r="FA2" s="463"/>
      <c r="FB2" s="463"/>
      <c r="FC2" s="463"/>
      <c r="FD2" s="463"/>
      <c r="FE2" s="463"/>
      <c r="FF2" s="463"/>
      <c r="FG2" s="463"/>
      <c r="FH2" s="463"/>
      <c r="FI2" s="463"/>
      <c r="FJ2" s="463"/>
      <c r="FK2" s="463"/>
      <c r="FL2" s="463"/>
      <c r="FM2" s="463"/>
      <c r="FN2" s="463"/>
      <c r="FO2" s="463"/>
      <c r="FP2" s="463"/>
      <c r="FQ2" s="463"/>
      <c r="FR2" s="463"/>
      <c r="FS2" s="463"/>
      <c r="FT2" s="463"/>
      <c r="FU2" s="463"/>
      <c r="FV2" s="463"/>
      <c r="FW2" s="463"/>
      <c r="FX2" s="463"/>
      <c r="FY2" s="463"/>
      <c r="FZ2" s="463"/>
      <c r="GA2" s="463"/>
      <c r="GB2" s="463"/>
      <c r="GC2" s="463"/>
      <c r="GD2" s="463"/>
      <c r="GE2" s="463"/>
      <c r="GF2" s="463"/>
      <c r="GG2" s="463"/>
      <c r="GH2" s="463"/>
      <c r="GI2" s="463"/>
      <c r="GJ2" s="463"/>
      <c r="GK2" s="463"/>
      <c r="GL2" s="463"/>
      <c r="GM2" s="463"/>
      <c r="GN2" s="463"/>
      <c r="GO2" s="463"/>
      <c r="GP2" s="463"/>
      <c r="GQ2" s="463"/>
      <c r="GR2" s="463"/>
      <c r="GS2" s="463"/>
      <c r="GT2" s="463"/>
      <c r="GU2" s="463"/>
      <c r="GV2" s="463"/>
      <c r="GW2" s="463"/>
      <c r="GX2" s="463"/>
      <c r="GY2" s="463"/>
      <c r="GZ2" s="463"/>
      <c r="HA2" s="463"/>
      <c r="HB2" s="463"/>
      <c r="HC2" s="463"/>
      <c r="HD2" s="463"/>
      <c r="HE2" s="463"/>
      <c r="HF2" s="463"/>
      <c r="HG2" s="463"/>
      <c r="HH2" s="463"/>
      <c r="HI2" s="463"/>
      <c r="HJ2" s="463"/>
      <c r="HK2" s="463"/>
      <c r="HL2" s="463"/>
      <c r="HM2" s="463"/>
      <c r="HN2" s="463"/>
      <c r="HO2" s="463"/>
      <c r="HP2" s="463"/>
      <c r="HQ2" s="463"/>
      <c r="HR2" s="463"/>
      <c r="HS2" s="463"/>
      <c r="HT2" s="463"/>
      <c r="HU2" s="463"/>
      <c r="HV2" s="463"/>
      <c r="HW2" s="463"/>
      <c r="HX2" s="463"/>
      <c r="HY2" s="463"/>
      <c r="HZ2" s="463"/>
      <c r="IA2" s="463"/>
      <c r="IB2" s="463"/>
      <c r="IC2" s="463"/>
      <c r="ID2" s="463"/>
      <c r="IE2" s="463"/>
      <c r="IF2" s="463"/>
      <c r="IG2" s="463"/>
      <c r="IH2" s="463"/>
      <c r="II2" s="463"/>
      <c r="IJ2" s="463"/>
      <c r="IK2" s="463"/>
      <c r="IL2" s="463"/>
      <c r="IM2" s="463"/>
      <c r="IN2" s="463"/>
      <c r="IO2" s="463"/>
      <c r="IP2" s="463"/>
      <c r="IQ2" s="463"/>
      <c r="IR2" s="463"/>
      <c r="IS2" s="463"/>
      <c r="IT2" s="463"/>
      <c r="IU2" s="463"/>
      <c r="IV2" s="463"/>
      <c r="IW2" s="463"/>
      <c r="IX2" s="463"/>
      <c r="IY2" s="463"/>
      <c r="IZ2" s="463"/>
      <c r="JA2" s="463"/>
      <c r="JB2" s="463"/>
      <c r="JC2" s="463"/>
      <c r="JD2" s="463"/>
      <c r="JE2" s="463"/>
      <c r="JF2" s="463"/>
      <c r="JG2" s="463"/>
      <c r="JH2" s="463"/>
      <c r="JI2" s="463"/>
      <c r="JJ2" s="463"/>
      <c r="JK2" s="463"/>
      <c r="JL2" s="463"/>
      <c r="JM2" s="463"/>
      <c r="JN2" s="463"/>
      <c r="JO2" s="463"/>
      <c r="JP2" s="463"/>
      <c r="JQ2" s="463"/>
      <c r="JR2" s="463"/>
      <c r="JS2" s="463"/>
      <c r="JT2" s="463"/>
      <c r="JU2" s="463"/>
      <c r="JV2" s="463"/>
      <c r="JW2" s="463"/>
      <c r="JX2" s="463"/>
      <c r="JY2" s="463"/>
      <c r="JZ2" s="463"/>
      <c r="KA2" s="463"/>
      <c r="KB2" s="463"/>
      <c r="KC2" s="463"/>
      <c r="KD2" s="463"/>
      <c r="KE2" s="463"/>
      <c r="KF2" s="463"/>
      <c r="KG2" s="463"/>
      <c r="KH2" s="463"/>
      <c r="KI2" s="463"/>
      <c r="KJ2" s="463"/>
      <c r="KK2" s="463"/>
      <c r="KL2" s="463"/>
      <c r="KM2" s="463"/>
      <c r="KN2" s="463"/>
      <c r="KO2" s="463"/>
      <c r="KP2" s="463"/>
      <c r="KQ2" s="463"/>
      <c r="KR2" s="463"/>
      <c r="KS2" s="463"/>
      <c r="KT2" s="463"/>
      <c r="KU2" s="463"/>
      <c r="KV2" s="463"/>
      <c r="KW2" s="463"/>
      <c r="KX2" s="463"/>
      <c r="KY2" s="463"/>
      <c r="KZ2" s="463"/>
      <c r="LA2" s="463"/>
      <c r="LB2" s="463"/>
      <c r="LC2" s="463"/>
      <c r="LD2" s="463"/>
      <c r="LE2" s="463"/>
      <c r="LF2" s="463"/>
      <c r="LG2" s="463"/>
      <c r="LH2" s="463"/>
      <c r="LI2" s="463"/>
      <c r="LJ2" s="463"/>
      <c r="LK2" s="463"/>
      <c r="LL2" s="463"/>
      <c r="LM2" s="463"/>
      <c r="LN2" s="463"/>
      <c r="LO2" s="463"/>
      <c r="LP2" s="463"/>
      <c r="LQ2" s="463"/>
      <c r="LR2" s="463"/>
      <c r="LS2" s="463"/>
      <c r="LT2" s="463"/>
      <c r="LU2" s="463"/>
      <c r="LV2" s="463"/>
      <c r="LW2" s="463"/>
      <c r="LX2" s="463"/>
      <c r="LY2" s="463"/>
      <c r="LZ2" s="463"/>
      <c r="MA2" s="463"/>
      <c r="MB2" s="463"/>
      <c r="MC2" s="463"/>
      <c r="MD2" s="463"/>
      <c r="ME2" s="463"/>
      <c r="MF2" s="463"/>
      <c r="MG2" s="463"/>
      <c r="MH2" s="463"/>
      <c r="MI2" s="463"/>
      <c r="MJ2" s="463"/>
      <c r="MK2" s="463"/>
      <c r="ML2" s="463"/>
      <c r="MM2" s="463"/>
      <c r="MN2" s="463"/>
      <c r="MO2" s="463"/>
      <c r="MP2" s="463"/>
      <c r="MQ2" s="463"/>
      <c r="MR2" s="463"/>
      <c r="MS2" s="463"/>
      <c r="MT2" s="463"/>
      <c r="MU2" s="463"/>
      <c r="MV2" s="463"/>
      <c r="MW2" s="463"/>
      <c r="MX2" s="463"/>
      <c r="MY2" s="463"/>
      <c r="MZ2" s="463"/>
      <c r="NA2" s="463"/>
      <c r="NB2" s="463"/>
      <c r="NC2" s="463"/>
      <c r="ND2" s="463"/>
      <c r="NE2" s="463"/>
      <c r="NF2" s="463"/>
      <c r="NG2" s="463"/>
      <c r="NH2" s="463"/>
      <c r="NI2" s="463"/>
      <c r="NJ2" s="463"/>
      <c r="NK2" s="463"/>
      <c r="NL2" s="463"/>
      <c r="NM2" s="463"/>
      <c r="NN2" s="463"/>
      <c r="NO2" s="463"/>
      <c r="NP2" s="463"/>
      <c r="NQ2" s="463"/>
      <c r="NR2" s="463"/>
      <c r="NS2" s="463"/>
      <c r="NT2" s="463"/>
      <c r="NU2" s="463"/>
      <c r="NV2" s="463"/>
      <c r="NW2" s="463"/>
      <c r="NX2" s="463"/>
      <c r="NY2" s="463"/>
      <c r="NZ2" s="463"/>
      <c r="OA2" s="463"/>
      <c r="OB2" s="463"/>
      <c r="OC2" s="463"/>
      <c r="OD2" s="463"/>
      <c r="OE2" s="463"/>
      <c r="OF2" s="463"/>
      <c r="OG2" s="463"/>
      <c r="OH2" s="463"/>
      <c r="OI2" s="463"/>
      <c r="OJ2" s="463"/>
      <c r="OK2" s="463"/>
      <c r="OL2" s="463"/>
      <c r="OM2" s="463"/>
      <c r="ON2" s="463"/>
      <c r="OO2" s="463"/>
      <c r="OP2" s="463"/>
      <c r="OQ2" s="463"/>
      <c r="OR2" s="463"/>
      <c r="OS2" s="463"/>
      <c r="OT2" s="463"/>
      <c r="OU2" s="463"/>
      <c r="OV2" s="463"/>
      <c r="OW2" s="463"/>
      <c r="OX2" s="463"/>
      <c r="OY2" s="463"/>
      <c r="OZ2" s="463"/>
      <c r="PA2" s="463"/>
      <c r="PB2" s="463"/>
      <c r="PC2" s="463"/>
      <c r="PD2" s="463"/>
      <c r="PE2" s="463"/>
      <c r="PF2" s="463"/>
      <c r="PG2" s="463"/>
      <c r="PH2" s="463"/>
      <c r="PI2" s="463"/>
      <c r="PJ2" s="463"/>
      <c r="PK2" s="463"/>
      <c r="PL2" s="463"/>
      <c r="PM2" s="463"/>
      <c r="PN2" s="463"/>
      <c r="PO2" s="463"/>
      <c r="PP2" s="463"/>
      <c r="PQ2" s="463"/>
      <c r="PR2" s="463"/>
      <c r="PS2" s="463"/>
      <c r="PT2" s="463"/>
      <c r="PU2" s="463"/>
      <c r="PV2" s="463"/>
      <c r="PW2" s="463"/>
      <c r="PX2" s="463"/>
      <c r="PY2" s="463"/>
      <c r="PZ2" s="463"/>
      <c r="QA2" s="463"/>
      <c r="QB2" s="463"/>
      <c r="QC2" s="463"/>
      <c r="QD2" s="463"/>
      <c r="QE2" s="463"/>
      <c r="QF2" s="463"/>
      <c r="QG2" s="463"/>
      <c r="QH2" s="463"/>
      <c r="QI2" s="463"/>
      <c r="QJ2" s="463"/>
      <c r="QK2" s="463"/>
      <c r="QL2" s="463"/>
      <c r="QM2" s="463"/>
      <c r="QN2" s="463"/>
      <c r="QO2" s="463"/>
      <c r="QP2" s="463"/>
      <c r="QQ2" s="463"/>
      <c r="QR2" s="463"/>
      <c r="QS2" s="463"/>
      <c r="QT2" s="463"/>
      <c r="QU2" s="463"/>
      <c r="QV2" s="463"/>
      <c r="QW2" s="463"/>
      <c r="QX2" s="463"/>
      <c r="QY2" s="463"/>
      <c r="QZ2" s="463"/>
      <c r="RA2" s="463"/>
      <c r="RB2" s="463"/>
      <c r="RC2" s="463"/>
      <c r="RD2" s="463"/>
      <c r="RE2" s="463"/>
      <c r="RF2" s="463"/>
      <c r="RG2" s="463"/>
      <c r="RH2" s="463"/>
      <c r="RI2" s="463"/>
      <c r="RJ2" s="463"/>
      <c r="RK2" s="463"/>
      <c r="RL2" s="463"/>
      <c r="RM2" s="463"/>
      <c r="RN2" s="463"/>
      <c r="RO2" s="463"/>
      <c r="RP2" s="463"/>
      <c r="RQ2" s="463"/>
      <c r="RR2" s="463"/>
      <c r="RS2" s="463"/>
      <c r="RT2" s="463"/>
      <c r="RU2" s="463"/>
      <c r="RV2" s="463"/>
      <c r="RW2" s="463"/>
      <c r="RX2" s="463"/>
      <c r="RY2" s="463"/>
      <c r="RZ2" s="463"/>
      <c r="SA2" s="463"/>
      <c r="SB2" s="463"/>
      <c r="SC2" s="463"/>
      <c r="SD2" s="463"/>
      <c r="SE2" s="463"/>
      <c r="SF2" s="463"/>
      <c r="SG2" s="463"/>
      <c r="SH2" s="463"/>
      <c r="SI2" s="463"/>
      <c r="SJ2" s="463"/>
      <c r="SK2" s="463"/>
      <c r="SL2" s="463"/>
      <c r="SM2" s="463"/>
      <c r="SN2" s="463"/>
      <c r="SO2" s="463"/>
      <c r="SP2" s="463"/>
      <c r="SQ2" s="463"/>
      <c r="SR2" s="463"/>
      <c r="SS2" s="463"/>
      <c r="ST2" s="463"/>
      <c r="SU2" s="463"/>
      <c r="SV2" s="463"/>
      <c r="SW2" s="463"/>
      <c r="SX2" s="463"/>
      <c r="SY2" s="463"/>
      <c r="SZ2" s="463"/>
      <c r="TA2" s="463"/>
      <c r="TB2" s="463"/>
      <c r="TC2" s="463"/>
      <c r="TD2" s="463"/>
      <c r="TE2" s="463"/>
      <c r="TF2" s="463"/>
      <c r="TG2" s="463"/>
      <c r="TH2" s="463"/>
      <c r="TI2" s="463"/>
      <c r="TJ2" s="463"/>
      <c r="TK2" s="463"/>
      <c r="TL2" s="463"/>
      <c r="TM2" s="463"/>
      <c r="TN2" s="463"/>
      <c r="TO2" s="463"/>
      <c r="TP2" s="463"/>
      <c r="TQ2" s="463"/>
      <c r="TR2" s="463"/>
      <c r="TS2" s="463"/>
      <c r="TT2" s="463"/>
      <c r="TU2" s="463"/>
      <c r="TV2" s="463"/>
      <c r="TW2" s="463"/>
      <c r="TX2" s="463"/>
      <c r="TY2" s="463"/>
      <c r="TZ2" s="463"/>
      <c r="UA2" s="463"/>
      <c r="UB2" s="463"/>
      <c r="UC2" s="463"/>
      <c r="UD2" s="463"/>
      <c r="UE2" s="463"/>
      <c r="UF2" s="463"/>
      <c r="UG2" s="463"/>
      <c r="UH2" s="463"/>
      <c r="UI2" s="463"/>
      <c r="UJ2" s="463"/>
      <c r="UK2" s="463"/>
      <c r="UL2" s="463"/>
      <c r="UM2" s="463"/>
      <c r="UN2" s="463"/>
      <c r="UO2" s="463"/>
      <c r="UP2" s="463"/>
      <c r="UQ2" s="463"/>
      <c r="UR2" s="463"/>
      <c r="US2" s="463"/>
      <c r="UT2" s="463"/>
      <c r="UU2" s="463"/>
      <c r="UV2" s="463"/>
      <c r="UW2" s="463"/>
      <c r="UX2" s="463"/>
      <c r="UY2" s="463"/>
      <c r="UZ2" s="463"/>
      <c r="VA2" s="463"/>
      <c r="VB2" s="463"/>
      <c r="VC2" s="463"/>
      <c r="VD2" s="463"/>
      <c r="VE2" s="463"/>
      <c r="VF2" s="463"/>
      <c r="VG2" s="463"/>
      <c r="VH2" s="463"/>
      <c r="VI2" s="463"/>
      <c r="VJ2" s="463"/>
      <c r="VK2" s="463"/>
      <c r="VL2" s="463"/>
      <c r="VM2" s="463"/>
      <c r="VN2" s="463"/>
      <c r="VO2" s="463"/>
      <c r="VP2" s="463"/>
      <c r="VQ2" s="463"/>
      <c r="VR2" s="463"/>
      <c r="VS2" s="463"/>
      <c r="VT2" s="463"/>
      <c r="VU2" s="463"/>
      <c r="VV2" s="463"/>
      <c r="VW2" s="463"/>
      <c r="VX2" s="463"/>
      <c r="VY2" s="463"/>
      <c r="VZ2" s="463"/>
      <c r="WA2" s="463"/>
      <c r="WB2" s="463"/>
      <c r="WC2" s="463"/>
      <c r="WD2" s="463"/>
      <c r="WE2" s="463"/>
      <c r="WF2" s="463"/>
      <c r="WG2" s="463"/>
      <c r="WH2" s="463"/>
      <c r="WI2" s="463"/>
      <c r="WJ2" s="463"/>
      <c r="WK2" s="463"/>
      <c r="WL2" s="463"/>
      <c r="WM2" s="463"/>
      <c r="WN2" s="463"/>
      <c r="WO2" s="463"/>
      <c r="WP2" s="463"/>
      <c r="WQ2" s="463"/>
      <c r="WR2" s="463"/>
      <c r="WS2" s="463"/>
      <c r="WT2" s="463"/>
      <c r="WU2" s="463"/>
      <c r="WV2" s="463"/>
      <c r="WW2" s="463"/>
      <c r="WX2" s="463"/>
      <c r="WY2" s="463"/>
      <c r="WZ2" s="463"/>
      <c r="XA2" s="463"/>
      <c r="XB2" s="463"/>
      <c r="XC2" s="463"/>
      <c r="XD2" s="463"/>
      <c r="XE2" s="463"/>
      <c r="XF2" s="463"/>
      <c r="XG2" s="463"/>
      <c r="XH2" s="463"/>
      <c r="XI2" s="463"/>
      <c r="XJ2" s="463"/>
      <c r="XK2" s="463"/>
      <c r="XL2" s="463"/>
      <c r="XM2" s="463"/>
      <c r="XN2" s="463"/>
      <c r="XO2" s="463"/>
      <c r="XP2" s="463"/>
      <c r="XQ2" s="463"/>
      <c r="XR2" s="463"/>
      <c r="XS2" s="463"/>
      <c r="XT2" s="463"/>
      <c r="XU2" s="463"/>
      <c r="XV2" s="463"/>
      <c r="XW2" s="463"/>
      <c r="XX2" s="463"/>
      <c r="XY2" s="463"/>
      <c r="XZ2" s="463"/>
      <c r="YA2" s="463"/>
      <c r="YB2" s="463"/>
      <c r="YC2" s="463"/>
      <c r="YD2" s="463"/>
      <c r="YE2" s="463"/>
      <c r="YF2" s="463"/>
      <c r="YG2" s="463"/>
      <c r="YH2" s="463"/>
      <c r="YI2" s="463"/>
      <c r="YJ2" s="463"/>
      <c r="YK2" s="463"/>
      <c r="YL2" s="463"/>
      <c r="YM2" s="463"/>
      <c r="YN2" s="463"/>
      <c r="YO2" s="463"/>
      <c r="YP2" s="463"/>
      <c r="YQ2" s="463"/>
      <c r="YR2" s="463"/>
      <c r="YS2" s="463"/>
      <c r="YT2" s="463"/>
      <c r="YU2" s="463"/>
      <c r="YV2" s="463"/>
      <c r="YW2" s="463"/>
      <c r="YX2" s="463"/>
      <c r="YY2" s="463"/>
      <c r="YZ2" s="463"/>
      <c r="ZA2" s="463"/>
      <c r="ZB2" s="463"/>
      <c r="ZC2" s="463"/>
      <c r="ZD2" s="463"/>
      <c r="ZE2" s="463"/>
      <c r="ZF2" s="463"/>
      <c r="ZG2" s="463"/>
      <c r="ZH2" s="463"/>
      <c r="ZI2" s="463"/>
      <c r="ZJ2" s="463"/>
      <c r="ZK2" s="463"/>
      <c r="ZL2" s="463"/>
      <c r="ZM2" s="463"/>
      <c r="ZN2" s="463"/>
      <c r="ZO2" s="463"/>
      <c r="ZP2" s="463"/>
      <c r="ZQ2" s="463"/>
      <c r="ZR2" s="463"/>
      <c r="ZS2" s="463"/>
      <c r="ZT2" s="463"/>
      <c r="ZU2" s="463"/>
      <c r="ZV2" s="463"/>
      <c r="ZW2" s="463"/>
      <c r="ZX2" s="463"/>
      <c r="ZY2" s="463"/>
      <c r="ZZ2" s="463"/>
      <c r="AAA2" s="463"/>
      <c r="AAB2" s="463"/>
      <c r="AAC2" s="463"/>
      <c r="AAD2" s="463"/>
      <c r="AAE2" s="463"/>
      <c r="AAF2" s="463"/>
      <c r="AAG2" s="463"/>
      <c r="AAH2" s="463"/>
      <c r="AAI2" s="463"/>
      <c r="AAJ2" s="463"/>
      <c r="AAK2" s="463"/>
      <c r="AAL2" s="463"/>
      <c r="AAM2" s="463"/>
      <c r="AAN2" s="463"/>
      <c r="AAO2" s="463"/>
      <c r="AAP2" s="463"/>
      <c r="AAQ2" s="463"/>
      <c r="AAR2" s="463"/>
      <c r="AAS2" s="463"/>
      <c r="AAT2" s="463"/>
      <c r="AAU2" s="463"/>
      <c r="AAV2" s="463"/>
      <c r="AAW2" s="463"/>
      <c r="AAX2" s="463"/>
      <c r="AAY2" s="463"/>
      <c r="AAZ2" s="463"/>
      <c r="ABA2" s="463"/>
      <c r="ABB2" s="463"/>
      <c r="ABC2" s="463"/>
      <c r="ABD2" s="463"/>
      <c r="ABE2" s="463"/>
      <c r="ABF2" s="463"/>
      <c r="ABG2" s="463"/>
      <c r="ABH2" s="463"/>
      <c r="ABI2" s="463"/>
      <c r="ABJ2" s="463"/>
      <c r="ABK2" s="463"/>
      <c r="ABL2" s="463"/>
      <c r="ABM2" s="463"/>
      <c r="ABN2" s="463"/>
      <c r="ABO2" s="463"/>
      <c r="ABP2" s="463"/>
      <c r="ABQ2" s="463"/>
      <c r="ABR2" s="463"/>
      <c r="ABS2" s="463"/>
      <c r="ABT2" s="463"/>
      <c r="ABU2" s="463"/>
      <c r="ABV2" s="463"/>
      <c r="ABW2" s="463"/>
      <c r="ABX2" s="463"/>
      <c r="ABY2" s="463"/>
      <c r="ABZ2" s="463"/>
      <c r="ACA2" s="463"/>
      <c r="ACB2" s="463"/>
      <c r="ACC2" s="463"/>
      <c r="ACD2" s="463"/>
      <c r="ACE2" s="463"/>
      <c r="ACF2" s="463"/>
      <c r="ACG2" s="463"/>
      <c r="ACH2" s="463"/>
      <c r="ACI2" s="463"/>
      <c r="ACJ2" s="463"/>
      <c r="ACK2" s="463"/>
      <c r="ACL2" s="463"/>
      <c r="ACM2" s="463"/>
      <c r="ACN2" s="463"/>
      <c r="ACO2" s="463"/>
      <c r="ACP2" s="463"/>
      <c r="ACQ2" s="463"/>
      <c r="ACR2" s="463"/>
      <c r="ACS2" s="463"/>
      <c r="ACT2" s="463"/>
      <c r="ACU2" s="463"/>
      <c r="ACV2" s="463"/>
      <c r="ACW2" s="463"/>
      <c r="ACX2" s="463"/>
      <c r="ACY2" s="463"/>
      <c r="ACZ2" s="463"/>
      <c r="ADA2" s="463"/>
      <c r="ADB2" s="463"/>
      <c r="ADC2" s="463"/>
      <c r="ADD2" s="463"/>
      <c r="ADE2" s="463"/>
      <c r="ADF2" s="463"/>
      <c r="ADG2" s="463"/>
      <c r="ADH2" s="463"/>
      <c r="ADI2" s="463"/>
      <c r="ADJ2" s="463"/>
      <c r="ADK2" s="463"/>
      <c r="ADL2" s="463"/>
      <c r="ADM2" s="463"/>
      <c r="ADN2" s="463"/>
      <c r="ADO2" s="463"/>
      <c r="ADP2" s="463"/>
      <c r="ADQ2" s="463"/>
      <c r="ADR2" s="463"/>
      <c r="ADS2" s="463"/>
      <c r="ADT2" s="463"/>
      <c r="ADU2" s="463"/>
      <c r="ADV2" s="463"/>
      <c r="ADW2" s="463"/>
      <c r="ADX2" s="463"/>
      <c r="ADY2" s="463"/>
      <c r="ADZ2" s="463"/>
      <c r="AEA2" s="463"/>
      <c r="AEB2" s="463"/>
      <c r="AEC2" s="463"/>
      <c r="AED2" s="463"/>
      <c r="AEE2" s="463"/>
      <c r="AEF2" s="463"/>
      <c r="AEG2" s="463"/>
      <c r="AEH2" s="463"/>
      <c r="AEI2" s="463"/>
      <c r="AEJ2" s="463"/>
      <c r="AEK2" s="463"/>
      <c r="AEL2" s="463"/>
      <c r="AEM2" s="463"/>
      <c r="AEN2" s="463"/>
      <c r="AEO2" s="463"/>
      <c r="AEP2" s="463"/>
      <c r="AEQ2" s="463"/>
      <c r="AER2" s="463"/>
      <c r="AES2" s="463"/>
      <c r="AET2" s="463"/>
      <c r="AEU2" s="463"/>
      <c r="AEV2" s="463"/>
      <c r="AEW2" s="463"/>
      <c r="AEX2" s="463"/>
      <c r="AEY2" s="463"/>
      <c r="AEZ2" s="463"/>
      <c r="AFA2" s="463"/>
      <c r="AFB2" s="463"/>
      <c r="AFC2" s="463"/>
      <c r="AFD2" s="463"/>
      <c r="AFE2" s="463"/>
      <c r="AFF2" s="463"/>
      <c r="AFG2" s="463"/>
      <c r="AFH2" s="463"/>
      <c r="AFI2" s="463"/>
      <c r="AFJ2" s="463"/>
      <c r="AFK2" s="463"/>
      <c r="AFL2" s="463"/>
      <c r="AFM2" s="463"/>
      <c r="AFN2" s="463"/>
      <c r="AFO2" s="463"/>
      <c r="AFP2" s="463"/>
      <c r="AFQ2" s="463"/>
      <c r="AFR2" s="463"/>
      <c r="AFS2" s="463"/>
      <c r="AFT2" s="463"/>
      <c r="AFU2" s="463"/>
      <c r="AFV2" s="463"/>
      <c r="AFW2" s="463"/>
      <c r="AFX2" s="463"/>
      <c r="AFY2" s="463"/>
      <c r="AFZ2" s="463"/>
      <c r="AGA2" s="463"/>
      <c r="AGB2" s="463"/>
      <c r="AGC2" s="463"/>
      <c r="AGD2" s="463"/>
      <c r="AGE2" s="463"/>
      <c r="AGF2" s="463"/>
      <c r="AGG2" s="463"/>
      <c r="AGH2" s="463"/>
      <c r="AGI2" s="463"/>
      <c r="AGJ2" s="463"/>
      <c r="AGK2" s="463"/>
      <c r="AGL2" s="463"/>
      <c r="AGM2" s="463"/>
      <c r="AGN2" s="463"/>
      <c r="AGO2" s="463"/>
      <c r="AGP2" s="463"/>
      <c r="AGQ2" s="463"/>
      <c r="AGR2" s="463"/>
      <c r="AGS2" s="463"/>
      <c r="AGT2" s="463"/>
      <c r="AGU2" s="463"/>
      <c r="AGV2" s="463"/>
      <c r="AGW2" s="463"/>
      <c r="AGX2" s="463"/>
      <c r="AGY2" s="463"/>
      <c r="AGZ2" s="463"/>
      <c r="AHA2" s="463"/>
      <c r="AHB2" s="463"/>
      <c r="AHC2" s="463"/>
      <c r="AHD2" s="463"/>
      <c r="AHE2" s="463"/>
      <c r="AHF2" s="463"/>
      <c r="AHG2" s="463"/>
      <c r="AHH2" s="463"/>
      <c r="AHI2" s="463"/>
      <c r="AHJ2" s="463"/>
      <c r="AHK2" s="463"/>
      <c r="AHL2" s="463"/>
      <c r="AHM2" s="463"/>
      <c r="AHN2" s="463"/>
      <c r="AHO2" s="463"/>
      <c r="AHP2" s="463"/>
      <c r="AHQ2" s="463"/>
      <c r="AHR2" s="463"/>
      <c r="AHS2" s="463"/>
      <c r="AHT2" s="463"/>
      <c r="AHU2" s="463"/>
      <c r="AHV2" s="463"/>
      <c r="AHW2" s="463"/>
      <c r="AHX2" s="463"/>
      <c r="AHY2" s="463"/>
      <c r="AHZ2" s="463"/>
      <c r="AIA2" s="463"/>
      <c r="AIB2" s="463"/>
      <c r="AIC2" s="463"/>
      <c r="AID2" s="463"/>
      <c r="AIE2" s="463"/>
      <c r="AIF2" s="463"/>
      <c r="AIG2" s="463"/>
      <c r="AIH2" s="463"/>
      <c r="AII2" s="463"/>
      <c r="AIJ2" s="463"/>
      <c r="AIK2" s="463"/>
      <c r="AIL2" s="463"/>
      <c r="AIM2" s="463"/>
      <c r="AIN2" s="463"/>
      <c r="AIO2" s="463"/>
      <c r="AIP2" s="463"/>
      <c r="AIQ2" s="463"/>
      <c r="AIR2" s="463"/>
      <c r="AIS2" s="463"/>
      <c r="AIT2" s="463"/>
      <c r="AIU2" s="463"/>
      <c r="AIV2" s="463"/>
      <c r="AIW2" s="463"/>
      <c r="AIX2" s="463"/>
      <c r="AIY2" s="463"/>
      <c r="AIZ2" s="463"/>
      <c r="AJA2" s="463"/>
      <c r="AJB2" s="463"/>
      <c r="AJC2" s="463"/>
      <c r="AJD2" s="463"/>
      <c r="AJE2" s="463"/>
      <c r="AJF2" s="463"/>
      <c r="AJG2" s="463"/>
      <c r="AJH2" s="463"/>
      <c r="AJI2" s="463"/>
      <c r="AJJ2" s="463"/>
      <c r="AJK2" s="463"/>
      <c r="AJL2" s="463"/>
      <c r="AJM2" s="463"/>
      <c r="AJN2" s="463"/>
      <c r="AJO2" s="463"/>
      <c r="AJP2" s="463"/>
      <c r="AJQ2" s="463"/>
      <c r="AJR2" s="463"/>
      <c r="AJS2" s="463"/>
      <c r="AJT2" s="463"/>
      <c r="AJU2" s="463"/>
      <c r="AJV2" s="463"/>
      <c r="AJW2" s="463"/>
      <c r="AJX2" s="463"/>
      <c r="AJY2" s="463"/>
      <c r="AJZ2" s="463"/>
      <c r="AKA2" s="463"/>
      <c r="AKB2" s="463"/>
      <c r="AKC2" s="463"/>
      <c r="AKD2" s="463"/>
      <c r="AKE2" s="463"/>
      <c r="AKF2" s="463"/>
      <c r="AKG2" s="235"/>
      <c r="AKH2" s="235"/>
      <c r="AKI2" s="235"/>
      <c r="AKJ2" s="235"/>
      <c r="AKK2" s="235"/>
      <c r="AKL2" s="235"/>
      <c r="AKM2" s="235"/>
      <c r="AKN2" s="235"/>
      <c r="AKO2" s="235"/>
      <c r="AKP2" s="235"/>
      <c r="AKQ2" s="235"/>
      <c r="AKR2" s="235"/>
      <c r="AKS2" s="235"/>
      <c r="AKT2" s="235"/>
      <c r="AKU2" s="235"/>
      <c r="AKV2" s="235"/>
      <c r="AKW2" s="235"/>
      <c r="AKX2" s="235"/>
    </row>
    <row r="3" spans="1:986">
      <c r="A3" s="480"/>
      <c r="B3" s="463"/>
      <c r="C3" s="489"/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3"/>
      <c r="U3" s="463"/>
      <c r="V3" s="463"/>
      <c r="W3" s="463"/>
      <c r="X3" s="463"/>
      <c r="Y3" s="463"/>
      <c r="Z3" s="463"/>
      <c r="AA3" s="463"/>
      <c r="AB3" s="463"/>
      <c r="AC3" s="463"/>
      <c r="AD3" s="463"/>
      <c r="AE3" s="463"/>
      <c r="AF3" s="463"/>
      <c r="AG3" s="463"/>
      <c r="AH3" s="463"/>
      <c r="AI3" s="463"/>
      <c r="AJ3" s="463"/>
      <c r="AK3" s="463"/>
      <c r="AL3" s="463"/>
      <c r="AM3" s="463"/>
      <c r="AN3" s="463"/>
      <c r="AO3" s="463"/>
      <c r="AP3" s="463"/>
      <c r="AQ3" s="463"/>
      <c r="AR3" s="463"/>
      <c r="AS3" s="463"/>
      <c r="AT3" s="463"/>
      <c r="AU3" s="463"/>
      <c r="AV3" s="463"/>
      <c r="AW3" s="463"/>
      <c r="AX3" s="463"/>
      <c r="AY3" s="463"/>
      <c r="AZ3" s="463"/>
      <c r="BA3" s="463"/>
      <c r="BB3" s="463"/>
      <c r="BC3" s="463"/>
      <c r="BD3" s="463"/>
      <c r="BE3" s="463"/>
      <c r="BF3" s="463"/>
      <c r="BG3" s="463"/>
      <c r="BH3" s="463"/>
      <c r="BI3" s="463"/>
      <c r="BJ3" s="463"/>
      <c r="BK3" s="463"/>
      <c r="BL3" s="463"/>
      <c r="BM3" s="463"/>
      <c r="BN3" s="463"/>
      <c r="BO3" s="463"/>
      <c r="BP3" s="463"/>
      <c r="BQ3" s="463"/>
      <c r="BR3" s="463"/>
      <c r="BS3" s="463"/>
      <c r="BT3" s="463"/>
      <c r="BU3" s="463"/>
      <c r="BV3" s="463"/>
      <c r="BW3" s="463"/>
      <c r="BX3" s="463"/>
      <c r="BY3" s="463"/>
      <c r="BZ3" s="463"/>
      <c r="CA3" s="463"/>
      <c r="CB3" s="463"/>
      <c r="CC3" s="463"/>
      <c r="CD3" s="463"/>
      <c r="CE3" s="463"/>
      <c r="CF3" s="463"/>
      <c r="CG3" s="463"/>
      <c r="CH3" s="463"/>
      <c r="CI3" s="463"/>
      <c r="CJ3" s="463"/>
      <c r="CK3" s="463"/>
      <c r="CL3" s="463"/>
      <c r="CM3" s="463"/>
      <c r="CN3" s="463"/>
      <c r="CO3" s="463"/>
      <c r="CP3" s="463"/>
      <c r="CQ3" s="463"/>
      <c r="CR3" s="463"/>
      <c r="CS3" s="463"/>
      <c r="CT3" s="463"/>
      <c r="CU3" s="463"/>
      <c r="CV3" s="463"/>
      <c r="CW3" s="463"/>
      <c r="CX3" s="463"/>
      <c r="CY3" s="463"/>
      <c r="CZ3" s="463"/>
      <c r="DA3" s="463"/>
      <c r="DB3" s="463"/>
      <c r="DC3" s="463"/>
      <c r="DD3" s="463"/>
      <c r="DE3" s="463"/>
      <c r="DF3" s="463"/>
      <c r="DG3" s="463"/>
      <c r="DH3" s="463"/>
      <c r="DI3" s="463"/>
      <c r="DJ3" s="463"/>
      <c r="DK3" s="463"/>
      <c r="DL3" s="463"/>
      <c r="DM3" s="463"/>
      <c r="DN3" s="463"/>
      <c r="DO3" s="463"/>
      <c r="DP3" s="463"/>
      <c r="DQ3" s="463"/>
      <c r="DR3" s="463"/>
      <c r="DS3" s="463"/>
      <c r="DT3" s="463"/>
      <c r="DU3" s="463"/>
      <c r="DV3" s="463"/>
      <c r="DW3" s="463"/>
      <c r="DX3" s="463"/>
      <c r="DY3" s="463"/>
      <c r="DZ3" s="463"/>
      <c r="EA3" s="463"/>
      <c r="EB3" s="463"/>
      <c r="EC3" s="463"/>
      <c r="ED3" s="463"/>
      <c r="EE3" s="463"/>
      <c r="EF3" s="463"/>
      <c r="EG3" s="463"/>
      <c r="EH3" s="463"/>
      <c r="EI3" s="463"/>
      <c r="EJ3" s="463"/>
      <c r="EK3" s="463"/>
      <c r="EL3" s="463"/>
      <c r="EM3" s="463"/>
      <c r="EN3" s="463"/>
      <c r="EO3" s="463"/>
      <c r="EP3" s="463"/>
      <c r="EQ3" s="463"/>
      <c r="ER3" s="463"/>
      <c r="ES3" s="463"/>
      <c r="ET3" s="463"/>
      <c r="EU3" s="463"/>
      <c r="EV3" s="463"/>
      <c r="EW3" s="463"/>
      <c r="EX3" s="463"/>
      <c r="EY3" s="463"/>
      <c r="EZ3" s="463"/>
      <c r="FA3" s="463"/>
      <c r="FB3" s="463"/>
      <c r="FC3" s="463"/>
      <c r="FD3" s="463"/>
      <c r="FE3" s="463"/>
      <c r="FF3" s="463"/>
      <c r="FG3" s="463"/>
      <c r="FH3" s="463"/>
      <c r="FI3" s="463"/>
      <c r="FJ3" s="463"/>
      <c r="FK3" s="463"/>
      <c r="FL3" s="463"/>
      <c r="FM3" s="463"/>
      <c r="FN3" s="463"/>
      <c r="FO3" s="463"/>
      <c r="FP3" s="463"/>
      <c r="FQ3" s="463"/>
      <c r="FR3" s="463"/>
      <c r="FS3" s="463"/>
      <c r="FT3" s="463"/>
      <c r="FU3" s="463"/>
      <c r="FV3" s="463"/>
      <c r="FW3" s="463"/>
      <c r="FX3" s="463"/>
      <c r="FY3" s="463"/>
      <c r="FZ3" s="463"/>
      <c r="GA3" s="463"/>
      <c r="GB3" s="463"/>
      <c r="GC3" s="463"/>
      <c r="GD3" s="463"/>
      <c r="GE3" s="463"/>
      <c r="GF3" s="463"/>
      <c r="GG3" s="463"/>
      <c r="GH3" s="463"/>
      <c r="GI3" s="463"/>
      <c r="GJ3" s="463"/>
      <c r="GK3" s="463"/>
      <c r="GL3" s="463"/>
      <c r="GM3" s="463"/>
      <c r="GN3" s="463"/>
      <c r="GO3" s="463"/>
      <c r="GP3" s="463"/>
      <c r="GQ3" s="463"/>
      <c r="GR3" s="463"/>
      <c r="GS3" s="463"/>
      <c r="GT3" s="463"/>
      <c r="GU3" s="463"/>
      <c r="GV3" s="463"/>
      <c r="GW3" s="463"/>
      <c r="GX3" s="463"/>
      <c r="GY3" s="463"/>
      <c r="GZ3" s="463"/>
      <c r="HA3" s="463"/>
      <c r="HB3" s="463"/>
      <c r="HC3" s="463"/>
      <c r="HD3" s="463"/>
      <c r="HE3" s="463"/>
      <c r="HF3" s="463"/>
      <c r="HG3" s="463"/>
      <c r="HH3" s="463"/>
      <c r="HI3" s="463"/>
      <c r="HJ3" s="463"/>
      <c r="HK3" s="463"/>
      <c r="HL3" s="463"/>
      <c r="HM3" s="463"/>
      <c r="HN3" s="463"/>
      <c r="HO3" s="463"/>
      <c r="HP3" s="463"/>
      <c r="HQ3" s="463"/>
      <c r="HR3" s="463"/>
      <c r="HS3" s="463"/>
      <c r="HT3" s="463"/>
      <c r="HU3" s="463"/>
      <c r="HV3" s="463"/>
      <c r="HW3" s="463"/>
      <c r="HX3" s="463"/>
      <c r="HY3" s="463"/>
      <c r="HZ3" s="463"/>
      <c r="IA3" s="463"/>
      <c r="IB3" s="463"/>
      <c r="IC3" s="463"/>
      <c r="ID3" s="463"/>
      <c r="IE3" s="463"/>
      <c r="IF3" s="463"/>
      <c r="IG3" s="463"/>
      <c r="IH3" s="463"/>
      <c r="II3" s="463"/>
      <c r="IJ3" s="463"/>
      <c r="IK3" s="463"/>
      <c r="IL3" s="463"/>
      <c r="IM3" s="463"/>
      <c r="IN3" s="463"/>
      <c r="IO3" s="463"/>
      <c r="IP3" s="463"/>
      <c r="IQ3" s="463"/>
      <c r="IR3" s="463"/>
      <c r="IS3" s="463"/>
      <c r="IT3" s="463"/>
      <c r="IU3" s="463"/>
      <c r="IV3" s="463"/>
      <c r="IW3" s="463"/>
      <c r="IX3" s="463"/>
      <c r="IY3" s="463"/>
      <c r="IZ3" s="463"/>
      <c r="JA3" s="463"/>
      <c r="JB3" s="463"/>
      <c r="JC3" s="463"/>
      <c r="JD3" s="463"/>
      <c r="JE3" s="463"/>
      <c r="JF3" s="463"/>
      <c r="JG3" s="463"/>
      <c r="JH3" s="463"/>
      <c r="JI3" s="463"/>
      <c r="JJ3" s="463"/>
      <c r="JK3" s="463"/>
      <c r="JL3" s="463"/>
      <c r="JM3" s="463"/>
      <c r="JN3" s="463"/>
      <c r="JO3" s="463"/>
      <c r="JP3" s="463"/>
      <c r="JQ3" s="463"/>
      <c r="JR3" s="463"/>
      <c r="JS3" s="463"/>
      <c r="JT3" s="463"/>
      <c r="JU3" s="463"/>
      <c r="JV3" s="463"/>
      <c r="JW3" s="463"/>
      <c r="JX3" s="463"/>
      <c r="JY3" s="463"/>
      <c r="JZ3" s="463"/>
      <c r="KA3" s="463"/>
      <c r="KB3" s="463"/>
      <c r="KC3" s="463"/>
      <c r="KD3" s="463"/>
      <c r="KE3" s="463"/>
      <c r="KF3" s="463"/>
      <c r="KG3" s="463"/>
      <c r="KH3" s="463"/>
      <c r="KI3" s="463"/>
      <c r="KJ3" s="463"/>
      <c r="KK3" s="463"/>
      <c r="KL3" s="463"/>
      <c r="KM3" s="463"/>
      <c r="KN3" s="463"/>
      <c r="KO3" s="463"/>
      <c r="KP3" s="463"/>
      <c r="KQ3" s="463"/>
      <c r="KR3" s="463"/>
      <c r="KS3" s="463"/>
      <c r="KT3" s="463"/>
      <c r="KU3" s="463"/>
      <c r="KV3" s="463"/>
      <c r="KW3" s="463"/>
      <c r="KX3" s="463"/>
      <c r="KY3" s="463"/>
      <c r="KZ3" s="463"/>
      <c r="LA3" s="463"/>
      <c r="LB3" s="463"/>
      <c r="LC3" s="463"/>
      <c r="LD3" s="463"/>
      <c r="LE3" s="463"/>
      <c r="LF3" s="463"/>
      <c r="LG3" s="463"/>
      <c r="LH3" s="463"/>
      <c r="LI3" s="463"/>
      <c r="LJ3" s="463"/>
      <c r="LK3" s="463"/>
      <c r="LL3" s="463"/>
      <c r="LM3" s="463"/>
      <c r="LN3" s="463"/>
      <c r="LO3" s="463"/>
      <c r="LP3" s="463"/>
      <c r="LQ3" s="463"/>
      <c r="LR3" s="463"/>
      <c r="LS3" s="463"/>
      <c r="LT3" s="463"/>
      <c r="LU3" s="463"/>
      <c r="LV3" s="463"/>
      <c r="LW3" s="463"/>
      <c r="LX3" s="463"/>
      <c r="LY3" s="463"/>
      <c r="LZ3" s="463"/>
      <c r="MA3" s="463"/>
      <c r="MB3" s="463"/>
      <c r="MC3" s="463"/>
      <c r="MD3" s="463"/>
      <c r="ME3" s="463"/>
      <c r="MF3" s="463"/>
      <c r="MG3" s="463"/>
      <c r="MH3" s="463"/>
      <c r="MI3" s="463"/>
      <c r="MJ3" s="463"/>
      <c r="MK3" s="463"/>
      <c r="ML3" s="463"/>
      <c r="MM3" s="463"/>
      <c r="MN3" s="463"/>
      <c r="MO3" s="463"/>
      <c r="MP3" s="463"/>
      <c r="MQ3" s="463"/>
      <c r="MR3" s="463"/>
      <c r="MS3" s="463"/>
      <c r="MT3" s="463"/>
      <c r="MU3" s="463"/>
      <c r="MV3" s="463"/>
      <c r="MW3" s="463"/>
      <c r="MX3" s="463"/>
      <c r="MY3" s="463"/>
      <c r="MZ3" s="463"/>
      <c r="NA3" s="463"/>
      <c r="NB3" s="463"/>
      <c r="NC3" s="463"/>
      <c r="ND3" s="463"/>
      <c r="NE3" s="463"/>
      <c r="NF3" s="463"/>
      <c r="NG3" s="463"/>
      <c r="NH3" s="463"/>
      <c r="NI3" s="463"/>
      <c r="NJ3" s="463"/>
      <c r="NK3" s="463"/>
      <c r="NL3" s="463"/>
      <c r="NM3" s="463"/>
      <c r="NN3" s="463"/>
      <c r="NO3" s="463"/>
      <c r="NP3" s="463"/>
      <c r="NQ3" s="463"/>
      <c r="NR3" s="463"/>
      <c r="NS3" s="463"/>
      <c r="NT3" s="463"/>
      <c r="NU3" s="463"/>
      <c r="NV3" s="463"/>
      <c r="NW3" s="463"/>
      <c r="NX3" s="463"/>
      <c r="NY3" s="463"/>
      <c r="NZ3" s="463"/>
      <c r="OA3" s="463"/>
      <c r="OB3" s="463"/>
      <c r="OC3" s="463"/>
      <c r="OD3" s="463"/>
      <c r="OE3" s="463"/>
      <c r="OF3" s="463"/>
      <c r="OG3" s="463"/>
      <c r="OH3" s="463"/>
      <c r="OI3" s="463"/>
      <c r="OJ3" s="463"/>
      <c r="OK3" s="463"/>
      <c r="OL3" s="463"/>
      <c r="OM3" s="463"/>
      <c r="ON3" s="463"/>
      <c r="OO3" s="463"/>
      <c r="OP3" s="463"/>
      <c r="OQ3" s="463"/>
      <c r="OR3" s="463"/>
      <c r="OS3" s="463"/>
      <c r="OT3" s="463"/>
      <c r="OU3" s="463"/>
      <c r="OV3" s="463"/>
      <c r="OW3" s="463"/>
      <c r="OX3" s="463"/>
      <c r="OY3" s="463"/>
      <c r="OZ3" s="463"/>
      <c r="PA3" s="463"/>
      <c r="PB3" s="463"/>
      <c r="PC3" s="463"/>
      <c r="PD3" s="463"/>
      <c r="PE3" s="463"/>
      <c r="PF3" s="463"/>
      <c r="PG3" s="463"/>
      <c r="PH3" s="463"/>
      <c r="PI3" s="463"/>
      <c r="PJ3" s="463"/>
      <c r="PK3" s="463"/>
      <c r="PL3" s="463"/>
      <c r="PM3" s="463"/>
      <c r="PN3" s="463"/>
      <c r="PO3" s="463"/>
      <c r="PP3" s="463"/>
      <c r="PQ3" s="463"/>
      <c r="PR3" s="463"/>
      <c r="PS3" s="463"/>
      <c r="PT3" s="463"/>
      <c r="PU3" s="463"/>
      <c r="PV3" s="463"/>
      <c r="PW3" s="463"/>
      <c r="PX3" s="463"/>
      <c r="PY3" s="463"/>
      <c r="PZ3" s="463"/>
      <c r="QA3" s="463"/>
      <c r="QB3" s="463"/>
      <c r="QC3" s="463"/>
      <c r="QD3" s="463"/>
      <c r="QE3" s="463"/>
      <c r="QF3" s="463"/>
      <c r="QG3" s="463"/>
      <c r="QH3" s="463"/>
      <c r="QI3" s="463"/>
      <c r="QJ3" s="463"/>
      <c r="QK3" s="463"/>
      <c r="QL3" s="463"/>
      <c r="QM3" s="463"/>
      <c r="QN3" s="463"/>
      <c r="QO3" s="463"/>
      <c r="QP3" s="463"/>
      <c r="QQ3" s="463"/>
      <c r="QR3" s="463"/>
      <c r="QS3" s="463"/>
      <c r="QT3" s="463"/>
      <c r="QU3" s="463"/>
      <c r="QV3" s="463"/>
      <c r="QW3" s="463"/>
      <c r="QX3" s="463"/>
      <c r="QY3" s="463"/>
      <c r="QZ3" s="463"/>
      <c r="RA3" s="463"/>
      <c r="RB3" s="463"/>
      <c r="RC3" s="463"/>
      <c r="RD3" s="463"/>
      <c r="RE3" s="463"/>
      <c r="RF3" s="463"/>
      <c r="RG3" s="463"/>
      <c r="RH3" s="463"/>
      <c r="RI3" s="463"/>
      <c r="RJ3" s="463"/>
      <c r="RK3" s="463"/>
      <c r="RL3" s="463"/>
      <c r="RM3" s="463"/>
      <c r="RN3" s="463"/>
      <c r="RO3" s="463"/>
      <c r="RP3" s="463"/>
      <c r="RQ3" s="463"/>
      <c r="RR3" s="463"/>
      <c r="RS3" s="463"/>
      <c r="RT3" s="463"/>
      <c r="RU3" s="463"/>
      <c r="RV3" s="463"/>
      <c r="RW3" s="463"/>
      <c r="RX3" s="463"/>
      <c r="RY3" s="463"/>
      <c r="RZ3" s="463"/>
      <c r="SA3" s="463"/>
      <c r="SB3" s="463"/>
      <c r="SC3" s="463"/>
      <c r="SD3" s="463"/>
      <c r="SE3" s="463"/>
      <c r="SF3" s="463"/>
      <c r="SG3" s="463"/>
      <c r="SH3" s="463"/>
      <c r="SI3" s="463"/>
      <c r="SJ3" s="463"/>
      <c r="SK3" s="463"/>
      <c r="SL3" s="463"/>
      <c r="SM3" s="463"/>
      <c r="SN3" s="463"/>
      <c r="SO3" s="463"/>
      <c r="SP3" s="463"/>
      <c r="SQ3" s="463"/>
      <c r="SR3" s="463"/>
      <c r="SS3" s="463"/>
      <c r="ST3" s="463"/>
      <c r="SU3" s="463"/>
      <c r="SV3" s="463"/>
      <c r="SW3" s="463"/>
      <c r="SX3" s="463"/>
      <c r="SY3" s="463"/>
      <c r="SZ3" s="463"/>
      <c r="TA3" s="463"/>
      <c r="TB3" s="463"/>
      <c r="TC3" s="463"/>
      <c r="TD3" s="463"/>
      <c r="TE3" s="463"/>
      <c r="TF3" s="463"/>
      <c r="TG3" s="463"/>
      <c r="TH3" s="463"/>
      <c r="TI3" s="463"/>
      <c r="TJ3" s="463"/>
      <c r="TK3" s="463"/>
      <c r="TL3" s="463"/>
      <c r="TM3" s="463"/>
      <c r="TN3" s="463"/>
      <c r="TO3" s="463"/>
      <c r="TP3" s="463"/>
      <c r="TQ3" s="463"/>
      <c r="TR3" s="463"/>
      <c r="TS3" s="463"/>
      <c r="TT3" s="463"/>
      <c r="TU3" s="463"/>
      <c r="TV3" s="463"/>
      <c r="TW3" s="463"/>
      <c r="TX3" s="463"/>
      <c r="TY3" s="463"/>
      <c r="TZ3" s="463"/>
      <c r="UA3" s="463"/>
      <c r="UB3" s="463"/>
      <c r="UC3" s="463"/>
      <c r="UD3" s="463"/>
      <c r="UE3" s="463"/>
      <c r="UF3" s="463"/>
      <c r="UG3" s="463"/>
      <c r="UH3" s="463"/>
      <c r="UI3" s="463"/>
      <c r="UJ3" s="463"/>
      <c r="UK3" s="463"/>
      <c r="UL3" s="463"/>
      <c r="UM3" s="463"/>
      <c r="UN3" s="463"/>
      <c r="UO3" s="463"/>
      <c r="UP3" s="463"/>
      <c r="UQ3" s="463"/>
      <c r="UR3" s="463"/>
      <c r="US3" s="463"/>
      <c r="UT3" s="463"/>
      <c r="UU3" s="463"/>
      <c r="UV3" s="463"/>
      <c r="UW3" s="463"/>
      <c r="UX3" s="463"/>
      <c r="UY3" s="463"/>
      <c r="UZ3" s="463"/>
      <c r="VA3" s="463"/>
      <c r="VB3" s="463"/>
      <c r="VC3" s="463"/>
      <c r="VD3" s="463"/>
      <c r="VE3" s="463"/>
      <c r="VF3" s="463"/>
      <c r="VG3" s="463"/>
      <c r="VH3" s="463"/>
      <c r="VI3" s="463"/>
      <c r="VJ3" s="463"/>
      <c r="VK3" s="463"/>
      <c r="VL3" s="463"/>
      <c r="VM3" s="463"/>
      <c r="VN3" s="463"/>
      <c r="VO3" s="463"/>
      <c r="VP3" s="463"/>
      <c r="VQ3" s="463"/>
      <c r="VR3" s="463"/>
      <c r="VS3" s="463"/>
      <c r="VT3" s="463"/>
      <c r="VU3" s="463"/>
      <c r="VV3" s="463"/>
      <c r="VW3" s="463"/>
      <c r="VX3" s="463"/>
      <c r="VY3" s="463"/>
      <c r="VZ3" s="463"/>
      <c r="WA3" s="463"/>
      <c r="WB3" s="463"/>
      <c r="WC3" s="463"/>
      <c r="WD3" s="463"/>
      <c r="WE3" s="463"/>
      <c r="WF3" s="463"/>
      <c r="WG3" s="463"/>
      <c r="WH3" s="463"/>
      <c r="WI3" s="463"/>
      <c r="WJ3" s="463"/>
      <c r="WK3" s="463"/>
      <c r="WL3" s="463"/>
      <c r="WM3" s="463"/>
      <c r="WN3" s="463"/>
      <c r="WO3" s="463"/>
      <c r="WP3" s="463"/>
      <c r="WQ3" s="463"/>
      <c r="WR3" s="463"/>
      <c r="WS3" s="463"/>
      <c r="WT3" s="463"/>
      <c r="WU3" s="463"/>
      <c r="WV3" s="463"/>
      <c r="WW3" s="463"/>
      <c r="WX3" s="463"/>
      <c r="WY3" s="463"/>
      <c r="WZ3" s="463"/>
      <c r="XA3" s="463"/>
      <c r="XB3" s="463"/>
      <c r="XC3" s="463"/>
      <c r="XD3" s="463"/>
      <c r="XE3" s="463"/>
      <c r="XF3" s="463"/>
      <c r="XG3" s="463"/>
      <c r="XH3" s="463"/>
      <c r="XI3" s="463"/>
      <c r="XJ3" s="463"/>
      <c r="XK3" s="463"/>
      <c r="XL3" s="463"/>
      <c r="XM3" s="463"/>
      <c r="XN3" s="463"/>
      <c r="XO3" s="463"/>
      <c r="XP3" s="463"/>
      <c r="XQ3" s="463"/>
      <c r="XR3" s="463"/>
      <c r="XS3" s="463"/>
      <c r="XT3" s="463"/>
      <c r="XU3" s="463"/>
      <c r="XV3" s="463"/>
      <c r="XW3" s="463"/>
      <c r="XX3" s="463"/>
      <c r="XY3" s="463"/>
      <c r="XZ3" s="463"/>
      <c r="YA3" s="463"/>
      <c r="YB3" s="463"/>
      <c r="YC3" s="463"/>
      <c r="YD3" s="463"/>
      <c r="YE3" s="463"/>
      <c r="YF3" s="463"/>
      <c r="YG3" s="463"/>
      <c r="YH3" s="463"/>
      <c r="YI3" s="463"/>
      <c r="YJ3" s="463"/>
      <c r="YK3" s="463"/>
      <c r="YL3" s="463"/>
      <c r="YM3" s="463"/>
      <c r="YN3" s="463"/>
      <c r="YO3" s="463"/>
      <c r="YP3" s="463"/>
      <c r="YQ3" s="463"/>
      <c r="YR3" s="463"/>
      <c r="YS3" s="463"/>
      <c r="YT3" s="463"/>
      <c r="YU3" s="463"/>
      <c r="YV3" s="463"/>
      <c r="YW3" s="463"/>
      <c r="YX3" s="463"/>
      <c r="YY3" s="463"/>
      <c r="YZ3" s="463"/>
      <c r="ZA3" s="463"/>
      <c r="ZB3" s="463"/>
      <c r="ZC3" s="463"/>
      <c r="ZD3" s="463"/>
      <c r="ZE3" s="463"/>
      <c r="ZF3" s="463"/>
      <c r="ZG3" s="463"/>
      <c r="ZH3" s="463"/>
      <c r="ZI3" s="463"/>
      <c r="ZJ3" s="463"/>
      <c r="ZK3" s="463"/>
      <c r="ZL3" s="463"/>
      <c r="ZM3" s="463"/>
      <c r="ZN3" s="463"/>
      <c r="ZO3" s="463"/>
      <c r="ZP3" s="463"/>
      <c r="ZQ3" s="463"/>
      <c r="ZR3" s="463"/>
      <c r="ZS3" s="463"/>
      <c r="ZT3" s="463"/>
      <c r="ZU3" s="463"/>
      <c r="ZV3" s="463"/>
      <c r="ZW3" s="463"/>
      <c r="ZX3" s="463"/>
      <c r="ZY3" s="463"/>
      <c r="ZZ3" s="463"/>
      <c r="AAA3" s="463"/>
      <c r="AAB3" s="463"/>
      <c r="AAC3" s="463"/>
      <c r="AAD3" s="463"/>
      <c r="AAE3" s="463"/>
      <c r="AAF3" s="463"/>
      <c r="AAG3" s="463"/>
      <c r="AAH3" s="463"/>
      <c r="AAI3" s="463"/>
      <c r="AAJ3" s="463"/>
      <c r="AAK3" s="463"/>
      <c r="AAL3" s="463"/>
      <c r="AAM3" s="463"/>
      <c r="AAN3" s="463"/>
      <c r="AAO3" s="463"/>
      <c r="AAP3" s="463"/>
      <c r="AAQ3" s="463"/>
      <c r="AAR3" s="463"/>
      <c r="AAS3" s="463"/>
      <c r="AAT3" s="463"/>
      <c r="AAU3" s="463"/>
      <c r="AAV3" s="463"/>
      <c r="AAW3" s="463"/>
      <c r="AAX3" s="463"/>
      <c r="AAY3" s="463"/>
      <c r="AAZ3" s="463"/>
      <c r="ABA3" s="463"/>
      <c r="ABB3" s="463"/>
      <c r="ABC3" s="463"/>
      <c r="ABD3" s="463"/>
      <c r="ABE3" s="463"/>
      <c r="ABF3" s="463"/>
      <c r="ABG3" s="463"/>
      <c r="ABH3" s="463"/>
      <c r="ABI3" s="463"/>
      <c r="ABJ3" s="463"/>
      <c r="ABK3" s="463"/>
      <c r="ABL3" s="463"/>
      <c r="ABM3" s="463"/>
      <c r="ABN3" s="463"/>
      <c r="ABO3" s="463"/>
      <c r="ABP3" s="463"/>
      <c r="ABQ3" s="463"/>
      <c r="ABR3" s="463"/>
      <c r="ABS3" s="463"/>
      <c r="ABT3" s="463"/>
      <c r="ABU3" s="463"/>
      <c r="ABV3" s="463"/>
      <c r="ABW3" s="463"/>
      <c r="ABX3" s="463"/>
      <c r="ABY3" s="463"/>
      <c r="ABZ3" s="463"/>
      <c r="ACA3" s="463"/>
      <c r="ACB3" s="463"/>
      <c r="ACC3" s="463"/>
      <c r="ACD3" s="463"/>
      <c r="ACE3" s="463"/>
      <c r="ACF3" s="463"/>
      <c r="ACG3" s="463"/>
      <c r="ACH3" s="463"/>
      <c r="ACI3" s="463"/>
      <c r="ACJ3" s="463"/>
      <c r="ACK3" s="463"/>
      <c r="ACL3" s="463"/>
      <c r="ACM3" s="463"/>
      <c r="ACN3" s="463"/>
      <c r="ACO3" s="463"/>
      <c r="ACP3" s="463"/>
      <c r="ACQ3" s="463"/>
      <c r="ACR3" s="463"/>
      <c r="ACS3" s="463"/>
      <c r="ACT3" s="463"/>
      <c r="ACU3" s="463"/>
      <c r="ACV3" s="463"/>
      <c r="ACW3" s="463"/>
      <c r="ACX3" s="463"/>
      <c r="ACY3" s="463"/>
      <c r="ACZ3" s="463"/>
      <c r="ADA3" s="463"/>
      <c r="ADB3" s="463"/>
      <c r="ADC3" s="463"/>
      <c r="ADD3" s="463"/>
      <c r="ADE3" s="463"/>
      <c r="ADF3" s="463"/>
      <c r="ADG3" s="463"/>
      <c r="ADH3" s="463"/>
      <c r="ADI3" s="463"/>
      <c r="ADJ3" s="463"/>
      <c r="ADK3" s="463"/>
      <c r="ADL3" s="463"/>
      <c r="ADM3" s="463"/>
      <c r="ADN3" s="463"/>
      <c r="ADO3" s="463"/>
      <c r="ADP3" s="463"/>
      <c r="ADQ3" s="463"/>
      <c r="ADR3" s="463"/>
      <c r="ADS3" s="463"/>
      <c r="ADT3" s="463"/>
      <c r="ADU3" s="463"/>
      <c r="ADV3" s="463"/>
      <c r="ADW3" s="463"/>
      <c r="ADX3" s="463"/>
      <c r="ADY3" s="463"/>
      <c r="ADZ3" s="463"/>
      <c r="AEA3" s="463"/>
      <c r="AEB3" s="463"/>
      <c r="AEC3" s="463"/>
      <c r="AED3" s="463"/>
      <c r="AEE3" s="463"/>
      <c r="AEF3" s="463"/>
      <c r="AEG3" s="463"/>
      <c r="AEH3" s="463"/>
      <c r="AEI3" s="463"/>
      <c r="AEJ3" s="463"/>
      <c r="AEK3" s="463"/>
      <c r="AEL3" s="463"/>
      <c r="AEM3" s="463"/>
      <c r="AEN3" s="463"/>
      <c r="AEO3" s="463"/>
      <c r="AEP3" s="463"/>
      <c r="AEQ3" s="463"/>
      <c r="AER3" s="463"/>
      <c r="AES3" s="463"/>
      <c r="AET3" s="463"/>
      <c r="AEU3" s="463"/>
      <c r="AEV3" s="463"/>
      <c r="AEW3" s="463"/>
      <c r="AEX3" s="463"/>
      <c r="AEY3" s="463"/>
      <c r="AEZ3" s="463"/>
      <c r="AFA3" s="463"/>
      <c r="AFB3" s="463"/>
      <c r="AFC3" s="463"/>
      <c r="AFD3" s="463"/>
      <c r="AFE3" s="463"/>
      <c r="AFF3" s="463"/>
      <c r="AFG3" s="463"/>
      <c r="AFH3" s="463"/>
      <c r="AFI3" s="463"/>
      <c r="AFJ3" s="463"/>
      <c r="AFK3" s="463"/>
      <c r="AFL3" s="463"/>
      <c r="AFM3" s="463"/>
      <c r="AFN3" s="463"/>
      <c r="AFO3" s="463"/>
      <c r="AFP3" s="463"/>
      <c r="AFQ3" s="463"/>
      <c r="AFR3" s="463"/>
      <c r="AFS3" s="463"/>
      <c r="AFT3" s="463"/>
      <c r="AFU3" s="463"/>
      <c r="AFV3" s="463"/>
      <c r="AFW3" s="463"/>
      <c r="AFX3" s="463"/>
      <c r="AFY3" s="463"/>
      <c r="AFZ3" s="463"/>
      <c r="AGA3" s="463"/>
      <c r="AGB3" s="463"/>
      <c r="AGC3" s="463"/>
      <c r="AGD3" s="463"/>
      <c r="AGE3" s="463"/>
      <c r="AGF3" s="463"/>
      <c r="AGG3" s="463"/>
      <c r="AGH3" s="463"/>
      <c r="AGI3" s="463"/>
      <c r="AGJ3" s="463"/>
      <c r="AGK3" s="463"/>
      <c r="AGL3" s="463"/>
      <c r="AGM3" s="463"/>
      <c r="AGN3" s="463"/>
      <c r="AGO3" s="463"/>
      <c r="AGP3" s="463"/>
      <c r="AGQ3" s="463"/>
      <c r="AGR3" s="463"/>
      <c r="AGS3" s="463"/>
      <c r="AGT3" s="463"/>
      <c r="AGU3" s="463"/>
      <c r="AGV3" s="463"/>
      <c r="AGW3" s="463"/>
      <c r="AGX3" s="463"/>
      <c r="AGY3" s="463"/>
      <c r="AGZ3" s="463"/>
      <c r="AHA3" s="463"/>
      <c r="AHB3" s="463"/>
      <c r="AHC3" s="463"/>
      <c r="AHD3" s="463"/>
      <c r="AHE3" s="463"/>
      <c r="AHF3" s="463"/>
      <c r="AHG3" s="463"/>
      <c r="AHH3" s="463"/>
      <c r="AHI3" s="463"/>
      <c r="AHJ3" s="463"/>
      <c r="AHK3" s="463"/>
      <c r="AHL3" s="463"/>
      <c r="AHM3" s="463"/>
      <c r="AHN3" s="463"/>
      <c r="AHO3" s="463"/>
      <c r="AHP3" s="463"/>
      <c r="AHQ3" s="463"/>
      <c r="AHR3" s="463"/>
      <c r="AHS3" s="463"/>
      <c r="AHT3" s="463"/>
      <c r="AHU3" s="463"/>
      <c r="AHV3" s="463"/>
      <c r="AHW3" s="463"/>
      <c r="AHX3" s="463"/>
      <c r="AHY3" s="463"/>
      <c r="AHZ3" s="463"/>
      <c r="AIA3" s="463"/>
      <c r="AIB3" s="463"/>
      <c r="AIC3" s="463"/>
      <c r="AID3" s="463"/>
      <c r="AIE3" s="463"/>
      <c r="AIF3" s="463"/>
      <c r="AIG3" s="463"/>
      <c r="AIH3" s="463"/>
      <c r="AII3" s="463"/>
      <c r="AIJ3" s="463"/>
      <c r="AIK3" s="463"/>
      <c r="AIL3" s="463"/>
      <c r="AIM3" s="463"/>
      <c r="AIN3" s="463"/>
      <c r="AIO3" s="463"/>
      <c r="AIP3" s="463"/>
      <c r="AIQ3" s="463"/>
      <c r="AIR3" s="463"/>
      <c r="AIS3" s="463"/>
      <c r="AIT3" s="463"/>
      <c r="AIU3" s="463"/>
      <c r="AIV3" s="463"/>
      <c r="AIW3" s="463"/>
      <c r="AIX3" s="463"/>
      <c r="AIY3" s="463"/>
      <c r="AIZ3" s="463"/>
      <c r="AJA3" s="463"/>
      <c r="AJB3" s="463"/>
      <c r="AJC3" s="463"/>
      <c r="AJD3" s="463"/>
      <c r="AJE3" s="463"/>
      <c r="AJF3" s="463"/>
      <c r="AJG3" s="463"/>
      <c r="AJH3" s="463"/>
      <c r="AJI3" s="463"/>
      <c r="AJJ3" s="463"/>
      <c r="AJK3" s="463"/>
      <c r="AJL3" s="463"/>
      <c r="AJM3" s="463"/>
      <c r="AJN3" s="463"/>
      <c r="AJO3" s="463"/>
      <c r="AJP3" s="463"/>
      <c r="AJQ3" s="463"/>
      <c r="AJR3" s="463"/>
      <c r="AJS3" s="463"/>
      <c r="AJT3" s="463"/>
      <c r="AJU3" s="463"/>
      <c r="AJV3" s="463"/>
      <c r="AJW3" s="463"/>
      <c r="AJX3" s="463"/>
      <c r="AJY3" s="463"/>
      <c r="AJZ3" s="463"/>
      <c r="AKA3" s="463"/>
      <c r="AKB3" s="463"/>
      <c r="AKC3" s="463"/>
      <c r="AKD3" s="463"/>
      <c r="AKE3" s="463"/>
      <c r="AKF3" s="463"/>
    </row>
    <row r="4" spans="1:986">
      <c r="A4" s="882"/>
      <c r="B4" s="462" t="s">
        <v>498</v>
      </c>
      <c r="C4" s="491"/>
      <c r="D4" s="878"/>
      <c r="E4" s="879"/>
      <c r="F4" s="879"/>
      <c r="G4" s="879"/>
      <c r="H4" s="879"/>
      <c r="I4" s="462"/>
      <c r="J4" s="462"/>
      <c r="K4" s="462"/>
      <c r="L4" s="462"/>
      <c r="M4" s="462"/>
      <c r="N4" s="462"/>
      <c r="O4" s="463"/>
      <c r="P4" s="463"/>
      <c r="Q4" s="463"/>
      <c r="R4" s="463"/>
      <c r="S4" s="463"/>
      <c r="T4" s="463"/>
      <c r="U4" s="463"/>
      <c r="V4" s="463"/>
      <c r="W4" s="463"/>
      <c r="X4" s="463"/>
      <c r="Y4" s="463"/>
      <c r="Z4" s="463"/>
      <c r="AA4" s="463"/>
      <c r="AB4" s="463"/>
      <c r="AC4" s="463"/>
      <c r="AD4" s="463"/>
      <c r="AE4" s="463"/>
      <c r="AF4" s="463"/>
      <c r="AG4" s="463"/>
      <c r="AH4" s="463"/>
      <c r="AI4" s="463"/>
      <c r="AJ4" s="463"/>
      <c r="AK4" s="463"/>
      <c r="AL4" s="463"/>
      <c r="AM4" s="463"/>
      <c r="AN4" s="463"/>
      <c r="AO4" s="463"/>
      <c r="AP4" s="463"/>
      <c r="AQ4" s="463"/>
      <c r="AR4" s="463"/>
      <c r="AS4" s="463"/>
      <c r="AT4" s="463"/>
      <c r="AU4" s="463"/>
      <c r="AV4" s="463"/>
      <c r="AW4" s="463"/>
      <c r="AX4" s="463"/>
      <c r="AY4" s="463"/>
      <c r="AZ4" s="463"/>
      <c r="BA4" s="463"/>
      <c r="BB4" s="463"/>
      <c r="BC4" s="463"/>
      <c r="BD4" s="463"/>
      <c r="BE4" s="463"/>
      <c r="BF4" s="463"/>
      <c r="BG4" s="463"/>
      <c r="BH4" s="463"/>
      <c r="BI4" s="463"/>
      <c r="BJ4" s="463"/>
      <c r="BK4" s="463"/>
      <c r="BL4" s="463"/>
      <c r="BM4" s="463"/>
      <c r="BN4" s="463"/>
      <c r="BO4" s="463"/>
      <c r="BP4" s="463"/>
      <c r="BQ4" s="463"/>
      <c r="BR4" s="463"/>
      <c r="BS4" s="463"/>
      <c r="BT4" s="463"/>
      <c r="BU4" s="463"/>
      <c r="BV4" s="463"/>
      <c r="BW4" s="463"/>
      <c r="BX4" s="463"/>
      <c r="BY4" s="463"/>
      <c r="BZ4" s="463"/>
      <c r="CA4" s="463"/>
      <c r="CB4" s="463"/>
      <c r="CC4" s="463"/>
      <c r="CD4" s="463"/>
      <c r="CE4" s="463"/>
      <c r="CF4" s="463"/>
      <c r="CG4" s="463"/>
      <c r="CH4" s="463"/>
      <c r="CI4" s="463"/>
      <c r="CJ4" s="463"/>
      <c r="CK4" s="463"/>
      <c r="CL4" s="463"/>
      <c r="CM4" s="463"/>
      <c r="CN4" s="463"/>
      <c r="CO4" s="463"/>
      <c r="CP4" s="463"/>
      <c r="CQ4" s="463"/>
      <c r="CR4" s="463"/>
      <c r="CS4" s="463"/>
      <c r="CT4" s="463"/>
      <c r="CU4" s="463"/>
      <c r="CV4" s="463"/>
      <c r="CW4" s="463"/>
      <c r="CX4" s="463"/>
      <c r="CY4" s="463"/>
      <c r="CZ4" s="463"/>
      <c r="DA4" s="463"/>
      <c r="DB4" s="463"/>
      <c r="DC4" s="463"/>
      <c r="DD4" s="463"/>
      <c r="DE4" s="463"/>
      <c r="DF4" s="463"/>
      <c r="DG4" s="463"/>
      <c r="DH4" s="463"/>
      <c r="DI4" s="463"/>
      <c r="DJ4" s="463"/>
      <c r="DK4" s="463"/>
      <c r="DL4" s="463"/>
      <c r="DM4" s="463"/>
      <c r="DN4" s="463"/>
      <c r="DO4" s="463"/>
      <c r="DP4" s="463"/>
      <c r="DQ4" s="463"/>
      <c r="DR4" s="463"/>
      <c r="DS4" s="463"/>
      <c r="DT4" s="463"/>
      <c r="DU4" s="463"/>
      <c r="DV4" s="463"/>
      <c r="DW4" s="463"/>
      <c r="DX4" s="463"/>
      <c r="DY4" s="463"/>
      <c r="DZ4" s="463"/>
      <c r="EA4" s="463"/>
      <c r="EB4" s="463"/>
      <c r="EC4" s="463"/>
      <c r="ED4" s="463"/>
      <c r="EE4" s="463"/>
      <c r="EF4" s="463"/>
      <c r="EG4" s="463"/>
      <c r="EH4" s="463"/>
      <c r="EI4" s="463"/>
      <c r="EJ4" s="463"/>
      <c r="EK4" s="463"/>
      <c r="EL4" s="463"/>
      <c r="EM4" s="463"/>
      <c r="EN4" s="463"/>
      <c r="EO4" s="463"/>
      <c r="EP4" s="463"/>
      <c r="EQ4" s="463"/>
      <c r="ER4" s="463"/>
      <c r="ES4" s="463"/>
      <c r="ET4" s="463"/>
      <c r="EU4" s="463"/>
      <c r="EV4" s="463"/>
      <c r="EW4" s="463"/>
      <c r="EX4" s="463"/>
      <c r="EY4" s="463"/>
      <c r="EZ4" s="463"/>
      <c r="FA4" s="463"/>
      <c r="FB4" s="463"/>
      <c r="FC4" s="463"/>
      <c r="FD4" s="463"/>
      <c r="FE4" s="463"/>
      <c r="FF4" s="463"/>
      <c r="FG4" s="463"/>
      <c r="FH4" s="463"/>
      <c r="FI4" s="463"/>
      <c r="FJ4" s="463"/>
      <c r="FK4" s="463"/>
      <c r="FL4" s="463"/>
      <c r="FM4" s="463"/>
      <c r="FN4" s="463"/>
      <c r="FO4" s="463"/>
      <c r="FP4" s="463"/>
      <c r="FQ4" s="463"/>
      <c r="FR4" s="463"/>
      <c r="FS4" s="463"/>
      <c r="FT4" s="463"/>
      <c r="FU4" s="463"/>
      <c r="FV4" s="463"/>
      <c r="FW4" s="463"/>
      <c r="FX4" s="463"/>
      <c r="FY4" s="463"/>
      <c r="FZ4" s="463"/>
      <c r="GA4" s="463"/>
      <c r="GB4" s="463"/>
      <c r="GC4" s="463"/>
      <c r="GD4" s="463"/>
      <c r="GE4" s="463"/>
      <c r="GF4" s="463"/>
      <c r="GG4" s="463"/>
      <c r="GH4" s="463"/>
      <c r="GI4" s="463"/>
      <c r="GJ4" s="463"/>
      <c r="GK4" s="463"/>
      <c r="GL4" s="463"/>
      <c r="GM4" s="463"/>
      <c r="GN4" s="463"/>
      <c r="GO4" s="463"/>
      <c r="GP4" s="463"/>
      <c r="GQ4" s="463"/>
      <c r="GR4" s="463"/>
      <c r="GS4" s="463"/>
      <c r="GT4" s="463"/>
      <c r="GU4" s="463"/>
      <c r="GV4" s="463"/>
      <c r="GW4" s="463"/>
      <c r="GX4" s="463"/>
      <c r="GY4" s="463"/>
      <c r="GZ4" s="463"/>
      <c r="HA4" s="463"/>
      <c r="HB4" s="463"/>
      <c r="HC4" s="463"/>
      <c r="HD4" s="463"/>
      <c r="HE4" s="463"/>
      <c r="HF4" s="463"/>
      <c r="HG4" s="463"/>
      <c r="HH4" s="463"/>
      <c r="HI4" s="463"/>
      <c r="HJ4" s="463"/>
      <c r="HK4" s="463"/>
      <c r="HL4" s="463"/>
      <c r="HM4" s="463"/>
      <c r="HN4" s="463"/>
      <c r="HO4" s="463"/>
      <c r="HP4" s="463"/>
      <c r="HQ4" s="463"/>
      <c r="HR4" s="463"/>
      <c r="HS4" s="463"/>
      <c r="HT4" s="463"/>
      <c r="HU4" s="463"/>
      <c r="HV4" s="463"/>
      <c r="HW4" s="463"/>
      <c r="HX4" s="463"/>
      <c r="HY4" s="463"/>
      <c r="HZ4" s="463"/>
      <c r="IA4" s="463"/>
      <c r="IB4" s="463"/>
      <c r="IC4" s="463"/>
      <c r="ID4" s="463"/>
      <c r="IE4" s="463"/>
      <c r="IF4" s="463"/>
      <c r="IG4" s="463"/>
      <c r="IH4" s="463"/>
      <c r="II4" s="463"/>
      <c r="IJ4" s="463"/>
      <c r="IK4" s="463"/>
      <c r="IL4" s="463"/>
      <c r="IM4" s="463"/>
      <c r="IN4" s="463"/>
      <c r="IO4" s="463"/>
      <c r="IP4" s="463"/>
      <c r="IQ4" s="463"/>
      <c r="IR4" s="463"/>
      <c r="IS4" s="463"/>
      <c r="IT4" s="463"/>
      <c r="IU4" s="463"/>
      <c r="IV4" s="463"/>
      <c r="IW4" s="463"/>
      <c r="IX4" s="463"/>
      <c r="IY4" s="463"/>
      <c r="IZ4" s="463"/>
      <c r="JA4" s="463"/>
      <c r="JB4" s="463"/>
      <c r="JC4" s="463"/>
      <c r="JD4" s="463"/>
      <c r="JE4" s="463"/>
      <c r="JF4" s="463"/>
      <c r="JG4" s="463"/>
      <c r="JH4" s="463"/>
      <c r="JI4" s="463"/>
      <c r="JJ4" s="463"/>
      <c r="JK4" s="463"/>
      <c r="JL4" s="463"/>
      <c r="JM4" s="463"/>
      <c r="JN4" s="463"/>
      <c r="JO4" s="463"/>
      <c r="JP4" s="463"/>
      <c r="JQ4" s="463"/>
      <c r="JR4" s="463"/>
      <c r="JS4" s="463"/>
      <c r="JT4" s="463"/>
      <c r="JU4" s="463"/>
      <c r="JV4" s="463"/>
      <c r="JW4" s="463"/>
      <c r="JX4" s="463"/>
      <c r="JY4" s="463"/>
      <c r="JZ4" s="463"/>
      <c r="KA4" s="463"/>
      <c r="KB4" s="463"/>
      <c r="KC4" s="463"/>
      <c r="KD4" s="463"/>
      <c r="KE4" s="463"/>
      <c r="KF4" s="463"/>
      <c r="KG4" s="463"/>
      <c r="KH4" s="463"/>
      <c r="KI4" s="463"/>
      <c r="KJ4" s="463"/>
      <c r="KK4" s="463"/>
      <c r="KL4" s="463"/>
      <c r="KM4" s="463"/>
      <c r="KN4" s="463"/>
      <c r="KO4" s="463"/>
      <c r="KP4" s="463"/>
      <c r="KQ4" s="463"/>
      <c r="KR4" s="463"/>
      <c r="KS4" s="463"/>
      <c r="KT4" s="463"/>
      <c r="KU4" s="463"/>
      <c r="KV4" s="463"/>
      <c r="KW4" s="463"/>
      <c r="KX4" s="463"/>
      <c r="KY4" s="463"/>
      <c r="KZ4" s="463"/>
      <c r="LA4" s="463"/>
      <c r="LB4" s="463"/>
      <c r="LC4" s="463"/>
      <c r="LD4" s="463"/>
      <c r="LE4" s="463"/>
      <c r="LF4" s="463"/>
      <c r="LG4" s="463"/>
      <c r="LH4" s="463"/>
      <c r="LI4" s="463"/>
      <c r="LJ4" s="463"/>
      <c r="LK4" s="463"/>
      <c r="LL4" s="463"/>
      <c r="LM4" s="463"/>
      <c r="LN4" s="463"/>
      <c r="LO4" s="463"/>
      <c r="LP4" s="463"/>
      <c r="LQ4" s="463"/>
      <c r="LR4" s="463"/>
      <c r="LS4" s="463"/>
      <c r="LT4" s="463"/>
      <c r="LU4" s="463"/>
      <c r="LV4" s="463"/>
      <c r="LW4" s="463"/>
      <c r="LX4" s="463"/>
      <c r="LY4" s="463"/>
      <c r="LZ4" s="463"/>
      <c r="MA4" s="463"/>
      <c r="MB4" s="463"/>
      <c r="MC4" s="463"/>
      <c r="MD4" s="463"/>
      <c r="ME4" s="463"/>
      <c r="MF4" s="463"/>
      <c r="MG4" s="463"/>
      <c r="MH4" s="463"/>
      <c r="MI4" s="463"/>
      <c r="MJ4" s="463"/>
      <c r="MK4" s="463"/>
      <c r="ML4" s="463"/>
      <c r="MM4" s="463"/>
      <c r="MN4" s="463"/>
      <c r="MO4" s="463"/>
      <c r="MP4" s="463"/>
      <c r="MQ4" s="463"/>
      <c r="MR4" s="463"/>
      <c r="MS4" s="463"/>
      <c r="MT4" s="463"/>
      <c r="MU4" s="463"/>
      <c r="MV4" s="463"/>
      <c r="MW4" s="463"/>
      <c r="MX4" s="463"/>
      <c r="MY4" s="463"/>
      <c r="MZ4" s="463"/>
      <c r="NA4" s="463"/>
      <c r="NB4" s="463"/>
      <c r="NC4" s="463"/>
      <c r="ND4" s="463"/>
      <c r="NE4" s="463"/>
      <c r="NF4" s="463"/>
      <c r="NG4" s="463"/>
      <c r="NH4" s="463"/>
      <c r="NI4" s="463"/>
      <c r="NJ4" s="463"/>
      <c r="NK4" s="463"/>
      <c r="NL4" s="463"/>
      <c r="NM4" s="463"/>
      <c r="NN4" s="463"/>
      <c r="NO4" s="463"/>
      <c r="NP4" s="463"/>
      <c r="NQ4" s="463"/>
      <c r="NR4" s="463"/>
      <c r="NS4" s="463"/>
      <c r="NT4" s="463"/>
      <c r="NU4" s="463"/>
      <c r="NV4" s="463"/>
      <c r="NW4" s="463"/>
      <c r="NX4" s="463"/>
      <c r="NY4" s="463"/>
      <c r="NZ4" s="463"/>
      <c r="OA4" s="463"/>
      <c r="OB4" s="463"/>
      <c r="OC4" s="463"/>
      <c r="OD4" s="463"/>
      <c r="OE4" s="463"/>
      <c r="OF4" s="463"/>
      <c r="OG4" s="463"/>
      <c r="OH4" s="463"/>
      <c r="OI4" s="463"/>
      <c r="OJ4" s="463"/>
      <c r="OK4" s="463"/>
      <c r="OL4" s="463"/>
      <c r="OM4" s="463"/>
      <c r="ON4" s="463"/>
      <c r="OO4" s="463"/>
      <c r="OP4" s="463"/>
      <c r="OQ4" s="463"/>
      <c r="OR4" s="463"/>
      <c r="OS4" s="463"/>
      <c r="OT4" s="463"/>
      <c r="OU4" s="463"/>
      <c r="OV4" s="463"/>
      <c r="OW4" s="463"/>
      <c r="OX4" s="463"/>
      <c r="OY4" s="463"/>
      <c r="OZ4" s="463"/>
      <c r="PA4" s="463"/>
      <c r="PB4" s="463"/>
      <c r="PC4" s="463"/>
      <c r="PD4" s="463"/>
      <c r="PE4" s="463"/>
      <c r="PF4" s="463"/>
      <c r="PG4" s="463"/>
      <c r="PH4" s="463"/>
      <c r="PI4" s="463"/>
      <c r="PJ4" s="463"/>
      <c r="PK4" s="463"/>
      <c r="PL4" s="463"/>
      <c r="PM4" s="463"/>
      <c r="PN4" s="463"/>
      <c r="PO4" s="463"/>
      <c r="PP4" s="463"/>
      <c r="PQ4" s="463"/>
      <c r="PR4" s="463"/>
      <c r="PS4" s="463"/>
      <c r="PT4" s="463"/>
      <c r="PU4" s="463"/>
      <c r="PV4" s="463"/>
      <c r="PW4" s="463"/>
      <c r="PX4" s="463"/>
      <c r="PY4" s="463"/>
      <c r="PZ4" s="463"/>
      <c r="QA4" s="463"/>
      <c r="QB4" s="463"/>
      <c r="QC4" s="463"/>
      <c r="QD4" s="463"/>
      <c r="QE4" s="463"/>
      <c r="QF4" s="463"/>
      <c r="QG4" s="463"/>
      <c r="QH4" s="463"/>
      <c r="QI4" s="463"/>
      <c r="QJ4" s="463"/>
      <c r="QK4" s="463"/>
      <c r="QL4" s="463"/>
      <c r="QM4" s="463"/>
      <c r="QN4" s="463"/>
      <c r="QO4" s="463"/>
      <c r="QP4" s="463"/>
      <c r="QQ4" s="463"/>
      <c r="QR4" s="463"/>
      <c r="QS4" s="463"/>
      <c r="QT4" s="463"/>
      <c r="QU4" s="463"/>
      <c r="QV4" s="463"/>
      <c r="QW4" s="463"/>
      <c r="QX4" s="463"/>
      <c r="QY4" s="463"/>
      <c r="QZ4" s="463"/>
      <c r="RA4" s="463"/>
      <c r="RB4" s="463"/>
      <c r="RC4" s="463"/>
      <c r="RD4" s="463"/>
      <c r="RE4" s="463"/>
      <c r="RF4" s="463"/>
      <c r="RG4" s="463"/>
      <c r="RH4" s="463"/>
      <c r="RI4" s="463"/>
      <c r="RJ4" s="463"/>
      <c r="RK4" s="463"/>
      <c r="RL4" s="463"/>
      <c r="RM4" s="463"/>
      <c r="RN4" s="463"/>
      <c r="RO4" s="463"/>
      <c r="RP4" s="463"/>
      <c r="RQ4" s="463"/>
      <c r="RR4" s="463"/>
      <c r="RS4" s="463"/>
      <c r="RT4" s="463"/>
      <c r="RU4" s="463"/>
      <c r="RV4" s="463"/>
      <c r="RW4" s="463"/>
      <c r="RX4" s="463"/>
      <c r="RY4" s="463"/>
      <c r="RZ4" s="463"/>
      <c r="SA4" s="463"/>
      <c r="SB4" s="463"/>
      <c r="SC4" s="463"/>
      <c r="SD4" s="463"/>
      <c r="SE4" s="463"/>
      <c r="SF4" s="463"/>
      <c r="SG4" s="463"/>
      <c r="SH4" s="463"/>
      <c r="SI4" s="463"/>
      <c r="SJ4" s="463"/>
      <c r="SK4" s="463"/>
      <c r="SL4" s="463"/>
      <c r="SM4" s="463"/>
      <c r="SN4" s="463"/>
      <c r="SO4" s="463"/>
      <c r="SP4" s="463"/>
      <c r="SQ4" s="463"/>
      <c r="SR4" s="463"/>
      <c r="SS4" s="463"/>
      <c r="ST4" s="463"/>
      <c r="SU4" s="463"/>
      <c r="SV4" s="463"/>
      <c r="SW4" s="463"/>
      <c r="SX4" s="463"/>
      <c r="SY4" s="463"/>
      <c r="SZ4" s="463"/>
      <c r="TA4" s="463"/>
      <c r="TB4" s="463"/>
      <c r="TC4" s="463"/>
      <c r="TD4" s="463"/>
      <c r="TE4" s="463"/>
      <c r="TF4" s="463"/>
      <c r="TG4" s="463"/>
      <c r="TH4" s="463"/>
      <c r="TI4" s="463"/>
      <c r="TJ4" s="463"/>
      <c r="TK4" s="463"/>
      <c r="TL4" s="463"/>
      <c r="TM4" s="463"/>
      <c r="TN4" s="463"/>
      <c r="TO4" s="463"/>
      <c r="TP4" s="463"/>
      <c r="TQ4" s="463"/>
      <c r="TR4" s="463"/>
      <c r="TS4" s="463"/>
      <c r="TT4" s="463"/>
      <c r="TU4" s="463"/>
      <c r="TV4" s="463"/>
      <c r="TW4" s="463"/>
      <c r="TX4" s="463"/>
      <c r="TY4" s="463"/>
      <c r="TZ4" s="463"/>
      <c r="UA4" s="463"/>
      <c r="UB4" s="463"/>
      <c r="UC4" s="463"/>
      <c r="UD4" s="463"/>
      <c r="UE4" s="463"/>
      <c r="UF4" s="463"/>
      <c r="UG4" s="463"/>
      <c r="UH4" s="463"/>
      <c r="UI4" s="463"/>
      <c r="UJ4" s="463"/>
      <c r="UK4" s="463"/>
      <c r="UL4" s="463"/>
      <c r="UM4" s="463"/>
      <c r="UN4" s="463"/>
      <c r="UO4" s="463"/>
      <c r="UP4" s="463"/>
      <c r="UQ4" s="463"/>
      <c r="UR4" s="463"/>
      <c r="US4" s="463"/>
      <c r="UT4" s="463"/>
      <c r="UU4" s="463"/>
      <c r="UV4" s="463"/>
      <c r="UW4" s="463"/>
      <c r="UX4" s="463"/>
      <c r="UY4" s="463"/>
      <c r="UZ4" s="463"/>
      <c r="VA4" s="463"/>
      <c r="VB4" s="463"/>
      <c r="VC4" s="463"/>
      <c r="VD4" s="463"/>
      <c r="VE4" s="463"/>
      <c r="VF4" s="463"/>
      <c r="VG4" s="463"/>
      <c r="VH4" s="463"/>
      <c r="VI4" s="463"/>
      <c r="VJ4" s="463"/>
      <c r="VK4" s="463"/>
      <c r="VL4" s="463"/>
      <c r="VM4" s="463"/>
      <c r="VN4" s="463"/>
      <c r="VO4" s="463"/>
      <c r="VP4" s="463"/>
      <c r="VQ4" s="463"/>
      <c r="VR4" s="463"/>
      <c r="VS4" s="463"/>
      <c r="VT4" s="463"/>
      <c r="VU4" s="463"/>
      <c r="VV4" s="463"/>
      <c r="VW4" s="463"/>
      <c r="VX4" s="463"/>
      <c r="VY4" s="463"/>
      <c r="VZ4" s="463"/>
      <c r="WA4" s="463"/>
      <c r="WB4" s="463"/>
      <c r="WC4" s="463"/>
      <c r="WD4" s="463"/>
      <c r="WE4" s="463"/>
      <c r="WF4" s="463"/>
      <c r="WG4" s="463"/>
      <c r="WH4" s="463"/>
      <c r="WI4" s="463"/>
      <c r="WJ4" s="463"/>
      <c r="WK4" s="463"/>
      <c r="WL4" s="463"/>
      <c r="WM4" s="463"/>
      <c r="WN4" s="463"/>
      <c r="WO4" s="463"/>
      <c r="WP4" s="463"/>
      <c r="WQ4" s="463"/>
      <c r="WR4" s="463"/>
      <c r="WS4" s="463"/>
      <c r="WT4" s="463"/>
      <c r="WU4" s="463"/>
      <c r="WV4" s="463"/>
      <c r="WW4" s="463"/>
      <c r="WX4" s="463"/>
      <c r="WY4" s="463"/>
      <c r="WZ4" s="463"/>
      <c r="XA4" s="463"/>
      <c r="XB4" s="463"/>
      <c r="XC4" s="463"/>
      <c r="XD4" s="463"/>
      <c r="XE4" s="463"/>
      <c r="XF4" s="463"/>
      <c r="XG4" s="463"/>
      <c r="XH4" s="463"/>
      <c r="XI4" s="463"/>
      <c r="XJ4" s="463"/>
      <c r="XK4" s="463"/>
      <c r="XL4" s="463"/>
      <c r="XM4" s="463"/>
      <c r="XN4" s="463"/>
      <c r="XO4" s="463"/>
      <c r="XP4" s="463"/>
      <c r="XQ4" s="463"/>
      <c r="XR4" s="463"/>
      <c r="XS4" s="463"/>
      <c r="XT4" s="463"/>
      <c r="XU4" s="463"/>
      <c r="XV4" s="463"/>
      <c r="XW4" s="463"/>
      <c r="XX4" s="463"/>
      <c r="XY4" s="463"/>
      <c r="XZ4" s="463"/>
      <c r="YA4" s="463"/>
      <c r="YB4" s="463"/>
      <c r="YC4" s="463"/>
      <c r="YD4" s="463"/>
      <c r="YE4" s="463"/>
      <c r="YF4" s="463"/>
      <c r="YG4" s="463"/>
      <c r="YH4" s="463"/>
      <c r="YI4" s="463"/>
      <c r="YJ4" s="463"/>
      <c r="YK4" s="463"/>
      <c r="YL4" s="463"/>
      <c r="YM4" s="463"/>
      <c r="YN4" s="463"/>
      <c r="YO4" s="463"/>
      <c r="YP4" s="463"/>
      <c r="YQ4" s="463"/>
      <c r="YR4" s="463"/>
      <c r="YS4" s="463"/>
      <c r="YT4" s="463"/>
      <c r="YU4" s="463"/>
      <c r="YV4" s="463"/>
      <c r="YW4" s="463"/>
      <c r="YX4" s="463"/>
      <c r="YY4" s="463"/>
      <c r="YZ4" s="463"/>
      <c r="ZA4" s="463"/>
      <c r="ZB4" s="463"/>
      <c r="ZC4" s="463"/>
      <c r="ZD4" s="463"/>
      <c r="ZE4" s="463"/>
      <c r="ZF4" s="463"/>
      <c r="ZG4" s="463"/>
      <c r="ZH4" s="463"/>
      <c r="ZI4" s="463"/>
      <c r="ZJ4" s="463"/>
      <c r="ZK4" s="463"/>
      <c r="ZL4" s="463"/>
      <c r="ZM4" s="463"/>
      <c r="ZN4" s="463"/>
      <c r="ZO4" s="463"/>
      <c r="ZP4" s="463"/>
      <c r="ZQ4" s="463"/>
      <c r="ZR4" s="463"/>
      <c r="ZS4" s="463"/>
      <c r="ZT4" s="463"/>
      <c r="ZU4" s="463"/>
      <c r="ZV4" s="463"/>
      <c r="ZW4" s="463"/>
      <c r="ZX4" s="463"/>
      <c r="ZY4" s="463"/>
      <c r="ZZ4" s="463"/>
      <c r="AAA4" s="463"/>
      <c r="AAB4" s="463"/>
      <c r="AAC4" s="463"/>
      <c r="AAD4" s="463"/>
      <c r="AAE4" s="463"/>
      <c r="AAF4" s="463"/>
      <c r="AAG4" s="463"/>
      <c r="AAH4" s="463"/>
      <c r="AAI4" s="463"/>
      <c r="AAJ4" s="463"/>
      <c r="AAK4" s="463"/>
      <c r="AAL4" s="463"/>
      <c r="AAM4" s="463"/>
      <c r="AAN4" s="463"/>
      <c r="AAO4" s="463"/>
      <c r="AAP4" s="463"/>
      <c r="AAQ4" s="463"/>
      <c r="AAR4" s="463"/>
      <c r="AAS4" s="463"/>
      <c r="AAT4" s="463"/>
      <c r="AAU4" s="463"/>
      <c r="AAV4" s="463"/>
      <c r="AAW4" s="463"/>
      <c r="AAX4" s="463"/>
      <c r="AAY4" s="463"/>
      <c r="AAZ4" s="463"/>
      <c r="ABA4" s="463"/>
      <c r="ABB4" s="463"/>
      <c r="ABC4" s="463"/>
      <c r="ABD4" s="463"/>
      <c r="ABE4" s="463"/>
      <c r="ABF4" s="463"/>
      <c r="ABG4" s="463"/>
      <c r="ABH4" s="463"/>
      <c r="ABI4" s="463"/>
      <c r="ABJ4" s="463"/>
      <c r="ABK4" s="463"/>
      <c r="ABL4" s="463"/>
      <c r="ABM4" s="463"/>
      <c r="ABN4" s="463"/>
      <c r="ABO4" s="463"/>
      <c r="ABP4" s="463"/>
      <c r="ABQ4" s="463"/>
      <c r="ABR4" s="463"/>
      <c r="ABS4" s="463"/>
      <c r="ABT4" s="463"/>
      <c r="ABU4" s="463"/>
      <c r="ABV4" s="463"/>
      <c r="ABW4" s="463"/>
      <c r="ABX4" s="463"/>
      <c r="ABY4" s="463"/>
      <c r="ABZ4" s="463"/>
      <c r="ACA4" s="463"/>
      <c r="ACB4" s="463"/>
      <c r="ACC4" s="463"/>
      <c r="ACD4" s="463"/>
      <c r="ACE4" s="463"/>
      <c r="ACF4" s="463"/>
      <c r="ACG4" s="463"/>
      <c r="ACH4" s="463"/>
      <c r="ACI4" s="463"/>
      <c r="ACJ4" s="463"/>
      <c r="ACK4" s="463"/>
      <c r="ACL4" s="463"/>
      <c r="ACM4" s="463"/>
      <c r="ACN4" s="463"/>
      <c r="ACO4" s="463"/>
      <c r="ACP4" s="463"/>
      <c r="ACQ4" s="463"/>
      <c r="ACR4" s="463"/>
      <c r="ACS4" s="463"/>
      <c r="ACT4" s="463"/>
      <c r="ACU4" s="463"/>
      <c r="ACV4" s="463"/>
      <c r="ACW4" s="463"/>
      <c r="ACX4" s="463"/>
      <c r="ACY4" s="463"/>
      <c r="ACZ4" s="463"/>
      <c r="ADA4" s="463"/>
      <c r="ADB4" s="463"/>
      <c r="ADC4" s="463"/>
      <c r="ADD4" s="463"/>
      <c r="ADE4" s="463"/>
      <c r="ADF4" s="463"/>
      <c r="ADG4" s="463"/>
      <c r="ADH4" s="463"/>
      <c r="ADI4" s="463"/>
      <c r="ADJ4" s="463"/>
      <c r="ADK4" s="463"/>
      <c r="ADL4" s="463"/>
      <c r="ADM4" s="463"/>
      <c r="ADN4" s="463"/>
      <c r="ADO4" s="463"/>
      <c r="ADP4" s="463"/>
      <c r="ADQ4" s="463"/>
      <c r="ADR4" s="463"/>
      <c r="ADS4" s="463"/>
      <c r="ADT4" s="463"/>
      <c r="ADU4" s="463"/>
      <c r="ADV4" s="463"/>
      <c r="ADW4" s="463"/>
      <c r="ADX4" s="463"/>
      <c r="ADY4" s="463"/>
      <c r="ADZ4" s="463"/>
      <c r="AEA4" s="463"/>
      <c r="AEB4" s="463"/>
      <c r="AEC4" s="463"/>
      <c r="AED4" s="463"/>
      <c r="AEE4" s="463"/>
      <c r="AEF4" s="463"/>
      <c r="AEG4" s="463"/>
      <c r="AEH4" s="463"/>
      <c r="AEI4" s="463"/>
      <c r="AEJ4" s="463"/>
      <c r="AEK4" s="463"/>
      <c r="AEL4" s="463"/>
      <c r="AEM4" s="463"/>
      <c r="AEN4" s="463"/>
      <c r="AEO4" s="463"/>
      <c r="AEP4" s="463"/>
      <c r="AEQ4" s="463"/>
      <c r="AER4" s="463"/>
      <c r="AES4" s="463"/>
      <c r="AET4" s="463"/>
      <c r="AEU4" s="463"/>
      <c r="AEV4" s="463"/>
      <c r="AEW4" s="463"/>
      <c r="AEX4" s="463"/>
      <c r="AEY4" s="463"/>
      <c r="AEZ4" s="463"/>
      <c r="AFA4" s="463"/>
      <c r="AFB4" s="463"/>
      <c r="AFC4" s="463"/>
      <c r="AFD4" s="463"/>
      <c r="AFE4" s="463"/>
      <c r="AFF4" s="463"/>
      <c r="AFG4" s="463"/>
      <c r="AFH4" s="463"/>
      <c r="AFI4" s="463"/>
      <c r="AFJ4" s="463"/>
      <c r="AFK4" s="463"/>
      <c r="AFL4" s="463"/>
      <c r="AFM4" s="463"/>
      <c r="AFN4" s="463"/>
      <c r="AFO4" s="463"/>
      <c r="AFP4" s="463"/>
      <c r="AFQ4" s="463"/>
      <c r="AFR4" s="463"/>
      <c r="AFS4" s="463"/>
      <c r="AFT4" s="463"/>
      <c r="AFU4" s="463"/>
      <c r="AFV4" s="463"/>
      <c r="AFW4" s="463"/>
      <c r="AFX4" s="463"/>
      <c r="AFY4" s="463"/>
      <c r="AFZ4" s="463"/>
      <c r="AGA4" s="463"/>
      <c r="AGB4" s="463"/>
      <c r="AGC4" s="463"/>
      <c r="AGD4" s="463"/>
      <c r="AGE4" s="463"/>
      <c r="AGF4" s="463"/>
      <c r="AGG4" s="463"/>
      <c r="AGH4" s="463"/>
      <c r="AGI4" s="463"/>
      <c r="AGJ4" s="463"/>
      <c r="AGK4" s="463"/>
      <c r="AGL4" s="463"/>
      <c r="AGM4" s="463"/>
      <c r="AGN4" s="463"/>
      <c r="AGO4" s="463"/>
      <c r="AGP4" s="463"/>
      <c r="AGQ4" s="463"/>
      <c r="AGR4" s="463"/>
      <c r="AGS4" s="463"/>
      <c r="AGT4" s="463"/>
      <c r="AGU4" s="463"/>
      <c r="AGV4" s="463"/>
      <c r="AGW4" s="463"/>
      <c r="AGX4" s="463"/>
      <c r="AGY4" s="463"/>
      <c r="AGZ4" s="463"/>
      <c r="AHA4" s="463"/>
      <c r="AHB4" s="463"/>
      <c r="AHC4" s="463"/>
      <c r="AHD4" s="463"/>
      <c r="AHE4" s="463"/>
      <c r="AHF4" s="463"/>
      <c r="AHG4" s="463"/>
      <c r="AHH4" s="463"/>
      <c r="AHI4" s="463"/>
      <c r="AHJ4" s="463"/>
      <c r="AHK4" s="463"/>
      <c r="AHL4" s="463"/>
      <c r="AHM4" s="463"/>
      <c r="AHN4" s="463"/>
      <c r="AHO4" s="463"/>
      <c r="AHP4" s="463"/>
      <c r="AHQ4" s="463"/>
      <c r="AHR4" s="463"/>
      <c r="AHS4" s="463"/>
      <c r="AHT4" s="463"/>
      <c r="AHU4" s="463"/>
      <c r="AHV4" s="463"/>
      <c r="AHW4" s="463"/>
      <c r="AHX4" s="463"/>
      <c r="AHY4" s="463"/>
      <c r="AHZ4" s="463"/>
      <c r="AIA4" s="463"/>
      <c r="AIB4" s="463"/>
      <c r="AIC4" s="463"/>
      <c r="AID4" s="463"/>
      <c r="AIE4" s="463"/>
      <c r="AIF4" s="463"/>
      <c r="AIG4" s="463"/>
      <c r="AIH4" s="463"/>
      <c r="AII4" s="463"/>
      <c r="AIJ4" s="463"/>
      <c r="AIK4" s="463"/>
      <c r="AIL4" s="463"/>
      <c r="AIM4" s="463"/>
      <c r="AIN4" s="463"/>
      <c r="AIO4" s="463"/>
      <c r="AIP4" s="463"/>
      <c r="AIQ4" s="463"/>
      <c r="AIR4" s="463"/>
      <c r="AIS4" s="463"/>
      <c r="AIT4" s="463"/>
      <c r="AIU4" s="463"/>
      <c r="AIV4" s="463"/>
      <c r="AIW4" s="463"/>
      <c r="AIX4" s="463"/>
      <c r="AIY4" s="463"/>
      <c r="AIZ4" s="463"/>
      <c r="AJA4" s="463"/>
      <c r="AJB4" s="463"/>
      <c r="AJC4" s="463"/>
      <c r="AJD4" s="463"/>
      <c r="AJE4" s="463"/>
      <c r="AJF4" s="463"/>
      <c r="AJG4" s="463"/>
      <c r="AJH4" s="463"/>
      <c r="AJI4" s="463"/>
      <c r="AJJ4" s="463"/>
      <c r="AJK4" s="463"/>
      <c r="AJL4" s="463"/>
      <c r="AJM4" s="463"/>
      <c r="AJN4" s="463"/>
      <c r="AJO4" s="463"/>
      <c r="AJP4" s="463"/>
      <c r="AJQ4" s="463"/>
      <c r="AJR4" s="463"/>
      <c r="AJS4" s="463"/>
      <c r="AJT4" s="463"/>
      <c r="AJU4" s="463"/>
      <c r="AJV4" s="463"/>
      <c r="AJW4" s="463"/>
      <c r="AJX4" s="463"/>
      <c r="AJY4" s="463"/>
      <c r="AJZ4" s="463"/>
      <c r="AKA4" s="463"/>
      <c r="AKB4" s="463"/>
      <c r="AKC4" s="463"/>
      <c r="AKD4" s="463"/>
      <c r="AKE4" s="463"/>
      <c r="AKF4" s="463"/>
    </row>
    <row r="5" spans="1:986" ht="15.75" thickBot="1">
      <c r="A5" s="882"/>
      <c r="B5" s="532"/>
      <c r="C5" s="492">
        <v>2018</v>
      </c>
      <c r="D5" s="533">
        <v>2019</v>
      </c>
      <c r="E5" s="533">
        <v>2020</v>
      </c>
      <c r="F5" s="533">
        <v>2021</v>
      </c>
      <c r="G5" s="533">
        <v>2022</v>
      </c>
      <c r="H5" s="533">
        <v>2023</v>
      </c>
      <c r="I5" s="533">
        <v>2025</v>
      </c>
      <c r="J5" s="533">
        <v>2030</v>
      </c>
      <c r="K5" s="533">
        <v>2035</v>
      </c>
      <c r="L5" s="533">
        <v>2040</v>
      </c>
      <c r="M5" s="533">
        <v>2045</v>
      </c>
      <c r="N5" s="533">
        <v>2050</v>
      </c>
      <c r="O5" s="461"/>
      <c r="P5" s="1612" t="s">
        <v>690</v>
      </c>
      <c r="Q5" s="1612"/>
      <c r="R5" s="1612"/>
      <c r="S5" s="1612"/>
      <c r="T5" s="1612"/>
      <c r="U5" s="1612"/>
      <c r="V5" s="1612"/>
      <c r="W5" s="1612"/>
      <c r="X5" s="463"/>
      <c r="Y5" s="463"/>
      <c r="Z5" s="463"/>
      <c r="AA5" s="463"/>
      <c r="AB5" s="463"/>
      <c r="AC5" s="463"/>
      <c r="AD5" s="463"/>
      <c r="AE5" s="463"/>
      <c r="AF5" s="463"/>
      <c r="AG5" s="463"/>
      <c r="AH5" s="463"/>
      <c r="AI5" s="463"/>
      <c r="AJ5" s="463"/>
      <c r="AK5" s="463"/>
      <c r="AL5" s="463"/>
      <c r="AM5" s="463"/>
      <c r="AN5" s="463"/>
      <c r="AO5" s="463"/>
      <c r="AP5" s="463"/>
      <c r="AQ5" s="463"/>
      <c r="AR5" s="463"/>
      <c r="AS5" s="463"/>
      <c r="AT5" s="463"/>
      <c r="AU5" s="463"/>
      <c r="AV5" s="463"/>
      <c r="AW5" s="463"/>
      <c r="AX5" s="463"/>
      <c r="AY5" s="463"/>
      <c r="AZ5" s="463"/>
      <c r="BA5" s="463"/>
      <c r="BB5" s="463"/>
      <c r="BC5" s="463"/>
      <c r="BD5" s="463"/>
      <c r="BE5" s="463"/>
      <c r="BF5" s="463"/>
      <c r="BG5" s="463"/>
      <c r="BH5" s="463"/>
      <c r="BI5" s="463"/>
      <c r="BJ5" s="463"/>
      <c r="BK5" s="463"/>
      <c r="BL5" s="463"/>
      <c r="BM5" s="463"/>
      <c r="BN5" s="463"/>
      <c r="BO5" s="463"/>
      <c r="BP5" s="463"/>
      <c r="BQ5" s="463"/>
      <c r="BR5" s="463"/>
      <c r="BS5" s="463"/>
      <c r="BT5" s="463"/>
      <c r="BU5" s="463"/>
      <c r="BV5" s="463"/>
      <c r="BW5" s="463"/>
      <c r="BX5" s="463"/>
      <c r="BY5" s="463"/>
      <c r="BZ5" s="463"/>
      <c r="CA5" s="463"/>
      <c r="CB5" s="463"/>
      <c r="CC5" s="463"/>
      <c r="CD5" s="463"/>
      <c r="CE5" s="463"/>
      <c r="CF5" s="463"/>
      <c r="CG5" s="463"/>
      <c r="CH5" s="463"/>
      <c r="CI5" s="463"/>
      <c r="CJ5" s="463"/>
      <c r="CK5" s="463"/>
      <c r="CL5" s="463"/>
      <c r="CM5" s="463"/>
      <c r="CN5" s="463"/>
      <c r="CO5" s="463"/>
      <c r="CP5" s="463"/>
      <c r="CQ5" s="463"/>
      <c r="CR5" s="463"/>
      <c r="CS5" s="463"/>
      <c r="CT5" s="463"/>
      <c r="CU5" s="463"/>
      <c r="CV5" s="463"/>
      <c r="CW5" s="463"/>
      <c r="CX5" s="463"/>
      <c r="CY5" s="463"/>
      <c r="CZ5" s="463"/>
      <c r="DA5" s="463"/>
      <c r="DB5" s="463"/>
      <c r="DC5" s="463"/>
      <c r="DD5" s="463"/>
      <c r="DE5" s="463"/>
      <c r="DF5" s="463"/>
      <c r="DG5" s="463"/>
      <c r="DH5" s="463"/>
      <c r="DI5" s="463"/>
      <c r="DJ5" s="463"/>
      <c r="DK5" s="463"/>
      <c r="DL5" s="463"/>
      <c r="DM5" s="463"/>
      <c r="DN5" s="463"/>
      <c r="DO5" s="463"/>
      <c r="DP5" s="463"/>
      <c r="DQ5" s="463"/>
      <c r="DR5" s="463"/>
      <c r="DS5" s="463"/>
      <c r="DT5" s="463"/>
      <c r="DU5" s="463"/>
      <c r="DV5" s="463"/>
      <c r="DW5" s="463"/>
      <c r="DX5" s="463"/>
      <c r="DY5" s="463"/>
      <c r="DZ5" s="463"/>
      <c r="EA5" s="463"/>
      <c r="EB5" s="463"/>
      <c r="EC5" s="463"/>
      <c r="ED5" s="463"/>
      <c r="EE5" s="463"/>
      <c r="EF5" s="463"/>
      <c r="EG5" s="463"/>
      <c r="EH5" s="463"/>
      <c r="EI5" s="463"/>
      <c r="EJ5" s="463"/>
      <c r="EK5" s="463"/>
      <c r="EL5" s="463"/>
      <c r="EM5" s="463"/>
      <c r="EN5" s="463"/>
      <c r="EO5" s="463"/>
      <c r="EP5" s="463"/>
      <c r="EQ5" s="463"/>
      <c r="ER5" s="463"/>
      <c r="ES5" s="463"/>
      <c r="ET5" s="463"/>
      <c r="EU5" s="463"/>
      <c r="EV5" s="463"/>
      <c r="EW5" s="463"/>
      <c r="EX5" s="463"/>
      <c r="EY5" s="463"/>
      <c r="EZ5" s="463"/>
      <c r="FA5" s="463"/>
      <c r="FB5" s="463"/>
      <c r="FC5" s="463"/>
      <c r="FD5" s="463"/>
      <c r="FE5" s="463"/>
      <c r="FF5" s="463"/>
      <c r="FG5" s="463"/>
      <c r="FH5" s="463"/>
      <c r="FI5" s="463"/>
      <c r="FJ5" s="463"/>
      <c r="FK5" s="463"/>
      <c r="FL5" s="463"/>
      <c r="FM5" s="463"/>
      <c r="FN5" s="463"/>
      <c r="FO5" s="463"/>
      <c r="FP5" s="463"/>
      <c r="FQ5" s="463"/>
      <c r="FR5" s="463"/>
      <c r="FS5" s="463"/>
      <c r="FT5" s="463"/>
      <c r="FU5" s="463"/>
      <c r="FV5" s="463"/>
      <c r="FW5" s="463"/>
      <c r="FX5" s="463"/>
      <c r="FY5" s="463"/>
      <c r="FZ5" s="463"/>
      <c r="GA5" s="463"/>
      <c r="GB5" s="463"/>
      <c r="GC5" s="463"/>
      <c r="GD5" s="463"/>
      <c r="GE5" s="463"/>
      <c r="GF5" s="463"/>
      <c r="GG5" s="463"/>
      <c r="GH5" s="463"/>
      <c r="GI5" s="463"/>
      <c r="GJ5" s="463"/>
      <c r="GK5" s="463"/>
      <c r="GL5" s="463"/>
      <c r="GM5" s="463"/>
      <c r="GN5" s="463"/>
      <c r="GO5" s="463"/>
      <c r="GP5" s="463"/>
      <c r="GQ5" s="463"/>
      <c r="GR5" s="463"/>
      <c r="GS5" s="463"/>
      <c r="GT5" s="463"/>
      <c r="GU5" s="463"/>
      <c r="GV5" s="463"/>
      <c r="GW5" s="463"/>
      <c r="GX5" s="463"/>
      <c r="GY5" s="463"/>
      <c r="GZ5" s="463"/>
      <c r="HA5" s="463"/>
      <c r="HB5" s="463"/>
      <c r="HC5" s="463"/>
      <c r="HD5" s="463"/>
      <c r="HE5" s="463"/>
      <c r="HF5" s="463"/>
      <c r="HG5" s="463"/>
      <c r="HH5" s="463"/>
      <c r="HI5" s="463"/>
      <c r="HJ5" s="463"/>
      <c r="HK5" s="463"/>
      <c r="HL5" s="463"/>
      <c r="HM5" s="463"/>
      <c r="HN5" s="463"/>
      <c r="HO5" s="463"/>
      <c r="HP5" s="463"/>
      <c r="HQ5" s="463"/>
      <c r="HR5" s="463"/>
      <c r="HS5" s="463"/>
      <c r="HT5" s="463"/>
      <c r="HU5" s="463"/>
      <c r="HV5" s="463"/>
      <c r="HW5" s="463"/>
      <c r="HX5" s="463"/>
      <c r="HY5" s="463"/>
      <c r="HZ5" s="463"/>
      <c r="IA5" s="463"/>
      <c r="IB5" s="463"/>
      <c r="IC5" s="463"/>
      <c r="ID5" s="463"/>
      <c r="IE5" s="463"/>
      <c r="IF5" s="463"/>
      <c r="IG5" s="463"/>
      <c r="IH5" s="463"/>
      <c r="II5" s="463"/>
      <c r="IJ5" s="463"/>
      <c r="IK5" s="463"/>
      <c r="IL5" s="463"/>
      <c r="IM5" s="463"/>
      <c r="IN5" s="463"/>
      <c r="IO5" s="463"/>
      <c r="IP5" s="463"/>
      <c r="IQ5" s="463"/>
      <c r="IR5" s="463"/>
      <c r="IS5" s="463"/>
      <c r="IT5" s="463"/>
      <c r="IU5" s="463"/>
      <c r="IV5" s="463"/>
      <c r="IW5" s="463"/>
      <c r="IX5" s="463"/>
      <c r="IY5" s="463"/>
      <c r="IZ5" s="463"/>
      <c r="JA5" s="463"/>
      <c r="JB5" s="463"/>
      <c r="JC5" s="463"/>
      <c r="JD5" s="463"/>
      <c r="JE5" s="463"/>
      <c r="JF5" s="463"/>
      <c r="JG5" s="463"/>
      <c r="JH5" s="463"/>
      <c r="JI5" s="463"/>
      <c r="JJ5" s="463"/>
      <c r="JK5" s="463"/>
      <c r="JL5" s="463"/>
      <c r="JM5" s="463"/>
      <c r="JN5" s="463"/>
      <c r="JO5" s="463"/>
      <c r="JP5" s="463"/>
      <c r="JQ5" s="463"/>
      <c r="JR5" s="463"/>
      <c r="JS5" s="463"/>
      <c r="JT5" s="463"/>
      <c r="JU5" s="463"/>
      <c r="JV5" s="463"/>
      <c r="JW5" s="463"/>
      <c r="JX5" s="463"/>
      <c r="JY5" s="463"/>
      <c r="JZ5" s="463"/>
      <c r="KA5" s="463"/>
      <c r="KB5" s="463"/>
      <c r="KC5" s="463"/>
      <c r="KD5" s="463"/>
      <c r="KE5" s="463"/>
      <c r="KF5" s="463"/>
      <c r="KG5" s="463"/>
      <c r="KH5" s="463"/>
      <c r="KI5" s="463"/>
      <c r="KJ5" s="463"/>
      <c r="KK5" s="463"/>
      <c r="KL5" s="463"/>
      <c r="KM5" s="463"/>
      <c r="KN5" s="463"/>
      <c r="KO5" s="463"/>
      <c r="KP5" s="463"/>
      <c r="KQ5" s="463"/>
      <c r="KR5" s="463"/>
      <c r="KS5" s="463"/>
      <c r="KT5" s="463"/>
      <c r="KU5" s="463"/>
      <c r="KV5" s="463"/>
      <c r="KW5" s="463"/>
      <c r="KX5" s="463"/>
      <c r="KY5" s="463"/>
      <c r="KZ5" s="463"/>
      <c r="LA5" s="463"/>
      <c r="LB5" s="463"/>
      <c r="LC5" s="463"/>
      <c r="LD5" s="463"/>
      <c r="LE5" s="463"/>
      <c r="LF5" s="463"/>
      <c r="LG5" s="463"/>
      <c r="LH5" s="463"/>
      <c r="LI5" s="463"/>
      <c r="LJ5" s="463"/>
      <c r="LK5" s="463"/>
      <c r="LL5" s="463"/>
      <c r="LM5" s="463"/>
      <c r="LN5" s="463"/>
      <c r="LO5" s="463"/>
      <c r="LP5" s="463"/>
      <c r="LQ5" s="463"/>
      <c r="LR5" s="463"/>
      <c r="LS5" s="463"/>
      <c r="LT5" s="463"/>
      <c r="LU5" s="463"/>
      <c r="LV5" s="463"/>
      <c r="LW5" s="463"/>
      <c r="LX5" s="463"/>
      <c r="LY5" s="463"/>
      <c r="LZ5" s="463"/>
      <c r="MA5" s="463"/>
      <c r="MB5" s="463"/>
      <c r="MC5" s="463"/>
      <c r="MD5" s="463"/>
      <c r="ME5" s="463"/>
      <c r="MF5" s="463"/>
      <c r="MG5" s="463"/>
      <c r="MH5" s="463"/>
      <c r="MI5" s="463"/>
      <c r="MJ5" s="463"/>
      <c r="MK5" s="463"/>
      <c r="ML5" s="463"/>
      <c r="MM5" s="463"/>
      <c r="MN5" s="463"/>
      <c r="MO5" s="463"/>
      <c r="MP5" s="463"/>
      <c r="MQ5" s="463"/>
      <c r="MR5" s="463"/>
      <c r="MS5" s="463"/>
      <c r="MT5" s="463"/>
      <c r="MU5" s="463"/>
      <c r="MV5" s="463"/>
      <c r="MW5" s="463"/>
      <c r="MX5" s="463"/>
      <c r="MY5" s="463"/>
      <c r="MZ5" s="463"/>
      <c r="NA5" s="463"/>
      <c r="NB5" s="463"/>
      <c r="NC5" s="463"/>
      <c r="ND5" s="463"/>
      <c r="NE5" s="463"/>
      <c r="NF5" s="463"/>
      <c r="NG5" s="463"/>
      <c r="NH5" s="463"/>
      <c r="NI5" s="463"/>
      <c r="NJ5" s="463"/>
      <c r="NK5" s="463"/>
      <c r="NL5" s="463"/>
      <c r="NM5" s="463"/>
      <c r="NN5" s="463"/>
      <c r="NO5" s="463"/>
      <c r="NP5" s="463"/>
      <c r="NQ5" s="463"/>
      <c r="NR5" s="463"/>
      <c r="NS5" s="463"/>
      <c r="NT5" s="463"/>
      <c r="NU5" s="463"/>
      <c r="NV5" s="463"/>
      <c r="NW5" s="463"/>
      <c r="NX5" s="463"/>
      <c r="NY5" s="463"/>
      <c r="NZ5" s="463"/>
      <c r="OA5" s="463"/>
      <c r="OB5" s="463"/>
      <c r="OC5" s="463"/>
      <c r="OD5" s="463"/>
      <c r="OE5" s="463"/>
      <c r="OF5" s="463"/>
      <c r="OG5" s="463"/>
      <c r="OH5" s="463"/>
      <c r="OI5" s="463"/>
      <c r="OJ5" s="463"/>
      <c r="OK5" s="463"/>
      <c r="OL5" s="463"/>
      <c r="OM5" s="463"/>
      <c r="ON5" s="463"/>
      <c r="OO5" s="463"/>
      <c r="OP5" s="463"/>
      <c r="OQ5" s="463"/>
      <c r="OR5" s="463"/>
      <c r="OS5" s="463"/>
      <c r="OT5" s="463"/>
      <c r="OU5" s="463"/>
      <c r="OV5" s="463"/>
      <c r="OW5" s="463"/>
      <c r="OX5" s="463"/>
      <c r="OY5" s="463"/>
      <c r="OZ5" s="463"/>
      <c r="PA5" s="463"/>
      <c r="PB5" s="463"/>
      <c r="PC5" s="463"/>
      <c r="PD5" s="463"/>
      <c r="PE5" s="463"/>
      <c r="PF5" s="463"/>
      <c r="PG5" s="463"/>
      <c r="PH5" s="463"/>
      <c r="PI5" s="463"/>
      <c r="PJ5" s="463"/>
      <c r="PK5" s="463"/>
      <c r="PL5" s="463"/>
      <c r="PM5" s="463"/>
      <c r="PN5" s="463"/>
      <c r="PO5" s="463"/>
      <c r="PP5" s="463"/>
      <c r="PQ5" s="463"/>
      <c r="PR5" s="463"/>
      <c r="PS5" s="463"/>
      <c r="PT5" s="463"/>
      <c r="PU5" s="463"/>
      <c r="PV5" s="463"/>
      <c r="PW5" s="463"/>
      <c r="PX5" s="463"/>
      <c r="PY5" s="463"/>
      <c r="PZ5" s="463"/>
      <c r="QA5" s="463"/>
      <c r="QB5" s="463"/>
      <c r="QC5" s="463"/>
      <c r="QD5" s="463"/>
      <c r="QE5" s="463"/>
      <c r="QF5" s="463"/>
      <c r="QG5" s="463"/>
      <c r="QH5" s="463"/>
      <c r="QI5" s="463"/>
      <c r="QJ5" s="463"/>
      <c r="QK5" s="463"/>
      <c r="QL5" s="463"/>
      <c r="QM5" s="463"/>
      <c r="QN5" s="463"/>
      <c r="QO5" s="463"/>
      <c r="QP5" s="463"/>
      <c r="QQ5" s="463"/>
      <c r="QR5" s="463"/>
      <c r="QS5" s="463"/>
      <c r="QT5" s="463"/>
      <c r="QU5" s="463"/>
      <c r="QV5" s="463"/>
      <c r="QW5" s="463"/>
      <c r="QX5" s="463"/>
      <c r="QY5" s="463"/>
      <c r="QZ5" s="463"/>
      <c r="RA5" s="463"/>
      <c r="RB5" s="463"/>
      <c r="RC5" s="463"/>
      <c r="RD5" s="463"/>
      <c r="RE5" s="463"/>
      <c r="RF5" s="463"/>
      <c r="RG5" s="463"/>
      <c r="RH5" s="463"/>
      <c r="RI5" s="463"/>
      <c r="RJ5" s="463"/>
      <c r="RK5" s="463"/>
      <c r="RL5" s="463"/>
      <c r="RM5" s="463"/>
      <c r="RN5" s="463"/>
      <c r="RO5" s="463"/>
      <c r="RP5" s="463"/>
      <c r="RQ5" s="463"/>
      <c r="RR5" s="463"/>
      <c r="RS5" s="463"/>
      <c r="RT5" s="463"/>
      <c r="RU5" s="463"/>
      <c r="RV5" s="463"/>
      <c r="RW5" s="463"/>
      <c r="RX5" s="463"/>
      <c r="RY5" s="463"/>
      <c r="RZ5" s="463"/>
      <c r="SA5" s="463"/>
      <c r="SB5" s="463"/>
      <c r="SC5" s="463"/>
      <c r="SD5" s="463"/>
      <c r="SE5" s="463"/>
      <c r="SF5" s="463"/>
      <c r="SG5" s="463"/>
      <c r="SH5" s="463"/>
      <c r="SI5" s="463"/>
      <c r="SJ5" s="463"/>
      <c r="SK5" s="463"/>
      <c r="SL5" s="463"/>
      <c r="SM5" s="463"/>
      <c r="SN5" s="463"/>
      <c r="SO5" s="463"/>
      <c r="SP5" s="463"/>
      <c r="SQ5" s="463"/>
      <c r="SR5" s="463"/>
      <c r="SS5" s="463"/>
      <c r="ST5" s="463"/>
      <c r="SU5" s="463"/>
      <c r="SV5" s="463"/>
      <c r="SW5" s="463"/>
      <c r="SX5" s="463"/>
      <c r="SY5" s="463"/>
      <c r="SZ5" s="463"/>
      <c r="TA5" s="463"/>
      <c r="TB5" s="463"/>
      <c r="TC5" s="463"/>
      <c r="TD5" s="463"/>
      <c r="TE5" s="463"/>
      <c r="TF5" s="463"/>
      <c r="TG5" s="463"/>
      <c r="TH5" s="463"/>
      <c r="TI5" s="463"/>
      <c r="TJ5" s="463"/>
      <c r="TK5" s="463"/>
      <c r="TL5" s="463"/>
      <c r="TM5" s="463"/>
      <c r="TN5" s="463"/>
      <c r="TO5" s="463"/>
      <c r="TP5" s="463"/>
      <c r="TQ5" s="463"/>
      <c r="TR5" s="463"/>
      <c r="TS5" s="463"/>
      <c r="TT5" s="463"/>
      <c r="TU5" s="463"/>
      <c r="TV5" s="463"/>
      <c r="TW5" s="463"/>
      <c r="TX5" s="463"/>
      <c r="TY5" s="463"/>
      <c r="TZ5" s="463"/>
      <c r="UA5" s="463"/>
      <c r="UB5" s="463"/>
      <c r="UC5" s="463"/>
      <c r="UD5" s="463"/>
      <c r="UE5" s="463"/>
      <c r="UF5" s="463"/>
      <c r="UG5" s="463"/>
      <c r="UH5" s="463"/>
      <c r="UI5" s="463"/>
      <c r="UJ5" s="463"/>
      <c r="UK5" s="463"/>
      <c r="UL5" s="463"/>
      <c r="UM5" s="463"/>
      <c r="UN5" s="463"/>
      <c r="UO5" s="463"/>
      <c r="UP5" s="463"/>
      <c r="UQ5" s="463"/>
      <c r="UR5" s="463"/>
      <c r="US5" s="463"/>
      <c r="UT5" s="463"/>
      <c r="UU5" s="463"/>
      <c r="UV5" s="463"/>
      <c r="UW5" s="463"/>
      <c r="UX5" s="463"/>
      <c r="UY5" s="463"/>
      <c r="UZ5" s="463"/>
      <c r="VA5" s="463"/>
      <c r="VB5" s="463"/>
      <c r="VC5" s="463"/>
      <c r="VD5" s="463"/>
      <c r="VE5" s="463"/>
      <c r="VF5" s="463"/>
      <c r="VG5" s="463"/>
      <c r="VH5" s="463"/>
      <c r="VI5" s="463"/>
      <c r="VJ5" s="463"/>
      <c r="VK5" s="463"/>
      <c r="VL5" s="463"/>
      <c r="VM5" s="463"/>
      <c r="VN5" s="463"/>
      <c r="VO5" s="463"/>
      <c r="VP5" s="463"/>
      <c r="VQ5" s="463"/>
      <c r="VR5" s="463"/>
      <c r="VS5" s="463"/>
      <c r="VT5" s="463"/>
      <c r="VU5" s="463"/>
      <c r="VV5" s="463"/>
      <c r="VW5" s="463"/>
      <c r="VX5" s="463"/>
      <c r="VY5" s="463"/>
      <c r="VZ5" s="463"/>
      <c r="WA5" s="463"/>
      <c r="WB5" s="463"/>
      <c r="WC5" s="463"/>
      <c r="WD5" s="463"/>
      <c r="WE5" s="463"/>
      <c r="WF5" s="463"/>
      <c r="WG5" s="463"/>
      <c r="WH5" s="463"/>
      <c r="WI5" s="463"/>
      <c r="WJ5" s="463"/>
      <c r="WK5" s="463"/>
      <c r="WL5" s="463"/>
      <c r="WM5" s="463"/>
      <c r="WN5" s="463"/>
      <c r="WO5" s="463"/>
      <c r="WP5" s="463"/>
      <c r="WQ5" s="463"/>
      <c r="WR5" s="463"/>
      <c r="WS5" s="463"/>
      <c r="WT5" s="463"/>
      <c r="WU5" s="463"/>
      <c r="WV5" s="463"/>
      <c r="WW5" s="463"/>
      <c r="WX5" s="463"/>
      <c r="WY5" s="463"/>
      <c r="WZ5" s="463"/>
      <c r="XA5" s="463"/>
      <c r="XB5" s="463"/>
      <c r="XC5" s="463"/>
      <c r="XD5" s="463"/>
      <c r="XE5" s="463"/>
      <c r="XF5" s="463"/>
      <c r="XG5" s="463"/>
      <c r="XH5" s="463"/>
      <c r="XI5" s="463"/>
      <c r="XJ5" s="463"/>
      <c r="XK5" s="463"/>
      <c r="XL5" s="463"/>
      <c r="XM5" s="463"/>
      <c r="XN5" s="463"/>
      <c r="XO5" s="463"/>
      <c r="XP5" s="463"/>
      <c r="XQ5" s="463"/>
      <c r="XR5" s="463"/>
      <c r="XS5" s="463"/>
      <c r="XT5" s="463"/>
      <c r="XU5" s="463"/>
      <c r="XV5" s="463"/>
      <c r="XW5" s="463"/>
      <c r="XX5" s="463"/>
      <c r="XY5" s="463"/>
      <c r="XZ5" s="463"/>
      <c r="YA5" s="463"/>
      <c r="YB5" s="463"/>
      <c r="YC5" s="463"/>
      <c r="YD5" s="463"/>
      <c r="YE5" s="463"/>
      <c r="YF5" s="463"/>
      <c r="YG5" s="463"/>
      <c r="YH5" s="463"/>
      <c r="YI5" s="463"/>
      <c r="YJ5" s="463"/>
      <c r="YK5" s="463"/>
      <c r="YL5" s="463"/>
      <c r="YM5" s="463"/>
      <c r="YN5" s="463"/>
      <c r="YO5" s="463"/>
      <c r="YP5" s="463"/>
      <c r="YQ5" s="463"/>
      <c r="YR5" s="463"/>
      <c r="YS5" s="463"/>
      <c r="YT5" s="463"/>
      <c r="YU5" s="463"/>
      <c r="YV5" s="463"/>
      <c r="YW5" s="463"/>
      <c r="YX5" s="463"/>
      <c r="YY5" s="463"/>
      <c r="YZ5" s="463"/>
      <c r="ZA5" s="463"/>
      <c r="ZB5" s="463"/>
      <c r="ZC5" s="463"/>
      <c r="ZD5" s="463"/>
      <c r="ZE5" s="463"/>
      <c r="ZF5" s="463"/>
      <c r="ZG5" s="463"/>
      <c r="ZH5" s="463"/>
      <c r="ZI5" s="463"/>
      <c r="ZJ5" s="463"/>
      <c r="ZK5" s="463"/>
      <c r="ZL5" s="463"/>
      <c r="ZM5" s="463"/>
      <c r="ZN5" s="463"/>
      <c r="ZO5" s="463"/>
      <c r="ZP5" s="463"/>
      <c r="ZQ5" s="463"/>
      <c r="ZR5" s="463"/>
      <c r="ZS5" s="463"/>
      <c r="ZT5" s="463"/>
      <c r="ZU5" s="463"/>
      <c r="ZV5" s="463"/>
      <c r="ZW5" s="463"/>
      <c r="ZX5" s="463"/>
      <c r="ZY5" s="463"/>
      <c r="ZZ5" s="463"/>
      <c r="AAA5" s="463"/>
      <c r="AAB5" s="463"/>
      <c r="AAC5" s="463"/>
      <c r="AAD5" s="463"/>
      <c r="AAE5" s="463"/>
      <c r="AAF5" s="463"/>
      <c r="AAG5" s="463"/>
      <c r="AAH5" s="463"/>
      <c r="AAI5" s="463"/>
      <c r="AAJ5" s="463"/>
      <c r="AAK5" s="463"/>
      <c r="AAL5" s="463"/>
      <c r="AAM5" s="463"/>
      <c r="AAN5" s="463"/>
      <c r="AAO5" s="463"/>
      <c r="AAP5" s="463"/>
      <c r="AAQ5" s="463"/>
      <c r="AAR5" s="463"/>
      <c r="AAS5" s="463"/>
      <c r="AAT5" s="463"/>
      <c r="AAU5" s="463"/>
      <c r="AAV5" s="463"/>
      <c r="AAW5" s="463"/>
      <c r="AAX5" s="463"/>
      <c r="AAY5" s="463"/>
      <c r="AAZ5" s="463"/>
      <c r="ABA5" s="463"/>
      <c r="ABB5" s="463"/>
      <c r="ABC5" s="463"/>
      <c r="ABD5" s="463"/>
      <c r="ABE5" s="463"/>
      <c r="ABF5" s="463"/>
      <c r="ABG5" s="463"/>
      <c r="ABH5" s="463"/>
      <c r="ABI5" s="463"/>
      <c r="ABJ5" s="463"/>
      <c r="ABK5" s="463"/>
      <c r="ABL5" s="463"/>
      <c r="ABM5" s="463"/>
      <c r="ABN5" s="463"/>
      <c r="ABO5" s="463"/>
      <c r="ABP5" s="463"/>
      <c r="ABQ5" s="463"/>
      <c r="ABR5" s="463"/>
      <c r="ABS5" s="463"/>
      <c r="ABT5" s="463"/>
      <c r="ABU5" s="463"/>
      <c r="ABV5" s="463"/>
      <c r="ABW5" s="463"/>
      <c r="ABX5" s="463"/>
      <c r="ABY5" s="463"/>
      <c r="ABZ5" s="463"/>
      <c r="ACA5" s="463"/>
      <c r="ACB5" s="463"/>
      <c r="ACC5" s="463"/>
      <c r="ACD5" s="463"/>
      <c r="ACE5" s="463"/>
      <c r="ACF5" s="463"/>
      <c r="ACG5" s="463"/>
      <c r="ACH5" s="463"/>
      <c r="ACI5" s="463"/>
      <c r="ACJ5" s="463"/>
      <c r="ACK5" s="463"/>
      <c r="ACL5" s="463"/>
      <c r="ACM5" s="463"/>
      <c r="ACN5" s="463"/>
      <c r="ACO5" s="463"/>
      <c r="ACP5" s="463"/>
      <c r="ACQ5" s="463"/>
      <c r="ACR5" s="463"/>
      <c r="ACS5" s="463"/>
      <c r="ACT5" s="463"/>
      <c r="ACU5" s="463"/>
      <c r="ACV5" s="463"/>
      <c r="ACW5" s="463"/>
      <c r="ACX5" s="463"/>
      <c r="ACY5" s="463"/>
      <c r="ACZ5" s="463"/>
      <c r="ADA5" s="463"/>
      <c r="ADB5" s="463"/>
      <c r="ADC5" s="463"/>
      <c r="ADD5" s="463"/>
      <c r="ADE5" s="463"/>
      <c r="ADF5" s="463"/>
      <c r="ADG5" s="463"/>
      <c r="ADH5" s="463"/>
      <c r="ADI5" s="463"/>
      <c r="ADJ5" s="463"/>
      <c r="ADK5" s="463"/>
      <c r="ADL5" s="463"/>
      <c r="ADM5" s="463"/>
      <c r="ADN5" s="463"/>
      <c r="ADO5" s="463"/>
      <c r="ADP5" s="463"/>
      <c r="ADQ5" s="463"/>
      <c r="ADR5" s="463"/>
      <c r="ADS5" s="463"/>
      <c r="ADT5" s="463"/>
      <c r="ADU5" s="463"/>
      <c r="ADV5" s="463"/>
      <c r="ADW5" s="463"/>
      <c r="ADX5" s="463"/>
      <c r="ADY5" s="463"/>
      <c r="ADZ5" s="463"/>
      <c r="AEA5" s="463"/>
      <c r="AEB5" s="463"/>
      <c r="AEC5" s="463"/>
      <c r="AED5" s="463"/>
      <c r="AEE5" s="463"/>
      <c r="AEF5" s="463"/>
      <c r="AEG5" s="463"/>
      <c r="AEH5" s="463"/>
      <c r="AEI5" s="463"/>
      <c r="AEJ5" s="463"/>
      <c r="AEK5" s="463"/>
      <c r="AEL5" s="463"/>
      <c r="AEM5" s="463"/>
      <c r="AEN5" s="463"/>
      <c r="AEO5" s="463"/>
      <c r="AEP5" s="463"/>
      <c r="AEQ5" s="463"/>
      <c r="AER5" s="463"/>
      <c r="AES5" s="463"/>
      <c r="AET5" s="463"/>
      <c r="AEU5" s="463"/>
      <c r="AEV5" s="463"/>
      <c r="AEW5" s="463"/>
      <c r="AEX5" s="463"/>
      <c r="AEY5" s="463"/>
      <c r="AEZ5" s="463"/>
      <c r="AFA5" s="463"/>
      <c r="AFB5" s="463"/>
      <c r="AFC5" s="463"/>
      <c r="AFD5" s="463"/>
      <c r="AFE5" s="463"/>
      <c r="AFF5" s="463"/>
      <c r="AFG5" s="463"/>
      <c r="AFH5" s="463"/>
      <c r="AFI5" s="463"/>
      <c r="AFJ5" s="463"/>
      <c r="AFK5" s="463"/>
      <c r="AFL5" s="463"/>
      <c r="AFM5" s="463"/>
      <c r="AFN5" s="463"/>
      <c r="AFO5" s="463"/>
      <c r="AFP5" s="463"/>
      <c r="AFQ5" s="463"/>
      <c r="AFR5" s="463"/>
      <c r="AFS5" s="463"/>
      <c r="AFT5" s="463"/>
      <c r="AFU5" s="463"/>
      <c r="AFV5" s="463"/>
      <c r="AFW5" s="463"/>
      <c r="AFX5" s="463"/>
      <c r="AFY5" s="463"/>
      <c r="AFZ5" s="463"/>
      <c r="AGA5" s="463"/>
      <c r="AGB5" s="463"/>
      <c r="AGC5" s="463"/>
      <c r="AGD5" s="463"/>
      <c r="AGE5" s="463"/>
      <c r="AGF5" s="463"/>
      <c r="AGG5" s="463"/>
      <c r="AGH5" s="463"/>
      <c r="AGI5" s="463"/>
      <c r="AGJ5" s="463"/>
      <c r="AGK5" s="463"/>
      <c r="AGL5" s="463"/>
      <c r="AGM5" s="463"/>
      <c r="AGN5" s="463"/>
      <c r="AGO5" s="463"/>
      <c r="AGP5" s="463"/>
      <c r="AGQ5" s="463"/>
      <c r="AGR5" s="463"/>
      <c r="AGS5" s="463"/>
      <c r="AGT5" s="463"/>
      <c r="AGU5" s="463"/>
      <c r="AGV5" s="463"/>
      <c r="AGW5" s="463"/>
      <c r="AGX5" s="463"/>
      <c r="AGY5" s="463"/>
      <c r="AGZ5" s="463"/>
      <c r="AHA5" s="463"/>
      <c r="AHB5" s="463"/>
      <c r="AHC5" s="463"/>
      <c r="AHD5" s="463"/>
      <c r="AHE5" s="463"/>
      <c r="AHF5" s="463"/>
      <c r="AHG5" s="463"/>
      <c r="AHH5" s="463"/>
      <c r="AHI5" s="463"/>
      <c r="AHJ5" s="463"/>
      <c r="AHK5" s="463"/>
      <c r="AHL5" s="463"/>
      <c r="AHM5" s="463"/>
      <c r="AHN5" s="463"/>
      <c r="AHO5" s="463"/>
      <c r="AHP5" s="463"/>
      <c r="AHQ5" s="463"/>
      <c r="AHR5" s="463"/>
      <c r="AHS5" s="463"/>
      <c r="AHT5" s="463"/>
      <c r="AHU5" s="463"/>
      <c r="AHV5" s="463"/>
      <c r="AHW5" s="463"/>
      <c r="AHX5" s="463"/>
      <c r="AHY5" s="463"/>
      <c r="AHZ5" s="463"/>
      <c r="AIA5" s="463"/>
      <c r="AIB5" s="463"/>
      <c r="AIC5" s="463"/>
      <c r="AID5" s="463"/>
      <c r="AIE5" s="463"/>
      <c r="AIF5" s="463"/>
      <c r="AIG5" s="463"/>
      <c r="AIH5" s="463"/>
      <c r="AII5" s="463"/>
      <c r="AIJ5" s="463"/>
      <c r="AIK5" s="463"/>
      <c r="AIL5" s="463"/>
      <c r="AIM5" s="463"/>
      <c r="AIN5" s="463"/>
      <c r="AIO5" s="463"/>
      <c r="AIP5" s="463"/>
      <c r="AIQ5" s="463"/>
      <c r="AIR5" s="463"/>
      <c r="AIS5" s="463"/>
      <c r="AIT5" s="463"/>
      <c r="AIU5" s="463"/>
      <c r="AIV5" s="463"/>
      <c r="AIW5" s="463"/>
      <c r="AIX5" s="463"/>
      <c r="AIY5" s="463"/>
      <c r="AIZ5" s="463"/>
      <c r="AJA5" s="463"/>
      <c r="AJB5" s="463"/>
      <c r="AJC5" s="463"/>
      <c r="AJD5" s="463"/>
      <c r="AJE5" s="463"/>
      <c r="AJF5" s="463"/>
      <c r="AJG5" s="463"/>
      <c r="AJH5" s="463"/>
      <c r="AJI5" s="463"/>
      <c r="AJJ5" s="463"/>
      <c r="AJK5" s="463"/>
      <c r="AJL5" s="463"/>
      <c r="AJM5" s="463"/>
      <c r="AJN5" s="463"/>
      <c r="AJO5" s="463"/>
      <c r="AJP5" s="463"/>
      <c r="AJQ5" s="463"/>
      <c r="AJR5" s="463"/>
      <c r="AJS5" s="463"/>
      <c r="AJT5" s="463"/>
      <c r="AJU5" s="463"/>
      <c r="AJV5" s="463"/>
      <c r="AJW5" s="463"/>
      <c r="AJX5" s="463"/>
      <c r="AJY5" s="463"/>
      <c r="AJZ5" s="463"/>
      <c r="AKA5" s="463"/>
      <c r="AKB5" s="463"/>
      <c r="AKC5" s="463"/>
      <c r="AKD5" s="463"/>
      <c r="AKE5" s="463"/>
      <c r="AKF5" s="463"/>
    </row>
    <row r="6" spans="1:986">
      <c r="A6" s="883"/>
      <c r="B6" s="472" t="s">
        <v>526</v>
      </c>
      <c r="C6" s="1588">
        <v>16.012112305999999</v>
      </c>
      <c r="D6" s="1588">
        <v>16.2651655025</v>
      </c>
      <c r="E6" s="1588">
        <v>7.2496757360000004</v>
      </c>
      <c r="F6" s="1588">
        <v>10.086837426500001</v>
      </c>
      <c r="G6" s="1588">
        <v>13.523610451</v>
      </c>
      <c r="H6" s="1588">
        <v>13.233747494499999</v>
      </c>
      <c r="I6" s="1588">
        <v>12.5101657650217</v>
      </c>
      <c r="J6" s="1591">
        <v>12.3448113280333</v>
      </c>
      <c r="K6" s="1588">
        <v>5.9958234384350204</v>
      </c>
      <c r="L6" s="1588">
        <v>5.4439513531342296</v>
      </c>
      <c r="M6" s="1588">
        <v>5.3006867365217598</v>
      </c>
      <c r="N6" s="1588">
        <v>5.4891365254056099</v>
      </c>
      <c r="O6" s="465"/>
      <c r="P6" s="912" t="s">
        <v>691</v>
      </c>
      <c r="Q6" s="913">
        <v>2019</v>
      </c>
      <c r="R6" s="913">
        <v>2025</v>
      </c>
      <c r="S6" s="913">
        <v>2030</v>
      </c>
      <c r="T6" s="913">
        <v>2035</v>
      </c>
      <c r="U6" s="913">
        <v>2040</v>
      </c>
      <c r="V6" s="913">
        <v>2045</v>
      </c>
      <c r="W6" s="914">
        <v>2050</v>
      </c>
      <c r="X6" s="463"/>
      <c r="Y6" s="463"/>
      <c r="Z6" s="463"/>
      <c r="AA6" s="463"/>
      <c r="AB6" s="463"/>
      <c r="AC6" s="463"/>
      <c r="AD6" s="463"/>
      <c r="AE6" s="463"/>
      <c r="AF6" s="463"/>
      <c r="AG6" s="463"/>
      <c r="AH6" s="463"/>
      <c r="AI6" s="463"/>
      <c r="AJ6" s="463"/>
      <c r="AK6" s="463"/>
      <c r="AL6" s="463"/>
      <c r="AM6" s="463"/>
      <c r="AN6" s="463"/>
      <c r="AO6" s="463"/>
      <c r="AP6" s="463"/>
      <c r="AQ6" s="463"/>
      <c r="AR6" s="463"/>
      <c r="AS6" s="463"/>
      <c r="AT6" s="463"/>
      <c r="AU6" s="463"/>
      <c r="AV6" s="463"/>
      <c r="AW6" s="463"/>
      <c r="AX6" s="463"/>
      <c r="AY6" s="463"/>
      <c r="AZ6" s="463"/>
      <c r="BA6" s="463"/>
      <c r="BB6" s="463"/>
      <c r="BC6" s="463"/>
      <c r="BD6" s="463"/>
      <c r="BE6" s="463"/>
      <c r="BF6" s="463"/>
      <c r="BG6" s="463"/>
      <c r="BH6" s="463"/>
      <c r="BI6" s="463"/>
      <c r="BJ6" s="463"/>
      <c r="BK6" s="463"/>
      <c r="BL6" s="463"/>
      <c r="BM6" s="463"/>
      <c r="BN6" s="463"/>
      <c r="BO6" s="463"/>
      <c r="BP6" s="463"/>
      <c r="BQ6" s="463"/>
      <c r="BR6" s="463"/>
      <c r="BS6" s="463"/>
      <c r="BT6" s="463"/>
      <c r="BU6" s="463"/>
      <c r="BV6" s="463"/>
      <c r="BW6" s="463"/>
      <c r="BX6" s="463"/>
      <c r="BY6" s="463"/>
      <c r="BZ6" s="463"/>
      <c r="CA6" s="463"/>
      <c r="CB6" s="463"/>
      <c r="CC6" s="463"/>
      <c r="CD6" s="463"/>
      <c r="CE6" s="463"/>
      <c r="CF6" s="463"/>
      <c r="CG6" s="463"/>
      <c r="CH6" s="463"/>
      <c r="CI6" s="463"/>
      <c r="CJ6" s="463"/>
      <c r="CK6" s="463"/>
      <c r="CL6" s="463"/>
      <c r="CM6" s="463"/>
      <c r="CN6" s="463"/>
      <c r="CO6" s="463"/>
      <c r="CP6" s="463"/>
      <c r="CQ6" s="463"/>
      <c r="CR6" s="463"/>
      <c r="CS6" s="463"/>
      <c r="CT6" s="463"/>
      <c r="CU6" s="463"/>
      <c r="CV6" s="463"/>
      <c r="CW6" s="463"/>
      <c r="CX6" s="463"/>
      <c r="CY6" s="463"/>
      <c r="CZ6" s="463"/>
      <c r="DA6" s="463"/>
      <c r="DB6" s="463"/>
      <c r="DC6" s="463"/>
      <c r="DD6" s="463"/>
      <c r="DE6" s="463"/>
      <c r="DF6" s="463"/>
      <c r="DG6" s="463"/>
      <c r="DH6" s="463"/>
      <c r="DI6" s="463"/>
      <c r="DJ6" s="463"/>
      <c r="DK6" s="463"/>
      <c r="DL6" s="463"/>
      <c r="DM6" s="463"/>
      <c r="DN6" s="463"/>
      <c r="DO6" s="463"/>
      <c r="DP6" s="463"/>
      <c r="DQ6" s="463"/>
      <c r="DR6" s="463"/>
      <c r="DS6" s="463"/>
      <c r="DT6" s="463"/>
      <c r="DU6" s="463"/>
      <c r="DV6" s="463"/>
      <c r="DW6" s="463"/>
      <c r="DX6" s="463"/>
      <c r="DY6" s="463"/>
      <c r="DZ6" s="463"/>
      <c r="EA6" s="463"/>
      <c r="EB6" s="463"/>
      <c r="EC6" s="463"/>
      <c r="ED6" s="463"/>
      <c r="EE6" s="463"/>
      <c r="EF6" s="463"/>
      <c r="EG6" s="463"/>
      <c r="EH6" s="463"/>
      <c r="EI6" s="463"/>
      <c r="EJ6" s="463"/>
      <c r="EK6" s="463"/>
      <c r="EL6" s="463"/>
      <c r="EM6" s="463"/>
      <c r="EN6" s="463"/>
      <c r="EO6" s="463"/>
      <c r="EP6" s="463"/>
      <c r="EQ6" s="463"/>
      <c r="ER6" s="463"/>
      <c r="ES6" s="463"/>
      <c r="ET6" s="463"/>
      <c r="EU6" s="463"/>
      <c r="EV6" s="463"/>
      <c r="EW6" s="463"/>
      <c r="EX6" s="463"/>
      <c r="EY6" s="463"/>
      <c r="EZ6" s="463"/>
      <c r="FA6" s="463"/>
      <c r="FB6" s="463"/>
      <c r="FC6" s="463"/>
      <c r="FD6" s="463"/>
      <c r="FE6" s="463"/>
      <c r="FF6" s="463"/>
      <c r="FG6" s="463"/>
      <c r="FH6" s="463"/>
      <c r="FI6" s="463"/>
      <c r="FJ6" s="463"/>
      <c r="FK6" s="463"/>
      <c r="FL6" s="463"/>
      <c r="FM6" s="463"/>
      <c r="FN6" s="463"/>
      <c r="FO6" s="463"/>
      <c r="FP6" s="463"/>
      <c r="FQ6" s="463"/>
      <c r="FR6" s="463"/>
      <c r="FS6" s="463"/>
      <c r="FT6" s="463"/>
      <c r="FU6" s="463"/>
      <c r="FV6" s="463"/>
      <c r="FW6" s="463"/>
      <c r="FX6" s="463"/>
      <c r="FY6" s="463"/>
      <c r="FZ6" s="463"/>
      <c r="GA6" s="463"/>
      <c r="GB6" s="463"/>
      <c r="GC6" s="463"/>
      <c r="GD6" s="463"/>
      <c r="GE6" s="463"/>
      <c r="GF6" s="463"/>
      <c r="GG6" s="463"/>
      <c r="GH6" s="463"/>
      <c r="GI6" s="463"/>
      <c r="GJ6" s="463"/>
      <c r="GK6" s="463"/>
      <c r="GL6" s="463"/>
      <c r="GM6" s="463"/>
      <c r="GN6" s="463"/>
      <c r="GO6" s="463"/>
      <c r="GP6" s="463"/>
      <c r="GQ6" s="463"/>
      <c r="GR6" s="463"/>
      <c r="GS6" s="463"/>
      <c r="GT6" s="463"/>
      <c r="GU6" s="463"/>
      <c r="GV6" s="463"/>
      <c r="GW6" s="463"/>
      <c r="GX6" s="463"/>
      <c r="GY6" s="463"/>
      <c r="GZ6" s="463"/>
      <c r="HA6" s="463"/>
      <c r="HB6" s="463"/>
      <c r="HC6" s="463"/>
      <c r="HD6" s="463"/>
      <c r="HE6" s="463"/>
      <c r="HF6" s="463"/>
      <c r="HG6" s="463"/>
      <c r="HH6" s="463"/>
      <c r="HI6" s="463"/>
      <c r="HJ6" s="463"/>
      <c r="HK6" s="463"/>
      <c r="HL6" s="463"/>
      <c r="HM6" s="463"/>
      <c r="HN6" s="463"/>
      <c r="HO6" s="463"/>
      <c r="HP6" s="463"/>
      <c r="HQ6" s="463"/>
      <c r="HR6" s="463"/>
      <c r="HS6" s="463"/>
      <c r="HT6" s="463"/>
      <c r="HU6" s="463"/>
      <c r="HV6" s="463"/>
      <c r="HW6" s="463"/>
      <c r="HX6" s="463"/>
      <c r="HY6" s="463"/>
      <c r="HZ6" s="463"/>
      <c r="IA6" s="463"/>
      <c r="IB6" s="463"/>
      <c r="IC6" s="463"/>
      <c r="ID6" s="463"/>
      <c r="IE6" s="463"/>
      <c r="IF6" s="463"/>
      <c r="IG6" s="463"/>
      <c r="IH6" s="463"/>
      <c r="II6" s="463"/>
      <c r="IJ6" s="463"/>
      <c r="IK6" s="463"/>
      <c r="IL6" s="463"/>
      <c r="IM6" s="463"/>
      <c r="IN6" s="463"/>
      <c r="IO6" s="463"/>
      <c r="IP6" s="463"/>
      <c r="IQ6" s="463"/>
      <c r="IR6" s="463"/>
      <c r="IS6" s="463"/>
      <c r="IT6" s="463"/>
      <c r="IU6" s="463"/>
      <c r="IV6" s="463"/>
      <c r="IW6" s="463"/>
      <c r="IX6" s="463"/>
      <c r="IY6" s="463"/>
      <c r="IZ6" s="463"/>
      <c r="JA6" s="463"/>
      <c r="JB6" s="463"/>
      <c r="JC6" s="463"/>
      <c r="JD6" s="463"/>
      <c r="JE6" s="463"/>
      <c r="JF6" s="463"/>
      <c r="JG6" s="463"/>
      <c r="JH6" s="463"/>
      <c r="JI6" s="463"/>
      <c r="JJ6" s="463"/>
      <c r="JK6" s="463"/>
      <c r="JL6" s="463"/>
      <c r="JM6" s="463"/>
      <c r="JN6" s="463"/>
      <c r="JO6" s="463"/>
      <c r="JP6" s="463"/>
      <c r="JQ6" s="463"/>
      <c r="JR6" s="463"/>
      <c r="JS6" s="463"/>
      <c r="JT6" s="463"/>
      <c r="JU6" s="463"/>
      <c r="JV6" s="463"/>
      <c r="JW6" s="463"/>
      <c r="JX6" s="463"/>
      <c r="JY6" s="463"/>
      <c r="JZ6" s="463"/>
      <c r="KA6" s="463"/>
      <c r="KB6" s="463"/>
      <c r="KC6" s="463"/>
      <c r="KD6" s="463"/>
      <c r="KE6" s="463"/>
      <c r="KF6" s="463"/>
      <c r="KG6" s="463"/>
      <c r="KH6" s="463"/>
      <c r="KI6" s="463"/>
      <c r="KJ6" s="463"/>
      <c r="KK6" s="463"/>
      <c r="KL6" s="463"/>
      <c r="KM6" s="463"/>
      <c r="KN6" s="463"/>
      <c r="KO6" s="463"/>
      <c r="KP6" s="463"/>
      <c r="KQ6" s="463"/>
      <c r="KR6" s="463"/>
      <c r="KS6" s="463"/>
      <c r="KT6" s="463"/>
      <c r="KU6" s="463"/>
      <c r="KV6" s="463"/>
      <c r="KW6" s="463"/>
      <c r="KX6" s="463"/>
      <c r="KY6" s="463"/>
      <c r="KZ6" s="463"/>
      <c r="LA6" s="463"/>
      <c r="LB6" s="463"/>
      <c r="LC6" s="463"/>
      <c r="LD6" s="463"/>
      <c r="LE6" s="463"/>
      <c r="LF6" s="463"/>
      <c r="LG6" s="463"/>
      <c r="LH6" s="463"/>
      <c r="LI6" s="463"/>
      <c r="LJ6" s="463"/>
      <c r="LK6" s="463"/>
      <c r="LL6" s="463"/>
      <c r="LM6" s="463"/>
      <c r="LN6" s="463"/>
      <c r="LO6" s="463"/>
      <c r="LP6" s="463"/>
      <c r="LQ6" s="463"/>
      <c r="LR6" s="463"/>
      <c r="LS6" s="463"/>
      <c r="LT6" s="463"/>
      <c r="LU6" s="463"/>
      <c r="LV6" s="463"/>
      <c r="LW6" s="463"/>
      <c r="LX6" s="463"/>
      <c r="LY6" s="463"/>
      <c r="LZ6" s="463"/>
      <c r="MA6" s="463"/>
      <c r="MB6" s="463"/>
      <c r="MC6" s="463"/>
      <c r="MD6" s="463"/>
      <c r="ME6" s="463"/>
      <c r="MF6" s="463"/>
      <c r="MG6" s="463"/>
      <c r="MH6" s="463"/>
      <c r="MI6" s="463"/>
      <c r="MJ6" s="463"/>
      <c r="MK6" s="463"/>
      <c r="ML6" s="463"/>
      <c r="MM6" s="463"/>
      <c r="MN6" s="463"/>
      <c r="MO6" s="463"/>
      <c r="MP6" s="463"/>
      <c r="MQ6" s="463"/>
      <c r="MR6" s="463"/>
      <c r="MS6" s="463"/>
      <c r="MT6" s="463"/>
      <c r="MU6" s="463"/>
      <c r="MV6" s="463"/>
      <c r="MW6" s="463"/>
      <c r="MX6" s="463"/>
      <c r="MY6" s="463"/>
      <c r="MZ6" s="463"/>
      <c r="NA6" s="463"/>
      <c r="NB6" s="463"/>
      <c r="NC6" s="463"/>
      <c r="ND6" s="463"/>
      <c r="NE6" s="463"/>
      <c r="NF6" s="463"/>
      <c r="NG6" s="463"/>
      <c r="NH6" s="463"/>
      <c r="NI6" s="463"/>
      <c r="NJ6" s="463"/>
      <c r="NK6" s="463"/>
      <c r="NL6" s="463"/>
      <c r="NM6" s="463"/>
      <c r="NN6" s="463"/>
      <c r="NO6" s="463"/>
      <c r="NP6" s="463"/>
      <c r="NQ6" s="463"/>
      <c r="NR6" s="463"/>
      <c r="NS6" s="463"/>
      <c r="NT6" s="463"/>
      <c r="NU6" s="463"/>
      <c r="NV6" s="463"/>
      <c r="NW6" s="463"/>
      <c r="NX6" s="463"/>
      <c r="NY6" s="463"/>
      <c r="NZ6" s="463"/>
      <c r="OA6" s="463"/>
      <c r="OB6" s="463"/>
      <c r="OC6" s="463"/>
      <c r="OD6" s="463"/>
      <c r="OE6" s="463"/>
      <c r="OF6" s="463"/>
      <c r="OG6" s="463"/>
      <c r="OH6" s="463"/>
      <c r="OI6" s="463"/>
      <c r="OJ6" s="463"/>
      <c r="OK6" s="463"/>
      <c r="OL6" s="463"/>
      <c r="OM6" s="463"/>
      <c r="ON6" s="463"/>
      <c r="OO6" s="463"/>
      <c r="OP6" s="463"/>
      <c r="OQ6" s="463"/>
      <c r="OR6" s="463"/>
      <c r="OS6" s="463"/>
      <c r="OT6" s="463"/>
      <c r="OU6" s="463"/>
      <c r="OV6" s="463"/>
      <c r="OW6" s="463"/>
      <c r="OX6" s="463"/>
      <c r="OY6" s="463"/>
      <c r="OZ6" s="463"/>
      <c r="PA6" s="463"/>
      <c r="PB6" s="463"/>
      <c r="PC6" s="463"/>
      <c r="PD6" s="463"/>
      <c r="PE6" s="463"/>
      <c r="PF6" s="463"/>
      <c r="PG6" s="463"/>
      <c r="PH6" s="463"/>
      <c r="PI6" s="463"/>
      <c r="PJ6" s="463"/>
      <c r="PK6" s="463"/>
      <c r="PL6" s="463"/>
      <c r="PM6" s="463"/>
      <c r="PN6" s="463"/>
      <c r="PO6" s="463"/>
      <c r="PP6" s="463"/>
      <c r="PQ6" s="463"/>
      <c r="PR6" s="463"/>
      <c r="PS6" s="463"/>
      <c r="PT6" s="463"/>
      <c r="PU6" s="463"/>
      <c r="PV6" s="463"/>
      <c r="PW6" s="463"/>
      <c r="PX6" s="463"/>
      <c r="PY6" s="463"/>
      <c r="PZ6" s="463"/>
      <c r="QA6" s="463"/>
      <c r="QB6" s="463"/>
      <c r="QC6" s="463"/>
      <c r="QD6" s="463"/>
      <c r="QE6" s="463"/>
      <c r="QF6" s="463"/>
      <c r="QG6" s="463"/>
      <c r="QH6" s="463"/>
      <c r="QI6" s="463"/>
      <c r="QJ6" s="463"/>
      <c r="QK6" s="463"/>
      <c r="QL6" s="463"/>
      <c r="QM6" s="463"/>
      <c r="QN6" s="463"/>
      <c r="QO6" s="463"/>
      <c r="QP6" s="463"/>
      <c r="QQ6" s="463"/>
      <c r="QR6" s="463"/>
      <c r="QS6" s="463"/>
      <c r="QT6" s="463"/>
      <c r="QU6" s="463"/>
      <c r="QV6" s="463"/>
      <c r="QW6" s="463"/>
      <c r="QX6" s="463"/>
      <c r="QY6" s="463"/>
      <c r="QZ6" s="463"/>
      <c r="RA6" s="463"/>
      <c r="RB6" s="463"/>
      <c r="RC6" s="463"/>
      <c r="RD6" s="463"/>
      <c r="RE6" s="463"/>
      <c r="RF6" s="463"/>
      <c r="RG6" s="463"/>
      <c r="RH6" s="463"/>
      <c r="RI6" s="463"/>
      <c r="RJ6" s="463"/>
      <c r="RK6" s="463"/>
      <c r="RL6" s="463"/>
      <c r="RM6" s="463"/>
      <c r="RN6" s="463"/>
      <c r="RO6" s="463"/>
      <c r="RP6" s="463"/>
      <c r="RQ6" s="463"/>
      <c r="RR6" s="463"/>
      <c r="RS6" s="463"/>
      <c r="RT6" s="463"/>
      <c r="RU6" s="463"/>
      <c r="RV6" s="463"/>
      <c r="RW6" s="463"/>
      <c r="RX6" s="463"/>
      <c r="RY6" s="463"/>
      <c r="RZ6" s="463"/>
      <c r="SA6" s="463"/>
      <c r="SB6" s="463"/>
      <c r="SC6" s="463"/>
      <c r="SD6" s="463"/>
      <c r="SE6" s="463"/>
      <c r="SF6" s="463"/>
      <c r="SG6" s="463"/>
      <c r="SH6" s="463"/>
      <c r="SI6" s="463"/>
      <c r="SJ6" s="463"/>
      <c r="SK6" s="463"/>
      <c r="SL6" s="463"/>
      <c r="SM6" s="463"/>
      <c r="SN6" s="463"/>
      <c r="SO6" s="463"/>
      <c r="SP6" s="463"/>
      <c r="SQ6" s="463"/>
      <c r="SR6" s="463"/>
      <c r="SS6" s="463"/>
      <c r="ST6" s="463"/>
      <c r="SU6" s="463"/>
      <c r="SV6" s="463"/>
      <c r="SW6" s="463"/>
      <c r="SX6" s="463"/>
      <c r="SY6" s="463"/>
      <c r="SZ6" s="463"/>
      <c r="TA6" s="463"/>
      <c r="TB6" s="463"/>
      <c r="TC6" s="463"/>
      <c r="TD6" s="463"/>
      <c r="TE6" s="463"/>
      <c r="TF6" s="463"/>
      <c r="TG6" s="463"/>
      <c r="TH6" s="463"/>
      <c r="TI6" s="463"/>
      <c r="TJ6" s="463"/>
      <c r="TK6" s="463"/>
      <c r="TL6" s="463"/>
      <c r="TM6" s="463"/>
      <c r="TN6" s="463"/>
      <c r="TO6" s="463"/>
      <c r="TP6" s="463"/>
      <c r="TQ6" s="463"/>
      <c r="TR6" s="463"/>
      <c r="TS6" s="463"/>
      <c r="TT6" s="463"/>
      <c r="TU6" s="463"/>
      <c r="TV6" s="463"/>
      <c r="TW6" s="463"/>
      <c r="TX6" s="463"/>
      <c r="TY6" s="463"/>
      <c r="TZ6" s="463"/>
      <c r="UA6" s="463"/>
      <c r="UB6" s="463"/>
      <c r="UC6" s="463"/>
      <c r="UD6" s="463"/>
      <c r="UE6" s="463"/>
      <c r="UF6" s="463"/>
      <c r="UG6" s="463"/>
      <c r="UH6" s="463"/>
      <c r="UI6" s="463"/>
      <c r="UJ6" s="463"/>
      <c r="UK6" s="463"/>
      <c r="UL6" s="463"/>
      <c r="UM6" s="463"/>
      <c r="UN6" s="463"/>
      <c r="UO6" s="463"/>
      <c r="UP6" s="463"/>
      <c r="UQ6" s="463"/>
      <c r="UR6" s="463"/>
      <c r="US6" s="463"/>
      <c r="UT6" s="463"/>
      <c r="UU6" s="463"/>
      <c r="UV6" s="463"/>
      <c r="UW6" s="463"/>
      <c r="UX6" s="463"/>
      <c r="UY6" s="463"/>
      <c r="UZ6" s="463"/>
      <c r="VA6" s="463"/>
      <c r="VB6" s="463"/>
      <c r="VC6" s="463"/>
      <c r="VD6" s="463"/>
      <c r="VE6" s="463"/>
      <c r="VF6" s="463"/>
      <c r="VG6" s="463"/>
      <c r="VH6" s="463"/>
      <c r="VI6" s="463"/>
      <c r="VJ6" s="463"/>
      <c r="VK6" s="463"/>
      <c r="VL6" s="463"/>
      <c r="VM6" s="463"/>
      <c r="VN6" s="463"/>
      <c r="VO6" s="463"/>
      <c r="VP6" s="463"/>
      <c r="VQ6" s="463"/>
      <c r="VR6" s="463"/>
      <c r="VS6" s="463"/>
      <c r="VT6" s="463"/>
      <c r="VU6" s="463"/>
      <c r="VV6" s="463"/>
      <c r="VW6" s="463"/>
      <c r="VX6" s="463"/>
      <c r="VY6" s="463"/>
      <c r="VZ6" s="463"/>
      <c r="WA6" s="463"/>
      <c r="WB6" s="463"/>
      <c r="WC6" s="463"/>
      <c r="WD6" s="463"/>
      <c r="WE6" s="463"/>
      <c r="WF6" s="463"/>
      <c r="WG6" s="463"/>
      <c r="WH6" s="463"/>
      <c r="WI6" s="463"/>
      <c r="WJ6" s="463"/>
      <c r="WK6" s="463"/>
      <c r="WL6" s="463"/>
      <c r="WM6" s="463"/>
      <c r="WN6" s="463"/>
      <c r="WO6" s="463"/>
      <c r="WP6" s="463"/>
      <c r="WQ6" s="463"/>
      <c r="WR6" s="463"/>
      <c r="WS6" s="463"/>
      <c r="WT6" s="463"/>
      <c r="WU6" s="463"/>
      <c r="WV6" s="463"/>
      <c r="WW6" s="463"/>
      <c r="WX6" s="463"/>
      <c r="WY6" s="463"/>
      <c r="WZ6" s="463"/>
      <c r="XA6" s="463"/>
      <c r="XB6" s="463"/>
      <c r="XC6" s="463"/>
      <c r="XD6" s="463"/>
      <c r="XE6" s="463"/>
      <c r="XF6" s="463"/>
      <c r="XG6" s="463"/>
      <c r="XH6" s="463"/>
      <c r="XI6" s="463"/>
      <c r="XJ6" s="463"/>
      <c r="XK6" s="463"/>
      <c r="XL6" s="463"/>
      <c r="XM6" s="463"/>
      <c r="XN6" s="463"/>
      <c r="XO6" s="463"/>
      <c r="XP6" s="463"/>
      <c r="XQ6" s="463"/>
      <c r="XR6" s="463"/>
      <c r="XS6" s="463"/>
      <c r="XT6" s="463"/>
      <c r="XU6" s="463"/>
      <c r="XV6" s="463"/>
      <c r="XW6" s="463"/>
      <c r="XX6" s="463"/>
      <c r="XY6" s="463"/>
      <c r="XZ6" s="463"/>
      <c r="YA6" s="463"/>
      <c r="YB6" s="463"/>
      <c r="YC6" s="463"/>
      <c r="YD6" s="463"/>
      <c r="YE6" s="463"/>
      <c r="YF6" s="463"/>
      <c r="YG6" s="463"/>
      <c r="YH6" s="463"/>
      <c r="YI6" s="463"/>
      <c r="YJ6" s="463"/>
      <c r="YK6" s="463"/>
      <c r="YL6" s="463"/>
      <c r="YM6" s="463"/>
      <c r="YN6" s="463"/>
      <c r="YO6" s="463"/>
      <c r="YP6" s="463"/>
      <c r="YQ6" s="463"/>
      <c r="YR6" s="463"/>
      <c r="YS6" s="463"/>
      <c r="YT6" s="463"/>
      <c r="YU6" s="463"/>
      <c r="YV6" s="463"/>
      <c r="YW6" s="463"/>
      <c r="YX6" s="463"/>
      <c r="YY6" s="463"/>
      <c r="YZ6" s="463"/>
      <c r="ZA6" s="463"/>
      <c r="ZB6" s="463"/>
      <c r="ZC6" s="463"/>
      <c r="ZD6" s="463"/>
      <c r="ZE6" s="463"/>
      <c r="ZF6" s="463"/>
      <c r="ZG6" s="463"/>
      <c r="ZH6" s="463"/>
      <c r="ZI6" s="463"/>
      <c r="ZJ6" s="463"/>
      <c r="ZK6" s="463"/>
      <c r="ZL6" s="463"/>
      <c r="ZM6" s="463"/>
      <c r="ZN6" s="463"/>
      <c r="ZO6" s="463"/>
      <c r="ZP6" s="463"/>
      <c r="ZQ6" s="463"/>
      <c r="ZR6" s="463"/>
      <c r="ZS6" s="463"/>
      <c r="ZT6" s="463"/>
      <c r="ZU6" s="463"/>
      <c r="ZV6" s="463"/>
      <c r="ZW6" s="463"/>
      <c r="ZX6" s="463"/>
      <c r="ZY6" s="463"/>
      <c r="ZZ6" s="463"/>
      <c r="AAA6" s="463"/>
      <c r="AAB6" s="463"/>
      <c r="AAC6" s="463"/>
      <c r="AAD6" s="463"/>
      <c r="AAE6" s="463"/>
      <c r="AAF6" s="463"/>
      <c r="AAG6" s="463"/>
      <c r="AAH6" s="463"/>
      <c r="AAI6" s="463"/>
      <c r="AAJ6" s="463"/>
      <c r="AAK6" s="463"/>
      <c r="AAL6" s="463"/>
      <c r="AAM6" s="463"/>
      <c r="AAN6" s="463"/>
      <c r="AAO6" s="463"/>
      <c r="AAP6" s="463"/>
      <c r="AAQ6" s="463"/>
      <c r="AAR6" s="463"/>
      <c r="AAS6" s="463"/>
      <c r="AAT6" s="463"/>
      <c r="AAU6" s="463"/>
      <c r="AAV6" s="463"/>
      <c r="AAW6" s="463"/>
      <c r="AAX6" s="463"/>
      <c r="AAY6" s="463"/>
      <c r="AAZ6" s="463"/>
      <c r="ABA6" s="463"/>
      <c r="ABB6" s="463"/>
      <c r="ABC6" s="463"/>
      <c r="ABD6" s="463"/>
      <c r="ABE6" s="463"/>
      <c r="ABF6" s="463"/>
      <c r="ABG6" s="463"/>
      <c r="ABH6" s="463"/>
      <c r="ABI6" s="463"/>
      <c r="ABJ6" s="463"/>
      <c r="ABK6" s="463"/>
      <c r="ABL6" s="463"/>
      <c r="ABM6" s="463"/>
      <c r="ABN6" s="463"/>
      <c r="ABO6" s="463"/>
      <c r="ABP6" s="463"/>
      <c r="ABQ6" s="463"/>
      <c r="ABR6" s="463"/>
      <c r="ABS6" s="463"/>
      <c r="ABT6" s="463"/>
      <c r="ABU6" s="463"/>
      <c r="ABV6" s="463"/>
      <c r="ABW6" s="463"/>
      <c r="ABX6" s="463"/>
      <c r="ABY6" s="463"/>
      <c r="ABZ6" s="463"/>
      <c r="ACA6" s="463"/>
      <c r="ACB6" s="463"/>
      <c r="ACC6" s="463"/>
      <c r="ACD6" s="463"/>
      <c r="ACE6" s="463"/>
      <c r="ACF6" s="463"/>
      <c r="ACG6" s="463"/>
      <c r="ACH6" s="463"/>
      <c r="ACI6" s="463"/>
      <c r="ACJ6" s="463"/>
      <c r="ACK6" s="463"/>
      <c r="ACL6" s="463"/>
      <c r="ACM6" s="463"/>
      <c r="ACN6" s="463"/>
      <c r="ACO6" s="463"/>
      <c r="ACP6" s="463"/>
      <c r="ACQ6" s="463"/>
      <c r="ACR6" s="463"/>
      <c r="ACS6" s="463"/>
      <c r="ACT6" s="463"/>
      <c r="ACU6" s="463"/>
      <c r="ACV6" s="463"/>
      <c r="ACW6" s="463"/>
      <c r="ACX6" s="463"/>
      <c r="ACY6" s="463"/>
      <c r="ACZ6" s="463"/>
      <c r="ADA6" s="463"/>
      <c r="ADB6" s="463"/>
      <c r="ADC6" s="463"/>
      <c r="ADD6" s="463"/>
      <c r="ADE6" s="463"/>
      <c r="ADF6" s="463"/>
      <c r="ADG6" s="463"/>
      <c r="ADH6" s="463"/>
      <c r="ADI6" s="463"/>
      <c r="ADJ6" s="463"/>
      <c r="ADK6" s="463"/>
      <c r="ADL6" s="463"/>
      <c r="ADM6" s="463"/>
      <c r="ADN6" s="463"/>
      <c r="ADO6" s="463"/>
      <c r="ADP6" s="463"/>
      <c r="ADQ6" s="463"/>
      <c r="ADR6" s="463"/>
      <c r="ADS6" s="463"/>
      <c r="ADT6" s="463"/>
      <c r="ADU6" s="463"/>
      <c r="ADV6" s="463"/>
      <c r="ADW6" s="463"/>
      <c r="ADX6" s="463"/>
      <c r="ADY6" s="463"/>
      <c r="ADZ6" s="463"/>
      <c r="AEA6" s="463"/>
      <c r="AEB6" s="463"/>
      <c r="AEC6" s="463"/>
      <c r="AED6" s="463"/>
      <c r="AEE6" s="463"/>
      <c r="AEF6" s="463"/>
      <c r="AEG6" s="463"/>
      <c r="AEH6" s="463"/>
      <c r="AEI6" s="463"/>
      <c r="AEJ6" s="463"/>
      <c r="AEK6" s="463"/>
      <c r="AEL6" s="463"/>
      <c r="AEM6" s="463"/>
      <c r="AEN6" s="463"/>
      <c r="AEO6" s="463"/>
      <c r="AEP6" s="463"/>
      <c r="AEQ6" s="463"/>
      <c r="AER6" s="463"/>
      <c r="AES6" s="463"/>
      <c r="AET6" s="463"/>
      <c r="AEU6" s="463"/>
      <c r="AEV6" s="463"/>
      <c r="AEW6" s="463"/>
      <c r="AEX6" s="463"/>
      <c r="AEY6" s="463"/>
      <c r="AEZ6" s="463"/>
      <c r="AFA6" s="463"/>
      <c r="AFB6" s="463"/>
      <c r="AFC6" s="463"/>
      <c r="AFD6" s="463"/>
      <c r="AFE6" s="463"/>
      <c r="AFF6" s="463"/>
      <c r="AFG6" s="463"/>
      <c r="AFH6" s="463"/>
      <c r="AFI6" s="463"/>
      <c r="AFJ6" s="463"/>
      <c r="AFK6" s="463"/>
      <c r="AFL6" s="463"/>
      <c r="AFM6" s="463"/>
      <c r="AFN6" s="463"/>
      <c r="AFO6" s="463"/>
      <c r="AFP6" s="463"/>
      <c r="AFQ6" s="463"/>
      <c r="AFR6" s="463"/>
      <c r="AFS6" s="463"/>
      <c r="AFT6" s="463"/>
      <c r="AFU6" s="463"/>
      <c r="AFV6" s="463"/>
      <c r="AFW6" s="463"/>
      <c r="AFX6" s="463"/>
      <c r="AFY6" s="463"/>
      <c r="AFZ6" s="463"/>
      <c r="AGA6" s="463"/>
      <c r="AGB6" s="463"/>
      <c r="AGC6" s="463"/>
      <c r="AGD6" s="463"/>
      <c r="AGE6" s="463"/>
      <c r="AGF6" s="463"/>
      <c r="AGG6" s="463"/>
      <c r="AGH6" s="463"/>
      <c r="AGI6" s="463"/>
      <c r="AGJ6" s="463"/>
      <c r="AGK6" s="463"/>
      <c r="AGL6" s="463"/>
      <c r="AGM6" s="463"/>
      <c r="AGN6" s="463"/>
      <c r="AGO6" s="463"/>
      <c r="AGP6" s="463"/>
      <c r="AGQ6" s="463"/>
      <c r="AGR6" s="463"/>
      <c r="AGS6" s="463"/>
      <c r="AGT6" s="463"/>
      <c r="AGU6" s="463"/>
      <c r="AGV6" s="463"/>
      <c r="AGW6" s="463"/>
      <c r="AGX6" s="463"/>
      <c r="AGY6" s="463"/>
      <c r="AGZ6" s="463"/>
      <c r="AHA6" s="463"/>
      <c r="AHB6" s="463"/>
      <c r="AHC6" s="463"/>
      <c r="AHD6" s="463"/>
      <c r="AHE6" s="463"/>
      <c r="AHF6" s="463"/>
      <c r="AHG6" s="463"/>
      <c r="AHH6" s="463"/>
      <c r="AHI6" s="463"/>
      <c r="AHJ6" s="463"/>
      <c r="AHK6" s="463"/>
      <c r="AHL6" s="463"/>
      <c r="AHM6" s="463"/>
      <c r="AHN6" s="463"/>
      <c r="AHO6" s="463"/>
      <c r="AHP6" s="463"/>
      <c r="AHQ6" s="463"/>
      <c r="AHR6" s="463"/>
      <c r="AHS6" s="463"/>
      <c r="AHT6" s="463"/>
      <c r="AHU6" s="463"/>
      <c r="AHV6" s="463"/>
      <c r="AHW6" s="463"/>
      <c r="AHX6" s="463"/>
      <c r="AHY6" s="463"/>
      <c r="AHZ6" s="463"/>
      <c r="AIA6" s="463"/>
      <c r="AIB6" s="463"/>
      <c r="AIC6" s="463"/>
      <c r="AID6" s="463"/>
      <c r="AIE6" s="463"/>
      <c r="AIF6" s="463"/>
      <c r="AIG6" s="463"/>
      <c r="AIH6" s="463"/>
      <c r="AII6" s="463"/>
      <c r="AIJ6" s="463"/>
      <c r="AIK6" s="463"/>
      <c r="AIL6" s="463"/>
      <c r="AIM6" s="463"/>
      <c r="AIN6" s="463"/>
      <c r="AIO6" s="463"/>
      <c r="AIP6" s="463"/>
      <c r="AIQ6" s="463"/>
      <c r="AIR6" s="463"/>
      <c r="AIS6" s="463"/>
      <c r="AIT6" s="463"/>
      <c r="AIU6" s="463"/>
      <c r="AIV6" s="463"/>
      <c r="AIW6" s="463"/>
      <c r="AIX6" s="463"/>
      <c r="AIY6" s="463"/>
      <c r="AIZ6" s="463"/>
      <c r="AJA6" s="463"/>
      <c r="AJB6" s="463"/>
      <c r="AJC6" s="463"/>
      <c r="AJD6" s="463"/>
      <c r="AJE6" s="463"/>
      <c r="AJF6" s="463"/>
      <c r="AJG6" s="463"/>
      <c r="AJH6" s="463"/>
      <c r="AJI6" s="463"/>
      <c r="AJJ6" s="463"/>
      <c r="AJK6" s="463"/>
      <c r="AJL6" s="463"/>
      <c r="AJM6" s="463"/>
      <c r="AJN6" s="463"/>
      <c r="AJO6" s="463"/>
      <c r="AJP6" s="463"/>
      <c r="AJQ6" s="463"/>
      <c r="AJR6" s="463"/>
      <c r="AJS6" s="463"/>
      <c r="AJT6" s="463"/>
      <c r="AJU6" s="463"/>
      <c r="AJV6" s="463"/>
      <c r="AJW6" s="463"/>
      <c r="AJX6" s="463"/>
      <c r="AJY6" s="463"/>
      <c r="AJZ6" s="463"/>
      <c r="AKA6" s="463"/>
      <c r="AKB6" s="463"/>
      <c r="AKC6" s="463"/>
      <c r="AKD6" s="463"/>
      <c r="AKE6" s="463"/>
      <c r="AKF6" s="463"/>
    </row>
    <row r="7" spans="1:986">
      <c r="A7" s="883"/>
      <c r="B7" s="472" t="s">
        <v>358</v>
      </c>
      <c r="C7" s="473">
        <v>35.823383136499999</v>
      </c>
      <c r="D7" s="473">
        <v>36.898086744499999</v>
      </c>
      <c r="E7" s="473">
        <v>19.784458345499999</v>
      </c>
      <c r="F7" s="473">
        <v>23.293340678</v>
      </c>
      <c r="G7" s="473">
        <v>36.327985191499998</v>
      </c>
      <c r="H7" s="473">
        <v>36.724806143999999</v>
      </c>
      <c r="I7" s="473">
        <v>39.554502894502299</v>
      </c>
      <c r="J7" s="1591">
        <v>42.674208677690402</v>
      </c>
      <c r="K7" s="473">
        <v>39.325503191083698</v>
      </c>
      <c r="L7" s="473">
        <v>39.108496237447198</v>
      </c>
      <c r="M7" s="473">
        <v>41.582061091172498</v>
      </c>
      <c r="N7" s="473">
        <v>44.887792661840699</v>
      </c>
      <c r="O7" s="465"/>
      <c r="P7" s="915" t="s">
        <v>692</v>
      </c>
      <c r="Q7" s="940">
        <v>16.267952633500002</v>
      </c>
      <c r="R7" s="922">
        <v>14.206156395422491</v>
      </c>
      <c r="S7" s="1419">
        <v>14.375611322247078</v>
      </c>
      <c r="T7" s="922">
        <v>6.9501620146768923</v>
      </c>
      <c r="U7" s="922">
        <v>5.9425745180765244</v>
      </c>
      <c r="V7" s="922">
        <v>5.7668039968661935</v>
      </c>
      <c r="W7" s="922">
        <v>6.525274113630358</v>
      </c>
      <c r="X7" s="646">
        <f>W7/Q7-1</f>
        <v>-0.59888780963173582</v>
      </c>
      <c r="Y7" s="463"/>
      <c r="Z7" s="463"/>
      <c r="AA7" s="463"/>
      <c r="AB7" s="463"/>
      <c r="AC7" s="463"/>
      <c r="AD7" s="463"/>
      <c r="AE7" s="463"/>
      <c r="AF7" s="463"/>
      <c r="AG7" s="463"/>
      <c r="AH7" s="463"/>
      <c r="AI7" s="463"/>
      <c r="AJ7" s="463"/>
      <c r="AK7" s="463"/>
      <c r="AL7" s="463"/>
      <c r="AM7" s="463"/>
      <c r="AN7" s="463"/>
      <c r="AO7" s="463"/>
      <c r="AP7" s="463"/>
      <c r="AQ7" s="463"/>
      <c r="AR7" s="463"/>
      <c r="AS7" s="463"/>
      <c r="AT7" s="463"/>
      <c r="AU7" s="463"/>
      <c r="AV7" s="463"/>
      <c r="AW7" s="463"/>
      <c r="AX7" s="463"/>
      <c r="AY7" s="463"/>
      <c r="AZ7" s="463"/>
      <c r="BA7" s="463"/>
      <c r="BB7" s="463"/>
      <c r="BC7" s="463"/>
      <c r="BD7" s="463"/>
      <c r="BE7" s="463"/>
      <c r="BF7" s="463"/>
      <c r="BG7" s="463"/>
      <c r="BH7" s="463"/>
      <c r="BI7" s="463"/>
      <c r="BJ7" s="463"/>
      <c r="BK7" s="463"/>
      <c r="BL7" s="463"/>
      <c r="BM7" s="463"/>
      <c r="BN7" s="463"/>
      <c r="BO7" s="463"/>
      <c r="BP7" s="463"/>
      <c r="BQ7" s="463"/>
      <c r="BR7" s="463"/>
      <c r="BS7" s="463"/>
      <c r="BT7" s="463"/>
      <c r="BU7" s="463"/>
      <c r="BV7" s="463"/>
      <c r="BW7" s="463"/>
      <c r="BX7" s="463"/>
      <c r="BY7" s="463"/>
      <c r="BZ7" s="463"/>
      <c r="CA7" s="463"/>
      <c r="CB7" s="463"/>
      <c r="CC7" s="463"/>
      <c r="CD7" s="463"/>
      <c r="CE7" s="463"/>
      <c r="CF7" s="463"/>
      <c r="CG7" s="463"/>
      <c r="CH7" s="463"/>
      <c r="CI7" s="463"/>
      <c r="CJ7" s="463"/>
      <c r="CK7" s="463"/>
      <c r="CL7" s="463"/>
      <c r="CM7" s="463"/>
      <c r="CN7" s="463"/>
      <c r="CO7" s="463"/>
      <c r="CP7" s="463"/>
      <c r="CQ7" s="463"/>
      <c r="CR7" s="463"/>
      <c r="CS7" s="463"/>
      <c r="CT7" s="463"/>
      <c r="CU7" s="463"/>
      <c r="CV7" s="463"/>
      <c r="CW7" s="463"/>
      <c r="CX7" s="463"/>
      <c r="CY7" s="463"/>
      <c r="CZ7" s="463"/>
      <c r="DA7" s="463"/>
      <c r="DB7" s="463"/>
      <c r="DC7" s="463"/>
      <c r="DD7" s="463"/>
      <c r="DE7" s="463"/>
      <c r="DF7" s="463"/>
      <c r="DG7" s="463"/>
      <c r="DH7" s="463"/>
      <c r="DI7" s="463"/>
      <c r="DJ7" s="463"/>
      <c r="DK7" s="463"/>
      <c r="DL7" s="463"/>
      <c r="DM7" s="463"/>
      <c r="DN7" s="463"/>
      <c r="DO7" s="463"/>
      <c r="DP7" s="463"/>
      <c r="DQ7" s="463"/>
      <c r="DR7" s="463"/>
      <c r="DS7" s="463"/>
      <c r="DT7" s="463"/>
      <c r="DU7" s="463"/>
      <c r="DV7" s="463"/>
      <c r="DW7" s="463"/>
      <c r="DX7" s="463"/>
      <c r="DY7" s="463"/>
      <c r="DZ7" s="463"/>
      <c r="EA7" s="463"/>
      <c r="EB7" s="463"/>
      <c r="EC7" s="463"/>
      <c r="ED7" s="463"/>
      <c r="EE7" s="463"/>
      <c r="EF7" s="463"/>
      <c r="EG7" s="463"/>
      <c r="EH7" s="463"/>
      <c r="EI7" s="463"/>
      <c r="EJ7" s="463"/>
      <c r="EK7" s="463"/>
      <c r="EL7" s="463"/>
      <c r="EM7" s="463"/>
      <c r="EN7" s="463"/>
      <c r="EO7" s="463"/>
      <c r="EP7" s="463"/>
      <c r="EQ7" s="463"/>
      <c r="ER7" s="463"/>
      <c r="ES7" s="463"/>
      <c r="ET7" s="463"/>
      <c r="EU7" s="463"/>
      <c r="EV7" s="463"/>
      <c r="EW7" s="463"/>
      <c r="EX7" s="463"/>
      <c r="EY7" s="463"/>
      <c r="EZ7" s="463"/>
      <c r="FA7" s="463"/>
      <c r="FB7" s="463"/>
      <c r="FC7" s="463"/>
      <c r="FD7" s="463"/>
      <c r="FE7" s="463"/>
      <c r="FF7" s="463"/>
      <c r="FG7" s="463"/>
      <c r="FH7" s="463"/>
      <c r="FI7" s="463"/>
      <c r="FJ7" s="463"/>
      <c r="FK7" s="463"/>
      <c r="FL7" s="463"/>
      <c r="FM7" s="463"/>
      <c r="FN7" s="463"/>
      <c r="FO7" s="463"/>
      <c r="FP7" s="463"/>
      <c r="FQ7" s="463"/>
      <c r="FR7" s="463"/>
      <c r="FS7" s="463"/>
      <c r="FT7" s="463"/>
      <c r="FU7" s="463"/>
      <c r="FV7" s="463"/>
      <c r="FW7" s="463"/>
      <c r="FX7" s="463"/>
      <c r="FY7" s="463"/>
      <c r="FZ7" s="463"/>
      <c r="GA7" s="463"/>
      <c r="GB7" s="463"/>
      <c r="GC7" s="463"/>
      <c r="GD7" s="463"/>
      <c r="GE7" s="463"/>
      <c r="GF7" s="463"/>
      <c r="GG7" s="463"/>
      <c r="GH7" s="463"/>
      <c r="GI7" s="463"/>
      <c r="GJ7" s="463"/>
      <c r="GK7" s="463"/>
      <c r="GL7" s="463"/>
      <c r="GM7" s="463"/>
      <c r="GN7" s="463"/>
      <c r="GO7" s="463"/>
      <c r="GP7" s="463"/>
      <c r="GQ7" s="463"/>
      <c r="GR7" s="463"/>
      <c r="GS7" s="463"/>
      <c r="GT7" s="463"/>
      <c r="GU7" s="463"/>
      <c r="GV7" s="463"/>
      <c r="GW7" s="463"/>
      <c r="GX7" s="463"/>
      <c r="GY7" s="463"/>
      <c r="GZ7" s="463"/>
      <c r="HA7" s="463"/>
      <c r="HB7" s="463"/>
      <c r="HC7" s="463"/>
      <c r="HD7" s="463"/>
      <c r="HE7" s="463"/>
      <c r="HF7" s="463"/>
      <c r="HG7" s="463"/>
      <c r="HH7" s="463"/>
      <c r="HI7" s="463"/>
      <c r="HJ7" s="463"/>
      <c r="HK7" s="463"/>
      <c r="HL7" s="463"/>
      <c r="HM7" s="463"/>
      <c r="HN7" s="463"/>
      <c r="HO7" s="463"/>
      <c r="HP7" s="463"/>
      <c r="HQ7" s="463"/>
      <c r="HR7" s="463"/>
      <c r="HS7" s="463"/>
      <c r="HT7" s="463"/>
      <c r="HU7" s="463"/>
      <c r="HV7" s="463"/>
      <c r="HW7" s="463"/>
      <c r="HX7" s="463"/>
      <c r="HY7" s="463"/>
      <c r="HZ7" s="463"/>
      <c r="IA7" s="463"/>
      <c r="IB7" s="463"/>
      <c r="IC7" s="463"/>
      <c r="ID7" s="463"/>
      <c r="IE7" s="463"/>
      <c r="IF7" s="463"/>
      <c r="IG7" s="463"/>
      <c r="IH7" s="463"/>
      <c r="II7" s="463"/>
      <c r="IJ7" s="463"/>
      <c r="IK7" s="463"/>
      <c r="IL7" s="463"/>
      <c r="IM7" s="463"/>
      <c r="IN7" s="463"/>
      <c r="IO7" s="463"/>
      <c r="IP7" s="463"/>
      <c r="IQ7" s="463"/>
      <c r="IR7" s="463"/>
      <c r="IS7" s="463"/>
      <c r="IT7" s="463"/>
      <c r="IU7" s="463"/>
      <c r="IV7" s="463"/>
      <c r="IW7" s="463"/>
      <c r="IX7" s="463"/>
      <c r="IY7" s="463"/>
      <c r="IZ7" s="463"/>
      <c r="JA7" s="463"/>
      <c r="JB7" s="463"/>
      <c r="JC7" s="463"/>
      <c r="JD7" s="463"/>
      <c r="JE7" s="463"/>
      <c r="JF7" s="463"/>
      <c r="JG7" s="463"/>
      <c r="JH7" s="463"/>
      <c r="JI7" s="463"/>
      <c r="JJ7" s="463"/>
      <c r="JK7" s="463"/>
      <c r="JL7" s="463"/>
      <c r="JM7" s="463"/>
      <c r="JN7" s="463"/>
      <c r="JO7" s="463"/>
      <c r="JP7" s="463"/>
      <c r="JQ7" s="463"/>
      <c r="JR7" s="463"/>
      <c r="JS7" s="463"/>
      <c r="JT7" s="463"/>
      <c r="JU7" s="463"/>
      <c r="JV7" s="463"/>
      <c r="JW7" s="463"/>
      <c r="JX7" s="463"/>
      <c r="JY7" s="463"/>
      <c r="JZ7" s="463"/>
      <c r="KA7" s="463"/>
      <c r="KB7" s="463"/>
      <c r="KC7" s="463"/>
      <c r="KD7" s="463"/>
      <c r="KE7" s="463"/>
      <c r="KF7" s="463"/>
      <c r="KG7" s="463"/>
      <c r="KH7" s="463"/>
      <c r="KI7" s="463"/>
      <c r="KJ7" s="463"/>
      <c r="KK7" s="463"/>
      <c r="KL7" s="463"/>
      <c r="KM7" s="463"/>
      <c r="KN7" s="463"/>
      <c r="KO7" s="463"/>
      <c r="KP7" s="463"/>
      <c r="KQ7" s="463"/>
      <c r="KR7" s="463"/>
      <c r="KS7" s="463"/>
      <c r="KT7" s="463"/>
      <c r="KU7" s="463"/>
      <c r="KV7" s="463"/>
      <c r="KW7" s="463"/>
      <c r="KX7" s="463"/>
      <c r="KY7" s="463"/>
      <c r="KZ7" s="463"/>
      <c r="LA7" s="463"/>
      <c r="LB7" s="463"/>
      <c r="LC7" s="463"/>
      <c r="LD7" s="463"/>
      <c r="LE7" s="463"/>
      <c r="LF7" s="463"/>
      <c r="LG7" s="463"/>
      <c r="LH7" s="463"/>
      <c r="LI7" s="463"/>
      <c r="LJ7" s="463"/>
      <c r="LK7" s="463"/>
      <c r="LL7" s="463"/>
      <c r="LM7" s="463"/>
      <c r="LN7" s="463"/>
      <c r="LO7" s="463"/>
      <c r="LP7" s="463"/>
      <c r="LQ7" s="463"/>
      <c r="LR7" s="463"/>
      <c r="LS7" s="463"/>
      <c r="LT7" s="463"/>
      <c r="LU7" s="463"/>
      <c r="LV7" s="463"/>
      <c r="LW7" s="463"/>
      <c r="LX7" s="463"/>
      <c r="LY7" s="463"/>
      <c r="LZ7" s="463"/>
      <c r="MA7" s="463"/>
      <c r="MB7" s="463"/>
      <c r="MC7" s="463"/>
      <c r="MD7" s="463"/>
      <c r="ME7" s="463"/>
      <c r="MF7" s="463"/>
      <c r="MG7" s="463"/>
      <c r="MH7" s="463"/>
      <c r="MI7" s="463"/>
      <c r="MJ7" s="463"/>
      <c r="MK7" s="463"/>
      <c r="ML7" s="463"/>
      <c r="MM7" s="463"/>
      <c r="MN7" s="463"/>
      <c r="MO7" s="463"/>
      <c r="MP7" s="463"/>
      <c r="MQ7" s="463"/>
      <c r="MR7" s="463"/>
      <c r="MS7" s="463"/>
      <c r="MT7" s="463"/>
      <c r="MU7" s="463"/>
      <c r="MV7" s="463"/>
      <c r="MW7" s="463"/>
      <c r="MX7" s="463"/>
      <c r="MY7" s="463"/>
      <c r="MZ7" s="463"/>
      <c r="NA7" s="463"/>
      <c r="NB7" s="463"/>
      <c r="NC7" s="463"/>
      <c r="ND7" s="463"/>
      <c r="NE7" s="463"/>
      <c r="NF7" s="463"/>
      <c r="NG7" s="463"/>
      <c r="NH7" s="463"/>
      <c r="NI7" s="463"/>
      <c r="NJ7" s="463"/>
      <c r="NK7" s="463"/>
      <c r="NL7" s="463"/>
      <c r="NM7" s="463"/>
      <c r="NN7" s="463"/>
      <c r="NO7" s="463"/>
      <c r="NP7" s="463"/>
      <c r="NQ7" s="463"/>
      <c r="NR7" s="463"/>
      <c r="NS7" s="463"/>
      <c r="NT7" s="463"/>
      <c r="NU7" s="463"/>
      <c r="NV7" s="463"/>
      <c r="NW7" s="463"/>
      <c r="NX7" s="463"/>
      <c r="NY7" s="463"/>
      <c r="NZ7" s="463"/>
      <c r="OA7" s="463"/>
      <c r="OB7" s="463"/>
      <c r="OC7" s="463"/>
      <c r="OD7" s="463"/>
      <c r="OE7" s="463"/>
      <c r="OF7" s="463"/>
      <c r="OG7" s="463"/>
      <c r="OH7" s="463"/>
      <c r="OI7" s="463"/>
      <c r="OJ7" s="463"/>
      <c r="OK7" s="463"/>
      <c r="OL7" s="463"/>
      <c r="OM7" s="463"/>
      <c r="ON7" s="463"/>
      <c r="OO7" s="463"/>
      <c r="OP7" s="463"/>
      <c r="OQ7" s="463"/>
      <c r="OR7" s="463"/>
      <c r="OS7" s="463"/>
      <c r="OT7" s="463"/>
      <c r="OU7" s="463"/>
      <c r="OV7" s="463"/>
      <c r="OW7" s="463"/>
      <c r="OX7" s="463"/>
      <c r="OY7" s="463"/>
      <c r="OZ7" s="463"/>
      <c r="PA7" s="463"/>
      <c r="PB7" s="463"/>
      <c r="PC7" s="463"/>
      <c r="PD7" s="463"/>
      <c r="PE7" s="463"/>
      <c r="PF7" s="463"/>
      <c r="PG7" s="463"/>
      <c r="PH7" s="463"/>
      <c r="PI7" s="463"/>
      <c r="PJ7" s="463"/>
      <c r="PK7" s="463"/>
      <c r="PL7" s="463"/>
      <c r="PM7" s="463"/>
      <c r="PN7" s="463"/>
      <c r="PO7" s="463"/>
      <c r="PP7" s="463"/>
      <c r="PQ7" s="463"/>
      <c r="PR7" s="463"/>
      <c r="PS7" s="463"/>
      <c r="PT7" s="463"/>
      <c r="PU7" s="463"/>
      <c r="PV7" s="463"/>
      <c r="PW7" s="463"/>
      <c r="PX7" s="463"/>
      <c r="PY7" s="463"/>
      <c r="PZ7" s="463"/>
      <c r="QA7" s="463"/>
      <c r="QB7" s="463"/>
      <c r="QC7" s="463"/>
      <c r="QD7" s="463"/>
      <c r="QE7" s="463"/>
      <c r="QF7" s="463"/>
      <c r="QG7" s="463"/>
      <c r="QH7" s="463"/>
      <c r="QI7" s="463"/>
      <c r="QJ7" s="463"/>
      <c r="QK7" s="463"/>
      <c r="QL7" s="463"/>
      <c r="QM7" s="463"/>
      <c r="QN7" s="463"/>
      <c r="QO7" s="463"/>
      <c r="QP7" s="463"/>
      <c r="QQ7" s="463"/>
      <c r="QR7" s="463"/>
      <c r="QS7" s="463"/>
      <c r="QT7" s="463"/>
      <c r="QU7" s="463"/>
      <c r="QV7" s="463"/>
      <c r="QW7" s="463"/>
      <c r="QX7" s="463"/>
      <c r="QY7" s="463"/>
      <c r="QZ7" s="463"/>
      <c r="RA7" s="463"/>
      <c r="RB7" s="463"/>
      <c r="RC7" s="463"/>
      <c r="RD7" s="463"/>
      <c r="RE7" s="463"/>
      <c r="RF7" s="463"/>
      <c r="RG7" s="463"/>
      <c r="RH7" s="463"/>
      <c r="RI7" s="463"/>
      <c r="RJ7" s="463"/>
      <c r="RK7" s="463"/>
      <c r="RL7" s="463"/>
      <c r="RM7" s="463"/>
      <c r="RN7" s="463"/>
      <c r="RO7" s="463"/>
      <c r="RP7" s="463"/>
      <c r="RQ7" s="463"/>
      <c r="RR7" s="463"/>
      <c r="RS7" s="463"/>
      <c r="RT7" s="463"/>
      <c r="RU7" s="463"/>
      <c r="RV7" s="463"/>
      <c r="RW7" s="463"/>
      <c r="RX7" s="463"/>
      <c r="RY7" s="463"/>
      <c r="RZ7" s="463"/>
      <c r="SA7" s="463"/>
      <c r="SB7" s="463"/>
      <c r="SC7" s="463"/>
      <c r="SD7" s="463"/>
      <c r="SE7" s="463"/>
      <c r="SF7" s="463"/>
      <c r="SG7" s="463"/>
      <c r="SH7" s="463"/>
      <c r="SI7" s="463"/>
      <c r="SJ7" s="463"/>
      <c r="SK7" s="463"/>
      <c r="SL7" s="463"/>
      <c r="SM7" s="463"/>
      <c r="SN7" s="463"/>
      <c r="SO7" s="463"/>
      <c r="SP7" s="463"/>
      <c r="SQ7" s="463"/>
      <c r="SR7" s="463"/>
      <c r="SS7" s="463"/>
      <c r="ST7" s="463"/>
      <c r="SU7" s="463"/>
      <c r="SV7" s="463"/>
      <c r="SW7" s="463"/>
      <c r="SX7" s="463"/>
      <c r="SY7" s="463"/>
      <c r="SZ7" s="463"/>
      <c r="TA7" s="463"/>
      <c r="TB7" s="463"/>
      <c r="TC7" s="463"/>
      <c r="TD7" s="463"/>
      <c r="TE7" s="463"/>
      <c r="TF7" s="463"/>
      <c r="TG7" s="463"/>
      <c r="TH7" s="463"/>
      <c r="TI7" s="463"/>
      <c r="TJ7" s="463"/>
      <c r="TK7" s="463"/>
      <c r="TL7" s="463"/>
      <c r="TM7" s="463"/>
      <c r="TN7" s="463"/>
      <c r="TO7" s="463"/>
      <c r="TP7" s="463"/>
      <c r="TQ7" s="463"/>
      <c r="TR7" s="463"/>
      <c r="TS7" s="463"/>
      <c r="TT7" s="463"/>
      <c r="TU7" s="463"/>
      <c r="TV7" s="463"/>
      <c r="TW7" s="463"/>
      <c r="TX7" s="463"/>
      <c r="TY7" s="463"/>
      <c r="TZ7" s="463"/>
      <c r="UA7" s="463"/>
      <c r="UB7" s="463"/>
      <c r="UC7" s="463"/>
      <c r="UD7" s="463"/>
      <c r="UE7" s="463"/>
      <c r="UF7" s="463"/>
      <c r="UG7" s="463"/>
      <c r="UH7" s="463"/>
      <c r="UI7" s="463"/>
      <c r="UJ7" s="463"/>
      <c r="UK7" s="463"/>
      <c r="UL7" s="463"/>
      <c r="UM7" s="463"/>
      <c r="UN7" s="463"/>
      <c r="UO7" s="463"/>
      <c r="UP7" s="463"/>
      <c r="UQ7" s="463"/>
      <c r="UR7" s="463"/>
      <c r="US7" s="463"/>
      <c r="UT7" s="463"/>
      <c r="UU7" s="463"/>
      <c r="UV7" s="463"/>
      <c r="UW7" s="463"/>
      <c r="UX7" s="463"/>
      <c r="UY7" s="463"/>
      <c r="UZ7" s="463"/>
      <c r="VA7" s="463"/>
      <c r="VB7" s="463"/>
      <c r="VC7" s="463"/>
      <c r="VD7" s="463"/>
      <c r="VE7" s="463"/>
      <c r="VF7" s="463"/>
      <c r="VG7" s="463"/>
      <c r="VH7" s="463"/>
      <c r="VI7" s="463"/>
      <c r="VJ7" s="463"/>
      <c r="VK7" s="463"/>
      <c r="VL7" s="463"/>
      <c r="VM7" s="463"/>
      <c r="VN7" s="463"/>
      <c r="VO7" s="463"/>
      <c r="VP7" s="463"/>
      <c r="VQ7" s="463"/>
      <c r="VR7" s="463"/>
      <c r="VS7" s="463"/>
      <c r="VT7" s="463"/>
      <c r="VU7" s="463"/>
      <c r="VV7" s="463"/>
      <c r="VW7" s="463"/>
      <c r="VX7" s="463"/>
      <c r="VY7" s="463"/>
      <c r="VZ7" s="463"/>
      <c r="WA7" s="463"/>
      <c r="WB7" s="463"/>
      <c r="WC7" s="463"/>
      <c r="WD7" s="463"/>
      <c r="WE7" s="463"/>
      <c r="WF7" s="463"/>
      <c r="WG7" s="463"/>
      <c r="WH7" s="463"/>
      <c r="WI7" s="463"/>
      <c r="WJ7" s="463"/>
      <c r="WK7" s="463"/>
      <c r="WL7" s="463"/>
      <c r="WM7" s="463"/>
      <c r="WN7" s="463"/>
      <c r="WO7" s="463"/>
      <c r="WP7" s="463"/>
      <c r="WQ7" s="463"/>
      <c r="WR7" s="463"/>
      <c r="WS7" s="463"/>
      <c r="WT7" s="463"/>
      <c r="WU7" s="463"/>
      <c r="WV7" s="463"/>
      <c r="WW7" s="463"/>
      <c r="WX7" s="463"/>
      <c r="WY7" s="463"/>
      <c r="WZ7" s="463"/>
      <c r="XA7" s="463"/>
      <c r="XB7" s="463"/>
      <c r="XC7" s="463"/>
      <c r="XD7" s="463"/>
      <c r="XE7" s="463"/>
      <c r="XF7" s="463"/>
      <c r="XG7" s="463"/>
      <c r="XH7" s="463"/>
      <c r="XI7" s="463"/>
      <c r="XJ7" s="463"/>
      <c r="XK7" s="463"/>
      <c r="XL7" s="463"/>
      <c r="XM7" s="463"/>
      <c r="XN7" s="463"/>
      <c r="XO7" s="463"/>
      <c r="XP7" s="463"/>
      <c r="XQ7" s="463"/>
      <c r="XR7" s="463"/>
      <c r="XS7" s="463"/>
      <c r="XT7" s="463"/>
      <c r="XU7" s="463"/>
      <c r="XV7" s="463"/>
      <c r="XW7" s="463"/>
      <c r="XX7" s="463"/>
      <c r="XY7" s="463"/>
      <c r="XZ7" s="463"/>
      <c r="YA7" s="463"/>
      <c r="YB7" s="463"/>
      <c r="YC7" s="463"/>
      <c r="YD7" s="463"/>
      <c r="YE7" s="463"/>
      <c r="YF7" s="463"/>
      <c r="YG7" s="463"/>
      <c r="YH7" s="463"/>
      <c r="YI7" s="463"/>
      <c r="YJ7" s="463"/>
      <c r="YK7" s="463"/>
      <c r="YL7" s="463"/>
      <c r="YM7" s="463"/>
      <c r="YN7" s="463"/>
      <c r="YO7" s="463"/>
      <c r="YP7" s="463"/>
      <c r="YQ7" s="463"/>
      <c r="YR7" s="463"/>
      <c r="YS7" s="463"/>
      <c r="YT7" s="463"/>
      <c r="YU7" s="463"/>
      <c r="YV7" s="463"/>
      <c r="YW7" s="463"/>
      <c r="YX7" s="463"/>
      <c r="YY7" s="463"/>
      <c r="YZ7" s="463"/>
      <c r="ZA7" s="463"/>
      <c r="ZB7" s="463"/>
      <c r="ZC7" s="463"/>
      <c r="ZD7" s="463"/>
      <c r="ZE7" s="463"/>
      <c r="ZF7" s="463"/>
      <c r="ZG7" s="463"/>
      <c r="ZH7" s="463"/>
      <c r="ZI7" s="463"/>
      <c r="ZJ7" s="463"/>
      <c r="ZK7" s="463"/>
      <c r="ZL7" s="463"/>
      <c r="ZM7" s="463"/>
      <c r="ZN7" s="463"/>
      <c r="ZO7" s="463"/>
      <c r="ZP7" s="463"/>
      <c r="ZQ7" s="463"/>
      <c r="ZR7" s="463"/>
      <c r="ZS7" s="463"/>
      <c r="ZT7" s="463"/>
      <c r="ZU7" s="463"/>
      <c r="ZV7" s="463"/>
      <c r="ZW7" s="463"/>
      <c r="ZX7" s="463"/>
      <c r="ZY7" s="463"/>
      <c r="ZZ7" s="463"/>
      <c r="AAA7" s="463"/>
      <c r="AAB7" s="463"/>
      <c r="AAC7" s="463"/>
      <c r="AAD7" s="463"/>
      <c r="AAE7" s="463"/>
      <c r="AAF7" s="463"/>
      <c r="AAG7" s="463"/>
      <c r="AAH7" s="463"/>
      <c r="AAI7" s="463"/>
      <c r="AAJ7" s="463"/>
      <c r="AAK7" s="463"/>
      <c r="AAL7" s="463"/>
      <c r="AAM7" s="463"/>
      <c r="AAN7" s="463"/>
      <c r="AAO7" s="463"/>
      <c r="AAP7" s="463"/>
      <c r="AAQ7" s="463"/>
      <c r="AAR7" s="463"/>
      <c r="AAS7" s="463"/>
      <c r="AAT7" s="463"/>
      <c r="AAU7" s="463"/>
      <c r="AAV7" s="463"/>
      <c r="AAW7" s="463"/>
      <c r="AAX7" s="463"/>
      <c r="AAY7" s="463"/>
      <c r="AAZ7" s="463"/>
      <c r="ABA7" s="463"/>
      <c r="ABB7" s="463"/>
      <c r="ABC7" s="463"/>
      <c r="ABD7" s="463"/>
      <c r="ABE7" s="463"/>
      <c r="ABF7" s="463"/>
      <c r="ABG7" s="463"/>
      <c r="ABH7" s="463"/>
      <c r="ABI7" s="463"/>
      <c r="ABJ7" s="463"/>
      <c r="ABK7" s="463"/>
      <c r="ABL7" s="463"/>
      <c r="ABM7" s="463"/>
      <c r="ABN7" s="463"/>
      <c r="ABO7" s="463"/>
      <c r="ABP7" s="463"/>
      <c r="ABQ7" s="463"/>
      <c r="ABR7" s="463"/>
      <c r="ABS7" s="463"/>
      <c r="ABT7" s="463"/>
      <c r="ABU7" s="463"/>
      <c r="ABV7" s="463"/>
      <c r="ABW7" s="463"/>
      <c r="ABX7" s="463"/>
      <c r="ABY7" s="463"/>
      <c r="ABZ7" s="463"/>
      <c r="ACA7" s="463"/>
      <c r="ACB7" s="463"/>
      <c r="ACC7" s="463"/>
      <c r="ACD7" s="463"/>
      <c r="ACE7" s="463"/>
      <c r="ACF7" s="463"/>
      <c r="ACG7" s="463"/>
      <c r="ACH7" s="463"/>
      <c r="ACI7" s="463"/>
      <c r="ACJ7" s="463"/>
      <c r="ACK7" s="463"/>
      <c r="ACL7" s="463"/>
      <c r="ACM7" s="463"/>
      <c r="ACN7" s="463"/>
      <c r="ACO7" s="463"/>
      <c r="ACP7" s="463"/>
      <c r="ACQ7" s="463"/>
      <c r="ACR7" s="463"/>
      <c r="ACS7" s="463"/>
      <c r="ACT7" s="463"/>
      <c r="ACU7" s="463"/>
      <c r="ACV7" s="463"/>
      <c r="ACW7" s="463"/>
      <c r="ACX7" s="463"/>
      <c r="ACY7" s="463"/>
      <c r="ACZ7" s="463"/>
      <c r="ADA7" s="463"/>
      <c r="ADB7" s="463"/>
      <c r="ADC7" s="463"/>
      <c r="ADD7" s="463"/>
      <c r="ADE7" s="463"/>
      <c r="ADF7" s="463"/>
      <c r="ADG7" s="463"/>
      <c r="ADH7" s="463"/>
      <c r="ADI7" s="463"/>
      <c r="ADJ7" s="463"/>
      <c r="ADK7" s="463"/>
      <c r="ADL7" s="463"/>
      <c r="ADM7" s="463"/>
      <c r="ADN7" s="463"/>
      <c r="ADO7" s="463"/>
      <c r="ADP7" s="463"/>
      <c r="ADQ7" s="463"/>
      <c r="ADR7" s="463"/>
      <c r="ADS7" s="463"/>
      <c r="ADT7" s="463"/>
      <c r="ADU7" s="463"/>
      <c r="ADV7" s="463"/>
      <c r="ADW7" s="463"/>
      <c r="ADX7" s="463"/>
      <c r="ADY7" s="463"/>
      <c r="ADZ7" s="463"/>
      <c r="AEA7" s="463"/>
      <c r="AEB7" s="463"/>
      <c r="AEC7" s="463"/>
      <c r="AED7" s="463"/>
      <c r="AEE7" s="463"/>
      <c r="AEF7" s="463"/>
      <c r="AEG7" s="463"/>
      <c r="AEH7" s="463"/>
      <c r="AEI7" s="463"/>
      <c r="AEJ7" s="463"/>
      <c r="AEK7" s="463"/>
      <c r="AEL7" s="463"/>
      <c r="AEM7" s="463"/>
      <c r="AEN7" s="463"/>
      <c r="AEO7" s="463"/>
      <c r="AEP7" s="463"/>
      <c r="AEQ7" s="463"/>
      <c r="AER7" s="463"/>
      <c r="AES7" s="463"/>
      <c r="AET7" s="463"/>
      <c r="AEU7" s="463"/>
      <c r="AEV7" s="463"/>
      <c r="AEW7" s="463"/>
      <c r="AEX7" s="463"/>
      <c r="AEY7" s="463"/>
      <c r="AEZ7" s="463"/>
      <c r="AFA7" s="463"/>
      <c r="AFB7" s="463"/>
      <c r="AFC7" s="463"/>
      <c r="AFD7" s="463"/>
      <c r="AFE7" s="463"/>
      <c r="AFF7" s="463"/>
      <c r="AFG7" s="463"/>
      <c r="AFH7" s="463"/>
      <c r="AFI7" s="463"/>
      <c r="AFJ7" s="463"/>
      <c r="AFK7" s="463"/>
      <c r="AFL7" s="463"/>
      <c r="AFM7" s="463"/>
      <c r="AFN7" s="463"/>
      <c r="AFO7" s="463"/>
      <c r="AFP7" s="463"/>
      <c r="AFQ7" s="463"/>
      <c r="AFR7" s="463"/>
      <c r="AFS7" s="463"/>
      <c r="AFT7" s="463"/>
      <c r="AFU7" s="463"/>
      <c r="AFV7" s="463"/>
      <c r="AFW7" s="463"/>
      <c r="AFX7" s="463"/>
      <c r="AFY7" s="463"/>
      <c r="AFZ7" s="463"/>
      <c r="AGA7" s="463"/>
      <c r="AGB7" s="463"/>
      <c r="AGC7" s="463"/>
      <c r="AGD7" s="463"/>
      <c r="AGE7" s="463"/>
      <c r="AGF7" s="463"/>
      <c r="AGG7" s="463"/>
      <c r="AGH7" s="463"/>
      <c r="AGI7" s="463"/>
      <c r="AGJ7" s="463"/>
      <c r="AGK7" s="463"/>
      <c r="AGL7" s="463"/>
      <c r="AGM7" s="463"/>
      <c r="AGN7" s="463"/>
      <c r="AGO7" s="463"/>
      <c r="AGP7" s="463"/>
      <c r="AGQ7" s="463"/>
      <c r="AGR7" s="463"/>
      <c r="AGS7" s="463"/>
      <c r="AGT7" s="463"/>
      <c r="AGU7" s="463"/>
      <c r="AGV7" s="463"/>
      <c r="AGW7" s="463"/>
      <c r="AGX7" s="463"/>
      <c r="AGY7" s="463"/>
      <c r="AGZ7" s="463"/>
      <c r="AHA7" s="463"/>
      <c r="AHB7" s="463"/>
      <c r="AHC7" s="463"/>
      <c r="AHD7" s="463"/>
      <c r="AHE7" s="463"/>
      <c r="AHF7" s="463"/>
      <c r="AHG7" s="463"/>
      <c r="AHH7" s="463"/>
      <c r="AHI7" s="463"/>
      <c r="AHJ7" s="463"/>
      <c r="AHK7" s="463"/>
      <c r="AHL7" s="463"/>
      <c r="AHM7" s="463"/>
      <c r="AHN7" s="463"/>
      <c r="AHO7" s="463"/>
      <c r="AHP7" s="463"/>
      <c r="AHQ7" s="463"/>
      <c r="AHR7" s="463"/>
      <c r="AHS7" s="463"/>
      <c r="AHT7" s="463"/>
      <c r="AHU7" s="463"/>
      <c r="AHV7" s="463"/>
      <c r="AHW7" s="463"/>
      <c r="AHX7" s="463"/>
      <c r="AHY7" s="463"/>
      <c r="AHZ7" s="463"/>
      <c r="AIA7" s="463"/>
      <c r="AIB7" s="463"/>
      <c r="AIC7" s="463"/>
      <c r="AID7" s="463"/>
      <c r="AIE7" s="463"/>
      <c r="AIF7" s="463"/>
      <c r="AIG7" s="463"/>
      <c r="AIH7" s="463"/>
      <c r="AII7" s="463"/>
      <c r="AIJ7" s="463"/>
      <c r="AIK7" s="463"/>
      <c r="AIL7" s="463"/>
      <c r="AIM7" s="463"/>
      <c r="AIN7" s="463"/>
      <c r="AIO7" s="463"/>
      <c r="AIP7" s="463"/>
      <c r="AIQ7" s="463"/>
      <c r="AIR7" s="463"/>
      <c r="AIS7" s="463"/>
      <c r="AIT7" s="463"/>
      <c r="AIU7" s="463"/>
      <c r="AIV7" s="463"/>
      <c r="AIW7" s="463"/>
      <c r="AIX7" s="463"/>
      <c r="AIY7" s="463"/>
      <c r="AIZ7" s="463"/>
      <c r="AJA7" s="463"/>
      <c r="AJB7" s="463"/>
      <c r="AJC7" s="463"/>
      <c r="AJD7" s="463"/>
      <c r="AJE7" s="463"/>
      <c r="AJF7" s="463"/>
      <c r="AJG7" s="463"/>
      <c r="AJH7" s="463"/>
      <c r="AJI7" s="463"/>
      <c r="AJJ7" s="463"/>
      <c r="AJK7" s="463"/>
      <c r="AJL7" s="463"/>
      <c r="AJM7" s="463"/>
      <c r="AJN7" s="463"/>
      <c r="AJO7" s="463"/>
      <c r="AJP7" s="463"/>
      <c r="AJQ7" s="463"/>
      <c r="AJR7" s="463"/>
      <c r="AJS7" s="463"/>
      <c r="AJT7" s="463"/>
      <c r="AJU7" s="463"/>
      <c r="AJV7" s="463"/>
      <c r="AJW7" s="463"/>
      <c r="AJX7" s="463"/>
      <c r="AJY7" s="463"/>
      <c r="AJZ7" s="463"/>
      <c r="AKA7" s="463"/>
      <c r="AKB7" s="463"/>
      <c r="AKC7" s="463"/>
      <c r="AKD7" s="463"/>
      <c r="AKE7" s="463"/>
      <c r="AKF7" s="463"/>
    </row>
    <row r="8" spans="1:986">
      <c r="A8" s="883"/>
      <c r="B8" s="472" t="s">
        <v>359</v>
      </c>
      <c r="C8" s="473">
        <v>174.6339049815</v>
      </c>
      <c r="D8" s="473">
        <v>183.66098073149999</v>
      </c>
      <c r="E8" s="473">
        <v>47.119073972000002</v>
      </c>
      <c r="F8" s="473">
        <v>56.064445320499999</v>
      </c>
      <c r="G8" s="473">
        <v>136.8160081035</v>
      </c>
      <c r="H8" s="473">
        <v>172.0572909345</v>
      </c>
      <c r="I8" s="473">
        <v>201.3077953656923</v>
      </c>
      <c r="J8" s="1592">
        <v>215.2003245924106</v>
      </c>
      <c r="K8" s="473">
        <v>213.95260605142241</v>
      </c>
      <c r="L8" s="473">
        <v>216.75856347457091</v>
      </c>
      <c r="M8" s="473">
        <v>229.91178062742131</v>
      </c>
      <c r="N8" s="473">
        <v>245.92045499081701</v>
      </c>
      <c r="O8" s="465"/>
      <c r="P8" s="915" t="s">
        <v>693</v>
      </c>
      <c r="Q8" s="916">
        <v>36.898099909499997</v>
      </c>
      <c r="R8" s="917">
        <v>40.075178475437355</v>
      </c>
      <c r="S8" s="1419">
        <v>45.181379570985328</v>
      </c>
      <c r="T8" s="917">
        <v>43.732926430046263</v>
      </c>
      <c r="U8" s="917">
        <v>44.870034938176957</v>
      </c>
      <c r="V8" s="917">
        <v>45.65006571925408</v>
      </c>
      <c r="W8" s="917">
        <v>44.142507671050055</v>
      </c>
      <c r="X8" s="646">
        <f t="shared" ref="X8:X10" si="0">W8/Q8-1</f>
        <v>0.1963355234908688</v>
      </c>
      <c r="Y8" s="463"/>
      <c r="Z8" s="463"/>
      <c r="AA8" s="463"/>
      <c r="AB8" s="463"/>
      <c r="AC8" s="463"/>
      <c r="AD8" s="463"/>
      <c r="AE8" s="463"/>
      <c r="AF8" s="463"/>
      <c r="AG8" s="463"/>
      <c r="AH8" s="463"/>
      <c r="AI8" s="463"/>
      <c r="AJ8" s="463"/>
      <c r="AK8" s="463"/>
      <c r="AL8" s="463"/>
      <c r="AM8" s="463"/>
      <c r="AN8" s="463"/>
      <c r="AO8" s="463"/>
      <c r="AP8" s="463"/>
      <c r="AQ8" s="463"/>
      <c r="AR8" s="463"/>
      <c r="AS8" s="463"/>
      <c r="AT8" s="463"/>
      <c r="AU8" s="463"/>
      <c r="AV8" s="463"/>
      <c r="AW8" s="463"/>
      <c r="AX8" s="463"/>
      <c r="AY8" s="463"/>
      <c r="AZ8" s="463"/>
      <c r="BA8" s="463"/>
      <c r="BB8" s="463"/>
      <c r="BC8" s="463"/>
      <c r="BD8" s="463"/>
      <c r="BE8" s="463"/>
      <c r="BF8" s="463"/>
      <c r="BG8" s="463"/>
      <c r="BH8" s="463"/>
      <c r="BI8" s="463"/>
      <c r="BJ8" s="463"/>
      <c r="BK8" s="463"/>
      <c r="BL8" s="463"/>
      <c r="BM8" s="463"/>
      <c r="BN8" s="463"/>
      <c r="BO8" s="463"/>
      <c r="BP8" s="463"/>
      <c r="BQ8" s="463"/>
      <c r="BR8" s="463"/>
      <c r="BS8" s="463"/>
      <c r="BT8" s="463"/>
      <c r="BU8" s="463"/>
      <c r="BV8" s="463"/>
      <c r="BW8" s="463"/>
      <c r="BX8" s="463"/>
      <c r="BY8" s="463"/>
      <c r="BZ8" s="463"/>
      <c r="CA8" s="463"/>
      <c r="CB8" s="463"/>
      <c r="CC8" s="463"/>
      <c r="CD8" s="463"/>
      <c r="CE8" s="463"/>
      <c r="CF8" s="463"/>
      <c r="CG8" s="463"/>
      <c r="CH8" s="463"/>
      <c r="CI8" s="463"/>
      <c r="CJ8" s="463"/>
      <c r="CK8" s="463"/>
      <c r="CL8" s="463"/>
      <c r="CM8" s="463"/>
      <c r="CN8" s="463"/>
      <c r="CO8" s="463"/>
      <c r="CP8" s="463"/>
      <c r="CQ8" s="463"/>
      <c r="CR8" s="463"/>
      <c r="CS8" s="463"/>
      <c r="CT8" s="463"/>
      <c r="CU8" s="463"/>
      <c r="CV8" s="463"/>
      <c r="CW8" s="463"/>
      <c r="CX8" s="463"/>
      <c r="CY8" s="463"/>
      <c r="CZ8" s="463"/>
      <c r="DA8" s="463"/>
      <c r="DB8" s="463"/>
      <c r="DC8" s="463"/>
      <c r="DD8" s="463"/>
      <c r="DE8" s="463"/>
      <c r="DF8" s="463"/>
      <c r="DG8" s="463"/>
      <c r="DH8" s="463"/>
      <c r="DI8" s="463"/>
      <c r="DJ8" s="463"/>
      <c r="DK8" s="463"/>
      <c r="DL8" s="463"/>
      <c r="DM8" s="463"/>
      <c r="DN8" s="463"/>
      <c r="DO8" s="463"/>
      <c r="DP8" s="463"/>
      <c r="DQ8" s="463"/>
      <c r="DR8" s="463"/>
      <c r="DS8" s="463"/>
      <c r="DT8" s="463"/>
      <c r="DU8" s="463"/>
      <c r="DV8" s="463"/>
      <c r="DW8" s="463"/>
      <c r="DX8" s="463"/>
      <c r="DY8" s="463"/>
      <c r="DZ8" s="463"/>
      <c r="EA8" s="463"/>
      <c r="EB8" s="463"/>
      <c r="EC8" s="463"/>
      <c r="ED8" s="463"/>
      <c r="EE8" s="463"/>
      <c r="EF8" s="463"/>
      <c r="EG8" s="463"/>
      <c r="EH8" s="463"/>
      <c r="EI8" s="463"/>
      <c r="EJ8" s="463"/>
      <c r="EK8" s="463"/>
      <c r="EL8" s="463"/>
      <c r="EM8" s="463"/>
      <c r="EN8" s="463"/>
      <c r="EO8" s="463"/>
      <c r="EP8" s="463"/>
      <c r="EQ8" s="463"/>
      <c r="ER8" s="463"/>
      <c r="ES8" s="463"/>
      <c r="ET8" s="463"/>
      <c r="EU8" s="463"/>
      <c r="EV8" s="463"/>
      <c r="EW8" s="463"/>
      <c r="EX8" s="463"/>
      <c r="EY8" s="463"/>
      <c r="EZ8" s="463"/>
      <c r="FA8" s="463"/>
      <c r="FB8" s="463"/>
      <c r="FC8" s="463"/>
      <c r="FD8" s="463"/>
      <c r="FE8" s="463"/>
      <c r="FF8" s="463"/>
      <c r="FG8" s="463"/>
      <c r="FH8" s="463"/>
      <c r="FI8" s="463"/>
      <c r="FJ8" s="463"/>
      <c r="FK8" s="463"/>
      <c r="FL8" s="463"/>
      <c r="FM8" s="463"/>
      <c r="FN8" s="463"/>
      <c r="FO8" s="463"/>
      <c r="FP8" s="463"/>
      <c r="FQ8" s="463"/>
      <c r="FR8" s="463"/>
      <c r="FS8" s="463"/>
      <c r="FT8" s="463"/>
      <c r="FU8" s="463"/>
      <c r="FV8" s="463"/>
      <c r="FW8" s="463"/>
      <c r="FX8" s="463"/>
      <c r="FY8" s="463"/>
      <c r="FZ8" s="463"/>
      <c r="GA8" s="463"/>
      <c r="GB8" s="463"/>
      <c r="GC8" s="463"/>
      <c r="GD8" s="463"/>
      <c r="GE8" s="463"/>
      <c r="GF8" s="463"/>
      <c r="GG8" s="463"/>
      <c r="GH8" s="463"/>
      <c r="GI8" s="463"/>
      <c r="GJ8" s="463"/>
      <c r="GK8" s="463"/>
      <c r="GL8" s="463"/>
      <c r="GM8" s="463"/>
      <c r="GN8" s="463"/>
      <c r="GO8" s="463"/>
      <c r="GP8" s="463"/>
      <c r="GQ8" s="463"/>
      <c r="GR8" s="463"/>
      <c r="GS8" s="463"/>
      <c r="GT8" s="463"/>
      <c r="GU8" s="463"/>
      <c r="GV8" s="463"/>
      <c r="GW8" s="463"/>
      <c r="GX8" s="463"/>
      <c r="GY8" s="463"/>
      <c r="GZ8" s="463"/>
      <c r="HA8" s="463"/>
      <c r="HB8" s="463"/>
      <c r="HC8" s="463"/>
      <c r="HD8" s="463"/>
      <c r="HE8" s="463"/>
      <c r="HF8" s="463"/>
      <c r="HG8" s="463"/>
      <c r="HH8" s="463"/>
      <c r="HI8" s="463"/>
      <c r="HJ8" s="463"/>
      <c r="HK8" s="463"/>
      <c r="HL8" s="463"/>
      <c r="HM8" s="463"/>
      <c r="HN8" s="463"/>
      <c r="HO8" s="463"/>
      <c r="HP8" s="463"/>
      <c r="HQ8" s="463"/>
      <c r="HR8" s="463"/>
      <c r="HS8" s="463"/>
      <c r="HT8" s="463"/>
      <c r="HU8" s="463"/>
      <c r="HV8" s="463"/>
      <c r="HW8" s="463"/>
      <c r="HX8" s="463"/>
      <c r="HY8" s="463"/>
      <c r="HZ8" s="463"/>
      <c r="IA8" s="463"/>
      <c r="IB8" s="463"/>
      <c r="IC8" s="463"/>
      <c r="ID8" s="463"/>
      <c r="IE8" s="463"/>
      <c r="IF8" s="463"/>
      <c r="IG8" s="463"/>
      <c r="IH8" s="463"/>
      <c r="II8" s="463"/>
      <c r="IJ8" s="463"/>
      <c r="IK8" s="463"/>
      <c r="IL8" s="463"/>
      <c r="IM8" s="463"/>
      <c r="IN8" s="463"/>
      <c r="IO8" s="463"/>
      <c r="IP8" s="463"/>
      <c r="IQ8" s="463"/>
      <c r="IR8" s="463"/>
      <c r="IS8" s="463"/>
      <c r="IT8" s="463"/>
      <c r="IU8" s="463"/>
      <c r="IV8" s="463"/>
      <c r="IW8" s="463"/>
      <c r="IX8" s="463"/>
      <c r="IY8" s="463"/>
      <c r="IZ8" s="463"/>
      <c r="JA8" s="463"/>
      <c r="JB8" s="463"/>
      <c r="JC8" s="463"/>
      <c r="JD8" s="463"/>
      <c r="JE8" s="463"/>
      <c r="JF8" s="463"/>
      <c r="JG8" s="463"/>
      <c r="JH8" s="463"/>
      <c r="JI8" s="463"/>
      <c r="JJ8" s="463"/>
      <c r="JK8" s="463"/>
      <c r="JL8" s="463"/>
      <c r="JM8" s="463"/>
      <c r="JN8" s="463"/>
      <c r="JO8" s="463"/>
      <c r="JP8" s="463"/>
      <c r="JQ8" s="463"/>
      <c r="JR8" s="463"/>
      <c r="JS8" s="463"/>
      <c r="JT8" s="463"/>
      <c r="JU8" s="463"/>
      <c r="JV8" s="463"/>
      <c r="JW8" s="463"/>
      <c r="JX8" s="463"/>
      <c r="JY8" s="463"/>
      <c r="JZ8" s="463"/>
      <c r="KA8" s="463"/>
      <c r="KB8" s="463"/>
      <c r="KC8" s="463"/>
      <c r="KD8" s="463"/>
      <c r="KE8" s="463"/>
      <c r="KF8" s="463"/>
      <c r="KG8" s="463"/>
      <c r="KH8" s="463"/>
      <c r="KI8" s="463"/>
      <c r="KJ8" s="463"/>
      <c r="KK8" s="463"/>
      <c r="KL8" s="463"/>
      <c r="KM8" s="463"/>
      <c r="KN8" s="463"/>
      <c r="KO8" s="463"/>
      <c r="KP8" s="463"/>
      <c r="KQ8" s="463"/>
      <c r="KR8" s="463"/>
      <c r="KS8" s="463"/>
      <c r="KT8" s="463"/>
      <c r="KU8" s="463"/>
      <c r="KV8" s="463"/>
      <c r="KW8" s="463"/>
      <c r="KX8" s="463"/>
      <c r="KY8" s="463"/>
      <c r="KZ8" s="463"/>
      <c r="LA8" s="463"/>
      <c r="LB8" s="463"/>
      <c r="LC8" s="463"/>
      <c r="LD8" s="463"/>
      <c r="LE8" s="463"/>
      <c r="LF8" s="463"/>
      <c r="LG8" s="463"/>
      <c r="LH8" s="463"/>
      <c r="LI8" s="463"/>
      <c r="LJ8" s="463"/>
      <c r="LK8" s="463"/>
      <c r="LL8" s="463"/>
      <c r="LM8" s="463"/>
      <c r="LN8" s="463"/>
      <c r="LO8" s="463"/>
      <c r="LP8" s="463"/>
      <c r="LQ8" s="463"/>
      <c r="LR8" s="463"/>
      <c r="LS8" s="463"/>
      <c r="LT8" s="463"/>
      <c r="LU8" s="463"/>
      <c r="LV8" s="463"/>
      <c r="LW8" s="463"/>
      <c r="LX8" s="463"/>
      <c r="LY8" s="463"/>
      <c r="LZ8" s="463"/>
      <c r="MA8" s="463"/>
      <c r="MB8" s="463"/>
      <c r="MC8" s="463"/>
      <c r="MD8" s="463"/>
      <c r="ME8" s="463"/>
      <c r="MF8" s="463"/>
      <c r="MG8" s="463"/>
      <c r="MH8" s="463"/>
      <c r="MI8" s="463"/>
      <c r="MJ8" s="463"/>
      <c r="MK8" s="463"/>
      <c r="ML8" s="463"/>
      <c r="MM8" s="463"/>
      <c r="MN8" s="463"/>
      <c r="MO8" s="463"/>
      <c r="MP8" s="463"/>
      <c r="MQ8" s="463"/>
      <c r="MR8" s="463"/>
      <c r="MS8" s="463"/>
      <c r="MT8" s="463"/>
      <c r="MU8" s="463"/>
      <c r="MV8" s="463"/>
      <c r="MW8" s="463"/>
      <c r="MX8" s="463"/>
      <c r="MY8" s="463"/>
      <c r="MZ8" s="463"/>
      <c r="NA8" s="463"/>
      <c r="NB8" s="463"/>
      <c r="NC8" s="463"/>
      <c r="ND8" s="463"/>
      <c r="NE8" s="463"/>
      <c r="NF8" s="463"/>
      <c r="NG8" s="463"/>
      <c r="NH8" s="463"/>
      <c r="NI8" s="463"/>
      <c r="NJ8" s="463"/>
      <c r="NK8" s="463"/>
      <c r="NL8" s="463"/>
      <c r="NM8" s="463"/>
      <c r="NN8" s="463"/>
      <c r="NO8" s="463"/>
      <c r="NP8" s="463"/>
      <c r="NQ8" s="463"/>
      <c r="NR8" s="463"/>
      <c r="NS8" s="463"/>
      <c r="NT8" s="463"/>
      <c r="NU8" s="463"/>
      <c r="NV8" s="463"/>
      <c r="NW8" s="463"/>
      <c r="NX8" s="463"/>
      <c r="NY8" s="463"/>
      <c r="NZ8" s="463"/>
      <c r="OA8" s="463"/>
      <c r="OB8" s="463"/>
      <c r="OC8" s="463"/>
      <c r="OD8" s="463"/>
      <c r="OE8" s="463"/>
      <c r="OF8" s="463"/>
      <c r="OG8" s="463"/>
      <c r="OH8" s="463"/>
      <c r="OI8" s="463"/>
      <c r="OJ8" s="463"/>
      <c r="OK8" s="463"/>
      <c r="OL8" s="463"/>
      <c r="OM8" s="463"/>
      <c r="ON8" s="463"/>
      <c r="OO8" s="463"/>
      <c r="OP8" s="463"/>
      <c r="OQ8" s="463"/>
      <c r="OR8" s="463"/>
      <c r="OS8" s="463"/>
      <c r="OT8" s="463"/>
      <c r="OU8" s="463"/>
      <c r="OV8" s="463"/>
      <c r="OW8" s="463"/>
      <c r="OX8" s="463"/>
      <c r="OY8" s="463"/>
      <c r="OZ8" s="463"/>
      <c r="PA8" s="463"/>
      <c r="PB8" s="463"/>
      <c r="PC8" s="463"/>
      <c r="PD8" s="463"/>
      <c r="PE8" s="463"/>
      <c r="PF8" s="463"/>
      <c r="PG8" s="463"/>
      <c r="PH8" s="463"/>
      <c r="PI8" s="463"/>
      <c r="PJ8" s="463"/>
      <c r="PK8" s="463"/>
      <c r="PL8" s="463"/>
      <c r="PM8" s="463"/>
      <c r="PN8" s="463"/>
      <c r="PO8" s="463"/>
      <c r="PP8" s="463"/>
      <c r="PQ8" s="463"/>
      <c r="PR8" s="463"/>
      <c r="PS8" s="463"/>
      <c r="PT8" s="463"/>
      <c r="PU8" s="463"/>
      <c r="PV8" s="463"/>
      <c r="PW8" s="463"/>
      <c r="PX8" s="463"/>
      <c r="PY8" s="463"/>
      <c r="PZ8" s="463"/>
      <c r="QA8" s="463"/>
      <c r="QB8" s="463"/>
      <c r="QC8" s="463"/>
      <c r="QD8" s="463"/>
      <c r="QE8" s="463"/>
      <c r="QF8" s="463"/>
      <c r="QG8" s="463"/>
      <c r="QH8" s="463"/>
      <c r="QI8" s="463"/>
      <c r="QJ8" s="463"/>
      <c r="QK8" s="463"/>
      <c r="QL8" s="463"/>
      <c r="QM8" s="463"/>
      <c r="QN8" s="463"/>
      <c r="QO8" s="463"/>
      <c r="QP8" s="463"/>
      <c r="QQ8" s="463"/>
      <c r="QR8" s="463"/>
      <c r="QS8" s="463"/>
      <c r="QT8" s="463"/>
      <c r="QU8" s="463"/>
      <c r="QV8" s="463"/>
      <c r="QW8" s="463"/>
      <c r="QX8" s="463"/>
      <c r="QY8" s="463"/>
      <c r="QZ8" s="463"/>
      <c r="RA8" s="463"/>
      <c r="RB8" s="463"/>
      <c r="RC8" s="463"/>
      <c r="RD8" s="463"/>
      <c r="RE8" s="463"/>
      <c r="RF8" s="463"/>
      <c r="RG8" s="463"/>
      <c r="RH8" s="463"/>
      <c r="RI8" s="463"/>
      <c r="RJ8" s="463"/>
      <c r="RK8" s="463"/>
      <c r="RL8" s="463"/>
      <c r="RM8" s="463"/>
      <c r="RN8" s="463"/>
      <c r="RO8" s="463"/>
      <c r="RP8" s="463"/>
      <c r="RQ8" s="463"/>
      <c r="RR8" s="463"/>
      <c r="RS8" s="463"/>
      <c r="RT8" s="463"/>
      <c r="RU8" s="463"/>
      <c r="RV8" s="463"/>
      <c r="RW8" s="463"/>
      <c r="RX8" s="463"/>
      <c r="RY8" s="463"/>
      <c r="RZ8" s="463"/>
      <c r="SA8" s="463"/>
      <c r="SB8" s="463"/>
      <c r="SC8" s="463"/>
      <c r="SD8" s="463"/>
      <c r="SE8" s="463"/>
      <c r="SF8" s="463"/>
      <c r="SG8" s="463"/>
      <c r="SH8" s="463"/>
      <c r="SI8" s="463"/>
      <c r="SJ8" s="463"/>
      <c r="SK8" s="463"/>
      <c r="SL8" s="463"/>
      <c r="SM8" s="463"/>
      <c r="SN8" s="463"/>
      <c r="SO8" s="463"/>
      <c r="SP8" s="463"/>
      <c r="SQ8" s="463"/>
      <c r="SR8" s="463"/>
      <c r="SS8" s="463"/>
      <c r="ST8" s="463"/>
      <c r="SU8" s="463"/>
      <c r="SV8" s="463"/>
      <c r="SW8" s="463"/>
      <c r="SX8" s="463"/>
      <c r="SY8" s="463"/>
      <c r="SZ8" s="463"/>
      <c r="TA8" s="463"/>
      <c r="TB8" s="463"/>
      <c r="TC8" s="463"/>
      <c r="TD8" s="463"/>
      <c r="TE8" s="463"/>
      <c r="TF8" s="463"/>
      <c r="TG8" s="463"/>
      <c r="TH8" s="463"/>
      <c r="TI8" s="463"/>
      <c r="TJ8" s="463"/>
      <c r="TK8" s="463"/>
      <c r="TL8" s="463"/>
      <c r="TM8" s="463"/>
      <c r="TN8" s="463"/>
      <c r="TO8" s="463"/>
      <c r="TP8" s="463"/>
      <c r="TQ8" s="463"/>
      <c r="TR8" s="463"/>
      <c r="TS8" s="463"/>
      <c r="TT8" s="463"/>
      <c r="TU8" s="463"/>
      <c r="TV8" s="463"/>
      <c r="TW8" s="463"/>
      <c r="TX8" s="463"/>
      <c r="TY8" s="463"/>
      <c r="TZ8" s="463"/>
      <c r="UA8" s="463"/>
      <c r="UB8" s="463"/>
      <c r="UC8" s="463"/>
      <c r="UD8" s="463"/>
      <c r="UE8" s="463"/>
      <c r="UF8" s="463"/>
      <c r="UG8" s="463"/>
      <c r="UH8" s="463"/>
      <c r="UI8" s="463"/>
      <c r="UJ8" s="463"/>
      <c r="UK8" s="463"/>
      <c r="UL8" s="463"/>
      <c r="UM8" s="463"/>
      <c r="UN8" s="463"/>
      <c r="UO8" s="463"/>
      <c r="UP8" s="463"/>
      <c r="UQ8" s="463"/>
      <c r="UR8" s="463"/>
      <c r="US8" s="463"/>
      <c r="UT8" s="463"/>
      <c r="UU8" s="463"/>
      <c r="UV8" s="463"/>
      <c r="UW8" s="463"/>
      <c r="UX8" s="463"/>
      <c r="UY8" s="463"/>
      <c r="UZ8" s="463"/>
      <c r="VA8" s="463"/>
      <c r="VB8" s="463"/>
      <c r="VC8" s="463"/>
      <c r="VD8" s="463"/>
      <c r="VE8" s="463"/>
      <c r="VF8" s="463"/>
      <c r="VG8" s="463"/>
      <c r="VH8" s="463"/>
      <c r="VI8" s="463"/>
      <c r="VJ8" s="463"/>
      <c r="VK8" s="463"/>
      <c r="VL8" s="463"/>
      <c r="VM8" s="463"/>
      <c r="VN8" s="463"/>
      <c r="VO8" s="463"/>
      <c r="VP8" s="463"/>
      <c r="VQ8" s="463"/>
      <c r="VR8" s="463"/>
      <c r="VS8" s="463"/>
      <c r="VT8" s="463"/>
      <c r="VU8" s="463"/>
      <c r="VV8" s="463"/>
      <c r="VW8" s="463"/>
      <c r="VX8" s="463"/>
      <c r="VY8" s="463"/>
      <c r="VZ8" s="463"/>
      <c r="WA8" s="463"/>
      <c r="WB8" s="463"/>
      <c r="WC8" s="463"/>
      <c r="WD8" s="463"/>
      <c r="WE8" s="463"/>
      <c r="WF8" s="463"/>
      <c r="WG8" s="463"/>
      <c r="WH8" s="463"/>
      <c r="WI8" s="463"/>
      <c r="WJ8" s="463"/>
      <c r="WK8" s="463"/>
      <c r="WL8" s="463"/>
      <c r="WM8" s="463"/>
      <c r="WN8" s="463"/>
      <c r="WO8" s="463"/>
      <c r="WP8" s="463"/>
      <c r="WQ8" s="463"/>
      <c r="WR8" s="463"/>
      <c r="WS8" s="463"/>
      <c r="WT8" s="463"/>
      <c r="WU8" s="463"/>
      <c r="WV8" s="463"/>
      <c r="WW8" s="463"/>
      <c r="WX8" s="463"/>
      <c r="WY8" s="463"/>
      <c r="WZ8" s="463"/>
      <c r="XA8" s="463"/>
      <c r="XB8" s="463"/>
      <c r="XC8" s="463"/>
      <c r="XD8" s="463"/>
      <c r="XE8" s="463"/>
      <c r="XF8" s="463"/>
      <c r="XG8" s="463"/>
      <c r="XH8" s="463"/>
      <c r="XI8" s="463"/>
      <c r="XJ8" s="463"/>
      <c r="XK8" s="463"/>
      <c r="XL8" s="463"/>
      <c r="XM8" s="463"/>
      <c r="XN8" s="463"/>
      <c r="XO8" s="463"/>
      <c r="XP8" s="463"/>
      <c r="XQ8" s="463"/>
      <c r="XR8" s="463"/>
      <c r="XS8" s="463"/>
      <c r="XT8" s="463"/>
      <c r="XU8" s="463"/>
      <c r="XV8" s="463"/>
      <c r="XW8" s="463"/>
      <c r="XX8" s="463"/>
      <c r="XY8" s="463"/>
      <c r="XZ8" s="463"/>
      <c r="YA8" s="463"/>
      <c r="YB8" s="463"/>
      <c r="YC8" s="463"/>
      <c r="YD8" s="463"/>
      <c r="YE8" s="463"/>
      <c r="YF8" s="463"/>
      <c r="YG8" s="463"/>
      <c r="YH8" s="463"/>
      <c r="YI8" s="463"/>
      <c r="YJ8" s="463"/>
      <c r="YK8" s="463"/>
      <c r="YL8" s="463"/>
      <c r="YM8" s="463"/>
      <c r="YN8" s="463"/>
      <c r="YO8" s="463"/>
      <c r="YP8" s="463"/>
      <c r="YQ8" s="463"/>
      <c r="YR8" s="463"/>
      <c r="YS8" s="463"/>
      <c r="YT8" s="463"/>
      <c r="YU8" s="463"/>
      <c r="YV8" s="463"/>
      <c r="YW8" s="463"/>
      <c r="YX8" s="463"/>
      <c r="YY8" s="463"/>
      <c r="YZ8" s="463"/>
      <c r="ZA8" s="463"/>
      <c r="ZB8" s="463"/>
      <c r="ZC8" s="463"/>
      <c r="ZD8" s="463"/>
      <c r="ZE8" s="463"/>
      <c r="ZF8" s="463"/>
      <c r="ZG8" s="463"/>
      <c r="ZH8" s="463"/>
      <c r="ZI8" s="463"/>
      <c r="ZJ8" s="463"/>
      <c r="ZK8" s="463"/>
      <c r="ZL8" s="463"/>
      <c r="ZM8" s="463"/>
      <c r="ZN8" s="463"/>
      <c r="ZO8" s="463"/>
      <c r="ZP8" s="463"/>
      <c r="ZQ8" s="463"/>
      <c r="ZR8" s="463"/>
      <c r="ZS8" s="463"/>
      <c r="ZT8" s="463"/>
      <c r="ZU8" s="463"/>
      <c r="ZV8" s="463"/>
      <c r="ZW8" s="463"/>
      <c r="ZX8" s="463"/>
      <c r="ZY8" s="463"/>
      <c r="ZZ8" s="463"/>
      <c r="AAA8" s="463"/>
      <c r="AAB8" s="463"/>
      <c r="AAC8" s="463"/>
      <c r="AAD8" s="463"/>
      <c r="AAE8" s="463"/>
      <c r="AAF8" s="463"/>
      <c r="AAG8" s="463"/>
      <c r="AAH8" s="463"/>
      <c r="AAI8" s="463"/>
      <c r="AAJ8" s="463"/>
      <c r="AAK8" s="463"/>
      <c r="AAL8" s="463"/>
      <c r="AAM8" s="463"/>
      <c r="AAN8" s="463"/>
      <c r="AAO8" s="463"/>
      <c r="AAP8" s="463"/>
      <c r="AAQ8" s="463"/>
      <c r="AAR8" s="463"/>
      <c r="AAS8" s="463"/>
      <c r="AAT8" s="463"/>
      <c r="AAU8" s="463"/>
      <c r="AAV8" s="463"/>
      <c r="AAW8" s="463"/>
      <c r="AAX8" s="463"/>
      <c r="AAY8" s="463"/>
      <c r="AAZ8" s="463"/>
      <c r="ABA8" s="463"/>
      <c r="ABB8" s="463"/>
      <c r="ABC8" s="463"/>
      <c r="ABD8" s="463"/>
      <c r="ABE8" s="463"/>
      <c r="ABF8" s="463"/>
      <c r="ABG8" s="463"/>
      <c r="ABH8" s="463"/>
      <c r="ABI8" s="463"/>
      <c r="ABJ8" s="463"/>
      <c r="ABK8" s="463"/>
      <c r="ABL8" s="463"/>
      <c r="ABM8" s="463"/>
      <c r="ABN8" s="463"/>
      <c r="ABO8" s="463"/>
      <c r="ABP8" s="463"/>
      <c r="ABQ8" s="463"/>
      <c r="ABR8" s="463"/>
      <c r="ABS8" s="463"/>
      <c r="ABT8" s="463"/>
      <c r="ABU8" s="463"/>
      <c r="ABV8" s="463"/>
      <c r="ABW8" s="463"/>
      <c r="ABX8" s="463"/>
      <c r="ABY8" s="463"/>
      <c r="ABZ8" s="463"/>
      <c r="ACA8" s="463"/>
      <c r="ACB8" s="463"/>
      <c r="ACC8" s="463"/>
      <c r="ACD8" s="463"/>
      <c r="ACE8" s="463"/>
      <c r="ACF8" s="463"/>
      <c r="ACG8" s="463"/>
      <c r="ACH8" s="463"/>
      <c r="ACI8" s="463"/>
      <c r="ACJ8" s="463"/>
      <c r="ACK8" s="463"/>
      <c r="ACL8" s="463"/>
      <c r="ACM8" s="463"/>
      <c r="ACN8" s="463"/>
      <c r="ACO8" s="463"/>
      <c r="ACP8" s="463"/>
      <c r="ACQ8" s="463"/>
      <c r="ACR8" s="463"/>
      <c r="ACS8" s="463"/>
      <c r="ACT8" s="463"/>
      <c r="ACU8" s="463"/>
      <c r="ACV8" s="463"/>
      <c r="ACW8" s="463"/>
      <c r="ACX8" s="463"/>
      <c r="ACY8" s="463"/>
      <c r="ACZ8" s="463"/>
      <c r="ADA8" s="463"/>
      <c r="ADB8" s="463"/>
      <c r="ADC8" s="463"/>
      <c r="ADD8" s="463"/>
      <c r="ADE8" s="463"/>
      <c r="ADF8" s="463"/>
      <c r="ADG8" s="463"/>
      <c r="ADH8" s="463"/>
      <c r="ADI8" s="463"/>
      <c r="ADJ8" s="463"/>
      <c r="ADK8" s="463"/>
      <c r="ADL8" s="463"/>
      <c r="ADM8" s="463"/>
      <c r="ADN8" s="463"/>
      <c r="ADO8" s="463"/>
      <c r="ADP8" s="463"/>
      <c r="ADQ8" s="463"/>
      <c r="ADR8" s="463"/>
      <c r="ADS8" s="463"/>
      <c r="ADT8" s="463"/>
      <c r="ADU8" s="463"/>
      <c r="ADV8" s="463"/>
      <c r="ADW8" s="463"/>
      <c r="ADX8" s="463"/>
      <c r="ADY8" s="463"/>
      <c r="ADZ8" s="463"/>
      <c r="AEA8" s="463"/>
      <c r="AEB8" s="463"/>
      <c r="AEC8" s="463"/>
      <c r="AED8" s="463"/>
      <c r="AEE8" s="463"/>
      <c r="AEF8" s="463"/>
      <c r="AEG8" s="463"/>
      <c r="AEH8" s="463"/>
      <c r="AEI8" s="463"/>
      <c r="AEJ8" s="463"/>
      <c r="AEK8" s="463"/>
      <c r="AEL8" s="463"/>
      <c r="AEM8" s="463"/>
      <c r="AEN8" s="463"/>
      <c r="AEO8" s="463"/>
      <c r="AEP8" s="463"/>
      <c r="AEQ8" s="463"/>
      <c r="AER8" s="463"/>
      <c r="AES8" s="463"/>
      <c r="AET8" s="463"/>
      <c r="AEU8" s="463"/>
      <c r="AEV8" s="463"/>
      <c r="AEW8" s="463"/>
      <c r="AEX8" s="463"/>
      <c r="AEY8" s="463"/>
      <c r="AEZ8" s="463"/>
      <c r="AFA8" s="463"/>
      <c r="AFB8" s="463"/>
      <c r="AFC8" s="463"/>
      <c r="AFD8" s="463"/>
      <c r="AFE8" s="463"/>
      <c r="AFF8" s="463"/>
      <c r="AFG8" s="463"/>
      <c r="AFH8" s="463"/>
      <c r="AFI8" s="463"/>
      <c r="AFJ8" s="463"/>
      <c r="AFK8" s="463"/>
      <c r="AFL8" s="463"/>
      <c r="AFM8" s="463"/>
      <c r="AFN8" s="463"/>
      <c r="AFO8" s="463"/>
      <c r="AFP8" s="463"/>
      <c r="AFQ8" s="463"/>
      <c r="AFR8" s="463"/>
      <c r="AFS8" s="463"/>
      <c r="AFT8" s="463"/>
      <c r="AFU8" s="463"/>
      <c r="AFV8" s="463"/>
      <c r="AFW8" s="463"/>
      <c r="AFX8" s="463"/>
      <c r="AFY8" s="463"/>
      <c r="AFZ8" s="463"/>
      <c r="AGA8" s="463"/>
      <c r="AGB8" s="463"/>
      <c r="AGC8" s="463"/>
      <c r="AGD8" s="463"/>
      <c r="AGE8" s="463"/>
      <c r="AGF8" s="463"/>
      <c r="AGG8" s="463"/>
      <c r="AGH8" s="463"/>
      <c r="AGI8" s="463"/>
      <c r="AGJ8" s="463"/>
      <c r="AGK8" s="463"/>
      <c r="AGL8" s="463"/>
      <c r="AGM8" s="463"/>
      <c r="AGN8" s="463"/>
      <c r="AGO8" s="463"/>
      <c r="AGP8" s="463"/>
      <c r="AGQ8" s="463"/>
      <c r="AGR8" s="463"/>
      <c r="AGS8" s="463"/>
      <c r="AGT8" s="463"/>
      <c r="AGU8" s="463"/>
      <c r="AGV8" s="463"/>
      <c r="AGW8" s="463"/>
      <c r="AGX8" s="463"/>
      <c r="AGY8" s="463"/>
      <c r="AGZ8" s="463"/>
      <c r="AHA8" s="463"/>
      <c r="AHB8" s="463"/>
      <c r="AHC8" s="463"/>
      <c r="AHD8" s="463"/>
      <c r="AHE8" s="463"/>
      <c r="AHF8" s="463"/>
      <c r="AHG8" s="463"/>
      <c r="AHH8" s="463"/>
      <c r="AHI8" s="463"/>
      <c r="AHJ8" s="463"/>
      <c r="AHK8" s="463"/>
      <c r="AHL8" s="463"/>
      <c r="AHM8" s="463"/>
      <c r="AHN8" s="463"/>
      <c r="AHO8" s="463"/>
      <c r="AHP8" s="463"/>
      <c r="AHQ8" s="463"/>
      <c r="AHR8" s="463"/>
      <c r="AHS8" s="463"/>
      <c r="AHT8" s="463"/>
      <c r="AHU8" s="463"/>
      <c r="AHV8" s="463"/>
      <c r="AHW8" s="463"/>
      <c r="AHX8" s="463"/>
      <c r="AHY8" s="463"/>
      <c r="AHZ8" s="463"/>
      <c r="AIA8" s="463"/>
      <c r="AIB8" s="463"/>
      <c r="AIC8" s="463"/>
      <c r="AID8" s="463"/>
      <c r="AIE8" s="463"/>
      <c r="AIF8" s="463"/>
      <c r="AIG8" s="463"/>
      <c r="AIH8" s="463"/>
      <c r="AII8" s="463"/>
      <c r="AIJ8" s="463"/>
      <c r="AIK8" s="463"/>
      <c r="AIL8" s="463"/>
      <c r="AIM8" s="463"/>
      <c r="AIN8" s="463"/>
      <c r="AIO8" s="463"/>
      <c r="AIP8" s="463"/>
      <c r="AIQ8" s="463"/>
      <c r="AIR8" s="463"/>
      <c r="AIS8" s="463"/>
      <c r="AIT8" s="463"/>
      <c r="AIU8" s="463"/>
      <c r="AIV8" s="463"/>
      <c r="AIW8" s="463"/>
      <c r="AIX8" s="463"/>
      <c r="AIY8" s="463"/>
      <c r="AIZ8" s="463"/>
      <c r="AJA8" s="463"/>
      <c r="AJB8" s="463"/>
      <c r="AJC8" s="463"/>
      <c r="AJD8" s="463"/>
      <c r="AJE8" s="463"/>
      <c r="AJF8" s="463"/>
      <c r="AJG8" s="463"/>
      <c r="AJH8" s="463"/>
      <c r="AJI8" s="463"/>
      <c r="AJJ8" s="463"/>
      <c r="AJK8" s="463"/>
      <c r="AJL8" s="463"/>
      <c r="AJM8" s="463"/>
      <c r="AJN8" s="463"/>
      <c r="AJO8" s="463"/>
      <c r="AJP8" s="463"/>
      <c r="AJQ8" s="463"/>
      <c r="AJR8" s="463"/>
      <c r="AJS8" s="463"/>
      <c r="AJT8" s="463"/>
      <c r="AJU8" s="463"/>
      <c r="AJV8" s="463"/>
      <c r="AJW8" s="463"/>
      <c r="AJX8" s="463"/>
      <c r="AJY8" s="463"/>
      <c r="AJZ8" s="463"/>
      <c r="AKA8" s="463"/>
      <c r="AKB8" s="463"/>
      <c r="AKC8" s="463"/>
      <c r="AKD8" s="463"/>
      <c r="AKE8" s="463"/>
      <c r="AKF8" s="463"/>
    </row>
    <row r="9" spans="1:986">
      <c r="A9" s="883"/>
      <c r="B9" s="472" t="s">
        <v>490</v>
      </c>
      <c r="C9" s="473">
        <v>226.46940042399999</v>
      </c>
      <c r="D9" s="473">
        <v>236.82423297849999</v>
      </c>
      <c r="E9" s="473">
        <v>74.153208053500009</v>
      </c>
      <c r="F9" s="473">
        <v>89.444623425000003</v>
      </c>
      <c r="G9" s="473">
        <v>186.667603746</v>
      </c>
      <c r="H9" s="473">
        <v>222.01584457300001</v>
      </c>
      <c r="I9" s="473">
        <v>253.37246402521629</v>
      </c>
      <c r="J9" s="1592">
        <v>270.21934459813428</v>
      </c>
      <c r="K9" s="473">
        <v>259.27393268094113</v>
      </c>
      <c r="L9" s="473">
        <v>261.31101106515234</v>
      </c>
      <c r="M9" s="473">
        <v>276.7945284551156</v>
      </c>
      <c r="N9" s="473">
        <v>296.29738417806334</v>
      </c>
      <c r="O9" s="465"/>
      <c r="P9" s="915" t="s">
        <v>359</v>
      </c>
      <c r="Q9" s="916">
        <v>183.631529379</v>
      </c>
      <c r="R9" s="917">
        <v>195.05427023193181</v>
      </c>
      <c r="S9" s="1593">
        <v>217.12249153578568</v>
      </c>
      <c r="T9" s="917">
        <v>218.92954028069997</v>
      </c>
      <c r="U9" s="917">
        <v>217.95836553555822</v>
      </c>
      <c r="V9" s="917">
        <v>222.12413125643076</v>
      </c>
      <c r="W9" s="917">
        <v>215.75506984797735</v>
      </c>
      <c r="X9" s="921">
        <f t="shared" si="0"/>
        <v>0.17493477605731345</v>
      </c>
      <c r="Y9" s="463"/>
      <c r="Z9" s="463"/>
      <c r="AA9" s="463"/>
      <c r="AB9" s="463"/>
      <c r="AC9" s="463"/>
      <c r="AD9" s="463"/>
      <c r="AE9" s="463"/>
      <c r="AF9" s="463"/>
      <c r="AG9" s="463"/>
      <c r="AH9" s="463"/>
      <c r="AI9" s="463"/>
      <c r="AJ9" s="463"/>
      <c r="AK9" s="463"/>
      <c r="AL9" s="463"/>
      <c r="AM9" s="463"/>
      <c r="AN9" s="463"/>
      <c r="AO9" s="463"/>
      <c r="AP9" s="463"/>
      <c r="AQ9" s="463"/>
      <c r="AR9" s="463"/>
      <c r="AS9" s="463"/>
      <c r="AT9" s="463"/>
      <c r="AU9" s="463"/>
      <c r="AV9" s="463"/>
      <c r="AW9" s="463"/>
      <c r="AX9" s="463"/>
      <c r="AY9" s="463"/>
      <c r="AZ9" s="463"/>
      <c r="BA9" s="463"/>
      <c r="BB9" s="463"/>
      <c r="BC9" s="463"/>
      <c r="BD9" s="463"/>
      <c r="BE9" s="463"/>
      <c r="BF9" s="463"/>
      <c r="BG9" s="463"/>
      <c r="BH9" s="463"/>
      <c r="BI9" s="463"/>
      <c r="BJ9" s="463"/>
      <c r="BK9" s="463"/>
      <c r="BL9" s="463"/>
      <c r="BM9" s="463"/>
      <c r="BN9" s="463"/>
      <c r="BO9" s="463"/>
      <c r="BP9" s="463"/>
      <c r="BQ9" s="463"/>
      <c r="BR9" s="463"/>
      <c r="BS9" s="463"/>
      <c r="BT9" s="463"/>
      <c r="BU9" s="463"/>
      <c r="BV9" s="463"/>
      <c r="BW9" s="463"/>
      <c r="BX9" s="463"/>
      <c r="BY9" s="463"/>
      <c r="BZ9" s="463"/>
      <c r="CA9" s="463"/>
      <c r="CB9" s="463"/>
      <c r="CC9" s="463"/>
      <c r="CD9" s="463"/>
      <c r="CE9" s="463"/>
      <c r="CF9" s="463"/>
      <c r="CG9" s="463"/>
      <c r="CH9" s="463"/>
      <c r="CI9" s="463"/>
      <c r="CJ9" s="463"/>
      <c r="CK9" s="463"/>
      <c r="CL9" s="463"/>
      <c r="CM9" s="463"/>
      <c r="CN9" s="463"/>
      <c r="CO9" s="463"/>
      <c r="CP9" s="463"/>
      <c r="CQ9" s="463"/>
      <c r="CR9" s="463"/>
      <c r="CS9" s="463"/>
      <c r="CT9" s="463"/>
      <c r="CU9" s="463"/>
      <c r="CV9" s="463"/>
      <c r="CW9" s="463"/>
      <c r="CX9" s="463"/>
      <c r="CY9" s="463"/>
      <c r="CZ9" s="463"/>
      <c r="DA9" s="463"/>
      <c r="DB9" s="463"/>
      <c r="DC9" s="463"/>
      <c r="DD9" s="463"/>
      <c r="DE9" s="463"/>
      <c r="DF9" s="463"/>
      <c r="DG9" s="463"/>
      <c r="DH9" s="463"/>
      <c r="DI9" s="463"/>
      <c r="DJ9" s="463"/>
      <c r="DK9" s="463"/>
      <c r="DL9" s="463"/>
      <c r="DM9" s="463"/>
      <c r="DN9" s="463"/>
      <c r="DO9" s="463"/>
      <c r="DP9" s="463"/>
      <c r="DQ9" s="463"/>
      <c r="DR9" s="463"/>
      <c r="DS9" s="463"/>
      <c r="DT9" s="463"/>
      <c r="DU9" s="463"/>
      <c r="DV9" s="463"/>
      <c r="DW9" s="463"/>
      <c r="DX9" s="463"/>
      <c r="DY9" s="463"/>
      <c r="DZ9" s="463"/>
      <c r="EA9" s="463"/>
      <c r="EB9" s="463"/>
      <c r="EC9" s="463"/>
      <c r="ED9" s="463"/>
      <c r="EE9" s="463"/>
      <c r="EF9" s="463"/>
      <c r="EG9" s="463"/>
      <c r="EH9" s="463"/>
      <c r="EI9" s="463"/>
      <c r="EJ9" s="463"/>
      <c r="EK9" s="463"/>
      <c r="EL9" s="463"/>
      <c r="EM9" s="463"/>
      <c r="EN9" s="463"/>
      <c r="EO9" s="463"/>
      <c r="EP9" s="463"/>
      <c r="EQ9" s="463"/>
      <c r="ER9" s="463"/>
      <c r="ES9" s="463"/>
      <c r="ET9" s="463"/>
      <c r="EU9" s="463"/>
      <c r="EV9" s="463"/>
      <c r="EW9" s="463"/>
      <c r="EX9" s="463"/>
      <c r="EY9" s="463"/>
      <c r="EZ9" s="463"/>
      <c r="FA9" s="463"/>
      <c r="FB9" s="463"/>
      <c r="FC9" s="463"/>
      <c r="FD9" s="463"/>
      <c r="FE9" s="463"/>
      <c r="FF9" s="463"/>
      <c r="FG9" s="463"/>
      <c r="FH9" s="463"/>
      <c r="FI9" s="463"/>
      <c r="FJ9" s="463"/>
      <c r="FK9" s="463"/>
      <c r="FL9" s="463"/>
      <c r="FM9" s="463"/>
      <c r="FN9" s="463"/>
      <c r="FO9" s="463"/>
      <c r="FP9" s="463"/>
      <c r="FQ9" s="463"/>
      <c r="FR9" s="463"/>
      <c r="FS9" s="463"/>
      <c r="FT9" s="463"/>
      <c r="FU9" s="463"/>
      <c r="FV9" s="463"/>
      <c r="FW9" s="463"/>
      <c r="FX9" s="463"/>
      <c r="FY9" s="463"/>
      <c r="FZ9" s="463"/>
      <c r="GA9" s="463"/>
      <c r="GB9" s="463"/>
      <c r="GC9" s="463"/>
      <c r="GD9" s="463"/>
      <c r="GE9" s="463"/>
      <c r="GF9" s="463"/>
      <c r="GG9" s="463"/>
      <c r="GH9" s="463"/>
      <c r="GI9" s="463"/>
      <c r="GJ9" s="463"/>
      <c r="GK9" s="463"/>
      <c r="GL9" s="463"/>
      <c r="GM9" s="463"/>
      <c r="GN9" s="463"/>
      <c r="GO9" s="463"/>
      <c r="GP9" s="463"/>
      <c r="GQ9" s="463"/>
      <c r="GR9" s="463"/>
      <c r="GS9" s="463"/>
      <c r="GT9" s="463"/>
      <c r="GU9" s="463"/>
      <c r="GV9" s="463"/>
      <c r="GW9" s="463"/>
      <c r="GX9" s="463"/>
      <c r="GY9" s="463"/>
      <c r="GZ9" s="463"/>
      <c r="HA9" s="463"/>
      <c r="HB9" s="463"/>
      <c r="HC9" s="463"/>
      <c r="HD9" s="463"/>
      <c r="HE9" s="463"/>
      <c r="HF9" s="463"/>
      <c r="HG9" s="463"/>
      <c r="HH9" s="463"/>
      <c r="HI9" s="463"/>
      <c r="HJ9" s="463"/>
      <c r="HK9" s="463"/>
      <c r="HL9" s="463"/>
      <c r="HM9" s="463"/>
      <c r="HN9" s="463"/>
      <c r="HO9" s="463"/>
      <c r="HP9" s="463"/>
      <c r="HQ9" s="463"/>
      <c r="HR9" s="463"/>
      <c r="HS9" s="463"/>
      <c r="HT9" s="463"/>
      <c r="HU9" s="463"/>
      <c r="HV9" s="463"/>
      <c r="HW9" s="463"/>
      <c r="HX9" s="463"/>
      <c r="HY9" s="463"/>
      <c r="HZ9" s="463"/>
      <c r="IA9" s="463"/>
      <c r="IB9" s="463"/>
      <c r="IC9" s="463"/>
      <c r="ID9" s="463"/>
      <c r="IE9" s="463"/>
      <c r="IF9" s="463"/>
      <c r="IG9" s="463"/>
      <c r="IH9" s="463"/>
      <c r="II9" s="463"/>
      <c r="IJ9" s="463"/>
      <c r="IK9" s="463"/>
      <c r="IL9" s="463"/>
      <c r="IM9" s="463"/>
      <c r="IN9" s="463"/>
      <c r="IO9" s="463"/>
      <c r="IP9" s="463"/>
      <c r="IQ9" s="463"/>
      <c r="IR9" s="463"/>
      <c r="IS9" s="463"/>
      <c r="IT9" s="463"/>
      <c r="IU9" s="463"/>
      <c r="IV9" s="463"/>
      <c r="IW9" s="463"/>
      <c r="IX9" s="463"/>
      <c r="IY9" s="463"/>
      <c r="IZ9" s="463"/>
      <c r="JA9" s="463"/>
      <c r="JB9" s="463"/>
      <c r="JC9" s="463"/>
      <c r="JD9" s="463"/>
      <c r="JE9" s="463"/>
      <c r="JF9" s="463"/>
      <c r="JG9" s="463"/>
      <c r="JH9" s="463"/>
      <c r="JI9" s="463"/>
      <c r="JJ9" s="463"/>
      <c r="JK9" s="463"/>
      <c r="JL9" s="463"/>
      <c r="JM9" s="463"/>
      <c r="JN9" s="463"/>
      <c r="JO9" s="463"/>
      <c r="JP9" s="463"/>
      <c r="JQ9" s="463"/>
      <c r="JR9" s="463"/>
      <c r="JS9" s="463"/>
      <c r="JT9" s="463"/>
      <c r="JU9" s="463"/>
      <c r="JV9" s="463"/>
      <c r="JW9" s="463"/>
      <c r="JX9" s="463"/>
      <c r="JY9" s="463"/>
      <c r="JZ9" s="463"/>
      <c r="KA9" s="463"/>
      <c r="KB9" s="463"/>
      <c r="KC9" s="463"/>
      <c r="KD9" s="463"/>
      <c r="KE9" s="463"/>
      <c r="KF9" s="463"/>
      <c r="KG9" s="463"/>
      <c r="KH9" s="463"/>
      <c r="KI9" s="463"/>
      <c r="KJ9" s="463"/>
      <c r="KK9" s="463"/>
      <c r="KL9" s="463"/>
      <c r="KM9" s="463"/>
      <c r="KN9" s="463"/>
      <c r="KO9" s="463"/>
      <c r="KP9" s="463"/>
      <c r="KQ9" s="463"/>
      <c r="KR9" s="463"/>
      <c r="KS9" s="463"/>
      <c r="KT9" s="463"/>
      <c r="KU9" s="463"/>
      <c r="KV9" s="463"/>
      <c r="KW9" s="463"/>
      <c r="KX9" s="463"/>
      <c r="KY9" s="463"/>
      <c r="KZ9" s="463"/>
      <c r="LA9" s="463"/>
      <c r="LB9" s="463"/>
      <c r="LC9" s="463"/>
      <c r="LD9" s="463"/>
      <c r="LE9" s="463"/>
      <c r="LF9" s="463"/>
      <c r="LG9" s="463"/>
      <c r="LH9" s="463"/>
      <c r="LI9" s="463"/>
      <c r="LJ9" s="463"/>
      <c r="LK9" s="463"/>
      <c r="LL9" s="463"/>
      <c r="LM9" s="463"/>
      <c r="LN9" s="463"/>
      <c r="LO9" s="463"/>
      <c r="LP9" s="463"/>
      <c r="LQ9" s="463"/>
      <c r="LR9" s="463"/>
      <c r="LS9" s="463"/>
      <c r="LT9" s="463"/>
      <c r="LU9" s="463"/>
      <c r="LV9" s="463"/>
      <c r="LW9" s="463"/>
      <c r="LX9" s="463"/>
      <c r="LY9" s="463"/>
      <c r="LZ9" s="463"/>
      <c r="MA9" s="463"/>
      <c r="MB9" s="463"/>
      <c r="MC9" s="463"/>
      <c r="MD9" s="463"/>
      <c r="ME9" s="463"/>
      <c r="MF9" s="463"/>
      <c r="MG9" s="463"/>
      <c r="MH9" s="463"/>
      <c r="MI9" s="463"/>
      <c r="MJ9" s="463"/>
      <c r="MK9" s="463"/>
      <c r="ML9" s="463"/>
      <c r="MM9" s="463"/>
      <c r="MN9" s="463"/>
      <c r="MO9" s="463"/>
      <c r="MP9" s="463"/>
      <c r="MQ9" s="463"/>
      <c r="MR9" s="463"/>
      <c r="MS9" s="463"/>
      <c r="MT9" s="463"/>
      <c r="MU9" s="463"/>
      <c r="MV9" s="463"/>
      <c r="MW9" s="463"/>
      <c r="MX9" s="463"/>
      <c r="MY9" s="463"/>
      <c r="MZ9" s="463"/>
      <c r="NA9" s="463"/>
      <c r="NB9" s="463"/>
      <c r="NC9" s="463"/>
      <c r="ND9" s="463"/>
      <c r="NE9" s="463"/>
      <c r="NF9" s="463"/>
      <c r="NG9" s="463"/>
      <c r="NH9" s="463"/>
      <c r="NI9" s="463"/>
      <c r="NJ9" s="463"/>
      <c r="NK9" s="463"/>
      <c r="NL9" s="463"/>
      <c r="NM9" s="463"/>
      <c r="NN9" s="463"/>
      <c r="NO9" s="463"/>
      <c r="NP9" s="463"/>
      <c r="NQ9" s="463"/>
      <c r="NR9" s="463"/>
      <c r="NS9" s="463"/>
      <c r="NT9" s="463"/>
      <c r="NU9" s="463"/>
      <c r="NV9" s="463"/>
      <c r="NW9" s="463"/>
      <c r="NX9" s="463"/>
      <c r="NY9" s="463"/>
      <c r="NZ9" s="463"/>
      <c r="OA9" s="463"/>
      <c r="OB9" s="463"/>
      <c r="OC9" s="463"/>
      <c r="OD9" s="463"/>
      <c r="OE9" s="463"/>
      <c r="OF9" s="463"/>
      <c r="OG9" s="463"/>
      <c r="OH9" s="463"/>
      <c r="OI9" s="463"/>
      <c r="OJ9" s="463"/>
      <c r="OK9" s="463"/>
      <c r="OL9" s="463"/>
      <c r="OM9" s="463"/>
      <c r="ON9" s="463"/>
      <c r="OO9" s="463"/>
      <c r="OP9" s="463"/>
      <c r="OQ9" s="463"/>
      <c r="OR9" s="463"/>
      <c r="OS9" s="463"/>
      <c r="OT9" s="463"/>
      <c r="OU9" s="463"/>
      <c r="OV9" s="463"/>
      <c r="OW9" s="463"/>
      <c r="OX9" s="463"/>
      <c r="OY9" s="463"/>
      <c r="OZ9" s="463"/>
      <c r="PA9" s="463"/>
      <c r="PB9" s="463"/>
      <c r="PC9" s="463"/>
      <c r="PD9" s="463"/>
      <c r="PE9" s="463"/>
      <c r="PF9" s="463"/>
      <c r="PG9" s="463"/>
      <c r="PH9" s="463"/>
      <c r="PI9" s="463"/>
      <c r="PJ9" s="463"/>
      <c r="PK9" s="463"/>
      <c r="PL9" s="463"/>
      <c r="PM9" s="463"/>
      <c r="PN9" s="463"/>
      <c r="PO9" s="463"/>
      <c r="PP9" s="463"/>
      <c r="PQ9" s="463"/>
      <c r="PR9" s="463"/>
      <c r="PS9" s="463"/>
      <c r="PT9" s="463"/>
      <c r="PU9" s="463"/>
      <c r="PV9" s="463"/>
      <c r="PW9" s="463"/>
      <c r="PX9" s="463"/>
      <c r="PY9" s="463"/>
      <c r="PZ9" s="463"/>
      <c r="QA9" s="463"/>
      <c r="QB9" s="463"/>
      <c r="QC9" s="463"/>
      <c r="QD9" s="463"/>
      <c r="QE9" s="463"/>
      <c r="QF9" s="463"/>
      <c r="QG9" s="463"/>
      <c r="QH9" s="463"/>
      <c r="QI9" s="463"/>
      <c r="QJ9" s="463"/>
      <c r="QK9" s="463"/>
      <c r="QL9" s="463"/>
      <c r="QM9" s="463"/>
      <c r="QN9" s="463"/>
      <c r="QO9" s="463"/>
      <c r="QP9" s="463"/>
      <c r="QQ9" s="463"/>
      <c r="QR9" s="463"/>
      <c r="QS9" s="463"/>
      <c r="QT9" s="463"/>
      <c r="QU9" s="463"/>
      <c r="QV9" s="463"/>
      <c r="QW9" s="463"/>
      <c r="QX9" s="463"/>
      <c r="QY9" s="463"/>
      <c r="QZ9" s="463"/>
      <c r="RA9" s="463"/>
      <c r="RB9" s="463"/>
      <c r="RC9" s="463"/>
      <c r="RD9" s="463"/>
      <c r="RE9" s="463"/>
      <c r="RF9" s="463"/>
      <c r="RG9" s="463"/>
      <c r="RH9" s="463"/>
      <c r="RI9" s="463"/>
      <c r="RJ9" s="463"/>
      <c r="RK9" s="463"/>
      <c r="RL9" s="463"/>
      <c r="RM9" s="463"/>
      <c r="RN9" s="463"/>
      <c r="RO9" s="463"/>
      <c r="RP9" s="463"/>
      <c r="RQ9" s="463"/>
      <c r="RR9" s="463"/>
      <c r="RS9" s="463"/>
      <c r="RT9" s="463"/>
      <c r="RU9" s="463"/>
      <c r="RV9" s="463"/>
      <c r="RW9" s="463"/>
      <c r="RX9" s="463"/>
      <c r="RY9" s="463"/>
      <c r="RZ9" s="463"/>
      <c r="SA9" s="463"/>
      <c r="SB9" s="463"/>
      <c r="SC9" s="463"/>
      <c r="SD9" s="463"/>
      <c r="SE9" s="463"/>
      <c r="SF9" s="463"/>
      <c r="SG9" s="463"/>
      <c r="SH9" s="463"/>
      <c r="SI9" s="463"/>
      <c r="SJ9" s="463"/>
      <c r="SK9" s="463"/>
      <c r="SL9" s="463"/>
      <c r="SM9" s="463"/>
      <c r="SN9" s="463"/>
      <c r="SO9" s="463"/>
      <c r="SP9" s="463"/>
      <c r="SQ9" s="463"/>
      <c r="SR9" s="463"/>
      <c r="SS9" s="463"/>
      <c r="ST9" s="463"/>
      <c r="SU9" s="463"/>
      <c r="SV9" s="463"/>
      <c r="SW9" s="463"/>
      <c r="SX9" s="463"/>
      <c r="SY9" s="463"/>
      <c r="SZ9" s="463"/>
      <c r="TA9" s="463"/>
      <c r="TB9" s="463"/>
      <c r="TC9" s="463"/>
      <c r="TD9" s="463"/>
      <c r="TE9" s="463"/>
      <c r="TF9" s="463"/>
      <c r="TG9" s="463"/>
      <c r="TH9" s="463"/>
      <c r="TI9" s="463"/>
      <c r="TJ9" s="463"/>
      <c r="TK9" s="463"/>
      <c r="TL9" s="463"/>
      <c r="TM9" s="463"/>
      <c r="TN9" s="463"/>
      <c r="TO9" s="463"/>
      <c r="TP9" s="463"/>
      <c r="TQ9" s="463"/>
      <c r="TR9" s="463"/>
      <c r="TS9" s="463"/>
      <c r="TT9" s="463"/>
      <c r="TU9" s="463"/>
      <c r="TV9" s="463"/>
      <c r="TW9" s="463"/>
      <c r="TX9" s="463"/>
      <c r="TY9" s="463"/>
      <c r="TZ9" s="463"/>
      <c r="UA9" s="463"/>
      <c r="UB9" s="463"/>
      <c r="UC9" s="463"/>
      <c r="UD9" s="463"/>
      <c r="UE9" s="463"/>
      <c r="UF9" s="463"/>
      <c r="UG9" s="463"/>
      <c r="UH9" s="463"/>
      <c r="UI9" s="463"/>
      <c r="UJ9" s="463"/>
      <c r="UK9" s="463"/>
      <c r="UL9" s="463"/>
      <c r="UM9" s="463"/>
      <c r="UN9" s="463"/>
      <c r="UO9" s="463"/>
      <c r="UP9" s="463"/>
      <c r="UQ9" s="463"/>
      <c r="UR9" s="463"/>
      <c r="US9" s="463"/>
      <c r="UT9" s="463"/>
      <c r="UU9" s="463"/>
      <c r="UV9" s="463"/>
      <c r="UW9" s="463"/>
      <c r="UX9" s="463"/>
      <c r="UY9" s="463"/>
      <c r="UZ9" s="463"/>
      <c r="VA9" s="463"/>
      <c r="VB9" s="463"/>
      <c r="VC9" s="463"/>
      <c r="VD9" s="463"/>
      <c r="VE9" s="463"/>
      <c r="VF9" s="463"/>
      <c r="VG9" s="463"/>
      <c r="VH9" s="463"/>
      <c r="VI9" s="463"/>
      <c r="VJ9" s="463"/>
      <c r="VK9" s="463"/>
      <c r="VL9" s="463"/>
      <c r="VM9" s="463"/>
      <c r="VN9" s="463"/>
      <c r="VO9" s="463"/>
      <c r="VP9" s="463"/>
      <c r="VQ9" s="463"/>
      <c r="VR9" s="463"/>
      <c r="VS9" s="463"/>
      <c r="VT9" s="463"/>
      <c r="VU9" s="463"/>
      <c r="VV9" s="463"/>
      <c r="VW9" s="463"/>
      <c r="VX9" s="463"/>
      <c r="VY9" s="463"/>
      <c r="VZ9" s="463"/>
      <c r="WA9" s="463"/>
      <c r="WB9" s="463"/>
      <c r="WC9" s="463"/>
      <c r="WD9" s="463"/>
      <c r="WE9" s="463"/>
      <c r="WF9" s="463"/>
      <c r="WG9" s="463"/>
      <c r="WH9" s="463"/>
      <c r="WI9" s="463"/>
      <c r="WJ9" s="463"/>
      <c r="WK9" s="463"/>
      <c r="WL9" s="463"/>
      <c r="WM9" s="463"/>
      <c r="WN9" s="463"/>
      <c r="WO9" s="463"/>
      <c r="WP9" s="463"/>
      <c r="WQ9" s="463"/>
      <c r="WR9" s="463"/>
      <c r="WS9" s="463"/>
      <c r="WT9" s="463"/>
      <c r="WU9" s="463"/>
      <c r="WV9" s="463"/>
      <c r="WW9" s="463"/>
      <c r="WX9" s="463"/>
      <c r="WY9" s="463"/>
      <c r="WZ9" s="463"/>
      <c r="XA9" s="463"/>
      <c r="XB9" s="463"/>
      <c r="XC9" s="463"/>
      <c r="XD9" s="463"/>
      <c r="XE9" s="463"/>
      <c r="XF9" s="463"/>
      <c r="XG9" s="463"/>
      <c r="XH9" s="463"/>
      <c r="XI9" s="463"/>
      <c r="XJ9" s="463"/>
      <c r="XK9" s="463"/>
      <c r="XL9" s="463"/>
      <c r="XM9" s="463"/>
      <c r="XN9" s="463"/>
      <c r="XO9" s="463"/>
      <c r="XP9" s="463"/>
      <c r="XQ9" s="463"/>
      <c r="XR9" s="463"/>
      <c r="XS9" s="463"/>
      <c r="XT9" s="463"/>
      <c r="XU9" s="463"/>
      <c r="XV9" s="463"/>
      <c r="XW9" s="463"/>
      <c r="XX9" s="463"/>
      <c r="XY9" s="463"/>
      <c r="XZ9" s="463"/>
      <c r="YA9" s="463"/>
      <c r="YB9" s="463"/>
      <c r="YC9" s="463"/>
      <c r="YD9" s="463"/>
      <c r="YE9" s="463"/>
      <c r="YF9" s="463"/>
      <c r="YG9" s="463"/>
      <c r="YH9" s="463"/>
      <c r="YI9" s="463"/>
      <c r="YJ9" s="463"/>
      <c r="YK9" s="463"/>
      <c r="YL9" s="463"/>
      <c r="YM9" s="463"/>
      <c r="YN9" s="463"/>
      <c r="YO9" s="463"/>
      <c r="YP9" s="463"/>
      <c r="YQ9" s="463"/>
      <c r="YR9" s="463"/>
      <c r="YS9" s="463"/>
      <c r="YT9" s="463"/>
      <c r="YU9" s="463"/>
      <c r="YV9" s="463"/>
      <c r="YW9" s="463"/>
      <c r="YX9" s="463"/>
      <c r="YY9" s="463"/>
      <c r="YZ9" s="463"/>
      <c r="ZA9" s="463"/>
      <c r="ZB9" s="463"/>
      <c r="ZC9" s="463"/>
      <c r="ZD9" s="463"/>
      <c r="ZE9" s="463"/>
      <c r="ZF9" s="463"/>
      <c r="ZG9" s="463"/>
      <c r="ZH9" s="463"/>
      <c r="ZI9" s="463"/>
      <c r="ZJ9" s="463"/>
      <c r="ZK9" s="463"/>
      <c r="ZL9" s="463"/>
      <c r="ZM9" s="463"/>
      <c r="ZN9" s="463"/>
      <c r="ZO9" s="463"/>
      <c r="ZP9" s="463"/>
      <c r="ZQ9" s="463"/>
      <c r="ZR9" s="463"/>
      <c r="ZS9" s="463"/>
      <c r="ZT9" s="463"/>
      <c r="ZU9" s="463"/>
      <c r="ZV9" s="463"/>
      <c r="ZW9" s="463"/>
      <c r="ZX9" s="463"/>
      <c r="ZY9" s="463"/>
      <c r="ZZ9" s="463"/>
      <c r="AAA9" s="463"/>
      <c r="AAB9" s="463"/>
      <c r="AAC9" s="463"/>
      <c r="AAD9" s="463"/>
      <c r="AAE9" s="463"/>
      <c r="AAF9" s="463"/>
      <c r="AAG9" s="463"/>
      <c r="AAH9" s="463"/>
      <c r="AAI9" s="463"/>
      <c r="AAJ9" s="463"/>
      <c r="AAK9" s="463"/>
      <c r="AAL9" s="463"/>
      <c r="AAM9" s="463"/>
      <c r="AAN9" s="463"/>
      <c r="AAO9" s="463"/>
      <c r="AAP9" s="463"/>
      <c r="AAQ9" s="463"/>
      <c r="AAR9" s="463"/>
      <c r="AAS9" s="463"/>
      <c r="AAT9" s="463"/>
      <c r="AAU9" s="463"/>
      <c r="AAV9" s="463"/>
      <c r="AAW9" s="463"/>
      <c r="AAX9" s="463"/>
      <c r="AAY9" s="463"/>
      <c r="AAZ9" s="463"/>
      <c r="ABA9" s="463"/>
      <c r="ABB9" s="463"/>
      <c r="ABC9" s="463"/>
      <c r="ABD9" s="463"/>
      <c r="ABE9" s="463"/>
      <c r="ABF9" s="463"/>
      <c r="ABG9" s="463"/>
      <c r="ABH9" s="463"/>
      <c r="ABI9" s="463"/>
      <c r="ABJ9" s="463"/>
      <c r="ABK9" s="463"/>
      <c r="ABL9" s="463"/>
      <c r="ABM9" s="463"/>
      <c r="ABN9" s="463"/>
      <c r="ABO9" s="463"/>
      <c r="ABP9" s="463"/>
      <c r="ABQ9" s="463"/>
      <c r="ABR9" s="463"/>
      <c r="ABS9" s="463"/>
      <c r="ABT9" s="463"/>
      <c r="ABU9" s="463"/>
      <c r="ABV9" s="463"/>
      <c r="ABW9" s="463"/>
      <c r="ABX9" s="463"/>
      <c r="ABY9" s="463"/>
      <c r="ABZ9" s="463"/>
      <c r="ACA9" s="463"/>
      <c r="ACB9" s="463"/>
      <c r="ACC9" s="463"/>
      <c r="ACD9" s="463"/>
      <c r="ACE9" s="463"/>
      <c r="ACF9" s="463"/>
      <c r="ACG9" s="463"/>
      <c r="ACH9" s="463"/>
      <c r="ACI9" s="463"/>
      <c r="ACJ9" s="463"/>
      <c r="ACK9" s="463"/>
      <c r="ACL9" s="463"/>
      <c r="ACM9" s="463"/>
      <c r="ACN9" s="463"/>
      <c r="ACO9" s="463"/>
      <c r="ACP9" s="463"/>
      <c r="ACQ9" s="463"/>
      <c r="ACR9" s="463"/>
      <c r="ACS9" s="463"/>
      <c r="ACT9" s="463"/>
      <c r="ACU9" s="463"/>
      <c r="ACV9" s="463"/>
      <c r="ACW9" s="463"/>
      <c r="ACX9" s="463"/>
      <c r="ACY9" s="463"/>
      <c r="ACZ9" s="463"/>
      <c r="ADA9" s="463"/>
      <c r="ADB9" s="463"/>
      <c r="ADC9" s="463"/>
      <c r="ADD9" s="463"/>
      <c r="ADE9" s="463"/>
      <c r="ADF9" s="463"/>
      <c r="ADG9" s="463"/>
      <c r="ADH9" s="463"/>
      <c r="ADI9" s="463"/>
      <c r="ADJ9" s="463"/>
      <c r="ADK9" s="463"/>
      <c r="ADL9" s="463"/>
      <c r="ADM9" s="463"/>
      <c r="ADN9" s="463"/>
      <c r="ADO9" s="463"/>
      <c r="ADP9" s="463"/>
      <c r="ADQ9" s="463"/>
      <c r="ADR9" s="463"/>
      <c r="ADS9" s="463"/>
      <c r="ADT9" s="463"/>
      <c r="ADU9" s="463"/>
      <c r="ADV9" s="463"/>
      <c r="ADW9" s="463"/>
      <c r="ADX9" s="463"/>
      <c r="ADY9" s="463"/>
      <c r="ADZ9" s="463"/>
      <c r="AEA9" s="463"/>
      <c r="AEB9" s="463"/>
      <c r="AEC9" s="463"/>
      <c r="AED9" s="463"/>
      <c r="AEE9" s="463"/>
      <c r="AEF9" s="463"/>
      <c r="AEG9" s="463"/>
      <c r="AEH9" s="463"/>
      <c r="AEI9" s="463"/>
      <c r="AEJ9" s="463"/>
      <c r="AEK9" s="463"/>
      <c r="AEL9" s="463"/>
      <c r="AEM9" s="463"/>
      <c r="AEN9" s="463"/>
      <c r="AEO9" s="463"/>
      <c r="AEP9" s="463"/>
      <c r="AEQ9" s="463"/>
      <c r="AER9" s="463"/>
      <c r="AES9" s="463"/>
      <c r="AET9" s="463"/>
      <c r="AEU9" s="463"/>
      <c r="AEV9" s="463"/>
      <c r="AEW9" s="463"/>
      <c r="AEX9" s="463"/>
      <c r="AEY9" s="463"/>
      <c r="AEZ9" s="463"/>
      <c r="AFA9" s="463"/>
      <c r="AFB9" s="463"/>
      <c r="AFC9" s="463"/>
      <c r="AFD9" s="463"/>
      <c r="AFE9" s="463"/>
      <c r="AFF9" s="463"/>
      <c r="AFG9" s="463"/>
      <c r="AFH9" s="463"/>
      <c r="AFI9" s="463"/>
      <c r="AFJ9" s="463"/>
      <c r="AFK9" s="463"/>
      <c r="AFL9" s="463"/>
      <c r="AFM9" s="463"/>
      <c r="AFN9" s="463"/>
      <c r="AFO9" s="463"/>
      <c r="AFP9" s="463"/>
      <c r="AFQ9" s="463"/>
      <c r="AFR9" s="463"/>
      <c r="AFS9" s="463"/>
      <c r="AFT9" s="463"/>
      <c r="AFU9" s="463"/>
      <c r="AFV9" s="463"/>
      <c r="AFW9" s="463"/>
      <c r="AFX9" s="463"/>
      <c r="AFY9" s="463"/>
      <c r="AFZ9" s="463"/>
      <c r="AGA9" s="463"/>
      <c r="AGB9" s="463"/>
      <c r="AGC9" s="463"/>
      <c r="AGD9" s="463"/>
      <c r="AGE9" s="463"/>
      <c r="AGF9" s="463"/>
      <c r="AGG9" s="463"/>
      <c r="AGH9" s="463"/>
      <c r="AGI9" s="463"/>
      <c r="AGJ9" s="463"/>
      <c r="AGK9" s="463"/>
      <c r="AGL9" s="463"/>
      <c r="AGM9" s="463"/>
      <c r="AGN9" s="463"/>
      <c r="AGO9" s="463"/>
      <c r="AGP9" s="463"/>
      <c r="AGQ9" s="463"/>
      <c r="AGR9" s="463"/>
      <c r="AGS9" s="463"/>
      <c r="AGT9" s="463"/>
      <c r="AGU9" s="463"/>
      <c r="AGV9" s="463"/>
      <c r="AGW9" s="463"/>
      <c r="AGX9" s="463"/>
      <c r="AGY9" s="463"/>
      <c r="AGZ9" s="463"/>
      <c r="AHA9" s="463"/>
      <c r="AHB9" s="463"/>
      <c r="AHC9" s="463"/>
      <c r="AHD9" s="463"/>
      <c r="AHE9" s="463"/>
      <c r="AHF9" s="463"/>
      <c r="AHG9" s="463"/>
      <c r="AHH9" s="463"/>
      <c r="AHI9" s="463"/>
      <c r="AHJ9" s="463"/>
      <c r="AHK9" s="463"/>
      <c r="AHL9" s="463"/>
      <c r="AHM9" s="463"/>
      <c r="AHN9" s="463"/>
      <c r="AHO9" s="463"/>
      <c r="AHP9" s="463"/>
      <c r="AHQ9" s="463"/>
      <c r="AHR9" s="463"/>
      <c r="AHS9" s="463"/>
      <c r="AHT9" s="463"/>
      <c r="AHU9" s="463"/>
      <c r="AHV9" s="463"/>
      <c r="AHW9" s="463"/>
      <c r="AHX9" s="463"/>
      <c r="AHY9" s="463"/>
      <c r="AHZ9" s="463"/>
      <c r="AIA9" s="463"/>
      <c r="AIB9" s="463"/>
      <c r="AIC9" s="463"/>
      <c r="AID9" s="463"/>
      <c r="AIE9" s="463"/>
      <c r="AIF9" s="463"/>
      <c r="AIG9" s="463"/>
      <c r="AIH9" s="463"/>
      <c r="AII9" s="463"/>
      <c r="AIJ9" s="463"/>
      <c r="AIK9" s="463"/>
      <c r="AIL9" s="463"/>
      <c r="AIM9" s="463"/>
      <c r="AIN9" s="463"/>
      <c r="AIO9" s="463"/>
      <c r="AIP9" s="463"/>
      <c r="AIQ9" s="463"/>
      <c r="AIR9" s="463"/>
      <c r="AIS9" s="463"/>
      <c r="AIT9" s="463"/>
      <c r="AIU9" s="463"/>
      <c r="AIV9" s="463"/>
      <c r="AIW9" s="463"/>
      <c r="AIX9" s="463"/>
      <c r="AIY9" s="463"/>
      <c r="AIZ9" s="463"/>
      <c r="AJA9" s="463"/>
      <c r="AJB9" s="463"/>
      <c r="AJC9" s="463"/>
      <c r="AJD9" s="463"/>
      <c r="AJE9" s="463"/>
      <c r="AJF9" s="463"/>
      <c r="AJG9" s="463"/>
      <c r="AJH9" s="463"/>
      <c r="AJI9" s="463"/>
      <c r="AJJ9" s="463"/>
      <c r="AJK9" s="463"/>
      <c r="AJL9" s="463"/>
      <c r="AJM9" s="463"/>
      <c r="AJN9" s="463"/>
      <c r="AJO9" s="463"/>
      <c r="AJP9" s="463"/>
      <c r="AJQ9" s="463"/>
      <c r="AJR9" s="463"/>
      <c r="AJS9" s="463"/>
      <c r="AJT9" s="463"/>
      <c r="AJU9" s="463"/>
      <c r="AJV9" s="463"/>
      <c r="AJW9" s="463"/>
      <c r="AJX9" s="463"/>
      <c r="AJY9" s="463"/>
      <c r="AJZ9" s="463"/>
      <c r="AKA9" s="463"/>
      <c r="AKB9" s="463"/>
      <c r="AKC9" s="463"/>
      <c r="AKD9" s="463"/>
      <c r="AKE9" s="463"/>
      <c r="AKF9" s="463"/>
    </row>
    <row r="10" spans="1:986">
      <c r="A10" s="883"/>
      <c r="B10" s="468" t="s">
        <v>360</v>
      </c>
      <c r="C10" s="491"/>
      <c r="D10" s="462"/>
      <c r="E10" s="462"/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918" t="s">
        <v>694</v>
      </c>
      <c r="Q10" s="919">
        <v>236.79758192200001</v>
      </c>
      <c r="R10" s="920">
        <v>249.33560510279165</v>
      </c>
      <c r="S10" s="1594">
        <v>276.67948242901809</v>
      </c>
      <c r="T10" s="920">
        <v>269.61262872542312</v>
      </c>
      <c r="U10" s="920">
        <v>268.77097499181173</v>
      </c>
      <c r="V10" s="920">
        <v>273.54100097255105</v>
      </c>
      <c r="W10" s="920">
        <v>266.42285163265774</v>
      </c>
      <c r="X10" s="646">
        <f t="shared" si="0"/>
        <v>0.12510799084264357</v>
      </c>
      <c r="Y10" s="463"/>
      <c r="Z10" s="463"/>
      <c r="AA10" s="463"/>
      <c r="AB10" s="463"/>
      <c r="AC10" s="463"/>
      <c r="AD10" s="463"/>
      <c r="AE10" s="463"/>
      <c r="AF10" s="463"/>
      <c r="AG10" s="463"/>
      <c r="AH10" s="463"/>
      <c r="AI10" s="463"/>
      <c r="AJ10" s="463"/>
      <c r="AK10" s="463"/>
      <c r="AL10" s="463"/>
      <c r="AM10" s="463"/>
      <c r="AN10" s="463"/>
      <c r="AO10" s="463"/>
      <c r="AP10" s="463"/>
      <c r="AQ10" s="463"/>
      <c r="AR10" s="463"/>
      <c r="AS10" s="463"/>
      <c r="AT10" s="463"/>
      <c r="AU10" s="463"/>
      <c r="AV10" s="463"/>
      <c r="AW10" s="463"/>
      <c r="AX10" s="463"/>
      <c r="AY10" s="463"/>
      <c r="AZ10" s="463"/>
      <c r="BA10" s="463"/>
      <c r="BB10" s="463"/>
      <c r="BC10" s="463"/>
      <c r="BD10" s="463"/>
      <c r="BE10" s="463"/>
      <c r="BF10" s="463"/>
      <c r="BG10" s="463"/>
      <c r="BH10" s="463"/>
      <c r="BI10" s="463"/>
      <c r="BJ10" s="463"/>
      <c r="BK10" s="463"/>
      <c r="BL10" s="463"/>
      <c r="BM10" s="463"/>
      <c r="BN10" s="463"/>
      <c r="BO10" s="463"/>
      <c r="BP10" s="463"/>
      <c r="BQ10" s="463"/>
      <c r="BR10" s="463"/>
      <c r="BS10" s="463"/>
      <c r="BT10" s="463"/>
      <c r="BU10" s="463"/>
      <c r="BV10" s="463"/>
      <c r="BW10" s="463"/>
      <c r="BX10" s="463"/>
      <c r="BY10" s="463"/>
      <c r="BZ10" s="463"/>
      <c r="CA10" s="463"/>
      <c r="CB10" s="463"/>
      <c r="CC10" s="463"/>
      <c r="CD10" s="463"/>
      <c r="CE10" s="463"/>
      <c r="CF10" s="463"/>
      <c r="CG10" s="463"/>
      <c r="CH10" s="463"/>
      <c r="CI10" s="463"/>
      <c r="CJ10" s="463"/>
      <c r="CK10" s="463"/>
      <c r="CL10" s="463"/>
      <c r="CM10" s="463"/>
      <c r="CN10" s="463"/>
      <c r="CO10" s="463"/>
      <c r="CP10" s="463"/>
      <c r="CQ10" s="463"/>
      <c r="CR10" s="463"/>
      <c r="CS10" s="463"/>
      <c r="CT10" s="463"/>
      <c r="CU10" s="463"/>
      <c r="CV10" s="463"/>
      <c r="CW10" s="463"/>
      <c r="CX10" s="463"/>
      <c r="CY10" s="463"/>
      <c r="CZ10" s="463"/>
      <c r="DA10" s="463"/>
      <c r="DB10" s="463"/>
      <c r="DC10" s="463"/>
      <c r="DD10" s="463"/>
      <c r="DE10" s="463"/>
      <c r="DF10" s="463"/>
      <c r="DG10" s="463"/>
      <c r="DH10" s="463"/>
      <c r="DI10" s="463"/>
      <c r="DJ10" s="463"/>
      <c r="DK10" s="463"/>
      <c r="DL10" s="463"/>
      <c r="DM10" s="463"/>
      <c r="DN10" s="463"/>
      <c r="DO10" s="463"/>
      <c r="DP10" s="463"/>
      <c r="DQ10" s="463"/>
      <c r="DR10" s="463"/>
      <c r="DS10" s="463"/>
      <c r="DT10" s="463"/>
      <c r="DU10" s="463"/>
      <c r="DV10" s="463"/>
      <c r="DW10" s="463"/>
      <c r="DX10" s="463"/>
      <c r="DY10" s="463"/>
      <c r="DZ10" s="463"/>
      <c r="EA10" s="463"/>
      <c r="EB10" s="463"/>
      <c r="EC10" s="463"/>
      <c r="ED10" s="463"/>
      <c r="EE10" s="463"/>
      <c r="EF10" s="463"/>
      <c r="EG10" s="463"/>
      <c r="EH10" s="463"/>
      <c r="EI10" s="463"/>
      <c r="EJ10" s="463"/>
      <c r="EK10" s="463"/>
      <c r="EL10" s="463"/>
      <c r="EM10" s="463"/>
      <c r="EN10" s="463"/>
      <c r="EO10" s="463"/>
      <c r="EP10" s="463"/>
      <c r="EQ10" s="463"/>
      <c r="ER10" s="463"/>
      <c r="ES10" s="463"/>
      <c r="ET10" s="463"/>
      <c r="EU10" s="463"/>
      <c r="EV10" s="463"/>
      <c r="EW10" s="463"/>
      <c r="EX10" s="463"/>
      <c r="EY10" s="463"/>
      <c r="EZ10" s="463"/>
      <c r="FA10" s="463"/>
      <c r="FB10" s="463"/>
      <c r="FC10" s="463"/>
      <c r="FD10" s="463"/>
      <c r="FE10" s="463"/>
      <c r="FF10" s="463"/>
      <c r="FG10" s="463"/>
      <c r="FH10" s="463"/>
      <c r="FI10" s="463"/>
      <c r="FJ10" s="463"/>
      <c r="FK10" s="463"/>
      <c r="FL10" s="463"/>
      <c r="FM10" s="463"/>
      <c r="FN10" s="463"/>
      <c r="FO10" s="463"/>
      <c r="FP10" s="463"/>
      <c r="FQ10" s="463"/>
      <c r="FR10" s="463"/>
      <c r="FS10" s="463"/>
      <c r="FT10" s="463"/>
      <c r="FU10" s="463"/>
      <c r="FV10" s="463"/>
      <c r="FW10" s="463"/>
      <c r="FX10" s="463"/>
      <c r="FY10" s="463"/>
      <c r="FZ10" s="463"/>
      <c r="GA10" s="463"/>
      <c r="GB10" s="463"/>
      <c r="GC10" s="463"/>
      <c r="GD10" s="463"/>
      <c r="GE10" s="463"/>
      <c r="GF10" s="463"/>
      <c r="GG10" s="463"/>
      <c r="GH10" s="463"/>
      <c r="GI10" s="463"/>
      <c r="GJ10" s="463"/>
      <c r="GK10" s="463"/>
      <c r="GL10" s="463"/>
      <c r="GM10" s="463"/>
      <c r="GN10" s="463"/>
      <c r="GO10" s="463"/>
      <c r="GP10" s="463"/>
      <c r="GQ10" s="463"/>
      <c r="GR10" s="463"/>
      <c r="GS10" s="463"/>
      <c r="GT10" s="463"/>
      <c r="GU10" s="463"/>
      <c r="GV10" s="463"/>
      <c r="GW10" s="463"/>
      <c r="GX10" s="463"/>
      <c r="GY10" s="463"/>
      <c r="GZ10" s="463"/>
      <c r="HA10" s="463"/>
      <c r="HB10" s="463"/>
      <c r="HC10" s="463"/>
      <c r="HD10" s="463"/>
      <c r="HE10" s="463"/>
      <c r="HF10" s="463"/>
      <c r="HG10" s="463"/>
      <c r="HH10" s="463"/>
      <c r="HI10" s="463"/>
      <c r="HJ10" s="463"/>
      <c r="HK10" s="463"/>
      <c r="HL10" s="463"/>
      <c r="HM10" s="463"/>
      <c r="HN10" s="463"/>
      <c r="HO10" s="463"/>
      <c r="HP10" s="463"/>
      <c r="HQ10" s="463"/>
      <c r="HR10" s="463"/>
      <c r="HS10" s="463"/>
      <c r="HT10" s="463"/>
      <c r="HU10" s="463"/>
      <c r="HV10" s="463"/>
      <c r="HW10" s="463"/>
      <c r="HX10" s="463"/>
      <c r="HY10" s="463"/>
      <c r="HZ10" s="463"/>
      <c r="IA10" s="463"/>
      <c r="IB10" s="463"/>
      <c r="IC10" s="463"/>
      <c r="ID10" s="463"/>
      <c r="IE10" s="463"/>
      <c r="IF10" s="463"/>
      <c r="IG10" s="463"/>
      <c r="IH10" s="463"/>
      <c r="II10" s="463"/>
      <c r="IJ10" s="463"/>
      <c r="IK10" s="463"/>
      <c r="IL10" s="463"/>
      <c r="IM10" s="463"/>
      <c r="IN10" s="463"/>
      <c r="IO10" s="463"/>
      <c r="IP10" s="463"/>
      <c r="IQ10" s="463"/>
      <c r="IR10" s="463"/>
      <c r="IS10" s="463"/>
      <c r="IT10" s="463"/>
      <c r="IU10" s="463"/>
      <c r="IV10" s="463"/>
      <c r="IW10" s="463"/>
      <c r="IX10" s="463"/>
      <c r="IY10" s="463"/>
      <c r="IZ10" s="463"/>
      <c r="JA10" s="463"/>
      <c r="JB10" s="463"/>
      <c r="JC10" s="463"/>
      <c r="JD10" s="463"/>
      <c r="JE10" s="463"/>
      <c r="JF10" s="463"/>
      <c r="JG10" s="463"/>
      <c r="JH10" s="463"/>
      <c r="JI10" s="463"/>
      <c r="JJ10" s="463"/>
      <c r="JK10" s="463"/>
      <c r="JL10" s="463"/>
      <c r="JM10" s="463"/>
      <c r="JN10" s="463"/>
      <c r="JO10" s="463"/>
      <c r="JP10" s="463"/>
      <c r="JQ10" s="463"/>
      <c r="JR10" s="463"/>
      <c r="JS10" s="463"/>
      <c r="JT10" s="463"/>
      <c r="JU10" s="463"/>
      <c r="JV10" s="463"/>
      <c r="JW10" s="463"/>
      <c r="JX10" s="463"/>
      <c r="JY10" s="463"/>
      <c r="JZ10" s="463"/>
      <c r="KA10" s="463"/>
      <c r="KB10" s="463"/>
      <c r="KC10" s="463"/>
      <c r="KD10" s="463"/>
      <c r="KE10" s="463"/>
      <c r="KF10" s="463"/>
      <c r="KG10" s="463"/>
      <c r="KH10" s="463"/>
      <c r="KI10" s="463"/>
      <c r="KJ10" s="463"/>
      <c r="KK10" s="463"/>
      <c r="KL10" s="463"/>
      <c r="KM10" s="463"/>
      <c r="KN10" s="463"/>
      <c r="KO10" s="463"/>
      <c r="KP10" s="463"/>
      <c r="KQ10" s="463"/>
      <c r="KR10" s="463"/>
      <c r="KS10" s="463"/>
      <c r="KT10" s="463"/>
      <c r="KU10" s="463"/>
      <c r="KV10" s="463"/>
      <c r="KW10" s="463"/>
      <c r="KX10" s="463"/>
      <c r="KY10" s="463"/>
      <c r="KZ10" s="463"/>
      <c r="LA10" s="463"/>
      <c r="LB10" s="463"/>
      <c r="LC10" s="463"/>
      <c r="LD10" s="463"/>
      <c r="LE10" s="463"/>
      <c r="LF10" s="463"/>
      <c r="LG10" s="463"/>
      <c r="LH10" s="463"/>
      <c r="LI10" s="463"/>
      <c r="LJ10" s="463"/>
      <c r="LK10" s="463"/>
      <c r="LL10" s="463"/>
      <c r="LM10" s="463"/>
      <c r="LN10" s="463"/>
      <c r="LO10" s="463"/>
      <c r="LP10" s="463"/>
      <c r="LQ10" s="463"/>
      <c r="LR10" s="463"/>
      <c r="LS10" s="463"/>
      <c r="LT10" s="463"/>
      <c r="LU10" s="463"/>
      <c r="LV10" s="463"/>
      <c r="LW10" s="463"/>
      <c r="LX10" s="463"/>
      <c r="LY10" s="463"/>
      <c r="LZ10" s="463"/>
      <c r="MA10" s="463"/>
      <c r="MB10" s="463"/>
      <c r="MC10" s="463"/>
      <c r="MD10" s="463"/>
      <c r="ME10" s="463"/>
      <c r="MF10" s="463"/>
      <c r="MG10" s="463"/>
      <c r="MH10" s="463"/>
      <c r="MI10" s="463"/>
      <c r="MJ10" s="463"/>
      <c r="MK10" s="463"/>
      <c r="ML10" s="463"/>
      <c r="MM10" s="463"/>
      <c r="MN10" s="463"/>
      <c r="MO10" s="463"/>
      <c r="MP10" s="463"/>
      <c r="MQ10" s="463"/>
      <c r="MR10" s="463"/>
      <c r="MS10" s="463"/>
      <c r="MT10" s="463"/>
      <c r="MU10" s="463"/>
      <c r="MV10" s="463"/>
      <c r="MW10" s="463"/>
      <c r="MX10" s="463"/>
      <c r="MY10" s="463"/>
      <c r="MZ10" s="463"/>
      <c r="NA10" s="463"/>
      <c r="NB10" s="463"/>
      <c r="NC10" s="463"/>
      <c r="ND10" s="463"/>
      <c r="NE10" s="463"/>
      <c r="NF10" s="463"/>
      <c r="NG10" s="463"/>
      <c r="NH10" s="463"/>
      <c r="NI10" s="463"/>
      <c r="NJ10" s="463"/>
      <c r="NK10" s="463"/>
      <c r="NL10" s="463"/>
      <c r="NM10" s="463"/>
      <c r="NN10" s="463"/>
      <c r="NO10" s="463"/>
      <c r="NP10" s="463"/>
      <c r="NQ10" s="463"/>
      <c r="NR10" s="463"/>
      <c r="NS10" s="463"/>
      <c r="NT10" s="463"/>
      <c r="NU10" s="463"/>
      <c r="NV10" s="463"/>
      <c r="NW10" s="463"/>
      <c r="NX10" s="463"/>
      <c r="NY10" s="463"/>
      <c r="NZ10" s="463"/>
      <c r="OA10" s="463"/>
      <c r="OB10" s="463"/>
      <c r="OC10" s="463"/>
      <c r="OD10" s="463"/>
      <c r="OE10" s="463"/>
      <c r="OF10" s="463"/>
      <c r="OG10" s="463"/>
      <c r="OH10" s="463"/>
      <c r="OI10" s="463"/>
      <c r="OJ10" s="463"/>
      <c r="OK10" s="463"/>
      <c r="OL10" s="463"/>
      <c r="OM10" s="463"/>
      <c r="ON10" s="463"/>
      <c r="OO10" s="463"/>
      <c r="OP10" s="463"/>
      <c r="OQ10" s="463"/>
      <c r="OR10" s="463"/>
      <c r="OS10" s="463"/>
      <c r="OT10" s="463"/>
      <c r="OU10" s="463"/>
      <c r="OV10" s="463"/>
      <c r="OW10" s="463"/>
      <c r="OX10" s="463"/>
      <c r="OY10" s="463"/>
      <c r="OZ10" s="463"/>
      <c r="PA10" s="463"/>
      <c r="PB10" s="463"/>
      <c r="PC10" s="463"/>
      <c r="PD10" s="463"/>
      <c r="PE10" s="463"/>
      <c r="PF10" s="463"/>
      <c r="PG10" s="463"/>
      <c r="PH10" s="463"/>
      <c r="PI10" s="463"/>
      <c r="PJ10" s="463"/>
      <c r="PK10" s="463"/>
      <c r="PL10" s="463"/>
      <c r="PM10" s="463"/>
      <c r="PN10" s="463"/>
      <c r="PO10" s="463"/>
      <c r="PP10" s="463"/>
      <c r="PQ10" s="463"/>
      <c r="PR10" s="463"/>
      <c r="PS10" s="463"/>
      <c r="PT10" s="463"/>
      <c r="PU10" s="463"/>
      <c r="PV10" s="463"/>
      <c r="PW10" s="463"/>
      <c r="PX10" s="463"/>
      <c r="PY10" s="463"/>
      <c r="PZ10" s="463"/>
      <c r="QA10" s="463"/>
      <c r="QB10" s="463"/>
      <c r="QC10" s="463"/>
      <c r="QD10" s="463"/>
      <c r="QE10" s="463"/>
      <c r="QF10" s="463"/>
      <c r="QG10" s="463"/>
      <c r="QH10" s="463"/>
      <c r="QI10" s="463"/>
      <c r="QJ10" s="463"/>
      <c r="QK10" s="463"/>
      <c r="QL10" s="463"/>
      <c r="QM10" s="463"/>
      <c r="QN10" s="463"/>
      <c r="QO10" s="463"/>
      <c r="QP10" s="463"/>
      <c r="QQ10" s="463"/>
      <c r="QR10" s="463"/>
      <c r="QS10" s="463"/>
      <c r="QT10" s="463"/>
      <c r="QU10" s="463"/>
      <c r="QV10" s="463"/>
      <c r="QW10" s="463"/>
      <c r="QX10" s="463"/>
      <c r="QY10" s="463"/>
      <c r="QZ10" s="463"/>
      <c r="RA10" s="463"/>
      <c r="RB10" s="463"/>
      <c r="RC10" s="463"/>
      <c r="RD10" s="463"/>
      <c r="RE10" s="463"/>
      <c r="RF10" s="463"/>
      <c r="RG10" s="463"/>
      <c r="RH10" s="463"/>
      <c r="RI10" s="463"/>
      <c r="RJ10" s="463"/>
      <c r="RK10" s="463"/>
      <c r="RL10" s="463"/>
      <c r="RM10" s="463"/>
      <c r="RN10" s="463"/>
      <c r="RO10" s="463"/>
      <c r="RP10" s="463"/>
      <c r="RQ10" s="463"/>
      <c r="RR10" s="463"/>
      <c r="RS10" s="463"/>
      <c r="RT10" s="463"/>
      <c r="RU10" s="463"/>
      <c r="RV10" s="463"/>
      <c r="RW10" s="463"/>
      <c r="RX10" s="463"/>
      <c r="RY10" s="463"/>
      <c r="RZ10" s="463"/>
      <c r="SA10" s="463"/>
      <c r="SB10" s="463"/>
      <c r="SC10" s="463"/>
      <c r="SD10" s="463"/>
      <c r="SE10" s="463"/>
      <c r="SF10" s="463"/>
      <c r="SG10" s="463"/>
      <c r="SH10" s="463"/>
      <c r="SI10" s="463"/>
      <c r="SJ10" s="463"/>
      <c r="SK10" s="463"/>
      <c r="SL10" s="463"/>
      <c r="SM10" s="463"/>
      <c r="SN10" s="463"/>
      <c r="SO10" s="463"/>
      <c r="SP10" s="463"/>
      <c r="SQ10" s="463"/>
      <c r="SR10" s="463"/>
      <c r="SS10" s="463"/>
      <c r="ST10" s="463"/>
      <c r="SU10" s="463"/>
      <c r="SV10" s="463"/>
      <c r="SW10" s="463"/>
      <c r="SX10" s="463"/>
      <c r="SY10" s="463"/>
      <c r="SZ10" s="463"/>
      <c r="TA10" s="463"/>
      <c r="TB10" s="463"/>
      <c r="TC10" s="463"/>
      <c r="TD10" s="463"/>
      <c r="TE10" s="463"/>
      <c r="TF10" s="463"/>
      <c r="TG10" s="463"/>
      <c r="TH10" s="463"/>
      <c r="TI10" s="463"/>
      <c r="TJ10" s="463"/>
      <c r="TK10" s="463"/>
      <c r="TL10" s="463"/>
      <c r="TM10" s="463"/>
      <c r="TN10" s="463"/>
      <c r="TO10" s="463"/>
      <c r="TP10" s="463"/>
      <c r="TQ10" s="463"/>
      <c r="TR10" s="463"/>
      <c r="TS10" s="463"/>
      <c r="TT10" s="463"/>
      <c r="TU10" s="463"/>
      <c r="TV10" s="463"/>
      <c r="TW10" s="463"/>
      <c r="TX10" s="463"/>
      <c r="TY10" s="463"/>
      <c r="TZ10" s="463"/>
      <c r="UA10" s="463"/>
      <c r="UB10" s="463"/>
      <c r="UC10" s="463"/>
      <c r="UD10" s="463"/>
      <c r="UE10" s="463"/>
      <c r="UF10" s="463"/>
      <c r="UG10" s="463"/>
      <c r="UH10" s="463"/>
      <c r="UI10" s="463"/>
      <c r="UJ10" s="463"/>
      <c r="UK10" s="463"/>
      <c r="UL10" s="463"/>
      <c r="UM10" s="463"/>
      <c r="UN10" s="463"/>
      <c r="UO10" s="463"/>
      <c r="UP10" s="463"/>
      <c r="UQ10" s="463"/>
      <c r="UR10" s="463"/>
      <c r="US10" s="463"/>
      <c r="UT10" s="463"/>
      <c r="UU10" s="463"/>
      <c r="UV10" s="463"/>
      <c r="UW10" s="463"/>
      <c r="UX10" s="463"/>
      <c r="UY10" s="463"/>
      <c r="UZ10" s="463"/>
      <c r="VA10" s="463"/>
      <c r="VB10" s="463"/>
      <c r="VC10" s="463"/>
      <c r="VD10" s="463"/>
      <c r="VE10" s="463"/>
      <c r="VF10" s="463"/>
      <c r="VG10" s="463"/>
      <c r="VH10" s="463"/>
      <c r="VI10" s="463"/>
      <c r="VJ10" s="463"/>
      <c r="VK10" s="463"/>
      <c r="VL10" s="463"/>
      <c r="VM10" s="463"/>
      <c r="VN10" s="463"/>
      <c r="VO10" s="463"/>
      <c r="VP10" s="463"/>
      <c r="VQ10" s="463"/>
      <c r="VR10" s="463"/>
      <c r="VS10" s="463"/>
      <c r="VT10" s="463"/>
      <c r="VU10" s="463"/>
      <c r="VV10" s="463"/>
      <c r="VW10" s="463"/>
      <c r="VX10" s="463"/>
      <c r="VY10" s="463"/>
      <c r="VZ10" s="463"/>
      <c r="WA10" s="463"/>
      <c r="WB10" s="463"/>
      <c r="WC10" s="463"/>
      <c r="WD10" s="463"/>
      <c r="WE10" s="463"/>
      <c r="WF10" s="463"/>
      <c r="WG10" s="463"/>
      <c r="WH10" s="463"/>
      <c r="WI10" s="463"/>
      <c r="WJ10" s="463"/>
      <c r="WK10" s="463"/>
      <c r="WL10" s="463"/>
      <c r="WM10" s="463"/>
      <c r="WN10" s="463"/>
      <c r="WO10" s="463"/>
      <c r="WP10" s="463"/>
      <c r="WQ10" s="463"/>
      <c r="WR10" s="463"/>
      <c r="WS10" s="463"/>
      <c r="WT10" s="463"/>
      <c r="WU10" s="463"/>
      <c r="WV10" s="463"/>
      <c r="WW10" s="463"/>
      <c r="WX10" s="463"/>
      <c r="WY10" s="463"/>
      <c r="WZ10" s="463"/>
      <c r="XA10" s="463"/>
      <c r="XB10" s="463"/>
      <c r="XC10" s="463"/>
      <c r="XD10" s="463"/>
      <c r="XE10" s="463"/>
      <c r="XF10" s="463"/>
      <c r="XG10" s="463"/>
      <c r="XH10" s="463"/>
      <c r="XI10" s="463"/>
      <c r="XJ10" s="463"/>
      <c r="XK10" s="463"/>
      <c r="XL10" s="463"/>
      <c r="XM10" s="463"/>
      <c r="XN10" s="463"/>
      <c r="XO10" s="463"/>
      <c r="XP10" s="463"/>
      <c r="XQ10" s="463"/>
      <c r="XR10" s="463"/>
      <c r="XS10" s="463"/>
      <c r="XT10" s="463"/>
      <c r="XU10" s="463"/>
      <c r="XV10" s="463"/>
      <c r="XW10" s="463"/>
      <c r="XX10" s="463"/>
      <c r="XY10" s="463"/>
      <c r="XZ10" s="463"/>
      <c r="YA10" s="463"/>
      <c r="YB10" s="463"/>
      <c r="YC10" s="463"/>
      <c r="YD10" s="463"/>
      <c r="YE10" s="463"/>
      <c r="YF10" s="463"/>
      <c r="YG10" s="463"/>
      <c r="YH10" s="463"/>
      <c r="YI10" s="463"/>
      <c r="YJ10" s="463"/>
      <c r="YK10" s="463"/>
      <c r="YL10" s="463"/>
      <c r="YM10" s="463"/>
      <c r="YN10" s="463"/>
      <c r="YO10" s="463"/>
      <c r="YP10" s="463"/>
      <c r="YQ10" s="463"/>
      <c r="YR10" s="463"/>
      <c r="YS10" s="463"/>
      <c r="YT10" s="463"/>
      <c r="YU10" s="463"/>
      <c r="YV10" s="463"/>
      <c r="YW10" s="463"/>
      <c r="YX10" s="463"/>
      <c r="YY10" s="463"/>
      <c r="YZ10" s="463"/>
      <c r="ZA10" s="463"/>
      <c r="ZB10" s="463"/>
      <c r="ZC10" s="463"/>
      <c r="ZD10" s="463"/>
      <c r="ZE10" s="463"/>
      <c r="ZF10" s="463"/>
      <c r="ZG10" s="463"/>
      <c r="ZH10" s="463"/>
      <c r="ZI10" s="463"/>
      <c r="ZJ10" s="463"/>
      <c r="ZK10" s="463"/>
      <c r="ZL10" s="463"/>
      <c r="ZM10" s="463"/>
      <c r="ZN10" s="463"/>
      <c r="ZO10" s="463"/>
      <c r="ZP10" s="463"/>
      <c r="ZQ10" s="463"/>
      <c r="ZR10" s="463"/>
      <c r="ZS10" s="463"/>
      <c r="ZT10" s="463"/>
      <c r="ZU10" s="463"/>
      <c r="ZV10" s="463"/>
      <c r="ZW10" s="463"/>
      <c r="ZX10" s="463"/>
      <c r="ZY10" s="463"/>
      <c r="ZZ10" s="463"/>
      <c r="AAA10" s="463"/>
      <c r="AAB10" s="463"/>
      <c r="AAC10" s="463"/>
      <c r="AAD10" s="463"/>
      <c r="AAE10" s="463"/>
      <c r="AAF10" s="463"/>
      <c r="AAG10" s="463"/>
      <c r="AAH10" s="463"/>
      <c r="AAI10" s="463"/>
      <c r="AAJ10" s="463"/>
      <c r="AAK10" s="463"/>
      <c r="AAL10" s="463"/>
      <c r="AAM10" s="463"/>
      <c r="AAN10" s="463"/>
      <c r="AAO10" s="463"/>
      <c r="AAP10" s="463"/>
      <c r="AAQ10" s="463"/>
      <c r="AAR10" s="463"/>
      <c r="AAS10" s="463"/>
      <c r="AAT10" s="463"/>
      <c r="AAU10" s="463"/>
      <c r="AAV10" s="463"/>
      <c r="AAW10" s="463"/>
      <c r="AAX10" s="463"/>
      <c r="AAY10" s="463"/>
      <c r="AAZ10" s="463"/>
      <c r="ABA10" s="463"/>
      <c r="ABB10" s="463"/>
      <c r="ABC10" s="463"/>
      <c r="ABD10" s="463"/>
      <c r="ABE10" s="463"/>
      <c r="ABF10" s="463"/>
      <c r="ABG10" s="463"/>
      <c r="ABH10" s="463"/>
      <c r="ABI10" s="463"/>
      <c r="ABJ10" s="463"/>
      <c r="ABK10" s="463"/>
      <c r="ABL10" s="463"/>
      <c r="ABM10" s="463"/>
      <c r="ABN10" s="463"/>
      <c r="ABO10" s="463"/>
      <c r="ABP10" s="463"/>
      <c r="ABQ10" s="463"/>
      <c r="ABR10" s="463"/>
      <c r="ABS10" s="463"/>
      <c r="ABT10" s="463"/>
      <c r="ABU10" s="463"/>
      <c r="ABV10" s="463"/>
      <c r="ABW10" s="463"/>
      <c r="ABX10" s="463"/>
      <c r="ABY10" s="463"/>
      <c r="ABZ10" s="463"/>
      <c r="ACA10" s="463"/>
      <c r="ACB10" s="463"/>
      <c r="ACC10" s="463"/>
      <c r="ACD10" s="463"/>
      <c r="ACE10" s="463"/>
      <c r="ACF10" s="463"/>
      <c r="ACG10" s="463"/>
      <c r="ACH10" s="463"/>
      <c r="ACI10" s="463"/>
      <c r="ACJ10" s="463"/>
      <c r="ACK10" s="463"/>
      <c r="ACL10" s="463"/>
      <c r="ACM10" s="463"/>
      <c r="ACN10" s="463"/>
      <c r="ACO10" s="463"/>
      <c r="ACP10" s="463"/>
      <c r="ACQ10" s="463"/>
      <c r="ACR10" s="463"/>
      <c r="ACS10" s="463"/>
      <c r="ACT10" s="463"/>
      <c r="ACU10" s="463"/>
      <c r="ACV10" s="463"/>
      <c r="ACW10" s="463"/>
      <c r="ACX10" s="463"/>
      <c r="ACY10" s="463"/>
      <c r="ACZ10" s="463"/>
      <c r="ADA10" s="463"/>
      <c r="ADB10" s="463"/>
      <c r="ADC10" s="463"/>
      <c r="ADD10" s="463"/>
      <c r="ADE10" s="463"/>
      <c r="ADF10" s="463"/>
      <c r="ADG10" s="463"/>
      <c r="ADH10" s="463"/>
      <c r="ADI10" s="463"/>
      <c r="ADJ10" s="463"/>
      <c r="ADK10" s="463"/>
      <c r="ADL10" s="463"/>
      <c r="ADM10" s="463"/>
      <c r="ADN10" s="463"/>
      <c r="ADO10" s="463"/>
      <c r="ADP10" s="463"/>
      <c r="ADQ10" s="463"/>
      <c r="ADR10" s="463"/>
      <c r="ADS10" s="463"/>
      <c r="ADT10" s="463"/>
      <c r="ADU10" s="463"/>
      <c r="ADV10" s="463"/>
      <c r="ADW10" s="463"/>
      <c r="ADX10" s="463"/>
      <c r="ADY10" s="463"/>
      <c r="ADZ10" s="463"/>
      <c r="AEA10" s="463"/>
      <c r="AEB10" s="463"/>
      <c r="AEC10" s="463"/>
      <c r="AED10" s="463"/>
      <c r="AEE10" s="463"/>
      <c r="AEF10" s="463"/>
      <c r="AEG10" s="463"/>
      <c r="AEH10" s="463"/>
      <c r="AEI10" s="463"/>
      <c r="AEJ10" s="463"/>
      <c r="AEK10" s="463"/>
      <c r="AEL10" s="463"/>
      <c r="AEM10" s="463"/>
      <c r="AEN10" s="463"/>
      <c r="AEO10" s="463"/>
      <c r="AEP10" s="463"/>
      <c r="AEQ10" s="463"/>
      <c r="AER10" s="463"/>
      <c r="AES10" s="463"/>
      <c r="AET10" s="463"/>
      <c r="AEU10" s="463"/>
      <c r="AEV10" s="463"/>
      <c r="AEW10" s="463"/>
      <c r="AEX10" s="463"/>
      <c r="AEY10" s="463"/>
      <c r="AEZ10" s="463"/>
      <c r="AFA10" s="463"/>
      <c r="AFB10" s="463"/>
      <c r="AFC10" s="463"/>
      <c r="AFD10" s="463"/>
      <c r="AFE10" s="463"/>
      <c r="AFF10" s="463"/>
      <c r="AFG10" s="463"/>
      <c r="AFH10" s="463"/>
      <c r="AFI10" s="463"/>
      <c r="AFJ10" s="463"/>
      <c r="AFK10" s="463"/>
      <c r="AFL10" s="463"/>
      <c r="AFM10" s="463"/>
      <c r="AFN10" s="463"/>
      <c r="AFO10" s="463"/>
      <c r="AFP10" s="463"/>
      <c r="AFQ10" s="463"/>
      <c r="AFR10" s="463"/>
      <c r="AFS10" s="463"/>
      <c r="AFT10" s="463"/>
      <c r="AFU10" s="463"/>
      <c r="AFV10" s="463"/>
      <c r="AFW10" s="463"/>
      <c r="AFX10" s="463"/>
      <c r="AFY10" s="463"/>
      <c r="AFZ10" s="463"/>
      <c r="AGA10" s="463"/>
      <c r="AGB10" s="463"/>
      <c r="AGC10" s="463"/>
      <c r="AGD10" s="463"/>
      <c r="AGE10" s="463"/>
      <c r="AGF10" s="463"/>
      <c r="AGG10" s="463"/>
      <c r="AGH10" s="463"/>
      <c r="AGI10" s="463"/>
      <c r="AGJ10" s="463"/>
      <c r="AGK10" s="463"/>
      <c r="AGL10" s="463"/>
      <c r="AGM10" s="463"/>
      <c r="AGN10" s="463"/>
      <c r="AGO10" s="463"/>
      <c r="AGP10" s="463"/>
      <c r="AGQ10" s="463"/>
      <c r="AGR10" s="463"/>
      <c r="AGS10" s="463"/>
      <c r="AGT10" s="463"/>
      <c r="AGU10" s="463"/>
      <c r="AGV10" s="463"/>
      <c r="AGW10" s="463"/>
      <c r="AGX10" s="463"/>
      <c r="AGY10" s="463"/>
      <c r="AGZ10" s="463"/>
      <c r="AHA10" s="463"/>
      <c r="AHB10" s="463"/>
      <c r="AHC10" s="463"/>
      <c r="AHD10" s="463"/>
      <c r="AHE10" s="463"/>
      <c r="AHF10" s="463"/>
      <c r="AHG10" s="463"/>
      <c r="AHH10" s="463"/>
      <c r="AHI10" s="463"/>
      <c r="AHJ10" s="463"/>
      <c r="AHK10" s="463"/>
      <c r="AHL10" s="463"/>
      <c r="AHM10" s="463"/>
      <c r="AHN10" s="463"/>
      <c r="AHO10" s="463"/>
      <c r="AHP10" s="463"/>
      <c r="AHQ10" s="463"/>
      <c r="AHR10" s="463"/>
      <c r="AHS10" s="463"/>
      <c r="AHT10" s="463"/>
      <c r="AHU10" s="463"/>
      <c r="AHV10" s="463"/>
      <c r="AHW10" s="463"/>
      <c r="AHX10" s="463"/>
      <c r="AHY10" s="463"/>
      <c r="AHZ10" s="463"/>
      <c r="AIA10" s="463"/>
      <c r="AIB10" s="463"/>
      <c r="AIC10" s="463"/>
      <c r="AID10" s="463"/>
      <c r="AIE10" s="463"/>
      <c r="AIF10" s="463"/>
      <c r="AIG10" s="463"/>
      <c r="AIH10" s="463"/>
      <c r="AII10" s="463"/>
      <c r="AIJ10" s="463"/>
      <c r="AIK10" s="463"/>
      <c r="AIL10" s="463"/>
      <c r="AIM10" s="463"/>
      <c r="AIN10" s="463"/>
      <c r="AIO10" s="463"/>
      <c r="AIP10" s="463"/>
      <c r="AIQ10" s="463"/>
      <c r="AIR10" s="463"/>
      <c r="AIS10" s="463"/>
      <c r="AIT10" s="463"/>
      <c r="AIU10" s="463"/>
      <c r="AIV10" s="463"/>
      <c r="AIW10" s="463"/>
      <c r="AIX10" s="463"/>
      <c r="AIY10" s="463"/>
      <c r="AIZ10" s="463"/>
      <c r="AJA10" s="463"/>
      <c r="AJB10" s="463"/>
      <c r="AJC10" s="463"/>
      <c r="AJD10" s="463"/>
      <c r="AJE10" s="463"/>
      <c r="AJF10" s="463"/>
      <c r="AJG10" s="463"/>
      <c r="AJH10" s="463"/>
      <c r="AJI10" s="463"/>
      <c r="AJJ10" s="463"/>
      <c r="AJK10" s="463"/>
      <c r="AJL10" s="463"/>
      <c r="AJM10" s="463"/>
      <c r="AJN10" s="463"/>
      <c r="AJO10" s="463"/>
      <c r="AJP10" s="463"/>
      <c r="AJQ10" s="463"/>
      <c r="AJR10" s="463"/>
      <c r="AJS10" s="463"/>
      <c r="AJT10" s="463"/>
      <c r="AJU10" s="463"/>
      <c r="AJV10" s="463"/>
      <c r="AJW10" s="463"/>
      <c r="AJX10" s="463"/>
      <c r="AJY10" s="463"/>
      <c r="AJZ10" s="463"/>
      <c r="AKA10" s="463"/>
      <c r="AKB10" s="463"/>
      <c r="AKC10" s="463"/>
      <c r="AKD10" s="463"/>
      <c r="AKE10" s="463"/>
      <c r="AKF10" s="463"/>
    </row>
    <row r="11" spans="1:986">
      <c r="B11" s="546" t="s">
        <v>527</v>
      </c>
      <c r="C11" s="1589">
        <v>2.6762608189999999</v>
      </c>
      <c r="D11" s="1589">
        <v>2.6732301070000002</v>
      </c>
      <c r="E11" s="1589">
        <v>1.6334179785</v>
      </c>
      <c r="F11" s="1589">
        <v>2.5225151234999998</v>
      </c>
      <c r="G11" s="1589">
        <v>2.824704535</v>
      </c>
      <c r="H11" s="1589">
        <v>2.7029130105000001</v>
      </c>
      <c r="I11" s="1589">
        <v>2.6156480634846799</v>
      </c>
      <c r="J11" s="1589">
        <v>2.5810754590107701</v>
      </c>
      <c r="K11" s="1589">
        <v>2.3044367850266099</v>
      </c>
      <c r="L11" s="1589">
        <v>2.09233008324414</v>
      </c>
      <c r="M11" s="1589">
        <v>2.1246633554918901</v>
      </c>
      <c r="N11" s="1589">
        <v>2.2001992965300499</v>
      </c>
      <c r="O11" s="463"/>
      <c r="P11" s="463"/>
      <c r="Q11" s="463"/>
      <c r="R11" s="463"/>
      <c r="S11" s="463"/>
      <c r="T11" s="463"/>
      <c r="U11" s="463"/>
      <c r="V11" s="463"/>
      <c r="W11" s="463"/>
      <c r="X11" s="463"/>
      <c r="Y11" s="463"/>
      <c r="Z11" s="463"/>
      <c r="AA11" s="463"/>
      <c r="AB11" s="463"/>
      <c r="AC11" s="463"/>
      <c r="AD11" s="463"/>
      <c r="AE11" s="463"/>
      <c r="AF11" s="463"/>
      <c r="AG11" s="463"/>
      <c r="AH11" s="463"/>
      <c r="AI11" s="463"/>
      <c r="AJ11" s="463"/>
      <c r="AK11" s="463"/>
      <c r="AL11" s="463"/>
      <c r="AM11" s="463"/>
      <c r="AN11" s="463"/>
      <c r="AO11" s="463"/>
      <c r="AP11" s="463"/>
      <c r="AQ11" s="463"/>
      <c r="AR11" s="463"/>
      <c r="AS11" s="463"/>
      <c r="AT11" s="463"/>
      <c r="AU11" s="463"/>
      <c r="AV11" s="463"/>
      <c r="AW11" s="463"/>
      <c r="AX11" s="463"/>
      <c r="AY11" s="463"/>
      <c r="AZ11" s="463"/>
      <c r="BA11" s="463"/>
      <c r="BB11" s="463"/>
      <c r="BC11" s="463"/>
      <c r="BD11" s="463"/>
      <c r="BE11" s="463"/>
      <c r="BF11" s="463"/>
      <c r="BG11" s="463"/>
      <c r="BH11" s="463"/>
      <c r="BI11" s="463"/>
      <c r="BJ11" s="463"/>
      <c r="BK11" s="463"/>
      <c r="BL11" s="463"/>
      <c r="BM11" s="463"/>
      <c r="BN11" s="463"/>
      <c r="BO11" s="463"/>
      <c r="BP11" s="463"/>
      <c r="BQ11" s="463"/>
      <c r="BR11" s="463"/>
      <c r="BS11" s="463"/>
      <c r="BT11" s="463"/>
      <c r="BU11" s="463"/>
      <c r="BV11" s="463"/>
      <c r="BW11" s="463"/>
      <c r="BX11" s="463"/>
      <c r="BY11" s="463"/>
      <c r="BZ11" s="463"/>
      <c r="CA11" s="463"/>
      <c r="CB11" s="463"/>
      <c r="CC11" s="463"/>
      <c r="CD11" s="463"/>
      <c r="CE11" s="463"/>
      <c r="CF11" s="463"/>
      <c r="CG11" s="463"/>
      <c r="CH11" s="463"/>
      <c r="CI11" s="463"/>
      <c r="CJ11" s="463"/>
      <c r="CK11" s="463"/>
      <c r="CL11" s="463"/>
      <c r="CM11" s="463"/>
      <c r="CN11" s="463"/>
      <c r="CO11" s="463"/>
      <c r="CP11" s="463"/>
      <c r="CQ11" s="463"/>
      <c r="CR11" s="463"/>
      <c r="CS11" s="463"/>
      <c r="CT11" s="463"/>
      <c r="CU11" s="463"/>
      <c r="CV11" s="463"/>
      <c r="CW11" s="463"/>
      <c r="CX11" s="463"/>
      <c r="CY11" s="463"/>
      <c r="CZ11" s="463"/>
      <c r="DA11" s="463"/>
      <c r="DB11" s="463"/>
      <c r="DC11" s="463"/>
      <c r="DD11" s="463"/>
      <c r="DE11" s="463"/>
      <c r="DF11" s="463"/>
      <c r="DG11" s="463"/>
      <c r="DH11" s="463"/>
      <c r="DI11" s="463"/>
      <c r="DJ11" s="463"/>
      <c r="DK11" s="463"/>
      <c r="DL11" s="463"/>
      <c r="DM11" s="463"/>
      <c r="DN11" s="463"/>
      <c r="DO11" s="463"/>
      <c r="DP11" s="463"/>
      <c r="DQ11" s="463"/>
      <c r="DR11" s="463"/>
      <c r="DS11" s="463"/>
      <c r="DT11" s="463"/>
      <c r="DU11" s="463"/>
      <c r="DV11" s="463"/>
      <c r="DW11" s="463"/>
      <c r="DX11" s="463"/>
      <c r="DY11" s="463"/>
      <c r="DZ11" s="463"/>
      <c r="EA11" s="463"/>
      <c r="EB11" s="463"/>
      <c r="EC11" s="463"/>
      <c r="ED11" s="463"/>
      <c r="EE11" s="463"/>
      <c r="EF11" s="463"/>
      <c r="EG11" s="463"/>
      <c r="EH11" s="463"/>
      <c r="EI11" s="463"/>
      <c r="EJ11" s="463"/>
      <c r="EK11" s="463"/>
      <c r="EL11" s="463"/>
      <c r="EM11" s="463"/>
      <c r="EN11" s="463"/>
      <c r="EO11" s="463"/>
      <c r="EP11" s="463"/>
      <c r="EQ11" s="463"/>
      <c r="ER11" s="463"/>
      <c r="ES11" s="463"/>
      <c r="ET11" s="463"/>
      <c r="EU11" s="463"/>
      <c r="EV11" s="463"/>
      <c r="EW11" s="463"/>
      <c r="EX11" s="463"/>
      <c r="EY11" s="463"/>
      <c r="EZ11" s="463"/>
      <c r="FA11" s="463"/>
      <c r="FB11" s="463"/>
      <c r="FC11" s="463"/>
      <c r="FD11" s="463"/>
      <c r="FE11" s="463"/>
      <c r="FF11" s="463"/>
      <c r="FG11" s="463"/>
      <c r="FH11" s="463"/>
      <c r="FI11" s="463"/>
      <c r="FJ11" s="463"/>
      <c r="FK11" s="463"/>
      <c r="FL11" s="463"/>
      <c r="FM11" s="463"/>
      <c r="FN11" s="463"/>
      <c r="FO11" s="463"/>
      <c r="FP11" s="463"/>
      <c r="FQ11" s="463"/>
      <c r="FR11" s="463"/>
      <c r="FS11" s="463"/>
      <c r="FT11" s="463"/>
      <c r="FU11" s="463"/>
      <c r="FV11" s="463"/>
      <c r="FW11" s="463"/>
      <c r="FX11" s="463"/>
      <c r="FY11" s="463"/>
      <c r="FZ11" s="463"/>
      <c r="GA11" s="463"/>
      <c r="GB11" s="463"/>
      <c r="GC11" s="463"/>
      <c r="GD11" s="463"/>
      <c r="GE11" s="463"/>
      <c r="GF11" s="463"/>
      <c r="GG11" s="463"/>
      <c r="GH11" s="463"/>
      <c r="GI11" s="463"/>
      <c r="GJ11" s="463"/>
      <c r="GK11" s="463"/>
      <c r="GL11" s="463"/>
      <c r="GM11" s="463"/>
      <c r="GN11" s="463"/>
      <c r="GO11" s="463"/>
      <c r="GP11" s="463"/>
      <c r="GQ11" s="463"/>
      <c r="GR11" s="463"/>
      <c r="GS11" s="463"/>
      <c r="GT11" s="463"/>
      <c r="GU11" s="463"/>
      <c r="GV11" s="463"/>
      <c r="GW11" s="463"/>
      <c r="GX11" s="463"/>
      <c r="GY11" s="463"/>
      <c r="GZ11" s="463"/>
      <c r="HA11" s="463"/>
      <c r="HB11" s="463"/>
      <c r="HC11" s="463"/>
      <c r="HD11" s="463"/>
      <c r="HE11" s="463"/>
      <c r="HF11" s="463"/>
      <c r="HG11" s="463"/>
      <c r="HH11" s="463"/>
      <c r="HI11" s="463"/>
      <c r="HJ11" s="463"/>
      <c r="HK11" s="463"/>
      <c r="HL11" s="463"/>
      <c r="HM11" s="463"/>
      <c r="HN11" s="463"/>
      <c r="HO11" s="463"/>
      <c r="HP11" s="463"/>
      <c r="HQ11" s="463"/>
      <c r="HR11" s="463"/>
      <c r="HS11" s="463"/>
      <c r="HT11" s="463"/>
      <c r="HU11" s="463"/>
      <c r="HV11" s="463"/>
      <c r="HW11" s="463"/>
      <c r="HX11" s="463"/>
      <c r="HY11" s="463"/>
      <c r="HZ11" s="463"/>
      <c r="IA11" s="463"/>
      <c r="IB11" s="463"/>
      <c r="IC11" s="463"/>
      <c r="ID11" s="463"/>
      <c r="IE11" s="463"/>
      <c r="IF11" s="463"/>
      <c r="IG11" s="463"/>
      <c r="IH11" s="463"/>
      <c r="II11" s="463"/>
      <c r="IJ11" s="463"/>
      <c r="IK11" s="463"/>
      <c r="IL11" s="463"/>
      <c r="IM11" s="463"/>
      <c r="IN11" s="463"/>
      <c r="IO11" s="463"/>
      <c r="IP11" s="463"/>
      <c r="IQ11" s="463"/>
      <c r="IR11" s="463"/>
      <c r="IS11" s="463"/>
      <c r="IT11" s="463"/>
      <c r="IU11" s="463"/>
      <c r="IV11" s="463"/>
      <c r="IW11" s="463"/>
      <c r="IX11" s="463"/>
      <c r="IY11" s="463"/>
      <c r="IZ11" s="463"/>
      <c r="JA11" s="463"/>
      <c r="JB11" s="463"/>
      <c r="JC11" s="463"/>
      <c r="JD11" s="463"/>
      <c r="JE11" s="463"/>
      <c r="JF11" s="463"/>
      <c r="JG11" s="463"/>
      <c r="JH11" s="463"/>
      <c r="JI11" s="463"/>
      <c r="JJ11" s="463"/>
      <c r="JK11" s="463"/>
      <c r="JL11" s="463"/>
      <c r="JM11" s="463"/>
      <c r="JN11" s="463"/>
      <c r="JO11" s="463"/>
      <c r="JP11" s="463"/>
      <c r="JQ11" s="463"/>
      <c r="JR11" s="463"/>
      <c r="JS11" s="463"/>
      <c r="JT11" s="463"/>
      <c r="JU11" s="463"/>
      <c r="JV11" s="463"/>
      <c r="JW11" s="463"/>
      <c r="JX11" s="463"/>
      <c r="JY11" s="463"/>
      <c r="JZ11" s="463"/>
      <c r="KA11" s="463"/>
      <c r="KB11" s="463"/>
      <c r="KC11" s="463"/>
      <c r="KD11" s="463"/>
      <c r="KE11" s="463"/>
      <c r="KF11" s="463"/>
      <c r="KG11" s="463"/>
      <c r="KH11" s="463"/>
      <c r="KI11" s="463"/>
      <c r="KJ11" s="463"/>
      <c r="KK11" s="463"/>
      <c r="KL11" s="463"/>
      <c r="KM11" s="463"/>
      <c r="KN11" s="463"/>
      <c r="KO11" s="463"/>
      <c r="KP11" s="463"/>
      <c r="KQ11" s="463"/>
      <c r="KR11" s="463"/>
      <c r="KS11" s="463"/>
      <c r="KT11" s="463"/>
      <c r="KU11" s="463"/>
      <c r="KV11" s="463"/>
      <c r="KW11" s="463"/>
      <c r="KX11" s="463"/>
      <c r="KY11" s="463"/>
      <c r="KZ11" s="463"/>
      <c r="LA11" s="463"/>
      <c r="LB11" s="463"/>
      <c r="LC11" s="463"/>
      <c r="LD11" s="463"/>
      <c r="LE11" s="463"/>
      <c r="LF11" s="463"/>
      <c r="LG11" s="463"/>
      <c r="LH11" s="463"/>
      <c r="LI11" s="463"/>
      <c r="LJ11" s="463"/>
      <c r="LK11" s="463"/>
      <c r="LL11" s="463"/>
      <c r="LM11" s="463"/>
      <c r="LN11" s="463"/>
      <c r="LO11" s="463"/>
      <c r="LP11" s="463"/>
      <c r="LQ11" s="463"/>
      <c r="LR11" s="463"/>
      <c r="LS11" s="463"/>
      <c r="LT11" s="463"/>
      <c r="LU11" s="463"/>
      <c r="LV11" s="463"/>
      <c r="LW11" s="463"/>
      <c r="LX11" s="463"/>
      <c r="LY11" s="463"/>
      <c r="LZ11" s="463"/>
      <c r="MA11" s="463"/>
      <c r="MB11" s="463"/>
      <c r="MC11" s="463"/>
      <c r="MD11" s="463"/>
      <c r="ME11" s="463"/>
      <c r="MF11" s="463"/>
      <c r="MG11" s="463"/>
      <c r="MH11" s="463"/>
      <c r="MI11" s="463"/>
      <c r="MJ11" s="463"/>
      <c r="MK11" s="463"/>
      <c r="ML11" s="463"/>
      <c r="MM11" s="463"/>
      <c r="MN11" s="463"/>
      <c r="MO11" s="463"/>
      <c r="MP11" s="463"/>
      <c r="MQ11" s="463"/>
      <c r="MR11" s="463"/>
      <c r="MS11" s="463"/>
      <c r="MT11" s="463"/>
      <c r="MU11" s="463"/>
      <c r="MV11" s="463"/>
      <c r="MW11" s="463"/>
      <c r="MX11" s="463"/>
      <c r="MY11" s="463"/>
      <c r="MZ11" s="463"/>
      <c r="NA11" s="463"/>
      <c r="NB11" s="463"/>
      <c r="NC11" s="463"/>
      <c r="ND11" s="463"/>
      <c r="NE11" s="463"/>
      <c r="NF11" s="463"/>
      <c r="NG11" s="463"/>
      <c r="NH11" s="463"/>
      <c r="NI11" s="463"/>
      <c r="NJ11" s="463"/>
      <c r="NK11" s="463"/>
      <c r="NL11" s="463"/>
      <c r="NM11" s="463"/>
      <c r="NN11" s="463"/>
      <c r="NO11" s="463"/>
      <c r="NP11" s="463"/>
      <c r="NQ11" s="463"/>
      <c r="NR11" s="463"/>
      <c r="NS11" s="463"/>
      <c r="NT11" s="463"/>
      <c r="NU11" s="463"/>
      <c r="NV11" s="463"/>
      <c r="NW11" s="463"/>
      <c r="NX11" s="463"/>
      <c r="NY11" s="463"/>
      <c r="NZ11" s="463"/>
      <c r="OA11" s="463"/>
      <c r="OB11" s="463"/>
      <c r="OC11" s="463"/>
      <c r="OD11" s="463"/>
      <c r="OE11" s="463"/>
      <c r="OF11" s="463"/>
      <c r="OG11" s="463"/>
      <c r="OH11" s="463"/>
      <c r="OI11" s="463"/>
      <c r="OJ11" s="463"/>
      <c r="OK11" s="463"/>
      <c r="OL11" s="463"/>
      <c r="OM11" s="463"/>
      <c r="ON11" s="463"/>
      <c r="OO11" s="463"/>
      <c r="OP11" s="463"/>
      <c r="OQ11" s="463"/>
      <c r="OR11" s="463"/>
      <c r="OS11" s="463"/>
      <c r="OT11" s="463"/>
      <c r="OU11" s="463"/>
      <c r="OV11" s="463"/>
      <c r="OW11" s="463"/>
      <c r="OX11" s="463"/>
      <c r="OY11" s="463"/>
      <c r="OZ11" s="463"/>
      <c r="PA11" s="463"/>
      <c r="PB11" s="463"/>
      <c r="PC11" s="463"/>
      <c r="PD11" s="463"/>
      <c r="PE11" s="463"/>
      <c r="PF11" s="463"/>
      <c r="PG11" s="463"/>
      <c r="PH11" s="463"/>
      <c r="PI11" s="463"/>
      <c r="PJ11" s="463"/>
      <c r="PK11" s="463"/>
      <c r="PL11" s="463"/>
      <c r="PM11" s="463"/>
      <c r="PN11" s="463"/>
      <c r="PO11" s="463"/>
      <c r="PP11" s="463"/>
      <c r="PQ11" s="463"/>
      <c r="PR11" s="463"/>
      <c r="PS11" s="463"/>
      <c r="PT11" s="463"/>
      <c r="PU11" s="463"/>
      <c r="PV11" s="463"/>
      <c r="PW11" s="463"/>
      <c r="PX11" s="463"/>
      <c r="PY11" s="463"/>
      <c r="PZ11" s="463"/>
      <c r="QA11" s="463"/>
      <c r="QB11" s="463"/>
      <c r="QC11" s="463"/>
      <c r="QD11" s="463"/>
      <c r="QE11" s="463"/>
      <c r="QF11" s="463"/>
      <c r="QG11" s="463"/>
      <c r="QH11" s="463"/>
      <c r="QI11" s="463"/>
      <c r="QJ11" s="463"/>
      <c r="QK11" s="463"/>
      <c r="QL11" s="463"/>
      <c r="QM11" s="463"/>
      <c r="QN11" s="463"/>
      <c r="QO11" s="463"/>
      <c r="QP11" s="463"/>
      <c r="QQ11" s="463"/>
      <c r="QR11" s="463"/>
      <c r="QS11" s="463"/>
      <c r="QT11" s="463"/>
      <c r="QU11" s="463"/>
      <c r="QV11" s="463"/>
      <c r="QW11" s="463"/>
      <c r="QX11" s="463"/>
      <c r="QY11" s="463"/>
      <c r="QZ11" s="463"/>
      <c r="RA11" s="463"/>
      <c r="RB11" s="463"/>
      <c r="RC11" s="463"/>
      <c r="RD11" s="463"/>
      <c r="RE11" s="463"/>
      <c r="RF11" s="463"/>
      <c r="RG11" s="463"/>
      <c r="RH11" s="463"/>
      <c r="RI11" s="463"/>
      <c r="RJ11" s="463"/>
      <c r="RK11" s="463"/>
      <c r="RL11" s="463"/>
      <c r="RM11" s="463"/>
      <c r="RN11" s="463"/>
      <c r="RO11" s="463"/>
      <c r="RP11" s="463"/>
      <c r="RQ11" s="463"/>
      <c r="RR11" s="463"/>
      <c r="RS11" s="463"/>
      <c r="RT11" s="463"/>
      <c r="RU11" s="463"/>
      <c r="RV11" s="463"/>
      <c r="RW11" s="463"/>
      <c r="RX11" s="463"/>
      <c r="RY11" s="463"/>
      <c r="RZ11" s="463"/>
      <c r="SA11" s="463"/>
      <c r="SB11" s="463"/>
      <c r="SC11" s="463"/>
      <c r="SD11" s="463"/>
      <c r="SE11" s="463"/>
      <c r="SF11" s="463"/>
      <c r="SG11" s="463"/>
      <c r="SH11" s="463"/>
      <c r="SI11" s="463"/>
      <c r="SJ11" s="463"/>
      <c r="SK11" s="463"/>
      <c r="SL11" s="463"/>
      <c r="SM11" s="463"/>
      <c r="SN11" s="463"/>
      <c r="SO11" s="463"/>
      <c r="SP11" s="463"/>
      <c r="SQ11" s="463"/>
      <c r="SR11" s="463"/>
      <c r="SS11" s="463"/>
      <c r="ST11" s="463"/>
      <c r="SU11" s="463"/>
      <c r="SV11" s="463"/>
      <c r="SW11" s="463"/>
      <c r="SX11" s="463"/>
      <c r="SY11" s="463"/>
      <c r="SZ11" s="463"/>
      <c r="TA11" s="463"/>
      <c r="TB11" s="463"/>
      <c r="TC11" s="463"/>
      <c r="TD11" s="463"/>
      <c r="TE11" s="463"/>
      <c r="TF11" s="463"/>
      <c r="TG11" s="463"/>
      <c r="TH11" s="463"/>
      <c r="TI11" s="463"/>
      <c r="TJ11" s="463"/>
      <c r="TK11" s="463"/>
      <c r="TL11" s="463"/>
      <c r="TM11" s="463"/>
      <c r="TN11" s="463"/>
      <c r="TO11" s="463"/>
      <c r="TP11" s="463"/>
      <c r="TQ11" s="463"/>
      <c r="TR11" s="463"/>
      <c r="TS11" s="463"/>
      <c r="TT11" s="463"/>
      <c r="TU11" s="463"/>
      <c r="TV11" s="463"/>
      <c r="TW11" s="463"/>
      <c r="TX11" s="463"/>
      <c r="TY11" s="463"/>
      <c r="TZ11" s="463"/>
      <c r="UA11" s="463"/>
      <c r="UB11" s="463"/>
      <c r="UC11" s="463"/>
      <c r="UD11" s="463"/>
      <c r="UE11" s="463"/>
      <c r="UF11" s="463"/>
      <c r="UG11" s="463"/>
      <c r="UH11" s="463"/>
      <c r="UI11" s="463"/>
      <c r="UJ11" s="463"/>
      <c r="UK11" s="463"/>
      <c r="UL11" s="463"/>
      <c r="UM11" s="463"/>
      <c r="UN11" s="463"/>
      <c r="UO11" s="463"/>
      <c r="UP11" s="463"/>
      <c r="UQ11" s="463"/>
      <c r="UR11" s="463"/>
      <c r="US11" s="463"/>
      <c r="UT11" s="463"/>
      <c r="UU11" s="463"/>
      <c r="UV11" s="463"/>
      <c r="UW11" s="463"/>
      <c r="UX11" s="463"/>
      <c r="UY11" s="463"/>
      <c r="UZ11" s="463"/>
      <c r="VA11" s="463"/>
      <c r="VB11" s="463"/>
      <c r="VC11" s="463"/>
      <c r="VD11" s="463"/>
      <c r="VE11" s="463"/>
      <c r="VF11" s="463"/>
      <c r="VG11" s="463"/>
      <c r="VH11" s="463"/>
      <c r="VI11" s="463"/>
      <c r="VJ11" s="463"/>
      <c r="VK11" s="463"/>
      <c r="VL11" s="463"/>
      <c r="VM11" s="463"/>
      <c r="VN11" s="463"/>
      <c r="VO11" s="463"/>
      <c r="VP11" s="463"/>
      <c r="VQ11" s="463"/>
      <c r="VR11" s="463"/>
      <c r="VS11" s="463"/>
      <c r="VT11" s="463"/>
      <c r="VU11" s="463"/>
      <c r="VV11" s="463"/>
      <c r="VW11" s="463"/>
      <c r="VX11" s="463"/>
      <c r="VY11" s="463"/>
      <c r="VZ11" s="463"/>
      <c r="WA11" s="463"/>
      <c r="WB11" s="463"/>
      <c r="WC11" s="463"/>
      <c r="WD11" s="463"/>
      <c r="WE11" s="463"/>
      <c r="WF11" s="463"/>
      <c r="WG11" s="463"/>
      <c r="WH11" s="463"/>
      <c r="WI11" s="463"/>
      <c r="WJ11" s="463"/>
      <c r="WK11" s="463"/>
      <c r="WL11" s="463"/>
      <c r="WM11" s="463"/>
      <c r="WN11" s="463"/>
      <c r="WO11" s="463"/>
      <c r="WP11" s="463"/>
      <c r="WQ11" s="463"/>
      <c r="WR11" s="463"/>
      <c r="WS11" s="463"/>
      <c r="WT11" s="463"/>
      <c r="WU11" s="463"/>
      <c r="WV11" s="463"/>
      <c r="WW11" s="463"/>
      <c r="WX11" s="463"/>
      <c r="WY11" s="463"/>
      <c r="WZ11" s="463"/>
      <c r="XA11" s="463"/>
      <c r="XB11" s="463"/>
      <c r="XC11" s="463"/>
      <c r="XD11" s="463"/>
      <c r="XE11" s="463"/>
      <c r="XF11" s="463"/>
      <c r="XG11" s="463"/>
      <c r="XH11" s="463"/>
      <c r="XI11" s="463"/>
      <c r="XJ11" s="463"/>
      <c r="XK11" s="463"/>
      <c r="XL11" s="463"/>
      <c r="XM11" s="463"/>
      <c r="XN11" s="463"/>
      <c r="XO11" s="463"/>
      <c r="XP11" s="463"/>
      <c r="XQ11" s="463"/>
      <c r="XR11" s="463"/>
      <c r="XS11" s="463"/>
      <c r="XT11" s="463"/>
      <c r="XU11" s="463"/>
      <c r="XV11" s="463"/>
      <c r="XW11" s="463"/>
      <c r="XX11" s="463"/>
      <c r="XY11" s="463"/>
      <c r="XZ11" s="463"/>
      <c r="YA11" s="463"/>
      <c r="YB11" s="463"/>
      <c r="YC11" s="463"/>
      <c r="YD11" s="463"/>
      <c r="YE11" s="463"/>
      <c r="YF11" s="463"/>
      <c r="YG11" s="463"/>
      <c r="YH11" s="463"/>
      <c r="YI11" s="463"/>
      <c r="YJ11" s="463"/>
      <c r="YK11" s="463"/>
      <c r="YL11" s="463"/>
      <c r="YM11" s="463"/>
      <c r="YN11" s="463"/>
      <c r="YO11" s="463"/>
      <c r="YP11" s="463"/>
      <c r="YQ11" s="463"/>
      <c r="YR11" s="463"/>
      <c r="YS11" s="463"/>
      <c r="YT11" s="463"/>
      <c r="YU11" s="463"/>
      <c r="YV11" s="463"/>
      <c r="YW11" s="463"/>
      <c r="YX11" s="463"/>
      <c r="YY11" s="463"/>
      <c r="YZ11" s="463"/>
      <c r="ZA11" s="463"/>
      <c r="ZB11" s="463"/>
      <c r="ZC11" s="463"/>
      <c r="ZD11" s="463"/>
      <c r="ZE11" s="463"/>
      <c r="ZF11" s="463"/>
      <c r="ZG11" s="463"/>
      <c r="ZH11" s="463"/>
      <c r="ZI11" s="463"/>
      <c r="ZJ11" s="463"/>
      <c r="ZK11" s="463"/>
      <c r="ZL11" s="463"/>
      <c r="ZM11" s="463"/>
      <c r="ZN11" s="463"/>
      <c r="ZO11" s="463"/>
      <c r="ZP11" s="463"/>
      <c r="ZQ11" s="463"/>
      <c r="ZR11" s="463"/>
      <c r="ZS11" s="463"/>
      <c r="ZT11" s="463"/>
      <c r="ZU11" s="463"/>
      <c r="ZV11" s="463"/>
      <c r="ZW11" s="463"/>
      <c r="ZX11" s="463"/>
      <c r="ZY11" s="463"/>
      <c r="ZZ11" s="463"/>
      <c r="AAA11" s="463"/>
      <c r="AAB11" s="463"/>
      <c r="AAC11" s="463"/>
      <c r="AAD11" s="463"/>
      <c r="AAE11" s="463"/>
      <c r="AAF11" s="463"/>
      <c r="AAG11" s="463"/>
      <c r="AAH11" s="463"/>
      <c r="AAI11" s="463"/>
      <c r="AAJ11" s="463"/>
      <c r="AAK11" s="463"/>
      <c r="AAL11" s="463"/>
      <c r="AAM11" s="463"/>
      <c r="AAN11" s="463"/>
      <c r="AAO11" s="463"/>
      <c r="AAP11" s="463"/>
      <c r="AAQ11" s="463"/>
      <c r="AAR11" s="463"/>
      <c r="AAS11" s="463"/>
      <c r="AAT11" s="463"/>
      <c r="AAU11" s="463"/>
      <c r="AAV11" s="463"/>
      <c r="AAW11" s="463"/>
      <c r="AAX11" s="463"/>
      <c r="AAY11" s="463"/>
      <c r="AAZ11" s="463"/>
      <c r="ABA11" s="463"/>
      <c r="ABB11" s="463"/>
      <c r="ABC11" s="463"/>
      <c r="ABD11" s="463"/>
      <c r="ABE11" s="463"/>
      <c r="ABF11" s="463"/>
      <c r="ABG11" s="463"/>
      <c r="ABH11" s="463"/>
      <c r="ABI11" s="463"/>
      <c r="ABJ11" s="463"/>
      <c r="ABK11" s="463"/>
      <c r="ABL11" s="463"/>
      <c r="ABM11" s="463"/>
      <c r="ABN11" s="463"/>
      <c r="ABO11" s="463"/>
      <c r="ABP11" s="463"/>
      <c r="ABQ11" s="463"/>
      <c r="ABR11" s="463"/>
      <c r="ABS11" s="463"/>
      <c r="ABT11" s="463"/>
      <c r="ABU11" s="463"/>
      <c r="ABV11" s="463"/>
      <c r="ABW11" s="463"/>
      <c r="ABX11" s="463"/>
      <c r="ABY11" s="463"/>
      <c r="ABZ11" s="463"/>
      <c r="ACA11" s="463"/>
      <c r="ACB11" s="463"/>
      <c r="ACC11" s="463"/>
      <c r="ACD11" s="463"/>
      <c r="ACE11" s="463"/>
      <c r="ACF11" s="463"/>
      <c r="ACG11" s="463"/>
      <c r="ACH11" s="463"/>
      <c r="ACI11" s="463"/>
      <c r="ACJ11" s="463"/>
      <c r="ACK11" s="463"/>
      <c r="ACL11" s="463"/>
      <c r="ACM11" s="463"/>
      <c r="ACN11" s="463"/>
      <c r="ACO11" s="463"/>
      <c r="ACP11" s="463"/>
      <c r="ACQ11" s="463"/>
      <c r="ACR11" s="463"/>
      <c r="ACS11" s="463"/>
      <c r="ACT11" s="463"/>
      <c r="ACU11" s="463"/>
      <c r="ACV11" s="463"/>
      <c r="ACW11" s="463"/>
      <c r="ACX11" s="463"/>
      <c r="ACY11" s="463"/>
      <c r="ACZ11" s="463"/>
      <c r="ADA11" s="463"/>
      <c r="ADB11" s="463"/>
      <c r="ADC11" s="463"/>
      <c r="ADD11" s="463"/>
      <c r="ADE11" s="463"/>
      <c r="ADF11" s="463"/>
      <c r="ADG11" s="463"/>
      <c r="ADH11" s="463"/>
      <c r="ADI11" s="463"/>
      <c r="ADJ11" s="463"/>
      <c r="ADK11" s="463"/>
      <c r="ADL11" s="463"/>
      <c r="ADM11" s="463"/>
      <c r="ADN11" s="463"/>
      <c r="ADO11" s="463"/>
      <c r="ADP11" s="463"/>
      <c r="ADQ11" s="463"/>
      <c r="ADR11" s="463"/>
      <c r="ADS11" s="463"/>
      <c r="ADT11" s="463"/>
      <c r="ADU11" s="463"/>
      <c r="ADV11" s="463"/>
      <c r="ADW11" s="463"/>
      <c r="ADX11" s="463"/>
      <c r="ADY11" s="463"/>
      <c r="ADZ11" s="463"/>
      <c r="AEA11" s="463"/>
      <c r="AEB11" s="463"/>
      <c r="AEC11" s="463"/>
      <c r="AED11" s="463"/>
      <c r="AEE11" s="463"/>
      <c r="AEF11" s="463"/>
      <c r="AEG11" s="463"/>
      <c r="AEH11" s="463"/>
      <c r="AEI11" s="463"/>
      <c r="AEJ11" s="463"/>
      <c r="AEK11" s="463"/>
      <c r="AEL11" s="463"/>
      <c r="AEM11" s="463"/>
      <c r="AEN11" s="463"/>
      <c r="AEO11" s="463"/>
      <c r="AEP11" s="463"/>
      <c r="AEQ11" s="463"/>
      <c r="AER11" s="463"/>
      <c r="AES11" s="463"/>
      <c r="AET11" s="463"/>
      <c r="AEU11" s="463"/>
      <c r="AEV11" s="463"/>
      <c r="AEW11" s="463"/>
      <c r="AEX11" s="463"/>
      <c r="AEY11" s="463"/>
      <c r="AEZ11" s="463"/>
      <c r="AFA11" s="463"/>
      <c r="AFB11" s="463"/>
      <c r="AFC11" s="463"/>
      <c r="AFD11" s="463"/>
      <c r="AFE11" s="463"/>
      <c r="AFF11" s="463"/>
      <c r="AFG11" s="463"/>
      <c r="AFH11" s="463"/>
      <c r="AFI11" s="463"/>
      <c r="AFJ11" s="463"/>
      <c r="AFK11" s="463"/>
      <c r="AFL11" s="463"/>
      <c r="AFM11" s="463"/>
      <c r="AFN11" s="463"/>
      <c r="AFO11" s="463"/>
      <c r="AFP11" s="463"/>
      <c r="AFQ11" s="463"/>
      <c r="AFR11" s="463"/>
      <c r="AFS11" s="463"/>
      <c r="AFT11" s="463"/>
      <c r="AFU11" s="463"/>
      <c r="AFV11" s="463"/>
      <c r="AFW11" s="463"/>
      <c r="AFX11" s="463"/>
      <c r="AFY11" s="463"/>
      <c r="AFZ11" s="463"/>
      <c r="AGA11" s="463"/>
      <c r="AGB11" s="463"/>
      <c r="AGC11" s="463"/>
      <c r="AGD11" s="463"/>
      <c r="AGE11" s="463"/>
      <c r="AGF11" s="463"/>
      <c r="AGG11" s="463"/>
      <c r="AGH11" s="463"/>
      <c r="AGI11" s="463"/>
      <c r="AGJ11" s="463"/>
      <c r="AGK11" s="463"/>
      <c r="AGL11" s="463"/>
      <c r="AGM11" s="463"/>
      <c r="AGN11" s="463"/>
      <c r="AGO11" s="463"/>
      <c r="AGP11" s="463"/>
      <c r="AGQ11" s="463"/>
      <c r="AGR11" s="463"/>
      <c r="AGS11" s="463"/>
      <c r="AGT11" s="463"/>
      <c r="AGU11" s="463"/>
      <c r="AGV11" s="463"/>
      <c r="AGW11" s="463"/>
      <c r="AGX11" s="463"/>
      <c r="AGY11" s="463"/>
      <c r="AGZ11" s="463"/>
      <c r="AHA11" s="463"/>
      <c r="AHB11" s="463"/>
      <c r="AHC11" s="463"/>
      <c r="AHD11" s="463"/>
      <c r="AHE11" s="463"/>
      <c r="AHF11" s="463"/>
      <c r="AHG11" s="463"/>
      <c r="AHH11" s="463"/>
      <c r="AHI11" s="463"/>
      <c r="AHJ11" s="463"/>
      <c r="AHK11" s="463"/>
      <c r="AHL11" s="463"/>
      <c r="AHM11" s="463"/>
      <c r="AHN11" s="463"/>
      <c r="AHO11" s="463"/>
      <c r="AHP11" s="463"/>
      <c r="AHQ11" s="463"/>
      <c r="AHR11" s="463"/>
      <c r="AHS11" s="463"/>
      <c r="AHT11" s="463"/>
      <c r="AHU11" s="463"/>
      <c r="AHV11" s="463"/>
      <c r="AHW11" s="463"/>
      <c r="AHX11" s="463"/>
      <c r="AHY11" s="463"/>
      <c r="AHZ11" s="463"/>
      <c r="AIA11" s="463"/>
      <c r="AIB11" s="463"/>
      <c r="AIC11" s="463"/>
      <c r="AID11" s="463"/>
      <c r="AIE11" s="463"/>
      <c r="AIF11" s="463"/>
      <c r="AIG11" s="463"/>
      <c r="AIH11" s="463"/>
      <c r="AII11" s="463"/>
      <c r="AIJ11" s="463"/>
      <c r="AIK11" s="463"/>
      <c r="AIL11" s="463"/>
      <c r="AIM11" s="463"/>
      <c r="AIN11" s="463"/>
      <c r="AIO11" s="463"/>
      <c r="AIP11" s="463"/>
      <c r="AIQ11" s="463"/>
      <c r="AIR11" s="463"/>
      <c r="AIS11" s="463"/>
      <c r="AIT11" s="463"/>
      <c r="AIU11" s="463"/>
      <c r="AIV11" s="463"/>
      <c r="AIW11" s="463"/>
      <c r="AIX11" s="463"/>
      <c r="AIY11" s="463"/>
      <c r="AIZ11" s="463"/>
      <c r="AJA11" s="463"/>
      <c r="AJB11" s="463"/>
      <c r="AJC11" s="463"/>
      <c r="AJD11" s="463"/>
      <c r="AJE11" s="463"/>
      <c r="AJF11" s="463"/>
      <c r="AJG11" s="463"/>
      <c r="AJH11" s="463"/>
      <c r="AJI11" s="463"/>
      <c r="AJJ11" s="463"/>
      <c r="AJK11" s="463"/>
      <c r="AJL11" s="463"/>
      <c r="AJM11" s="463"/>
      <c r="AJN11" s="463"/>
      <c r="AJO11" s="463"/>
      <c r="AJP11" s="463"/>
      <c r="AJQ11" s="463"/>
      <c r="AJR11" s="463"/>
      <c r="AJS11" s="463"/>
      <c r="AJT11" s="463"/>
      <c r="AJU11" s="463"/>
      <c r="AJV11" s="463"/>
      <c r="AJW11" s="463"/>
      <c r="AJX11" s="463"/>
      <c r="AJY11" s="463"/>
      <c r="AJZ11" s="463"/>
      <c r="AKA11" s="463"/>
      <c r="AKB11" s="463"/>
      <c r="AKC11" s="463"/>
      <c r="AKD11" s="463"/>
      <c r="AKE11" s="463"/>
      <c r="AKF11" s="461"/>
    </row>
    <row r="12" spans="1:986">
      <c r="B12" s="546" t="s">
        <v>838</v>
      </c>
      <c r="C12" s="1589">
        <v>42.606879142499999</v>
      </c>
      <c r="D12" s="1589">
        <v>44.253954454999999</v>
      </c>
      <c r="E12" s="1589">
        <v>11.9599977625</v>
      </c>
      <c r="F12" s="1589">
        <v>17.5060524915</v>
      </c>
      <c r="G12" s="1589">
        <v>38.449859044999997</v>
      </c>
      <c r="H12" s="1589">
        <v>44.763378435500002</v>
      </c>
      <c r="I12" s="1589">
        <v>46.546971430853297</v>
      </c>
      <c r="J12" s="1589">
        <v>49.057139931245601</v>
      </c>
      <c r="K12" s="1589">
        <v>48.382725901825403</v>
      </c>
      <c r="L12" s="1589">
        <v>47.207843342193897</v>
      </c>
      <c r="M12" s="1589">
        <v>49.511174282827298</v>
      </c>
      <c r="N12" s="1589">
        <v>52.115866946065999</v>
      </c>
      <c r="O12" s="463"/>
      <c r="P12" s="463"/>
      <c r="Q12" s="463"/>
      <c r="R12" s="463"/>
      <c r="S12" s="463"/>
      <c r="T12" s="463"/>
      <c r="U12" s="463"/>
      <c r="V12" s="463"/>
      <c r="W12" s="463"/>
      <c r="X12" s="463"/>
      <c r="Y12" s="463"/>
      <c r="Z12" s="463"/>
      <c r="AA12" s="463"/>
      <c r="AB12" s="463"/>
      <c r="AC12" s="463"/>
      <c r="AD12" s="463"/>
      <c r="AE12" s="463"/>
      <c r="AF12" s="463"/>
      <c r="AG12" s="463"/>
      <c r="AH12" s="463"/>
      <c r="AI12" s="463"/>
      <c r="AJ12" s="463"/>
      <c r="AK12" s="463"/>
      <c r="AL12" s="463"/>
      <c r="AM12" s="463"/>
      <c r="AN12" s="463"/>
      <c r="AO12" s="463"/>
      <c r="AP12" s="463"/>
      <c r="AQ12" s="463"/>
      <c r="AR12" s="463"/>
      <c r="AS12" s="463"/>
      <c r="AT12" s="463"/>
      <c r="AU12" s="463"/>
      <c r="AV12" s="463"/>
      <c r="AW12" s="463"/>
      <c r="AX12" s="463"/>
      <c r="AY12" s="463"/>
      <c r="AZ12" s="463"/>
      <c r="BA12" s="463"/>
      <c r="BB12" s="463"/>
      <c r="BC12" s="463"/>
      <c r="BD12" s="463"/>
      <c r="BE12" s="463"/>
      <c r="BF12" s="463"/>
      <c r="BG12" s="463"/>
      <c r="BH12" s="463"/>
      <c r="BI12" s="463"/>
      <c r="BJ12" s="463"/>
      <c r="BK12" s="463"/>
      <c r="BL12" s="463"/>
      <c r="BM12" s="463"/>
      <c r="BN12" s="463"/>
      <c r="BO12" s="463"/>
      <c r="BP12" s="463"/>
      <c r="BQ12" s="463"/>
      <c r="BR12" s="463"/>
      <c r="BS12" s="463"/>
      <c r="BT12" s="463"/>
      <c r="BU12" s="463"/>
      <c r="BV12" s="463"/>
      <c r="BW12" s="463"/>
      <c r="BX12" s="463"/>
      <c r="BY12" s="463"/>
      <c r="BZ12" s="463"/>
      <c r="CA12" s="463"/>
      <c r="CB12" s="463"/>
      <c r="CC12" s="463"/>
      <c r="CD12" s="463"/>
      <c r="CE12" s="463"/>
      <c r="CF12" s="463"/>
      <c r="CG12" s="463"/>
      <c r="CH12" s="463"/>
      <c r="CI12" s="463"/>
      <c r="CJ12" s="463"/>
      <c r="CK12" s="463"/>
      <c r="CL12" s="463"/>
      <c r="CM12" s="463"/>
      <c r="CN12" s="463"/>
      <c r="CO12" s="463"/>
      <c r="CP12" s="463"/>
      <c r="CQ12" s="463"/>
      <c r="CR12" s="463"/>
      <c r="CS12" s="463"/>
      <c r="CT12" s="463"/>
      <c r="CU12" s="463"/>
      <c r="CV12" s="463"/>
      <c r="CW12" s="463"/>
      <c r="CX12" s="463"/>
      <c r="CY12" s="463"/>
      <c r="CZ12" s="463"/>
      <c r="DA12" s="463"/>
      <c r="DB12" s="463"/>
      <c r="DC12" s="463"/>
      <c r="DD12" s="463"/>
      <c r="DE12" s="463"/>
      <c r="DF12" s="463"/>
      <c r="DG12" s="463"/>
      <c r="DH12" s="463"/>
      <c r="DI12" s="463"/>
      <c r="DJ12" s="463"/>
      <c r="DK12" s="463"/>
      <c r="DL12" s="463"/>
      <c r="DM12" s="463"/>
      <c r="DN12" s="463"/>
      <c r="DO12" s="463"/>
      <c r="DP12" s="463"/>
      <c r="DQ12" s="463"/>
      <c r="DR12" s="463"/>
      <c r="DS12" s="463"/>
      <c r="DT12" s="463"/>
      <c r="DU12" s="463"/>
      <c r="DV12" s="463"/>
      <c r="DW12" s="463"/>
      <c r="DX12" s="463"/>
      <c r="DY12" s="463"/>
      <c r="DZ12" s="463"/>
      <c r="EA12" s="463"/>
      <c r="EB12" s="463"/>
      <c r="EC12" s="463"/>
      <c r="ED12" s="463"/>
      <c r="EE12" s="463"/>
      <c r="EF12" s="463"/>
      <c r="EG12" s="463"/>
      <c r="EH12" s="463"/>
      <c r="EI12" s="463"/>
      <c r="EJ12" s="463"/>
      <c r="EK12" s="463"/>
      <c r="EL12" s="463"/>
      <c r="EM12" s="463"/>
      <c r="EN12" s="463"/>
      <c r="EO12" s="463"/>
      <c r="EP12" s="463"/>
      <c r="EQ12" s="463"/>
      <c r="ER12" s="463"/>
      <c r="ES12" s="463"/>
      <c r="ET12" s="463"/>
      <c r="EU12" s="463"/>
      <c r="EV12" s="463"/>
      <c r="EW12" s="463"/>
      <c r="EX12" s="463"/>
      <c r="EY12" s="463"/>
      <c r="EZ12" s="463"/>
      <c r="FA12" s="463"/>
      <c r="FB12" s="463"/>
      <c r="FC12" s="463"/>
      <c r="FD12" s="463"/>
      <c r="FE12" s="463"/>
      <c r="FF12" s="463"/>
      <c r="FG12" s="463"/>
      <c r="FH12" s="463"/>
      <c r="FI12" s="463"/>
      <c r="FJ12" s="463"/>
      <c r="FK12" s="463"/>
      <c r="FL12" s="463"/>
      <c r="FM12" s="463"/>
      <c r="FN12" s="463"/>
      <c r="FO12" s="463"/>
      <c r="FP12" s="463"/>
      <c r="FQ12" s="463"/>
      <c r="FR12" s="463"/>
      <c r="FS12" s="463"/>
      <c r="FT12" s="463"/>
      <c r="FU12" s="463"/>
      <c r="FV12" s="463"/>
      <c r="FW12" s="463"/>
      <c r="FX12" s="463"/>
      <c r="FY12" s="463"/>
      <c r="FZ12" s="463"/>
      <c r="GA12" s="463"/>
      <c r="GB12" s="463"/>
      <c r="GC12" s="463"/>
      <c r="GD12" s="463"/>
      <c r="GE12" s="463"/>
      <c r="GF12" s="463"/>
      <c r="GG12" s="463"/>
      <c r="GH12" s="463"/>
      <c r="GI12" s="463"/>
      <c r="GJ12" s="463"/>
      <c r="GK12" s="463"/>
      <c r="GL12" s="463"/>
      <c r="GM12" s="463"/>
      <c r="GN12" s="463"/>
      <c r="GO12" s="463"/>
      <c r="GP12" s="463"/>
      <c r="GQ12" s="463"/>
      <c r="GR12" s="463"/>
      <c r="GS12" s="463"/>
      <c r="GT12" s="463"/>
      <c r="GU12" s="463"/>
      <c r="GV12" s="463"/>
      <c r="GW12" s="463"/>
      <c r="GX12" s="463"/>
      <c r="GY12" s="463"/>
      <c r="GZ12" s="463"/>
      <c r="HA12" s="463"/>
      <c r="HB12" s="463"/>
      <c r="HC12" s="463"/>
      <c r="HD12" s="463"/>
      <c r="HE12" s="463"/>
      <c r="HF12" s="463"/>
      <c r="HG12" s="463"/>
      <c r="HH12" s="463"/>
      <c r="HI12" s="463"/>
      <c r="HJ12" s="463"/>
      <c r="HK12" s="463"/>
      <c r="HL12" s="463"/>
      <c r="HM12" s="463"/>
      <c r="HN12" s="463"/>
      <c r="HO12" s="463"/>
      <c r="HP12" s="463"/>
      <c r="HQ12" s="463"/>
      <c r="HR12" s="463"/>
      <c r="HS12" s="463"/>
      <c r="HT12" s="463"/>
      <c r="HU12" s="463"/>
      <c r="HV12" s="463"/>
      <c r="HW12" s="463"/>
      <c r="HX12" s="463"/>
      <c r="HY12" s="463"/>
      <c r="HZ12" s="463"/>
      <c r="IA12" s="463"/>
      <c r="IB12" s="463"/>
      <c r="IC12" s="463"/>
      <c r="ID12" s="463"/>
      <c r="IE12" s="463"/>
      <c r="IF12" s="463"/>
      <c r="IG12" s="463"/>
      <c r="IH12" s="463"/>
      <c r="II12" s="463"/>
      <c r="IJ12" s="463"/>
      <c r="IK12" s="463"/>
      <c r="IL12" s="463"/>
      <c r="IM12" s="463"/>
      <c r="IN12" s="463"/>
      <c r="IO12" s="463"/>
      <c r="IP12" s="463"/>
      <c r="IQ12" s="463"/>
      <c r="IR12" s="463"/>
      <c r="IS12" s="463"/>
      <c r="IT12" s="463"/>
      <c r="IU12" s="463"/>
      <c r="IV12" s="463"/>
      <c r="IW12" s="463"/>
      <c r="IX12" s="463"/>
      <c r="IY12" s="463"/>
      <c r="IZ12" s="463"/>
      <c r="JA12" s="463"/>
      <c r="JB12" s="463"/>
      <c r="JC12" s="463"/>
      <c r="JD12" s="463"/>
      <c r="JE12" s="463"/>
      <c r="JF12" s="463"/>
      <c r="JG12" s="463"/>
      <c r="JH12" s="463"/>
      <c r="JI12" s="463"/>
      <c r="JJ12" s="463"/>
      <c r="JK12" s="463"/>
      <c r="JL12" s="463"/>
      <c r="JM12" s="463"/>
      <c r="JN12" s="463"/>
      <c r="JO12" s="463"/>
      <c r="JP12" s="463"/>
      <c r="JQ12" s="463"/>
      <c r="JR12" s="463"/>
      <c r="JS12" s="463"/>
      <c r="JT12" s="463"/>
      <c r="JU12" s="463"/>
      <c r="JV12" s="463"/>
      <c r="JW12" s="463"/>
      <c r="JX12" s="463"/>
      <c r="JY12" s="463"/>
      <c r="JZ12" s="463"/>
      <c r="KA12" s="463"/>
      <c r="KB12" s="463"/>
      <c r="KC12" s="463"/>
      <c r="KD12" s="463"/>
      <c r="KE12" s="463"/>
      <c r="KF12" s="463"/>
      <c r="KG12" s="463"/>
      <c r="KH12" s="463"/>
      <c r="KI12" s="463"/>
      <c r="KJ12" s="463"/>
      <c r="KK12" s="463"/>
      <c r="KL12" s="463"/>
      <c r="KM12" s="463"/>
      <c r="KN12" s="463"/>
      <c r="KO12" s="463"/>
      <c r="KP12" s="463"/>
      <c r="KQ12" s="463"/>
      <c r="KR12" s="463"/>
      <c r="KS12" s="463"/>
      <c r="KT12" s="463"/>
      <c r="KU12" s="463"/>
      <c r="KV12" s="463"/>
      <c r="KW12" s="463"/>
      <c r="KX12" s="463"/>
      <c r="KY12" s="463"/>
      <c r="KZ12" s="463"/>
      <c r="LA12" s="463"/>
      <c r="LB12" s="463"/>
      <c r="LC12" s="463"/>
      <c r="LD12" s="463"/>
      <c r="LE12" s="463"/>
      <c r="LF12" s="463"/>
      <c r="LG12" s="463"/>
      <c r="LH12" s="463"/>
      <c r="LI12" s="463"/>
      <c r="LJ12" s="463"/>
      <c r="LK12" s="463"/>
      <c r="LL12" s="463"/>
      <c r="LM12" s="463"/>
      <c r="LN12" s="463"/>
      <c r="LO12" s="463"/>
      <c r="LP12" s="463"/>
      <c r="LQ12" s="463"/>
      <c r="LR12" s="463"/>
      <c r="LS12" s="463"/>
      <c r="LT12" s="463"/>
      <c r="LU12" s="463"/>
      <c r="LV12" s="463"/>
      <c r="LW12" s="463"/>
      <c r="LX12" s="463"/>
      <c r="LY12" s="463"/>
      <c r="LZ12" s="463"/>
      <c r="MA12" s="463"/>
      <c r="MB12" s="463"/>
      <c r="MC12" s="463"/>
      <c r="MD12" s="463"/>
      <c r="ME12" s="463"/>
      <c r="MF12" s="463"/>
      <c r="MG12" s="463"/>
      <c r="MH12" s="463"/>
      <c r="MI12" s="463"/>
      <c r="MJ12" s="463"/>
      <c r="MK12" s="463"/>
      <c r="ML12" s="463"/>
      <c r="MM12" s="463"/>
      <c r="MN12" s="463"/>
      <c r="MO12" s="463"/>
      <c r="MP12" s="463"/>
      <c r="MQ12" s="463"/>
      <c r="MR12" s="463"/>
      <c r="MS12" s="463"/>
      <c r="MT12" s="463"/>
      <c r="MU12" s="463"/>
      <c r="MV12" s="463"/>
      <c r="MW12" s="463"/>
      <c r="MX12" s="463"/>
      <c r="MY12" s="463"/>
      <c r="MZ12" s="463"/>
      <c r="NA12" s="463"/>
      <c r="NB12" s="463"/>
      <c r="NC12" s="463"/>
      <c r="ND12" s="463"/>
      <c r="NE12" s="463"/>
      <c r="NF12" s="463"/>
      <c r="NG12" s="463"/>
      <c r="NH12" s="463"/>
      <c r="NI12" s="463"/>
      <c r="NJ12" s="463"/>
      <c r="NK12" s="463"/>
      <c r="NL12" s="463"/>
      <c r="NM12" s="463"/>
      <c r="NN12" s="463"/>
      <c r="NO12" s="463"/>
      <c r="NP12" s="463"/>
      <c r="NQ12" s="463"/>
      <c r="NR12" s="463"/>
      <c r="NS12" s="463"/>
      <c r="NT12" s="463"/>
      <c r="NU12" s="463"/>
      <c r="NV12" s="463"/>
      <c r="NW12" s="463"/>
      <c r="NX12" s="463"/>
      <c r="NY12" s="463"/>
      <c r="NZ12" s="463"/>
      <c r="OA12" s="463"/>
      <c r="OB12" s="463"/>
      <c r="OC12" s="463"/>
      <c r="OD12" s="463"/>
      <c r="OE12" s="463"/>
      <c r="OF12" s="463"/>
      <c r="OG12" s="463"/>
      <c r="OH12" s="463"/>
      <c r="OI12" s="463"/>
      <c r="OJ12" s="463"/>
      <c r="OK12" s="463"/>
      <c r="OL12" s="463"/>
      <c r="OM12" s="463"/>
      <c r="ON12" s="463"/>
      <c r="OO12" s="463"/>
      <c r="OP12" s="463"/>
      <c r="OQ12" s="463"/>
      <c r="OR12" s="463"/>
      <c r="OS12" s="463"/>
      <c r="OT12" s="463"/>
      <c r="OU12" s="463"/>
      <c r="OV12" s="463"/>
      <c r="OW12" s="463"/>
      <c r="OX12" s="463"/>
      <c r="OY12" s="463"/>
      <c r="OZ12" s="463"/>
      <c r="PA12" s="463"/>
      <c r="PB12" s="463"/>
      <c r="PC12" s="463"/>
      <c r="PD12" s="463"/>
      <c r="PE12" s="463"/>
      <c r="PF12" s="463"/>
      <c r="PG12" s="463"/>
      <c r="PH12" s="463"/>
      <c r="PI12" s="463"/>
      <c r="PJ12" s="463"/>
      <c r="PK12" s="463"/>
      <c r="PL12" s="463"/>
      <c r="PM12" s="463"/>
      <c r="PN12" s="463"/>
      <c r="PO12" s="463"/>
      <c r="PP12" s="463"/>
      <c r="PQ12" s="463"/>
      <c r="PR12" s="463"/>
      <c r="PS12" s="463"/>
      <c r="PT12" s="463"/>
      <c r="PU12" s="463"/>
      <c r="PV12" s="463"/>
      <c r="PW12" s="463"/>
      <c r="PX12" s="463"/>
      <c r="PY12" s="463"/>
      <c r="PZ12" s="463"/>
      <c r="QA12" s="463"/>
      <c r="QB12" s="463"/>
      <c r="QC12" s="463"/>
      <c r="QD12" s="463"/>
      <c r="QE12" s="463"/>
      <c r="QF12" s="463"/>
      <c r="QG12" s="463"/>
      <c r="QH12" s="463"/>
      <c r="QI12" s="463"/>
      <c r="QJ12" s="463"/>
      <c r="QK12" s="463"/>
      <c r="QL12" s="463"/>
      <c r="QM12" s="463"/>
      <c r="QN12" s="463"/>
      <c r="QO12" s="463"/>
      <c r="QP12" s="463"/>
      <c r="QQ12" s="463"/>
      <c r="QR12" s="463"/>
      <c r="QS12" s="463"/>
      <c r="QT12" s="463"/>
      <c r="QU12" s="463"/>
      <c r="QV12" s="463"/>
      <c r="QW12" s="463"/>
      <c r="QX12" s="463"/>
      <c r="QY12" s="463"/>
      <c r="QZ12" s="463"/>
      <c r="RA12" s="463"/>
      <c r="RB12" s="463"/>
      <c r="RC12" s="463"/>
      <c r="RD12" s="463"/>
      <c r="RE12" s="463"/>
      <c r="RF12" s="463"/>
      <c r="RG12" s="463"/>
      <c r="RH12" s="463"/>
      <c r="RI12" s="463"/>
      <c r="RJ12" s="463"/>
      <c r="RK12" s="463"/>
      <c r="RL12" s="463"/>
      <c r="RM12" s="463"/>
      <c r="RN12" s="463"/>
      <c r="RO12" s="463"/>
      <c r="RP12" s="463"/>
      <c r="RQ12" s="463"/>
      <c r="RR12" s="463"/>
      <c r="RS12" s="463"/>
      <c r="RT12" s="463"/>
      <c r="RU12" s="463"/>
      <c r="RV12" s="463"/>
      <c r="RW12" s="463"/>
      <c r="RX12" s="463"/>
      <c r="RY12" s="463"/>
      <c r="RZ12" s="463"/>
      <c r="SA12" s="463"/>
      <c r="SB12" s="463"/>
      <c r="SC12" s="463"/>
      <c r="SD12" s="463"/>
      <c r="SE12" s="463"/>
      <c r="SF12" s="463"/>
      <c r="SG12" s="463"/>
      <c r="SH12" s="463"/>
      <c r="SI12" s="463"/>
      <c r="SJ12" s="463"/>
      <c r="SK12" s="463"/>
      <c r="SL12" s="463"/>
      <c r="SM12" s="463"/>
      <c r="SN12" s="463"/>
      <c r="SO12" s="463"/>
      <c r="SP12" s="463"/>
      <c r="SQ12" s="463"/>
      <c r="SR12" s="463"/>
      <c r="SS12" s="463"/>
      <c r="ST12" s="463"/>
      <c r="SU12" s="463"/>
      <c r="SV12" s="463"/>
      <c r="SW12" s="463"/>
      <c r="SX12" s="463"/>
      <c r="SY12" s="463"/>
      <c r="SZ12" s="463"/>
      <c r="TA12" s="463"/>
      <c r="TB12" s="463"/>
      <c r="TC12" s="463"/>
      <c r="TD12" s="463"/>
      <c r="TE12" s="463"/>
      <c r="TF12" s="463"/>
      <c r="TG12" s="463"/>
      <c r="TH12" s="463"/>
      <c r="TI12" s="463"/>
      <c r="TJ12" s="463"/>
      <c r="TK12" s="463"/>
      <c r="TL12" s="463"/>
      <c r="TM12" s="463"/>
      <c r="TN12" s="463"/>
      <c r="TO12" s="463"/>
      <c r="TP12" s="463"/>
      <c r="TQ12" s="463"/>
      <c r="TR12" s="463"/>
      <c r="TS12" s="463"/>
      <c r="TT12" s="463"/>
      <c r="TU12" s="463"/>
      <c r="TV12" s="463"/>
      <c r="TW12" s="463"/>
      <c r="TX12" s="463"/>
      <c r="TY12" s="463"/>
      <c r="TZ12" s="463"/>
      <c r="UA12" s="463"/>
      <c r="UB12" s="463"/>
      <c r="UC12" s="463"/>
      <c r="UD12" s="463"/>
      <c r="UE12" s="463"/>
      <c r="UF12" s="463"/>
      <c r="UG12" s="463"/>
      <c r="UH12" s="463"/>
      <c r="UI12" s="463"/>
      <c r="UJ12" s="463"/>
      <c r="UK12" s="463"/>
      <c r="UL12" s="463"/>
      <c r="UM12" s="463"/>
      <c r="UN12" s="463"/>
      <c r="UO12" s="463"/>
      <c r="UP12" s="463"/>
      <c r="UQ12" s="463"/>
      <c r="UR12" s="463"/>
      <c r="US12" s="463"/>
      <c r="UT12" s="463"/>
      <c r="UU12" s="463"/>
      <c r="UV12" s="463"/>
      <c r="UW12" s="463"/>
      <c r="UX12" s="463"/>
      <c r="UY12" s="463"/>
      <c r="UZ12" s="463"/>
      <c r="VA12" s="463"/>
      <c r="VB12" s="463"/>
      <c r="VC12" s="463"/>
      <c r="VD12" s="463"/>
      <c r="VE12" s="463"/>
      <c r="VF12" s="463"/>
      <c r="VG12" s="463"/>
      <c r="VH12" s="463"/>
      <c r="VI12" s="463"/>
      <c r="VJ12" s="463"/>
      <c r="VK12" s="463"/>
      <c r="VL12" s="463"/>
      <c r="VM12" s="463"/>
      <c r="VN12" s="463"/>
      <c r="VO12" s="463"/>
      <c r="VP12" s="463"/>
      <c r="VQ12" s="463"/>
      <c r="VR12" s="463"/>
      <c r="VS12" s="463"/>
      <c r="VT12" s="463"/>
      <c r="VU12" s="463"/>
      <c r="VV12" s="463"/>
      <c r="VW12" s="463"/>
      <c r="VX12" s="463"/>
      <c r="VY12" s="463"/>
      <c r="VZ12" s="463"/>
      <c r="WA12" s="463"/>
      <c r="WB12" s="463"/>
      <c r="WC12" s="463"/>
      <c r="WD12" s="463"/>
      <c r="WE12" s="463"/>
      <c r="WF12" s="463"/>
      <c r="WG12" s="463"/>
      <c r="WH12" s="463"/>
      <c r="WI12" s="463"/>
      <c r="WJ12" s="463"/>
      <c r="WK12" s="463"/>
      <c r="WL12" s="463"/>
      <c r="WM12" s="463"/>
      <c r="WN12" s="463"/>
      <c r="WO12" s="463"/>
      <c r="WP12" s="463"/>
      <c r="WQ12" s="463"/>
      <c r="WR12" s="463"/>
      <c r="WS12" s="463"/>
      <c r="WT12" s="463"/>
      <c r="WU12" s="463"/>
      <c r="WV12" s="463"/>
      <c r="WW12" s="463"/>
      <c r="WX12" s="463"/>
      <c r="WY12" s="463"/>
      <c r="WZ12" s="463"/>
      <c r="XA12" s="463"/>
      <c r="XB12" s="463"/>
      <c r="XC12" s="463"/>
      <c r="XD12" s="463"/>
      <c r="XE12" s="463"/>
      <c r="XF12" s="463"/>
      <c r="XG12" s="463"/>
      <c r="XH12" s="463"/>
      <c r="XI12" s="463"/>
      <c r="XJ12" s="463"/>
      <c r="XK12" s="463"/>
      <c r="XL12" s="463"/>
      <c r="XM12" s="463"/>
      <c r="XN12" s="463"/>
      <c r="XO12" s="463"/>
      <c r="XP12" s="463"/>
      <c r="XQ12" s="463"/>
      <c r="XR12" s="463"/>
      <c r="XS12" s="463"/>
      <c r="XT12" s="463"/>
      <c r="XU12" s="463"/>
      <c r="XV12" s="463"/>
      <c r="XW12" s="463"/>
      <c r="XX12" s="463"/>
      <c r="XY12" s="463"/>
      <c r="XZ12" s="463"/>
      <c r="YA12" s="463"/>
      <c r="YB12" s="463"/>
      <c r="YC12" s="463"/>
      <c r="YD12" s="463"/>
      <c r="YE12" s="463"/>
      <c r="YF12" s="463"/>
      <c r="YG12" s="463"/>
      <c r="YH12" s="463"/>
      <c r="YI12" s="463"/>
      <c r="YJ12" s="463"/>
      <c r="YK12" s="463"/>
      <c r="YL12" s="463"/>
      <c r="YM12" s="463"/>
      <c r="YN12" s="463"/>
      <c r="YO12" s="463"/>
      <c r="YP12" s="463"/>
      <c r="YQ12" s="463"/>
      <c r="YR12" s="463"/>
      <c r="YS12" s="463"/>
      <c r="YT12" s="463"/>
      <c r="YU12" s="463"/>
      <c r="YV12" s="463"/>
      <c r="YW12" s="463"/>
      <c r="YX12" s="463"/>
      <c r="YY12" s="463"/>
      <c r="YZ12" s="463"/>
      <c r="ZA12" s="463"/>
      <c r="ZB12" s="463"/>
      <c r="ZC12" s="463"/>
      <c r="ZD12" s="463"/>
      <c r="ZE12" s="463"/>
      <c r="ZF12" s="463"/>
      <c r="ZG12" s="463"/>
      <c r="ZH12" s="463"/>
      <c r="ZI12" s="463"/>
      <c r="ZJ12" s="463"/>
      <c r="ZK12" s="463"/>
      <c r="ZL12" s="463"/>
      <c r="ZM12" s="463"/>
      <c r="ZN12" s="463"/>
      <c r="ZO12" s="463"/>
      <c r="ZP12" s="463"/>
      <c r="ZQ12" s="463"/>
      <c r="ZR12" s="463"/>
      <c r="ZS12" s="463"/>
      <c r="ZT12" s="463"/>
      <c r="ZU12" s="463"/>
      <c r="ZV12" s="463"/>
      <c r="ZW12" s="463"/>
      <c r="ZX12" s="463"/>
      <c r="ZY12" s="463"/>
      <c r="ZZ12" s="463"/>
      <c r="AAA12" s="463"/>
      <c r="AAB12" s="463"/>
      <c r="AAC12" s="463"/>
      <c r="AAD12" s="463"/>
      <c r="AAE12" s="463"/>
      <c r="AAF12" s="463"/>
      <c r="AAG12" s="463"/>
      <c r="AAH12" s="463"/>
      <c r="AAI12" s="463"/>
      <c r="AAJ12" s="463"/>
      <c r="AAK12" s="463"/>
      <c r="AAL12" s="463"/>
      <c r="AAM12" s="463"/>
      <c r="AAN12" s="463"/>
      <c r="AAO12" s="463"/>
      <c r="AAP12" s="463"/>
      <c r="AAQ12" s="463"/>
      <c r="AAR12" s="463"/>
      <c r="AAS12" s="463"/>
      <c r="AAT12" s="463"/>
      <c r="AAU12" s="463"/>
      <c r="AAV12" s="463"/>
      <c r="AAW12" s="463"/>
      <c r="AAX12" s="463"/>
      <c r="AAY12" s="463"/>
      <c r="AAZ12" s="463"/>
      <c r="ABA12" s="463"/>
      <c r="ABB12" s="463"/>
      <c r="ABC12" s="463"/>
      <c r="ABD12" s="463"/>
      <c r="ABE12" s="463"/>
      <c r="ABF12" s="463"/>
      <c r="ABG12" s="463"/>
      <c r="ABH12" s="463"/>
      <c r="ABI12" s="463"/>
      <c r="ABJ12" s="463"/>
      <c r="ABK12" s="463"/>
      <c r="ABL12" s="463"/>
      <c r="ABM12" s="463"/>
      <c r="ABN12" s="463"/>
      <c r="ABO12" s="463"/>
      <c r="ABP12" s="463"/>
      <c r="ABQ12" s="463"/>
      <c r="ABR12" s="463"/>
      <c r="ABS12" s="463"/>
      <c r="ABT12" s="463"/>
      <c r="ABU12" s="463"/>
      <c r="ABV12" s="463"/>
      <c r="ABW12" s="463"/>
      <c r="ABX12" s="463"/>
      <c r="ABY12" s="463"/>
      <c r="ABZ12" s="463"/>
      <c r="ACA12" s="463"/>
      <c r="ACB12" s="463"/>
      <c r="ACC12" s="463"/>
      <c r="ACD12" s="463"/>
      <c r="ACE12" s="463"/>
      <c r="ACF12" s="463"/>
      <c r="ACG12" s="463"/>
      <c r="ACH12" s="463"/>
      <c r="ACI12" s="463"/>
      <c r="ACJ12" s="463"/>
      <c r="ACK12" s="463"/>
      <c r="ACL12" s="463"/>
      <c r="ACM12" s="463"/>
      <c r="ACN12" s="463"/>
      <c r="ACO12" s="463"/>
      <c r="ACP12" s="463"/>
      <c r="ACQ12" s="463"/>
      <c r="ACR12" s="463"/>
      <c r="ACS12" s="463"/>
      <c r="ACT12" s="463"/>
      <c r="ACU12" s="463"/>
      <c r="ACV12" s="463"/>
      <c r="ACW12" s="463"/>
      <c r="ACX12" s="463"/>
      <c r="ACY12" s="463"/>
      <c r="ACZ12" s="463"/>
      <c r="ADA12" s="463"/>
      <c r="ADB12" s="463"/>
      <c r="ADC12" s="463"/>
      <c r="ADD12" s="463"/>
      <c r="ADE12" s="463"/>
      <c r="ADF12" s="463"/>
      <c r="ADG12" s="463"/>
      <c r="ADH12" s="463"/>
      <c r="ADI12" s="463"/>
      <c r="ADJ12" s="463"/>
      <c r="ADK12" s="463"/>
      <c r="ADL12" s="463"/>
      <c r="ADM12" s="463"/>
      <c r="ADN12" s="463"/>
      <c r="ADO12" s="463"/>
      <c r="ADP12" s="463"/>
      <c r="ADQ12" s="463"/>
      <c r="ADR12" s="463"/>
      <c r="ADS12" s="463"/>
      <c r="ADT12" s="463"/>
      <c r="ADU12" s="463"/>
      <c r="ADV12" s="463"/>
      <c r="ADW12" s="463"/>
      <c r="ADX12" s="463"/>
      <c r="ADY12" s="463"/>
      <c r="ADZ12" s="463"/>
      <c r="AEA12" s="463"/>
      <c r="AEB12" s="463"/>
      <c r="AEC12" s="463"/>
      <c r="AED12" s="463"/>
      <c r="AEE12" s="463"/>
      <c r="AEF12" s="463"/>
      <c r="AEG12" s="463"/>
      <c r="AEH12" s="463"/>
      <c r="AEI12" s="463"/>
      <c r="AEJ12" s="463"/>
      <c r="AEK12" s="463"/>
      <c r="AEL12" s="463"/>
      <c r="AEM12" s="463"/>
      <c r="AEN12" s="463"/>
      <c r="AEO12" s="463"/>
      <c r="AEP12" s="463"/>
      <c r="AEQ12" s="463"/>
      <c r="AER12" s="463"/>
      <c r="AES12" s="463"/>
      <c r="AET12" s="463"/>
      <c r="AEU12" s="463"/>
      <c r="AEV12" s="463"/>
      <c r="AEW12" s="463"/>
      <c r="AEX12" s="463"/>
      <c r="AEY12" s="463"/>
      <c r="AEZ12" s="463"/>
      <c r="AFA12" s="463"/>
      <c r="AFB12" s="463"/>
      <c r="AFC12" s="463"/>
      <c r="AFD12" s="463"/>
      <c r="AFE12" s="463"/>
      <c r="AFF12" s="463"/>
      <c r="AFG12" s="463"/>
      <c r="AFH12" s="463"/>
      <c r="AFI12" s="463"/>
      <c r="AFJ12" s="463"/>
      <c r="AFK12" s="463"/>
      <c r="AFL12" s="463"/>
      <c r="AFM12" s="463"/>
      <c r="AFN12" s="463"/>
      <c r="AFO12" s="463"/>
      <c r="AFP12" s="463"/>
      <c r="AFQ12" s="463"/>
      <c r="AFR12" s="463"/>
      <c r="AFS12" s="463"/>
      <c r="AFT12" s="463"/>
      <c r="AFU12" s="463"/>
      <c r="AFV12" s="463"/>
      <c r="AFW12" s="463"/>
      <c r="AFX12" s="463"/>
      <c r="AFY12" s="463"/>
      <c r="AFZ12" s="463"/>
      <c r="AGA12" s="463"/>
      <c r="AGB12" s="463"/>
      <c r="AGC12" s="463"/>
      <c r="AGD12" s="463"/>
      <c r="AGE12" s="463"/>
      <c r="AGF12" s="463"/>
      <c r="AGG12" s="463"/>
      <c r="AGH12" s="463"/>
      <c r="AGI12" s="463"/>
      <c r="AGJ12" s="463"/>
      <c r="AGK12" s="463"/>
      <c r="AGL12" s="463"/>
      <c r="AGM12" s="463"/>
      <c r="AGN12" s="463"/>
      <c r="AGO12" s="463"/>
      <c r="AGP12" s="463"/>
      <c r="AGQ12" s="463"/>
      <c r="AGR12" s="463"/>
      <c r="AGS12" s="463"/>
      <c r="AGT12" s="463"/>
      <c r="AGU12" s="463"/>
      <c r="AGV12" s="463"/>
      <c r="AGW12" s="463"/>
      <c r="AGX12" s="463"/>
      <c r="AGY12" s="463"/>
      <c r="AGZ12" s="463"/>
      <c r="AHA12" s="463"/>
      <c r="AHB12" s="463"/>
      <c r="AHC12" s="463"/>
      <c r="AHD12" s="463"/>
      <c r="AHE12" s="463"/>
      <c r="AHF12" s="463"/>
      <c r="AHG12" s="463"/>
      <c r="AHH12" s="463"/>
      <c r="AHI12" s="463"/>
      <c r="AHJ12" s="463"/>
      <c r="AHK12" s="463"/>
      <c r="AHL12" s="463"/>
      <c r="AHM12" s="463"/>
      <c r="AHN12" s="463"/>
      <c r="AHO12" s="463"/>
      <c r="AHP12" s="463"/>
      <c r="AHQ12" s="463"/>
      <c r="AHR12" s="463"/>
      <c r="AHS12" s="463"/>
      <c r="AHT12" s="463"/>
      <c r="AHU12" s="463"/>
      <c r="AHV12" s="463"/>
      <c r="AHW12" s="463"/>
      <c r="AHX12" s="463"/>
      <c r="AHY12" s="463"/>
      <c r="AHZ12" s="463"/>
      <c r="AIA12" s="463"/>
      <c r="AIB12" s="463"/>
      <c r="AIC12" s="463"/>
      <c r="AID12" s="463"/>
      <c r="AIE12" s="463"/>
      <c r="AIF12" s="463"/>
      <c r="AIG12" s="463"/>
      <c r="AIH12" s="463"/>
      <c r="AII12" s="463"/>
      <c r="AIJ12" s="463"/>
      <c r="AIK12" s="463"/>
      <c r="AIL12" s="463"/>
      <c r="AIM12" s="463"/>
      <c r="AIN12" s="463"/>
      <c r="AIO12" s="463"/>
      <c r="AIP12" s="463"/>
      <c r="AIQ12" s="463"/>
      <c r="AIR12" s="463"/>
      <c r="AIS12" s="463"/>
      <c r="AIT12" s="463"/>
      <c r="AIU12" s="463"/>
      <c r="AIV12" s="463"/>
      <c r="AIW12" s="463"/>
      <c r="AIX12" s="463"/>
      <c r="AIY12" s="463"/>
      <c r="AIZ12" s="463"/>
      <c r="AJA12" s="463"/>
      <c r="AJB12" s="463"/>
      <c r="AJC12" s="463"/>
      <c r="AJD12" s="463"/>
      <c r="AJE12" s="463"/>
      <c r="AJF12" s="463"/>
      <c r="AJG12" s="463"/>
      <c r="AJH12" s="463"/>
      <c r="AJI12" s="463"/>
      <c r="AJJ12" s="463"/>
      <c r="AJK12" s="463"/>
      <c r="AJL12" s="463"/>
      <c r="AJM12" s="463"/>
      <c r="AJN12" s="463"/>
      <c r="AJO12" s="463"/>
      <c r="AJP12" s="463"/>
      <c r="AJQ12" s="463"/>
      <c r="AJR12" s="463"/>
      <c r="AJS12" s="463"/>
      <c r="AJT12" s="463"/>
      <c r="AJU12" s="463"/>
      <c r="AJV12" s="463"/>
      <c r="AJW12" s="463"/>
      <c r="AJX12" s="463"/>
      <c r="AJY12" s="463"/>
      <c r="AJZ12" s="463"/>
      <c r="AKA12" s="463"/>
      <c r="AKB12" s="463"/>
      <c r="AKC12" s="463"/>
      <c r="AKD12" s="463"/>
      <c r="AKE12" s="463"/>
      <c r="AKF12" s="461"/>
    </row>
    <row r="13" spans="1:986">
      <c r="B13" s="546" t="s">
        <v>839</v>
      </c>
      <c r="C13" s="1589">
        <v>132.027025839</v>
      </c>
      <c r="D13" s="1589">
        <v>139.40702627650001</v>
      </c>
      <c r="E13" s="1589">
        <v>35.1590762095</v>
      </c>
      <c r="F13" s="1589">
        <v>38.558392828999999</v>
      </c>
      <c r="G13" s="1589">
        <v>98.3661490585</v>
      </c>
      <c r="H13" s="1589">
        <v>127.293912499</v>
      </c>
      <c r="I13" s="1589">
        <v>154.76082393483901</v>
      </c>
      <c r="J13" s="1589">
        <v>166.14318466116501</v>
      </c>
      <c r="K13" s="1589">
        <v>165.569880149597</v>
      </c>
      <c r="L13" s="1589">
        <v>169.55072013237699</v>
      </c>
      <c r="M13" s="1589">
        <v>180.400606344594</v>
      </c>
      <c r="N13" s="1589">
        <v>193.804588044751</v>
      </c>
      <c r="O13" s="463"/>
      <c r="P13" s="463"/>
      <c r="Q13" s="463"/>
      <c r="R13" s="463"/>
      <c r="S13" s="463"/>
      <c r="T13" s="463"/>
      <c r="U13" s="463"/>
      <c r="V13" s="463"/>
      <c r="W13" s="463"/>
      <c r="X13" s="463"/>
      <c r="Y13" s="463"/>
      <c r="Z13" s="463"/>
      <c r="AA13" s="463"/>
      <c r="AB13" s="463"/>
      <c r="AC13" s="463"/>
      <c r="AD13" s="463"/>
      <c r="AE13" s="463"/>
      <c r="AF13" s="463"/>
      <c r="AG13" s="463"/>
      <c r="AH13" s="463"/>
      <c r="AI13" s="463"/>
      <c r="AJ13" s="463"/>
      <c r="AK13" s="463"/>
      <c r="AL13" s="463"/>
      <c r="AM13" s="463"/>
      <c r="AN13" s="463"/>
      <c r="AO13" s="463"/>
      <c r="AP13" s="463"/>
      <c r="AQ13" s="463"/>
      <c r="AR13" s="463"/>
      <c r="AS13" s="463"/>
      <c r="AT13" s="463"/>
      <c r="AU13" s="463"/>
      <c r="AV13" s="463"/>
      <c r="AW13" s="463"/>
      <c r="AX13" s="463"/>
      <c r="AY13" s="463"/>
      <c r="AZ13" s="463"/>
      <c r="BA13" s="463"/>
      <c r="BB13" s="463"/>
      <c r="BC13" s="463"/>
      <c r="BD13" s="463"/>
      <c r="BE13" s="463"/>
      <c r="BF13" s="463"/>
      <c r="BG13" s="463"/>
      <c r="BH13" s="463"/>
      <c r="BI13" s="463"/>
      <c r="BJ13" s="463"/>
      <c r="BK13" s="463"/>
      <c r="BL13" s="463"/>
      <c r="BM13" s="463"/>
      <c r="BN13" s="463"/>
      <c r="BO13" s="463"/>
      <c r="BP13" s="463"/>
      <c r="BQ13" s="463"/>
      <c r="BR13" s="463"/>
      <c r="BS13" s="463"/>
      <c r="BT13" s="463"/>
      <c r="BU13" s="463"/>
      <c r="BV13" s="463"/>
      <c r="BW13" s="463"/>
      <c r="BX13" s="463"/>
      <c r="BY13" s="463"/>
      <c r="BZ13" s="463"/>
      <c r="CA13" s="463"/>
      <c r="CB13" s="463"/>
      <c r="CC13" s="463"/>
      <c r="CD13" s="463"/>
      <c r="CE13" s="463"/>
      <c r="CF13" s="463"/>
      <c r="CG13" s="463"/>
      <c r="CH13" s="463"/>
      <c r="CI13" s="463"/>
      <c r="CJ13" s="463"/>
      <c r="CK13" s="463"/>
      <c r="CL13" s="463"/>
      <c r="CM13" s="463"/>
      <c r="CN13" s="463"/>
      <c r="CO13" s="463"/>
      <c r="CP13" s="463"/>
      <c r="CQ13" s="463"/>
      <c r="CR13" s="463"/>
      <c r="CS13" s="463"/>
      <c r="CT13" s="463"/>
      <c r="CU13" s="463"/>
      <c r="CV13" s="463"/>
      <c r="CW13" s="463"/>
      <c r="CX13" s="463"/>
      <c r="CY13" s="463"/>
      <c r="CZ13" s="463"/>
      <c r="DA13" s="463"/>
      <c r="DB13" s="463"/>
      <c r="DC13" s="463"/>
      <c r="DD13" s="463"/>
      <c r="DE13" s="463"/>
      <c r="DF13" s="463"/>
      <c r="DG13" s="463"/>
      <c r="DH13" s="463"/>
      <c r="DI13" s="463"/>
      <c r="DJ13" s="463"/>
      <c r="DK13" s="463"/>
      <c r="DL13" s="463"/>
      <c r="DM13" s="463"/>
      <c r="DN13" s="463"/>
      <c r="DO13" s="463"/>
      <c r="DP13" s="463"/>
      <c r="DQ13" s="463"/>
      <c r="DR13" s="463"/>
      <c r="DS13" s="463"/>
      <c r="DT13" s="463"/>
      <c r="DU13" s="463"/>
      <c r="DV13" s="463"/>
      <c r="DW13" s="463"/>
      <c r="DX13" s="463"/>
      <c r="DY13" s="463"/>
      <c r="DZ13" s="463"/>
      <c r="EA13" s="463"/>
      <c r="EB13" s="463"/>
      <c r="EC13" s="463"/>
      <c r="ED13" s="463"/>
      <c r="EE13" s="463"/>
      <c r="EF13" s="463"/>
      <c r="EG13" s="463"/>
      <c r="EH13" s="463"/>
      <c r="EI13" s="463"/>
      <c r="EJ13" s="463"/>
      <c r="EK13" s="463"/>
      <c r="EL13" s="463"/>
      <c r="EM13" s="463"/>
      <c r="EN13" s="463"/>
      <c r="EO13" s="463"/>
      <c r="EP13" s="463"/>
      <c r="EQ13" s="463"/>
      <c r="ER13" s="463"/>
      <c r="ES13" s="463"/>
      <c r="ET13" s="463"/>
      <c r="EU13" s="463"/>
      <c r="EV13" s="463"/>
      <c r="EW13" s="463"/>
      <c r="EX13" s="463"/>
      <c r="EY13" s="463"/>
      <c r="EZ13" s="463"/>
      <c r="FA13" s="463"/>
      <c r="FB13" s="463"/>
      <c r="FC13" s="463"/>
      <c r="FD13" s="463"/>
      <c r="FE13" s="463"/>
      <c r="FF13" s="463"/>
      <c r="FG13" s="463"/>
      <c r="FH13" s="463"/>
      <c r="FI13" s="463"/>
      <c r="FJ13" s="463"/>
      <c r="FK13" s="463"/>
      <c r="FL13" s="463"/>
      <c r="FM13" s="463"/>
      <c r="FN13" s="463"/>
      <c r="FO13" s="463"/>
      <c r="FP13" s="463"/>
      <c r="FQ13" s="463"/>
      <c r="FR13" s="463"/>
      <c r="FS13" s="463"/>
      <c r="FT13" s="463"/>
      <c r="FU13" s="463"/>
      <c r="FV13" s="463"/>
      <c r="FW13" s="463"/>
      <c r="FX13" s="463"/>
      <c r="FY13" s="463"/>
      <c r="FZ13" s="463"/>
      <c r="GA13" s="463"/>
      <c r="GB13" s="463"/>
      <c r="GC13" s="463"/>
      <c r="GD13" s="463"/>
      <c r="GE13" s="463"/>
      <c r="GF13" s="463"/>
      <c r="GG13" s="463"/>
      <c r="GH13" s="463"/>
      <c r="GI13" s="463"/>
      <c r="GJ13" s="463"/>
      <c r="GK13" s="463"/>
      <c r="GL13" s="463"/>
      <c r="GM13" s="463"/>
      <c r="GN13" s="463"/>
      <c r="GO13" s="463"/>
      <c r="GP13" s="463"/>
      <c r="GQ13" s="463"/>
      <c r="GR13" s="463"/>
      <c r="GS13" s="463"/>
      <c r="GT13" s="463"/>
      <c r="GU13" s="463"/>
      <c r="GV13" s="463"/>
      <c r="GW13" s="463"/>
      <c r="GX13" s="463"/>
      <c r="GY13" s="463"/>
      <c r="GZ13" s="463"/>
      <c r="HA13" s="463"/>
      <c r="HB13" s="463"/>
      <c r="HC13" s="463"/>
      <c r="HD13" s="463"/>
      <c r="HE13" s="463"/>
      <c r="HF13" s="463"/>
      <c r="HG13" s="463"/>
      <c r="HH13" s="463"/>
      <c r="HI13" s="463"/>
      <c r="HJ13" s="463"/>
      <c r="HK13" s="463"/>
      <c r="HL13" s="463"/>
      <c r="HM13" s="463"/>
      <c r="HN13" s="463"/>
      <c r="HO13" s="463"/>
      <c r="HP13" s="463"/>
      <c r="HQ13" s="463"/>
      <c r="HR13" s="463"/>
      <c r="HS13" s="463"/>
      <c r="HT13" s="463"/>
      <c r="HU13" s="463"/>
      <c r="HV13" s="463"/>
      <c r="HW13" s="463"/>
      <c r="HX13" s="463"/>
      <c r="HY13" s="463"/>
      <c r="HZ13" s="463"/>
      <c r="IA13" s="463"/>
      <c r="IB13" s="463"/>
      <c r="IC13" s="463"/>
      <c r="ID13" s="463"/>
      <c r="IE13" s="463"/>
      <c r="IF13" s="463"/>
      <c r="IG13" s="463"/>
      <c r="IH13" s="463"/>
      <c r="II13" s="463"/>
      <c r="IJ13" s="463"/>
      <c r="IK13" s="463"/>
      <c r="IL13" s="463"/>
      <c r="IM13" s="463"/>
      <c r="IN13" s="463"/>
      <c r="IO13" s="463"/>
      <c r="IP13" s="463"/>
      <c r="IQ13" s="463"/>
      <c r="IR13" s="463"/>
      <c r="IS13" s="463"/>
      <c r="IT13" s="463"/>
      <c r="IU13" s="463"/>
      <c r="IV13" s="463"/>
      <c r="IW13" s="463"/>
      <c r="IX13" s="463"/>
      <c r="IY13" s="463"/>
      <c r="IZ13" s="463"/>
      <c r="JA13" s="463"/>
      <c r="JB13" s="463"/>
      <c r="JC13" s="463"/>
      <c r="JD13" s="463"/>
      <c r="JE13" s="463"/>
      <c r="JF13" s="463"/>
      <c r="JG13" s="463"/>
      <c r="JH13" s="463"/>
      <c r="JI13" s="463"/>
      <c r="JJ13" s="463"/>
      <c r="JK13" s="463"/>
      <c r="JL13" s="463"/>
      <c r="JM13" s="463"/>
      <c r="JN13" s="463"/>
      <c r="JO13" s="463"/>
      <c r="JP13" s="463"/>
      <c r="JQ13" s="463"/>
      <c r="JR13" s="463"/>
      <c r="JS13" s="463"/>
      <c r="JT13" s="463"/>
      <c r="JU13" s="463"/>
      <c r="JV13" s="463"/>
      <c r="JW13" s="463"/>
      <c r="JX13" s="463"/>
      <c r="JY13" s="463"/>
      <c r="JZ13" s="463"/>
      <c r="KA13" s="463"/>
      <c r="KB13" s="463"/>
      <c r="KC13" s="463"/>
      <c r="KD13" s="463"/>
      <c r="KE13" s="463"/>
      <c r="KF13" s="463"/>
      <c r="KG13" s="463"/>
      <c r="KH13" s="463"/>
      <c r="KI13" s="463"/>
      <c r="KJ13" s="463"/>
      <c r="KK13" s="463"/>
      <c r="KL13" s="463"/>
      <c r="KM13" s="463"/>
      <c r="KN13" s="463"/>
      <c r="KO13" s="463"/>
      <c r="KP13" s="463"/>
      <c r="KQ13" s="463"/>
      <c r="KR13" s="463"/>
      <c r="KS13" s="463"/>
      <c r="KT13" s="463"/>
      <c r="KU13" s="463"/>
      <c r="KV13" s="463"/>
      <c r="KW13" s="463"/>
      <c r="KX13" s="463"/>
      <c r="KY13" s="463"/>
      <c r="KZ13" s="463"/>
      <c r="LA13" s="463"/>
      <c r="LB13" s="463"/>
      <c r="LC13" s="463"/>
      <c r="LD13" s="463"/>
      <c r="LE13" s="463"/>
      <c r="LF13" s="463"/>
      <c r="LG13" s="463"/>
      <c r="LH13" s="463"/>
      <c r="LI13" s="463"/>
      <c r="LJ13" s="463"/>
      <c r="LK13" s="463"/>
      <c r="LL13" s="463"/>
      <c r="LM13" s="463"/>
      <c r="LN13" s="463"/>
      <c r="LO13" s="463"/>
      <c r="LP13" s="463"/>
      <c r="LQ13" s="463"/>
      <c r="LR13" s="463"/>
      <c r="LS13" s="463"/>
      <c r="LT13" s="463"/>
      <c r="LU13" s="463"/>
      <c r="LV13" s="463"/>
      <c r="LW13" s="463"/>
      <c r="LX13" s="463"/>
      <c r="LY13" s="463"/>
      <c r="LZ13" s="463"/>
      <c r="MA13" s="463"/>
      <c r="MB13" s="463"/>
      <c r="MC13" s="463"/>
      <c r="MD13" s="463"/>
      <c r="ME13" s="463"/>
      <c r="MF13" s="463"/>
      <c r="MG13" s="463"/>
      <c r="MH13" s="463"/>
      <c r="MI13" s="463"/>
      <c r="MJ13" s="463"/>
      <c r="MK13" s="463"/>
      <c r="ML13" s="463"/>
      <c r="MM13" s="463"/>
      <c r="MN13" s="463"/>
      <c r="MO13" s="463"/>
      <c r="MP13" s="463"/>
      <c r="MQ13" s="463"/>
      <c r="MR13" s="463"/>
      <c r="MS13" s="463"/>
      <c r="MT13" s="463"/>
      <c r="MU13" s="463"/>
      <c r="MV13" s="463"/>
      <c r="MW13" s="463"/>
      <c r="MX13" s="463"/>
      <c r="MY13" s="463"/>
      <c r="MZ13" s="463"/>
      <c r="NA13" s="463"/>
      <c r="NB13" s="463"/>
      <c r="NC13" s="463"/>
      <c r="ND13" s="463"/>
      <c r="NE13" s="463"/>
      <c r="NF13" s="463"/>
      <c r="NG13" s="463"/>
      <c r="NH13" s="463"/>
      <c r="NI13" s="463"/>
      <c r="NJ13" s="463"/>
      <c r="NK13" s="463"/>
      <c r="NL13" s="463"/>
      <c r="NM13" s="463"/>
      <c r="NN13" s="463"/>
      <c r="NO13" s="463"/>
      <c r="NP13" s="463"/>
      <c r="NQ13" s="463"/>
      <c r="NR13" s="463"/>
      <c r="NS13" s="463"/>
      <c r="NT13" s="463"/>
      <c r="NU13" s="463"/>
      <c r="NV13" s="463"/>
      <c r="NW13" s="463"/>
      <c r="NX13" s="463"/>
      <c r="NY13" s="463"/>
      <c r="NZ13" s="463"/>
      <c r="OA13" s="463"/>
      <c r="OB13" s="463"/>
      <c r="OC13" s="463"/>
      <c r="OD13" s="463"/>
      <c r="OE13" s="463"/>
      <c r="OF13" s="463"/>
      <c r="OG13" s="463"/>
      <c r="OH13" s="463"/>
      <c r="OI13" s="463"/>
      <c r="OJ13" s="463"/>
      <c r="OK13" s="463"/>
      <c r="OL13" s="463"/>
      <c r="OM13" s="463"/>
      <c r="ON13" s="463"/>
      <c r="OO13" s="463"/>
      <c r="OP13" s="463"/>
      <c r="OQ13" s="463"/>
      <c r="OR13" s="463"/>
      <c r="OS13" s="463"/>
      <c r="OT13" s="463"/>
      <c r="OU13" s="463"/>
      <c r="OV13" s="463"/>
      <c r="OW13" s="463"/>
      <c r="OX13" s="463"/>
      <c r="OY13" s="463"/>
      <c r="OZ13" s="463"/>
      <c r="PA13" s="463"/>
      <c r="PB13" s="463"/>
      <c r="PC13" s="463"/>
      <c r="PD13" s="463"/>
      <c r="PE13" s="463"/>
      <c r="PF13" s="463"/>
      <c r="PG13" s="463"/>
      <c r="PH13" s="463"/>
      <c r="PI13" s="463"/>
      <c r="PJ13" s="463"/>
      <c r="PK13" s="463"/>
      <c r="PL13" s="463"/>
      <c r="PM13" s="463"/>
      <c r="PN13" s="463"/>
      <c r="PO13" s="463"/>
      <c r="PP13" s="463"/>
      <c r="PQ13" s="463"/>
      <c r="PR13" s="463"/>
      <c r="PS13" s="463"/>
      <c r="PT13" s="463"/>
      <c r="PU13" s="463"/>
      <c r="PV13" s="463"/>
      <c r="PW13" s="463"/>
      <c r="PX13" s="463"/>
      <c r="PY13" s="463"/>
      <c r="PZ13" s="463"/>
      <c r="QA13" s="463"/>
      <c r="QB13" s="463"/>
      <c r="QC13" s="463"/>
      <c r="QD13" s="463"/>
      <c r="QE13" s="463"/>
      <c r="QF13" s="463"/>
      <c r="QG13" s="463"/>
      <c r="QH13" s="463"/>
      <c r="QI13" s="463"/>
      <c r="QJ13" s="463"/>
      <c r="QK13" s="463"/>
      <c r="QL13" s="463"/>
      <c r="QM13" s="463"/>
      <c r="QN13" s="463"/>
      <c r="QO13" s="463"/>
      <c r="QP13" s="463"/>
      <c r="QQ13" s="463"/>
      <c r="QR13" s="463"/>
      <c r="QS13" s="463"/>
      <c r="QT13" s="463"/>
      <c r="QU13" s="463"/>
      <c r="QV13" s="463"/>
      <c r="QW13" s="463"/>
      <c r="QX13" s="463"/>
      <c r="QY13" s="463"/>
      <c r="QZ13" s="463"/>
      <c r="RA13" s="463"/>
      <c r="RB13" s="463"/>
      <c r="RC13" s="463"/>
      <c r="RD13" s="463"/>
      <c r="RE13" s="463"/>
      <c r="RF13" s="463"/>
      <c r="RG13" s="463"/>
      <c r="RH13" s="463"/>
      <c r="RI13" s="463"/>
      <c r="RJ13" s="463"/>
      <c r="RK13" s="463"/>
      <c r="RL13" s="463"/>
      <c r="RM13" s="463"/>
      <c r="RN13" s="463"/>
      <c r="RO13" s="463"/>
      <c r="RP13" s="463"/>
      <c r="RQ13" s="463"/>
      <c r="RR13" s="463"/>
      <c r="RS13" s="463"/>
      <c r="RT13" s="463"/>
      <c r="RU13" s="463"/>
      <c r="RV13" s="463"/>
      <c r="RW13" s="463"/>
      <c r="RX13" s="463"/>
      <c r="RY13" s="463"/>
      <c r="RZ13" s="463"/>
      <c r="SA13" s="463"/>
      <c r="SB13" s="463"/>
      <c r="SC13" s="463"/>
      <c r="SD13" s="463"/>
      <c r="SE13" s="463"/>
      <c r="SF13" s="463"/>
      <c r="SG13" s="463"/>
      <c r="SH13" s="463"/>
      <c r="SI13" s="463"/>
      <c r="SJ13" s="463"/>
      <c r="SK13" s="463"/>
      <c r="SL13" s="463"/>
      <c r="SM13" s="463"/>
      <c r="SN13" s="463"/>
      <c r="SO13" s="463"/>
      <c r="SP13" s="463"/>
      <c r="SQ13" s="463"/>
      <c r="SR13" s="463"/>
      <c r="SS13" s="463"/>
      <c r="ST13" s="463"/>
      <c r="SU13" s="463"/>
      <c r="SV13" s="463"/>
      <c r="SW13" s="463"/>
      <c r="SX13" s="463"/>
      <c r="SY13" s="463"/>
      <c r="SZ13" s="463"/>
      <c r="TA13" s="463"/>
      <c r="TB13" s="463"/>
      <c r="TC13" s="463"/>
      <c r="TD13" s="463"/>
      <c r="TE13" s="463"/>
      <c r="TF13" s="463"/>
      <c r="TG13" s="463"/>
      <c r="TH13" s="463"/>
      <c r="TI13" s="463"/>
      <c r="TJ13" s="463"/>
      <c r="TK13" s="463"/>
      <c r="TL13" s="463"/>
      <c r="TM13" s="463"/>
      <c r="TN13" s="463"/>
      <c r="TO13" s="463"/>
      <c r="TP13" s="463"/>
      <c r="TQ13" s="463"/>
      <c r="TR13" s="463"/>
      <c r="TS13" s="463"/>
      <c r="TT13" s="463"/>
      <c r="TU13" s="463"/>
      <c r="TV13" s="463"/>
      <c r="TW13" s="463"/>
      <c r="TX13" s="463"/>
      <c r="TY13" s="463"/>
      <c r="TZ13" s="463"/>
      <c r="UA13" s="463"/>
      <c r="UB13" s="463"/>
      <c r="UC13" s="463"/>
      <c r="UD13" s="463"/>
      <c r="UE13" s="463"/>
      <c r="UF13" s="463"/>
      <c r="UG13" s="463"/>
      <c r="UH13" s="463"/>
      <c r="UI13" s="463"/>
      <c r="UJ13" s="463"/>
      <c r="UK13" s="463"/>
      <c r="UL13" s="463"/>
      <c r="UM13" s="463"/>
      <c r="UN13" s="463"/>
      <c r="UO13" s="463"/>
      <c r="UP13" s="463"/>
      <c r="UQ13" s="463"/>
      <c r="UR13" s="463"/>
      <c r="US13" s="463"/>
      <c r="UT13" s="463"/>
      <c r="UU13" s="463"/>
      <c r="UV13" s="463"/>
      <c r="UW13" s="463"/>
      <c r="UX13" s="463"/>
      <c r="UY13" s="463"/>
      <c r="UZ13" s="463"/>
      <c r="VA13" s="463"/>
      <c r="VB13" s="463"/>
      <c r="VC13" s="463"/>
      <c r="VD13" s="463"/>
      <c r="VE13" s="463"/>
      <c r="VF13" s="463"/>
      <c r="VG13" s="463"/>
      <c r="VH13" s="463"/>
      <c r="VI13" s="463"/>
      <c r="VJ13" s="463"/>
      <c r="VK13" s="463"/>
      <c r="VL13" s="463"/>
      <c r="VM13" s="463"/>
      <c r="VN13" s="463"/>
      <c r="VO13" s="463"/>
      <c r="VP13" s="463"/>
      <c r="VQ13" s="463"/>
      <c r="VR13" s="463"/>
      <c r="VS13" s="463"/>
      <c r="VT13" s="463"/>
      <c r="VU13" s="463"/>
      <c r="VV13" s="463"/>
      <c r="VW13" s="463"/>
      <c r="VX13" s="463"/>
      <c r="VY13" s="463"/>
      <c r="VZ13" s="463"/>
      <c r="WA13" s="463"/>
      <c r="WB13" s="463"/>
      <c r="WC13" s="463"/>
      <c r="WD13" s="463"/>
      <c r="WE13" s="463"/>
      <c r="WF13" s="463"/>
      <c r="WG13" s="463"/>
      <c r="WH13" s="463"/>
      <c r="WI13" s="463"/>
      <c r="WJ13" s="463"/>
      <c r="WK13" s="463"/>
      <c r="WL13" s="463"/>
      <c r="WM13" s="463"/>
      <c r="WN13" s="463"/>
      <c r="WO13" s="463"/>
      <c r="WP13" s="463"/>
      <c r="WQ13" s="463"/>
      <c r="WR13" s="463"/>
      <c r="WS13" s="463"/>
      <c r="WT13" s="463"/>
      <c r="WU13" s="463"/>
      <c r="WV13" s="463"/>
      <c r="WW13" s="463"/>
      <c r="WX13" s="463"/>
      <c r="WY13" s="463"/>
      <c r="WZ13" s="463"/>
      <c r="XA13" s="463"/>
      <c r="XB13" s="463"/>
      <c r="XC13" s="463"/>
      <c r="XD13" s="463"/>
      <c r="XE13" s="463"/>
      <c r="XF13" s="463"/>
      <c r="XG13" s="463"/>
      <c r="XH13" s="463"/>
      <c r="XI13" s="463"/>
      <c r="XJ13" s="463"/>
      <c r="XK13" s="463"/>
      <c r="XL13" s="463"/>
      <c r="XM13" s="463"/>
      <c r="XN13" s="463"/>
      <c r="XO13" s="463"/>
      <c r="XP13" s="463"/>
      <c r="XQ13" s="463"/>
      <c r="XR13" s="463"/>
      <c r="XS13" s="463"/>
      <c r="XT13" s="463"/>
      <c r="XU13" s="463"/>
      <c r="XV13" s="463"/>
      <c r="XW13" s="463"/>
      <c r="XX13" s="463"/>
      <c r="XY13" s="463"/>
      <c r="XZ13" s="463"/>
      <c r="YA13" s="463"/>
      <c r="YB13" s="463"/>
      <c r="YC13" s="463"/>
      <c r="YD13" s="463"/>
      <c r="YE13" s="463"/>
      <c r="YF13" s="463"/>
      <c r="YG13" s="463"/>
      <c r="YH13" s="463"/>
      <c r="YI13" s="463"/>
      <c r="YJ13" s="463"/>
      <c r="YK13" s="463"/>
      <c r="YL13" s="463"/>
      <c r="YM13" s="463"/>
      <c r="YN13" s="463"/>
      <c r="YO13" s="463"/>
      <c r="YP13" s="463"/>
      <c r="YQ13" s="463"/>
      <c r="YR13" s="463"/>
      <c r="YS13" s="463"/>
      <c r="YT13" s="463"/>
      <c r="YU13" s="463"/>
      <c r="YV13" s="463"/>
      <c r="YW13" s="463"/>
      <c r="YX13" s="463"/>
      <c r="YY13" s="463"/>
      <c r="YZ13" s="463"/>
      <c r="ZA13" s="463"/>
      <c r="ZB13" s="463"/>
      <c r="ZC13" s="463"/>
      <c r="ZD13" s="463"/>
      <c r="ZE13" s="463"/>
      <c r="ZF13" s="463"/>
      <c r="ZG13" s="463"/>
      <c r="ZH13" s="463"/>
      <c r="ZI13" s="463"/>
      <c r="ZJ13" s="463"/>
      <c r="ZK13" s="463"/>
      <c r="ZL13" s="463"/>
      <c r="ZM13" s="463"/>
      <c r="ZN13" s="463"/>
      <c r="ZO13" s="463"/>
      <c r="ZP13" s="463"/>
      <c r="ZQ13" s="463"/>
      <c r="ZR13" s="463"/>
      <c r="ZS13" s="463"/>
      <c r="ZT13" s="463"/>
      <c r="ZU13" s="463"/>
      <c r="ZV13" s="463"/>
      <c r="ZW13" s="463"/>
      <c r="ZX13" s="463"/>
      <c r="ZY13" s="463"/>
      <c r="ZZ13" s="463"/>
      <c r="AAA13" s="463"/>
      <c r="AAB13" s="463"/>
      <c r="AAC13" s="463"/>
      <c r="AAD13" s="463"/>
      <c r="AAE13" s="463"/>
      <c r="AAF13" s="463"/>
      <c r="AAG13" s="463"/>
      <c r="AAH13" s="463"/>
      <c r="AAI13" s="463"/>
      <c r="AAJ13" s="463"/>
      <c r="AAK13" s="463"/>
      <c r="AAL13" s="463"/>
      <c r="AAM13" s="463"/>
      <c r="AAN13" s="463"/>
      <c r="AAO13" s="463"/>
      <c r="AAP13" s="463"/>
      <c r="AAQ13" s="463"/>
      <c r="AAR13" s="463"/>
      <c r="AAS13" s="463"/>
      <c r="AAT13" s="463"/>
      <c r="AAU13" s="463"/>
      <c r="AAV13" s="463"/>
      <c r="AAW13" s="463"/>
      <c r="AAX13" s="463"/>
      <c r="AAY13" s="463"/>
      <c r="AAZ13" s="463"/>
      <c r="ABA13" s="463"/>
      <c r="ABB13" s="463"/>
      <c r="ABC13" s="463"/>
      <c r="ABD13" s="463"/>
      <c r="ABE13" s="463"/>
      <c r="ABF13" s="463"/>
      <c r="ABG13" s="463"/>
      <c r="ABH13" s="463"/>
      <c r="ABI13" s="463"/>
      <c r="ABJ13" s="463"/>
      <c r="ABK13" s="463"/>
      <c r="ABL13" s="463"/>
      <c r="ABM13" s="463"/>
      <c r="ABN13" s="463"/>
      <c r="ABO13" s="463"/>
      <c r="ABP13" s="463"/>
      <c r="ABQ13" s="463"/>
      <c r="ABR13" s="463"/>
      <c r="ABS13" s="463"/>
      <c r="ABT13" s="463"/>
      <c r="ABU13" s="463"/>
      <c r="ABV13" s="463"/>
      <c r="ABW13" s="463"/>
      <c r="ABX13" s="463"/>
      <c r="ABY13" s="463"/>
      <c r="ABZ13" s="463"/>
      <c r="ACA13" s="463"/>
      <c r="ACB13" s="463"/>
      <c r="ACC13" s="463"/>
      <c r="ACD13" s="463"/>
      <c r="ACE13" s="463"/>
      <c r="ACF13" s="463"/>
      <c r="ACG13" s="463"/>
      <c r="ACH13" s="463"/>
      <c r="ACI13" s="463"/>
      <c r="ACJ13" s="463"/>
      <c r="ACK13" s="463"/>
      <c r="ACL13" s="463"/>
      <c r="ACM13" s="463"/>
      <c r="ACN13" s="463"/>
      <c r="ACO13" s="463"/>
      <c r="ACP13" s="463"/>
      <c r="ACQ13" s="463"/>
      <c r="ACR13" s="463"/>
      <c r="ACS13" s="463"/>
      <c r="ACT13" s="463"/>
      <c r="ACU13" s="463"/>
      <c r="ACV13" s="463"/>
      <c r="ACW13" s="463"/>
      <c r="ACX13" s="463"/>
      <c r="ACY13" s="463"/>
      <c r="ACZ13" s="463"/>
      <c r="ADA13" s="463"/>
      <c r="ADB13" s="463"/>
      <c r="ADC13" s="463"/>
      <c r="ADD13" s="463"/>
      <c r="ADE13" s="463"/>
      <c r="ADF13" s="463"/>
      <c r="ADG13" s="463"/>
      <c r="ADH13" s="463"/>
      <c r="ADI13" s="463"/>
      <c r="ADJ13" s="463"/>
      <c r="ADK13" s="463"/>
      <c r="ADL13" s="463"/>
      <c r="ADM13" s="463"/>
      <c r="ADN13" s="463"/>
      <c r="ADO13" s="463"/>
      <c r="ADP13" s="463"/>
      <c r="ADQ13" s="463"/>
      <c r="ADR13" s="463"/>
      <c r="ADS13" s="463"/>
      <c r="ADT13" s="463"/>
      <c r="ADU13" s="463"/>
      <c r="ADV13" s="463"/>
      <c r="ADW13" s="463"/>
      <c r="ADX13" s="463"/>
      <c r="ADY13" s="463"/>
      <c r="ADZ13" s="463"/>
      <c r="AEA13" s="463"/>
      <c r="AEB13" s="463"/>
      <c r="AEC13" s="463"/>
      <c r="AED13" s="463"/>
      <c r="AEE13" s="463"/>
      <c r="AEF13" s="463"/>
      <c r="AEG13" s="463"/>
      <c r="AEH13" s="463"/>
      <c r="AEI13" s="463"/>
      <c r="AEJ13" s="463"/>
      <c r="AEK13" s="463"/>
      <c r="AEL13" s="463"/>
      <c r="AEM13" s="463"/>
      <c r="AEN13" s="463"/>
      <c r="AEO13" s="463"/>
      <c r="AEP13" s="463"/>
      <c r="AEQ13" s="463"/>
      <c r="AER13" s="463"/>
      <c r="AES13" s="463"/>
      <c r="AET13" s="463"/>
      <c r="AEU13" s="463"/>
      <c r="AEV13" s="463"/>
      <c r="AEW13" s="463"/>
      <c r="AEX13" s="463"/>
      <c r="AEY13" s="463"/>
      <c r="AEZ13" s="463"/>
      <c r="AFA13" s="463"/>
      <c r="AFB13" s="463"/>
      <c r="AFC13" s="463"/>
      <c r="AFD13" s="463"/>
      <c r="AFE13" s="463"/>
      <c r="AFF13" s="463"/>
      <c r="AFG13" s="463"/>
      <c r="AFH13" s="463"/>
      <c r="AFI13" s="463"/>
      <c r="AFJ13" s="463"/>
      <c r="AFK13" s="463"/>
      <c r="AFL13" s="463"/>
      <c r="AFM13" s="463"/>
      <c r="AFN13" s="463"/>
      <c r="AFO13" s="463"/>
      <c r="AFP13" s="463"/>
      <c r="AFQ13" s="463"/>
      <c r="AFR13" s="463"/>
      <c r="AFS13" s="463"/>
      <c r="AFT13" s="463"/>
      <c r="AFU13" s="463"/>
      <c r="AFV13" s="463"/>
      <c r="AFW13" s="463"/>
      <c r="AFX13" s="463"/>
      <c r="AFY13" s="463"/>
      <c r="AFZ13" s="463"/>
      <c r="AGA13" s="463"/>
      <c r="AGB13" s="463"/>
      <c r="AGC13" s="463"/>
      <c r="AGD13" s="463"/>
      <c r="AGE13" s="463"/>
      <c r="AGF13" s="463"/>
      <c r="AGG13" s="463"/>
      <c r="AGH13" s="463"/>
      <c r="AGI13" s="463"/>
      <c r="AGJ13" s="463"/>
      <c r="AGK13" s="463"/>
      <c r="AGL13" s="463"/>
      <c r="AGM13" s="463"/>
      <c r="AGN13" s="463"/>
      <c r="AGO13" s="463"/>
      <c r="AGP13" s="463"/>
      <c r="AGQ13" s="463"/>
      <c r="AGR13" s="463"/>
      <c r="AGS13" s="463"/>
      <c r="AGT13" s="463"/>
      <c r="AGU13" s="463"/>
      <c r="AGV13" s="463"/>
      <c r="AGW13" s="463"/>
      <c r="AGX13" s="463"/>
      <c r="AGY13" s="463"/>
      <c r="AGZ13" s="463"/>
      <c r="AHA13" s="463"/>
      <c r="AHB13" s="463"/>
      <c r="AHC13" s="463"/>
      <c r="AHD13" s="463"/>
      <c r="AHE13" s="463"/>
      <c r="AHF13" s="463"/>
      <c r="AHG13" s="463"/>
      <c r="AHH13" s="463"/>
      <c r="AHI13" s="463"/>
      <c r="AHJ13" s="463"/>
      <c r="AHK13" s="463"/>
      <c r="AHL13" s="463"/>
      <c r="AHM13" s="463"/>
      <c r="AHN13" s="463"/>
      <c r="AHO13" s="463"/>
      <c r="AHP13" s="463"/>
      <c r="AHQ13" s="463"/>
      <c r="AHR13" s="463"/>
      <c r="AHS13" s="463"/>
      <c r="AHT13" s="463"/>
      <c r="AHU13" s="463"/>
      <c r="AHV13" s="463"/>
      <c r="AHW13" s="463"/>
      <c r="AHX13" s="463"/>
      <c r="AHY13" s="463"/>
      <c r="AHZ13" s="463"/>
      <c r="AIA13" s="463"/>
      <c r="AIB13" s="463"/>
      <c r="AIC13" s="463"/>
      <c r="AID13" s="463"/>
      <c r="AIE13" s="463"/>
      <c r="AIF13" s="463"/>
      <c r="AIG13" s="463"/>
      <c r="AIH13" s="463"/>
      <c r="AII13" s="463"/>
      <c r="AIJ13" s="463"/>
      <c r="AIK13" s="463"/>
      <c r="AIL13" s="463"/>
      <c r="AIM13" s="463"/>
      <c r="AIN13" s="463"/>
      <c r="AIO13" s="463"/>
      <c r="AIP13" s="463"/>
      <c r="AIQ13" s="463"/>
      <c r="AIR13" s="463"/>
      <c r="AIS13" s="463"/>
      <c r="AIT13" s="463"/>
      <c r="AIU13" s="463"/>
      <c r="AIV13" s="463"/>
      <c r="AIW13" s="463"/>
      <c r="AIX13" s="463"/>
      <c r="AIY13" s="463"/>
      <c r="AIZ13" s="463"/>
      <c r="AJA13" s="463"/>
      <c r="AJB13" s="463"/>
      <c r="AJC13" s="463"/>
      <c r="AJD13" s="463"/>
      <c r="AJE13" s="463"/>
      <c r="AJF13" s="463"/>
      <c r="AJG13" s="463"/>
      <c r="AJH13" s="463"/>
      <c r="AJI13" s="463"/>
      <c r="AJJ13" s="463"/>
      <c r="AJK13" s="463"/>
      <c r="AJL13" s="463"/>
      <c r="AJM13" s="463"/>
      <c r="AJN13" s="463"/>
      <c r="AJO13" s="463"/>
      <c r="AJP13" s="463"/>
      <c r="AJQ13" s="463"/>
      <c r="AJR13" s="463"/>
      <c r="AJS13" s="463"/>
      <c r="AJT13" s="463"/>
      <c r="AJU13" s="463"/>
      <c r="AJV13" s="463"/>
      <c r="AJW13" s="463"/>
      <c r="AJX13" s="463"/>
      <c r="AJY13" s="463"/>
      <c r="AJZ13" s="463"/>
      <c r="AKA13" s="463"/>
      <c r="AKB13" s="463"/>
      <c r="AKC13" s="463"/>
      <c r="AKD13" s="463"/>
      <c r="AKE13" s="463"/>
      <c r="AKF13" s="461"/>
    </row>
    <row r="14" spans="1:986">
      <c r="B14" s="462"/>
      <c r="C14" s="1590"/>
      <c r="D14" s="1590"/>
      <c r="E14" s="1590"/>
      <c r="F14" s="1590"/>
      <c r="G14" s="1590"/>
      <c r="H14" s="1590"/>
      <c r="I14" s="1590"/>
      <c r="J14" s="1590"/>
      <c r="K14" s="1590"/>
      <c r="L14" s="1590"/>
      <c r="M14" s="1590"/>
      <c r="N14" s="1590"/>
      <c r="O14" s="491"/>
      <c r="P14" s="463"/>
      <c r="Q14" s="463"/>
      <c r="R14" s="463"/>
      <c r="S14" s="463"/>
      <c r="T14" s="463"/>
      <c r="U14" s="463"/>
      <c r="V14" s="463"/>
      <c r="W14" s="463"/>
      <c r="X14" s="463"/>
      <c r="Y14" s="463"/>
      <c r="Z14" s="463"/>
      <c r="AA14" s="463"/>
      <c r="AB14" s="463"/>
      <c r="AC14" s="463"/>
      <c r="AD14" s="463"/>
      <c r="AE14" s="463"/>
      <c r="AF14" s="463"/>
      <c r="AG14" s="463"/>
      <c r="AH14" s="463"/>
      <c r="AI14" s="463"/>
      <c r="AJ14" s="463"/>
      <c r="AK14" s="463"/>
      <c r="AL14" s="463"/>
      <c r="AM14" s="463"/>
      <c r="AN14" s="463"/>
      <c r="AO14" s="463"/>
      <c r="AP14" s="463"/>
      <c r="AQ14" s="463"/>
      <c r="AR14" s="463"/>
      <c r="AS14" s="463"/>
      <c r="AT14" s="463"/>
      <c r="AU14" s="463"/>
      <c r="AV14" s="463"/>
      <c r="AW14" s="463"/>
      <c r="AX14" s="463"/>
      <c r="AY14" s="463"/>
      <c r="AZ14" s="463"/>
      <c r="BA14" s="463"/>
      <c r="BB14" s="463"/>
      <c r="BC14" s="463"/>
      <c r="BD14" s="463"/>
      <c r="BE14" s="463"/>
      <c r="BF14" s="463"/>
      <c r="BG14" s="463"/>
      <c r="BH14" s="463"/>
      <c r="BI14" s="463"/>
      <c r="BJ14" s="463"/>
      <c r="BK14" s="463"/>
      <c r="BL14" s="463"/>
      <c r="BM14" s="463"/>
      <c r="BN14" s="463"/>
      <c r="BO14" s="463"/>
      <c r="BP14" s="463"/>
      <c r="BQ14" s="463"/>
      <c r="BR14" s="463"/>
      <c r="BS14" s="463"/>
      <c r="BT14" s="463"/>
      <c r="BU14" s="463"/>
      <c r="BV14" s="463"/>
      <c r="BW14" s="463"/>
      <c r="BX14" s="463"/>
      <c r="BY14" s="463"/>
      <c r="BZ14" s="463"/>
      <c r="CA14" s="463"/>
      <c r="CB14" s="463"/>
      <c r="CC14" s="463"/>
      <c r="CD14" s="463"/>
      <c r="CE14" s="463"/>
      <c r="CF14" s="463"/>
      <c r="CG14" s="463"/>
      <c r="CH14" s="463"/>
      <c r="CI14" s="463"/>
      <c r="CJ14" s="463"/>
      <c r="CK14" s="463"/>
      <c r="CL14" s="463"/>
      <c r="CM14" s="463"/>
      <c r="CN14" s="463"/>
      <c r="CO14" s="463"/>
      <c r="CP14" s="463"/>
      <c r="CQ14" s="463"/>
      <c r="CR14" s="463"/>
      <c r="CS14" s="463"/>
      <c r="CT14" s="463"/>
      <c r="CU14" s="463"/>
      <c r="CV14" s="463"/>
      <c r="CW14" s="463"/>
      <c r="CX14" s="463"/>
      <c r="CY14" s="463"/>
      <c r="CZ14" s="463"/>
      <c r="DA14" s="463"/>
      <c r="DB14" s="463"/>
      <c r="DC14" s="463"/>
      <c r="DD14" s="463"/>
      <c r="DE14" s="463"/>
      <c r="DF14" s="463"/>
      <c r="DG14" s="463"/>
      <c r="DH14" s="463"/>
      <c r="DI14" s="463"/>
      <c r="DJ14" s="463"/>
      <c r="DK14" s="463"/>
      <c r="DL14" s="463"/>
      <c r="DM14" s="463"/>
      <c r="DN14" s="463"/>
      <c r="DO14" s="463"/>
      <c r="DP14" s="463"/>
      <c r="DQ14" s="463"/>
      <c r="DR14" s="463"/>
      <c r="DS14" s="463"/>
      <c r="DT14" s="463"/>
      <c r="DU14" s="463"/>
      <c r="DV14" s="463"/>
      <c r="DW14" s="463"/>
      <c r="DX14" s="463"/>
      <c r="DY14" s="463"/>
      <c r="DZ14" s="463"/>
      <c r="EA14" s="463"/>
      <c r="EB14" s="463"/>
      <c r="EC14" s="463"/>
      <c r="ED14" s="463"/>
      <c r="EE14" s="463"/>
      <c r="EF14" s="463"/>
      <c r="EG14" s="463"/>
      <c r="EH14" s="463"/>
      <c r="EI14" s="463"/>
      <c r="EJ14" s="463"/>
      <c r="EK14" s="463"/>
      <c r="EL14" s="463"/>
      <c r="EM14" s="463"/>
      <c r="EN14" s="463"/>
      <c r="EO14" s="463"/>
      <c r="EP14" s="463"/>
      <c r="EQ14" s="463"/>
      <c r="ER14" s="463"/>
      <c r="ES14" s="463"/>
      <c r="ET14" s="463"/>
      <c r="EU14" s="463"/>
      <c r="EV14" s="463"/>
      <c r="EW14" s="463"/>
      <c r="EX14" s="463"/>
      <c r="EY14" s="463"/>
      <c r="EZ14" s="463"/>
      <c r="FA14" s="463"/>
      <c r="FB14" s="463"/>
      <c r="FC14" s="463"/>
      <c r="FD14" s="463"/>
      <c r="FE14" s="463"/>
      <c r="FF14" s="463"/>
      <c r="FG14" s="463"/>
      <c r="FH14" s="463"/>
      <c r="FI14" s="463"/>
      <c r="FJ14" s="463"/>
      <c r="FK14" s="463"/>
      <c r="FL14" s="463"/>
      <c r="FM14" s="463"/>
      <c r="FN14" s="463"/>
      <c r="FO14" s="463"/>
      <c r="FP14" s="463"/>
      <c r="FQ14" s="463"/>
      <c r="FR14" s="463"/>
      <c r="FS14" s="463"/>
      <c r="FT14" s="463"/>
      <c r="FU14" s="463"/>
      <c r="FV14" s="463"/>
      <c r="FW14" s="463"/>
      <c r="FX14" s="463"/>
      <c r="FY14" s="463"/>
      <c r="FZ14" s="463"/>
      <c r="GA14" s="463"/>
      <c r="GB14" s="463"/>
      <c r="GC14" s="463"/>
      <c r="GD14" s="463"/>
      <c r="GE14" s="463"/>
      <c r="GF14" s="463"/>
      <c r="GG14" s="463"/>
      <c r="GH14" s="463"/>
      <c r="GI14" s="463"/>
      <c r="GJ14" s="463"/>
      <c r="GK14" s="463"/>
      <c r="GL14" s="463"/>
      <c r="GM14" s="463"/>
      <c r="GN14" s="463"/>
      <c r="GO14" s="463"/>
      <c r="GP14" s="463"/>
      <c r="GQ14" s="463"/>
      <c r="GR14" s="463"/>
      <c r="GS14" s="463"/>
      <c r="GT14" s="463"/>
      <c r="GU14" s="463"/>
      <c r="GV14" s="463"/>
      <c r="GW14" s="463"/>
      <c r="GX14" s="463"/>
      <c r="GY14" s="463"/>
      <c r="GZ14" s="463"/>
      <c r="HA14" s="463"/>
      <c r="HB14" s="463"/>
      <c r="HC14" s="463"/>
      <c r="HD14" s="463"/>
      <c r="HE14" s="463"/>
      <c r="HF14" s="463"/>
      <c r="HG14" s="463"/>
      <c r="HH14" s="463"/>
      <c r="HI14" s="463"/>
      <c r="HJ14" s="463"/>
      <c r="HK14" s="463"/>
      <c r="HL14" s="463"/>
      <c r="HM14" s="463"/>
      <c r="HN14" s="463"/>
      <c r="HO14" s="463"/>
      <c r="HP14" s="463"/>
      <c r="HQ14" s="463"/>
      <c r="HR14" s="463"/>
      <c r="HS14" s="463"/>
      <c r="HT14" s="463"/>
      <c r="HU14" s="463"/>
      <c r="HV14" s="463"/>
      <c r="HW14" s="463"/>
      <c r="HX14" s="463"/>
      <c r="HY14" s="463"/>
      <c r="HZ14" s="463"/>
      <c r="IA14" s="463"/>
      <c r="IB14" s="463"/>
      <c r="IC14" s="463"/>
      <c r="ID14" s="463"/>
      <c r="IE14" s="463"/>
      <c r="IF14" s="463"/>
      <c r="IG14" s="463"/>
      <c r="IH14" s="463"/>
      <c r="II14" s="463"/>
      <c r="IJ14" s="463"/>
      <c r="IK14" s="463"/>
      <c r="IL14" s="463"/>
      <c r="IM14" s="463"/>
      <c r="IN14" s="463"/>
      <c r="IO14" s="463"/>
      <c r="IP14" s="463"/>
      <c r="IQ14" s="463"/>
      <c r="IR14" s="463"/>
      <c r="IS14" s="463"/>
      <c r="IT14" s="463"/>
      <c r="IU14" s="463"/>
      <c r="IV14" s="463"/>
      <c r="IW14" s="463"/>
      <c r="IX14" s="463"/>
      <c r="IY14" s="463"/>
      <c r="IZ14" s="463"/>
      <c r="JA14" s="463"/>
      <c r="JB14" s="463"/>
      <c r="JC14" s="463"/>
      <c r="JD14" s="463"/>
      <c r="JE14" s="463"/>
      <c r="JF14" s="463"/>
      <c r="JG14" s="463"/>
      <c r="JH14" s="463"/>
      <c r="JI14" s="463"/>
      <c r="JJ14" s="463"/>
      <c r="JK14" s="463"/>
      <c r="JL14" s="463"/>
      <c r="JM14" s="463"/>
      <c r="JN14" s="463"/>
      <c r="JO14" s="463"/>
      <c r="JP14" s="463"/>
      <c r="JQ14" s="463"/>
      <c r="JR14" s="463"/>
      <c r="JS14" s="463"/>
      <c r="JT14" s="463"/>
      <c r="JU14" s="463"/>
      <c r="JV14" s="463"/>
      <c r="JW14" s="463"/>
      <c r="JX14" s="463"/>
      <c r="JY14" s="463"/>
      <c r="JZ14" s="463"/>
      <c r="KA14" s="463"/>
      <c r="KB14" s="463"/>
      <c r="KC14" s="463"/>
      <c r="KD14" s="463"/>
      <c r="KE14" s="463"/>
      <c r="KF14" s="463"/>
      <c r="KG14" s="463"/>
      <c r="KH14" s="463"/>
      <c r="KI14" s="463"/>
      <c r="KJ14" s="463"/>
      <c r="KK14" s="463"/>
      <c r="KL14" s="463"/>
      <c r="KM14" s="463"/>
      <c r="KN14" s="463"/>
      <c r="KO14" s="463"/>
      <c r="KP14" s="463"/>
      <c r="KQ14" s="463"/>
      <c r="KR14" s="463"/>
      <c r="KS14" s="463"/>
      <c r="KT14" s="463"/>
      <c r="KU14" s="463"/>
      <c r="KV14" s="463"/>
      <c r="KW14" s="463"/>
      <c r="KX14" s="463"/>
      <c r="KY14" s="463"/>
      <c r="KZ14" s="463"/>
      <c r="LA14" s="463"/>
      <c r="LB14" s="463"/>
      <c r="LC14" s="463"/>
      <c r="LD14" s="463"/>
      <c r="LE14" s="463"/>
      <c r="LF14" s="463"/>
      <c r="LG14" s="463"/>
      <c r="LH14" s="463"/>
      <c r="LI14" s="463"/>
      <c r="LJ14" s="463"/>
      <c r="LK14" s="463"/>
      <c r="LL14" s="463"/>
      <c r="LM14" s="463"/>
      <c r="LN14" s="463"/>
      <c r="LO14" s="463"/>
      <c r="LP14" s="463"/>
      <c r="LQ14" s="463"/>
      <c r="LR14" s="463"/>
      <c r="LS14" s="463"/>
      <c r="LT14" s="463"/>
      <c r="LU14" s="463"/>
      <c r="LV14" s="463"/>
      <c r="LW14" s="463"/>
      <c r="LX14" s="463"/>
      <c r="LY14" s="463"/>
      <c r="LZ14" s="463"/>
      <c r="MA14" s="463"/>
      <c r="MB14" s="463"/>
      <c r="MC14" s="463"/>
      <c r="MD14" s="463"/>
      <c r="ME14" s="463"/>
      <c r="MF14" s="463"/>
      <c r="MG14" s="463"/>
      <c r="MH14" s="463"/>
      <c r="MI14" s="463"/>
      <c r="MJ14" s="463"/>
      <c r="MK14" s="463"/>
      <c r="ML14" s="463"/>
      <c r="MM14" s="463"/>
      <c r="MN14" s="463"/>
      <c r="MO14" s="463"/>
      <c r="MP14" s="463"/>
      <c r="MQ14" s="463"/>
      <c r="MR14" s="463"/>
      <c r="MS14" s="463"/>
      <c r="MT14" s="463"/>
      <c r="MU14" s="463"/>
      <c r="MV14" s="463"/>
      <c r="MW14" s="463"/>
      <c r="MX14" s="463"/>
      <c r="MY14" s="463"/>
      <c r="MZ14" s="463"/>
      <c r="NA14" s="463"/>
      <c r="NB14" s="463"/>
      <c r="NC14" s="463"/>
      <c r="ND14" s="463"/>
      <c r="NE14" s="463"/>
      <c r="NF14" s="463"/>
      <c r="NG14" s="463"/>
      <c r="NH14" s="463"/>
      <c r="NI14" s="463"/>
      <c r="NJ14" s="463"/>
      <c r="NK14" s="463"/>
      <c r="NL14" s="463"/>
      <c r="NM14" s="463"/>
      <c r="NN14" s="463"/>
      <c r="NO14" s="463"/>
      <c r="NP14" s="463"/>
      <c r="NQ14" s="463"/>
      <c r="NR14" s="463"/>
      <c r="NS14" s="463"/>
      <c r="NT14" s="463"/>
      <c r="NU14" s="463"/>
      <c r="NV14" s="463"/>
      <c r="NW14" s="463"/>
      <c r="NX14" s="463"/>
      <c r="NY14" s="463"/>
      <c r="NZ14" s="463"/>
      <c r="OA14" s="463"/>
      <c r="OB14" s="463"/>
      <c r="OC14" s="463"/>
      <c r="OD14" s="463"/>
      <c r="OE14" s="463"/>
      <c r="OF14" s="463"/>
      <c r="OG14" s="463"/>
      <c r="OH14" s="463"/>
      <c r="OI14" s="463"/>
      <c r="OJ14" s="463"/>
      <c r="OK14" s="463"/>
      <c r="OL14" s="463"/>
      <c r="OM14" s="463"/>
      <c r="ON14" s="463"/>
      <c r="OO14" s="463"/>
      <c r="OP14" s="463"/>
      <c r="OQ14" s="463"/>
      <c r="OR14" s="463"/>
      <c r="OS14" s="463"/>
      <c r="OT14" s="463"/>
      <c r="OU14" s="463"/>
      <c r="OV14" s="463"/>
      <c r="OW14" s="463"/>
      <c r="OX14" s="463"/>
      <c r="OY14" s="463"/>
      <c r="OZ14" s="463"/>
      <c r="PA14" s="463"/>
      <c r="PB14" s="463"/>
      <c r="PC14" s="463"/>
      <c r="PD14" s="463"/>
      <c r="PE14" s="463"/>
      <c r="PF14" s="463"/>
      <c r="PG14" s="463"/>
      <c r="PH14" s="463"/>
      <c r="PI14" s="463"/>
      <c r="PJ14" s="463"/>
      <c r="PK14" s="463"/>
      <c r="PL14" s="463"/>
      <c r="PM14" s="463"/>
      <c r="PN14" s="463"/>
      <c r="PO14" s="463"/>
      <c r="PP14" s="463"/>
      <c r="PQ14" s="463"/>
      <c r="PR14" s="463"/>
      <c r="PS14" s="463"/>
      <c r="PT14" s="463"/>
      <c r="PU14" s="463"/>
      <c r="PV14" s="463"/>
      <c r="PW14" s="463"/>
      <c r="PX14" s="463"/>
      <c r="PY14" s="463"/>
      <c r="PZ14" s="463"/>
      <c r="QA14" s="463"/>
      <c r="QB14" s="463"/>
      <c r="QC14" s="463"/>
      <c r="QD14" s="463"/>
      <c r="QE14" s="463"/>
      <c r="QF14" s="463"/>
      <c r="QG14" s="463"/>
      <c r="QH14" s="463"/>
      <c r="QI14" s="463"/>
      <c r="QJ14" s="463"/>
      <c r="QK14" s="463"/>
      <c r="QL14" s="463"/>
      <c r="QM14" s="463"/>
      <c r="QN14" s="463"/>
      <c r="QO14" s="463"/>
      <c r="QP14" s="463"/>
      <c r="QQ14" s="463"/>
      <c r="QR14" s="463"/>
      <c r="QS14" s="463"/>
      <c r="QT14" s="463"/>
      <c r="QU14" s="463"/>
      <c r="QV14" s="463"/>
      <c r="QW14" s="463"/>
      <c r="QX14" s="463"/>
      <c r="QY14" s="463"/>
      <c r="QZ14" s="463"/>
      <c r="RA14" s="463"/>
      <c r="RB14" s="463"/>
      <c r="RC14" s="463"/>
      <c r="RD14" s="463"/>
      <c r="RE14" s="463"/>
      <c r="RF14" s="463"/>
      <c r="RG14" s="463"/>
      <c r="RH14" s="463"/>
      <c r="RI14" s="463"/>
      <c r="RJ14" s="463"/>
      <c r="RK14" s="463"/>
      <c r="RL14" s="463"/>
      <c r="RM14" s="463"/>
      <c r="RN14" s="463"/>
      <c r="RO14" s="463"/>
      <c r="RP14" s="463"/>
      <c r="RQ14" s="463"/>
      <c r="RR14" s="463"/>
      <c r="RS14" s="463"/>
      <c r="RT14" s="463"/>
      <c r="RU14" s="463"/>
      <c r="RV14" s="463"/>
      <c r="RW14" s="463"/>
      <c r="RX14" s="463"/>
      <c r="RY14" s="463"/>
      <c r="RZ14" s="463"/>
      <c r="SA14" s="463"/>
      <c r="SB14" s="463"/>
      <c r="SC14" s="463"/>
      <c r="SD14" s="463"/>
      <c r="SE14" s="463"/>
      <c r="SF14" s="463"/>
      <c r="SG14" s="463"/>
      <c r="SH14" s="463"/>
      <c r="SI14" s="463"/>
      <c r="SJ14" s="463"/>
      <c r="SK14" s="463"/>
      <c r="SL14" s="463"/>
      <c r="SM14" s="463"/>
      <c r="SN14" s="463"/>
      <c r="SO14" s="463"/>
      <c r="SP14" s="463"/>
      <c r="SQ14" s="463"/>
      <c r="SR14" s="463"/>
      <c r="SS14" s="463"/>
      <c r="ST14" s="463"/>
      <c r="SU14" s="463"/>
      <c r="SV14" s="463"/>
      <c r="SW14" s="463"/>
      <c r="SX14" s="463"/>
      <c r="SY14" s="463"/>
      <c r="SZ14" s="463"/>
      <c r="TA14" s="463"/>
      <c r="TB14" s="463"/>
      <c r="TC14" s="463"/>
      <c r="TD14" s="463"/>
      <c r="TE14" s="463"/>
      <c r="TF14" s="463"/>
      <c r="TG14" s="463"/>
      <c r="TH14" s="463"/>
      <c r="TI14" s="463"/>
      <c r="TJ14" s="463"/>
      <c r="TK14" s="463"/>
      <c r="TL14" s="463"/>
      <c r="TM14" s="463"/>
      <c r="TN14" s="463"/>
      <c r="TO14" s="463"/>
      <c r="TP14" s="463"/>
      <c r="TQ14" s="463"/>
      <c r="TR14" s="463"/>
      <c r="TS14" s="463"/>
      <c r="TT14" s="463"/>
      <c r="TU14" s="463"/>
      <c r="TV14" s="463"/>
      <c r="TW14" s="463"/>
      <c r="TX14" s="463"/>
      <c r="TY14" s="463"/>
      <c r="TZ14" s="463"/>
      <c r="UA14" s="463"/>
      <c r="UB14" s="463"/>
      <c r="UC14" s="463"/>
      <c r="UD14" s="463"/>
      <c r="UE14" s="463"/>
      <c r="UF14" s="463"/>
      <c r="UG14" s="463"/>
      <c r="UH14" s="463"/>
      <c r="UI14" s="463"/>
      <c r="UJ14" s="463"/>
      <c r="UK14" s="463"/>
      <c r="UL14" s="463"/>
      <c r="UM14" s="463"/>
      <c r="UN14" s="463"/>
      <c r="UO14" s="463"/>
      <c r="UP14" s="463"/>
      <c r="UQ14" s="463"/>
      <c r="UR14" s="463"/>
      <c r="US14" s="463"/>
      <c r="UT14" s="463"/>
      <c r="UU14" s="463"/>
      <c r="UV14" s="463"/>
      <c r="UW14" s="463"/>
      <c r="UX14" s="463"/>
      <c r="UY14" s="463"/>
      <c r="UZ14" s="463"/>
      <c r="VA14" s="463"/>
      <c r="VB14" s="463"/>
      <c r="VC14" s="463"/>
      <c r="VD14" s="463"/>
      <c r="VE14" s="463"/>
      <c r="VF14" s="463"/>
      <c r="VG14" s="463"/>
      <c r="VH14" s="463"/>
      <c r="VI14" s="463"/>
      <c r="VJ14" s="463"/>
      <c r="VK14" s="463"/>
      <c r="VL14" s="463"/>
      <c r="VM14" s="463"/>
      <c r="VN14" s="463"/>
      <c r="VO14" s="463"/>
      <c r="VP14" s="463"/>
      <c r="VQ14" s="463"/>
      <c r="VR14" s="463"/>
      <c r="VS14" s="463"/>
      <c r="VT14" s="463"/>
      <c r="VU14" s="463"/>
      <c r="VV14" s="463"/>
      <c r="VW14" s="463"/>
      <c r="VX14" s="463"/>
      <c r="VY14" s="463"/>
      <c r="VZ14" s="463"/>
      <c r="WA14" s="463"/>
      <c r="WB14" s="463"/>
      <c r="WC14" s="463"/>
      <c r="WD14" s="463"/>
      <c r="WE14" s="463"/>
      <c r="WF14" s="463"/>
      <c r="WG14" s="463"/>
      <c r="WH14" s="463"/>
      <c r="WI14" s="463"/>
      <c r="WJ14" s="463"/>
      <c r="WK14" s="463"/>
      <c r="WL14" s="463"/>
      <c r="WM14" s="463"/>
      <c r="WN14" s="463"/>
      <c r="WO14" s="463"/>
      <c r="WP14" s="463"/>
      <c r="WQ14" s="463"/>
      <c r="WR14" s="463"/>
      <c r="WS14" s="463"/>
      <c r="WT14" s="463"/>
      <c r="WU14" s="463"/>
      <c r="WV14" s="463"/>
      <c r="WW14" s="463"/>
      <c r="WX14" s="463"/>
      <c r="WY14" s="463"/>
      <c r="WZ14" s="463"/>
      <c r="XA14" s="463"/>
      <c r="XB14" s="463"/>
      <c r="XC14" s="463"/>
      <c r="XD14" s="463"/>
      <c r="XE14" s="463"/>
      <c r="XF14" s="463"/>
      <c r="XG14" s="463"/>
      <c r="XH14" s="463"/>
      <c r="XI14" s="463"/>
      <c r="XJ14" s="463"/>
      <c r="XK14" s="463"/>
      <c r="XL14" s="463"/>
      <c r="XM14" s="463"/>
      <c r="XN14" s="463"/>
      <c r="XO14" s="463"/>
      <c r="XP14" s="463"/>
      <c r="XQ14" s="463"/>
      <c r="XR14" s="463"/>
      <c r="XS14" s="463"/>
      <c r="XT14" s="463"/>
      <c r="XU14" s="463"/>
      <c r="XV14" s="463"/>
      <c r="XW14" s="463"/>
      <c r="XX14" s="463"/>
      <c r="XY14" s="463"/>
      <c r="XZ14" s="463"/>
      <c r="YA14" s="463"/>
      <c r="YB14" s="463"/>
      <c r="YC14" s="463"/>
      <c r="YD14" s="463"/>
      <c r="YE14" s="463"/>
      <c r="YF14" s="463"/>
      <c r="YG14" s="463"/>
      <c r="YH14" s="463"/>
      <c r="YI14" s="463"/>
      <c r="YJ14" s="463"/>
      <c r="YK14" s="463"/>
      <c r="YL14" s="463"/>
      <c r="YM14" s="463"/>
      <c r="YN14" s="463"/>
      <c r="YO14" s="463"/>
      <c r="YP14" s="463"/>
      <c r="YQ14" s="463"/>
      <c r="YR14" s="463"/>
      <c r="YS14" s="463"/>
      <c r="YT14" s="463"/>
      <c r="YU14" s="463"/>
      <c r="YV14" s="463"/>
      <c r="YW14" s="463"/>
      <c r="YX14" s="463"/>
      <c r="YY14" s="463"/>
      <c r="YZ14" s="463"/>
      <c r="ZA14" s="463"/>
      <c r="ZB14" s="463"/>
      <c r="ZC14" s="463"/>
      <c r="ZD14" s="463"/>
      <c r="ZE14" s="463"/>
      <c r="ZF14" s="463"/>
      <c r="ZG14" s="463"/>
      <c r="ZH14" s="463"/>
      <c r="ZI14" s="463"/>
      <c r="ZJ14" s="463"/>
      <c r="ZK14" s="463"/>
      <c r="ZL14" s="463"/>
      <c r="ZM14" s="463"/>
      <c r="ZN14" s="463"/>
      <c r="ZO14" s="463"/>
      <c r="ZP14" s="463"/>
      <c r="ZQ14" s="463"/>
      <c r="ZR14" s="463"/>
      <c r="ZS14" s="463"/>
      <c r="ZT14" s="463"/>
      <c r="ZU14" s="463"/>
      <c r="ZV14" s="463"/>
      <c r="ZW14" s="463"/>
      <c r="ZX14" s="463"/>
      <c r="ZY14" s="463"/>
      <c r="ZZ14" s="463"/>
      <c r="AAA14" s="463"/>
      <c r="AAB14" s="463"/>
      <c r="AAC14" s="463"/>
      <c r="AAD14" s="463"/>
      <c r="AAE14" s="463"/>
      <c r="AAF14" s="463"/>
      <c r="AAG14" s="463"/>
      <c r="AAH14" s="463"/>
      <c r="AAI14" s="463"/>
      <c r="AAJ14" s="463"/>
      <c r="AAK14" s="463"/>
      <c r="AAL14" s="463"/>
      <c r="AAM14" s="463"/>
      <c r="AAN14" s="463"/>
      <c r="AAO14" s="463"/>
      <c r="AAP14" s="463"/>
      <c r="AAQ14" s="463"/>
      <c r="AAR14" s="463"/>
      <c r="AAS14" s="463"/>
      <c r="AAT14" s="463"/>
      <c r="AAU14" s="463"/>
      <c r="AAV14" s="463"/>
      <c r="AAW14" s="463"/>
      <c r="AAX14" s="463"/>
      <c r="AAY14" s="463"/>
      <c r="AAZ14" s="463"/>
      <c r="ABA14" s="463"/>
      <c r="ABB14" s="463"/>
      <c r="ABC14" s="463"/>
      <c r="ABD14" s="463"/>
      <c r="ABE14" s="463"/>
      <c r="ABF14" s="463"/>
      <c r="ABG14" s="463"/>
      <c r="ABH14" s="463"/>
      <c r="ABI14" s="463"/>
      <c r="ABJ14" s="463"/>
      <c r="ABK14" s="463"/>
      <c r="ABL14" s="463"/>
      <c r="ABM14" s="463"/>
      <c r="ABN14" s="463"/>
      <c r="ABO14" s="463"/>
      <c r="ABP14" s="463"/>
      <c r="ABQ14" s="463"/>
      <c r="ABR14" s="463"/>
      <c r="ABS14" s="463"/>
      <c r="ABT14" s="463"/>
      <c r="ABU14" s="463"/>
      <c r="ABV14" s="463"/>
      <c r="ABW14" s="463"/>
      <c r="ABX14" s="463"/>
      <c r="ABY14" s="463"/>
      <c r="ABZ14" s="463"/>
      <c r="ACA14" s="463"/>
      <c r="ACB14" s="463"/>
      <c r="ACC14" s="463"/>
      <c r="ACD14" s="463"/>
      <c r="ACE14" s="463"/>
      <c r="ACF14" s="463"/>
      <c r="ACG14" s="463"/>
      <c r="ACH14" s="463"/>
      <c r="ACI14" s="463"/>
      <c r="ACJ14" s="463"/>
      <c r="ACK14" s="463"/>
      <c r="ACL14" s="463"/>
      <c r="ACM14" s="463"/>
      <c r="ACN14" s="463"/>
      <c r="ACO14" s="463"/>
      <c r="ACP14" s="463"/>
      <c r="ACQ14" s="463"/>
      <c r="ACR14" s="463"/>
      <c r="ACS14" s="463"/>
      <c r="ACT14" s="463"/>
      <c r="ACU14" s="463"/>
      <c r="ACV14" s="463"/>
      <c r="ACW14" s="463"/>
      <c r="ACX14" s="463"/>
      <c r="ACY14" s="463"/>
      <c r="ACZ14" s="463"/>
      <c r="ADA14" s="463"/>
      <c r="ADB14" s="463"/>
      <c r="ADC14" s="463"/>
      <c r="ADD14" s="463"/>
      <c r="ADE14" s="463"/>
      <c r="ADF14" s="463"/>
      <c r="ADG14" s="463"/>
      <c r="ADH14" s="463"/>
      <c r="ADI14" s="463"/>
      <c r="ADJ14" s="463"/>
      <c r="ADK14" s="463"/>
      <c r="ADL14" s="463"/>
      <c r="ADM14" s="463"/>
      <c r="ADN14" s="463"/>
      <c r="ADO14" s="463"/>
      <c r="ADP14" s="463"/>
      <c r="ADQ14" s="463"/>
      <c r="ADR14" s="463"/>
      <c r="ADS14" s="463"/>
      <c r="ADT14" s="463"/>
      <c r="ADU14" s="463"/>
      <c r="ADV14" s="463"/>
      <c r="ADW14" s="463"/>
      <c r="ADX14" s="463"/>
      <c r="ADY14" s="463"/>
      <c r="ADZ14" s="463"/>
      <c r="AEA14" s="463"/>
      <c r="AEB14" s="463"/>
      <c r="AEC14" s="463"/>
      <c r="AED14" s="463"/>
      <c r="AEE14" s="463"/>
      <c r="AEF14" s="463"/>
      <c r="AEG14" s="463"/>
      <c r="AEH14" s="463"/>
      <c r="AEI14" s="463"/>
      <c r="AEJ14" s="463"/>
      <c r="AEK14" s="463"/>
      <c r="AEL14" s="463"/>
      <c r="AEM14" s="463"/>
      <c r="AEN14" s="463"/>
      <c r="AEO14" s="463"/>
      <c r="AEP14" s="463"/>
      <c r="AEQ14" s="463"/>
      <c r="AER14" s="463"/>
      <c r="AES14" s="463"/>
      <c r="AET14" s="463"/>
      <c r="AEU14" s="463"/>
      <c r="AEV14" s="463"/>
      <c r="AEW14" s="463"/>
      <c r="AEX14" s="463"/>
      <c r="AEY14" s="463"/>
      <c r="AEZ14" s="463"/>
      <c r="AFA14" s="463"/>
      <c r="AFB14" s="463"/>
      <c r="AFC14" s="463"/>
      <c r="AFD14" s="463"/>
      <c r="AFE14" s="463"/>
      <c r="AFF14" s="463"/>
      <c r="AFG14" s="463"/>
      <c r="AFH14" s="463"/>
      <c r="AFI14" s="463"/>
      <c r="AFJ14" s="463"/>
      <c r="AFK14" s="463"/>
      <c r="AFL14" s="463"/>
      <c r="AFM14" s="463"/>
      <c r="AFN14" s="463"/>
      <c r="AFO14" s="463"/>
      <c r="AFP14" s="463"/>
      <c r="AFQ14" s="463"/>
      <c r="AFR14" s="463"/>
      <c r="AFS14" s="463"/>
      <c r="AFT14" s="463"/>
      <c r="AFU14" s="463"/>
      <c r="AFV14" s="463"/>
      <c r="AFW14" s="463"/>
      <c r="AFX14" s="463"/>
      <c r="AFY14" s="463"/>
      <c r="AFZ14" s="463"/>
      <c r="AGA14" s="463"/>
      <c r="AGB14" s="463"/>
      <c r="AGC14" s="463"/>
      <c r="AGD14" s="463"/>
      <c r="AGE14" s="463"/>
      <c r="AGF14" s="463"/>
      <c r="AGG14" s="463"/>
      <c r="AGH14" s="463"/>
      <c r="AGI14" s="463"/>
      <c r="AGJ14" s="463"/>
      <c r="AGK14" s="463"/>
      <c r="AGL14" s="463"/>
      <c r="AGM14" s="463"/>
      <c r="AGN14" s="463"/>
      <c r="AGO14" s="463"/>
      <c r="AGP14" s="463"/>
      <c r="AGQ14" s="463"/>
      <c r="AGR14" s="463"/>
      <c r="AGS14" s="463"/>
      <c r="AGT14" s="463"/>
      <c r="AGU14" s="463"/>
      <c r="AGV14" s="463"/>
      <c r="AGW14" s="463"/>
      <c r="AGX14" s="463"/>
      <c r="AGY14" s="463"/>
      <c r="AGZ14" s="463"/>
      <c r="AHA14" s="463"/>
      <c r="AHB14" s="463"/>
      <c r="AHC14" s="463"/>
      <c r="AHD14" s="463"/>
      <c r="AHE14" s="463"/>
      <c r="AHF14" s="463"/>
      <c r="AHG14" s="463"/>
      <c r="AHH14" s="463"/>
      <c r="AHI14" s="463"/>
      <c r="AHJ14" s="463"/>
      <c r="AHK14" s="463"/>
      <c r="AHL14" s="463"/>
      <c r="AHM14" s="463"/>
      <c r="AHN14" s="463"/>
      <c r="AHO14" s="463"/>
      <c r="AHP14" s="463"/>
      <c r="AHQ14" s="463"/>
      <c r="AHR14" s="463"/>
      <c r="AHS14" s="463"/>
      <c r="AHT14" s="463"/>
      <c r="AHU14" s="463"/>
      <c r="AHV14" s="463"/>
      <c r="AHW14" s="463"/>
      <c r="AHX14" s="463"/>
      <c r="AHY14" s="463"/>
      <c r="AHZ14" s="463"/>
      <c r="AIA14" s="463"/>
      <c r="AIB14" s="463"/>
      <c r="AIC14" s="463"/>
      <c r="AID14" s="463"/>
      <c r="AIE14" s="463"/>
      <c r="AIF14" s="463"/>
      <c r="AIG14" s="463"/>
      <c r="AIH14" s="463"/>
      <c r="AII14" s="463"/>
      <c r="AIJ14" s="463"/>
      <c r="AIK14" s="463"/>
      <c r="AIL14" s="463"/>
      <c r="AIM14" s="463"/>
      <c r="AIN14" s="463"/>
      <c r="AIO14" s="463"/>
      <c r="AIP14" s="463"/>
      <c r="AIQ14" s="463"/>
      <c r="AIR14" s="463"/>
      <c r="AIS14" s="463"/>
      <c r="AIT14" s="463"/>
      <c r="AIU14" s="463"/>
      <c r="AIV14" s="463"/>
      <c r="AIW14" s="463"/>
      <c r="AIX14" s="463"/>
      <c r="AIY14" s="463"/>
      <c r="AIZ14" s="463"/>
      <c r="AJA14" s="463"/>
      <c r="AJB14" s="463"/>
      <c r="AJC14" s="463"/>
      <c r="AJD14" s="463"/>
      <c r="AJE14" s="463"/>
      <c r="AJF14" s="463"/>
      <c r="AJG14" s="463"/>
      <c r="AJH14" s="463"/>
      <c r="AJI14" s="463"/>
      <c r="AJJ14" s="463"/>
      <c r="AJK14" s="463"/>
      <c r="AJL14" s="463"/>
      <c r="AJM14" s="463"/>
      <c r="AJN14" s="463"/>
      <c r="AJO14" s="463"/>
      <c r="AJP14" s="463"/>
      <c r="AJQ14" s="463"/>
      <c r="AJR14" s="463"/>
      <c r="AJS14" s="463"/>
      <c r="AJT14" s="463"/>
      <c r="AJU14" s="463"/>
      <c r="AJV14" s="463"/>
      <c r="AJW14" s="463"/>
      <c r="AJX14" s="463"/>
      <c r="AJY14" s="463"/>
      <c r="AJZ14" s="463"/>
      <c r="AKA14" s="463"/>
      <c r="AKB14" s="463"/>
      <c r="AKC14" s="463"/>
      <c r="AKD14" s="463"/>
      <c r="AKE14" s="461"/>
    </row>
    <row r="15" spans="1:986">
      <c r="B15" s="462" t="s">
        <v>843</v>
      </c>
      <c r="C15" s="1610">
        <f>C6+C7</f>
        <v>51.835495442499997</v>
      </c>
      <c r="D15" s="1609">
        <f t="shared" ref="D15:N15" si="1">D6+D7</f>
        <v>53.163252247000003</v>
      </c>
      <c r="E15" s="1609">
        <f t="shared" si="1"/>
        <v>27.0341340815</v>
      </c>
      <c r="F15" s="1609">
        <f t="shared" si="1"/>
        <v>33.380178104500004</v>
      </c>
      <c r="G15" s="1609">
        <f t="shared" si="1"/>
        <v>49.851595642500001</v>
      </c>
      <c r="H15" s="1609">
        <f t="shared" si="1"/>
        <v>49.9585536385</v>
      </c>
      <c r="I15" s="1609">
        <f t="shared" si="1"/>
        <v>52.064668659524003</v>
      </c>
      <c r="J15" s="1609">
        <f t="shared" si="1"/>
        <v>55.019020005723704</v>
      </c>
      <c r="K15" s="1609">
        <f t="shared" si="1"/>
        <v>45.321326629518715</v>
      </c>
      <c r="L15" s="1609">
        <f t="shared" si="1"/>
        <v>44.55244759058143</v>
      </c>
      <c r="M15" s="1609">
        <f t="shared" si="1"/>
        <v>46.88274782769426</v>
      </c>
      <c r="N15" s="1609">
        <f t="shared" si="1"/>
        <v>50.376929187246311</v>
      </c>
      <c r="O15" s="491"/>
      <c r="P15" s="463"/>
      <c r="Q15" s="463"/>
      <c r="R15" s="463"/>
      <c r="S15" s="463"/>
      <c r="T15" s="463"/>
      <c r="U15" s="463"/>
      <c r="V15" s="463"/>
      <c r="W15" s="463"/>
      <c r="X15" s="463"/>
      <c r="Y15" s="463"/>
      <c r="Z15" s="463"/>
      <c r="AA15" s="463"/>
      <c r="AB15" s="463"/>
      <c r="AC15" s="463"/>
      <c r="AD15" s="463"/>
      <c r="AE15" s="463"/>
      <c r="AF15" s="463"/>
      <c r="AG15" s="463"/>
      <c r="AH15" s="463"/>
      <c r="AI15" s="463"/>
      <c r="AJ15" s="463"/>
      <c r="AK15" s="463"/>
      <c r="AL15" s="463"/>
      <c r="AM15" s="463"/>
      <c r="AN15" s="463"/>
      <c r="AO15" s="463"/>
      <c r="AP15" s="463"/>
      <c r="AQ15" s="463"/>
      <c r="AR15" s="463"/>
      <c r="AS15" s="463"/>
      <c r="AT15" s="463"/>
      <c r="AU15" s="463"/>
      <c r="AV15" s="463"/>
      <c r="AW15" s="463"/>
      <c r="AX15" s="463"/>
      <c r="AY15" s="463"/>
      <c r="AZ15" s="463"/>
      <c r="BA15" s="463"/>
      <c r="BB15" s="463"/>
      <c r="BC15" s="463"/>
      <c r="BD15" s="463"/>
      <c r="BE15" s="463"/>
      <c r="BF15" s="463"/>
      <c r="BG15" s="463"/>
      <c r="BH15" s="463"/>
      <c r="BI15" s="463"/>
      <c r="BJ15" s="463"/>
      <c r="BK15" s="463"/>
      <c r="BL15" s="463"/>
      <c r="BM15" s="463"/>
      <c r="BN15" s="463"/>
      <c r="BO15" s="463"/>
      <c r="BP15" s="463"/>
      <c r="BQ15" s="463"/>
      <c r="BR15" s="463"/>
      <c r="BS15" s="463"/>
      <c r="BT15" s="463"/>
      <c r="BU15" s="463"/>
      <c r="BV15" s="463"/>
      <c r="BW15" s="463"/>
      <c r="BX15" s="463"/>
      <c r="BY15" s="463"/>
      <c r="BZ15" s="463"/>
      <c r="CA15" s="463"/>
      <c r="CB15" s="463"/>
      <c r="CC15" s="463"/>
      <c r="CD15" s="463"/>
      <c r="CE15" s="463"/>
      <c r="CF15" s="463"/>
      <c r="CG15" s="463"/>
      <c r="CH15" s="463"/>
      <c r="CI15" s="463"/>
      <c r="CJ15" s="463"/>
      <c r="CK15" s="463"/>
      <c r="CL15" s="463"/>
      <c r="CM15" s="463"/>
      <c r="CN15" s="463"/>
      <c r="CO15" s="463"/>
      <c r="CP15" s="463"/>
      <c r="CQ15" s="463"/>
      <c r="CR15" s="463"/>
      <c r="CS15" s="463"/>
      <c r="CT15" s="463"/>
      <c r="CU15" s="463"/>
      <c r="CV15" s="463"/>
      <c r="CW15" s="463"/>
      <c r="CX15" s="463"/>
      <c r="CY15" s="463"/>
      <c r="CZ15" s="463"/>
      <c r="DA15" s="463"/>
      <c r="DB15" s="463"/>
      <c r="DC15" s="463"/>
      <c r="DD15" s="463"/>
      <c r="DE15" s="463"/>
      <c r="DF15" s="463"/>
      <c r="DG15" s="463"/>
      <c r="DH15" s="463"/>
      <c r="DI15" s="463"/>
      <c r="DJ15" s="463"/>
      <c r="DK15" s="463"/>
      <c r="DL15" s="463"/>
      <c r="DM15" s="463"/>
      <c r="DN15" s="463"/>
      <c r="DO15" s="463"/>
      <c r="DP15" s="463"/>
      <c r="DQ15" s="463"/>
      <c r="DR15" s="463"/>
      <c r="DS15" s="463"/>
      <c r="DT15" s="463"/>
      <c r="DU15" s="463"/>
      <c r="DV15" s="463"/>
      <c r="DW15" s="463"/>
      <c r="DX15" s="463"/>
      <c r="DY15" s="463"/>
      <c r="DZ15" s="463"/>
      <c r="EA15" s="463"/>
      <c r="EB15" s="463"/>
      <c r="EC15" s="463"/>
      <c r="ED15" s="463"/>
      <c r="EE15" s="463"/>
      <c r="EF15" s="463"/>
      <c r="EG15" s="463"/>
      <c r="EH15" s="463"/>
      <c r="EI15" s="463"/>
      <c r="EJ15" s="463"/>
      <c r="EK15" s="463"/>
      <c r="EL15" s="463"/>
      <c r="EM15" s="463"/>
      <c r="EN15" s="463"/>
      <c r="EO15" s="463"/>
      <c r="EP15" s="463"/>
      <c r="EQ15" s="463"/>
      <c r="ER15" s="463"/>
      <c r="ES15" s="463"/>
      <c r="ET15" s="463"/>
      <c r="EU15" s="463"/>
      <c r="EV15" s="463"/>
      <c r="EW15" s="463"/>
      <c r="EX15" s="463"/>
      <c r="EY15" s="463"/>
      <c r="EZ15" s="463"/>
      <c r="FA15" s="463"/>
      <c r="FB15" s="463"/>
      <c r="FC15" s="463"/>
      <c r="FD15" s="463"/>
      <c r="FE15" s="463"/>
      <c r="FF15" s="463"/>
      <c r="FG15" s="463"/>
      <c r="FH15" s="463"/>
      <c r="FI15" s="463"/>
      <c r="FJ15" s="463"/>
      <c r="FK15" s="463"/>
      <c r="FL15" s="463"/>
      <c r="FM15" s="463"/>
      <c r="FN15" s="463"/>
      <c r="FO15" s="463"/>
      <c r="FP15" s="463"/>
      <c r="FQ15" s="463"/>
      <c r="FR15" s="463"/>
      <c r="FS15" s="463"/>
      <c r="FT15" s="463"/>
      <c r="FU15" s="463"/>
      <c r="FV15" s="463"/>
      <c r="FW15" s="463"/>
      <c r="FX15" s="463"/>
      <c r="FY15" s="463"/>
      <c r="FZ15" s="463"/>
      <c r="GA15" s="463"/>
      <c r="GB15" s="463"/>
      <c r="GC15" s="463"/>
      <c r="GD15" s="463"/>
      <c r="GE15" s="463"/>
      <c r="GF15" s="463"/>
      <c r="GG15" s="463"/>
      <c r="GH15" s="463"/>
      <c r="GI15" s="463"/>
      <c r="GJ15" s="463"/>
      <c r="GK15" s="463"/>
      <c r="GL15" s="463"/>
      <c r="GM15" s="463"/>
      <c r="GN15" s="463"/>
      <c r="GO15" s="463"/>
      <c r="GP15" s="463"/>
      <c r="GQ15" s="463"/>
      <c r="GR15" s="463"/>
      <c r="GS15" s="463"/>
      <c r="GT15" s="463"/>
      <c r="GU15" s="463"/>
      <c r="GV15" s="463"/>
      <c r="GW15" s="463"/>
      <c r="GX15" s="463"/>
      <c r="GY15" s="463"/>
      <c r="GZ15" s="463"/>
      <c r="HA15" s="463"/>
      <c r="HB15" s="463"/>
      <c r="HC15" s="463"/>
      <c r="HD15" s="463"/>
      <c r="HE15" s="463"/>
      <c r="HF15" s="463"/>
      <c r="HG15" s="463"/>
      <c r="HH15" s="463"/>
      <c r="HI15" s="463"/>
      <c r="HJ15" s="463"/>
      <c r="HK15" s="463"/>
      <c r="HL15" s="463"/>
      <c r="HM15" s="463"/>
      <c r="HN15" s="463"/>
      <c r="HO15" s="463"/>
      <c r="HP15" s="463"/>
      <c r="HQ15" s="463"/>
      <c r="HR15" s="463"/>
      <c r="HS15" s="463"/>
      <c r="HT15" s="463"/>
      <c r="HU15" s="463"/>
      <c r="HV15" s="463"/>
      <c r="HW15" s="463"/>
      <c r="HX15" s="463"/>
      <c r="HY15" s="463"/>
      <c r="HZ15" s="463"/>
      <c r="IA15" s="463"/>
      <c r="IB15" s="463"/>
      <c r="IC15" s="463"/>
      <c r="ID15" s="463"/>
      <c r="IE15" s="463"/>
      <c r="IF15" s="463"/>
      <c r="IG15" s="463"/>
      <c r="IH15" s="463"/>
      <c r="II15" s="463"/>
      <c r="IJ15" s="463"/>
      <c r="IK15" s="463"/>
      <c r="IL15" s="463"/>
      <c r="IM15" s="463"/>
      <c r="IN15" s="463"/>
      <c r="IO15" s="463"/>
      <c r="IP15" s="463"/>
      <c r="IQ15" s="463"/>
      <c r="IR15" s="463"/>
      <c r="IS15" s="463"/>
      <c r="IT15" s="463"/>
      <c r="IU15" s="463"/>
      <c r="IV15" s="463"/>
      <c r="IW15" s="463"/>
      <c r="IX15" s="463"/>
      <c r="IY15" s="463"/>
      <c r="IZ15" s="463"/>
      <c r="JA15" s="463"/>
      <c r="JB15" s="463"/>
      <c r="JC15" s="463"/>
      <c r="JD15" s="463"/>
      <c r="JE15" s="463"/>
      <c r="JF15" s="463"/>
      <c r="JG15" s="463"/>
      <c r="JH15" s="463"/>
      <c r="JI15" s="463"/>
      <c r="JJ15" s="463"/>
      <c r="JK15" s="463"/>
      <c r="JL15" s="463"/>
      <c r="JM15" s="463"/>
      <c r="JN15" s="463"/>
      <c r="JO15" s="463"/>
      <c r="JP15" s="463"/>
      <c r="JQ15" s="463"/>
      <c r="JR15" s="463"/>
      <c r="JS15" s="463"/>
      <c r="JT15" s="463"/>
      <c r="JU15" s="463"/>
      <c r="JV15" s="463"/>
      <c r="JW15" s="463"/>
      <c r="JX15" s="463"/>
      <c r="JY15" s="463"/>
      <c r="JZ15" s="463"/>
      <c r="KA15" s="463"/>
      <c r="KB15" s="463"/>
      <c r="KC15" s="463"/>
      <c r="KD15" s="463"/>
      <c r="KE15" s="463"/>
      <c r="KF15" s="463"/>
      <c r="KG15" s="463"/>
      <c r="KH15" s="463"/>
      <c r="KI15" s="463"/>
      <c r="KJ15" s="463"/>
      <c r="KK15" s="463"/>
      <c r="KL15" s="463"/>
      <c r="KM15" s="463"/>
      <c r="KN15" s="463"/>
      <c r="KO15" s="463"/>
      <c r="KP15" s="463"/>
      <c r="KQ15" s="463"/>
      <c r="KR15" s="463"/>
      <c r="KS15" s="463"/>
      <c r="KT15" s="463"/>
      <c r="KU15" s="463"/>
      <c r="KV15" s="463"/>
      <c r="KW15" s="463"/>
      <c r="KX15" s="463"/>
      <c r="KY15" s="463"/>
      <c r="KZ15" s="463"/>
      <c r="LA15" s="463"/>
      <c r="LB15" s="463"/>
      <c r="LC15" s="463"/>
      <c r="LD15" s="463"/>
      <c r="LE15" s="463"/>
      <c r="LF15" s="463"/>
      <c r="LG15" s="463"/>
      <c r="LH15" s="463"/>
      <c r="LI15" s="463"/>
      <c r="LJ15" s="463"/>
      <c r="LK15" s="463"/>
      <c r="LL15" s="463"/>
      <c r="LM15" s="463"/>
      <c r="LN15" s="463"/>
      <c r="LO15" s="463"/>
      <c r="LP15" s="463"/>
      <c r="LQ15" s="463"/>
      <c r="LR15" s="463"/>
      <c r="LS15" s="463"/>
      <c r="LT15" s="463"/>
      <c r="LU15" s="463"/>
      <c r="LV15" s="463"/>
      <c r="LW15" s="463"/>
      <c r="LX15" s="463"/>
      <c r="LY15" s="463"/>
      <c r="LZ15" s="463"/>
      <c r="MA15" s="463"/>
      <c r="MB15" s="463"/>
      <c r="MC15" s="463"/>
      <c r="MD15" s="463"/>
      <c r="ME15" s="463"/>
      <c r="MF15" s="463"/>
      <c r="MG15" s="463"/>
      <c r="MH15" s="463"/>
      <c r="MI15" s="463"/>
      <c r="MJ15" s="463"/>
      <c r="MK15" s="463"/>
      <c r="ML15" s="463"/>
      <c r="MM15" s="463"/>
      <c r="MN15" s="463"/>
      <c r="MO15" s="463"/>
      <c r="MP15" s="463"/>
      <c r="MQ15" s="463"/>
      <c r="MR15" s="463"/>
      <c r="MS15" s="463"/>
      <c r="MT15" s="463"/>
      <c r="MU15" s="463"/>
      <c r="MV15" s="463"/>
      <c r="MW15" s="463"/>
      <c r="MX15" s="463"/>
      <c r="MY15" s="463"/>
      <c r="MZ15" s="463"/>
      <c r="NA15" s="463"/>
      <c r="NB15" s="463"/>
      <c r="NC15" s="463"/>
      <c r="ND15" s="463"/>
      <c r="NE15" s="463"/>
      <c r="NF15" s="463"/>
      <c r="NG15" s="463"/>
      <c r="NH15" s="463"/>
      <c r="NI15" s="463"/>
      <c r="NJ15" s="463"/>
      <c r="NK15" s="463"/>
      <c r="NL15" s="463"/>
      <c r="NM15" s="463"/>
      <c r="NN15" s="463"/>
      <c r="NO15" s="463"/>
      <c r="NP15" s="463"/>
      <c r="NQ15" s="463"/>
      <c r="NR15" s="463"/>
      <c r="NS15" s="463"/>
      <c r="NT15" s="463"/>
      <c r="NU15" s="463"/>
      <c r="NV15" s="463"/>
      <c r="NW15" s="463"/>
      <c r="NX15" s="463"/>
      <c r="NY15" s="463"/>
      <c r="NZ15" s="463"/>
      <c r="OA15" s="463"/>
      <c r="OB15" s="463"/>
      <c r="OC15" s="463"/>
      <c r="OD15" s="463"/>
      <c r="OE15" s="463"/>
      <c r="OF15" s="463"/>
      <c r="OG15" s="463"/>
      <c r="OH15" s="463"/>
      <c r="OI15" s="463"/>
      <c r="OJ15" s="463"/>
      <c r="OK15" s="463"/>
      <c r="OL15" s="463"/>
      <c r="OM15" s="463"/>
      <c r="ON15" s="463"/>
      <c r="OO15" s="463"/>
      <c r="OP15" s="463"/>
      <c r="OQ15" s="463"/>
      <c r="OR15" s="463"/>
      <c r="OS15" s="463"/>
      <c r="OT15" s="463"/>
      <c r="OU15" s="463"/>
      <c r="OV15" s="463"/>
      <c r="OW15" s="463"/>
      <c r="OX15" s="463"/>
      <c r="OY15" s="463"/>
      <c r="OZ15" s="463"/>
      <c r="PA15" s="463"/>
      <c r="PB15" s="463"/>
      <c r="PC15" s="463"/>
      <c r="PD15" s="463"/>
      <c r="PE15" s="463"/>
      <c r="PF15" s="463"/>
      <c r="PG15" s="463"/>
      <c r="PH15" s="463"/>
      <c r="PI15" s="463"/>
      <c r="PJ15" s="463"/>
      <c r="PK15" s="463"/>
      <c r="PL15" s="463"/>
      <c r="PM15" s="463"/>
      <c r="PN15" s="463"/>
      <c r="PO15" s="463"/>
      <c r="PP15" s="463"/>
      <c r="PQ15" s="463"/>
      <c r="PR15" s="463"/>
      <c r="PS15" s="463"/>
      <c r="PT15" s="463"/>
      <c r="PU15" s="463"/>
      <c r="PV15" s="463"/>
      <c r="PW15" s="463"/>
      <c r="PX15" s="463"/>
      <c r="PY15" s="463"/>
      <c r="PZ15" s="463"/>
      <c r="QA15" s="463"/>
      <c r="QB15" s="463"/>
      <c r="QC15" s="463"/>
      <c r="QD15" s="463"/>
      <c r="QE15" s="463"/>
      <c r="QF15" s="463"/>
      <c r="QG15" s="463"/>
      <c r="QH15" s="463"/>
      <c r="QI15" s="463"/>
      <c r="QJ15" s="463"/>
      <c r="QK15" s="463"/>
      <c r="QL15" s="463"/>
      <c r="QM15" s="463"/>
      <c r="QN15" s="463"/>
      <c r="QO15" s="463"/>
      <c r="QP15" s="463"/>
      <c r="QQ15" s="463"/>
      <c r="QR15" s="463"/>
      <c r="QS15" s="463"/>
      <c r="QT15" s="463"/>
      <c r="QU15" s="463"/>
      <c r="QV15" s="463"/>
      <c r="QW15" s="463"/>
      <c r="QX15" s="463"/>
      <c r="QY15" s="463"/>
      <c r="QZ15" s="463"/>
      <c r="RA15" s="463"/>
      <c r="RB15" s="463"/>
      <c r="RC15" s="463"/>
      <c r="RD15" s="463"/>
      <c r="RE15" s="463"/>
      <c r="RF15" s="463"/>
      <c r="RG15" s="463"/>
      <c r="RH15" s="463"/>
      <c r="RI15" s="463"/>
      <c r="RJ15" s="463"/>
      <c r="RK15" s="463"/>
      <c r="RL15" s="463"/>
      <c r="RM15" s="463"/>
      <c r="RN15" s="463"/>
      <c r="RO15" s="463"/>
      <c r="RP15" s="463"/>
      <c r="RQ15" s="463"/>
      <c r="RR15" s="463"/>
      <c r="RS15" s="463"/>
      <c r="RT15" s="463"/>
      <c r="RU15" s="463"/>
      <c r="RV15" s="463"/>
      <c r="RW15" s="463"/>
      <c r="RX15" s="463"/>
      <c r="RY15" s="463"/>
      <c r="RZ15" s="463"/>
      <c r="SA15" s="463"/>
      <c r="SB15" s="463"/>
      <c r="SC15" s="463"/>
      <c r="SD15" s="463"/>
      <c r="SE15" s="463"/>
      <c r="SF15" s="463"/>
      <c r="SG15" s="463"/>
      <c r="SH15" s="463"/>
      <c r="SI15" s="463"/>
      <c r="SJ15" s="463"/>
      <c r="SK15" s="463"/>
      <c r="SL15" s="463"/>
      <c r="SM15" s="463"/>
      <c r="SN15" s="463"/>
      <c r="SO15" s="463"/>
      <c r="SP15" s="463"/>
      <c r="SQ15" s="463"/>
      <c r="SR15" s="463"/>
      <c r="SS15" s="463"/>
      <c r="ST15" s="463"/>
      <c r="SU15" s="463"/>
      <c r="SV15" s="463"/>
      <c r="SW15" s="463"/>
      <c r="SX15" s="463"/>
      <c r="SY15" s="463"/>
      <c r="SZ15" s="463"/>
      <c r="TA15" s="463"/>
      <c r="TB15" s="463"/>
      <c r="TC15" s="463"/>
      <c r="TD15" s="463"/>
      <c r="TE15" s="463"/>
      <c r="TF15" s="463"/>
      <c r="TG15" s="463"/>
      <c r="TH15" s="463"/>
      <c r="TI15" s="463"/>
      <c r="TJ15" s="463"/>
      <c r="TK15" s="463"/>
      <c r="TL15" s="463"/>
      <c r="TM15" s="463"/>
      <c r="TN15" s="463"/>
      <c r="TO15" s="463"/>
      <c r="TP15" s="463"/>
      <c r="TQ15" s="463"/>
      <c r="TR15" s="463"/>
      <c r="TS15" s="463"/>
      <c r="TT15" s="463"/>
      <c r="TU15" s="463"/>
      <c r="TV15" s="463"/>
      <c r="TW15" s="463"/>
      <c r="TX15" s="463"/>
      <c r="TY15" s="463"/>
      <c r="TZ15" s="463"/>
      <c r="UA15" s="463"/>
      <c r="UB15" s="463"/>
      <c r="UC15" s="463"/>
      <c r="UD15" s="463"/>
      <c r="UE15" s="463"/>
      <c r="UF15" s="463"/>
      <c r="UG15" s="463"/>
      <c r="UH15" s="463"/>
      <c r="UI15" s="463"/>
      <c r="UJ15" s="463"/>
      <c r="UK15" s="463"/>
      <c r="UL15" s="463"/>
      <c r="UM15" s="463"/>
      <c r="UN15" s="463"/>
      <c r="UO15" s="463"/>
      <c r="UP15" s="463"/>
      <c r="UQ15" s="463"/>
      <c r="UR15" s="463"/>
      <c r="US15" s="463"/>
      <c r="UT15" s="463"/>
      <c r="UU15" s="463"/>
      <c r="UV15" s="463"/>
      <c r="UW15" s="463"/>
      <c r="UX15" s="463"/>
      <c r="UY15" s="463"/>
      <c r="UZ15" s="463"/>
      <c r="VA15" s="463"/>
      <c r="VB15" s="463"/>
      <c r="VC15" s="463"/>
      <c r="VD15" s="463"/>
      <c r="VE15" s="463"/>
      <c r="VF15" s="463"/>
      <c r="VG15" s="463"/>
      <c r="VH15" s="463"/>
      <c r="VI15" s="463"/>
      <c r="VJ15" s="463"/>
      <c r="VK15" s="463"/>
      <c r="VL15" s="463"/>
      <c r="VM15" s="463"/>
      <c r="VN15" s="463"/>
      <c r="VO15" s="463"/>
      <c r="VP15" s="463"/>
      <c r="VQ15" s="463"/>
      <c r="VR15" s="463"/>
      <c r="VS15" s="463"/>
      <c r="VT15" s="463"/>
      <c r="VU15" s="463"/>
      <c r="VV15" s="463"/>
      <c r="VW15" s="463"/>
      <c r="VX15" s="463"/>
      <c r="VY15" s="463"/>
      <c r="VZ15" s="463"/>
      <c r="WA15" s="463"/>
      <c r="WB15" s="463"/>
      <c r="WC15" s="463"/>
      <c r="WD15" s="463"/>
      <c r="WE15" s="463"/>
      <c r="WF15" s="463"/>
      <c r="WG15" s="463"/>
      <c r="WH15" s="463"/>
      <c r="WI15" s="463"/>
      <c r="WJ15" s="463"/>
      <c r="WK15" s="463"/>
      <c r="WL15" s="463"/>
      <c r="WM15" s="463"/>
      <c r="WN15" s="463"/>
      <c r="WO15" s="463"/>
      <c r="WP15" s="463"/>
      <c r="WQ15" s="463"/>
      <c r="WR15" s="463"/>
      <c r="WS15" s="463"/>
      <c r="WT15" s="463"/>
      <c r="WU15" s="463"/>
      <c r="WV15" s="463"/>
      <c r="WW15" s="463"/>
      <c r="WX15" s="463"/>
      <c r="WY15" s="463"/>
      <c r="WZ15" s="463"/>
      <c r="XA15" s="463"/>
      <c r="XB15" s="463"/>
      <c r="XC15" s="463"/>
      <c r="XD15" s="463"/>
      <c r="XE15" s="463"/>
      <c r="XF15" s="463"/>
      <c r="XG15" s="463"/>
      <c r="XH15" s="463"/>
      <c r="XI15" s="463"/>
      <c r="XJ15" s="463"/>
      <c r="XK15" s="463"/>
      <c r="XL15" s="463"/>
      <c r="XM15" s="463"/>
      <c r="XN15" s="463"/>
      <c r="XO15" s="463"/>
      <c r="XP15" s="463"/>
      <c r="XQ15" s="463"/>
      <c r="XR15" s="463"/>
      <c r="XS15" s="463"/>
      <c r="XT15" s="463"/>
      <c r="XU15" s="463"/>
      <c r="XV15" s="463"/>
      <c r="XW15" s="463"/>
      <c r="XX15" s="463"/>
      <c r="XY15" s="463"/>
      <c r="XZ15" s="463"/>
      <c r="YA15" s="463"/>
      <c r="YB15" s="463"/>
      <c r="YC15" s="463"/>
      <c r="YD15" s="463"/>
      <c r="YE15" s="463"/>
      <c r="YF15" s="463"/>
      <c r="YG15" s="463"/>
      <c r="YH15" s="463"/>
      <c r="YI15" s="463"/>
      <c r="YJ15" s="463"/>
      <c r="YK15" s="463"/>
      <c r="YL15" s="463"/>
      <c r="YM15" s="463"/>
      <c r="YN15" s="463"/>
      <c r="YO15" s="463"/>
      <c r="YP15" s="463"/>
      <c r="YQ15" s="463"/>
      <c r="YR15" s="463"/>
      <c r="YS15" s="463"/>
      <c r="YT15" s="463"/>
      <c r="YU15" s="463"/>
      <c r="YV15" s="463"/>
      <c r="YW15" s="463"/>
      <c r="YX15" s="463"/>
      <c r="YY15" s="463"/>
      <c r="YZ15" s="463"/>
      <c r="ZA15" s="463"/>
      <c r="ZB15" s="463"/>
      <c r="ZC15" s="463"/>
      <c r="ZD15" s="463"/>
      <c r="ZE15" s="463"/>
      <c r="ZF15" s="463"/>
      <c r="ZG15" s="463"/>
      <c r="ZH15" s="463"/>
      <c r="ZI15" s="463"/>
      <c r="ZJ15" s="463"/>
      <c r="ZK15" s="463"/>
      <c r="ZL15" s="463"/>
      <c r="ZM15" s="463"/>
      <c r="ZN15" s="463"/>
      <c r="ZO15" s="463"/>
      <c r="ZP15" s="463"/>
      <c r="ZQ15" s="463"/>
      <c r="ZR15" s="463"/>
      <c r="ZS15" s="463"/>
      <c r="ZT15" s="463"/>
      <c r="ZU15" s="463"/>
      <c r="ZV15" s="463"/>
      <c r="ZW15" s="463"/>
      <c r="ZX15" s="463"/>
      <c r="ZY15" s="463"/>
      <c r="ZZ15" s="463"/>
      <c r="AAA15" s="463"/>
      <c r="AAB15" s="463"/>
      <c r="AAC15" s="463"/>
      <c r="AAD15" s="463"/>
      <c r="AAE15" s="463"/>
      <c r="AAF15" s="463"/>
      <c r="AAG15" s="463"/>
      <c r="AAH15" s="463"/>
      <c r="AAI15" s="463"/>
      <c r="AAJ15" s="463"/>
      <c r="AAK15" s="463"/>
      <c r="AAL15" s="463"/>
      <c r="AAM15" s="463"/>
      <c r="AAN15" s="463"/>
      <c r="AAO15" s="463"/>
      <c r="AAP15" s="463"/>
      <c r="AAQ15" s="463"/>
      <c r="AAR15" s="463"/>
      <c r="AAS15" s="463"/>
      <c r="AAT15" s="463"/>
      <c r="AAU15" s="463"/>
      <c r="AAV15" s="463"/>
      <c r="AAW15" s="463"/>
      <c r="AAX15" s="463"/>
      <c r="AAY15" s="463"/>
      <c r="AAZ15" s="463"/>
      <c r="ABA15" s="463"/>
      <c r="ABB15" s="463"/>
      <c r="ABC15" s="463"/>
      <c r="ABD15" s="463"/>
      <c r="ABE15" s="463"/>
      <c r="ABF15" s="463"/>
      <c r="ABG15" s="463"/>
      <c r="ABH15" s="463"/>
      <c r="ABI15" s="463"/>
      <c r="ABJ15" s="463"/>
      <c r="ABK15" s="463"/>
      <c r="ABL15" s="463"/>
      <c r="ABM15" s="463"/>
      <c r="ABN15" s="463"/>
      <c r="ABO15" s="463"/>
      <c r="ABP15" s="463"/>
      <c r="ABQ15" s="463"/>
      <c r="ABR15" s="463"/>
      <c r="ABS15" s="463"/>
      <c r="ABT15" s="463"/>
      <c r="ABU15" s="463"/>
      <c r="ABV15" s="463"/>
      <c r="ABW15" s="463"/>
      <c r="ABX15" s="463"/>
      <c r="ABY15" s="463"/>
      <c r="ABZ15" s="463"/>
      <c r="ACA15" s="463"/>
      <c r="ACB15" s="463"/>
      <c r="ACC15" s="463"/>
      <c r="ACD15" s="463"/>
      <c r="ACE15" s="463"/>
      <c r="ACF15" s="463"/>
      <c r="ACG15" s="463"/>
      <c r="ACH15" s="463"/>
      <c r="ACI15" s="463"/>
      <c r="ACJ15" s="463"/>
      <c r="ACK15" s="463"/>
      <c r="ACL15" s="463"/>
      <c r="ACM15" s="463"/>
      <c r="ACN15" s="463"/>
      <c r="ACO15" s="463"/>
      <c r="ACP15" s="463"/>
      <c r="ACQ15" s="463"/>
      <c r="ACR15" s="463"/>
      <c r="ACS15" s="463"/>
      <c r="ACT15" s="463"/>
      <c r="ACU15" s="463"/>
      <c r="ACV15" s="463"/>
      <c r="ACW15" s="463"/>
      <c r="ACX15" s="463"/>
      <c r="ACY15" s="463"/>
      <c r="ACZ15" s="463"/>
      <c r="ADA15" s="463"/>
      <c r="ADB15" s="463"/>
      <c r="ADC15" s="463"/>
      <c r="ADD15" s="463"/>
      <c r="ADE15" s="463"/>
      <c r="ADF15" s="463"/>
      <c r="ADG15" s="463"/>
      <c r="ADH15" s="463"/>
      <c r="ADI15" s="463"/>
      <c r="ADJ15" s="463"/>
      <c r="ADK15" s="463"/>
      <c r="ADL15" s="463"/>
      <c r="ADM15" s="463"/>
      <c r="ADN15" s="463"/>
      <c r="ADO15" s="463"/>
      <c r="ADP15" s="463"/>
      <c r="ADQ15" s="463"/>
      <c r="ADR15" s="463"/>
      <c r="ADS15" s="463"/>
      <c r="ADT15" s="463"/>
      <c r="ADU15" s="463"/>
      <c r="ADV15" s="463"/>
      <c r="ADW15" s="463"/>
      <c r="ADX15" s="463"/>
      <c r="ADY15" s="463"/>
      <c r="ADZ15" s="463"/>
      <c r="AEA15" s="463"/>
      <c r="AEB15" s="463"/>
      <c r="AEC15" s="463"/>
      <c r="AED15" s="463"/>
      <c r="AEE15" s="463"/>
      <c r="AEF15" s="463"/>
      <c r="AEG15" s="463"/>
      <c r="AEH15" s="463"/>
      <c r="AEI15" s="463"/>
      <c r="AEJ15" s="463"/>
      <c r="AEK15" s="463"/>
      <c r="AEL15" s="463"/>
      <c r="AEM15" s="463"/>
      <c r="AEN15" s="463"/>
      <c r="AEO15" s="463"/>
      <c r="AEP15" s="463"/>
      <c r="AEQ15" s="463"/>
      <c r="AER15" s="463"/>
      <c r="AES15" s="463"/>
      <c r="AET15" s="463"/>
      <c r="AEU15" s="463"/>
      <c r="AEV15" s="463"/>
      <c r="AEW15" s="463"/>
      <c r="AEX15" s="463"/>
      <c r="AEY15" s="463"/>
      <c r="AEZ15" s="463"/>
      <c r="AFA15" s="463"/>
      <c r="AFB15" s="463"/>
      <c r="AFC15" s="463"/>
      <c r="AFD15" s="463"/>
      <c r="AFE15" s="463"/>
      <c r="AFF15" s="463"/>
      <c r="AFG15" s="463"/>
      <c r="AFH15" s="463"/>
      <c r="AFI15" s="463"/>
      <c r="AFJ15" s="463"/>
      <c r="AFK15" s="463"/>
      <c r="AFL15" s="463"/>
      <c r="AFM15" s="463"/>
      <c r="AFN15" s="463"/>
      <c r="AFO15" s="463"/>
      <c r="AFP15" s="463"/>
      <c r="AFQ15" s="463"/>
      <c r="AFR15" s="463"/>
      <c r="AFS15" s="463"/>
      <c r="AFT15" s="463"/>
      <c r="AFU15" s="463"/>
      <c r="AFV15" s="463"/>
      <c r="AFW15" s="463"/>
      <c r="AFX15" s="463"/>
      <c r="AFY15" s="463"/>
      <c r="AFZ15" s="463"/>
      <c r="AGA15" s="463"/>
      <c r="AGB15" s="463"/>
      <c r="AGC15" s="463"/>
      <c r="AGD15" s="463"/>
      <c r="AGE15" s="463"/>
      <c r="AGF15" s="463"/>
      <c r="AGG15" s="463"/>
      <c r="AGH15" s="463"/>
      <c r="AGI15" s="463"/>
      <c r="AGJ15" s="463"/>
      <c r="AGK15" s="463"/>
      <c r="AGL15" s="463"/>
      <c r="AGM15" s="463"/>
      <c r="AGN15" s="463"/>
      <c r="AGO15" s="463"/>
      <c r="AGP15" s="463"/>
      <c r="AGQ15" s="463"/>
      <c r="AGR15" s="463"/>
      <c r="AGS15" s="463"/>
      <c r="AGT15" s="463"/>
      <c r="AGU15" s="463"/>
      <c r="AGV15" s="463"/>
      <c r="AGW15" s="463"/>
      <c r="AGX15" s="463"/>
      <c r="AGY15" s="463"/>
      <c r="AGZ15" s="463"/>
      <c r="AHA15" s="463"/>
      <c r="AHB15" s="463"/>
      <c r="AHC15" s="463"/>
      <c r="AHD15" s="463"/>
      <c r="AHE15" s="463"/>
      <c r="AHF15" s="463"/>
      <c r="AHG15" s="463"/>
      <c r="AHH15" s="463"/>
      <c r="AHI15" s="463"/>
      <c r="AHJ15" s="463"/>
      <c r="AHK15" s="463"/>
      <c r="AHL15" s="463"/>
      <c r="AHM15" s="463"/>
      <c r="AHN15" s="463"/>
      <c r="AHO15" s="463"/>
      <c r="AHP15" s="463"/>
      <c r="AHQ15" s="463"/>
      <c r="AHR15" s="463"/>
      <c r="AHS15" s="463"/>
      <c r="AHT15" s="463"/>
      <c r="AHU15" s="463"/>
      <c r="AHV15" s="463"/>
      <c r="AHW15" s="463"/>
      <c r="AHX15" s="463"/>
      <c r="AHY15" s="463"/>
      <c r="AHZ15" s="463"/>
      <c r="AIA15" s="463"/>
      <c r="AIB15" s="463"/>
      <c r="AIC15" s="463"/>
      <c r="AID15" s="463"/>
      <c r="AIE15" s="463"/>
      <c r="AIF15" s="463"/>
      <c r="AIG15" s="463"/>
      <c r="AIH15" s="463"/>
      <c r="AII15" s="463"/>
      <c r="AIJ15" s="463"/>
      <c r="AIK15" s="463"/>
      <c r="AIL15" s="463"/>
      <c r="AIM15" s="463"/>
      <c r="AIN15" s="463"/>
      <c r="AIO15" s="463"/>
      <c r="AIP15" s="463"/>
      <c r="AIQ15" s="463"/>
      <c r="AIR15" s="463"/>
      <c r="AIS15" s="463"/>
      <c r="AIT15" s="463"/>
      <c r="AIU15" s="463"/>
      <c r="AIV15" s="463"/>
      <c r="AIW15" s="463"/>
      <c r="AIX15" s="463"/>
      <c r="AIY15" s="463"/>
      <c r="AIZ15" s="463"/>
      <c r="AJA15" s="463"/>
      <c r="AJB15" s="463"/>
      <c r="AJC15" s="463"/>
      <c r="AJD15" s="463"/>
      <c r="AJE15" s="463"/>
      <c r="AJF15" s="463"/>
      <c r="AJG15" s="463"/>
      <c r="AJH15" s="463"/>
      <c r="AJI15" s="463"/>
      <c r="AJJ15" s="463"/>
      <c r="AJK15" s="463"/>
      <c r="AJL15" s="463"/>
      <c r="AJM15" s="463"/>
      <c r="AJN15" s="463"/>
      <c r="AJO15" s="463"/>
      <c r="AJP15" s="463"/>
      <c r="AJQ15" s="463"/>
      <c r="AJR15" s="463"/>
      <c r="AJS15" s="463"/>
      <c r="AJT15" s="463"/>
      <c r="AJU15" s="463"/>
      <c r="AJV15" s="463"/>
      <c r="AJW15" s="463"/>
      <c r="AJX15" s="463"/>
      <c r="AJY15" s="463"/>
      <c r="AJZ15" s="463"/>
      <c r="AKA15" s="463"/>
      <c r="AKB15" s="463"/>
      <c r="AKC15" s="463"/>
      <c r="AKD15" s="463"/>
      <c r="AKE15" s="461"/>
    </row>
    <row r="16" spans="1:986">
      <c r="B16" s="462"/>
      <c r="C16" s="1590"/>
      <c r="D16" s="1590"/>
      <c r="E16" s="1590"/>
      <c r="F16" s="1590"/>
      <c r="G16" s="1590"/>
      <c r="H16" s="1590"/>
      <c r="I16" s="1590"/>
      <c r="J16" s="1590"/>
      <c r="K16" s="1590"/>
      <c r="L16" s="1590"/>
      <c r="M16" s="1590"/>
      <c r="N16" s="1590"/>
      <c r="O16" s="491"/>
      <c r="P16" s="463"/>
      <c r="Q16" s="463"/>
      <c r="R16" s="463"/>
      <c r="S16" s="463"/>
      <c r="T16" s="463"/>
      <c r="U16" s="463"/>
      <c r="V16" s="463"/>
      <c r="W16" s="463"/>
      <c r="X16" s="463"/>
      <c r="Y16" s="463"/>
      <c r="Z16" s="463"/>
      <c r="AA16" s="463"/>
      <c r="AB16" s="463"/>
      <c r="AC16" s="463"/>
      <c r="AD16" s="463"/>
      <c r="AE16" s="463"/>
      <c r="AF16" s="463"/>
      <c r="AG16" s="463"/>
      <c r="AH16" s="463"/>
      <c r="AI16" s="463"/>
      <c r="AJ16" s="463"/>
      <c r="AK16" s="463"/>
      <c r="AL16" s="463"/>
      <c r="AM16" s="463"/>
      <c r="AN16" s="463"/>
      <c r="AO16" s="463"/>
      <c r="AP16" s="463"/>
      <c r="AQ16" s="463"/>
      <c r="AR16" s="463"/>
      <c r="AS16" s="463"/>
      <c r="AT16" s="463"/>
      <c r="AU16" s="463"/>
      <c r="AV16" s="463"/>
      <c r="AW16" s="463"/>
      <c r="AX16" s="463"/>
      <c r="AY16" s="463"/>
      <c r="AZ16" s="463"/>
      <c r="BA16" s="463"/>
      <c r="BB16" s="463"/>
      <c r="BC16" s="463"/>
      <c r="BD16" s="463"/>
      <c r="BE16" s="463"/>
      <c r="BF16" s="463"/>
      <c r="BG16" s="463"/>
      <c r="BH16" s="463"/>
      <c r="BI16" s="463"/>
      <c r="BJ16" s="463"/>
      <c r="BK16" s="463"/>
      <c r="BL16" s="463"/>
      <c r="BM16" s="463"/>
      <c r="BN16" s="463"/>
      <c r="BO16" s="463"/>
      <c r="BP16" s="463"/>
      <c r="BQ16" s="463"/>
      <c r="BR16" s="463"/>
      <c r="BS16" s="463"/>
      <c r="BT16" s="463"/>
      <c r="BU16" s="463"/>
      <c r="BV16" s="463"/>
      <c r="BW16" s="463"/>
      <c r="BX16" s="463"/>
      <c r="BY16" s="463"/>
      <c r="BZ16" s="463"/>
      <c r="CA16" s="463"/>
      <c r="CB16" s="463"/>
      <c r="CC16" s="463"/>
      <c r="CD16" s="463"/>
      <c r="CE16" s="463"/>
      <c r="CF16" s="463"/>
      <c r="CG16" s="463"/>
      <c r="CH16" s="463"/>
      <c r="CI16" s="463"/>
      <c r="CJ16" s="463"/>
      <c r="CK16" s="463"/>
      <c r="CL16" s="463"/>
      <c r="CM16" s="463"/>
      <c r="CN16" s="463"/>
      <c r="CO16" s="463"/>
      <c r="CP16" s="463"/>
      <c r="CQ16" s="463"/>
      <c r="CR16" s="463"/>
      <c r="CS16" s="463"/>
      <c r="CT16" s="463"/>
      <c r="CU16" s="463"/>
      <c r="CV16" s="463"/>
      <c r="CW16" s="463"/>
      <c r="CX16" s="463"/>
      <c r="CY16" s="463"/>
      <c r="CZ16" s="463"/>
      <c r="DA16" s="463"/>
      <c r="DB16" s="463"/>
      <c r="DC16" s="463"/>
      <c r="DD16" s="463"/>
      <c r="DE16" s="463"/>
      <c r="DF16" s="463"/>
      <c r="DG16" s="463"/>
      <c r="DH16" s="463"/>
      <c r="DI16" s="463"/>
      <c r="DJ16" s="463"/>
      <c r="DK16" s="463"/>
      <c r="DL16" s="463"/>
      <c r="DM16" s="463"/>
      <c r="DN16" s="463"/>
      <c r="DO16" s="463"/>
      <c r="DP16" s="463"/>
      <c r="DQ16" s="463"/>
      <c r="DR16" s="463"/>
      <c r="DS16" s="463"/>
      <c r="DT16" s="463"/>
      <c r="DU16" s="463"/>
      <c r="DV16" s="463"/>
      <c r="DW16" s="463"/>
      <c r="DX16" s="463"/>
      <c r="DY16" s="463"/>
      <c r="DZ16" s="463"/>
      <c r="EA16" s="463"/>
      <c r="EB16" s="463"/>
      <c r="EC16" s="463"/>
      <c r="ED16" s="463"/>
      <c r="EE16" s="463"/>
      <c r="EF16" s="463"/>
      <c r="EG16" s="463"/>
      <c r="EH16" s="463"/>
      <c r="EI16" s="463"/>
      <c r="EJ16" s="463"/>
      <c r="EK16" s="463"/>
      <c r="EL16" s="463"/>
      <c r="EM16" s="463"/>
      <c r="EN16" s="463"/>
      <c r="EO16" s="463"/>
      <c r="EP16" s="463"/>
      <c r="EQ16" s="463"/>
      <c r="ER16" s="463"/>
      <c r="ES16" s="463"/>
      <c r="ET16" s="463"/>
      <c r="EU16" s="463"/>
      <c r="EV16" s="463"/>
      <c r="EW16" s="463"/>
      <c r="EX16" s="463"/>
      <c r="EY16" s="463"/>
      <c r="EZ16" s="463"/>
      <c r="FA16" s="463"/>
      <c r="FB16" s="463"/>
      <c r="FC16" s="463"/>
      <c r="FD16" s="463"/>
      <c r="FE16" s="463"/>
      <c r="FF16" s="463"/>
      <c r="FG16" s="463"/>
      <c r="FH16" s="463"/>
      <c r="FI16" s="463"/>
      <c r="FJ16" s="463"/>
      <c r="FK16" s="463"/>
      <c r="FL16" s="463"/>
      <c r="FM16" s="463"/>
      <c r="FN16" s="463"/>
      <c r="FO16" s="463"/>
      <c r="FP16" s="463"/>
      <c r="FQ16" s="463"/>
      <c r="FR16" s="463"/>
      <c r="FS16" s="463"/>
      <c r="FT16" s="463"/>
      <c r="FU16" s="463"/>
      <c r="FV16" s="463"/>
      <c r="FW16" s="463"/>
      <c r="FX16" s="463"/>
      <c r="FY16" s="463"/>
      <c r="FZ16" s="463"/>
      <c r="GA16" s="463"/>
      <c r="GB16" s="463"/>
      <c r="GC16" s="463"/>
      <c r="GD16" s="463"/>
      <c r="GE16" s="463"/>
      <c r="GF16" s="463"/>
      <c r="GG16" s="463"/>
      <c r="GH16" s="463"/>
      <c r="GI16" s="463"/>
      <c r="GJ16" s="463"/>
      <c r="GK16" s="463"/>
      <c r="GL16" s="463"/>
      <c r="GM16" s="463"/>
      <c r="GN16" s="463"/>
      <c r="GO16" s="463"/>
      <c r="GP16" s="463"/>
      <c r="GQ16" s="463"/>
      <c r="GR16" s="463"/>
      <c r="GS16" s="463"/>
      <c r="GT16" s="463"/>
      <c r="GU16" s="463"/>
      <c r="GV16" s="463"/>
      <c r="GW16" s="463"/>
      <c r="GX16" s="463"/>
      <c r="GY16" s="463"/>
      <c r="GZ16" s="463"/>
      <c r="HA16" s="463"/>
      <c r="HB16" s="463"/>
      <c r="HC16" s="463"/>
      <c r="HD16" s="463"/>
      <c r="HE16" s="463"/>
      <c r="HF16" s="463"/>
      <c r="HG16" s="463"/>
      <c r="HH16" s="463"/>
      <c r="HI16" s="463"/>
      <c r="HJ16" s="463"/>
      <c r="HK16" s="463"/>
      <c r="HL16" s="463"/>
      <c r="HM16" s="463"/>
      <c r="HN16" s="463"/>
      <c r="HO16" s="463"/>
      <c r="HP16" s="463"/>
      <c r="HQ16" s="463"/>
      <c r="HR16" s="463"/>
      <c r="HS16" s="463"/>
      <c r="HT16" s="463"/>
      <c r="HU16" s="463"/>
      <c r="HV16" s="463"/>
      <c r="HW16" s="463"/>
      <c r="HX16" s="463"/>
      <c r="HY16" s="463"/>
      <c r="HZ16" s="463"/>
      <c r="IA16" s="463"/>
      <c r="IB16" s="463"/>
      <c r="IC16" s="463"/>
      <c r="ID16" s="463"/>
      <c r="IE16" s="463"/>
      <c r="IF16" s="463"/>
      <c r="IG16" s="463"/>
      <c r="IH16" s="463"/>
      <c r="II16" s="463"/>
      <c r="IJ16" s="463"/>
      <c r="IK16" s="463"/>
      <c r="IL16" s="463"/>
      <c r="IM16" s="463"/>
      <c r="IN16" s="463"/>
      <c r="IO16" s="463"/>
      <c r="IP16" s="463"/>
      <c r="IQ16" s="463"/>
      <c r="IR16" s="463"/>
      <c r="IS16" s="463"/>
      <c r="IT16" s="463"/>
      <c r="IU16" s="463"/>
      <c r="IV16" s="463"/>
      <c r="IW16" s="463"/>
      <c r="IX16" s="463"/>
      <c r="IY16" s="463"/>
      <c r="IZ16" s="463"/>
      <c r="JA16" s="463"/>
      <c r="JB16" s="463"/>
      <c r="JC16" s="463"/>
      <c r="JD16" s="463"/>
      <c r="JE16" s="463"/>
      <c r="JF16" s="463"/>
      <c r="JG16" s="463"/>
      <c r="JH16" s="463"/>
      <c r="JI16" s="463"/>
      <c r="JJ16" s="463"/>
      <c r="JK16" s="463"/>
      <c r="JL16" s="463"/>
      <c r="JM16" s="463"/>
      <c r="JN16" s="463"/>
      <c r="JO16" s="463"/>
      <c r="JP16" s="463"/>
      <c r="JQ16" s="463"/>
      <c r="JR16" s="463"/>
      <c r="JS16" s="463"/>
      <c r="JT16" s="463"/>
      <c r="JU16" s="463"/>
      <c r="JV16" s="463"/>
      <c r="JW16" s="463"/>
      <c r="JX16" s="463"/>
      <c r="JY16" s="463"/>
      <c r="JZ16" s="463"/>
      <c r="KA16" s="463"/>
      <c r="KB16" s="463"/>
      <c r="KC16" s="463"/>
      <c r="KD16" s="463"/>
      <c r="KE16" s="463"/>
      <c r="KF16" s="463"/>
      <c r="KG16" s="463"/>
      <c r="KH16" s="463"/>
      <c r="KI16" s="463"/>
      <c r="KJ16" s="463"/>
      <c r="KK16" s="463"/>
      <c r="KL16" s="463"/>
      <c r="KM16" s="463"/>
      <c r="KN16" s="463"/>
      <c r="KO16" s="463"/>
      <c r="KP16" s="463"/>
      <c r="KQ16" s="463"/>
      <c r="KR16" s="463"/>
      <c r="KS16" s="463"/>
      <c r="KT16" s="463"/>
      <c r="KU16" s="463"/>
      <c r="KV16" s="463"/>
      <c r="KW16" s="463"/>
      <c r="KX16" s="463"/>
      <c r="KY16" s="463"/>
      <c r="KZ16" s="463"/>
      <c r="LA16" s="463"/>
      <c r="LB16" s="463"/>
      <c r="LC16" s="463"/>
      <c r="LD16" s="463"/>
      <c r="LE16" s="463"/>
      <c r="LF16" s="463"/>
      <c r="LG16" s="463"/>
      <c r="LH16" s="463"/>
      <c r="LI16" s="463"/>
      <c r="LJ16" s="463"/>
      <c r="LK16" s="463"/>
      <c r="LL16" s="463"/>
      <c r="LM16" s="463"/>
      <c r="LN16" s="463"/>
      <c r="LO16" s="463"/>
      <c r="LP16" s="463"/>
      <c r="LQ16" s="463"/>
      <c r="LR16" s="463"/>
      <c r="LS16" s="463"/>
      <c r="LT16" s="463"/>
      <c r="LU16" s="463"/>
      <c r="LV16" s="463"/>
      <c r="LW16" s="463"/>
      <c r="LX16" s="463"/>
      <c r="LY16" s="463"/>
      <c r="LZ16" s="463"/>
      <c r="MA16" s="463"/>
      <c r="MB16" s="463"/>
      <c r="MC16" s="463"/>
      <c r="MD16" s="463"/>
      <c r="ME16" s="463"/>
      <c r="MF16" s="463"/>
      <c r="MG16" s="463"/>
      <c r="MH16" s="463"/>
      <c r="MI16" s="463"/>
      <c r="MJ16" s="463"/>
      <c r="MK16" s="463"/>
      <c r="ML16" s="463"/>
      <c r="MM16" s="463"/>
      <c r="MN16" s="463"/>
      <c r="MO16" s="463"/>
      <c r="MP16" s="463"/>
      <c r="MQ16" s="463"/>
      <c r="MR16" s="463"/>
      <c r="MS16" s="463"/>
      <c r="MT16" s="463"/>
      <c r="MU16" s="463"/>
      <c r="MV16" s="463"/>
      <c r="MW16" s="463"/>
      <c r="MX16" s="463"/>
      <c r="MY16" s="463"/>
      <c r="MZ16" s="463"/>
      <c r="NA16" s="463"/>
      <c r="NB16" s="463"/>
      <c r="NC16" s="463"/>
      <c r="ND16" s="463"/>
      <c r="NE16" s="463"/>
      <c r="NF16" s="463"/>
      <c r="NG16" s="463"/>
      <c r="NH16" s="463"/>
      <c r="NI16" s="463"/>
      <c r="NJ16" s="463"/>
      <c r="NK16" s="463"/>
      <c r="NL16" s="463"/>
      <c r="NM16" s="463"/>
      <c r="NN16" s="463"/>
      <c r="NO16" s="463"/>
      <c r="NP16" s="463"/>
      <c r="NQ16" s="463"/>
      <c r="NR16" s="463"/>
      <c r="NS16" s="463"/>
      <c r="NT16" s="463"/>
      <c r="NU16" s="463"/>
      <c r="NV16" s="463"/>
      <c r="NW16" s="463"/>
      <c r="NX16" s="463"/>
      <c r="NY16" s="463"/>
      <c r="NZ16" s="463"/>
      <c r="OA16" s="463"/>
      <c r="OB16" s="463"/>
      <c r="OC16" s="463"/>
      <c r="OD16" s="463"/>
      <c r="OE16" s="463"/>
      <c r="OF16" s="463"/>
      <c r="OG16" s="463"/>
      <c r="OH16" s="463"/>
      <c r="OI16" s="463"/>
      <c r="OJ16" s="463"/>
      <c r="OK16" s="463"/>
      <c r="OL16" s="463"/>
      <c r="OM16" s="463"/>
      <c r="ON16" s="463"/>
      <c r="OO16" s="463"/>
      <c r="OP16" s="463"/>
      <c r="OQ16" s="463"/>
      <c r="OR16" s="463"/>
      <c r="OS16" s="463"/>
      <c r="OT16" s="463"/>
      <c r="OU16" s="463"/>
      <c r="OV16" s="463"/>
      <c r="OW16" s="463"/>
      <c r="OX16" s="463"/>
      <c r="OY16" s="463"/>
      <c r="OZ16" s="463"/>
      <c r="PA16" s="463"/>
      <c r="PB16" s="463"/>
      <c r="PC16" s="463"/>
      <c r="PD16" s="463"/>
      <c r="PE16" s="463"/>
      <c r="PF16" s="463"/>
      <c r="PG16" s="463"/>
      <c r="PH16" s="463"/>
      <c r="PI16" s="463"/>
      <c r="PJ16" s="463"/>
      <c r="PK16" s="463"/>
      <c r="PL16" s="463"/>
      <c r="PM16" s="463"/>
      <c r="PN16" s="463"/>
      <c r="PO16" s="463"/>
      <c r="PP16" s="463"/>
      <c r="PQ16" s="463"/>
      <c r="PR16" s="463"/>
      <c r="PS16" s="463"/>
      <c r="PT16" s="463"/>
      <c r="PU16" s="463"/>
      <c r="PV16" s="463"/>
      <c r="PW16" s="463"/>
      <c r="PX16" s="463"/>
      <c r="PY16" s="463"/>
      <c r="PZ16" s="463"/>
      <c r="QA16" s="463"/>
      <c r="QB16" s="463"/>
      <c r="QC16" s="463"/>
      <c r="QD16" s="463"/>
      <c r="QE16" s="463"/>
      <c r="QF16" s="463"/>
      <c r="QG16" s="463"/>
      <c r="QH16" s="463"/>
      <c r="QI16" s="463"/>
      <c r="QJ16" s="463"/>
      <c r="QK16" s="463"/>
      <c r="QL16" s="463"/>
      <c r="QM16" s="463"/>
      <c r="QN16" s="463"/>
      <c r="QO16" s="463"/>
      <c r="QP16" s="463"/>
      <c r="QQ16" s="463"/>
      <c r="QR16" s="463"/>
      <c r="QS16" s="463"/>
      <c r="QT16" s="463"/>
      <c r="QU16" s="463"/>
      <c r="QV16" s="463"/>
      <c r="QW16" s="463"/>
      <c r="QX16" s="463"/>
      <c r="QY16" s="463"/>
      <c r="QZ16" s="463"/>
      <c r="RA16" s="463"/>
      <c r="RB16" s="463"/>
      <c r="RC16" s="463"/>
      <c r="RD16" s="463"/>
      <c r="RE16" s="463"/>
      <c r="RF16" s="463"/>
      <c r="RG16" s="463"/>
      <c r="RH16" s="463"/>
      <c r="RI16" s="463"/>
      <c r="RJ16" s="463"/>
      <c r="RK16" s="463"/>
      <c r="RL16" s="463"/>
      <c r="RM16" s="463"/>
      <c r="RN16" s="463"/>
      <c r="RO16" s="463"/>
      <c r="RP16" s="463"/>
      <c r="RQ16" s="463"/>
      <c r="RR16" s="463"/>
      <c r="RS16" s="463"/>
      <c r="RT16" s="463"/>
      <c r="RU16" s="463"/>
      <c r="RV16" s="463"/>
      <c r="RW16" s="463"/>
      <c r="RX16" s="463"/>
      <c r="RY16" s="463"/>
      <c r="RZ16" s="463"/>
      <c r="SA16" s="463"/>
      <c r="SB16" s="463"/>
      <c r="SC16" s="463"/>
      <c r="SD16" s="463"/>
      <c r="SE16" s="463"/>
      <c r="SF16" s="463"/>
      <c r="SG16" s="463"/>
      <c r="SH16" s="463"/>
      <c r="SI16" s="463"/>
      <c r="SJ16" s="463"/>
      <c r="SK16" s="463"/>
      <c r="SL16" s="463"/>
      <c r="SM16" s="463"/>
      <c r="SN16" s="463"/>
      <c r="SO16" s="463"/>
      <c r="SP16" s="463"/>
      <c r="SQ16" s="463"/>
      <c r="SR16" s="463"/>
      <c r="SS16" s="463"/>
      <c r="ST16" s="463"/>
      <c r="SU16" s="463"/>
      <c r="SV16" s="463"/>
      <c r="SW16" s="463"/>
      <c r="SX16" s="463"/>
      <c r="SY16" s="463"/>
      <c r="SZ16" s="463"/>
      <c r="TA16" s="463"/>
      <c r="TB16" s="463"/>
      <c r="TC16" s="463"/>
      <c r="TD16" s="463"/>
      <c r="TE16" s="463"/>
      <c r="TF16" s="463"/>
      <c r="TG16" s="463"/>
      <c r="TH16" s="463"/>
      <c r="TI16" s="463"/>
      <c r="TJ16" s="463"/>
      <c r="TK16" s="463"/>
      <c r="TL16" s="463"/>
      <c r="TM16" s="463"/>
      <c r="TN16" s="463"/>
      <c r="TO16" s="463"/>
      <c r="TP16" s="463"/>
      <c r="TQ16" s="463"/>
      <c r="TR16" s="463"/>
      <c r="TS16" s="463"/>
      <c r="TT16" s="463"/>
      <c r="TU16" s="463"/>
      <c r="TV16" s="463"/>
      <c r="TW16" s="463"/>
      <c r="TX16" s="463"/>
      <c r="TY16" s="463"/>
      <c r="TZ16" s="463"/>
      <c r="UA16" s="463"/>
      <c r="UB16" s="463"/>
      <c r="UC16" s="463"/>
      <c r="UD16" s="463"/>
      <c r="UE16" s="463"/>
      <c r="UF16" s="463"/>
      <c r="UG16" s="463"/>
      <c r="UH16" s="463"/>
      <c r="UI16" s="463"/>
      <c r="UJ16" s="463"/>
      <c r="UK16" s="463"/>
      <c r="UL16" s="463"/>
      <c r="UM16" s="463"/>
      <c r="UN16" s="463"/>
      <c r="UO16" s="463"/>
      <c r="UP16" s="463"/>
      <c r="UQ16" s="463"/>
      <c r="UR16" s="463"/>
      <c r="US16" s="463"/>
      <c r="UT16" s="463"/>
      <c r="UU16" s="463"/>
      <c r="UV16" s="463"/>
      <c r="UW16" s="463"/>
      <c r="UX16" s="463"/>
      <c r="UY16" s="463"/>
      <c r="UZ16" s="463"/>
      <c r="VA16" s="463"/>
      <c r="VB16" s="463"/>
      <c r="VC16" s="463"/>
      <c r="VD16" s="463"/>
      <c r="VE16" s="463"/>
      <c r="VF16" s="463"/>
      <c r="VG16" s="463"/>
      <c r="VH16" s="463"/>
      <c r="VI16" s="463"/>
      <c r="VJ16" s="463"/>
      <c r="VK16" s="463"/>
      <c r="VL16" s="463"/>
      <c r="VM16" s="463"/>
      <c r="VN16" s="463"/>
      <c r="VO16" s="463"/>
      <c r="VP16" s="463"/>
      <c r="VQ16" s="463"/>
      <c r="VR16" s="463"/>
      <c r="VS16" s="463"/>
      <c r="VT16" s="463"/>
      <c r="VU16" s="463"/>
      <c r="VV16" s="463"/>
      <c r="VW16" s="463"/>
      <c r="VX16" s="463"/>
      <c r="VY16" s="463"/>
      <c r="VZ16" s="463"/>
      <c r="WA16" s="463"/>
      <c r="WB16" s="463"/>
      <c r="WC16" s="463"/>
      <c r="WD16" s="463"/>
      <c r="WE16" s="463"/>
      <c r="WF16" s="463"/>
      <c r="WG16" s="463"/>
      <c r="WH16" s="463"/>
      <c r="WI16" s="463"/>
      <c r="WJ16" s="463"/>
      <c r="WK16" s="463"/>
      <c r="WL16" s="463"/>
      <c r="WM16" s="463"/>
      <c r="WN16" s="463"/>
      <c r="WO16" s="463"/>
      <c r="WP16" s="463"/>
      <c r="WQ16" s="463"/>
      <c r="WR16" s="463"/>
      <c r="WS16" s="463"/>
      <c r="WT16" s="463"/>
      <c r="WU16" s="463"/>
      <c r="WV16" s="463"/>
      <c r="WW16" s="463"/>
      <c r="WX16" s="463"/>
      <c r="WY16" s="463"/>
      <c r="WZ16" s="463"/>
      <c r="XA16" s="463"/>
      <c r="XB16" s="463"/>
      <c r="XC16" s="463"/>
      <c r="XD16" s="463"/>
      <c r="XE16" s="463"/>
      <c r="XF16" s="463"/>
      <c r="XG16" s="463"/>
      <c r="XH16" s="463"/>
      <c r="XI16" s="463"/>
      <c r="XJ16" s="463"/>
      <c r="XK16" s="463"/>
      <c r="XL16" s="463"/>
      <c r="XM16" s="463"/>
      <c r="XN16" s="463"/>
      <c r="XO16" s="463"/>
      <c r="XP16" s="463"/>
      <c r="XQ16" s="463"/>
      <c r="XR16" s="463"/>
      <c r="XS16" s="463"/>
      <c r="XT16" s="463"/>
      <c r="XU16" s="463"/>
      <c r="XV16" s="463"/>
      <c r="XW16" s="463"/>
      <c r="XX16" s="463"/>
      <c r="XY16" s="463"/>
      <c r="XZ16" s="463"/>
      <c r="YA16" s="463"/>
      <c r="YB16" s="463"/>
      <c r="YC16" s="463"/>
      <c r="YD16" s="463"/>
      <c r="YE16" s="463"/>
      <c r="YF16" s="463"/>
      <c r="YG16" s="463"/>
      <c r="YH16" s="463"/>
      <c r="YI16" s="463"/>
      <c r="YJ16" s="463"/>
      <c r="YK16" s="463"/>
      <c r="YL16" s="463"/>
      <c r="YM16" s="463"/>
      <c r="YN16" s="463"/>
      <c r="YO16" s="463"/>
      <c r="YP16" s="463"/>
      <c r="YQ16" s="463"/>
      <c r="YR16" s="463"/>
      <c r="YS16" s="463"/>
      <c r="YT16" s="463"/>
      <c r="YU16" s="463"/>
      <c r="YV16" s="463"/>
      <c r="YW16" s="463"/>
      <c r="YX16" s="463"/>
      <c r="YY16" s="463"/>
      <c r="YZ16" s="463"/>
      <c r="ZA16" s="463"/>
      <c r="ZB16" s="463"/>
      <c r="ZC16" s="463"/>
      <c r="ZD16" s="463"/>
      <c r="ZE16" s="463"/>
      <c r="ZF16" s="463"/>
      <c r="ZG16" s="463"/>
      <c r="ZH16" s="463"/>
      <c r="ZI16" s="463"/>
      <c r="ZJ16" s="463"/>
      <c r="ZK16" s="463"/>
      <c r="ZL16" s="463"/>
      <c r="ZM16" s="463"/>
      <c r="ZN16" s="463"/>
      <c r="ZO16" s="463"/>
      <c r="ZP16" s="463"/>
      <c r="ZQ16" s="463"/>
      <c r="ZR16" s="463"/>
      <c r="ZS16" s="463"/>
      <c r="ZT16" s="463"/>
      <c r="ZU16" s="463"/>
      <c r="ZV16" s="463"/>
      <c r="ZW16" s="463"/>
      <c r="ZX16" s="463"/>
      <c r="ZY16" s="463"/>
      <c r="ZZ16" s="463"/>
      <c r="AAA16" s="463"/>
      <c r="AAB16" s="463"/>
      <c r="AAC16" s="463"/>
      <c r="AAD16" s="463"/>
      <c r="AAE16" s="463"/>
      <c r="AAF16" s="463"/>
      <c r="AAG16" s="463"/>
      <c r="AAH16" s="463"/>
      <c r="AAI16" s="463"/>
      <c r="AAJ16" s="463"/>
      <c r="AAK16" s="463"/>
      <c r="AAL16" s="463"/>
      <c r="AAM16" s="463"/>
      <c r="AAN16" s="463"/>
      <c r="AAO16" s="463"/>
      <c r="AAP16" s="463"/>
      <c r="AAQ16" s="463"/>
      <c r="AAR16" s="463"/>
      <c r="AAS16" s="463"/>
      <c r="AAT16" s="463"/>
      <c r="AAU16" s="463"/>
      <c r="AAV16" s="463"/>
      <c r="AAW16" s="463"/>
      <c r="AAX16" s="463"/>
      <c r="AAY16" s="463"/>
      <c r="AAZ16" s="463"/>
      <c r="ABA16" s="463"/>
      <c r="ABB16" s="463"/>
      <c r="ABC16" s="463"/>
      <c r="ABD16" s="463"/>
      <c r="ABE16" s="463"/>
      <c r="ABF16" s="463"/>
      <c r="ABG16" s="463"/>
      <c r="ABH16" s="463"/>
      <c r="ABI16" s="463"/>
      <c r="ABJ16" s="463"/>
      <c r="ABK16" s="463"/>
      <c r="ABL16" s="463"/>
      <c r="ABM16" s="463"/>
      <c r="ABN16" s="463"/>
      <c r="ABO16" s="463"/>
      <c r="ABP16" s="463"/>
      <c r="ABQ16" s="463"/>
      <c r="ABR16" s="463"/>
      <c r="ABS16" s="463"/>
      <c r="ABT16" s="463"/>
      <c r="ABU16" s="463"/>
      <c r="ABV16" s="463"/>
      <c r="ABW16" s="463"/>
      <c r="ABX16" s="463"/>
      <c r="ABY16" s="463"/>
      <c r="ABZ16" s="463"/>
      <c r="ACA16" s="463"/>
      <c r="ACB16" s="463"/>
      <c r="ACC16" s="463"/>
      <c r="ACD16" s="463"/>
      <c r="ACE16" s="463"/>
      <c r="ACF16" s="463"/>
      <c r="ACG16" s="463"/>
      <c r="ACH16" s="463"/>
      <c r="ACI16" s="463"/>
      <c r="ACJ16" s="463"/>
      <c r="ACK16" s="463"/>
      <c r="ACL16" s="463"/>
      <c r="ACM16" s="463"/>
      <c r="ACN16" s="463"/>
      <c r="ACO16" s="463"/>
      <c r="ACP16" s="463"/>
      <c r="ACQ16" s="463"/>
      <c r="ACR16" s="463"/>
      <c r="ACS16" s="463"/>
      <c r="ACT16" s="463"/>
      <c r="ACU16" s="463"/>
      <c r="ACV16" s="463"/>
      <c r="ACW16" s="463"/>
      <c r="ACX16" s="463"/>
      <c r="ACY16" s="463"/>
      <c r="ACZ16" s="463"/>
      <c r="ADA16" s="463"/>
      <c r="ADB16" s="463"/>
      <c r="ADC16" s="463"/>
      <c r="ADD16" s="463"/>
      <c r="ADE16" s="463"/>
      <c r="ADF16" s="463"/>
      <c r="ADG16" s="463"/>
      <c r="ADH16" s="463"/>
      <c r="ADI16" s="463"/>
      <c r="ADJ16" s="463"/>
      <c r="ADK16" s="463"/>
      <c r="ADL16" s="463"/>
      <c r="ADM16" s="463"/>
      <c r="ADN16" s="463"/>
      <c r="ADO16" s="463"/>
      <c r="ADP16" s="463"/>
      <c r="ADQ16" s="463"/>
      <c r="ADR16" s="463"/>
      <c r="ADS16" s="463"/>
      <c r="ADT16" s="463"/>
      <c r="ADU16" s="463"/>
      <c r="ADV16" s="463"/>
      <c r="ADW16" s="463"/>
      <c r="ADX16" s="463"/>
      <c r="ADY16" s="463"/>
      <c r="ADZ16" s="463"/>
      <c r="AEA16" s="463"/>
      <c r="AEB16" s="463"/>
      <c r="AEC16" s="463"/>
      <c r="AED16" s="463"/>
      <c r="AEE16" s="463"/>
      <c r="AEF16" s="463"/>
      <c r="AEG16" s="463"/>
      <c r="AEH16" s="463"/>
      <c r="AEI16" s="463"/>
      <c r="AEJ16" s="463"/>
      <c r="AEK16" s="463"/>
      <c r="AEL16" s="463"/>
      <c r="AEM16" s="463"/>
      <c r="AEN16" s="463"/>
      <c r="AEO16" s="463"/>
      <c r="AEP16" s="463"/>
      <c r="AEQ16" s="463"/>
      <c r="AER16" s="463"/>
      <c r="AES16" s="463"/>
      <c r="AET16" s="463"/>
      <c r="AEU16" s="463"/>
      <c r="AEV16" s="463"/>
      <c r="AEW16" s="463"/>
      <c r="AEX16" s="463"/>
      <c r="AEY16" s="463"/>
      <c r="AEZ16" s="463"/>
      <c r="AFA16" s="463"/>
      <c r="AFB16" s="463"/>
      <c r="AFC16" s="463"/>
      <c r="AFD16" s="463"/>
      <c r="AFE16" s="463"/>
      <c r="AFF16" s="463"/>
      <c r="AFG16" s="463"/>
      <c r="AFH16" s="463"/>
      <c r="AFI16" s="463"/>
      <c r="AFJ16" s="463"/>
      <c r="AFK16" s="463"/>
      <c r="AFL16" s="463"/>
      <c r="AFM16" s="463"/>
      <c r="AFN16" s="463"/>
      <c r="AFO16" s="463"/>
      <c r="AFP16" s="463"/>
      <c r="AFQ16" s="463"/>
      <c r="AFR16" s="463"/>
      <c r="AFS16" s="463"/>
      <c r="AFT16" s="463"/>
      <c r="AFU16" s="463"/>
      <c r="AFV16" s="463"/>
      <c r="AFW16" s="463"/>
      <c r="AFX16" s="463"/>
      <c r="AFY16" s="463"/>
      <c r="AFZ16" s="463"/>
      <c r="AGA16" s="463"/>
      <c r="AGB16" s="463"/>
      <c r="AGC16" s="463"/>
      <c r="AGD16" s="463"/>
      <c r="AGE16" s="463"/>
      <c r="AGF16" s="463"/>
      <c r="AGG16" s="463"/>
      <c r="AGH16" s="463"/>
      <c r="AGI16" s="463"/>
      <c r="AGJ16" s="463"/>
      <c r="AGK16" s="463"/>
      <c r="AGL16" s="463"/>
      <c r="AGM16" s="463"/>
      <c r="AGN16" s="463"/>
      <c r="AGO16" s="463"/>
      <c r="AGP16" s="463"/>
      <c r="AGQ16" s="463"/>
      <c r="AGR16" s="463"/>
      <c r="AGS16" s="463"/>
      <c r="AGT16" s="463"/>
      <c r="AGU16" s="463"/>
      <c r="AGV16" s="463"/>
      <c r="AGW16" s="463"/>
      <c r="AGX16" s="463"/>
      <c r="AGY16" s="463"/>
      <c r="AGZ16" s="463"/>
      <c r="AHA16" s="463"/>
      <c r="AHB16" s="463"/>
      <c r="AHC16" s="463"/>
      <c r="AHD16" s="463"/>
      <c r="AHE16" s="463"/>
      <c r="AHF16" s="463"/>
      <c r="AHG16" s="463"/>
      <c r="AHH16" s="463"/>
      <c r="AHI16" s="463"/>
      <c r="AHJ16" s="463"/>
      <c r="AHK16" s="463"/>
      <c r="AHL16" s="463"/>
      <c r="AHM16" s="463"/>
      <c r="AHN16" s="463"/>
      <c r="AHO16" s="463"/>
      <c r="AHP16" s="463"/>
      <c r="AHQ16" s="463"/>
      <c r="AHR16" s="463"/>
      <c r="AHS16" s="463"/>
      <c r="AHT16" s="463"/>
      <c r="AHU16" s="463"/>
      <c r="AHV16" s="463"/>
      <c r="AHW16" s="463"/>
      <c r="AHX16" s="463"/>
      <c r="AHY16" s="463"/>
      <c r="AHZ16" s="463"/>
      <c r="AIA16" s="463"/>
      <c r="AIB16" s="463"/>
      <c r="AIC16" s="463"/>
      <c r="AID16" s="463"/>
      <c r="AIE16" s="463"/>
      <c r="AIF16" s="463"/>
      <c r="AIG16" s="463"/>
      <c r="AIH16" s="463"/>
      <c r="AII16" s="463"/>
      <c r="AIJ16" s="463"/>
      <c r="AIK16" s="463"/>
      <c r="AIL16" s="463"/>
      <c r="AIM16" s="463"/>
      <c r="AIN16" s="463"/>
      <c r="AIO16" s="463"/>
      <c r="AIP16" s="463"/>
      <c r="AIQ16" s="463"/>
      <c r="AIR16" s="463"/>
      <c r="AIS16" s="463"/>
      <c r="AIT16" s="463"/>
      <c r="AIU16" s="463"/>
      <c r="AIV16" s="463"/>
      <c r="AIW16" s="463"/>
      <c r="AIX16" s="463"/>
      <c r="AIY16" s="463"/>
      <c r="AIZ16" s="463"/>
      <c r="AJA16" s="463"/>
      <c r="AJB16" s="463"/>
      <c r="AJC16" s="463"/>
      <c r="AJD16" s="463"/>
      <c r="AJE16" s="463"/>
      <c r="AJF16" s="463"/>
      <c r="AJG16" s="463"/>
      <c r="AJH16" s="463"/>
      <c r="AJI16" s="463"/>
      <c r="AJJ16" s="463"/>
      <c r="AJK16" s="463"/>
      <c r="AJL16" s="463"/>
      <c r="AJM16" s="463"/>
      <c r="AJN16" s="463"/>
      <c r="AJO16" s="463"/>
      <c r="AJP16" s="463"/>
      <c r="AJQ16" s="463"/>
      <c r="AJR16" s="463"/>
      <c r="AJS16" s="463"/>
      <c r="AJT16" s="463"/>
      <c r="AJU16" s="463"/>
      <c r="AJV16" s="463"/>
      <c r="AJW16" s="463"/>
      <c r="AJX16" s="463"/>
      <c r="AJY16" s="463"/>
      <c r="AJZ16" s="463"/>
      <c r="AKA16" s="463"/>
      <c r="AKB16" s="463"/>
      <c r="AKC16" s="463"/>
      <c r="AKD16" s="463"/>
      <c r="AKE16" s="461"/>
    </row>
    <row r="17" spans="1:986">
      <c r="B17" s="463" t="s">
        <v>207</v>
      </c>
      <c r="C17" s="490"/>
      <c r="D17" s="464"/>
      <c r="E17" s="464"/>
      <c r="F17" s="464"/>
      <c r="G17" s="464"/>
      <c r="H17" s="464"/>
      <c r="I17" s="464"/>
      <c r="J17" s="463"/>
      <c r="K17" s="463"/>
      <c r="L17" s="463"/>
      <c r="M17" s="463"/>
      <c r="N17" s="463"/>
      <c r="O17" s="462"/>
      <c r="P17" s="463"/>
      <c r="Q17" s="463"/>
      <c r="R17" s="463"/>
      <c r="S17" s="463"/>
      <c r="T17" s="463"/>
      <c r="U17" s="463"/>
      <c r="V17" s="463"/>
      <c r="W17" s="463"/>
      <c r="X17" s="463"/>
      <c r="Y17" s="463"/>
      <c r="Z17" s="463"/>
      <c r="AA17" s="463"/>
      <c r="AB17" s="463"/>
      <c r="AC17" s="463"/>
      <c r="AD17" s="463"/>
      <c r="AE17" s="463"/>
      <c r="AF17" s="463"/>
      <c r="AG17" s="463"/>
      <c r="AH17" s="463"/>
      <c r="AI17" s="463"/>
      <c r="AJ17" s="463"/>
      <c r="AK17" s="463"/>
      <c r="AL17" s="463"/>
      <c r="AM17" s="463"/>
      <c r="AN17" s="463"/>
      <c r="AO17" s="463"/>
      <c r="AP17" s="463"/>
      <c r="AQ17" s="463"/>
      <c r="AR17" s="463"/>
      <c r="AS17" s="463"/>
      <c r="AT17" s="463"/>
      <c r="AU17" s="463"/>
      <c r="AV17" s="463"/>
      <c r="AW17" s="463"/>
      <c r="AX17" s="463"/>
      <c r="AY17" s="463"/>
      <c r="AZ17" s="463"/>
      <c r="BA17" s="463"/>
      <c r="BB17" s="463"/>
      <c r="BC17" s="463"/>
      <c r="BD17" s="463"/>
      <c r="BE17" s="463"/>
      <c r="BF17" s="463"/>
      <c r="BG17" s="463"/>
      <c r="BH17" s="463"/>
      <c r="BI17" s="463"/>
      <c r="BJ17" s="463"/>
      <c r="BK17" s="463"/>
      <c r="BL17" s="463"/>
      <c r="BM17" s="463"/>
      <c r="BN17" s="463"/>
      <c r="BO17" s="463"/>
      <c r="BP17" s="463"/>
      <c r="BQ17" s="463"/>
      <c r="BR17" s="463"/>
      <c r="BS17" s="463"/>
      <c r="BT17" s="463"/>
      <c r="BU17" s="463"/>
      <c r="BV17" s="463"/>
      <c r="BW17" s="463"/>
      <c r="BX17" s="463"/>
      <c r="BY17" s="463"/>
      <c r="BZ17" s="463"/>
      <c r="CA17" s="463"/>
      <c r="CB17" s="463"/>
      <c r="CC17" s="463"/>
      <c r="CD17" s="463"/>
      <c r="CE17" s="463"/>
      <c r="CF17" s="463"/>
      <c r="CG17" s="463"/>
      <c r="CH17" s="463"/>
      <c r="CI17" s="463"/>
      <c r="CJ17" s="463"/>
      <c r="CK17" s="463"/>
      <c r="CL17" s="463"/>
      <c r="CM17" s="463"/>
      <c r="CN17" s="463"/>
      <c r="CO17" s="463"/>
      <c r="CP17" s="463"/>
      <c r="CQ17" s="463"/>
      <c r="CR17" s="463"/>
      <c r="CS17" s="463"/>
      <c r="CT17" s="463"/>
      <c r="CU17" s="463"/>
      <c r="CV17" s="463"/>
      <c r="CW17" s="463"/>
      <c r="CX17" s="463"/>
      <c r="CY17" s="463"/>
      <c r="CZ17" s="463"/>
      <c r="DA17" s="463"/>
      <c r="DB17" s="463"/>
      <c r="DC17" s="463"/>
      <c r="DD17" s="463"/>
      <c r="DE17" s="463"/>
      <c r="DF17" s="463"/>
      <c r="DG17" s="463"/>
      <c r="DH17" s="463"/>
      <c r="DI17" s="463"/>
      <c r="DJ17" s="463"/>
      <c r="DK17" s="463"/>
      <c r="DL17" s="463"/>
      <c r="DM17" s="463"/>
      <c r="DN17" s="463"/>
      <c r="DO17" s="463"/>
      <c r="DP17" s="463"/>
      <c r="DQ17" s="463"/>
      <c r="DR17" s="463"/>
      <c r="DS17" s="463"/>
      <c r="DT17" s="463"/>
      <c r="DU17" s="463"/>
      <c r="DV17" s="463"/>
      <c r="DW17" s="463"/>
      <c r="DX17" s="463"/>
      <c r="DY17" s="463"/>
      <c r="DZ17" s="463"/>
      <c r="EA17" s="463"/>
      <c r="EB17" s="463"/>
      <c r="EC17" s="463"/>
      <c r="ED17" s="463"/>
      <c r="EE17" s="463"/>
      <c r="EF17" s="463"/>
      <c r="EG17" s="463"/>
      <c r="EH17" s="463"/>
      <c r="EI17" s="463"/>
      <c r="EJ17" s="463"/>
      <c r="EK17" s="463"/>
      <c r="EL17" s="463"/>
      <c r="EM17" s="463"/>
      <c r="EN17" s="463"/>
      <c r="EO17" s="463"/>
      <c r="EP17" s="463"/>
      <c r="EQ17" s="463"/>
      <c r="ER17" s="463"/>
      <c r="ES17" s="463"/>
      <c r="ET17" s="463"/>
      <c r="EU17" s="463"/>
      <c r="EV17" s="463"/>
      <c r="EW17" s="463"/>
      <c r="EX17" s="463"/>
      <c r="EY17" s="463"/>
      <c r="EZ17" s="463"/>
      <c r="FA17" s="463"/>
      <c r="FB17" s="463"/>
      <c r="FC17" s="463"/>
      <c r="FD17" s="463"/>
      <c r="FE17" s="463"/>
      <c r="FF17" s="463"/>
      <c r="FG17" s="463"/>
      <c r="FH17" s="463"/>
      <c r="FI17" s="463"/>
      <c r="FJ17" s="463"/>
      <c r="FK17" s="463"/>
      <c r="FL17" s="463"/>
      <c r="FM17" s="463"/>
      <c r="FN17" s="463"/>
      <c r="FO17" s="463"/>
      <c r="FP17" s="463"/>
      <c r="FQ17" s="463"/>
      <c r="FR17" s="463"/>
      <c r="FS17" s="463"/>
      <c r="FT17" s="463"/>
      <c r="FU17" s="463"/>
      <c r="FV17" s="463"/>
      <c r="FW17" s="463"/>
      <c r="FX17" s="463"/>
      <c r="FY17" s="463"/>
      <c r="FZ17" s="463"/>
      <c r="GA17" s="463"/>
      <c r="GB17" s="463"/>
      <c r="GC17" s="463"/>
      <c r="GD17" s="463"/>
      <c r="GE17" s="463"/>
      <c r="GF17" s="463"/>
      <c r="GG17" s="463"/>
      <c r="GH17" s="463"/>
      <c r="GI17" s="463"/>
      <c r="GJ17" s="463"/>
      <c r="GK17" s="463"/>
      <c r="GL17" s="463"/>
      <c r="GM17" s="463"/>
      <c r="GN17" s="463"/>
      <c r="GO17" s="463"/>
      <c r="GP17" s="463"/>
      <c r="GQ17" s="463"/>
      <c r="GR17" s="463"/>
      <c r="GS17" s="463"/>
      <c r="GT17" s="463"/>
      <c r="GU17" s="463"/>
      <c r="GV17" s="463"/>
      <c r="GW17" s="463"/>
      <c r="GX17" s="463"/>
      <c r="GY17" s="463"/>
      <c r="GZ17" s="463"/>
      <c r="HA17" s="463"/>
      <c r="HB17" s="463"/>
      <c r="HC17" s="463"/>
      <c r="HD17" s="463"/>
      <c r="HE17" s="463"/>
      <c r="HF17" s="463"/>
      <c r="HG17" s="463"/>
      <c r="HH17" s="463"/>
      <c r="HI17" s="463"/>
      <c r="HJ17" s="463"/>
      <c r="HK17" s="463"/>
      <c r="HL17" s="463"/>
      <c r="HM17" s="463"/>
      <c r="HN17" s="463"/>
      <c r="HO17" s="463"/>
      <c r="HP17" s="463"/>
      <c r="HQ17" s="463"/>
      <c r="HR17" s="463"/>
      <c r="HS17" s="463"/>
      <c r="HT17" s="463"/>
      <c r="HU17" s="463"/>
      <c r="HV17" s="463"/>
      <c r="HW17" s="463"/>
      <c r="HX17" s="463"/>
      <c r="HY17" s="463"/>
      <c r="HZ17" s="463"/>
      <c r="IA17" s="463"/>
      <c r="IB17" s="463"/>
      <c r="IC17" s="463"/>
      <c r="ID17" s="463"/>
      <c r="IE17" s="463"/>
      <c r="IF17" s="463"/>
      <c r="IG17" s="463"/>
      <c r="IH17" s="463"/>
      <c r="II17" s="463"/>
      <c r="IJ17" s="463"/>
      <c r="IK17" s="463"/>
      <c r="IL17" s="463"/>
      <c r="IM17" s="463"/>
      <c r="IN17" s="463"/>
      <c r="IO17" s="463"/>
      <c r="IP17" s="463"/>
      <c r="IQ17" s="463"/>
      <c r="IR17" s="463"/>
      <c r="IS17" s="463"/>
      <c r="IT17" s="463"/>
      <c r="IU17" s="463"/>
      <c r="IV17" s="463"/>
      <c r="IW17" s="463"/>
      <c r="IX17" s="463"/>
      <c r="IY17" s="463"/>
      <c r="IZ17" s="463"/>
      <c r="JA17" s="463"/>
      <c r="JB17" s="463"/>
      <c r="JC17" s="463"/>
      <c r="JD17" s="463"/>
      <c r="JE17" s="463"/>
      <c r="JF17" s="463"/>
      <c r="JG17" s="463"/>
      <c r="JH17" s="463"/>
      <c r="JI17" s="463"/>
      <c r="JJ17" s="463"/>
      <c r="JK17" s="463"/>
      <c r="JL17" s="463"/>
      <c r="JM17" s="463"/>
      <c r="JN17" s="463"/>
      <c r="JO17" s="463"/>
      <c r="JP17" s="463"/>
      <c r="JQ17" s="463"/>
      <c r="JR17" s="463"/>
      <c r="JS17" s="463"/>
      <c r="JT17" s="463"/>
      <c r="JU17" s="463"/>
      <c r="JV17" s="463"/>
      <c r="JW17" s="463"/>
      <c r="JX17" s="463"/>
      <c r="JY17" s="463"/>
      <c r="JZ17" s="463"/>
      <c r="KA17" s="463"/>
      <c r="KB17" s="463"/>
      <c r="KC17" s="463"/>
      <c r="KD17" s="463"/>
      <c r="KE17" s="463"/>
      <c r="KF17" s="463"/>
      <c r="KG17" s="463"/>
      <c r="KH17" s="463"/>
      <c r="KI17" s="463"/>
      <c r="KJ17" s="463"/>
      <c r="KK17" s="463"/>
      <c r="KL17" s="463"/>
      <c r="KM17" s="463"/>
      <c r="KN17" s="463"/>
      <c r="KO17" s="463"/>
      <c r="KP17" s="463"/>
      <c r="KQ17" s="463"/>
      <c r="KR17" s="463"/>
      <c r="KS17" s="463"/>
      <c r="KT17" s="463"/>
      <c r="KU17" s="463"/>
      <c r="KV17" s="463"/>
      <c r="KW17" s="463"/>
      <c r="KX17" s="463"/>
      <c r="KY17" s="463"/>
      <c r="KZ17" s="463"/>
      <c r="LA17" s="463"/>
      <c r="LB17" s="463"/>
      <c r="LC17" s="463"/>
      <c r="LD17" s="463"/>
      <c r="LE17" s="463"/>
      <c r="LF17" s="463"/>
      <c r="LG17" s="463"/>
      <c r="LH17" s="463"/>
      <c r="LI17" s="463"/>
      <c r="LJ17" s="463"/>
      <c r="LK17" s="463"/>
      <c r="LL17" s="463"/>
      <c r="LM17" s="463"/>
      <c r="LN17" s="463"/>
      <c r="LO17" s="463"/>
      <c r="LP17" s="463"/>
      <c r="LQ17" s="463"/>
      <c r="LR17" s="463"/>
      <c r="LS17" s="463"/>
      <c r="LT17" s="463"/>
      <c r="LU17" s="463"/>
      <c r="LV17" s="463"/>
      <c r="LW17" s="463"/>
      <c r="LX17" s="463"/>
      <c r="LY17" s="463"/>
      <c r="LZ17" s="463"/>
      <c r="MA17" s="463"/>
      <c r="MB17" s="463"/>
      <c r="MC17" s="463"/>
      <c r="MD17" s="463"/>
      <c r="ME17" s="463"/>
      <c r="MF17" s="463"/>
      <c r="MG17" s="463"/>
      <c r="MH17" s="463"/>
      <c r="MI17" s="463"/>
      <c r="MJ17" s="463"/>
      <c r="MK17" s="463"/>
      <c r="ML17" s="463"/>
      <c r="MM17" s="463"/>
      <c r="MN17" s="463"/>
      <c r="MO17" s="463"/>
      <c r="MP17" s="463"/>
      <c r="MQ17" s="463"/>
      <c r="MR17" s="463"/>
      <c r="MS17" s="463"/>
      <c r="MT17" s="463"/>
      <c r="MU17" s="463"/>
      <c r="MV17" s="463"/>
      <c r="MW17" s="463"/>
      <c r="MX17" s="463"/>
      <c r="MY17" s="463"/>
      <c r="MZ17" s="463"/>
      <c r="NA17" s="463"/>
      <c r="NB17" s="463"/>
      <c r="NC17" s="463"/>
      <c r="ND17" s="463"/>
      <c r="NE17" s="463"/>
      <c r="NF17" s="463"/>
      <c r="NG17" s="463"/>
      <c r="NH17" s="463"/>
      <c r="NI17" s="463"/>
      <c r="NJ17" s="463"/>
      <c r="NK17" s="463"/>
      <c r="NL17" s="463"/>
      <c r="NM17" s="463"/>
      <c r="NN17" s="463"/>
      <c r="NO17" s="463"/>
      <c r="NP17" s="463"/>
      <c r="NQ17" s="463"/>
      <c r="NR17" s="463"/>
      <c r="NS17" s="463"/>
      <c r="NT17" s="463"/>
      <c r="NU17" s="463"/>
      <c r="NV17" s="463"/>
      <c r="NW17" s="463"/>
      <c r="NX17" s="463"/>
      <c r="NY17" s="463"/>
      <c r="NZ17" s="463"/>
      <c r="OA17" s="463"/>
      <c r="OB17" s="463"/>
      <c r="OC17" s="463"/>
      <c r="OD17" s="463"/>
      <c r="OE17" s="463"/>
      <c r="OF17" s="463"/>
      <c r="OG17" s="463"/>
      <c r="OH17" s="463"/>
      <c r="OI17" s="463"/>
      <c r="OJ17" s="463"/>
      <c r="OK17" s="463"/>
      <c r="OL17" s="463"/>
      <c r="OM17" s="463"/>
      <c r="ON17" s="463"/>
      <c r="OO17" s="463"/>
      <c r="OP17" s="463"/>
      <c r="OQ17" s="463"/>
      <c r="OR17" s="463"/>
      <c r="OS17" s="463"/>
      <c r="OT17" s="463"/>
      <c r="OU17" s="463"/>
      <c r="OV17" s="463"/>
      <c r="OW17" s="463"/>
      <c r="OX17" s="463"/>
      <c r="OY17" s="463"/>
      <c r="OZ17" s="463"/>
      <c r="PA17" s="463"/>
      <c r="PB17" s="463"/>
      <c r="PC17" s="463"/>
      <c r="PD17" s="463"/>
      <c r="PE17" s="463"/>
      <c r="PF17" s="463"/>
      <c r="PG17" s="463"/>
      <c r="PH17" s="463"/>
      <c r="PI17" s="463"/>
      <c r="PJ17" s="463"/>
      <c r="PK17" s="463"/>
      <c r="PL17" s="463"/>
      <c r="PM17" s="463"/>
      <c r="PN17" s="463"/>
      <c r="PO17" s="463"/>
      <c r="PP17" s="463"/>
      <c r="PQ17" s="463"/>
      <c r="PR17" s="463"/>
      <c r="PS17" s="463"/>
      <c r="PT17" s="463"/>
      <c r="PU17" s="463"/>
      <c r="PV17" s="463"/>
      <c r="PW17" s="463"/>
      <c r="PX17" s="463"/>
      <c r="PY17" s="463"/>
      <c r="PZ17" s="463"/>
      <c r="QA17" s="463"/>
      <c r="QB17" s="463"/>
      <c r="QC17" s="463"/>
      <c r="QD17" s="463"/>
      <c r="QE17" s="463"/>
      <c r="QF17" s="463"/>
      <c r="QG17" s="463"/>
      <c r="QH17" s="463"/>
      <c r="QI17" s="463"/>
      <c r="QJ17" s="463"/>
      <c r="QK17" s="463"/>
      <c r="QL17" s="463"/>
      <c r="QM17" s="463"/>
      <c r="QN17" s="463"/>
      <c r="QO17" s="463"/>
      <c r="QP17" s="463"/>
      <c r="QQ17" s="463"/>
      <c r="QR17" s="463"/>
      <c r="QS17" s="463"/>
      <c r="QT17" s="463"/>
      <c r="QU17" s="463"/>
      <c r="QV17" s="463"/>
      <c r="QW17" s="463"/>
      <c r="QX17" s="463"/>
      <c r="QY17" s="463"/>
      <c r="QZ17" s="463"/>
      <c r="RA17" s="463"/>
      <c r="RB17" s="463"/>
      <c r="RC17" s="463"/>
      <c r="RD17" s="463"/>
      <c r="RE17" s="463"/>
      <c r="RF17" s="463"/>
      <c r="RG17" s="463"/>
      <c r="RH17" s="463"/>
      <c r="RI17" s="463"/>
      <c r="RJ17" s="463"/>
      <c r="RK17" s="463"/>
      <c r="RL17" s="463"/>
      <c r="RM17" s="463"/>
      <c r="RN17" s="463"/>
      <c r="RO17" s="463"/>
      <c r="RP17" s="463"/>
      <c r="RQ17" s="463"/>
      <c r="RR17" s="463"/>
      <c r="RS17" s="463"/>
      <c r="RT17" s="463"/>
      <c r="RU17" s="463"/>
      <c r="RV17" s="463"/>
      <c r="RW17" s="463"/>
      <c r="RX17" s="463"/>
      <c r="RY17" s="463"/>
      <c r="RZ17" s="463"/>
      <c r="SA17" s="463"/>
      <c r="SB17" s="463"/>
      <c r="SC17" s="463"/>
      <c r="SD17" s="463"/>
      <c r="SE17" s="463"/>
      <c r="SF17" s="463"/>
      <c r="SG17" s="463"/>
      <c r="SH17" s="463"/>
      <c r="SI17" s="463"/>
      <c r="SJ17" s="463"/>
      <c r="SK17" s="463"/>
      <c r="SL17" s="463"/>
      <c r="SM17" s="463"/>
      <c r="SN17" s="463"/>
      <c r="SO17" s="463"/>
      <c r="SP17" s="463"/>
      <c r="SQ17" s="463"/>
      <c r="SR17" s="463"/>
      <c r="SS17" s="463"/>
      <c r="ST17" s="463"/>
      <c r="SU17" s="463"/>
      <c r="SV17" s="463"/>
      <c r="SW17" s="463"/>
      <c r="SX17" s="463"/>
      <c r="SY17" s="463"/>
      <c r="SZ17" s="463"/>
      <c r="TA17" s="463"/>
      <c r="TB17" s="463"/>
      <c r="TC17" s="463"/>
      <c r="TD17" s="463"/>
      <c r="TE17" s="463"/>
      <c r="TF17" s="463"/>
      <c r="TG17" s="463"/>
      <c r="TH17" s="463"/>
      <c r="TI17" s="463"/>
      <c r="TJ17" s="463"/>
      <c r="TK17" s="463"/>
      <c r="TL17" s="463"/>
      <c r="TM17" s="463"/>
      <c r="TN17" s="463"/>
      <c r="TO17" s="463"/>
      <c r="TP17" s="463"/>
      <c r="TQ17" s="463"/>
      <c r="TR17" s="463"/>
      <c r="TS17" s="463"/>
      <c r="TT17" s="463"/>
      <c r="TU17" s="463"/>
      <c r="TV17" s="463"/>
      <c r="TW17" s="463"/>
      <c r="TX17" s="463"/>
      <c r="TY17" s="463"/>
      <c r="TZ17" s="463"/>
      <c r="UA17" s="463"/>
      <c r="UB17" s="463"/>
      <c r="UC17" s="463"/>
      <c r="UD17" s="463"/>
      <c r="UE17" s="463"/>
      <c r="UF17" s="463"/>
      <c r="UG17" s="463"/>
      <c r="UH17" s="463"/>
      <c r="UI17" s="463"/>
      <c r="UJ17" s="463"/>
      <c r="UK17" s="463"/>
      <c r="UL17" s="463"/>
      <c r="UM17" s="463"/>
      <c r="UN17" s="463"/>
      <c r="UO17" s="463"/>
      <c r="UP17" s="463"/>
      <c r="UQ17" s="463"/>
      <c r="UR17" s="463"/>
      <c r="US17" s="463"/>
      <c r="UT17" s="463"/>
      <c r="UU17" s="463"/>
      <c r="UV17" s="463"/>
      <c r="UW17" s="463"/>
      <c r="UX17" s="463"/>
      <c r="UY17" s="463"/>
      <c r="UZ17" s="463"/>
      <c r="VA17" s="463"/>
      <c r="VB17" s="463"/>
      <c r="VC17" s="463"/>
      <c r="VD17" s="463"/>
      <c r="VE17" s="463"/>
      <c r="VF17" s="463"/>
      <c r="VG17" s="463"/>
      <c r="VH17" s="463"/>
      <c r="VI17" s="463"/>
      <c r="VJ17" s="463"/>
      <c r="VK17" s="463"/>
      <c r="VL17" s="463"/>
      <c r="VM17" s="463"/>
      <c r="VN17" s="463"/>
      <c r="VO17" s="463"/>
      <c r="VP17" s="463"/>
      <c r="VQ17" s="463"/>
      <c r="VR17" s="463"/>
      <c r="VS17" s="463"/>
      <c r="VT17" s="463"/>
      <c r="VU17" s="463"/>
      <c r="VV17" s="463"/>
      <c r="VW17" s="463"/>
      <c r="VX17" s="463"/>
      <c r="VY17" s="463"/>
      <c r="VZ17" s="463"/>
      <c r="WA17" s="463"/>
      <c r="WB17" s="463"/>
      <c r="WC17" s="463"/>
      <c r="WD17" s="463"/>
      <c r="WE17" s="463"/>
      <c r="WF17" s="463"/>
      <c r="WG17" s="463"/>
      <c r="WH17" s="463"/>
      <c r="WI17" s="463"/>
      <c r="WJ17" s="463"/>
      <c r="WK17" s="463"/>
      <c r="WL17" s="463"/>
      <c r="WM17" s="463"/>
      <c r="WN17" s="463"/>
      <c r="WO17" s="463"/>
      <c r="WP17" s="463"/>
      <c r="WQ17" s="463"/>
      <c r="WR17" s="463"/>
      <c r="WS17" s="463"/>
      <c r="WT17" s="463"/>
      <c r="WU17" s="463"/>
      <c r="WV17" s="463"/>
      <c r="WW17" s="463"/>
      <c r="WX17" s="463"/>
      <c r="WY17" s="463"/>
      <c r="WZ17" s="463"/>
      <c r="XA17" s="463"/>
      <c r="XB17" s="463"/>
      <c r="XC17" s="463"/>
      <c r="XD17" s="463"/>
      <c r="XE17" s="463"/>
      <c r="XF17" s="463"/>
      <c r="XG17" s="463"/>
      <c r="XH17" s="463"/>
      <c r="XI17" s="463"/>
      <c r="XJ17" s="463"/>
      <c r="XK17" s="463"/>
      <c r="XL17" s="463"/>
      <c r="XM17" s="463"/>
      <c r="XN17" s="463"/>
      <c r="XO17" s="463"/>
      <c r="XP17" s="463"/>
      <c r="XQ17" s="463"/>
      <c r="XR17" s="463"/>
      <c r="XS17" s="463"/>
      <c r="XT17" s="463"/>
      <c r="XU17" s="463"/>
      <c r="XV17" s="463"/>
      <c r="XW17" s="463"/>
      <c r="XX17" s="463"/>
      <c r="XY17" s="463"/>
      <c r="XZ17" s="463"/>
      <c r="YA17" s="463"/>
      <c r="YB17" s="463"/>
      <c r="YC17" s="463"/>
      <c r="YD17" s="463"/>
      <c r="YE17" s="463"/>
      <c r="YF17" s="463"/>
      <c r="YG17" s="463"/>
      <c r="YH17" s="463"/>
      <c r="YI17" s="463"/>
      <c r="YJ17" s="463"/>
      <c r="YK17" s="463"/>
      <c r="YL17" s="463"/>
      <c r="YM17" s="463"/>
      <c r="YN17" s="463"/>
      <c r="YO17" s="463"/>
      <c r="YP17" s="463"/>
      <c r="YQ17" s="463"/>
      <c r="YR17" s="463"/>
      <c r="YS17" s="463"/>
      <c r="YT17" s="463"/>
      <c r="YU17" s="463"/>
      <c r="YV17" s="463"/>
      <c r="YW17" s="463"/>
      <c r="YX17" s="463"/>
      <c r="YY17" s="463"/>
      <c r="YZ17" s="463"/>
      <c r="ZA17" s="463"/>
      <c r="ZB17" s="463"/>
      <c r="ZC17" s="463"/>
      <c r="ZD17" s="463"/>
      <c r="ZE17" s="463"/>
      <c r="ZF17" s="463"/>
      <c r="ZG17" s="463"/>
      <c r="ZH17" s="463"/>
      <c r="ZI17" s="463"/>
      <c r="ZJ17" s="463"/>
      <c r="ZK17" s="463"/>
      <c r="ZL17" s="463"/>
      <c r="ZM17" s="463"/>
      <c r="ZN17" s="463"/>
      <c r="ZO17" s="463"/>
      <c r="ZP17" s="463"/>
      <c r="ZQ17" s="463"/>
      <c r="ZR17" s="463"/>
      <c r="ZS17" s="463"/>
      <c r="ZT17" s="463"/>
      <c r="ZU17" s="463"/>
      <c r="ZV17" s="463"/>
      <c r="ZW17" s="463"/>
      <c r="ZX17" s="463"/>
      <c r="ZY17" s="463"/>
      <c r="ZZ17" s="463"/>
      <c r="AAA17" s="463"/>
      <c r="AAB17" s="463"/>
      <c r="AAC17" s="463"/>
      <c r="AAD17" s="463"/>
      <c r="AAE17" s="463"/>
      <c r="AAF17" s="463"/>
      <c r="AAG17" s="463"/>
      <c r="AAH17" s="463"/>
      <c r="AAI17" s="463"/>
      <c r="AAJ17" s="463"/>
      <c r="AAK17" s="463"/>
      <c r="AAL17" s="463"/>
      <c r="AAM17" s="463"/>
      <c r="AAN17" s="463"/>
      <c r="AAO17" s="463"/>
      <c r="AAP17" s="463"/>
      <c r="AAQ17" s="463"/>
      <c r="AAR17" s="463"/>
      <c r="AAS17" s="463"/>
      <c r="AAT17" s="463"/>
      <c r="AAU17" s="463"/>
      <c r="AAV17" s="463"/>
      <c r="AAW17" s="463"/>
      <c r="AAX17" s="463"/>
      <c r="AAY17" s="463"/>
      <c r="AAZ17" s="463"/>
      <c r="ABA17" s="463"/>
      <c r="ABB17" s="463"/>
      <c r="ABC17" s="463"/>
      <c r="ABD17" s="463"/>
      <c r="ABE17" s="463"/>
      <c r="ABF17" s="463"/>
      <c r="ABG17" s="463"/>
      <c r="ABH17" s="463"/>
      <c r="ABI17" s="463"/>
      <c r="ABJ17" s="463"/>
      <c r="ABK17" s="463"/>
      <c r="ABL17" s="463"/>
      <c r="ABM17" s="463"/>
      <c r="ABN17" s="463"/>
      <c r="ABO17" s="463"/>
      <c r="ABP17" s="463"/>
      <c r="ABQ17" s="463"/>
      <c r="ABR17" s="463"/>
      <c r="ABS17" s="463"/>
      <c r="ABT17" s="463"/>
      <c r="ABU17" s="463"/>
      <c r="ABV17" s="463"/>
      <c r="ABW17" s="463"/>
      <c r="ABX17" s="463"/>
      <c r="ABY17" s="463"/>
      <c r="ABZ17" s="463"/>
      <c r="ACA17" s="463"/>
      <c r="ACB17" s="463"/>
      <c r="ACC17" s="463"/>
      <c r="ACD17" s="463"/>
      <c r="ACE17" s="463"/>
      <c r="ACF17" s="463"/>
      <c r="ACG17" s="463"/>
      <c r="ACH17" s="463"/>
      <c r="ACI17" s="463"/>
      <c r="ACJ17" s="463"/>
      <c r="ACK17" s="463"/>
      <c r="ACL17" s="463"/>
      <c r="ACM17" s="463"/>
      <c r="ACN17" s="463"/>
      <c r="ACO17" s="463"/>
      <c r="ACP17" s="463"/>
      <c r="ACQ17" s="463"/>
      <c r="ACR17" s="463"/>
      <c r="ACS17" s="463"/>
      <c r="ACT17" s="463"/>
      <c r="ACU17" s="463"/>
      <c r="ACV17" s="463"/>
      <c r="ACW17" s="463"/>
      <c r="ACX17" s="463"/>
      <c r="ACY17" s="463"/>
      <c r="ACZ17" s="463"/>
      <c r="ADA17" s="463"/>
      <c r="ADB17" s="463"/>
      <c r="ADC17" s="463"/>
      <c r="ADD17" s="463"/>
      <c r="ADE17" s="463"/>
      <c r="ADF17" s="463"/>
      <c r="ADG17" s="463"/>
      <c r="ADH17" s="463"/>
      <c r="ADI17" s="463"/>
      <c r="ADJ17" s="463"/>
      <c r="ADK17" s="463"/>
      <c r="ADL17" s="463"/>
      <c r="ADM17" s="463"/>
      <c r="ADN17" s="463"/>
      <c r="ADO17" s="463"/>
      <c r="ADP17" s="463"/>
      <c r="ADQ17" s="463"/>
      <c r="ADR17" s="463"/>
      <c r="ADS17" s="463"/>
      <c r="ADT17" s="463"/>
      <c r="ADU17" s="463"/>
      <c r="ADV17" s="463"/>
      <c r="ADW17" s="463"/>
      <c r="ADX17" s="463"/>
      <c r="ADY17" s="463"/>
      <c r="ADZ17" s="463"/>
      <c r="AEA17" s="463"/>
      <c r="AEB17" s="463"/>
      <c r="AEC17" s="463"/>
      <c r="AED17" s="463"/>
      <c r="AEE17" s="463"/>
      <c r="AEF17" s="463"/>
      <c r="AEG17" s="463"/>
      <c r="AEH17" s="463"/>
      <c r="AEI17" s="463"/>
      <c r="AEJ17" s="463"/>
      <c r="AEK17" s="463"/>
      <c r="AEL17" s="463"/>
      <c r="AEM17" s="463"/>
      <c r="AEN17" s="463"/>
      <c r="AEO17" s="463"/>
      <c r="AEP17" s="463"/>
      <c r="AEQ17" s="463"/>
      <c r="AER17" s="463"/>
      <c r="AES17" s="463"/>
      <c r="AET17" s="463"/>
      <c r="AEU17" s="463"/>
      <c r="AEV17" s="463"/>
      <c r="AEW17" s="463"/>
      <c r="AEX17" s="463"/>
      <c r="AEY17" s="463"/>
      <c r="AEZ17" s="463"/>
      <c r="AFA17" s="463"/>
      <c r="AFB17" s="463"/>
      <c r="AFC17" s="463"/>
      <c r="AFD17" s="463"/>
      <c r="AFE17" s="463"/>
      <c r="AFF17" s="463"/>
      <c r="AFG17" s="463"/>
      <c r="AFH17" s="463"/>
      <c r="AFI17" s="463"/>
      <c r="AFJ17" s="463"/>
      <c r="AFK17" s="463"/>
      <c r="AFL17" s="463"/>
      <c r="AFM17" s="463"/>
      <c r="AFN17" s="463"/>
      <c r="AFO17" s="463"/>
      <c r="AFP17" s="463"/>
      <c r="AFQ17" s="463"/>
      <c r="AFR17" s="463"/>
      <c r="AFS17" s="463"/>
      <c r="AFT17" s="463"/>
      <c r="AFU17" s="463"/>
      <c r="AFV17" s="463"/>
      <c r="AFW17" s="463"/>
      <c r="AFX17" s="463"/>
      <c r="AFY17" s="463"/>
      <c r="AFZ17" s="463"/>
      <c r="AGA17" s="463"/>
      <c r="AGB17" s="463"/>
      <c r="AGC17" s="463"/>
      <c r="AGD17" s="463"/>
      <c r="AGE17" s="463"/>
      <c r="AGF17" s="463"/>
      <c r="AGG17" s="463"/>
      <c r="AGH17" s="463"/>
      <c r="AGI17" s="463"/>
      <c r="AGJ17" s="463"/>
      <c r="AGK17" s="463"/>
      <c r="AGL17" s="463"/>
      <c r="AGM17" s="463"/>
      <c r="AGN17" s="463"/>
      <c r="AGO17" s="463"/>
      <c r="AGP17" s="463"/>
      <c r="AGQ17" s="463"/>
      <c r="AGR17" s="463"/>
      <c r="AGS17" s="463"/>
      <c r="AGT17" s="463"/>
      <c r="AGU17" s="463"/>
      <c r="AGV17" s="463"/>
      <c r="AGW17" s="463"/>
      <c r="AGX17" s="463"/>
      <c r="AGY17" s="463"/>
      <c r="AGZ17" s="463"/>
      <c r="AHA17" s="463"/>
      <c r="AHB17" s="463"/>
      <c r="AHC17" s="463"/>
      <c r="AHD17" s="463"/>
      <c r="AHE17" s="463"/>
      <c r="AHF17" s="463"/>
      <c r="AHG17" s="463"/>
      <c r="AHH17" s="463"/>
      <c r="AHI17" s="463"/>
      <c r="AHJ17" s="463"/>
      <c r="AHK17" s="463"/>
      <c r="AHL17" s="463"/>
      <c r="AHM17" s="463"/>
      <c r="AHN17" s="463"/>
      <c r="AHO17" s="463"/>
      <c r="AHP17" s="463"/>
      <c r="AHQ17" s="463"/>
      <c r="AHR17" s="463"/>
      <c r="AHS17" s="463"/>
      <c r="AHT17" s="463"/>
      <c r="AHU17" s="463"/>
      <c r="AHV17" s="463"/>
      <c r="AHW17" s="463"/>
      <c r="AHX17" s="463"/>
      <c r="AHY17" s="463"/>
      <c r="AHZ17" s="463"/>
      <c r="AIA17" s="463"/>
      <c r="AIB17" s="463"/>
      <c r="AIC17" s="463"/>
      <c r="AID17" s="463"/>
      <c r="AIE17" s="463"/>
      <c r="AIF17" s="463"/>
      <c r="AIG17" s="463"/>
      <c r="AIH17" s="463"/>
      <c r="AII17" s="463"/>
      <c r="AIJ17" s="463"/>
      <c r="AIK17" s="463"/>
      <c r="AIL17" s="463"/>
      <c r="AIM17" s="463"/>
      <c r="AIN17" s="463"/>
      <c r="AIO17" s="463"/>
      <c r="AIP17" s="463"/>
      <c r="AIQ17" s="463"/>
      <c r="AIR17" s="463"/>
      <c r="AIS17" s="463"/>
      <c r="AIT17" s="463"/>
      <c r="AIU17" s="463"/>
      <c r="AIV17" s="463"/>
      <c r="AIW17" s="463"/>
      <c r="AIX17" s="463"/>
      <c r="AIY17" s="463"/>
      <c r="AIZ17" s="463"/>
      <c r="AJA17" s="463"/>
      <c r="AJB17" s="463"/>
      <c r="AJC17" s="463"/>
      <c r="AJD17" s="463"/>
      <c r="AJE17" s="463"/>
      <c r="AJF17" s="463"/>
      <c r="AJG17" s="463"/>
      <c r="AJH17" s="463"/>
      <c r="AJI17" s="463"/>
      <c r="AJJ17" s="463"/>
      <c r="AJK17" s="463"/>
      <c r="AJL17" s="463"/>
      <c r="AJM17" s="463"/>
      <c r="AJN17" s="463"/>
      <c r="AJO17" s="463"/>
      <c r="AJP17" s="463"/>
      <c r="AJQ17" s="463"/>
      <c r="AJR17" s="463"/>
      <c r="AJS17" s="463"/>
      <c r="AJT17" s="463"/>
      <c r="AJU17" s="463"/>
      <c r="AJV17" s="463"/>
      <c r="AJW17" s="463"/>
      <c r="AJX17" s="463"/>
      <c r="AJY17" s="463"/>
      <c r="AJZ17" s="463"/>
      <c r="AKA17" s="463"/>
      <c r="AKB17" s="463"/>
      <c r="AKC17" s="463"/>
      <c r="AKD17" s="463"/>
      <c r="AKE17" s="463"/>
    </row>
    <row r="18" spans="1:986">
      <c r="B18" s="469"/>
      <c r="C18" s="492">
        <v>2018</v>
      </c>
      <c r="D18" s="473">
        <v>2019</v>
      </c>
      <c r="E18" s="473">
        <v>2020</v>
      </c>
      <c r="F18" s="473">
        <v>2021</v>
      </c>
      <c r="G18" s="473">
        <v>2022</v>
      </c>
      <c r="H18" s="473">
        <v>2023</v>
      </c>
      <c r="I18" s="537">
        <v>2025</v>
      </c>
      <c r="J18" s="537">
        <v>2030</v>
      </c>
      <c r="K18" s="537">
        <v>2035</v>
      </c>
      <c r="L18" s="537">
        <v>2040</v>
      </c>
      <c r="M18" s="764">
        <v>2045</v>
      </c>
      <c r="N18" s="537">
        <v>2050</v>
      </c>
      <c r="O18" s="462"/>
      <c r="P18" s="463"/>
      <c r="Q18" s="463"/>
      <c r="R18" s="463"/>
      <c r="S18" s="463"/>
      <c r="T18" s="463"/>
      <c r="U18" s="463"/>
      <c r="V18" s="463"/>
      <c r="W18" s="463"/>
      <c r="X18" s="463"/>
      <c r="Y18" s="463"/>
      <c r="Z18" s="463"/>
      <c r="AA18" s="463"/>
      <c r="AB18" s="463"/>
      <c r="AC18" s="463"/>
      <c r="AD18" s="463"/>
      <c r="AE18" s="463"/>
      <c r="AF18" s="463"/>
      <c r="AG18" s="463"/>
      <c r="AH18" s="463"/>
      <c r="AI18" s="463"/>
      <c r="AJ18" s="463"/>
      <c r="AK18" s="463"/>
      <c r="AL18" s="463"/>
      <c r="AM18" s="463"/>
      <c r="AN18" s="463"/>
      <c r="AO18" s="463"/>
      <c r="AP18" s="463"/>
      <c r="AQ18" s="463"/>
      <c r="AR18" s="463"/>
      <c r="AS18" s="463"/>
      <c r="AT18" s="463"/>
      <c r="AU18" s="463"/>
      <c r="AV18" s="463"/>
      <c r="AW18" s="463"/>
      <c r="AX18" s="463"/>
      <c r="AY18" s="463"/>
      <c r="AZ18" s="463"/>
      <c r="BA18" s="463"/>
      <c r="BB18" s="463"/>
      <c r="BC18" s="463"/>
      <c r="BD18" s="463"/>
      <c r="BE18" s="463"/>
      <c r="BF18" s="463"/>
      <c r="BG18" s="463"/>
      <c r="BH18" s="463"/>
      <c r="BI18" s="463"/>
      <c r="BJ18" s="463"/>
      <c r="BK18" s="463"/>
      <c r="BL18" s="463"/>
      <c r="BM18" s="463"/>
      <c r="BN18" s="463"/>
      <c r="BO18" s="463"/>
      <c r="BP18" s="463"/>
      <c r="BQ18" s="463"/>
      <c r="BR18" s="463"/>
      <c r="BS18" s="463"/>
      <c r="BT18" s="463"/>
      <c r="BU18" s="463"/>
      <c r="BV18" s="463"/>
      <c r="BW18" s="463"/>
      <c r="BX18" s="463"/>
      <c r="BY18" s="463"/>
      <c r="BZ18" s="463"/>
      <c r="CA18" s="463"/>
      <c r="CB18" s="463"/>
      <c r="CC18" s="463"/>
      <c r="CD18" s="463"/>
      <c r="CE18" s="463"/>
      <c r="CF18" s="463"/>
      <c r="CG18" s="463"/>
      <c r="CH18" s="463"/>
      <c r="CI18" s="463"/>
      <c r="CJ18" s="463"/>
      <c r="CK18" s="463"/>
      <c r="CL18" s="463"/>
      <c r="CM18" s="463"/>
      <c r="CN18" s="463"/>
      <c r="CO18" s="463"/>
      <c r="CP18" s="463"/>
      <c r="CQ18" s="463"/>
      <c r="CR18" s="463"/>
      <c r="CS18" s="463"/>
      <c r="CT18" s="463"/>
      <c r="CU18" s="463"/>
      <c r="CV18" s="463"/>
      <c r="CW18" s="463"/>
      <c r="CX18" s="463"/>
      <c r="CY18" s="463"/>
      <c r="CZ18" s="463"/>
      <c r="DA18" s="463"/>
      <c r="DB18" s="463"/>
      <c r="DC18" s="463"/>
      <c r="DD18" s="463"/>
      <c r="DE18" s="463"/>
      <c r="DF18" s="463"/>
      <c r="DG18" s="463"/>
      <c r="DH18" s="463"/>
      <c r="DI18" s="463"/>
      <c r="DJ18" s="463"/>
      <c r="DK18" s="463"/>
      <c r="DL18" s="463"/>
      <c r="DM18" s="463"/>
      <c r="DN18" s="463"/>
      <c r="DO18" s="463"/>
      <c r="DP18" s="463"/>
      <c r="DQ18" s="463"/>
      <c r="DR18" s="463"/>
      <c r="DS18" s="463"/>
      <c r="DT18" s="463"/>
      <c r="DU18" s="463"/>
      <c r="DV18" s="463"/>
      <c r="DW18" s="463"/>
      <c r="DX18" s="463"/>
      <c r="DY18" s="463"/>
      <c r="DZ18" s="463"/>
      <c r="EA18" s="463"/>
      <c r="EB18" s="463"/>
      <c r="EC18" s="463"/>
      <c r="ED18" s="463"/>
      <c r="EE18" s="463"/>
      <c r="EF18" s="463"/>
      <c r="EG18" s="463"/>
      <c r="EH18" s="463"/>
      <c r="EI18" s="463"/>
      <c r="EJ18" s="463"/>
      <c r="EK18" s="463"/>
      <c r="EL18" s="463"/>
      <c r="EM18" s="463"/>
      <c r="EN18" s="463"/>
      <c r="EO18" s="463"/>
      <c r="EP18" s="463"/>
      <c r="EQ18" s="463"/>
      <c r="ER18" s="463"/>
      <c r="ES18" s="463"/>
      <c r="ET18" s="463"/>
      <c r="EU18" s="463"/>
      <c r="EV18" s="463"/>
      <c r="EW18" s="463"/>
      <c r="EX18" s="463"/>
      <c r="EY18" s="463"/>
      <c r="EZ18" s="463"/>
      <c r="FA18" s="463"/>
      <c r="FB18" s="463"/>
      <c r="FC18" s="463"/>
      <c r="FD18" s="463"/>
      <c r="FE18" s="463"/>
      <c r="FF18" s="463"/>
      <c r="FG18" s="463"/>
      <c r="FH18" s="463"/>
      <c r="FI18" s="463"/>
      <c r="FJ18" s="463"/>
      <c r="FK18" s="463"/>
      <c r="FL18" s="463"/>
      <c r="FM18" s="463"/>
      <c r="FN18" s="463"/>
      <c r="FO18" s="463"/>
      <c r="FP18" s="463"/>
      <c r="FQ18" s="463"/>
      <c r="FR18" s="463"/>
      <c r="FS18" s="463"/>
      <c r="FT18" s="463"/>
      <c r="FU18" s="463"/>
      <c r="FV18" s="463"/>
      <c r="FW18" s="463"/>
      <c r="FX18" s="463"/>
      <c r="FY18" s="463"/>
      <c r="FZ18" s="463"/>
      <c r="GA18" s="463"/>
      <c r="GB18" s="463"/>
      <c r="GC18" s="463"/>
      <c r="GD18" s="463"/>
      <c r="GE18" s="463"/>
      <c r="GF18" s="463"/>
      <c r="GG18" s="463"/>
      <c r="GH18" s="463"/>
      <c r="GI18" s="463"/>
      <c r="GJ18" s="463"/>
      <c r="GK18" s="463"/>
      <c r="GL18" s="463"/>
      <c r="GM18" s="463"/>
      <c r="GN18" s="463"/>
      <c r="GO18" s="463"/>
      <c r="GP18" s="463"/>
      <c r="GQ18" s="463"/>
      <c r="GR18" s="463"/>
      <c r="GS18" s="463"/>
      <c r="GT18" s="463"/>
      <c r="GU18" s="463"/>
      <c r="GV18" s="463"/>
      <c r="GW18" s="463"/>
      <c r="GX18" s="463"/>
      <c r="GY18" s="463"/>
      <c r="GZ18" s="463"/>
      <c r="HA18" s="463"/>
      <c r="HB18" s="463"/>
      <c r="HC18" s="463"/>
      <c r="HD18" s="463"/>
      <c r="HE18" s="463"/>
      <c r="HF18" s="463"/>
      <c r="HG18" s="463"/>
      <c r="HH18" s="463"/>
      <c r="HI18" s="463"/>
      <c r="HJ18" s="463"/>
      <c r="HK18" s="463"/>
      <c r="HL18" s="463"/>
      <c r="HM18" s="463"/>
      <c r="HN18" s="463"/>
      <c r="HO18" s="463"/>
      <c r="HP18" s="463"/>
      <c r="HQ18" s="463"/>
      <c r="HR18" s="463"/>
      <c r="HS18" s="463"/>
      <c r="HT18" s="463"/>
      <c r="HU18" s="463"/>
      <c r="HV18" s="463"/>
      <c r="HW18" s="463"/>
      <c r="HX18" s="463"/>
      <c r="HY18" s="463"/>
      <c r="HZ18" s="463"/>
      <c r="IA18" s="463"/>
      <c r="IB18" s="463"/>
      <c r="IC18" s="463"/>
      <c r="ID18" s="463"/>
      <c r="IE18" s="463"/>
      <c r="IF18" s="463"/>
      <c r="IG18" s="463"/>
      <c r="IH18" s="463"/>
      <c r="II18" s="463"/>
      <c r="IJ18" s="463"/>
      <c r="IK18" s="463"/>
      <c r="IL18" s="463"/>
      <c r="IM18" s="463"/>
      <c r="IN18" s="463"/>
      <c r="IO18" s="463"/>
      <c r="IP18" s="463"/>
      <c r="IQ18" s="463"/>
      <c r="IR18" s="463"/>
      <c r="IS18" s="463"/>
      <c r="IT18" s="463"/>
      <c r="IU18" s="463"/>
      <c r="IV18" s="463"/>
      <c r="IW18" s="463"/>
      <c r="IX18" s="463"/>
      <c r="IY18" s="463"/>
      <c r="IZ18" s="463"/>
      <c r="JA18" s="463"/>
      <c r="JB18" s="463"/>
      <c r="JC18" s="463"/>
      <c r="JD18" s="463"/>
      <c r="JE18" s="463"/>
      <c r="JF18" s="463"/>
      <c r="JG18" s="463"/>
      <c r="JH18" s="463"/>
      <c r="JI18" s="463"/>
      <c r="JJ18" s="463"/>
      <c r="JK18" s="463"/>
      <c r="JL18" s="463"/>
      <c r="JM18" s="463"/>
      <c r="JN18" s="463"/>
      <c r="JO18" s="463"/>
      <c r="JP18" s="463"/>
      <c r="JQ18" s="463"/>
      <c r="JR18" s="463"/>
      <c r="JS18" s="463"/>
      <c r="JT18" s="463"/>
      <c r="JU18" s="463"/>
      <c r="JV18" s="463"/>
      <c r="JW18" s="463"/>
      <c r="JX18" s="463"/>
      <c r="JY18" s="463"/>
      <c r="JZ18" s="463"/>
      <c r="KA18" s="463"/>
      <c r="KB18" s="463"/>
      <c r="KC18" s="463"/>
      <c r="KD18" s="463"/>
      <c r="KE18" s="463"/>
      <c r="KF18" s="463"/>
      <c r="KG18" s="463"/>
      <c r="KH18" s="463"/>
      <c r="KI18" s="463"/>
      <c r="KJ18" s="463"/>
      <c r="KK18" s="463"/>
      <c r="KL18" s="463"/>
      <c r="KM18" s="463"/>
      <c r="KN18" s="463"/>
      <c r="KO18" s="463"/>
      <c r="KP18" s="463"/>
      <c r="KQ18" s="463"/>
      <c r="KR18" s="463"/>
      <c r="KS18" s="463"/>
      <c r="KT18" s="463"/>
      <c r="KU18" s="463"/>
      <c r="KV18" s="463"/>
      <c r="KW18" s="463"/>
      <c r="KX18" s="463"/>
      <c r="KY18" s="463"/>
      <c r="KZ18" s="463"/>
      <c r="LA18" s="463"/>
      <c r="LB18" s="463"/>
      <c r="LC18" s="463"/>
      <c r="LD18" s="463"/>
      <c r="LE18" s="463"/>
      <c r="LF18" s="463"/>
      <c r="LG18" s="463"/>
      <c r="LH18" s="463"/>
      <c r="LI18" s="463"/>
      <c r="LJ18" s="463"/>
      <c r="LK18" s="463"/>
      <c r="LL18" s="463"/>
      <c r="LM18" s="463"/>
      <c r="LN18" s="463"/>
      <c r="LO18" s="463"/>
      <c r="LP18" s="463"/>
      <c r="LQ18" s="463"/>
      <c r="LR18" s="463"/>
      <c r="LS18" s="463"/>
      <c r="LT18" s="463"/>
      <c r="LU18" s="463"/>
      <c r="LV18" s="463"/>
      <c r="LW18" s="463"/>
      <c r="LX18" s="463"/>
      <c r="LY18" s="463"/>
      <c r="LZ18" s="463"/>
      <c r="MA18" s="463"/>
      <c r="MB18" s="463"/>
      <c r="MC18" s="463"/>
      <c r="MD18" s="463"/>
      <c r="ME18" s="463"/>
      <c r="MF18" s="463"/>
      <c r="MG18" s="463"/>
      <c r="MH18" s="463"/>
      <c r="MI18" s="463"/>
      <c r="MJ18" s="463"/>
      <c r="MK18" s="463"/>
      <c r="ML18" s="463"/>
      <c r="MM18" s="463"/>
      <c r="MN18" s="463"/>
      <c r="MO18" s="463"/>
      <c r="MP18" s="463"/>
      <c r="MQ18" s="463"/>
      <c r="MR18" s="463"/>
      <c r="MS18" s="463"/>
      <c r="MT18" s="463"/>
      <c r="MU18" s="463"/>
      <c r="MV18" s="463"/>
      <c r="MW18" s="463"/>
      <c r="MX18" s="463"/>
      <c r="MY18" s="463"/>
      <c r="MZ18" s="463"/>
      <c r="NA18" s="463"/>
      <c r="NB18" s="463"/>
      <c r="NC18" s="463"/>
      <c r="ND18" s="463"/>
      <c r="NE18" s="463"/>
      <c r="NF18" s="463"/>
      <c r="NG18" s="463"/>
      <c r="NH18" s="463"/>
      <c r="NI18" s="463"/>
      <c r="NJ18" s="463"/>
      <c r="NK18" s="463"/>
      <c r="NL18" s="463"/>
      <c r="NM18" s="463"/>
      <c r="NN18" s="463"/>
      <c r="NO18" s="463"/>
      <c r="NP18" s="463"/>
      <c r="NQ18" s="463"/>
      <c r="NR18" s="463"/>
      <c r="NS18" s="463"/>
      <c r="NT18" s="463"/>
      <c r="NU18" s="463"/>
      <c r="NV18" s="463"/>
      <c r="NW18" s="463"/>
      <c r="NX18" s="463"/>
      <c r="NY18" s="463"/>
      <c r="NZ18" s="463"/>
      <c r="OA18" s="463"/>
      <c r="OB18" s="463"/>
      <c r="OC18" s="463"/>
      <c r="OD18" s="463"/>
      <c r="OE18" s="463"/>
      <c r="OF18" s="463"/>
      <c r="OG18" s="463"/>
      <c r="OH18" s="463"/>
      <c r="OI18" s="463"/>
      <c r="OJ18" s="463"/>
      <c r="OK18" s="463"/>
      <c r="OL18" s="463"/>
      <c r="OM18" s="463"/>
      <c r="ON18" s="463"/>
      <c r="OO18" s="463"/>
      <c r="OP18" s="463"/>
      <c r="OQ18" s="463"/>
      <c r="OR18" s="463"/>
      <c r="OS18" s="463"/>
      <c r="OT18" s="463"/>
      <c r="OU18" s="463"/>
      <c r="OV18" s="463"/>
      <c r="OW18" s="463"/>
      <c r="OX18" s="463"/>
      <c r="OY18" s="463"/>
      <c r="OZ18" s="463"/>
      <c r="PA18" s="463"/>
      <c r="PB18" s="463"/>
      <c r="PC18" s="463"/>
      <c r="PD18" s="463"/>
      <c r="PE18" s="463"/>
      <c r="PF18" s="463"/>
      <c r="PG18" s="463"/>
      <c r="PH18" s="463"/>
      <c r="PI18" s="463"/>
      <c r="PJ18" s="463"/>
      <c r="PK18" s="463"/>
      <c r="PL18" s="463"/>
      <c r="PM18" s="463"/>
      <c r="PN18" s="463"/>
      <c r="PO18" s="463"/>
      <c r="PP18" s="463"/>
      <c r="PQ18" s="463"/>
      <c r="PR18" s="463"/>
      <c r="PS18" s="463"/>
      <c r="PT18" s="463"/>
      <c r="PU18" s="463"/>
      <c r="PV18" s="463"/>
      <c r="PW18" s="463"/>
      <c r="PX18" s="463"/>
      <c r="PY18" s="463"/>
      <c r="PZ18" s="463"/>
      <c r="QA18" s="463"/>
      <c r="QB18" s="463"/>
      <c r="QC18" s="463"/>
      <c r="QD18" s="463"/>
      <c r="QE18" s="463"/>
      <c r="QF18" s="463"/>
      <c r="QG18" s="463"/>
      <c r="QH18" s="463"/>
      <c r="QI18" s="463"/>
      <c r="QJ18" s="463"/>
      <c r="QK18" s="463"/>
      <c r="QL18" s="463"/>
      <c r="QM18" s="463"/>
      <c r="QN18" s="463"/>
      <c r="QO18" s="463"/>
      <c r="QP18" s="463"/>
      <c r="QQ18" s="463"/>
      <c r="QR18" s="463"/>
      <c r="QS18" s="463"/>
      <c r="QT18" s="463"/>
      <c r="QU18" s="463"/>
      <c r="QV18" s="463"/>
      <c r="QW18" s="463"/>
      <c r="QX18" s="463"/>
      <c r="QY18" s="463"/>
      <c r="QZ18" s="463"/>
      <c r="RA18" s="463"/>
      <c r="RB18" s="463"/>
      <c r="RC18" s="463"/>
      <c r="RD18" s="463"/>
      <c r="RE18" s="463"/>
      <c r="RF18" s="463"/>
      <c r="RG18" s="463"/>
      <c r="RH18" s="463"/>
      <c r="RI18" s="463"/>
      <c r="RJ18" s="463"/>
      <c r="RK18" s="463"/>
      <c r="RL18" s="463"/>
      <c r="RM18" s="463"/>
      <c r="RN18" s="463"/>
      <c r="RO18" s="463"/>
      <c r="RP18" s="463"/>
      <c r="RQ18" s="463"/>
      <c r="RR18" s="463"/>
      <c r="RS18" s="463"/>
      <c r="RT18" s="463"/>
      <c r="RU18" s="463"/>
      <c r="RV18" s="463"/>
      <c r="RW18" s="463"/>
      <c r="RX18" s="463"/>
      <c r="RY18" s="463"/>
      <c r="RZ18" s="463"/>
      <c r="SA18" s="463"/>
      <c r="SB18" s="463"/>
      <c r="SC18" s="463"/>
      <c r="SD18" s="463"/>
      <c r="SE18" s="463"/>
      <c r="SF18" s="463"/>
      <c r="SG18" s="463"/>
      <c r="SH18" s="463"/>
      <c r="SI18" s="463"/>
      <c r="SJ18" s="463"/>
      <c r="SK18" s="463"/>
      <c r="SL18" s="463"/>
      <c r="SM18" s="463"/>
      <c r="SN18" s="463"/>
      <c r="SO18" s="463"/>
      <c r="SP18" s="463"/>
      <c r="SQ18" s="463"/>
      <c r="SR18" s="463"/>
      <c r="SS18" s="463"/>
      <c r="ST18" s="463"/>
      <c r="SU18" s="463"/>
      <c r="SV18" s="463"/>
      <c r="SW18" s="463"/>
      <c r="SX18" s="463"/>
      <c r="SY18" s="463"/>
      <c r="SZ18" s="463"/>
      <c r="TA18" s="463"/>
      <c r="TB18" s="463"/>
      <c r="TC18" s="463"/>
      <c r="TD18" s="463"/>
      <c r="TE18" s="463"/>
      <c r="TF18" s="463"/>
      <c r="TG18" s="463"/>
      <c r="TH18" s="463"/>
      <c r="TI18" s="463"/>
      <c r="TJ18" s="463"/>
      <c r="TK18" s="463"/>
      <c r="TL18" s="463"/>
      <c r="TM18" s="463"/>
      <c r="TN18" s="463"/>
      <c r="TO18" s="463"/>
      <c r="TP18" s="463"/>
      <c r="TQ18" s="463"/>
      <c r="TR18" s="463"/>
      <c r="TS18" s="463"/>
      <c r="TT18" s="463"/>
      <c r="TU18" s="463"/>
      <c r="TV18" s="463"/>
      <c r="TW18" s="463"/>
      <c r="TX18" s="463"/>
      <c r="TY18" s="463"/>
      <c r="TZ18" s="463"/>
      <c r="UA18" s="463"/>
      <c r="UB18" s="463"/>
      <c r="UC18" s="463"/>
      <c r="UD18" s="463"/>
      <c r="UE18" s="463"/>
      <c r="UF18" s="463"/>
      <c r="UG18" s="463"/>
      <c r="UH18" s="463"/>
      <c r="UI18" s="463"/>
      <c r="UJ18" s="463"/>
      <c r="UK18" s="463"/>
      <c r="UL18" s="463"/>
      <c r="UM18" s="463"/>
      <c r="UN18" s="463"/>
      <c r="UO18" s="463"/>
      <c r="UP18" s="463"/>
      <c r="UQ18" s="463"/>
      <c r="UR18" s="463"/>
      <c r="US18" s="463"/>
      <c r="UT18" s="463"/>
      <c r="UU18" s="463"/>
      <c r="UV18" s="463"/>
      <c r="UW18" s="463"/>
      <c r="UX18" s="463"/>
      <c r="UY18" s="463"/>
      <c r="UZ18" s="463"/>
      <c r="VA18" s="463"/>
      <c r="VB18" s="463"/>
      <c r="VC18" s="463"/>
      <c r="VD18" s="463"/>
      <c r="VE18" s="463"/>
      <c r="VF18" s="463"/>
      <c r="VG18" s="463"/>
      <c r="VH18" s="463"/>
      <c r="VI18" s="463"/>
      <c r="VJ18" s="463"/>
      <c r="VK18" s="463"/>
      <c r="VL18" s="463"/>
      <c r="VM18" s="463"/>
      <c r="VN18" s="463"/>
      <c r="VO18" s="463"/>
      <c r="VP18" s="463"/>
      <c r="VQ18" s="463"/>
      <c r="VR18" s="463"/>
      <c r="VS18" s="463"/>
      <c r="VT18" s="463"/>
      <c r="VU18" s="463"/>
      <c r="VV18" s="463"/>
      <c r="VW18" s="463"/>
      <c r="VX18" s="463"/>
      <c r="VY18" s="463"/>
      <c r="VZ18" s="463"/>
      <c r="WA18" s="463"/>
      <c r="WB18" s="463"/>
      <c r="WC18" s="463"/>
      <c r="WD18" s="463"/>
      <c r="WE18" s="463"/>
      <c r="WF18" s="463"/>
      <c r="WG18" s="463"/>
      <c r="WH18" s="463"/>
      <c r="WI18" s="463"/>
      <c r="WJ18" s="463"/>
      <c r="WK18" s="463"/>
      <c r="WL18" s="463"/>
      <c r="WM18" s="463"/>
      <c r="WN18" s="463"/>
      <c r="WO18" s="463"/>
      <c r="WP18" s="463"/>
      <c r="WQ18" s="463"/>
      <c r="WR18" s="463"/>
      <c r="WS18" s="463"/>
      <c r="WT18" s="463"/>
      <c r="WU18" s="463"/>
      <c r="WV18" s="463"/>
      <c r="WW18" s="463"/>
      <c r="WX18" s="463"/>
      <c r="WY18" s="463"/>
      <c r="WZ18" s="463"/>
      <c r="XA18" s="463"/>
      <c r="XB18" s="463"/>
      <c r="XC18" s="463"/>
      <c r="XD18" s="463"/>
      <c r="XE18" s="463"/>
      <c r="XF18" s="463"/>
      <c r="XG18" s="463"/>
      <c r="XH18" s="463"/>
      <c r="XI18" s="463"/>
      <c r="XJ18" s="463"/>
      <c r="XK18" s="463"/>
      <c r="XL18" s="463"/>
      <c r="XM18" s="463"/>
      <c r="XN18" s="463"/>
      <c r="XO18" s="463"/>
      <c r="XP18" s="463"/>
      <c r="XQ18" s="463"/>
      <c r="XR18" s="463"/>
      <c r="XS18" s="463"/>
      <c r="XT18" s="463"/>
      <c r="XU18" s="463"/>
      <c r="XV18" s="463"/>
      <c r="XW18" s="463"/>
      <c r="XX18" s="463"/>
      <c r="XY18" s="463"/>
      <c r="XZ18" s="463"/>
      <c r="YA18" s="463"/>
      <c r="YB18" s="463"/>
      <c r="YC18" s="463"/>
      <c r="YD18" s="463"/>
      <c r="YE18" s="463"/>
      <c r="YF18" s="463"/>
      <c r="YG18" s="463"/>
      <c r="YH18" s="463"/>
      <c r="YI18" s="463"/>
      <c r="YJ18" s="463"/>
      <c r="YK18" s="463"/>
      <c r="YL18" s="463"/>
      <c r="YM18" s="463"/>
      <c r="YN18" s="463"/>
      <c r="YO18" s="463"/>
      <c r="YP18" s="463"/>
      <c r="YQ18" s="463"/>
      <c r="YR18" s="463"/>
      <c r="YS18" s="463"/>
      <c r="YT18" s="463"/>
      <c r="YU18" s="463"/>
      <c r="YV18" s="463"/>
      <c r="YW18" s="463"/>
      <c r="YX18" s="463"/>
      <c r="YY18" s="463"/>
      <c r="YZ18" s="463"/>
      <c r="ZA18" s="463"/>
      <c r="ZB18" s="463"/>
      <c r="ZC18" s="463"/>
      <c r="ZD18" s="463"/>
      <c r="ZE18" s="463"/>
      <c r="ZF18" s="463"/>
      <c r="ZG18" s="463"/>
      <c r="ZH18" s="463"/>
      <c r="ZI18" s="463"/>
      <c r="ZJ18" s="463"/>
      <c r="ZK18" s="463"/>
      <c r="ZL18" s="463"/>
      <c r="ZM18" s="463"/>
      <c r="ZN18" s="463"/>
      <c r="ZO18" s="463"/>
      <c r="ZP18" s="463"/>
      <c r="ZQ18" s="463"/>
      <c r="ZR18" s="463"/>
      <c r="ZS18" s="463"/>
      <c r="ZT18" s="463"/>
      <c r="ZU18" s="463"/>
      <c r="ZV18" s="463"/>
      <c r="ZW18" s="463"/>
      <c r="ZX18" s="463"/>
      <c r="ZY18" s="463"/>
      <c r="ZZ18" s="463"/>
      <c r="AAA18" s="463"/>
      <c r="AAB18" s="463"/>
      <c r="AAC18" s="463"/>
      <c r="AAD18" s="463"/>
      <c r="AAE18" s="463"/>
      <c r="AAF18" s="463"/>
      <c r="AAG18" s="463"/>
      <c r="AAH18" s="463"/>
      <c r="AAI18" s="463"/>
      <c r="AAJ18" s="463"/>
      <c r="AAK18" s="463"/>
      <c r="AAL18" s="463"/>
      <c r="AAM18" s="463"/>
      <c r="AAN18" s="463"/>
      <c r="AAO18" s="463"/>
      <c r="AAP18" s="463"/>
      <c r="AAQ18" s="463"/>
      <c r="AAR18" s="463"/>
      <c r="AAS18" s="463"/>
      <c r="AAT18" s="463"/>
      <c r="AAU18" s="463"/>
      <c r="AAV18" s="463"/>
      <c r="AAW18" s="463"/>
      <c r="AAX18" s="463"/>
      <c r="AAY18" s="463"/>
      <c r="AAZ18" s="463"/>
      <c r="ABA18" s="463"/>
      <c r="ABB18" s="463"/>
      <c r="ABC18" s="463"/>
      <c r="ABD18" s="463"/>
      <c r="ABE18" s="463"/>
      <c r="ABF18" s="463"/>
      <c r="ABG18" s="463"/>
      <c r="ABH18" s="463"/>
      <c r="ABI18" s="463"/>
      <c r="ABJ18" s="463"/>
      <c r="ABK18" s="463"/>
      <c r="ABL18" s="463"/>
      <c r="ABM18" s="463"/>
      <c r="ABN18" s="463"/>
      <c r="ABO18" s="463"/>
      <c r="ABP18" s="463"/>
      <c r="ABQ18" s="463"/>
      <c r="ABR18" s="463"/>
      <c r="ABS18" s="463"/>
      <c r="ABT18" s="463"/>
      <c r="ABU18" s="463"/>
      <c r="ABV18" s="463"/>
      <c r="ABW18" s="463"/>
      <c r="ABX18" s="463"/>
      <c r="ABY18" s="463"/>
      <c r="ABZ18" s="463"/>
      <c r="ACA18" s="463"/>
      <c r="ACB18" s="463"/>
      <c r="ACC18" s="463"/>
      <c r="ACD18" s="463"/>
      <c r="ACE18" s="463"/>
      <c r="ACF18" s="463"/>
      <c r="ACG18" s="463"/>
      <c r="ACH18" s="463"/>
      <c r="ACI18" s="463"/>
      <c r="ACJ18" s="463"/>
      <c r="ACK18" s="463"/>
      <c r="ACL18" s="463"/>
      <c r="ACM18" s="463"/>
      <c r="ACN18" s="463"/>
      <c r="ACO18" s="463"/>
      <c r="ACP18" s="463"/>
      <c r="ACQ18" s="463"/>
      <c r="ACR18" s="463"/>
      <c r="ACS18" s="463"/>
      <c r="ACT18" s="463"/>
      <c r="ACU18" s="463"/>
      <c r="ACV18" s="463"/>
      <c r="ACW18" s="463"/>
      <c r="ACX18" s="463"/>
      <c r="ACY18" s="463"/>
      <c r="ACZ18" s="463"/>
      <c r="ADA18" s="463"/>
      <c r="ADB18" s="463"/>
      <c r="ADC18" s="463"/>
      <c r="ADD18" s="463"/>
      <c r="ADE18" s="463"/>
      <c r="ADF18" s="463"/>
      <c r="ADG18" s="463"/>
      <c r="ADH18" s="463"/>
      <c r="ADI18" s="463"/>
      <c r="ADJ18" s="463"/>
      <c r="ADK18" s="463"/>
      <c r="ADL18" s="463"/>
      <c r="ADM18" s="463"/>
      <c r="ADN18" s="463"/>
      <c r="ADO18" s="463"/>
      <c r="ADP18" s="463"/>
      <c r="ADQ18" s="463"/>
      <c r="ADR18" s="463"/>
      <c r="ADS18" s="463"/>
      <c r="ADT18" s="463"/>
      <c r="ADU18" s="463"/>
      <c r="ADV18" s="463"/>
      <c r="ADW18" s="463"/>
      <c r="ADX18" s="463"/>
      <c r="ADY18" s="463"/>
      <c r="ADZ18" s="463"/>
      <c r="AEA18" s="463"/>
      <c r="AEB18" s="463"/>
      <c r="AEC18" s="463"/>
      <c r="AED18" s="463"/>
      <c r="AEE18" s="463"/>
      <c r="AEF18" s="463"/>
      <c r="AEG18" s="463"/>
      <c r="AEH18" s="463"/>
      <c r="AEI18" s="463"/>
      <c r="AEJ18" s="463"/>
      <c r="AEK18" s="463"/>
      <c r="AEL18" s="463"/>
      <c r="AEM18" s="463"/>
      <c r="AEN18" s="463"/>
      <c r="AEO18" s="463"/>
      <c r="AEP18" s="463"/>
      <c r="AEQ18" s="463"/>
      <c r="AER18" s="463"/>
      <c r="AES18" s="463"/>
      <c r="AET18" s="463"/>
      <c r="AEU18" s="463"/>
      <c r="AEV18" s="463"/>
      <c r="AEW18" s="463"/>
      <c r="AEX18" s="463"/>
      <c r="AEY18" s="463"/>
      <c r="AEZ18" s="463"/>
      <c r="AFA18" s="463"/>
      <c r="AFB18" s="463"/>
      <c r="AFC18" s="463"/>
      <c r="AFD18" s="463"/>
      <c r="AFE18" s="463"/>
      <c r="AFF18" s="463"/>
      <c r="AFG18" s="463"/>
      <c r="AFH18" s="463"/>
      <c r="AFI18" s="463"/>
      <c r="AFJ18" s="463"/>
      <c r="AFK18" s="463"/>
      <c r="AFL18" s="463"/>
      <c r="AFM18" s="463"/>
      <c r="AFN18" s="463"/>
      <c r="AFO18" s="463"/>
      <c r="AFP18" s="463"/>
      <c r="AFQ18" s="463"/>
      <c r="AFR18" s="463"/>
      <c r="AFS18" s="463"/>
      <c r="AFT18" s="463"/>
      <c r="AFU18" s="463"/>
      <c r="AFV18" s="463"/>
      <c r="AFW18" s="463"/>
      <c r="AFX18" s="463"/>
      <c r="AFY18" s="463"/>
      <c r="AFZ18" s="463"/>
      <c r="AGA18" s="463"/>
      <c r="AGB18" s="463"/>
      <c r="AGC18" s="463"/>
      <c r="AGD18" s="463"/>
      <c r="AGE18" s="463"/>
      <c r="AGF18" s="463"/>
      <c r="AGG18" s="463"/>
      <c r="AGH18" s="463"/>
      <c r="AGI18" s="463"/>
      <c r="AGJ18" s="463"/>
      <c r="AGK18" s="463"/>
      <c r="AGL18" s="463"/>
      <c r="AGM18" s="463"/>
      <c r="AGN18" s="463"/>
      <c r="AGO18" s="463"/>
      <c r="AGP18" s="463"/>
      <c r="AGQ18" s="463"/>
      <c r="AGR18" s="463"/>
      <c r="AGS18" s="463"/>
      <c r="AGT18" s="463"/>
      <c r="AGU18" s="463"/>
      <c r="AGV18" s="463"/>
      <c r="AGW18" s="463"/>
      <c r="AGX18" s="463"/>
      <c r="AGY18" s="463"/>
      <c r="AGZ18" s="463"/>
      <c r="AHA18" s="463"/>
      <c r="AHB18" s="463"/>
      <c r="AHC18" s="463"/>
      <c r="AHD18" s="463"/>
      <c r="AHE18" s="463"/>
      <c r="AHF18" s="463"/>
      <c r="AHG18" s="463"/>
      <c r="AHH18" s="463"/>
      <c r="AHI18" s="463"/>
      <c r="AHJ18" s="463"/>
      <c r="AHK18" s="463"/>
      <c r="AHL18" s="463"/>
      <c r="AHM18" s="463"/>
      <c r="AHN18" s="463"/>
      <c r="AHO18" s="463"/>
      <c r="AHP18" s="463"/>
      <c r="AHQ18" s="463"/>
      <c r="AHR18" s="463"/>
      <c r="AHS18" s="463"/>
      <c r="AHT18" s="463"/>
      <c r="AHU18" s="463"/>
      <c r="AHV18" s="463"/>
      <c r="AHW18" s="463"/>
      <c r="AHX18" s="463"/>
      <c r="AHY18" s="463"/>
      <c r="AHZ18" s="463"/>
      <c r="AIA18" s="463"/>
      <c r="AIB18" s="463"/>
      <c r="AIC18" s="463"/>
      <c r="AID18" s="463"/>
      <c r="AIE18" s="463"/>
      <c r="AIF18" s="463"/>
      <c r="AIG18" s="463"/>
      <c r="AIH18" s="463"/>
      <c r="AII18" s="463"/>
      <c r="AIJ18" s="463"/>
      <c r="AIK18" s="463"/>
      <c r="AIL18" s="463"/>
      <c r="AIM18" s="463"/>
      <c r="AIN18" s="463"/>
      <c r="AIO18" s="463"/>
      <c r="AIP18" s="463"/>
      <c r="AIQ18" s="463"/>
      <c r="AIR18" s="463"/>
      <c r="AIS18" s="463"/>
      <c r="AIT18" s="463"/>
      <c r="AIU18" s="463"/>
      <c r="AIV18" s="463"/>
      <c r="AIW18" s="463"/>
      <c r="AIX18" s="463"/>
      <c r="AIY18" s="463"/>
      <c r="AIZ18" s="463"/>
      <c r="AJA18" s="463"/>
      <c r="AJB18" s="463"/>
      <c r="AJC18" s="463"/>
      <c r="AJD18" s="463"/>
      <c r="AJE18" s="463"/>
      <c r="AJF18" s="463"/>
      <c r="AJG18" s="463"/>
      <c r="AJH18" s="463"/>
      <c r="AJI18" s="463"/>
      <c r="AJJ18" s="463"/>
      <c r="AJK18" s="463"/>
      <c r="AJL18" s="463"/>
      <c r="AJM18" s="463"/>
      <c r="AJN18" s="463"/>
      <c r="AJO18" s="463"/>
      <c r="AJP18" s="463"/>
      <c r="AJQ18" s="463"/>
      <c r="AJR18" s="463"/>
      <c r="AJS18" s="463"/>
      <c r="AJT18" s="463"/>
      <c r="AJU18" s="463"/>
      <c r="AJV18" s="463"/>
      <c r="AJW18" s="463"/>
      <c r="AJX18" s="463"/>
      <c r="AJY18" s="463"/>
      <c r="AJZ18" s="463"/>
      <c r="AKA18" s="463"/>
      <c r="AKB18" s="463"/>
      <c r="AKC18" s="463"/>
      <c r="AKD18" s="463"/>
      <c r="AKE18" s="463"/>
    </row>
    <row r="19" spans="1:986">
      <c r="B19" s="469" t="s">
        <v>121</v>
      </c>
      <c r="C19" s="493"/>
      <c r="D19" s="470">
        <f>D6/$D6</f>
        <v>1</v>
      </c>
      <c r="E19" s="470">
        <f t="shared" ref="E19:N19" si="2">E6/$D6</f>
        <v>0.44571791998585597</v>
      </c>
      <c r="F19" s="470">
        <f t="shared" si="2"/>
        <v>0.62014969506148743</v>
      </c>
      <c r="G19" s="470">
        <f t="shared" si="2"/>
        <v>0.83144622468928364</v>
      </c>
      <c r="H19" s="470">
        <f t="shared" si="2"/>
        <v>0.81362513602864572</v>
      </c>
      <c r="I19" s="470">
        <f t="shared" si="2"/>
        <v>0.76913854722836072</v>
      </c>
      <c r="J19" s="470">
        <f t="shared" si="2"/>
        <v>0.75897237726452083</v>
      </c>
      <c r="K19" s="470">
        <f t="shared" si="2"/>
        <v>0.36862972205929573</v>
      </c>
      <c r="L19" s="470">
        <f t="shared" si="2"/>
        <v>0.33470002824732892</v>
      </c>
      <c r="M19" s="470">
        <f t="shared" si="2"/>
        <v>0.32589196437669382</v>
      </c>
      <c r="N19" s="470">
        <f t="shared" si="2"/>
        <v>0.3374780616011509</v>
      </c>
      <c r="O19" s="462"/>
      <c r="P19" s="463"/>
      <c r="Q19" s="463"/>
      <c r="R19" s="463"/>
      <c r="S19" s="463"/>
      <c r="T19" s="463"/>
      <c r="U19" s="463"/>
      <c r="V19" s="463"/>
      <c r="W19" s="463"/>
      <c r="X19" s="463"/>
      <c r="Y19" s="463"/>
      <c r="Z19" s="463"/>
      <c r="AA19" s="463"/>
      <c r="AB19" s="463"/>
      <c r="AC19" s="463"/>
      <c r="AD19" s="463"/>
      <c r="AE19" s="463"/>
      <c r="AF19" s="463"/>
      <c r="AG19" s="463"/>
      <c r="AH19" s="463"/>
      <c r="AI19" s="463"/>
      <c r="AJ19" s="463"/>
      <c r="AK19" s="463"/>
      <c r="AL19" s="463"/>
      <c r="AM19" s="463"/>
      <c r="AN19" s="463"/>
      <c r="AO19" s="463"/>
      <c r="AP19" s="463"/>
      <c r="AQ19" s="463"/>
      <c r="AR19" s="463"/>
      <c r="AS19" s="463"/>
      <c r="AT19" s="463"/>
      <c r="AU19" s="463"/>
      <c r="AV19" s="463"/>
      <c r="AW19" s="463"/>
      <c r="AX19" s="463"/>
      <c r="AY19" s="463"/>
      <c r="AZ19" s="463"/>
      <c r="BA19" s="463"/>
      <c r="BB19" s="463"/>
      <c r="BC19" s="463"/>
      <c r="BD19" s="463"/>
      <c r="BE19" s="463"/>
      <c r="BF19" s="463"/>
      <c r="BG19" s="463"/>
      <c r="BH19" s="463"/>
      <c r="BI19" s="463"/>
      <c r="BJ19" s="463"/>
      <c r="BK19" s="463"/>
      <c r="BL19" s="463"/>
      <c r="BM19" s="463"/>
      <c r="BN19" s="463"/>
      <c r="BO19" s="463"/>
      <c r="BP19" s="463"/>
      <c r="BQ19" s="463"/>
      <c r="BR19" s="463"/>
      <c r="BS19" s="463"/>
      <c r="BT19" s="463"/>
      <c r="BU19" s="463"/>
      <c r="BV19" s="463"/>
      <c r="BW19" s="463"/>
      <c r="BX19" s="463"/>
      <c r="BY19" s="463"/>
      <c r="BZ19" s="463"/>
      <c r="CA19" s="463"/>
      <c r="CB19" s="463"/>
      <c r="CC19" s="463"/>
      <c r="CD19" s="463"/>
      <c r="CE19" s="463"/>
      <c r="CF19" s="463"/>
      <c r="CG19" s="463"/>
      <c r="CH19" s="463"/>
      <c r="CI19" s="463"/>
      <c r="CJ19" s="463"/>
      <c r="CK19" s="463"/>
      <c r="CL19" s="463"/>
      <c r="CM19" s="463"/>
      <c r="CN19" s="463"/>
      <c r="CO19" s="463"/>
      <c r="CP19" s="463"/>
      <c r="CQ19" s="463"/>
      <c r="CR19" s="463"/>
      <c r="CS19" s="463"/>
      <c r="CT19" s="463"/>
      <c r="CU19" s="463"/>
      <c r="CV19" s="463"/>
      <c r="CW19" s="463"/>
      <c r="CX19" s="463"/>
      <c r="CY19" s="463"/>
      <c r="CZ19" s="463"/>
      <c r="DA19" s="463"/>
      <c r="DB19" s="463"/>
      <c r="DC19" s="463"/>
      <c r="DD19" s="463"/>
      <c r="DE19" s="463"/>
      <c r="DF19" s="463"/>
      <c r="DG19" s="463"/>
      <c r="DH19" s="463"/>
      <c r="DI19" s="463"/>
      <c r="DJ19" s="463"/>
      <c r="DK19" s="463"/>
      <c r="DL19" s="463"/>
      <c r="DM19" s="463"/>
      <c r="DN19" s="463"/>
      <c r="DO19" s="463"/>
      <c r="DP19" s="463"/>
      <c r="DQ19" s="463"/>
      <c r="DR19" s="463"/>
      <c r="DS19" s="463"/>
      <c r="DT19" s="463"/>
      <c r="DU19" s="463"/>
      <c r="DV19" s="463"/>
      <c r="DW19" s="463"/>
      <c r="DX19" s="463"/>
      <c r="DY19" s="463"/>
      <c r="DZ19" s="463"/>
      <c r="EA19" s="463"/>
      <c r="EB19" s="463"/>
      <c r="EC19" s="463"/>
      <c r="ED19" s="463"/>
      <c r="EE19" s="463"/>
      <c r="EF19" s="463"/>
      <c r="EG19" s="463"/>
      <c r="EH19" s="463"/>
      <c r="EI19" s="463"/>
      <c r="EJ19" s="463"/>
      <c r="EK19" s="463"/>
      <c r="EL19" s="463"/>
      <c r="EM19" s="463"/>
      <c r="EN19" s="463"/>
      <c r="EO19" s="463"/>
      <c r="EP19" s="463"/>
      <c r="EQ19" s="463"/>
      <c r="ER19" s="463"/>
      <c r="ES19" s="463"/>
      <c r="ET19" s="463"/>
      <c r="EU19" s="463"/>
      <c r="EV19" s="463"/>
      <c r="EW19" s="463"/>
      <c r="EX19" s="463"/>
      <c r="EY19" s="463"/>
      <c r="EZ19" s="463"/>
      <c r="FA19" s="463"/>
      <c r="FB19" s="463"/>
      <c r="FC19" s="463"/>
      <c r="FD19" s="463"/>
      <c r="FE19" s="463"/>
      <c r="FF19" s="463"/>
      <c r="FG19" s="463"/>
      <c r="FH19" s="463"/>
      <c r="FI19" s="463"/>
      <c r="FJ19" s="463"/>
      <c r="FK19" s="463"/>
      <c r="FL19" s="463"/>
      <c r="FM19" s="463"/>
      <c r="FN19" s="463"/>
      <c r="FO19" s="463"/>
      <c r="FP19" s="463"/>
      <c r="FQ19" s="463"/>
      <c r="FR19" s="463"/>
      <c r="FS19" s="463"/>
      <c r="FT19" s="463"/>
      <c r="FU19" s="463"/>
      <c r="FV19" s="463"/>
      <c r="FW19" s="463"/>
      <c r="FX19" s="463"/>
      <c r="FY19" s="463"/>
      <c r="FZ19" s="463"/>
      <c r="GA19" s="463"/>
      <c r="GB19" s="463"/>
      <c r="GC19" s="463"/>
      <c r="GD19" s="463"/>
      <c r="GE19" s="463"/>
      <c r="GF19" s="463"/>
      <c r="GG19" s="463"/>
      <c r="GH19" s="463"/>
      <c r="GI19" s="463"/>
      <c r="GJ19" s="463"/>
      <c r="GK19" s="463"/>
      <c r="GL19" s="463"/>
      <c r="GM19" s="463"/>
      <c r="GN19" s="463"/>
      <c r="GO19" s="463"/>
      <c r="GP19" s="463"/>
      <c r="GQ19" s="463"/>
      <c r="GR19" s="463"/>
      <c r="GS19" s="463"/>
      <c r="GT19" s="463"/>
      <c r="GU19" s="463"/>
      <c r="GV19" s="463"/>
      <c r="GW19" s="463"/>
      <c r="GX19" s="463"/>
      <c r="GY19" s="463"/>
      <c r="GZ19" s="463"/>
      <c r="HA19" s="463"/>
      <c r="HB19" s="463"/>
      <c r="HC19" s="463"/>
      <c r="HD19" s="463"/>
      <c r="HE19" s="463"/>
      <c r="HF19" s="463"/>
      <c r="HG19" s="463"/>
      <c r="HH19" s="463"/>
      <c r="HI19" s="463"/>
      <c r="HJ19" s="463"/>
      <c r="HK19" s="463"/>
      <c r="HL19" s="463"/>
      <c r="HM19" s="463"/>
      <c r="HN19" s="463"/>
      <c r="HO19" s="463"/>
      <c r="HP19" s="463"/>
      <c r="HQ19" s="463"/>
      <c r="HR19" s="463"/>
      <c r="HS19" s="463"/>
      <c r="HT19" s="463"/>
      <c r="HU19" s="463"/>
      <c r="HV19" s="463"/>
      <c r="HW19" s="463"/>
      <c r="HX19" s="463"/>
      <c r="HY19" s="463"/>
      <c r="HZ19" s="463"/>
      <c r="IA19" s="463"/>
      <c r="IB19" s="463"/>
      <c r="IC19" s="463"/>
      <c r="ID19" s="463"/>
      <c r="IE19" s="463"/>
      <c r="IF19" s="463"/>
      <c r="IG19" s="463"/>
      <c r="IH19" s="463"/>
      <c r="II19" s="463"/>
      <c r="IJ19" s="463"/>
      <c r="IK19" s="463"/>
      <c r="IL19" s="463"/>
      <c r="IM19" s="463"/>
      <c r="IN19" s="463"/>
      <c r="IO19" s="463"/>
      <c r="IP19" s="463"/>
      <c r="IQ19" s="463"/>
      <c r="IR19" s="463"/>
      <c r="IS19" s="463"/>
      <c r="IT19" s="463"/>
      <c r="IU19" s="463"/>
      <c r="IV19" s="463"/>
      <c r="IW19" s="463"/>
      <c r="IX19" s="463"/>
      <c r="IY19" s="463"/>
      <c r="IZ19" s="463"/>
      <c r="JA19" s="463"/>
      <c r="JB19" s="463"/>
      <c r="JC19" s="463"/>
      <c r="JD19" s="463"/>
      <c r="JE19" s="463"/>
      <c r="JF19" s="463"/>
      <c r="JG19" s="463"/>
      <c r="JH19" s="463"/>
      <c r="JI19" s="463"/>
      <c r="JJ19" s="463"/>
      <c r="JK19" s="463"/>
      <c r="JL19" s="463"/>
      <c r="JM19" s="463"/>
      <c r="JN19" s="463"/>
      <c r="JO19" s="463"/>
      <c r="JP19" s="463"/>
      <c r="JQ19" s="463"/>
      <c r="JR19" s="463"/>
      <c r="JS19" s="463"/>
      <c r="JT19" s="463"/>
      <c r="JU19" s="463"/>
      <c r="JV19" s="463"/>
      <c r="JW19" s="463"/>
      <c r="JX19" s="463"/>
      <c r="JY19" s="463"/>
      <c r="JZ19" s="463"/>
      <c r="KA19" s="463"/>
      <c r="KB19" s="463"/>
      <c r="KC19" s="463"/>
      <c r="KD19" s="463"/>
      <c r="KE19" s="463"/>
      <c r="KF19" s="463"/>
      <c r="KG19" s="463"/>
      <c r="KH19" s="463"/>
      <c r="KI19" s="463"/>
      <c r="KJ19" s="463"/>
      <c r="KK19" s="463"/>
      <c r="KL19" s="463"/>
      <c r="KM19" s="463"/>
      <c r="KN19" s="463"/>
      <c r="KO19" s="463"/>
      <c r="KP19" s="463"/>
      <c r="KQ19" s="463"/>
      <c r="KR19" s="463"/>
      <c r="KS19" s="463"/>
      <c r="KT19" s="463"/>
      <c r="KU19" s="463"/>
      <c r="KV19" s="463"/>
      <c r="KW19" s="463"/>
      <c r="KX19" s="463"/>
      <c r="KY19" s="463"/>
      <c r="KZ19" s="463"/>
      <c r="LA19" s="463"/>
      <c r="LB19" s="463"/>
      <c r="LC19" s="463"/>
      <c r="LD19" s="463"/>
      <c r="LE19" s="463"/>
      <c r="LF19" s="463"/>
      <c r="LG19" s="463"/>
      <c r="LH19" s="463"/>
      <c r="LI19" s="463"/>
      <c r="LJ19" s="463"/>
      <c r="LK19" s="463"/>
      <c r="LL19" s="463"/>
      <c r="LM19" s="463"/>
      <c r="LN19" s="463"/>
      <c r="LO19" s="463"/>
      <c r="LP19" s="463"/>
      <c r="LQ19" s="463"/>
      <c r="LR19" s="463"/>
      <c r="LS19" s="463"/>
      <c r="LT19" s="463"/>
      <c r="LU19" s="463"/>
      <c r="LV19" s="463"/>
      <c r="LW19" s="463"/>
      <c r="LX19" s="463"/>
      <c r="LY19" s="463"/>
      <c r="LZ19" s="463"/>
      <c r="MA19" s="463"/>
      <c r="MB19" s="463"/>
      <c r="MC19" s="463"/>
      <c r="MD19" s="463"/>
      <c r="ME19" s="463"/>
      <c r="MF19" s="463"/>
      <c r="MG19" s="463"/>
      <c r="MH19" s="463"/>
      <c r="MI19" s="463"/>
      <c r="MJ19" s="463"/>
      <c r="MK19" s="463"/>
      <c r="ML19" s="463"/>
      <c r="MM19" s="463"/>
      <c r="MN19" s="463"/>
      <c r="MO19" s="463"/>
      <c r="MP19" s="463"/>
      <c r="MQ19" s="463"/>
      <c r="MR19" s="463"/>
      <c r="MS19" s="463"/>
      <c r="MT19" s="463"/>
      <c r="MU19" s="463"/>
      <c r="MV19" s="463"/>
      <c r="MW19" s="463"/>
      <c r="MX19" s="463"/>
      <c r="MY19" s="463"/>
      <c r="MZ19" s="463"/>
      <c r="NA19" s="463"/>
      <c r="NB19" s="463"/>
      <c r="NC19" s="463"/>
      <c r="ND19" s="463"/>
      <c r="NE19" s="463"/>
      <c r="NF19" s="463"/>
      <c r="NG19" s="463"/>
      <c r="NH19" s="463"/>
      <c r="NI19" s="463"/>
      <c r="NJ19" s="463"/>
      <c r="NK19" s="463"/>
      <c r="NL19" s="463"/>
      <c r="NM19" s="463"/>
      <c r="NN19" s="463"/>
      <c r="NO19" s="463"/>
      <c r="NP19" s="463"/>
      <c r="NQ19" s="463"/>
      <c r="NR19" s="463"/>
      <c r="NS19" s="463"/>
      <c r="NT19" s="463"/>
      <c r="NU19" s="463"/>
      <c r="NV19" s="463"/>
      <c r="NW19" s="463"/>
      <c r="NX19" s="463"/>
      <c r="NY19" s="463"/>
      <c r="NZ19" s="463"/>
      <c r="OA19" s="463"/>
      <c r="OB19" s="463"/>
      <c r="OC19" s="463"/>
      <c r="OD19" s="463"/>
      <c r="OE19" s="463"/>
      <c r="OF19" s="463"/>
      <c r="OG19" s="463"/>
      <c r="OH19" s="463"/>
      <c r="OI19" s="463"/>
      <c r="OJ19" s="463"/>
      <c r="OK19" s="463"/>
      <c r="OL19" s="463"/>
      <c r="OM19" s="463"/>
      <c r="ON19" s="463"/>
      <c r="OO19" s="463"/>
      <c r="OP19" s="463"/>
      <c r="OQ19" s="463"/>
      <c r="OR19" s="463"/>
      <c r="OS19" s="463"/>
      <c r="OT19" s="463"/>
      <c r="OU19" s="463"/>
      <c r="OV19" s="463"/>
      <c r="OW19" s="463"/>
      <c r="OX19" s="463"/>
      <c r="OY19" s="463"/>
      <c r="OZ19" s="463"/>
      <c r="PA19" s="463"/>
      <c r="PB19" s="463"/>
      <c r="PC19" s="463"/>
      <c r="PD19" s="463"/>
      <c r="PE19" s="463"/>
      <c r="PF19" s="463"/>
      <c r="PG19" s="463"/>
      <c r="PH19" s="463"/>
      <c r="PI19" s="463"/>
      <c r="PJ19" s="463"/>
      <c r="PK19" s="463"/>
      <c r="PL19" s="463"/>
      <c r="PM19" s="463"/>
      <c r="PN19" s="463"/>
      <c r="PO19" s="463"/>
      <c r="PP19" s="463"/>
      <c r="PQ19" s="463"/>
      <c r="PR19" s="463"/>
      <c r="PS19" s="463"/>
      <c r="PT19" s="463"/>
      <c r="PU19" s="463"/>
      <c r="PV19" s="463"/>
      <c r="PW19" s="463"/>
      <c r="PX19" s="463"/>
      <c r="PY19" s="463"/>
      <c r="PZ19" s="463"/>
      <c r="QA19" s="463"/>
      <c r="QB19" s="463"/>
      <c r="QC19" s="463"/>
      <c r="QD19" s="463"/>
      <c r="QE19" s="463"/>
      <c r="QF19" s="463"/>
      <c r="QG19" s="463"/>
      <c r="QH19" s="463"/>
      <c r="QI19" s="463"/>
      <c r="QJ19" s="463"/>
      <c r="QK19" s="463"/>
      <c r="QL19" s="463"/>
      <c r="QM19" s="463"/>
      <c r="QN19" s="463"/>
      <c r="QO19" s="463"/>
      <c r="QP19" s="463"/>
      <c r="QQ19" s="463"/>
      <c r="QR19" s="463"/>
      <c r="QS19" s="463"/>
      <c r="QT19" s="463"/>
      <c r="QU19" s="463"/>
      <c r="QV19" s="463"/>
      <c r="QW19" s="463"/>
      <c r="QX19" s="463"/>
      <c r="QY19" s="463"/>
      <c r="QZ19" s="463"/>
      <c r="RA19" s="463"/>
      <c r="RB19" s="463"/>
      <c r="RC19" s="463"/>
      <c r="RD19" s="463"/>
      <c r="RE19" s="463"/>
      <c r="RF19" s="463"/>
      <c r="RG19" s="463"/>
      <c r="RH19" s="463"/>
      <c r="RI19" s="463"/>
      <c r="RJ19" s="463"/>
      <c r="RK19" s="463"/>
      <c r="RL19" s="463"/>
      <c r="RM19" s="463"/>
      <c r="RN19" s="463"/>
      <c r="RO19" s="463"/>
      <c r="RP19" s="463"/>
      <c r="RQ19" s="463"/>
      <c r="RR19" s="463"/>
      <c r="RS19" s="463"/>
      <c r="RT19" s="463"/>
      <c r="RU19" s="463"/>
      <c r="RV19" s="463"/>
      <c r="RW19" s="463"/>
      <c r="RX19" s="463"/>
      <c r="RY19" s="463"/>
      <c r="RZ19" s="463"/>
      <c r="SA19" s="463"/>
      <c r="SB19" s="463"/>
      <c r="SC19" s="463"/>
      <c r="SD19" s="463"/>
      <c r="SE19" s="463"/>
      <c r="SF19" s="463"/>
      <c r="SG19" s="463"/>
      <c r="SH19" s="463"/>
      <c r="SI19" s="463"/>
      <c r="SJ19" s="463"/>
      <c r="SK19" s="463"/>
      <c r="SL19" s="463"/>
      <c r="SM19" s="463"/>
      <c r="SN19" s="463"/>
      <c r="SO19" s="463"/>
      <c r="SP19" s="463"/>
      <c r="SQ19" s="463"/>
      <c r="SR19" s="463"/>
      <c r="SS19" s="463"/>
      <c r="ST19" s="463"/>
      <c r="SU19" s="463"/>
      <c r="SV19" s="463"/>
      <c r="SW19" s="463"/>
      <c r="SX19" s="463"/>
      <c r="SY19" s="463"/>
      <c r="SZ19" s="463"/>
      <c r="TA19" s="463"/>
      <c r="TB19" s="463"/>
      <c r="TC19" s="463"/>
      <c r="TD19" s="463"/>
      <c r="TE19" s="463"/>
      <c r="TF19" s="463"/>
      <c r="TG19" s="463"/>
      <c r="TH19" s="463"/>
      <c r="TI19" s="463"/>
      <c r="TJ19" s="463"/>
      <c r="TK19" s="463"/>
      <c r="TL19" s="463"/>
      <c r="TM19" s="463"/>
      <c r="TN19" s="463"/>
      <c r="TO19" s="463"/>
      <c r="TP19" s="463"/>
      <c r="TQ19" s="463"/>
      <c r="TR19" s="463"/>
      <c r="TS19" s="463"/>
      <c r="TT19" s="463"/>
      <c r="TU19" s="463"/>
      <c r="TV19" s="463"/>
      <c r="TW19" s="463"/>
      <c r="TX19" s="463"/>
      <c r="TY19" s="463"/>
      <c r="TZ19" s="463"/>
      <c r="UA19" s="463"/>
      <c r="UB19" s="463"/>
      <c r="UC19" s="463"/>
      <c r="UD19" s="463"/>
      <c r="UE19" s="463"/>
      <c r="UF19" s="463"/>
      <c r="UG19" s="463"/>
      <c r="UH19" s="463"/>
      <c r="UI19" s="463"/>
      <c r="UJ19" s="463"/>
      <c r="UK19" s="463"/>
      <c r="UL19" s="463"/>
      <c r="UM19" s="463"/>
      <c r="UN19" s="463"/>
      <c r="UO19" s="463"/>
      <c r="UP19" s="463"/>
      <c r="UQ19" s="463"/>
      <c r="UR19" s="463"/>
      <c r="US19" s="463"/>
      <c r="UT19" s="463"/>
      <c r="UU19" s="463"/>
      <c r="UV19" s="463"/>
      <c r="UW19" s="463"/>
      <c r="UX19" s="463"/>
      <c r="UY19" s="463"/>
      <c r="UZ19" s="463"/>
      <c r="VA19" s="463"/>
      <c r="VB19" s="463"/>
      <c r="VC19" s="463"/>
      <c r="VD19" s="463"/>
      <c r="VE19" s="463"/>
      <c r="VF19" s="463"/>
      <c r="VG19" s="463"/>
      <c r="VH19" s="463"/>
      <c r="VI19" s="463"/>
      <c r="VJ19" s="463"/>
      <c r="VK19" s="463"/>
      <c r="VL19" s="463"/>
      <c r="VM19" s="463"/>
      <c r="VN19" s="463"/>
      <c r="VO19" s="463"/>
      <c r="VP19" s="463"/>
      <c r="VQ19" s="463"/>
      <c r="VR19" s="463"/>
      <c r="VS19" s="463"/>
      <c r="VT19" s="463"/>
      <c r="VU19" s="463"/>
      <c r="VV19" s="463"/>
      <c r="VW19" s="463"/>
      <c r="VX19" s="463"/>
      <c r="VY19" s="463"/>
      <c r="VZ19" s="463"/>
      <c r="WA19" s="463"/>
      <c r="WB19" s="463"/>
      <c r="WC19" s="463"/>
      <c r="WD19" s="463"/>
      <c r="WE19" s="463"/>
      <c r="WF19" s="463"/>
      <c r="WG19" s="463"/>
      <c r="WH19" s="463"/>
      <c r="WI19" s="463"/>
      <c r="WJ19" s="463"/>
      <c r="WK19" s="463"/>
      <c r="WL19" s="463"/>
      <c r="WM19" s="463"/>
      <c r="WN19" s="463"/>
      <c r="WO19" s="463"/>
      <c r="WP19" s="463"/>
      <c r="WQ19" s="463"/>
      <c r="WR19" s="463"/>
      <c r="WS19" s="463"/>
      <c r="WT19" s="463"/>
      <c r="WU19" s="463"/>
      <c r="WV19" s="463"/>
      <c r="WW19" s="463"/>
      <c r="WX19" s="463"/>
      <c r="WY19" s="463"/>
      <c r="WZ19" s="463"/>
      <c r="XA19" s="463"/>
      <c r="XB19" s="463"/>
      <c r="XC19" s="463"/>
      <c r="XD19" s="463"/>
      <c r="XE19" s="463"/>
      <c r="XF19" s="463"/>
      <c r="XG19" s="463"/>
      <c r="XH19" s="463"/>
      <c r="XI19" s="463"/>
      <c r="XJ19" s="463"/>
      <c r="XK19" s="463"/>
      <c r="XL19" s="463"/>
      <c r="XM19" s="463"/>
      <c r="XN19" s="463"/>
      <c r="XO19" s="463"/>
      <c r="XP19" s="463"/>
      <c r="XQ19" s="463"/>
      <c r="XR19" s="463"/>
      <c r="XS19" s="463"/>
      <c r="XT19" s="463"/>
      <c r="XU19" s="463"/>
      <c r="XV19" s="463"/>
      <c r="XW19" s="463"/>
      <c r="XX19" s="463"/>
      <c r="XY19" s="463"/>
      <c r="XZ19" s="463"/>
      <c r="YA19" s="463"/>
      <c r="YB19" s="463"/>
      <c r="YC19" s="463"/>
      <c r="YD19" s="463"/>
      <c r="YE19" s="463"/>
      <c r="YF19" s="463"/>
      <c r="YG19" s="463"/>
      <c r="YH19" s="463"/>
      <c r="YI19" s="463"/>
      <c r="YJ19" s="463"/>
      <c r="YK19" s="463"/>
      <c r="YL19" s="463"/>
      <c r="YM19" s="463"/>
      <c r="YN19" s="463"/>
      <c r="YO19" s="463"/>
      <c r="YP19" s="463"/>
      <c r="YQ19" s="463"/>
      <c r="YR19" s="463"/>
      <c r="YS19" s="463"/>
      <c r="YT19" s="463"/>
      <c r="YU19" s="463"/>
      <c r="YV19" s="463"/>
      <c r="YW19" s="463"/>
      <c r="YX19" s="463"/>
      <c r="YY19" s="463"/>
      <c r="YZ19" s="463"/>
      <c r="ZA19" s="463"/>
      <c r="ZB19" s="463"/>
      <c r="ZC19" s="463"/>
      <c r="ZD19" s="463"/>
      <c r="ZE19" s="463"/>
      <c r="ZF19" s="463"/>
      <c r="ZG19" s="463"/>
      <c r="ZH19" s="463"/>
      <c r="ZI19" s="463"/>
      <c r="ZJ19" s="463"/>
      <c r="ZK19" s="463"/>
      <c r="ZL19" s="463"/>
      <c r="ZM19" s="463"/>
      <c r="ZN19" s="463"/>
      <c r="ZO19" s="463"/>
      <c r="ZP19" s="463"/>
      <c r="ZQ19" s="463"/>
      <c r="ZR19" s="463"/>
      <c r="ZS19" s="463"/>
      <c r="ZT19" s="463"/>
      <c r="ZU19" s="463"/>
      <c r="ZV19" s="463"/>
      <c r="ZW19" s="463"/>
      <c r="ZX19" s="463"/>
      <c r="ZY19" s="463"/>
      <c r="ZZ19" s="463"/>
      <c r="AAA19" s="463"/>
      <c r="AAB19" s="463"/>
      <c r="AAC19" s="463"/>
      <c r="AAD19" s="463"/>
      <c r="AAE19" s="463"/>
      <c r="AAF19" s="463"/>
      <c r="AAG19" s="463"/>
      <c r="AAH19" s="463"/>
      <c r="AAI19" s="463"/>
      <c r="AAJ19" s="463"/>
      <c r="AAK19" s="463"/>
      <c r="AAL19" s="463"/>
      <c r="AAM19" s="463"/>
      <c r="AAN19" s="463"/>
      <c r="AAO19" s="463"/>
      <c r="AAP19" s="463"/>
      <c r="AAQ19" s="463"/>
      <c r="AAR19" s="463"/>
      <c r="AAS19" s="463"/>
      <c r="AAT19" s="463"/>
      <c r="AAU19" s="463"/>
      <c r="AAV19" s="463"/>
      <c r="AAW19" s="463"/>
      <c r="AAX19" s="463"/>
      <c r="AAY19" s="463"/>
      <c r="AAZ19" s="463"/>
      <c r="ABA19" s="463"/>
      <c r="ABB19" s="463"/>
      <c r="ABC19" s="463"/>
      <c r="ABD19" s="463"/>
      <c r="ABE19" s="463"/>
      <c r="ABF19" s="463"/>
      <c r="ABG19" s="463"/>
      <c r="ABH19" s="463"/>
      <c r="ABI19" s="463"/>
      <c r="ABJ19" s="463"/>
      <c r="ABK19" s="463"/>
      <c r="ABL19" s="463"/>
      <c r="ABM19" s="463"/>
      <c r="ABN19" s="463"/>
      <c r="ABO19" s="463"/>
      <c r="ABP19" s="463"/>
      <c r="ABQ19" s="463"/>
      <c r="ABR19" s="463"/>
      <c r="ABS19" s="463"/>
      <c r="ABT19" s="463"/>
      <c r="ABU19" s="463"/>
      <c r="ABV19" s="463"/>
      <c r="ABW19" s="463"/>
      <c r="ABX19" s="463"/>
      <c r="ABY19" s="463"/>
      <c r="ABZ19" s="463"/>
      <c r="ACA19" s="463"/>
      <c r="ACB19" s="463"/>
      <c r="ACC19" s="463"/>
      <c r="ACD19" s="463"/>
      <c r="ACE19" s="463"/>
      <c r="ACF19" s="463"/>
      <c r="ACG19" s="463"/>
      <c r="ACH19" s="463"/>
      <c r="ACI19" s="463"/>
      <c r="ACJ19" s="463"/>
      <c r="ACK19" s="463"/>
      <c r="ACL19" s="463"/>
      <c r="ACM19" s="463"/>
      <c r="ACN19" s="463"/>
      <c r="ACO19" s="463"/>
      <c r="ACP19" s="463"/>
      <c r="ACQ19" s="463"/>
      <c r="ACR19" s="463"/>
      <c r="ACS19" s="463"/>
      <c r="ACT19" s="463"/>
      <c r="ACU19" s="463"/>
      <c r="ACV19" s="463"/>
      <c r="ACW19" s="463"/>
      <c r="ACX19" s="463"/>
      <c r="ACY19" s="463"/>
      <c r="ACZ19" s="463"/>
      <c r="ADA19" s="463"/>
      <c r="ADB19" s="463"/>
      <c r="ADC19" s="463"/>
      <c r="ADD19" s="463"/>
      <c r="ADE19" s="463"/>
      <c r="ADF19" s="463"/>
      <c r="ADG19" s="463"/>
      <c r="ADH19" s="463"/>
      <c r="ADI19" s="463"/>
      <c r="ADJ19" s="463"/>
      <c r="ADK19" s="463"/>
      <c r="ADL19" s="463"/>
      <c r="ADM19" s="463"/>
      <c r="ADN19" s="463"/>
      <c r="ADO19" s="463"/>
      <c r="ADP19" s="463"/>
      <c r="ADQ19" s="463"/>
      <c r="ADR19" s="463"/>
      <c r="ADS19" s="463"/>
      <c r="ADT19" s="463"/>
      <c r="ADU19" s="463"/>
      <c r="ADV19" s="463"/>
      <c r="ADW19" s="463"/>
      <c r="ADX19" s="463"/>
      <c r="ADY19" s="463"/>
      <c r="ADZ19" s="463"/>
      <c r="AEA19" s="463"/>
      <c r="AEB19" s="463"/>
      <c r="AEC19" s="463"/>
      <c r="AED19" s="463"/>
      <c r="AEE19" s="463"/>
      <c r="AEF19" s="463"/>
      <c r="AEG19" s="463"/>
      <c r="AEH19" s="463"/>
      <c r="AEI19" s="463"/>
      <c r="AEJ19" s="463"/>
      <c r="AEK19" s="463"/>
      <c r="AEL19" s="463"/>
      <c r="AEM19" s="463"/>
      <c r="AEN19" s="463"/>
      <c r="AEO19" s="463"/>
      <c r="AEP19" s="463"/>
      <c r="AEQ19" s="463"/>
      <c r="AER19" s="463"/>
      <c r="AES19" s="463"/>
      <c r="AET19" s="463"/>
      <c r="AEU19" s="463"/>
      <c r="AEV19" s="463"/>
      <c r="AEW19" s="463"/>
      <c r="AEX19" s="463"/>
      <c r="AEY19" s="463"/>
      <c r="AEZ19" s="463"/>
      <c r="AFA19" s="463"/>
      <c r="AFB19" s="463"/>
      <c r="AFC19" s="463"/>
      <c r="AFD19" s="463"/>
      <c r="AFE19" s="463"/>
      <c r="AFF19" s="463"/>
      <c r="AFG19" s="463"/>
      <c r="AFH19" s="463"/>
      <c r="AFI19" s="463"/>
      <c r="AFJ19" s="463"/>
      <c r="AFK19" s="463"/>
      <c r="AFL19" s="463"/>
      <c r="AFM19" s="463"/>
      <c r="AFN19" s="463"/>
      <c r="AFO19" s="463"/>
      <c r="AFP19" s="463"/>
      <c r="AFQ19" s="463"/>
      <c r="AFR19" s="463"/>
      <c r="AFS19" s="463"/>
      <c r="AFT19" s="463"/>
      <c r="AFU19" s="463"/>
      <c r="AFV19" s="463"/>
      <c r="AFW19" s="463"/>
      <c r="AFX19" s="463"/>
      <c r="AFY19" s="463"/>
      <c r="AFZ19" s="463"/>
      <c r="AGA19" s="463"/>
      <c r="AGB19" s="463"/>
      <c r="AGC19" s="463"/>
      <c r="AGD19" s="463"/>
      <c r="AGE19" s="463"/>
      <c r="AGF19" s="463"/>
      <c r="AGG19" s="463"/>
      <c r="AGH19" s="463"/>
      <c r="AGI19" s="463"/>
      <c r="AGJ19" s="463"/>
      <c r="AGK19" s="463"/>
      <c r="AGL19" s="463"/>
      <c r="AGM19" s="463"/>
      <c r="AGN19" s="463"/>
      <c r="AGO19" s="463"/>
      <c r="AGP19" s="463"/>
      <c r="AGQ19" s="463"/>
      <c r="AGR19" s="463"/>
      <c r="AGS19" s="463"/>
      <c r="AGT19" s="463"/>
      <c r="AGU19" s="463"/>
      <c r="AGV19" s="463"/>
      <c r="AGW19" s="463"/>
      <c r="AGX19" s="463"/>
      <c r="AGY19" s="463"/>
      <c r="AGZ19" s="463"/>
      <c r="AHA19" s="463"/>
      <c r="AHB19" s="463"/>
      <c r="AHC19" s="463"/>
      <c r="AHD19" s="463"/>
      <c r="AHE19" s="463"/>
      <c r="AHF19" s="463"/>
      <c r="AHG19" s="463"/>
      <c r="AHH19" s="463"/>
      <c r="AHI19" s="463"/>
      <c r="AHJ19" s="463"/>
      <c r="AHK19" s="463"/>
      <c r="AHL19" s="463"/>
      <c r="AHM19" s="463"/>
      <c r="AHN19" s="463"/>
      <c r="AHO19" s="463"/>
      <c r="AHP19" s="463"/>
      <c r="AHQ19" s="463"/>
      <c r="AHR19" s="463"/>
      <c r="AHS19" s="463"/>
      <c r="AHT19" s="463"/>
      <c r="AHU19" s="463"/>
      <c r="AHV19" s="463"/>
      <c r="AHW19" s="463"/>
      <c r="AHX19" s="463"/>
      <c r="AHY19" s="463"/>
      <c r="AHZ19" s="463"/>
      <c r="AIA19" s="463"/>
      <c r="AIB19" s="463"/>
      <c r="AIC19" s="463"/>
      <c r="AID19" s="463"/>
      <c r="AIE19" s="463"/>
      <c r="AIF19" s="463"/>
      <c r="AIG19" s="463"/>
      <c r="AIH19" s="463"/>
      <c r="AII19" s="463"/>
      <c r="AIJ19" s="463"/>
      <c r="AIK19" s="463"/>
      <c r="AIL19" s="463"/>
      <c r="AIM19" s="463"/>
      <c r="AIN19" s="463"/>
      <c r="AIO19" s="463"/>
      <c r="AIP19" s="463"/>
      <c r="AIQ19" s="463"/>
      <c r="AIR19" s="463"/>
      <c r="AIS19" s="463"/>
      <c r="AIT19" s="463"/>
      <c r="AIU19" s="463"/>
      <c r="AIV19" s="463"/>
      <c r="AIW19" s="463"/>
      <c r="AIX19" s="463"/>
      <c r="AIY19" s="463"/>
      <c r="AIZ19" s="463"/>
      <c r="AJA19" s="463"/>
      <c r="AJB19" s="463"/>
      <c r="AJC19" s="463"/>
      <c r="AJD19" s="463"/>
      <c r="AJE19" s="463"/>
      <c r="AJF19" s="463"/>
      <c r="AJG19" s="463"/>
      <c r="AJH19" s="463"/>
      <c r="AJI19" s="463"/>
      <c r="AJJ19" s="463"/>
      <c r="AJK19" s="463"/>
      <c r="AJL19" s="463"/>
      <c r="AJM19" s="463"/>
      <c r="AJN19" s="463"/>
      <c r="AJO19" s="463"/>
      <c r="AJP19" s="463"/>
      <c r="AJQ19" s="463"/>
      <c r="AJR19" s="463"/>
      <c r="AJS19" s="463"/>
      <c r="AJT19" s="463"/>
      <c r="AJU19" s="463"/>
      <c r="AJV19" s="463"/>
      <c r="AJW19" s="463"/>
      <c r="AJX19" s="463"/>
      <c r="AJY19" s="463"/>
      <c r="AJZ19" s="463"/>
      <c r="AKA19" s="463"/>
      <c r="AKB19" s="463"/>
      <c r="AKC19" s="463"/>
      <c r="AKD19" s="463"/>
      <c r="AKE19" s="463"/>
    </row>
    <row r="20" spans="1:986">
      <c r="B20" s="471" t="s">
        <v>122</v>
      </c>
      <c r="C20" s="493"/>
      <c r="D20" s="470">
        <f>D7/$D7</f>
        <v>1</v>
      </c>
      <c r="E20" s="470">
        <f t="shared" ref="E20:N20" si="3">E7/$D7</f>
        <v>0.53619198422121594</v>
      </c>
      <c r="F20" s="470">
        <f t="shared" si="3"/>
        <v>0.63128857708244424</v>
      </c>
      <c r="G20" s="470">
        <f t="shared" si="3"/>
        <v>0.98454929229941768</v>
      </c>
      <c r="H20" s="470">
        <f t="shared" si="3"/>
        <v>0.99530380527045004</v>
      </c>
      <c r="I20" s="470">
        <f t="shared" si="3"/>
        <v>1.0719933303966842</v>
      </c>
      <c r="J20" s="470">
        <f t="shared" si="3"/>
        <v>1.1565425864269612</v>
      </c>
      <c r="K20" s="470">
        <f t="shared" si="3"/>
        <v>1.0657870545806967</v>
      </c>
      <c r="L20" s="470">
        <f t="shared" si="3"/>
        <v>1.0599058023862629</v>
      </c>
      <c r="M20" s="470">
        <f t="shared" si="3"/>
        <v>1.1269435561552712</v>
      </c>
      <c r="N20" s="470">
        <f t="shared" si="3"/>
        <v>1.216534422845966</v>
      </c>
      <c r="O20" s="462"/>
      <c r="P20" s="463"/>
      <c r="Q20" s="463"/>
      <c r="R20" s="463"/>
      <c r="S20" s="463"/>
      <c r="T20" s="463"/>
      <c r="U20" s="463"/>
      <c r="V20" s="463"/>
      <c r="W20" s="463"/>
      <c r="X20" s="463"/>
      <c r="Y20" s="463"/>
      <c r="Z20" s="463"/>
      <c r="AA20" s="463"/>
      <c r="AB20" s="463"/>
      <c r="AC20" s="463"/>
      <c r="AD20" s="463"/>
      <c r="AE20" s="463"/>
      <c r="AF20" s="463"/>
      <c r="AG20" s="463"/>
      <c r="AH20" s="463"/>
      <c r="AI20" s="463"/>
      <c r="AJ20" s="463"/>
      <c r="AK20" s="463"/>
      <c r="AL20" s="463"/>
      <c r="AM20" s="463"/>
      <c r="AN20" s="463"/>
      <c r="AO20" s="463"/>
      <c r="AP20" s="463"/>
      <c r="AQ20" s="463"/>
      <c r="AR20" s="463"/>
      <c r="AS20" s="463"/>
      <c r="AT20" s="463"/>
      <c r="AU20" s="463"/>
      <c r="AV20" s="463"/>
      <c r="AW20" s="463"/>
      <c r="AX20" s="463"/>
      <c r="AY20" s="463"/>
      <c r="AZ20" s="463"/>
      <c r="BA20" s="463"/>
      <c r="BB20" s="463"/>
      <c r="BC20" s="463"/>
      <c r="BD20" s="463"/>
      <c r="BE20" s="463"/>
      <c r="BF20" s="463"/>
      <c r="BG20" s="463"/>
      <c r="BH20" s="463"/>
      <c r="BI20" s="463"/>
      <c r="BJ20" s="463"/>
      <c r="BK20" s="463"/>
      <c r="BL20" s="463"/>
      <c r="BM20" s="463"/>
      <c r="BN20" s="463"/>
      <c r="BO20" s="463"/>
      <c r="BP20" s="463"/>
      <c r="BQ20" s="463"/>
      <c r="BR20" s="463"/>
      <c r="BS20" s="463"/>
      <c r="BT20" s="463"/>
      <c r="BU20" s="463"/>
      <c r="BV20" s="463"/>
      <c r="BW20" s="463"/>
      <c r="BX20" s="463"/>
      <c r="BY20" s="463"/>
      <c r="BZ20" s="463"/>
      <c r="CA20" s="463"/>
      <c r="CB20" s="463"/>
      <c r="CC20" s="463"/>
      <c r="CD20" s="463"/>
      <c r="CE20" s="463"/>
      <c r="CF20" s="463"/>
      <c r="CG20" s="463"/>
      <c r="CH20" s="463"/>
      <c r="CI20" s="463"/>
      <c r="CJ20" s="463"/>
      <c r="CK20" s="463"/>
      <c r="CL20" s="463"/>
      <c r="CM20" s="463"/>
      <c r="CN20" s="463"/>
      <c r="CO20" s="463"/>
      <c r="CP20" s="463"/>
      <c r="CQ20" s="463"/>
      <c r="CR20" s="463"/>
      <c r="CS20" s="463"/>
      <c r="CT20" s="463"/>
      <c r="CU20" s="463"/>
      <c r="CV20" s="463"/>
      <c r="CW20" s="463"/>
      <c r="CX20" s="463"/>
      <c r="CY20" s="463"/>
      <c r="CZ20" s="463"/>
      <c r="DA20" s="463"/>
      <c r="DB20" s="463"/>
      <c r="DC20" s="463"/>
      <c r="DD20" s="463"/>
      <c r="DE20" s="463"/>
      <c r="DF20" s="463"/>
      <c r="DG20" s="463"/>
      <c r="DH20" s="463"/>
      <c r="DI20" s="463"/>
      <c r="DJ20" s="463"/>
      <c r="DK20" s="463"/>
      <c r="DL20" s="463"/>
      <c r="DM20" s="463"/>
      <c r="DN20" s="463"/>
      <c r="DO20" s="463"/>
      <c r="DP20" s="463"/>
      <c r="DQ20" s="463"/>
      <c r="DR20" s="463"/>
      <c r="DS20" s="463"/>
      <c r="DT20" s="463"/>
      <c r="DU20" s="463"/>
      <c r="DV20" s="463"/>
      <c r="DW20" s="463"/>
      <c r="DX20" s="463"/>
      <c r="DY20" s="463"/>
      <c r="DZ20" s="463"/>
      <c r="EA20" s="463"/>
      <c r="EB20" s="463"/>
      <c r="EC20" s="463"/>
      <c r="ED20" s="463"/>
      <c r="EE20" s="463"/>
      <c r="EF20" s="463"/>
      <c r="EG20" s="463"/>
      <c r="EH20" s="463"/>
      <c r="EI20" s="463"/>
      <c r="EJ20" s="463"/>
      <c r="EK20" s="463"/>
      <c r="EL20" s="463"/>
      <c r="EM20" s="463"/>
      <c r="EN20" s="463"/>
      <c r="EO20" s="463"/>
      <c r="EP20" s="463"/>
      <c r="EQ20" s="463"/>
      <c r="ER20" s="463"/>
      <c r="ES20" s="463"/>
      <c r="ET20" s="463"/>
      <c r="EU20" s="463"/>
      <c r="EV20" s="463"/>
      <c r="EW20" s="463"/>
      <c r="EX20" s="463"/>
      <c r="EY20" s="463"/>
      <c r="EZ20" s="463"/>
      <c r="FA20" s="463"/>
      <c r="FB20" s="463"/>
      <c r="FC20" s="463"/>
      <c r="FD20" s="463"/>
      <c r="FE20" s="463"/>
      <c r="FF20" s="463"/>
      <c r="FG20" s="463"/>
      <c r="FH20" s="463"/>
      <c r="FI20" s="463"/>
      <c r="FJ20" s="463"/>
      <c r="FK20" s="463"/>
      <c r="FL20" s="463"/>
      <c r="FM20" s="463"/>
      <c r="FN20" s="463"/>
      <c r="FO20" s="463"/>
      <c r="FP20" s="463"/>
      <c r="FQ20" s="463"/>
      <c r="FR20" s="463"/>
      <c r="FS20" s="463"/>
      <c r="FT20" s="463"/>
      <c r="FU20" s="463"/>
      <c r="FV20" s="463"/>
      <c r="FW20" s="463"/>
      <c r="FX20" s="463"/>
      <c r="FY20" s="463"/>
      <c r="FZ20" s="463"/>
      <c r="GA20" s="463"/>
      <c r="GB20" s="463"/>
      <c r="GC20" s="463"/>
      <c r="GD20" s="463"/>
      <c r="GE20" s="463"/>
      <c r="GF20" s="463"/>
      <c r="GG20" s="463"/>
      <c r="GH20" s="463"/>
      <c r="GI20" s="463"/>
      <c r="GJ20" s="463"/>
      <c r="GK20" s="463"/>
      <c r="GL20" s="463"/>
      <c r="GM20" s="463"/>
      <c r="GN20" s="463"/>
      <c r="GO20" s="463"/>
      <c r="GP20" s="463"/>
      <c r="GQ20" s="463"/>
      <c r="GR20" s="463"/>
      <c r="GS20" s="463"/>
      <c r="GT20" s="463"/>
      <c r="GU20" s="463"/>
      <c r="GV20" s="463"/>
      <c r="GW20" s="463"/>
      <c r="GX20" s="463"/>
      <c r="GY20" s="463"/>
      <c r="GZ20" s="463"/>
      <c r="HA20" s="463"/>
      <c r="HB20" s="463"/>
      <c r="HC20" s="463"/>
      <c r="HD20" s="463"/>
      <c r="HE20" s="463"/>
      <c r="HF20" s="463"/>
      <c r="HG20" s="463"/>
      <c r="HH20" s="463"/>
      <c r="HI20" s="463"/>
      <c r="HJ20" s="463"/>
      <c r="HK20" s="463"/>
      <c r="HL20" s="463"/>
      <c r="HM20" s="463"/>
      <c r="HN20" s="463"/>
      <c r="HO20" s="463"/>
      <c r="HP20" s="463"/>
      <c r="HQ20" s="463"/>
      <c r="HR20" s="463"/>
      <c r="HS20" s="463"/>
      <c r="HT20" s="463"/>
      <c r="HU20" s="463"/>
      <c r="HV20" s="463"/>
      <c r="HW20" s="463"/>
      <c r="HX20" s="463"/>
      <c r="HY20" s="463"/>
      <c r="HZ20" s="463"/>
      <c r="IA20" s="463"/>
      <c r="IB20" s="463"/>
      <c r="IC20" s="463"/>
      <c r="ID20" s="463"/>
      <c r="IE20" s="463"/>
      <c r="IF20" s="463"/>
      <c r="IG20" s="463"/>
      <c r="IH20" s="463"/>
      <c r="II20" s="463"/>
      <c r="IJ20" s="463"/>
      <c r="IK20" s="463"/>
      <c r="IL20" s="463"/>
      <c r="IM20" s="463"/>
      <c r="IN20" s="463"/>
      <c r="IO20" s="463"/>
      <c r="IP20" s="463"/>
      <c r="IQ20" s="463"/>
      <c r="IR20" s="463"/>
      <c r="IS20" s="463"/>
      <c r="IT20" s="463"/>
      <c r="IU20" s="463"/>
      <c r="IV20" s="463"/>
      <c r="IW20" s="463"/>
      <c r="IX20" s="463"/>
      <c r="IY20" s="463"/>
      <c r="IZ20" s="463"/>
      <c r="JA20" s="463"/>
      <c r="JB20" s="463"/>
      <c r="JC20" s="463"/>
      <c r="JD20" s="463"/>
      <c r="JE20" s="463"/>
      <c r="JF20" s="463"/>
      <c r="JG20" s="463"/>
      <c r="JH20" s="463"/>
      <c r="JI20" s="463"/>
      <c r="JJ20" s="463"/>
      <c r="JK20" s="463"/>
      <c r="JL20" s="463"/>
      <c r="JM20" s="463"/>
      <c r="JN20" s="463"/>
      <c r="JO20" s="463"/>
      <c r="JP20" s="463"/>
      <c r="JQ20" s="463"/>
      <c r="JR20" s="463"/>
      <c r="JS20" s="463"/>
      <c r="JT20" s="463"/>
      <c r="JU20" s="463"/>
      <c r="JV20" s="463"/>
      <c r="JW20" s="463"/>
      <c r="JX20" s="463"/>
      <c r="JY20" s="463"/>
      <c r="JZ20" s="463"/>
      <c r="KA20" s="463"/>
      <c r="KB20" s="463"/>
      <c r="KC20" s="463"/>
      <c r="KD20" s="463"/>
      <c r="KE20" s="463"/>
      <c r="KF20" s="463"/>
      <c r="KG20" s="463"/>
      <c r="KH20" s="463"/>
      <c r="KI20" s="463"/>
      <c r="KJ20" s="463"/>
      <c r="KK20" s="463"/>
      <c r="KL20" s="463"/>
      <c r="KM20" s="463"/>
      <c r="KN20" s="463"/>
      <c r="KO20" s="463"/>
      <c r="KP20" s="463"/>
      <c r="KQ20" s="463"/>
      <c r="KR20" s="463"/>
      <c r="KS20" s="463"/>
      <c r="KT20" s="463"/>
      <c r="KU20" s="463"/>
      <c r="KV20" s="463"/>
      <c r="KW20" s="463"/>
      <c r="KX20" s="463"/>
      <c r="KY20" s="463"/>
      <c r="KZ20" s="463"/>
      <c r="LA20" s="463"/>
      <c r="LB20" s="463"/>
      <c r="LC20" s="463"/>
      <c r="LD20" s="463"/>
      <c r="LE20" s="463"/>
      <c r="LF20" s="463"/>
      <c r="LG20" s="463"/>
      <c r="LH20" s="463"/>
      <c r="LI20" s="463"/>
      <c r="LJ20" s="463"/>
      <c r="LK20" s="463"/>
      <c r="LL20" s="463"/>
      <c r="LM20" s="463"/>
      <c r="LN20" s="463"/>
      <c r="LO20" s="463"/>
      <c r="LP20" s="463"/>
      <c r="LQ20" s="463"/>
      <c r="LR20" s="463"/>
      <c r="LS20" s="463"/>
      <c r="LT20" s="463"/>
      <c r="LU20" s="463"/>
      <c r="LV20" s="463"/>
      <c r="LW20" s="463"/>
      <c r="LX20" s="463"/>
      <c r="LY20" s="463"/>
      <c r="LZ20" s="463"/>
      <c r="MA20" s="463"/>
      <c r="MB20" s="463"/>
      <c r="MC20" s="463"/>
      <c r="MD20" s="463"/>
      <c r="ME20" s="463"/>
      <c r="MF20" s="463"/>
      <c r="MG20" s="463"/>
      <c r="MH20" s="463"/>
      <c r="MI20" s="463"/>
      <c r="MJ20" s="463"/>
      <c r="MK20" s="463"/>
      <c r="ML20" s="463"/>
      <c r="MM20" s="463"/>
      <c r="MN20" s="463"/>
      <c r="MO20" s="463"/>
      <c r="MP20" s="463"/>
      <c r="MQ20" s="463"/>
      <c r="MR20" s="463"/>
      <c r="MS20" s="463"/>
      <c r="MT20" s="463"/>
      <c r="MU20" s="463"/>
      <c r="MV20" s="463"/>
      <c r="MW20" s="463"/>
      <c r="MX20" s="463"/>
      <c r="MY20" s="463"/>
      <c r="MZ20" s="463"/>
      <c r="NA20" s="463"/>
      <c r="NB20" s="463"/>
      <c r="NC20" s="463"/>
      <c r="ND20" s="463"/>
      <c r="NE20" s="463"/>
      <c r="NF20" s="463"/>
      <c r="NG20" s="463"/>
      <c r="NH20" s="463"/>
      <c r="NI20" s="463"/>
      <c r="NJ20" s="463"/>
      <c r="NK20" s="463"/>
      <c r="NL20" s="463"/>
      <c r="NM20" s="463"/>
      <c r="NN20" s="463"/>
      <c r="NO20" s="463"/>
      <c r="NP20" s="463"/>
      <c r="NQ20" s="463"/>
      <c r="NR20" s="463"/>
      <c r="NS20" s="463"/>
      <c r="NT20" s="463"/>
      <c r="NU20" s="463"/>
      <c r="NV20" s="463"/>
      <c r="NW20" s="463"/>
      <c r="NX20" s="463"/>
      <c r="NY20" s="463"/>
      <c r="NZ20" s="463"/>
      <c r="OA20" s="463"/>
      <c r="OB20" s="463"/>
      <c r="OC20" s="463"/>
      <c r="OD20" s="463"/>
      <c r="OE20" s="463"/>
      <c r="OF20" s="463"/>
      <c r="OG20" s="463"/>
      <c r="OH20" s="463"/>
      <c r="OI20" s="463"/>
      <c r="OJ20" s="463"/>
      <c r="OK20" s="463"/>
      <c r="OL20" s="463"/>
      <c r="OM20" s="463"/>
      <c r="ON20" s="463"/>
      <c r="OO20" s="463"/>
      <c r="OP20" s="463"/>
      <c r="OQ20" s="463"/>
      <c r="OR20" s="463"/>
      <c r="OS20" s="463"/>
      <c r="OT20" s="463"/>
      <c r="OU20" s="463"/>
      <c r="OV20" s="463"/>
      <c r="OW20" s="463"/>
      <c r="OX20" s="463"/>
      <c r="OY20" s="463"/>
      <c r="OZ20" s="463"/>
      <c r="PA20" s="463"/>
      <c r="PB20" s="463"/>
      <c r="PC20" s="463"/>
      <c r="PD20" s="463"/>
      <c r="PE20" s="463"/>
      <c r="PF20" s="463"/>
      <c r="PG20" s="463"/>
      <c r="PH20" s="463"/>
      <c r="PI20" s="463"/>
      <c r="PJ20" s="463"/>
      <c r="PK20" s="463"/>
      <c r="PL20" s="463"/>
      <c r="PM20" s="463"/>
      <c r="PN20" s="463"/>
      <c r="PO20" s="463"/>
      <c r="PP20" s="463"/>
      <c r="PQ20" s="463"/>
      <c r="PR20" s="463"/>
      <c r="PS20" s="463"/>
      <c r="PT20" s="463"/>
      <c r="PU20" s="463"/>
      <c r="PV20" s="463"/>
      <c r="PW20" s="463"/>
      <c r="PX20" s="463"/>
      <c r="PY20" s="463"/>
      <c r="PZ20" s="463"/>
      <c r="QA20" s="463"/>
      <c r="QB20" s="463"/>
      <c r="QC20" s="463"/>
      <c r="QD20" s="463"/>
      <c r="QE20" s="463"/>
      <c r="QF20" s="463"/>
      <c r="QG20" s="463"/>
      <c r="QH20" s="463"/>
      <c r="QI20" s="463"/>
      <c r="QJ20" s="463"/>
      <c r="QK20" s="463"/>
      <c r="QL20" s="463"/>
      <c r="QM20" s="463"/>
      <c r="QN20" s="463"/>
      <c r="QO20" s="463"/>
      <c r="QP20" s="463"/>
      <c r="QQ20" s="463"/>
      <c r="QR20" s="463"/>
      <c r="QS20" s="463"/>
      <c r="QT20" s="463"/>
      <c r="QU20" s="463"/>
      <c r="QV20" s="463"/>
      <c r="QW20" s="463"/>
      <c r="QX20" s="463"/>
      <c r="QY20" s="463"/>
      <c r="QZ20" s="463"/>
      <c r="RA20" s="463"/>
      <c r="RB20" s="463"/>
      <c r="RC20" s="463"/>
      <c r="RD20" s="463"/>
      <c r="RE20" s="463"/>
      <c r="RF20" s="463"/>
      <c r="RG20" s="463"/>
      <c r="RH20" s="463"/>
      <c r="RI20" s="463"/>
      <c r="RJ20" s="463"/>
      <c r="RK20" s="463"/>
      <c r="RL20" s="463"/>
      <c r="RM20" s="463"/>
      <c r="RN20" s="463"/>
      <c r="RO20" s="463"/>
      <c r="RP20" s="463"/>
      <c r="RQ20" s="463"/>
      <c r="RR20" s="463"/>
      <c r="RS20" s="463"/>
      <c r="RT20" s="463"/>
      <c r="RU20" s="463"/>
      <c r="RV20" s="463"/>
      <c r="RW20" s="463"/>
      <c r="RX20" s="463"/>
      <c r="RY20" s="463"/>
      <c r="RZ20" s="463"/>
      <c r="SA20" s="463"/>
      <c r="SB20" s="463"/>
      <c r="SC20" s="463"/>
      <c r="SD20" s="463"/>
      <c r="SE20" s="463"/>
      <c r="SF20" s="463"/>
      <c r="SG20" s="463"/>
      <c r="SH20" s="463"/>
      <c r="SI20" s="463"/>
      <c r="SJ20" s="463"/>
      <c r="SK20" s="463"/>
      <c r="SL20" s="463"/>
      <c r="SM20" s="463"/>
      <c r="SN20" s="463"/>
      <c r="SO20" s="463"/>
      <c r="SP20" s="463"/>
      <c r="SQ20" s="463"/>
      <c r="SR20" s="463"/>
      <c r="SS20" s="463"/>
      <c r="ST20" s="463"/>
      <c r="SU20" s="463"/>
      <c r="SV20" s="463"/>
      <c r="SW20" s="463"/>
      <c r="SX20" s="463"/>
      <c r="SY20" s="463"/>
      <c r="SZ20" s="463"/>
      <c r="TA20" s="463"/>
      <c r="TB20" s="463"/>
      <c r="TC20" s="463"/>
      <c r="TD20" s="463"/>
      <c r="TE20" s="463"/>
      <c r="TF20" s="463"/>
      <c r="TG20" s="463"/>
      <c r="TH20" s="463"/>
      <c r="TI20" s="463"/>
      <c r="TJ20" s="463"/>
      <c r="TK20" s="463"/>
      <c r="TL20" s="463"/>
      <c r="TM20" s="463"/>
      <c r="TN20" s="463"/>
      <c r="TO20" s="463"/>
      <c r="TP20" s="463"/>
      <c r="TQ20" s="463"/>
      <c r="TR20" s="463"/>
      <c r="TS20" s="463"/>
      <c r="TT20" s="463"/>
      <c r="TU20" s="463"/>
      <c r="TV20" s="463"/>
      <c r="TW20" s="463"/>
      <c r="TX20" s="463"/>
      <c r="TY20" s="463"/>
      <c r="TZ20" s="463"/>
      <c r="UA20" s="463"/>
      <c r="UB20" s="463"/>
      <c r="UC20" s="463"/>
      <c r="UD20" s="463"/>
      <c r="UE20" s="463"/>
      <c r="UF20" s="463"/>
      <c r="UG20" s="463"/>
      <c r="UH20" s="463"/>
      <c r="UI20" s="463"/>
      <c r="UJ20" s="463"/>
      <c r="UK20" s="463"/>
      <c r="UL20" s="463"/>
      <c r="UM20" s="463"/>
      <c r="UN20" s="463"/>
      <c r="UO20" s="463"/>
      <c r="UP20" s="463"/>
      <c r="UQ20" s="463"/>
      <c r="UR20" s="463"/>
      <c r="US20" s="463"/>
      <c r="UT20" s="463"/>
      <c r="UU20" s="463"/>
      <c r="UV20" s="463"/>
      <c r="UW20" s="463"/>
      <c r="UX20" s="463"/>
      <c r="UY20" s="463"/>
      <c r="UZ20" s="463"/>
      <c r="VA20" s="463"/>
      <c r="VB20" s="463"/>
      <c r="VC20" s="463"/>
      <c r="VD20" s="463"/>
      <c r="VE20" s="463"/>
      <c r="VF20" s="463"/>
      <c r="VG20" s="463"/>
      <c r="VH20" s="463"/>
      <c r="VI20" s="463"/>
      <c r="VJ20" s="463"/>
      <c r="VK20" s="463"/>
      <c r="VL20" s="463"/>
      <c r="VM20" s="463"/>
      <c r="VN20" s="463"/>
      <c r="VO20" s="463"/>
      <c r="VP20" s="463"/>
      <c r="VQ20" s="463"/>
      <c r="VR20" s="463"/>
      <c r="VS20" s="463"/>
      <c r="VT20" s="463"/>
      <c r="VU20" s="463"/>
      <c r="VV20" s="463"/>
      <c r="VW20" s="463"/>
      <c r="VX20" s="463"/>
      <c r="VY20" s="463"/>
      <c r="VZ20" s="463"/>
      <c r="WA20" s="463"/>
      <c r="WB20" s="463"/>
      <c r="WC20" s="463"/>
      <c r="WD20" s="463"/>
      <c r="WE20" s="463"/>
      <c r="WF20" s="463"/>
      <c r="WG20" s="463"/>
      <c r="WH20" s="463"/>
      <c r="WI20" s="463"/>
      <c r="WJ20" s="463"/>
      <c r="WK20" s="463"/>
      <c r="WL20" s="463"/>
      <c r="WM20" s="463"/>
      <c r="WN20" s="463"/>
      <c r="WO20" s="463"/>
      <c r="WP20" s="463"/>
      <c r="WQ20" s="463"/>
      <c r="WR20" s="463"/>
      <c r="WS20" s="463"/>
      <c r="WT20" s="463"/>
      <c r="WU20" s="463"/>
      <c r="WV20" s="463"/>
      <c r="WW20" s="463"/>
      <c r="WX20" s="463"/>
      <c r="WY20" s="463"/>
      <c r="WZ20" s="463"/>
      <c r="XA20" s="463"/>
      <c r="XB20" s="463"/>
      <c r="XC20" s="463"/>
      <c r="XD20" s="463"/>
      <c r="XE20" s="463"/>
      <c r="XF20" s="463"/>
      <c r="XG20" s="463"/>
      <c r="XH20" s="463"/>
      <c r="XI20" s="463"/>
      <c r="XJ20" s="463"/>
      <c r="XK20" s="463"/>
      <c r="XL20" s="463"/>
      <c r="XM20" s="463"/>
      <c r="XN20" s="463"/>
      <c r="XO20" s="463"/>
      <c r="XP20" s="463"/>
      <c r="XQ20" s="463"/>
      <c r="XR20" s="463"/>
      <c r="XS20" s="463"/>
      <c r="XT20" s="463"/>
      <c r="XU20" s="463"/>
      <c r="XV20" s="463"/>
      <c r="XW20" s="463"/>
      <c r="XX20" s="463"/>
      <c r="XY20" s="463"/>
      <c r="XZ20" s="463"/>
      <c r="YA20" s="463"/>
      <c r="YB20" s="463"/>
      <c r="YC20" s="463"/>
      <c r="YD20" s="463"/>
      <c r="YE20" s="463"/>
      <c r="YF20" s="463"/>
      <c r="YG20" s="463"/>
      <c r="YH20" s="463"/>
      <c r="YI20" s="463"/>
      <c r="YJ20" s="463"/>
      <c r="YK20" s="463"/>
      <c r="YL20" s="463"/>
      <c r="YM20" s="463"/>
      <c r="YN20" s="463"/>
      <c r="YO20" s="463"/>
      <c r="YP20" s="463"/>
      <c r="YQ20" s="463"/>
      <c r="YR20" s="463"/>
      <c r="YS20" s="463"/>
      <c r="YT20" s="463"/>
      <c r="YU20" s="463"/>
      <c r="YV20" s="463"/>
      <c r="YW20" s="463"/>
      <c r="YX20" s="463"/>
      <c r="YY20" s="463"/>
      <c r="YZ20" s="463"/>
      <c r="ZA20" s="463"/>
      <c r="ZB20" s="463"/>
      <c r="ZC20" s="463"/>
      <c r="ZD20" s="463"/>
      <c r="ZE20" s="463"/>
      <c r="ZF20" s="463"/>
      <c r="ZG20" s="463"/>
      <c r="ZH20" s="463"/>
      <c r="ZI20" s="463"/>
      <c r="ZJ20" s="463"/>
      <c r="ZK20" s="463"/>
      <c r="ZL20" s="463"/>
      <c r="ZM20" s="463"/>
      <c r="ZN20" s="463"/>
      <c r="ZO20" s="463"/>
      <c r="ZP20" s="463"/>
      <c r="ZQ20" s="463"/>
      <c r="ZR20" s="463"/>
      <c r="ZS20" s="463"/>
      <c r="ZT20" s="463"/>
      <c r="ZU20" s="463"/>
      <c r="ZV20" s="463"/>
      <c r="ZW20" s="463"/>
      <c r="ZX20" s="463"/>
      <c r="ZY20" s="463"/>
      <c r="ZZ20" s="463"/>
      <c r="AAA20" s="463"/>
      <c r="AAB20" s="463"/>
      <c r="AAC20" s="463"/>
      <c r="AAD20" s="463"/>
      <c r="AAE20" s="463"/>
      <c r="AAF20" s="463"/>
      <c r="AAG20" s="463"/>
      <c r="AAH20" s="463"/>
      <c r="AAI20" s="463"/>
      <c r="AAJ20" s="463"/>
      <c r="AAK20" s="463"/>
      <c r="AAL20" s="463"/>
      <c r="AAM20" s="463"/>
      <c r="AAN20" s="463"/>
      <c r="AAO20" s="463"/>
      <c r="AAP20" s="463"/>
      <c r="AAQ20" s="463"/>
      <c r="AAR20" s="463"/>
      <c r="AAS20" s="463"/>
      <c r="AAT20" s="463"/>
      <c r="AAU20" s="463"/>
      <c r="AAV20" s="463"/>
      <c r="AAW20" s="463"/>
      <c r="AAX20" s="463"/>
      <c r="AAY20" s="463"/>
      <c r="AAZ20" s="463"/>
      <c r="ABA20" s="463"/>
      <c r="ABB20" s="463"/>
      <c r="ABC20" s="463"/>
      <c r="ABD20" s="463"/>
      <c r="ABE20" s="463"/>
      <c r="ABF20" s="463"/>
      <c r="ABG20" s="463"/>
      <c r="ABH20" s="463"/>
      <c r="ABI20" s="463"/>
      <c r="ABJ20" s="463"/>
      <c r="ABK20" s="463"/>
      <c r="ABL20" s="463"/>
      <c r="ABM20" s="463"/>
      <c r="ABN20" s="463"/>
      <c r="ABO20" s="463"/>
      <c r="ABP20" s="463"/>
      <c r="ABQ20" s="463"/>
      <c r="ABR20" s="463"/>
      <c r="ABS20" s="463"/>
      <c r="ABT20" s="463"/>
      <c r="ABU20" s="463"/>
      <c r="ABV20" s="463"/>
      <c r="ABW20" s="463"/>
      <c r="ABX20" s="463"/>
      <c r="ABY20" s="463"/>
      <c r="ABZ20" s="463"/>
      <c r="ACA20" s="463"/>
      <c r="ACB20" s="463"/>
      <c r="ACC20" s="463"/>
      <c r="ACD20" s="463"/>
      <c r="ACE20" s="463"/>
      <c r="ACF20" s="463"/>
      <c r="ACG20" s="463"/>
      <c r="ACH20" s="463"/>
      <c r="ACI20" s="463"/>
      <c r="ACJ20" s="463"/>
      <c r="ACK20" s="463"/>
      <c r="ACL20" s="463"/>
      <c r="ACM20" s="463"/>
      <c r="ACN20" s="463"/>
      <c r="ACO20" s="463"/>
      <c r="ACP20" s="463"/>
      <c r="ACQ20" s="463"/>
      <c r="ACR20" s="463"/>
      <c r="ACS20" s="463"/>
      <c r="ACT20" s="463"/>
      <c r="ACU20" s="463"/>
      <c r="ACV20" s="463"/>
      <c r="ACW20" s="463"/>
      <c r="ACX20" s="463"/>
      <c r="ACY20" s="463"/>
      <c r="ACZ20" s="463"/>
      <c r="ADA20" s="463"/>
      <c r="ADB20" s="463"/>
      <c r="ADC20" s="463"/>
      <c r="ADD20" s="463"/>
      <c r="ADE20" s="463"/>
      <c r="ADF20" s="463"/>
      <c r="ADG20" s="463"/>
      <c r="ADH20" s="463"/>
      <c r="ADI20" s="463"/>
      <c r="ADJ20" s="463"/>
      <c r="ADK20" s="463"/>
      <c r="ADL20" s="463"/>
      <c r="ADM20" s="463"/>
      <c r="ADN20" s="463"/>
      <c r="ADO20" s="463"/>
      <c r="ADP20" s="463"/>
      <c r="ADQ20" s="463"/>
      <c r="ADR20" s="463"/>
      <c r="ADS20" s="463"/>
      <c r="ADT20" s="463"/>
      <c r="ADU20" s="463"/>
      <c r="ADV20" s="463"/>
      <c r="ADW20" s="463"/>
      <c r="ADX20" s="463"/>
      <c r="ADY20" s="463"/>
      <c r="ADZ20" s="463"/>
      <c r="AEA20" s="463"/>
      <c r="AEB20" s="463"/>
      <c r="AEC20" s="463"/>
      <c r="AED20" s="463"/>
      <c r="AEE20" s="463"/>
      <c r="AEF20" s="463"/>
      <c r="AEG20" s="463"/>
      <c r="AEH20" s="463"/>
      <c r="AEI20" s="463"/>
      <c r="AEJ20" s="463"/>
      <c r="AEK20" s="463"/>
      <c r="AEL20" s="463"/>
      <c r="AEM20" s="463"/>
      <c r="AEN20" s="463"/>
      <c r="AEO20" s="463"/>
      <c r="AEP20" s="463"/>
      <c r="AEQ20" s="463"/>
      <c r="AER20" s="463"/>
      <c r="AES20" s="463"/>
      <c r="AET20" s="463"/>
      <c r="AEU20" s="463"/>
      <c r="AEV20" s="463"/>
      <c r="AEW20" s="463"/>
      <c r="AEX20" s="463"/>
      <c r="AEY20" s="463"/>
      <c r="AEZ20" s="463"/>
      <c r="AFA20" s="463"/>
      <c r="AFB20" s="463"/>
      <c r="AFC20" s="463"/>
      <c r="AFD20" s="463"/>
      <c r="AFE20" s="463"/>
      <c r="AFF20" s="463"/>
      <c r="AFG20" s="463"/>
      <c r="AFH20" s="463"/>
      <c r="AFI20" s="463"/>
      <c r="AFJ20" s="463"/>
      <c r="AFK20" s="463"/>
      <c r="AFL20" s="463"/>
      <c r="AFM20" s="463"/>
      <c r="AFN20" s="463"/>
      <c r="AFO20" s="463"/>
      <c r="AFP20" s="463"/>
      <c r="AFQ20" s="463"/>
      <c r="AFR20" s="463"/>
      <c r="AFS20" s="463"/>
      <c r="AFT20" s="463"/>
      <c r="AFU20" s="463"/>
      <c r="AFV20" s="463"/>
      <c r="AFW20" s="463"/>
      <c r="AFX20" s="463"/>
      <c r="AFY20" s="463"/>
      <c r="AFZ20" s="463"/>
      <c r="AGA20" s="463"/>
      <c r="AGB20" s="463"/>
      <c r="AGC20" s="463"/>
      <c r="AGD20" s="463"/>
      <c r="AGE20" s="463"/>
      <c r="AGF20" s="463"/>
      <c r="AGG20" s="463"/>
      <c r="AGH20" s="463"/>
      <c r="AGI20" s="463"/>
      <c r="AGJ20" s="463"/>
      <c r="AGK20" s="463"/>
      <c r="AGL20" s="463"/>
      <c r="AGM20" s="463"/>
      <c r="AGN20" s="463"/>
      <c r="AGO20" s="463"/>
      <c r="AGP20" s="463"/>
      <c r="AGQ20" s="463"/>
      <c r="AGR20" s="463"/>
      <c r="AGS20" s="463"/>
      <c r="AGT20" s="463"/>
      <c r="AGU20" s="463"/>
      <c r="AGV20" s="463"/>
      <c r="AGW20" s="463"/>
      <c r="AGX20" s="463"/>
      <c r="AGY20" s="463"/>
      <c r="AGZ20" s="463"/>
      <c r="AHA20" s="463"/>
      <c r="AHB20" s="463"/>
      <c r="AHC20" s="463"/>
      <c r="AHD20" s="463"/>
      <c r="AHE20" s="463"/>
      <c r="AHF20" s="463"/>
      <c r="AHG20" s="463"/>
      <c r="AHH20" s="463"/>
      <c r="AHI20" s="463"/>
      <c r="AHJ20" s="463"/>
      <c r="AHK20" s="463"/>
      <c r="AHL20" s="463"/>
      <c r="AHM20" s="463"/>
      <c r="AHN20" s="463"/>
      <c r="AHO20" s="463"/>
      <c r="AHP20" s="463"/>
      <c r="AHQ20" s="463"/>
      <c r="AHR20" s="463"/>
      <c r="AHS20" s="463"/>
      <c r="AHT20" s="463"/>
      <c r="AHU20" s="463"/>
      <c r="AHV20" s="463"/>
      <c r="AHW20" s="463"/>
      <c r="AHX20" s="463"/>
      <c r="AHY20" s="463"/>
      <c r="AHZ20" s="463"/>
      <c r="AIA20" s="463"/>
      <c r="AIB20" s="463"/>
      <c r="AIC20" s="463"/>
      <c r="AID20" s="463"/>
      <c r="AIE20" s="463"/>
      <c r="AIF20" s="463"/>
      <c r="AIG20" s="463"/>
      <c r="AIH20" s="463"/>
      <c r="AII20" s="463"/>
      <c r="AIJ20" s="463"/>
      <c r="AIK20" s="463"/>
      <c r="AIL20" s="463"/>
      <c r="AIM20" s="463"/>
      <c r="AIN20" s="463"/>
      <c r="AIO20" s="463"/>
      <c r="AIP20" s="463"/>
      <c r="AIQ20" s="463"/>
      <c r="AIR20" s="463"/>
      <c r="AIS20" s="463"/>
      <c r="AIT20" s="463"/>
      <c r="AIU20" s="463"/>
      <c r="AIV20" s="463"/>
      <c r="AIW20" s="463"/>
      <c r="AIX20" s="463"/>
      <c r="AIY20" s="463"/>
      <c r="AIZ20" s="463"/>
      <c r="AJA20" s="463"/>
      <c r="AJB20" s="463"/>
      <c r="AJC20" s="463"/>
      <c r="AJD20" s="463"/>
      <c r="AJE20" s="463"/>
      <c r="AJF20" s="463"/>
      <c r="AJG20" s="463"/>
      <c r="AJH20" s="463"/>
      <c r="AJI20" s="463"/>
      <c r="AJJ20" s="463"/>
      <c r="AJK20" s="463"/>
      <c r="AJL20" s="463"/>
      <c r="AJM20" s="463"/>
      <c r="AJN20" s="463"/>
      <c r="AJO20" s="463"/>
      <c r="AJP20" s="463"/>
      <c r="AJQ20" s="463"/>
      <c r="AJR20" s="463"/>
      <c r="AJS20" s="463"/>
      <c r="AJT20" s="463"/>
      <c r="AJU20" s="463"/>
      <c r="AJV20" s="463"/>
      <c r="AJW20" s="463"/>
      <c r="AJX20" s="463"/>
      <c r="AJY20" s="463"/>
      <c r="AJZ20" s="463"/>
      <c r="AKA20" s="463"/>
      <c r="AKB20" s="463"/>
      <c r="AKC20" s="463"/>
      <c r="AKD20" s="463"/>
      <c r="AKE20" s="463"/>
    </row>
    <row r="21" spans="1:986">
      <c r="B21" s="471" t="s">
        <v>123</v>
      </c>
      <c r="C21" s="493"/>
      <c r="D21" s="470">
        <f>D8/$D8</f>
        <v>1</v>
      </c>
      <c r="E21" s="470">
        <f t="shared" ref="E21:N21" si="4">E8/$D8</f>
        <v>0.25655462463681888</v>
      </c>
      <c r="F21" s="470">
        <f t="shared" si="4"/>
        <v>0.305260513676895</v>
      </c>
      <c r="G21" s="470">
        <f t="shared" si="4"/>
        <v>0.74493780637878548</v>
      </c>
      <c r="H21" s="470">
        <f t="shared" si="4"/>
        <v>0.93682005970574778</v>
      </c>
      <c r="I21" s="470">
        <f t="shared" si="4"/>
        <v>1.0960836349882654</v>
      </c>
      <c r="J21" s="470">
        <f t="shared" si="4"/>
        <v>1.171725881759387</v>
      </c>
      <c r="K21" s="470">
        <f t="shared" si="4"/>
        <v>1.1649322855582849</v>
      </c>
      <c r="L21" s="470">
        <f t="shared" si="4"/>
        <v>1.1802102036657278</v>
      </c>
      <c r="M21" s="470">
        <f t="shared" si="4"/>
        <v>1.2518270332201746</v>
      </c>
      <c r="N21" s="470">
        <f t="shared" si="4"/>
        <v>1.3389912980500533</v>
      </c>
      <c r="O21" s="462"/>
      <c r="P21" s="463"/>
      <c r="Q21" s="463"/>
      <c r="R21" s="463"/>
      <c r="S21" s="463"/>
      <c r="T21" s="463"/>
      <c r="U21" s="463"/>
      <c r="V21" s="463"/>
      <c r="W21" s="463"/>
      <c r="X21" s="463"/>
      <c r="Y21" s="463"/>
      <c r="Z21" s="463"/>
      <c r="AA21" s="463"/>
      <c r="AB21" s="463"/>
      <c r="AC21" s="463"/>
      <c r="AD21" s="463"/>
      <c r="AE21" s="463"/>
      <c r="AF21" s="463"/>
      <c r="AG21" s="463"/>
      <c r="AH21" s="463"/>
      <c r="AI21" s="463"/>
      <c r="AJ21" s="463"/>
      <c r="AK21" s="463"/>
      <c r="AL21" s="463"/>
      <c r="AM21" s="463"/>
      <c r="AN21" s="463"/>
      <c r="AO21" s="463"/>
      <c r="AP21" s="463"/>
      <c r="AQ21" s="463"/>
      <c r="AR21" s="463"/>
      <c r="AS21" s="463"/>
      <c r="AT21" s="463"/>
      <c r="AU21" s="463"/>
      <c r="AV21" s="463"/>
      <c r="AW21" s="463"/>
      <c r="AX21" s="463"/>
      <c r="AY21" s="463"/>
      <c r="AZ21" s="463"/>
      <c r="BA21" s="463"/>
      <c r="BB21" s="463"/>
      <c r="BC21" s="463"/>
      <c r="BD21" s="463"/>
      <c r="BE21" s="463"/>
      <c r="BF21" s="463"/>
      <c r="BG21" s="463"/>
      <c r="BH21" s="463"/>
      <c r="BI21" s="463"/>
      <c r="BJ21" s="463"/>
      <c r="BK21" s="463"/>
      <c r="BL21" s="463"/>
      <c r="BM21" s="463"/>
      <c r="BN21" s="463"/>
      <c r="BO21" s="463"/>
      <c r="BP21" s="463"/>
      <c r="BQ21" s="463"/>
      <c r="BR21" s="463"/>
      <c r="BS21" s="463"/>
      <c r="BT21" s="463"/>
      <c r="BU21" s="463"/>
      <c r="BV21" s="463"/>
      <c r="BW21" s="463"/>
      <c r="BX21" s="463"/>
      <c r="BY21" s="463"/>
      <c r="BZ21" s="463"/>
      <c r="CA21" s="463"/>
      <c r="CB21" s="463"/>
      <c r="CC21" s="463"/>
      <c r="CD21" s="463"/>
      <c r="CE21" s="463"/>
      <c r="CF21" s="463"/>
      <c r="CG21" s="463"/>
      <c r="CH21" s="463"/>
      <c r="CI21" s="463"/>
      <c r="CJ21" s="463"/>
      <c r="CK21" s="463"/>
      <c r="CL21" s="463"/>
      <c r="CM21" s="463"/>
      <c r="CN21" s="463"/>
      <c r="CO21" s="463"/>
      <c r="CP21" s="463"/>
      <c r="CQ21" s="463"/>
      <c r="CR21" s="463"/>
      <c r="CS21" s="463"/>
      <c r="CT21" s="463"/>
      <c r="CU21" s="463"/>
      <c r="CV21" s="463"/>
      <c r="CW21" s="463"/>
      <c r="CX21" s="463"/>
      <c r="CY21" s="463"/>
      <c r="CZ21" s="463"/>
      <c r="DA21" s="463"/>
      <c r="DB21" s="463"/>
      <c r="DC21" s="463"/>
      <c r="DD21" s="463"/>
      <c r="DE21" s="463"/>
      <c r="DF21" s="463"/>
      <c r="DG21" s="463"/>
      <c r="DH21" s="463"/>
      <c r="DI21" s="463"/>
      <c r="DJ21" s="463"/>
      <c r="DK21" s="463"/>
      <c r="DL21" s="463"/>
      <c r="DM21" s="463"/>
      <c r="DN21" s="463"/>
      <c r="DO21" s="463"/>
      <c r="DP21" s="463"/>
      <c r="DQ21" s="463"/>
      <c r="DR21" s="463"/>
      <c r="DS21" s="463"/>
      <c r="DT21" s="463"/>
      <c r="DU21" s="463"/>
      <c r="DV21" s="463"/>
      <c r="DW21" s="463"/>
      <c r="DX21" s="463"/>
      <c r="DY21" s="463"/>
      <c r="DZ21" s="463"/>
      <c r="EA21" s="463"/>
      <c r="EB21" s="463"/>
      <c r="EC21" s="463"/>
      <c r="ED21" s="463"/>
      <c r="EE21" s="463"/>
      <c r="EF21" s="463"/>
      <c r="EG21" s="463"/>
      <c r="EH21" s="463"/>
      <c r="EI21" s="463"/>
      <c r="EJ21" s="463"/>
      <c r="EK21" s="463"/>
      <c r="EL21" s="463"/>
      <c r="EM21" s="463"/>
      <c r="EN21" s="463"/>
      <c r="EO21" s="463"/>
      <c r="EP21" s="463"/>
      <c r="EQ21" s="463"/>
      <c r="ER21" s="463"/>
      <c r="ES21" s="463"/>
      <c r="ET21" s="463"/>
      <c r="EU21" s="463"/>
      <c r="EV21" s="463"/>
      <c r="EW21" s="463"/>
      <c r="EX21" s="463"/>
      <c r="EY21" s="463"/>
      <c r="EZ21" s="463"/>
      <c r="FA21" s="463"/>
      <c r="FB21" s="463"/>
      <c r="FC21" s="463"/>
      <c r="FD21" s="463"/>
      <c r="FE21" s="463"/>
      <c r="FF21" s="463"/>
      <c r="FG21" s="463"/>
      <c r="FH21" s="463"/>
      <c r="FI21" s="463"/>
      <c r="FJ21" s="463"/>
      <c r="FK21" s="463"/>
      <c r="FL21" s="463"/>
      <c r="FM21" s="463"/>
      <c r="FN21" s="463"/>
      <c r="FO21" s="463"/>
      <c r="FP21" s="463"/>
      <c r="FQ21" s="463"/>
      <c r="FR21" s="463"/>
      <c r="FS21" s="463"/>
      <c r="FT21" s="463"/>
      <c r="FU21" s="463"/>
      <c r="FV21" s="463"/>
      <c r="FW21" s="463"/>
      <c r="FX21" s="463"/>
      <c r="FY21" s="463"/>
      <c r="FZ21" s="463"/>
      <c r="GA21" s="463"/>
      <c r="GB21" s="463"/>
      <c r="GC21" s="463"/>
      <c r="GD21" s="463"/>
      <c r="GE21" s="463"/>
      <c r="GF21" s="463"/>
      <c r="GG21" s="463"/>
      <c r="GH21" s="463"/>
      <c r="GI21" s="463"/>
      <c r="GJ21" s="463"/>
      <c r="GK21" s="463"/>
      <c r="GL21" s="463"/>
      <c r="GM21" s="463"/>
      <c r="GN21" s="463"/>
      <c r="GO21" s="463"/>
      <c r="GP21" s="463"/>
      <c r="GQ21" s="463"/>
      <c r="GR21" s="463"/>
      <c r="GS21" s="463"/>
      <c r="GT21" s="463"/>
      <c r="GU21" s="463"/>
      <c r="GV21" s="463"/>
      <c r="GW21" s="463"/>
      <c r="GX21" s="463"/>
      <c r="GY21" s="463"/>
      <c r="GZ21" s="463"/>
      <c r="HA21" s="463"/>
      <c r="HB21" s="463"/>
      <c r="HC21" s="463"/>
      <c r="HD21" s="463"/>
      <c r="HE21" s="463"/>
      <c r="HF21" s="463"/>
      <c r="HG21" s="463"/>
      <c r="HH21" s="463"/>
      <c r="HI21" s="463"/>
      <c r="HJ21" s="463"/>
      <c r="HK21" s="463"/>
      <c r="HL21" s="463"/>
      <c r="HM21" s="463"/>
      <c r="HN21" s="463"/>
      <c r="HO21" s="463"/>
      <c r="HP21" s="463"/>
      <c r="HQ21" s="463"/>
      <c r="HR21" s="463"/>
      <c r="HS21" s="463"/>
      <c r="HT21" s="463"/>
      <c r="HU21" s="463"/>
      <c r="HV21" s="463"/>
      <c r="HW21" s="463"/>
      <c r="HX21" s="463"/>
      <c r="HY21" s="463"/>
      <c r="HZ21" s="463"/>
      <c r="IA21" s="463"/>
      <c r="IB21" s="463"/>
      <c r="IC21" s="463"/>
      <c r="ID21" s="463"/>
      <c r="IE21" s="463"/>
      <c r="IF21" s="463"/>
      <c r="IG21" s="463"/>
      <c r="IH21" s="463"/>
      <c r="II21" s="463"/>
      <c r="IJ21" s="463"/>
      <c r="IK21" s="463"/>
      <c r="IL21" s="463"/>
      <c r="IM21" s="463"/>
      <c r="IN21" s="463"/>
      <c r="IO21" s="463"/>
      <c r="IP21" s="463"/>
      <c r="IQ21" s="463"/>
      <c r="IR21" s="463"/>
      <c r="IS21" s="463"/>
      <c r="IT21" s="463"/>
      <c r="IU21" s="463"/>
      <c r="IV21" s="463"/>
      <c r="IW21" s="463"/>
      <c r="IX21" s="463"/>
      <c r="IY21" s="463"/>
      <c r="IZ21" s="463"/>
      <c r="JA21" s="463"/>
      <c r="JB21" s="463"/>
      <c r="JC21" s="463"/>
      <c r="JD21" s="463"/>
      <c r="JE21" s="463"/>
      <c r="JF21" s="463"/>
      <c r="JG21" s="463"/>
      <c r="JH21" s="463"/>
      <c r="JI21" s="463"/>
      <c r="JJ21" s="463"/>
      <c r="JK21" s="463"/>
      <c r="JL21" s="463"/>
      <c r="JM21" s="463"/>
      <c r="JN21" s="463"/>
      <c r="JO21" s="463"/>
      <c r="JP21" s="463"/>
      <c r="JQ21" s="463"/>
      <c r="JR21" s="463"/>
      <c r="JS21" s="463"/>
      <c r="JT21" s="463"/>
      <c r="JU21" s="463"/>
      <c r="JV21" s="463"/>
      <c r="JW21" s="463"/>
      <c r="JX21" s="463"/>
      <c r="JY21" s="463"/>
      <c r="JZ21" s="463"/>
      <c r="KA21" s="463"/>
      <c r="KB21" s="463"/>
      <c r="KC21" s="463"/>
      <c r="KD21" s="463"/>
      <c r="KE21" s="463"/>
      <c r="KF21" s="463"/>
      <c r="KG21" s="463"/>
      <c r="KH21" s="463"/>
      <c r="KI21" s="463"/>
      <c r="KJ21" s="463"/>
      <c r="KK21" s="463"/>
      <c r="KL21" s="463"/>
      <c r="KM21" s="463"/>
      <c r="KN21" s="463"/>
      <c r="KO21" s="463"/>
      <c r="KP21" s="463"/>
      <c r="KQ21" s="463"/>
      <c r="KR21" s="463"/>
      <c r="KS21" s="463"/>
      <c r="KT21" s="463"/>
      <c r="KU21" s="463"/>
      <c r="KV21" s="463"/>
      <c r="KW21" s="463"/>
      <c r="KX21" s="463"/>
      <c r="KY21" s="463"/>
      <c r="KZ21" s="463"/>
      <c r="LA21" s="463"/>
      <c r="LB21" s="463"/>
      <c r="LC21" s="463"/>
      <c r="LD21" s="463"/>
      <c r="LE21" s="463"/>
      <c r="LF21" s="463"/>
      <c r="LG21" s="463"/>
      <c r="LH21" s="463"/>
      <c r="LI21" s="463"/>
      <c r="LJ21" s="463"/>
      <c r="LK21" s="463"/>
      <c r="LL21" s="463"/>
      <c r="LM21" s="463"/>
      <c r="LN21" s="463"/>
      <c r="LO21" s="463"/>
      <c r="LP21" s="463"/>
      <c r="LQ21" s="463"/>
      <c r="LR21" s="463"/>
      <c r="LS21" s="463"/>
      <c r="LT21" s="463"/>
      <c r="LU21" s="463"/>
      <c r="LV21" s="463"/>
      <c r="LW21" s="463"/>
      <c r="LX21" s="463"/>
      <c r="LY21" s="463"/>
      <c r="LZ21" s="463"/>
      <c r="MA21" s="463"/>
      <c r="MB21" s="463"/>
      <c r="MC21" s="463"/>
      <c r="MD21" s="463"/>
      <c r="ME21" s="463"/>
      <c r="MF21" s="463"/>
      <c r="MG21" s="463"/>
      <c r="MH21" s="463"/>
      <c r="MI21" s="463"/>
      <c r="MJ21" s="463"/>
      <c r="MK21" s="463"/>
      <c r="ML21" s="463"/>
      <c r="MM21" s="463"/>
      <c r="MN21" s="463"/>
      <c r="MO21" s="463"/>
      <c r="MP21" s="463"/>
      <c r="MQ21" s="463"/>
      <c r="MR21" s="463"/>
      <c r="MS21" s="463"/>
      <c r="MT21" s="463"/>
      <c r="MU21" s="463"/>
      <c r="MV21" s="463"/>
      <c r="MW21" s="463"/>
      <c r="MX21" s="463"/>
      <c r="MY21" s="463"/>
      <c r="MZ21" s="463"/>
      <c r="NA21" s="463"/>
      <c r="NB21" s="463"/>
      <c r="NC21" s="463"/>
      <c r="ND21" s="463"/>
      <c r="NE21" s="463"/>
      <c r="NF21" s="463"/>
      <c r="NG21" s="463"/>
      <c r="NH21" s="463"/>
      <c r="NI21" s="463"/>
      <c r="NJ21" s="463"/>
      <c r="NK21" s="463"/>
      <c r="NL21" s="463"/>
      <c r="NM21" s="463"/>
      <c r="NN21" s="463"/>
      <c r="NO21" s="463"/>
      <c r="NP21" s="463"/>
      <c r="NQ21" s="463"/>
      <c r="NR21" s="463"/>
      <c r="NS21" s="463"/>
      <c r="NT21" s="463"/>
      <c r="NU21" s="463"/>
      <c r="NV21" s="463"/>
      <c r="NW21" s="463"/>
      <c r="NX21" s="463"/>
      <c r="NY21" s="463"/>
      <c r="NZ21" s="463"/>
      <c r="OA21" s="463"/>
      <c r="OB21" s="463"/>
      <c r="OC21" s="463"/>
      <c r="OD21" s="463"/>
      <c r="OE21" s="463"/>
      <c r="OF21" s="463"/>
      <c r="OG21" s="463"/>
      <c r="OH21" s="463"/>
      <c r="OI21" s="463"/>
      <c r="OJ21" s="463"/>
      <c r="OK21" s="463"/>
      <c r="OL21" s="463"/>
      <c r="OM21" s="463"/>
      <c r="ON21" s="463"/>
      <c r="OO21" s="463"/>
      <c r="OP21" s="463"/>
      <c r="OQ21" s="463"/>
      <c r="OR21" s="463"/>
      <c r="OS21" s="463"/>
      <c r="OT21" s="463"/>
      <c r="OU21" s="463"/>
      <c r="OV21" s="463"/>
      <c r="OW21" s="463"/>
      <c r="OX21" s="463"/>
      <c r="OY21" s="463"/>
      <c r="OZ21" s="463"/>
      <c r="PA21" s="463"/>
      <c r="PB21" s="463"/>
      <c r="PC21" s="463"/>
      <c r="PD21" s="463"/>
      <c r="PE21" s="463"/>
      <c r="PF21" s="463"/>
      <c r="PG21" s="463"/>
      <c r="PH21" s="463"/>
      <c r="PI21" s="463"/>
      <c r="PJ21" s="463"/>
      <c r="PK21" s="463"/>
      <c r="PL21" s="463"/>
      <c r="PM21" s="463"/>
      <c r="PN21" s="463"/>
      <c r="PO21" s="463"/>
      <c r="PP21" s="463"/>
      <c r="PQ21" s="463"/>
      <c r="PR21" s="463"/>
      <c r="PS21" s="463"/>
      <c r="PT21" s="463"/>
      <c r="PU21" s="463"/>
      <c r="PV21" s="463"/>
      <c r="PW21" s="463"/>
      <c r="PX21" s="463"/>
      <c r="PY21" s="463"/>
      <c r="PZ21" s="463"/>
      <c r="QA21" s="463"/>
      <c r="QB21" s="463"/>
      <c r="QC21" s="463"/>
      <c r="QD21" s="463"/>
      <c r="QE21" s="463"/>
      <c r="QF21" s="463"/>
      <c r="QG21" s="463"/>
      <c r="QH21" s="463"/>
      <c r="QI21" s="463"/>
      <c r="QJ21" s="463"/>
      <c r="QK21" s="463"/>
      <c r="QL21" s="463"/>
      <c r="QM21" s="463"/>
      <c r="QN21" s="463"/>
      <c r="QO21" s="463"/>
      <c r="QP21" s="463"/>
      <c r="QQ21" s="463"/>
      <c r="QR21" s="463"/>
      <c r="QS21" s="463"/>
      <c r="QT21" s="463"/>
      <c r="QU21" s="463"/>
      <c r="QV21" s="463"/>
      <c r="QW21" s="463"/>
      <c r="QX21" s="463"/>
      <c r="QY21" s="463"/>
      <c r="QZ21" s="463"/>
      <c r="RA21" s="463"/>
      <c r="RB21" s="463"/>
      <c r="RC21" s="463"/>
      <c r="RD21" s="463"/>
      <c r="RE21" s="463"/>
      <c r="RF21" s="463"/>
      <c r="RG21" s="463"/>
      <c r="RH21" s="463"/>
      <c r="RI21" s="463"/>
      <c r="RJ21" s="463"/>
      <c r="RK21" s="463"/>
      <c r="RL21" s="463"/>
      <c r="RM21" s="463"/>
      <c r="RN21" s="463"/>
      <c r="RO21" s="463"/>
      <c r="RP21" s="463"/>
      <c r="RQ21" s="463"/>
      <c r="RR21" s="463"/>
      <c r="RS21" s="463"/>
      <c r="RT21" s="463"/>
      <c r="RU21" s="463"/>
      <c r="RV21" s="463"/>
      <c r="RW21" s="463"/>
      <c r="RX21" s="463"/>
      <c r="RY21" s="463"/>
      <c r="RZ21" s="463"/>
      <c r="SA21" s="463"/>
      <c r="SB21" s="463"/>
      <c r="SC21" s="463"/>
      <c r="SD21" s="463"/>
      <c r="SE21" s="463"/>
      <c r="SF21" s="463"/>
      <c r="SG21" s="463"/>
      <c r="SH21" s="463"/>
      <c r="SI21" s="463"/>
      <c r="SJ21" s="463"/>
      <c r="SK21" s="463"/>
      <c r="SL21" s="463"/>
      <c r="SM21" s="463"/>
      <c r="SN21" s="463"/>
      <c r="SO21" s="463"/>
      <c r="SP21" s="463"/>
      <c r="SQ21" s="463"/>
      <c r="SR21" s="463"/>
      <c r="SS21" s="463"/>
      <c r="ST21" s="463"/>
      <c r="SU21" s="463"/>
      <c r="SV21" s="463"/>
      <c r="SW21" s="463"/>
      <c r="SX21" s="463"/>
      <c r="SY21" s="463"/>
      <c r="SZ21" s="463"/>
      <c r="TA21" s="463"/>
      <c r="TB21" s="463"/>
      <c r="TC21" s="463"/>
      <c r="TD21" s="463"/>
      <c r="TE21" s="463"/>
      <c r="TF21" s="463"/>
      <c r="TG21" s="463"/>
      <c r="TH21" s="463"/>
      <c r="TI21" s="463"/>
      <c r="TJ21" s="463"/>
      <c r="TK21" s="463"/>
      <c r="TL21" s="463"/>
      <c r="TM21" s="463"/>
      <c r="TN21" s="463"/>
      <c r="TO21" s="463"/>
      <c r="TP21" s="463"/>
      <c r="TQ21" s="463"/>
      <c r="TR21" s="463"/>
      <c r="TS21" s="463"/>
      <c r="TT21" s="463"/>
      <c r="TU21" s="463"/>
      <c r="TV21" s="463"/>
      <c r="TW21" s="463"/>
      <c r="TX21" s="463"/>
      <c r="TY21" s="463"/>
      <c r="TZ21" s="463"/>
      <c r="UA21" s="463"/>
      <c r="UB21" s="463"/>
      <c r="UC21" s="463"/>
      <c r="UD21" s="463"/>
      <c r="UE21" s="463"/>
      <c r="UF21" s="463"/>
      <c r="UG21" s="463"/>
      <c r="UH21" s="463"/>
      <c r="UI21" s="463"/>
      <c r="UJ21" s="463"/>
      <c r="UK21" s="463"/>
      <c r="UL21" s="463"/>
      <c r="UM21" s="463"/>
      <c r="UN21" s="463"/>
      <c r="UO21" s="463"/>
      <c r="UP21" s="463"/>
      <c r="UQ21" s="463"/>
      <c r="UR21" s="463"/>
      <c r="US21" s="463"/>
      <c r="UT21" s="463"/>
      <c r="UU21" s="463"/>
      <c r="UV21" s="463"/>
      <c r="UW21" s="463"/>
      <c r="UX21" s="463"/>
      <c r="UY21" s="463"/>
      <c r="UZ21" s="463"/>
      <c r="VA21" s="463"/>
      <c r="VB21" s="463"/>
      <c r="VC21" s="463"/>
      <c r="VD21" s="463"/>
      <c r="VE21" s="463"/>
      <c r="VF21" s="463"/>
      <c r="VG21" s="463"/>
      <c r="VH21" s="463"/>
      <c r="VI21" s="463"/>
      <c r="VJ21" s="463"/>
      <c r="VK21" s="463"/>
      <c r="VL21" s="463"/>
      <c r="VM21" s="463"/>
      <c r="VN21" s="463"/>
      <c r="VO21" s="463"/>
      <c r="VP21" s="463"/>
      <c r="VQ21" s="463"/>
      <c r="VR21" s="463"/>
      <c r="VS21" s="463"/>
      <c r="VT21" s="463"/>
      <c r="VU21" s="463"/>
      <c r="VV21" s="463"/>
      <c r="VW21" s="463"/>
      <c r="VX21" s="463"/>
      <c r="VY21" s="463"/>
      <c r="VZ21" s="463"/>
      <c r="WA21" s="463"/>
      <c r="WB21" s="463"/>
      <c r="WC21" s="463"/>
      <c r="WD21" s="463"/>
      <c r="WE21" s="463"/>
      <c r="WF21" s="463"/>
      <c r="WG21" s="463"/>
      <c r="WH21" s="463"/>
      <c r="WI21" s="463"/>
      <c r="WJ21" s="463"/>
      <c r="WK21" s="463"/>
      <c r="WL21" s="463"/>
      <c r="WM21" s="463"/>
      <c r="WN21" s="463"/>
      <c r="WO21" s="463"/>
      <c r="WP21" s="463"/>
      <c r="WQ21" s="463"/>
      <c r="WR21" s="463"/>
      <c r="WS21" s="463"/>
      <c r="WT21" s="463"/>
      <c r="WU21" s="463"/>
      <c r="WV21" s="463"/>
      <c r="WW21" s="463"/>
      <c r="WX21" s="463"/>
      <c r="WY21" s="463"/>
      <c r="WZ21" s="463"/>
      <c r="XA21" s="463"/>
      <c r="XB21" s="463"/>
      <c r="XC21" s="463"/>
      <c r="XD21" s="463"/>
      <c r="XE21" s="463"/>
      <c r="XF21" s="463"/>
      <c r="XG21" s="463"/>
      <c r="XH21" s="463"/>
      <c r="XI21" s="463"/>
      <c r="XJ21" s="463"/>
      <c r="XK21" s="463"/>
      <c r="XL21" s="463"/>
      <c r="XM21" s="463"/>
      <c r="XN21" s="463"/>
      <c r="XO21" s="463"/>
      <c r="XP21" s="463"/>
      <c r="XQ21" s="463"/>
      <c r="XR21" s="463"/>
      <c r="XS21" s="463"/>
      <c r="XT21" s="463"/>
      <c r="XU21" s="463"/>
      <c r="XV21" s="463"/>
      <c r="XW21" s="463"/>
      <c r="XX21" s="463"/>
      <c r="XY21" s="463"/>
      <c r="XZ21" s="463"/>
      <c r="YA21" s="463"/>
      <c r="YB21" s="463"/>
      <c r="YC21" s="463"/>
      <c r="YD21" s="463"/>
      <c r="YE21" s="463"/>
      <c r="YF21" s="463"/>
      <c r="YG21" s="463"/>
      <c r="YH21" s="463"/>
      <c r="YI21" s="463"/>
      <c r="YJ21" s="463"/>
      <c r="YK21" s="463"/>
      <c r="YL21" s="463"/>
      <c r="YM21" s="463"/>
      <c r="YN21" s="463"/>
      <c r="YO21" s="463"/>
      <c r="YP21" s="463"/>
      <c r="YQ21" s="463"/>
      <c r="YR21" s="463"/>
      <c r="YS21" s="463"/>
      <c r="YT21" s="463"/>
      <c r="YU21" s="463"/>
      <c r="YV21" s="463"/>
      <c r="YW21" s="463"/>
      <c r="YX21" s="463"/>
      <c r="YY21" s="463"/>
      <c r="YZ21" s="463"/>
      <c r="ZA21" s="463"/>
      <c r="ZB21" s="463"/>
      <c r="ZC21" s="463"/>
      <c r="ZD21" s="463"/>
      <c r="ZE21" s="463"/>
      <c r="ZF21" s="463"/>
      <c r="ZG21" s="463"/>
      <c r="ZH21" s="463"/>
      <c r="ZI21" s="463"/>
      <c r="ZJ21" s="463"/>
      <c r="ZK21" s="463"/>
      <c r="ZL21" s="463"/>
      <c r="ZM21" s="463"/>
      <c r="ZN21" s="463"/>
      <c r="ZO21" s="463"/>
      <c r="ZP21" s="463"/>
      <c r="ZQ21" s="463"/>
      <c r="ZR21" s="463"/>
      <c r="ZS21" s="463"/>
      <c r="ZT21" s="463"/>
      <c r="ZU21" s="463"/>
      <c r="ZV21" s="463"/>
      <c r="ZW21" s="463"/>
      <c r="ZX21" s="463"/>
      <c r="ZY21" s="463"/>
      <c r="ZZ21" s="463"/>
      <c r="AAA21" s="463"/>
      <c r="AAB21" s="463"/>
      <c r="AAC21" s="463"/>
      <c r="AAD21" s="463"/>
      <c r="AAE21" s="463"/>
      <c r="AAF21" s="463"/>
      <c r="AAG21" s="463"/>
      <c r="AAH21" s="463"/>
      <c r="AAI21" s="463"/>
      <c r="AAJ21" s="463"/>
      <c r="AAK21" s="463"/>
      <c r="AAL21" s="463"/>
      <c r="AAM21" s="463"/>
      <c r="AAN21" s="463"/>
      <c r="AAO21" s="463"/>
      <c r="AAP21" s="463"/>
      <c r="AAQ21" s="463"/>
      <c r="AAR21" s="463"/>
      <c r="AAS21" s="463"/>
      <c r="AAT21" s="463"/>
      <c r="AAU21" s="463"/>
      <c r="AAV21" s="463"/>
      <c r="AAW21" s="463"/>
      <c r="AAX21" s="463"/>
      <c r="AAY21" s="463"/>
      <c r="AAZ21" s="463"/>
      <c r="ABA21" s="463"/>
      <c r="ABB21" s="463"/>
      <c r="ABC21" s="463"/>
      <c r="ABD21" s="463"/>
      <c r="ABE21" s="463"/>
      <c r="ABF21" s="463"/>
      <c r="ABG21" s="463"/>
      <c r="ABH21" s="463"/>
      <c r="ABI21" s="463"/>
      <c r="ABJ21" s="463"/>
      <c r="ABK21" s="463"/>
      <c r="ABL21" s="463"/>
      <c r="ABM21" s="463"/>
      <c r="ABN21" s="463"/>
      <c r="ABO21" s="463"/>
      <c r="ABP21" s="463"/>
      <c r="ABQ21" s="463"/>
      <c r="ABR21" s="463"/>
      <c r="ABS21" s="463"/>
      <c r="ABT21" s="463"/>
      <c r="ABU21" s="463"/>
      <c r="ABV21" s="463"/>
      <c r="ABW21" s="463"/>
      <c r="ABX21" s="463"/>
      <c r="ABY21" s="463"/>
      <c r="ABZ21" s="463"/>
      <c r="ACA21" s="463"/>
      <c r="ACB21" s="463"/>
      <c r="ACC21" s="463"/>
      <c r="ACD21" s="463"/>
      <c r="ACE21" s="463"/>
      <c r="ACF21" s="463"/>
      <c r="ACG21" s="463"/>
      <c r="ACH21" s="463"/>
      <c r="ACI21" s="463"/>
      <c r="ACJ21" s="463"/>
      <c r="ACK21" s="463"/>
      <c r="ACL21" s="463"/>
      <c r="ACM21" s="463"/>
      <c r="ACN21" s="463"/>
      <c r="ACO21" s="463"/>
      <c r="ACP21" s="463"/>
      <c r="ACQ21" s="463"/>
      <c r="ACR21" s="463"/>
      <c r="ACS21" s="463"/>
      <c r="ACT21" s="463"/>
      <c r="ACU21" s="463"/>
      <c r="ACV21" s="463"/>
      <c r="ACW21" s="463"/>
      <c r="ACX21" s="463"/>
      <c r="ACY21" s="463"/>
      <c r="ACZ21" s="463"/>
      <c r="ADA21" s="463"/>
      <c r="ADB21" s="463"/>
      <c r="ADC21" s="463"/>
      <c r="ADD21" s="463"/>
      <c r="ADE21" s="463"/>
      <c r="ADF21" s="463"/>
      <c r="ADG21" s="463"/>
      <c r="ADH21" s="463"/>
      <c r="ADI21" s="463"/>
      <c r="ADJ21" s="463"/>
      <c r="ADK21" s="463"/>
      <c r="ADL21" s="463"/>
      <c r="ADM21" s="463"/>
      <c r="ADN21" s="463"/>
      <c r="ADO21" s="463"/>
      <c r="ADP21" s="463"/>
      <c r="ADQ21" s="463"/>
      <c r="ADR21" s="463"/>
      <c r="ADS21" s="463"/>
      <c r="ADT21" s="463"/>
      <c r="ADU21" s="463"/>
      <c r="ADV21" s="463"/>
      <c r="ADW21" s="463"/>
      <c r="ADX21" s="463"/>
      <c r="ADY21" s="463"/>
      <c r="ADZ21" s="463"/>
      <c r="AEA21" s="463"/>
      <c r="AEB21" s="463"/>
      <c r="AEC21" s="463"/>
      <c r="AED21" s="463"/>
      <c r="AEE21" s="463"/>
      <c r="AEF21" s="463"/>
      <c r="AEG21" s="463"/>
      <c r="AEH21" s="463"/>
      <c r="AEI21" s="463"/>
      <c r="AEJ21" s="463"/>
      <c r="AEK21" s="463"/>
      <c r="AEL21" s="463"/>
      <c r="AEM21" s="463"/>
      <c r="AEN21" s="463"/>
      <c r="AEO21" s="463"/>
      <c r="AEP21" s="463"/>
      <c r="AEQ21" s="463"/>
      <c r="AER21" s="463"/>
      <c r="AES21" s="463"/>
      <c r="AET21" s="463"/>
      <c r="AEU21" s="463"/>
      <c r="AEV21" s="463"/>
      <c r="AEW21" s="463"/>
      <c r="AEX21" s="463"/>
      <c r="AEY21" s="463"/>
      <c r="AEZ21" s="463"/>
      <c r="AFA21" s="463"/>
      <c r="AFB21" s="463"/>
      <c r="AFC21" s="463"/>
      <c r="AFD21" s="463"/>
      <c r="AFE21" s="463"/>
      <c r="AFF21" s="463"/>
      <c r="AFG21" s="463"/>
      <c r="AFH21" s="463"/>
      <c r="AFI21" s="463"/>
      <c r="AFJ21" s="463"/>
      <c r="AFK21" s="463"/>
      <c r="AFL21" s="463"/>
      <c r="AFM21" s="463"/>
      <c r="AFN21" s="463"/>
      <c r="AFO21" s="463"/>
      <c r="AFP21" s="463"/>
      <c r="AFQ21" s="463"/>
      <c r="AFR21" s="463"/>
      <c r="AFS21" s="463"/>
      <c r="AFT21" s="463"/>
      <c r="AFU21" s="463"/>
      <c r="AFV21" s="463"/>
      <c r="AFW21" s="463"/>
      <c r="AFX21" s="463"/>
      <c r="AFY21" s="463"/>
      <c r="AFZ21" s="463"/>
      <c r="AGA21" s="463"/>
      <c r="AGB21" s="463"/>
      <c r="AGC21" s="463"/>
      <c r="AGD21" s="463"/>
      <c r="AGE21" s="463"/>
      <c r="AGF21" s="463"/>
      <c r="AGG21" s="463"/>
      <c r="AGH21" s="463"/>
      <c r="AGI21" s="463"/>
      <c r="AGJ21" s="463"/>
      <c r="AGK21" s="463"/>
      <c r="AGL21" s="463"/>
      <c r="AGM21" s="463"/>
      <c r="AGN21" s="463"/>
      <c r="AGO21" s="463"/>
      <c r="AGP21" s="463"/>
      <c r="AGQ21" s="463"/>
      <c r="AGR21" s="463"/>
      <c r="AGS21" s="463"/>
      <c r="AGT21" s="463"/>
      <c r="AGU21" s="463"/>
      <c r="AGV21" s="463"/>
      <c r="AGW21" s="463"/>
      <c r="AGX21" s="463"/>
      <c r="AGY21" s="463"/>
      <c r="AGZ21" s="463"/>
      <c r="AHA21" s="463"/>
      <c r="AHB21" s="463"/>
      <c r="AHC21" s="463"/>
      <c r="AHD21" s="463"/>
      <c r="AHE21" s="463"/>
      <c r="AHF21" s="463"/>
      <c r="AHG21" s="463"/>
      <c r="AHH21" s="463"/>
      <c r="AHI21" s="463"/>
      <c r="AHJ21" s="463"/>
      <c r="AHK21" s="463"/>
      <c r="AHL21" s="463"/>
      <c r="AHM21" s="463"/>
      <c r="AHN21" s="463"/>
      <c r="AHO21" s="463"/>
      <c r="AHP21" s="463"/>
      <c r="AHQ21" s="463"/>
      <c r="AHR21" s="463"/>
      <c r="AHS21" s="463"/>
      <c r="AHT21" s="463"/>
      <c r="AHU21" s="463"/>
      <c r="AHV21" s="463"/>
      <c r="AHW21" s="463"/>
      <c r="AHX21" s="463"/>
      <c r="AHY21" s="463"/>
      <c r="AHZ21" s="463"/>
      <c r="AIA21" s="463"/>
      <c r="AIB21" s="463"/>
      <c r="AIC21" s="463"/>
      <c r="AID21" s="463"/>
      <c r="AIE21" s="463"/>
      <c r="AIF21" s="463"/>
      <c r="AIG21" s="463"/>
      <c r="AIH21" s="463"/>
      <c r="AII21" s="463"/>
      <c r="AIJ21" s="463"/>
      <c r="AIK21" s="463"/>
      <c r="AIL21" s="463"/>
      <c r="AIM21" s="463"/>
      <c r="AIN21" s="463"/>
      <c r="AIO21" s="463"/>
      <c r="AIP21" s="463"/>
      <c r="AIQ21" s="463"/>
      <c r="AIR21" s="463"/>
      <c r="AIS21" s="463"/>
      <c r="AIT21" s="463"/>
      <c r="AIU21" s="463"/>
      <c r="AIV21" s="463"/>
      <c r="AIW21" s="463"/>
      <c r="AIX21" s="463"/>
      <c r="AIY21" s="463"/>
      <c r="AIZ21" s="463"/>
      <c r="AJA21" s="463"/>
      <c r="AJB21" s="463"/>
      <c r="AJC21" s="463"/>
      <c r="AJD21" s="463"/>
      <c r="AJE21" s="463"/>
      <c r="AJF21" s="463"/>
      <c r="AJG21" s="463"/>
      <c r="AJH21" s="463"/>
      <c r="AJI21" s="463"/>
      <c r="AJJ21" s="463"/>
      <c r="AJK21" s="463"/>
      <c r="AJL21" s="463"/>
      <c r="AJM21" s="463"/>
      <c r="AJN21" s="463"/>
      <c r="AJO21" s="463"/>
      <c r="AJP21" s="463"/>
      <c r="AJQ21" s="463"/>
      <c r="AJR21" s="463"/>
      <c r="AJS21" s="463"/>
      <c r="AJT21" s="463"/>
      <c r="AJU21" s="463"/>
      <c r="AJV21" s="463"/>
      <c r="AJW21" s="463"/>
      <c r="AJX21" s="463"/>
      <c r="AJY21" s="463"/>
      <c r="AJZ21" s="463"/>
      <c r="AKA21" s="463"/>
      <c r="AKB21" s="463"/>
      <c r="AKC21" s="463"/>
      <c r="AKD21" s="463"/>
      <c r="AKE21" s="463"/>
    </row>
    <row r="22" spans="1:986">
      <c r="B22" s="471" t="s">
        <v>94</v>
      </c>
      <c r="C22" s="493"/>
      <c r="D22" s="470">
        <f>D9/$D9</f>
        <v>1</v>
      </c>
      <c r="E22" s="470">
        <f t="shared" ref="E22:N22" si="5">E9/$D9</f>
        <v>0.31311495078390894</v>
      </c>
      <c r="F22" s="470">
        <f t="shared" si="5"/>
        <v>0.37768357697212601</v>
      </c>
      <c r="G22" s="470">
        <f t="shared" si="5"/>
        <v>0.78821158374846945</v>
      </c>
      <c r="H22" s="470">
        <f t="shared" si="5"/>
        <v>0.93747097491140463</v>
      </c>
      <c r="I22" s="470">
        <f t="shared" si="5"/>
        <v>1.0698755817282373</v>
      </c>
      <c r="J22" s="470">
        <f t="shared" si="5"/>
        <v>1.1410122232831894</v>
      </c>
      <c r="K22" s="470">
        <f t="shared" si="5"/>
        <v>1.0947947742513293</v>
      </c>
      <c r="L22" s="470">
        <f t="shared" si="5"/>
        <v>1.1033964209603304</v>
      </c>
      <c r="M22" s="470">
        <f t="shared" si="5"/>
        <v>1.1687762057704809</v>
      </c>
      <c r="N22" s="470">
        <f t="shared" si="5"/>
        <v>1.2511278109152055</v>
      </c>
      <c r="O22" s="462"/>
      <c r="P22" s="463"/>
      <c r="Q22" s="463"/>
      <c r="R22" s="463"/>
      <c r="S22" s="463"/>
      <c r="T22" s="463"/>
      <c r="U22" s="463"/>
      <c r="V22" s="463"/>
      <c r="W22" s="463"/>
      <c r="X22" s="463"/>
      <c r="Y22" s="463"/>
      <c r="Z22" s="463"/>
      <c r="AA22" s="463"/>
      <c r="AB22" s="463"/>
      <c r="AC22" s="463"/>
      <c r="AD22" s="463"/>
      <c r="AE22" s="463"/>
      <c r="AF22" s="463"/>
      <c r="AG22" s="463"/>
      <c r="AH22" s="463"/>
      <c r="AI22" s="463"/>
      <c r="AJ22" s="463"/>
      <c r="AK22" s="463"/>
      <c r="AL22" s="463"/>
      <c r="AM22" s="463"/>
      <c r="AN22" s="463"/>
      <c r="AO22" s="463"/>
      <c r="AP22" s="463"/>
      <c r="AQ22" s="463"/>
      <c r="AR22" s="463"/>
      <c r="AS22" s="463"/>
      <c r="AT22" s="463"/>
      <c r="AU22" s="463"/>
      <c r="AV22" s="463"/>
      <c r="AW22" s="463"/>
      <c r="AX22" s="463"/>
      <c r="AY22" s="463"/>
      <c r="AZ22" s="463"/>
      <c r="BA22" s="463"/>
      <c r="BB22" s="463"/>
      <c r="BC22" s="463"/>
      <c r="BD22" s="463"/>
      <c r="BE22" s="463"/>
      <c r="BF22" s="463"/>
      <c r="BG22" s="463"/>
      <c r="BH22" s="463"/>
      <c r="BI22" s="463"/>
      <c r="BJ22" s="463"/>
      <c r="BK22" s="463"/>
      <c r="BL22" s="463"/>
      <c r="BM22" s="463"/>
      <c r="BN22" s="463"/>
      <c r="BO22" s="463"/>
      <c r="BP22" s="463"/>
      <c r="BQ22" s="463"/>
      <c r="BR22" s="463"/>
      <c r="BS22" s="463"/>
      <c r="BT22" s="463"/>
      <c r="BU22" s="463"/>
      <c r="BV22" s="463"/>
      <c r="BW22" s="463"/>
      <c r="BX22" s="463"/>
      <c r="BY22" s="463"/>
      <c r="BZ22" s="463"/>
      <c r="CA22" s="463"/>
      <c r="CB22" s="463"/>
      <c r="CC22" s="463"/>
      <c r="CD22" s="463"/>
      <c r="CE22" s="463"/>
      <c r="CF22" s="463"/>
      <c r="CG22" s="463"/>
      <c r="CH22" s="463"/>
      <c r="CI22" s="463"/>
      <c r="CJ22" s="463"/>
      <c r="CK22" s="463"/>
      <c r="CL22" s="463"/>
      <c r="CM22" s="463"/>
      <c r="CN22" s="463"/>
      <c r="CO22" s="463"/>
      <c r="CP22" s="463"/>
      <c r="CQ22" s="463"/>
      <c r="CR22" s="463"/>
      <c r="CS22" s="463"/>
      <c r="CT22" s="463"/>
      <c r="CU22" s="463"/>
      <c r="CV22" s="463"/>
      <c r="CW22" s="463"/>
      <c r="CX22" s="463"/>
      <c r="CY22" s="463"/>
      <c r="CZ22" s="463"/>
      <c r="DA22" s="463"/>
      <c r="DB22" s="463"/>
      <c r="DC22" s="463"/>
      <c r="DD22" s="463"/>
      <c r="DE22" s="463"/>
      <c r="DF22" s="463"/>
      <c r="DG22" s="463"/>
      <c r="DH22" s="463"/>
      <c r="DI22" s="463"/>
      <c r="DJ22" s="463"/>
      <c r="DK22" s="463"/>
      <c r="DL22" s="463"/>
      <c r="DM22" s="463"/>
      <c r="DN22" s="463"/>
      <c r="DO22" s="463"/>
      <c r="DP22" s="463"/>
      <c r="DQ22" s="463"/>
      <c r="DR22" s="463"/>
      <c r="DS22" s="463"/>
      <c r="DT22" s="463"/>
      <c r="DU22" s="463"/>
      <c r="DV22" s="463"/>
      <c r="DW22" s="463"/>
      <c r="DX22" s="463"/>
      <c r="DY22" s="463"/>
      <c r="DZ22" s="463"/>
      <c r="EA22" s="463"/>
      <c r="EB22" s="463"/>
      <c r="EC22" s="463"/>
      <c r="ED22" s="463"/>
      <c r="EE22" s="463"/>
      <c r="EF22" s="463"/>
      <c r="EG22" s="463"/>
      <c r="EH22" s="463"/>
      <c r="EI22" s="463"/>
      <c r="EJ22" s="463"/>
      <c r="EK22" s="463"/>
      <c r="EL22" s="463"/>
      <c r="EM22" s="463"/>
      <c r="EN22" s="463"/>
      <c r="EO22" s="463"/>
      <c r="EP22" s="463"/>
      <c r="EQ22" s="463"/>
      <c r="ER22" s="463"/>
      <c r="ES22" s="463"/>
      <c r="ET22" s="463"/>
      <c r="EU22" s="463"/>
      <c r="EV22" s="463"/>
      <c r="EW22" s="463"/>
      <c r="EX22" s="463"/>
      <c r="EY22" s="463"/>
      <c r="EZ22" s="463"/>
      <c r="FA22" s="463"/>
      <c r="FB22" s="463"/>
      <c r="FC22" s="463"/>
      <c r="FD22" s="463"/>
      <c r="FE22" s="463"/>
      <c r="FF22" s="463"/>
      <c r="FG22" s="463"/>
      <c r="FH22" s="463"/>
      <c r="FI22" s="463"/>
      <c r="FJ22" s="463"/>
      <c r="FK22" s="463"/>
      <c r="FL22" s="463"/>
      <c r="FM22" s="463"/>
      <c r="FN22" s="463"/>
      <c r="FO22" s="463"/>
      <c r="FP22" s="463"/>
      <c r="FQ22" s="463"/>
      <c r="FR22" s="463"/>
      <c r="FS22" s="463"/>
      <c r="FT22" s="463"/>
      <c r="FU22" s="463"/>
      <c r="FV22" s="463"/>
      <c r="FW22" s="463"/>
      <c r="FX22" s="463"/>
      <c r="FY22" s="463"/>
      <c r="FZ22" s="463"/>
      <c r="GA22" s="463"/>
      <c r="GB22" s="463"/>
      <c r="GC22" s="463"/>
      <c r="GD22" s="463"/>
      <c r="GE22" s="463"/>
      <c r="GF22" s="463"/>
      <c r="GG22" s="463"/>
      <c r="GH22" s="463"/>
      <c r="GI22" s="463"/>
      <c r="GJ22" s="463"/>
      <c r="GK22" s="463"/>
      <c r="GL22" s="463"/>
      <c r="GM22" s="463"/>
      <c r="GN22" s="463"/>
      <c r="GO22" s="463"/>
      <c r="GP22" s="463"/>
      <c r="GQ22" s="463"/>
      <c r="GR22" s="463"/>
      <c r="GS22" s="463"/>
      <c r="GT22" s="463"/>
      <c r="GU22" s="463"/>
      <c r="GV22" s="463"/>
      <c r="GW22" s="463"/>
      <c r="GX22" s="463"/>
      <c r="GY22" s="463"/>
      <c r="GZ22" s="463"/>
      <c r="HA22" s="463"/>
      <c r="HB22" s="463"/>
      <c r="HC22" s="463"/>
      <c r="HD22" s="463"/>
      <c r="HE22" s="463"/>
      <c r="HF22" s="463"/>
      <c r="HG22" s="463"/>
      <c r="HH22" s="463"/>
      <c r="HI22" s="463"/>
      <c r="HJ22" s="463"/>
      <c r="HK22" s="463"/>
      <c r="HL22" s="463"/>
      <c r="HM22" s="463"/>
      <c r="HN22" s="463"/>
      <c r="HO22" s="463"/>
      <c r="HP22" s="463"/>
      <c r="HQ22" s="463"/>
      <c r="HR22" s="463"/>
      <c r="HS22" s="463"/>
      <c r="HT22" s="463"/>
      <c r="HU22" s="463"/>
      <c r="HV22" s="463"/>
      <c r="HW22" s="463"/>
      <c r="HX22" s="463"/>
      <c r="HY22" s="463"/>
      <c r="HZ22" s="463"/>
      <c r="IA22" s="463"/>
      <c r="IB22" s="463"/>
      <c r="IC22" s="463"/>
      <c r="ID22" s="463"/>
      <c r="IE22" s="463"/>
      <c r="IF22" s="463"/>
      <c r="IG22" s="463"/>
      <c r="IH22" s="463"/>
      <c r="II22" s="463"/>
      <c r="IJ22" s="463"/>
      <c r="IK22" s="463"/>
      <c r="IL22" s="463"/>
      <c r="IM22" s="463"/>
      <c r="IN22" s="463"/>
      <c r="IO22" s="463"/>
      <c r="IP22" s="463"/>
      <c r="IQ22" s="463"/>
      <c r="IR22" s="463"/>
      <c r="IS22" s="463"/>
      <c r="IT22" s="463"/>
      <c r="IU22" s="463"/>
      <c r="IV22" s="463"/>
      <c r="IW22" s="463"/>
      <c r="IX22" s="463"/>
      <c r="IY22" s="463"/>
      <c r="IZ22" s="463"/>
      <c r="JA22" s="463"/>
      <c r="JB22" s="463"/>
      <c r="JC22" s="463"/>
      <c r="JD22" s="463"/>
      <c r="JE22" s="463"/>
      <c r="JF22" s="463"/>
      <c r="JG22" s="463"/>
      <c r="JH22" s="463"/>
      <c r="JI22" s="463"/>
      <c r="JJ22" s="463"/>
      <c r="JK22" s="463"/>
      <c r="JL22" s="463"/>
      <c r="JM22" s="463"/>
      <c r="JN22" s="463"/>
      <c r="JO22" s="463"/>
      <c r="JP22" s="463"/>
      <c r="JQ22" s="463"/>
      <c r="JR22" s="463"/>
      <c r="JS22" s="463"/>
      <c r="JT22" s="463"/>
      <c r="JU22" s="463"/>
      <c r="JV22" s="463"/>
      <c r="JW22" s="463"/>
      <c r="JX22" s="463"/>
      <c r="JY22" s="463"/>
      <c r="JZ22" s="463"/>
      <c r="KA22" s="463"/>
      <c r="KB22" s="463"/>
      <c r="KC22" s="463"/>
      <c r="KD22" s="463"/>
      <c r="KE22" s="463"/>
      <c r="KF22" s="463"/>
      <c r="KG22" s="463"/>
      <c r="KH22" s="463"/>
      <c r="KI22" s="463"/>
      <c r="KJ22" s="463"/>
      <c r="KK22" s="463"/>
      <c r="KL22" s="463"/>
      <c r="KM22" s="463"/>
      <c r="KN22" s="463"/>
      <c r="KO22" s="463"/>
      <c r="KP22" s="463"/>
      <c r="KQ22" s="463"/>
      <c r="KR22" s="463"/>
      <c r="KS22" s="463"/>
      <c r="KT22" s="463"/>
      <c r="KU22" s="463"/>
      <c r="KV22" s="463"/>
      <c r="KW22" s="463"/>
      <c r="KX22" s="463"/>
      <c r="KY22" s="463"/>
      <c r="KZ22" s="463"/>
      <c r="LA22" s="463"/>
      <c r="LB22" s="463"/>
      <c r="LC22" s="463"/>
      <c r="LD22" s="463"/>
      <c r="LE22" s="463"/>
      <c r="LF22" s="463"/>
      <c r="LG22" s="463"/>
      <c r="LH22" s="463"/>
      <c r="LI22" s="463"/>
      <c r="LJ22" s="463"/>
      <c r="LK22" s="463"/>
      <c r="LL22" s="463"/>
      <c r="LM22" s="463"/>
      <c r="LN22" s="463"/>
      <c r="LO22" s="463"/>
      <c r="LP22" s="463"/>
      <c r="LQ22" s="463"/>
      <c r="LR22" s="463"/>
      <c r="LS22" s="463"/>
      <c r="LT22" s="463"/>
      <c r="LU22" s="463"/>
      <c r="LV22" s="463"/>
      <c r="LW22" s="463"/>
      <c r="LX22" s="463"/>
      <c r="LY22" s="463"/>
      <c r="LZ22" s="463"/>
      <c r="MA22" s="463"/>
      <c r="MB22" s="463"/>
      <c r="MC22" s="463"/>
      <c r="MD22" s="463"/>
      <c r="ME22" s="463"/>
      <c r="MF22" s="463"/>
      <c r="MG22" s="463"/>
      <c r="MH22" s="463"/>
      <c r="MI22" s="463"/>
      <c r="MJ22" s="463"/>
      <c r="MK22" s="463"/>
      <c r="ML22" s="463"/>
      <c r="MM22" s="463"/>
      <c r="MN22" s="463"/>
      <c r="MO22" s="463"/>
      <c r="MP22" s="463"/>
      <c r="MQ22" s="463"/>
      <c r="MR22" s="463"/>
      <c r="MS22" s="463"/>
      <c r="MT22" s="463"/>
      <c r="MU22" s="463"/>
      <c r="MV22" s="463"/>
      <c r="MW22" s="463"/>
      <c r="MX22" s="463"/>
      <c r="MY22" s="463"/>
      <c r="MZ22" s="463"/>
      <c r="NA22" s="463"/>
      <c r="NB22" s="463"/>
      <c r="NC22" s="463"/>
      <c r="ND22" s="463"/>
      <c r="NE22" s="463"/>
      <c r="NF22" s="463"/>
      <c r="NG22" s="463"/>
      <c r="NH22" s="463"/>
      <c r="NI22" s="463"/>
      <c r="NJ22" s="463"/>
      <c r="NK22" s="463"/>
      <c r="NL22" s="463"/>
      <c r="NM22" s="463"/>
      <c r="NN22" s="463"/>
      <c r="NO22" s="463"/>
      <c r="NP22" s="463"/>
      <c r="NQ22" s="463"/>
      <c r="NR22" s="463"/>
      <c r="NS22" s="463"/>
      <c r="NT22" s="463"/>
      <c r="NU22" s="463"/>
      <c r="NV22" s="463"/>
      <c r="NW22" s="463"/>
      <c r="NX22" s="463"/>
      <c r="NY22" s="463"/>
      <c r="NZ22" s="463"/>
      <c r="OA22" s="463"/>
      <c r="OB22" s="463"/>
      <c r="OC22" s="463"/>
      <c r="OD22" s="463"/>
      <c r="OE22" s="463"/>
      <c r="OF22" s="463"/>
      <c r="OG22" s="463"/>
      <c r="OH22" s="463"/>
      <c r="OI22" s="463"/>
      <c r="OJ22" s="463"/>
      <c r="OK22" s="463"/>
      <c r="OL22" s="463"/>
      <c r="OM22" s="463"/>
      <c r="ON22" s="463"/>
      <c r="OO22" s="463"/>
      <c r="OP22" s="463"/>
      <c r="OQ22" s="463"/>
      <c r="OR22" s="463"/>
      <c r="OS22" s="463"/>
      <c r="OT22" s="463"/>
      <c r="OU22" s="463"/>
      <c r="OV22" s="463"/>
      <c r="OW22" s="463"/>
      <c r="OX22" s="463"/>
      <c r="OY22" s="463"/>
      <c r="OZ22" s="463"/>
      <c r="PA22" s="463"/>
      <c r="PB22" s="463"/>
      <c r="PC22" s="463"/>
      <c r="PD22" s="463"/>
      <c r="PE22" s="463"/>
      <c r="PF22" s="463"/>
      <c r="PG22" s="463"/>
      <c r="PH22" s="463"/>
      <c r="PI22" s="463"/>
      <c r="PJ22" s="463"/>
      <c r="PK22" s="463"/>
      <c r="PL22" s="463"/>
      <c r="PM22" s="463"/>
      <c r="PN22" s="463"/>
      <c r="PO22" s="463"/>
      <c r="PP22" s="463"/>
      <c r="PQ22" s="463"/>
      <c r="PR22" s="463"/>
      <c r="PS22" s="463"/>
      <c r="PT22" s="463"/>
      <c r="PU22" s="463"/>
      <c r="PV22" s="463"/>
      <c r="PW22" s="463"/>
      <c r="PX22" s="463"/>
      <c r="PY22" s="463"/>
      <c r="PZ22" s="463"/>
      <c r="QA22" s="463"/>
      <c r="QB22" s="463"/>
      <c r="QC22" s="463"/>
      <c r="QD22" s="463"/>
      <c r="QE22" s="463"/>
      <c r="QF22" s="463"/>
      <c r="QG22" s="463"/>
      <c r="QH22" s="463"/>
      <c r="QI22" s="463"/>
      <c r="QJ22" s="463"/>
      <c r="QK22" s="463"/>
      <c r="QL22" s="463"/>
      <c r="QM22" s="463"/>
      <c r="QN22" s="463"/>
      <c r="QO22" s="463"/>
      <c r="QP22" s="463"/>
      <c r="QQ22" s="463"/>
      <c r="QR22" s="463"/>
      <c r="QS22" s="463"/>
      <c r="QT22" s="463"/>
      <c r="QU22" s="463"/>
      <c r="QV22" s="463"/>
      <c r="QW22" s="463"/>
      <c r="QX22" s="463"/>
      <c r="QY22" s="463"/>
      <c r="QZ22" s="463"/>
      <c r="RA22" s="463"/>
      <c r="RB22" s="463"/>
      <c r="RC22" s="463"/>
      <c r="RD22" s="463"/>
      <c r="RE22" s="463"/>
      <c r="RF22" s="463"/>
      <c r="RG22" s="463"/>
      <c r="RH22" s="463"/>
      <c r="RI22" s="463"/>
      <c r="RJ22" s="463"/>
      <c r="RK22" s="463"/>
      <c r="RL22" s="463"/>
      <c r="RM22" s="463"/>
      <c r="RN22" s="463"/>
      <c r="RO22" s="463"/>
      <c r="RP22" s="463"/>
      <c r="RQ22" s="463"/>
      <c r="RR22" s="463"/>
      <c r="RS22" s="463"/>
      <c r="RT22" s="463"/>
      <c r="RU22" s="463"/>
      <c r="RV22" s="463"/>
      <c r="RW22" s="463"/>
      <c r="RX22" s="463"/>
      <c r="RY22" s="463"/>
      <c r="RZ22" s="463"/>
      <c r="SA22" s="463"/>
      <c r="SB22" s="463"/>
      <c r="SC22" s="463"/>
      <c r="SD22" s="463"/>
      <c r="SE22" s="463"/>
      <c r="SF22" s="463"/>
      <c r="SG22" s="463"/>
      <c r="SH22" s="463"/>
      <c r="SI22" s="463"/>
      <c r="SJ22" s="463"/>
      <c r="SK22" s="463"/>
      <c r="SL22" s="463"/>
      <c r="SM22" s="463"/>
      <c r="SN22" s="463"/>
      <c r="SO22" s="463"/>
      <c r="SP22" s="463"/>
      <c r="SQ22" s="463"/>
      <c r="SR22" s="463"/>
      <c r="SS22" s="463"/>
      <c r="ST22" s="463"/>
      <c r="SU22" s="463"/>
      <c r="SV22" s="463"/>
      <c r="SW22" s="463"/>
      <c r="SX22" s="463"/>
      <c r="SY22" s="463"/>
      <c r="SZ22" s="463"/>
      <c r="TA22" s="463"/>
      <c r="TB22" s="463"/>
      <c r="TC22" s="463"/>
      <c r="TD22" s="463"/>
      <c r="TE22" s="463"/>
      <c r="TF22" s="463"/>
      <c r="TG22" s="463"/>
      <c r="TH22" s="463"/>
      <c r="TI22" s="463"/>
      <c r="TJ22" s="463"/>
      <c r="TK22" s="463"/>
      <c r="TL22" s="463"/>
      <c r="TM22" s="463"/>
      <c r="TN22" s="463"/>
      <c r="TO22" s="463"/>
      <c r="TP22" s="463"/>
      <c r="TQ22" s="463"/>
      <c r="TR22" s="463"/>
      <c r="TS22" s="463"/>
      <c r="TT22" s="463"/>
      <c r="TU22" s="463"/>
      <c r="TV22" s="463"/>
      <c r="TW22" s="463"/>
      <c r="TX22" s="463"/>
      <c r="TY22" s="463"/>
      <c r="TZ22" s="463"/>
      <c r="UA22" s="463"/>
      <c r="UB22" s="463"/>
      <c r="UC22" s="463"/>
      <c r="UD22" s="463"/>
      <c r="UE22" s="463"/>
      <c r="UF22" s="463"/>
      <c r="UG22" s="463"/>
      <c r="UH22" s="463"/>
      <c r="UI22" s="463"/>
      <c r="UJ22" s="463"/>
      <c r="UK22" s="463"/>
      <c r="UL22" s="463"/>
      <c r="UM22" s="463"/>
      <c r="UN22" s="463"/>
      <c r="UO22" s="463"/>
      <c r="UP22" s="463"/>
      <c r="UQ22" s="463"/>
      <c r="UR22" s="463"/>
      <c r="US22" s="463"/>
      <c r="UT22" s="463"/>
      <c r="UU22" s="463"/>
      <c r="UV22" s="463"/>
      <c r="UW22" s="463"/>
      <c r="UX22" s="463"/>
      <c r="UY22" s="463"/>
      <c r="UZ22" s="463"/>
      <c r="VA22" s="463"/>
      <c r="VB22" s="463"/>
      <c r="VC22" s="463"/>
      <c r="VD22" s="463"/>
      <c r="VE22" s="463"/>
      <c r="VF22" s="463"/>
      <c r="VG22" s="463"/>
      <c r="VH22" s="463"/>
      <c r="VI22" s="463"/>
      <c r="VJ22" s="463"/>
      <c r="VK22" s="463"/>
      <c r="VL22" s="463"/>
      <c r="VM22" s="463"/>
      <c r="VN22" s="463"/>
      <c r="VO22" s="463"/>
      <c r="VP22" s="463"/>
      <c r="VQ22" s="463"/>
      <c r="VR22" s="463"/>
      <c r="VS22" s="463"/>
      <c r="VT22" s="463"/>
      <c r="VU22" s="463"/>
      <c r="VV22" s="463"/>
      <c r="VW22" s="463"/>
      <c r="VX22" s="463"/>
      <c r="VY22" s="463"/>
      <c r="VZ22" s="463"/>
      <c r="WA22" s="463"/>
      <c r="WB22" s="463"/>
      <c r="WC22" s="463"/>
      <c r="WD22" s="463"/>
      <c r="WE22" s="463"/>
      <c r="WF22" s="463"/>
      <c r="WG22" s="463"/>
      <c r="WH22" s="463"/>
      <c r="WI22" s="463"/>
      <c r="WJ22" s="463"/>
      <c r="WK22" s="463"/>
      <c r="WL22" s="463"/>
      <c r="WM22" s="463"/>
      <c r="WN22" s="463"/>
      <c r="WO22" s="463"/>
      <c r="WP22" s="463"/>
      <c r="WQ22" s="463"/>
      <c r="WR22" s="463"/>
      <c r="WS22" s="463"/>
      <c r="WT22" s="463"/>
      <c r="WU22" s="463"/>
      <c r="WV22" s="463"/>
      <c r="WW22" s="463"/>
      <c r="WX22" s="463"/>
      <c r="WY22" s="463"/>
      <c r="WZ22" s="463"/>
      <c r="XA22" s="463"/>
      <c r="XB22" s="463"/>
      <c r="XC22" s="463"/>
      <c r="XD22" s="463"/>
      <c r="XE22" s="463"/>
      <c r="XF22" s="463"/>
      <c r="XG22" s="463"/>
      <c r="XH22" s="463"/>
      <c r="XI22" s="463"/>
      <c r="XJ22" s="463"/>
      <c r="XK22" s="463"/>
      <c r="XL22" s="463"/>
      <c r="XM22" s="463"/>
      <c r="XN22" s="463"/>
      <c r="XO22" s="463"/>
      <c r="XP22" s="463"/>
      <c r="XQ22" s="463"/>
      <c r="XR22" s="463"/>
      <c r="XS22" s="463"/>
      <c r="XT22" s="463"/>
      <c r="XU22" s="463"/>
      <c r="XV22" s="463"/>
      <c r="XW22" s="463"/>
      <c r="XX22" s="463"/>
      <c r="XY22" s="463"/>
      <c r="XZ22" s="463"/>
      <c r="YA22" s="463"/>
      <c r="YB22" s="463"/>
      <c r="YC22" s="463"/>
      <c r="YD22" s="463"/>
      <c r="YE22" s="463"/>
      <c r="YF22" s="463"/>
      <c r="YG22" s="463"/>
      <c r="YH22" s="463"/>
      <c r="YI22" s="463"/>
      <c r="YJ22" s="463"/>
      <c r="YK22" s="463"/>
      <c r="YL22" s="463"/>
      <c r="YM22" s="463"/>
      <c r="YN22" s="463"/>
      <c r="YO22" s="463"/>
      <c r="YP22" s="463"/>
      <c r="YQ22" s="463"/>
      <c r="YR22" s="463"/>
      <c r="YS22" s="463"/>
      <c r="YT22" s="463"/>
      <c r="YU22" s="463"/>
      <c r="YV22" s="463"/>
      <c r="YW22" s="463"/>
      <c r="YX22" s="463"/>
      <c r="YY22" s="463"/>
      <c r="YZ22" s="463"/>
      <c r="ZA22" s="463"/>
      <c r="ZB22" s="463"/>
      <c r="ZC22" s="463"/>
      <c r="ZD22" s="463"/>
      <c r="ZE22" s="463"/>
      <c r="ZF22" s="463"/>
      <c r="ZG22" s="463"/>
      <c r="ZH22" s="463"/>
      <c r="ZI22" s="463"/>
      <c r="ZJ22" s="463"/>
      <c r="ZK22" s="463"/>
      <c r="ZL22" s="463"/>
      <c r="ZM22" s="463"/>
      <c r="ZN22" s="463"/>
      <c r="ZO22" s="463"/>
      <c r="ZP22" s="463"/>
      <c r="ZQ22" s="463"/>
      <c r="ZR22" s="463"/>
      <c r="ZS22" s="463"/>
      <c r="ZT22" s="463"/>
      <c r="ZU22" s="463"/>
      <c r="ZV22" s="463"/>
      <c r="ZW22" s="463"/>
      <c r="ZX22" s="463"/>
      <c r="ZY22" s="463"/>
      <c r="ZZ22" s="463"/>
      <c r="AAA22" s="463"/>
      <c r="AAB22" s="463"/>
      <c r="AAC22" s="463"/>
      <c r="AAD22" s="463"/>
      <c r="AAE22" s="463"/>
      <c r="AAF22" s="463"/>
      <c r="AAG22" s="463"/>
      <c r="AAH22" s="463"/>
      <c r="AAI22" s="463"/>
      <c r="AAJ22" s="463"/>
      <c r="AAK22" s="463"/>
      <c r="AAL22" s="463"/>
      <c r="AAM22" s="463"/>
      <c r="AAN22" s="463"/>
      <c r="AAO22" s="463"/>
      <c r="AAP22" s="463"/>
      <c r="AAQ22" s="463"/>
      <c r="AAR22" s="463"/>
      <c r="AAS22" s="463"/>
      <c r="AAT22" s="463"/>
      <c r="AAU22" s="463"/>
      <c r="AAV22" s="463"/>
      <c r="AAW22" s="463"/>
      <c r="AAX22" s="463"/>
      <c r="AAY22" s="463"/>
      <c r="AAZ22" s="463"/>
      <c r="ABA22" s="463"/>
      <c r="ABB22" s="463"/>
      <c r="ABC22" s="463"/>
      <c r="ABD22" s="463"/>
      <c r="ABE22" s="463"/>
      <c r="ABF22" s="463"/>
      <c r="ABG22" s="463"/>
      <c r="ABH22" s="463"/>
      <c r="ABI22" s="463"/>
      <c r="ABJ22" s="463"/>
      <c r="ABK22" s="463"/>
      <c r="ABL22" s="463"/>
      <c r="ABM22" s="463"/>
      <c r="ABN22" s="463"/>
      <c r="ABO22" s="463"/>
      <c r="ABP22" s="463"/>
      <c r="ABQ22" s="463"/>
      <c r="ABR22" s="463"/>
      <c r="ABS22" s="463"/>
      <c r="ABT22" s="463"/>
      <c r="ABU22" s="463"/>
      <c r="ABV22" s="463"/>
      <c r="ABW22" s="463"/>
      <c r="ABX22" s="463"/>
      <c r="ABY22" s="463"/>
      <c r="ABZ22" s="463"/>
      <c r="ACA22" s="463"/>
      <c r="ACB22" s="463"/>
      <c r="ACC22" s="463"/>
      <c r="ACD22" s="463"/>
      <c r="ACE22" s="463"/>
      <c r="ACF22" s="463"/>
      <c r="ACG22" s="463"/>
      <c r="ACH22" s="463"/>
      <c r="ACI22" s="463"/>
      <c r="ACJ22" s="463"/>
      <c r="ACK22" s="463"/>
      <c r="ACL22" s="463"/>
      <c r="ACM22" s="463"/>
      <c r="ACN22" s="463"/>
      <c r="ACO22" s="463"/>
      <c r="ACP22" s="463"/>
      <c r="ACQ22" s="463"/>
      <c r="ACR22" s="463"/>
      <c r="ACS22" s="463"/>
      <c r="ACT22" s="463"/>
      <c r="ACU22" s="463"/>
      <c r="ACV22" s="463"/>
      <c r="ACW22" s="463"/>
      <c r="ACX22" s="463"/>
      <c r="ACY22" s="463"/>
      <c r="ACZ22" s="463"/>
      <c r="ADA22" s="463"/>
      <c r="ADB22" s="463"/>
      <c r="ADC22" s="463"/>
      <c r="ADD22" s="463"/>
      <c r="ADE22" s="463"/>
      <c r="ADF22" s="463"/>
      <c r="ADG22" s="463"/>
      <c r="ADH22" s="463"/>
      <c r="ADI22" s="463"/>
      <c r="ADJ22" s="463"/>
      <c r="ADK22" s="463"/>
      <c r="ADL22" s="463"/>
      <c r="ADM22" s="463"/>
      <c r="ADN22" s="463"/>
      <c r="ADO22" s="463"/>
      <c r="ADP22" s="463"/>
      <c r="ADQ22" s="463"/>
      <c r="ADR22" s="463"/>
      <c r="ADS22" s="463"/>
      <c r="ADT22" s="463"/>
      <c r="ADU22" s="463"/>
      <c r="ADV22" s="463"/>
      <c r="ADW22" s="463"/>
      <c r="ADX22" s="463"/>
      <c r="ADY22" s="463"/>
      <c r="ADZ22" s="463"/>
      <c r="AEA22" s="463"/>
      <c r="AEB22" s="463"/>
      <c r="AEC22" s="463"/>
      <c r="AED22" s="463"/>
      <c r="AEE22" s="463"/>
      <c r="AEF22" s="463"/>
      <c r="AEG22" s="463"/>
      <c r="AEH22" s="463"/>
      <c r="AEI22" s="463"/>
      <c r="AEJ22" s="463"/>
      <c r="AEK22" s="463"/>
      <c r="AEL22" s="463"/>
      <c r="AEM22" s="463"/>
      <c r="AEN22" s="463"/>
      <c r="AEO22" s="463"/>
      <c r="AEP22" s="463"/>
      <c r="AEQ22" s="463"/>
      <c r="AER22" s="463"/>
      <c r="AES22" s="463"/>
      <c r="AET22" s="463"/>
      <c r="AEU22" s="463"/>
      <c r="AEV22" s="463"/>
      <c r="AEW22" s="463"/>
      <c r="AEX22" s="463"/>
      <c r="AEY22" s="463"/>
      <c r="AEZ22" s="463"/>
      <c r="AFA22" s="463"/>
      <c r="AFB22" s="463"/>
      <c r="AFC22" s="463"/>
      <c r="AFD22" s="463"/>
      <c r="AFE22" s="463"/>
      <c r="AFF22" s="463"/>
      <c r="AFG22" s="463"/>
      <c r="AFH22" s="463"/>
      <c r="AFI22" s="463"/>
      <c r="AFJ22" s="463"/>
      <c r="AFK22" s="463"/>
      <c r="AFL22" s="463"/>
      <c r="AFM22" s="463"/>
      <c r="AFN22" s="463"/>
      <c r="AFO22" s="463"/>
      <c r="AFP22" s="463"/>
      <c r="AFQ22" s="463"/>
      <c r="AFR22" s="463"/>
      <c r="AFS22" s="463"/>
      <c r="AFT22" s="463"/>
      <c r="AFU22" s="463"/>
      <c r="AFV22" s="463"/>
      <c r="AFW22" s="463"/>
      <c r="AFX22" s="463"/>
      <c r="AFY22" s="463"/>
      <c r="AFZ22" s="463"/>
      <c r="AGA22" s="463"/>
      <c r="AGB22" s="463"/>
      <c r="AGC22" s="463"/>
      <c r="AGD22" s="463"/>
      <c r="AGE22" s="463"/>
      <c r="AGF22" s="463"/>
      <c r="AGG22" s="463"/>
      <c r="AGH22" s="463"/>
      <c r="AGI22" s="463"/>
      <c r="AGJ22" s="463"/>
      <c r="AGK22" s="463"/>
      <c r="AGL22" s="463"/>
      <c r="AGM22" s="463"/>
      <c r="AGN22" s="463"/>
      <c r="AGO22" s="463"/>
      <c r="AGP22" s="463"/>
      <c r="AGQ22" s="463"/>
      <c r="AGR22" s="463"/>
      <c r="AGS22" s="463"/>
      <c r="AGT22" s="463"/>
      <c r="AGU22" s="463"/>
      <c r="AGV22" s="463"/>
      <c r="AGW22" s="463"/>
      <c r="AGX22" s="463"/>
      <c r="AGY22" s="463"/>
      <c r="AGZ22" s="463"/>
      <c r="AHA22" s="463"/>
      <c r="AHB22" s="463"/>
      <c r="AHC22" s="463"/>
      <c r="AHD22" s="463"/>
      <c r="AHE22" s="463"/>
      <c r="AHF22" s="463"/>
      <c r="AHG22" s="463"/>
      <c r="AHH22" s="463"/>
      <c r="AHI22" s="463"/>
      <c r="AHJ22" s="463"/>
      <c r="AHK22" s="463"/>
      <c r="AHL22" s="463"/>
      <c r="AHM22" s="463"/>
      <c r="AHN22" s="463"/>
      <c r="AHO22" s="463"/>
      <c r="AHP22" s="463"/>
      <c r="AHQ22" s="463"/>
      <c r="AHR22" s="463"/>
      <c r="AHS22" s="463"/>
      <c r="AHT22" s="463"/>
      <c r="AHU22" s="463"/>
      <c r="AHV22" s="463"/>
      <c r="AHW22" s="463"/>
      <c r="AHX22" s="463"/>
      <c r="AHY22" s="463"/>
      <c r="AHZ22" s="463"/>
      <c r="AIA22" s="463"/>
      <c r="AIB22" s="463"/>
      <c r="AIC22" s="463"/>
      <c r="AID22" s="463"/>
      <c r="AIE22" s="463"/>
      <c r="AIF22" s="463"/>
      <c r="AIG22" s="463"/>
      <c r="AIH22" s="463"/>
      <c r="AII22" s="463"/>
      <c r="AIJ22" s="463"/>
      <c r="AIK22" s="463"/>
      <c r="AIL22" s="463"/>
      <c r="AIM22" s="463"/>
      <c r="AIN22" s="463"/>
      <c r="AIO22" s="463"/>
      <c r="AIP22" s="463"/>
      <c r="AIQ22" s="463"/>
      <c r="AIR22" s="463"/>
      <c r="AIS22" s="463"/>
      <c r="AIT22" s="463"/>
      <c r="AIU22" s="463"/>
      <c r="AIV22" s="463"/>
      <c r="AIW22" s="463"/>
      <c r="AIX22" s="463"/>
      <c r="AIY22" s="463"/>
      <c r="AIZ22" s="463"/>
      <c r="AJA22" s="463"/>
      <c r="AJB22" s="463"/>
      <c r="AJC22" s="463"/>
      <c r="AJD22" s="463"/>
      <c r="AJE22" s="463"/>
      <c r="AJF22" s="463"/>
      <c r="AJG22" s="463"/>
      <c r="AJH22" s="463"/>
      <c r="AJI22" s="463"/>
      <c r="AJJ22" s="463"/>
      <c r="AJK22" s="463"/>
      <c r="AJL22" s="463"/>
      <c r="AJM22" s="463"/>
      <c r="AJN22" s="463"/>
      <c r="AJO22" s="463"/>
      <c r="AJP22" s="463"/>
      <c r="AJQ22" s="463"/>
      <c r="AJR22" s="463"/>
      <c r="AJS22" s="463"/>
      <c r="AJT22" s="463"/>
      <c r="AJU22" s="463"/>
      <c r="AJV22" s="463"/>
      <c r="AJW22" s="463"/>
      <c r="AJX22" s="463"/>
      <c r="AJY22" s="463"/>
      <c r="AJZ22" s="463"/>
      <c r="AKA22" s="463"/>
      <c r="AKB22" s="463"/>
      <c r="AKC22" s="463"/>
      <c r="AKD22" s="463"/>
      <c r="AKE22" s="463"/>
    </row>
    <row r="23" spans="1:986">
      <c r="B23" s="463"/>
      <c r="C23" s="1586"/>
      <c r="D23" s="1587"/>
      <c r="E23" s="1587"/>
      <c r="F23" s="1587"/>
      <c r="G23" s="1587"/>
      <c r="H23" s="1587"/>
      <c r="I23" s="1587"/>
      <c r="J23" s="1587"/>
      <c r="K23" s="1587"/>
      <c r="L23" s="1587"/>
      <c r="M23" s="1587"/>
      <c r="N23" s="1587"/>
      <c r="O23" s="462"/>
      <c r="P23" s="463"/>
      <c r="Q23" s="463"/>
      <c r="R23" s="463"/>
      <c r="S23" s="463"/>
      <c r="T23" s="463"/>
      <c r="U23" s="463"/>
      <c r="V23" s="463"/>
      <c r="W23" s="463"/>
      <c r="X23" s="463"/>
      <c r="Y23" s="463"/>
      <c r="Z23" s="463"/>
      <c r="AA23" s="463"/>
      <c r="AB23" s="463"/>
      <c r="AC23" s="463"/>
      <c r="AD23" s="463"/>
      <c r="AE23" s="463"/>
      <c r="AF23" s="463"/>
      <c r="AG23" s="463"/>
      <c r="AH23" s="463"/>
      <c r="AI23" s="463"/>
      <c r="AJ23" s="463"/>
      <c r="AK23" s="463"/>
      <c r="AL23" s="463"/>
      <c r="AM23" s="463"/>
      <c r="AN23" s="463"/>
      <c r="AO23" s="463"/>
      <c r="AP23" s="463"/>
      <c r="AQ23" s="463"/>
      <c r="AR23" s="463"/>
      <c r="AS23" s="463"/>
      <c r="AT23" s="463"/>
      <c r="AU23" s="463"/>
      <c r="AV23" s="463"/>
      <c r="AW23" s="463"/>
      <c r="AX23" s="463"/>
      <c r="AY23" s="463"/>
      <c r="AZ23" s="463"/>
      <c r="BA23" s="463"/>
      <c r="BB23" s="463"/>
      <c r="BC23" s="463"/>
      <c r="BD23" s="463"/>
      <c r="BE23" s="463"/>
      <c r="BF23" s="463"/>
      <c r="BG23" s="463"/>
      <c r="BH23" s="463"/>
      <c r="BI23" s="463"/>
      <c r="BJ23" s="463"/>
      <c r="BK23" s="463"/>
      <c r="BL23" s="463"/>
      <c r="BM23" s="463"/>
      <c r="BN23" s="463"/>
      <c r="BO23" s="463"/>
      <c r="BP23" s="463"/>
      <c r="BQ23" s="463"/>
      <c r="BR23" s="463"/>
      <c r="BS23" s="463"/>
      <c r="BT23" s="463"/>
      <c r="BU23" s="463"/>
      <c r="BV23" s="463"/>
      <c r="BW23" s="463"/>
      <c r="BX23" s="463"/>
      <c r="BY23" s="463"/>
      <c r="BZ23" s="463"/>
      <c r="CA23" s="463"/>
      <c r="CB23" s="463"/>
      <c r="CC23" s="463"/>
      <c r="CD23" s="463"/>
      <c r="CE23" s="463"/>
      <c r="CF23" s="463"/>
      <c r="CG23" s="463"/>
      <c r="CH23" s="463"/>
      <c r="CI23" s="463"/>
      <c r="CJ23" s="463"/>
      <c r="CK23" s="463"/>
      <c r="CL23" s="463"/>
      <c r="CM23" s="463"/>
      <c r="CN23" s="463"/>
      <c r="CO23" s="463"/>
      <c r="CP23" s="463"/>
      <c r="CQ23" s="463"/>
      <c r="CR23" s="463"/>
      <c r="CS23" s="463"/>
      <c r="CT23" s="463"/>
      <c r="CU23" s="463"/>
      <c r="CV23" s="463"/>
      <c r="CW23" s="463"/>
      <c r="CX23" s="463"/>
      <c r="CY23" s="463"/>
      <c r="CZ23" s="463"/>
      <c r="DA23" s="463"/>
      <c r="DB23" s="463"/>
      <c r="DC23" s="463"/>
      <c r="DD23" s="463"/>
      <c r="DE23" s="463"/>
      <c r="DF23" s="463"/>
      <c r="DG23" s="463"/>
      <c r="DH23" s="463"/>
      <c r="DI23" s="463"/>
      <c r="DJ23" s="463"/>
      <c r="DK23" s="463"/>
      <c r="DL23" s="463"/>
      <c r="DM23" s="463"/>
      <c r="DN23" s="463"/>
      <c r="DO23" s="463"/>
      <c r="DP23" s="463"/>
      <c r="DQ23" s="463"/>
      <c r="DR23" s="463"/>
      <c r="DS23" s="463"/>
      <c r="DT23" s="463"/>
      <c r="DU23" s="463"/>
      <c r="DV23" s="463"/>
      <c r="DW23" s="463"/>
      <c r="DX23" s="463"/>
      <c r="DY23" s="463"/>
      <c r="DZ23" s="463"/>
      <c r="EA23" s="463"/>
      <c r="EB23" s="463"/>
      <c r="EC23" s="463"/>
      <c r="ED23" s="463"/>
      <c r="EE23" s="463"/>
      <c r="EF23" s="463"/>
      <c r="EG23" s="463"/>
      <c r="EH23" s="463"/>
      <c r="EI23" s="463"/>
      <c r="EJ23" s="463"/>
      <c r="EK23" s="463"/>
      <c r="EL23" s="463"/>
      <c r="EM23" s="463"/>
      <c r="EN23" s="463"/>
      <c r="EO23" s="463"/>
      <c r="EP23" s="463"/>
      <c r="EQ23" s="463"/>
      <c r="ER23" s="463"/>
      <c r="ES23" s="463"/>
      <c r="ET23" s="463"/>
      <c r="EU23" s="463"/>
      <c r="EV23" s="463"/>
      <c r="EW23" s="463"/>
      <c r="EX23" s="463"/>
      <c r="EY23" s="463"/>
      <c r="EZ23" s="463"/>
      <c r="FA23" s="463"/>
      <c r="FB23" s="463"/>
      <c r="FC23" s="463"/>
      <c r="FD23" s="463"/>
      <c r="FE23" s="463"/>
      <c r="FF23" s="463"/>
      <c r="FG23" s="463"/>
      <c r="FH23" s="463"/>
      <c r="FI23" s="463"/>
      <c r="FJ23" s="463"/>
      <c r="FK23" s="463"/>
      <c r="FL23" s="463"/>
      <c r="FM23" s="463"/>
      <c r="FN23" s="463"/>
      <c r="FO23" s="463"/>
      <c r="FP23" s="463"/>
      <c r="FQ23" s="463"/>
      <c r="FR23" s="463"/>
      <c r="FS23" s="463"/>
      <c r="FT23" s="463"/>
      <c r="FU23" s="463"/>
      <c r="FV23" s="463"/>
      <c r="FW23" s="463"/>
      <c r="FX23" s="463"/>
      <c r="FY23" s="463"/>
      <c r="FZ23" s="463"/>
      <c r="GA23" s="463"/>
      <c r="GB23" s="463"/>
      <c r="GC23" s="463"/>
      <c r="GD23" s="463"/>
      <c r="GE23" s="463"/>
      <c r="GF23" s="463"/>
      <c r="GG23" s="463"/>
      <c r="GH23" s="463"/>
      <c r="GI23" s="463"/>
      <c r="GJ23" s="463"/>
      <c r="GK23" s="463"/>
      <c r="GL23" s="463"/>
      <c r="GM23" s="463"/>
      <c r="GN23" s="463"/>
      <c r="GO23" s="463"/>
      <c r="GP23" s="463"/>
      <c r="GQ23" s="463"/>
      <c r="GR23" s="463"/>
      <c r="GS23" s="463"/>
      <c r="GT23" s="463"/>
      <c r="GU23" s="463"/>
      <c r="GV23" s="463"/>
      <c r="GW23" s="463"/>
      <c r="GX23" s="463"/>
      <c r="GY23" s="463"/>
      <c r="GZ23" s="463"/>
      <c r="HA23" s="463"/>
      <c r="HB23" s="463"/>
      <c r="HC23" s="463"/>
      <c r="HD23" s="463"/>
      <c r="HE23" s="463"/>
      <c r="HF23" s="463"/>
      <c r="HG23" s="463"/>
      <c r="HH23" s="463"/>
      <c r="HI23" s="463"/>
      <c r="HJ23" s="463"/>
      <c r="HK23" s="463"/>
      <c r="HL23" s="463"/>
      <c r="HM23" s="463"/>
      <c r="HN23" s="463"/>
      <c r="HO23" s="463"/>
      <c r="HP23" s="463"/>
      <c r="HQ23" s="463"/>
      <c r="HR23" s="463"/>
      <c r="HS23" s="463"/>
      <c r="HT23" s="463"/>
      <c r="HU23" s="463"/>
      <c r="HV23" s="463"/>
      <c r="HW23" s="463"/>
      <c r="HX23" s="463"/>
      <c r="HY23" s="463"/>
      <c r="HZ23" s="463"/>
      <c r="IA23" s="463"/>
      <c r="IB23" s="463"/>
      <c r="IC23" s="463"/>
      <c r="ID23" s="463"/>
      <c r="IE23" s="463"/>
      <c r="IF23" s="463"/>
      <c r="IG23" s="463"/>
      <c r="IH23" s="463"/>
      <c r="II23" s="463"/>
      <c r="IJ23" s="463"/>
      <c r="IK23" s="463"/>
      <c r="IL23" s="463"/>
      <c r="IM23" s="463"/>
      <c r="IN23" s="463"/>
      <c r="IO23" s="463"/>
      <c r="IP23" s="463"/>
      <c r="IQ23" s="463"/>
      <c r="IR23" s="463"/>
      <c r="IS23" s="463"/>
      <c r="IT23" s="463"/>
      <c r="IU23" s="463"/>
      <c r="IV23" s="463"/>
      <c r="IW23" s="463"/>
      <c r="IX23" s="463"/>
      <c r="IY23" s="463"/>
      <c r="IZ23" s="463"/>
      <c r="JA23" s="463"/>
      <c r="JB23" s="463"/>
      <c r="JC23" s="463"/>
      <c r="JD23" s="463"/>
      <c r="JE23" s="463"/>
      <c r="JF23" s="463"/>
      <c r="JG23" s="463"/>
      <c r="JH23" s="463"/>
      <c r="JI23" s="463"/>
      <c r="JJ23" s="463"/>
      <c r="JK23" s="463"/>
      <c r="JL23" s="463"/>
      <c r="JM23" s="463"/>
      <c r="JN23" s="463"/>
      <c r="JO23" s="463"/>
      <c r="JP23" s="463"/>
      <c r="JQ23" s="463"/>
      <c r="JR23" s="463"/>
      <c r="JS23" s="463"/>
      <c r="JT23" s="463"/>
      <c r="JU23" s="463"/>
      <c r="JV23" s="463"/>
      <c r="JW23" s="463"/>
      <c r="JX23" s="463"/>
      <c r="JY23" s="463"/>
      <c r="JZ23" s="463"/>
      <c r="KA23" s="463"/>
      <c r="KB23" s="463"/>
      <c r="KC23" s="463"/>
      <c r="KD23" s="463"/>
      <c r="KE23" s="463"/>
      <c r="KF23" s="463"/>
      <c r="KG23" s="463"/>
      <c r="KH23" s="463"/>
      <c r="KI23" s="463"/>
      <c r="KJ23" s="463"/>
      <c r="KK23" s="463"/>
      <c r="KL23" s="463"/>
      <c r="KM23" s="463"/>
      <c r="KN23" s="463"/>
      <c r="KO23" s="463"/>
      <c r="KP23" s="463"/>
      <c r="KQ23" s="463"/>
      <c r="KR23" s="463"/>
      <c r="KS23" s="463"/>
      <c r="KT23" s="463"/>
      <c r="KU23" s="463"/>
      <c r="KV23" s="463"/>
      <c r="KW23" s="463"/>
      <c r="KX23" s="463"/>
      <c r="KY23" s="463"/>
      <c r="KZ23" s="463"/>
      <c r="LA23" s="463"/>
      <c r="LB23" s="463"/>
      <c r="LC23" s="463"/>
      <c r="LD23" s="463"/>
      <c r="LE23" s="463"/>
      <c r="LF23" s="463"/>
      <c r="LG23" s="463"/>
      <c r="LH23" s="463"/>
      <c r="LI23" s="463"/>
      <c r="LJ23" s="463"/>
      <c r="LK23" s="463"/>
      <c r="LL23" s="463"/>
      <c r="LM23" s="463"/>
      <c r="LN23" s="463"/>
      <c r="LO23" s="463"/>
      <c r="LP23" s="463"/>
      <c r="LQ23" s="463"/>
      <c r="LR23" s="463"/>
      <c r="LS23" s="463"/>
      <c r="LT23" s="463"/>
      <c r="LU23" s="463"/>
      <c r="LV23" s="463"/>
      <c r="LW23" s="463"/>
      <c r="LX23" s="463"/>
      <c r="LY23" s="463"/>
      <c r="LZ23" s="463"/>
      <c r="MA23" s="463"/>
      <c r="MB23" s="463"/>
      <c r="MC23" s="463"/>
      <c r="MD23" s="463"/>
      <c r="ME23" s="463"/>
      <c r="MF23" s="463"/>
      <c r="MG23" s="463"/>
      <c r="MH23" s="463"/>
      <c r="MI23" s="463"/>
      <c r="MJ23" s="463"/>
      <c r="MK23" s="463"/>
      <c r="ML23" s="463"/>
      <c r="MM23" s="463"/>
      <c r="MN23" s="463"/>
      <c r="MO23" s="463"/>
      <c r="MP23" s="463"/>
      <c r="MQ23" s="463"/>
      <c r="MR23" s="463"/>
      <c r="MS23" s="463"/>
      <c r="MT23" s="463"/>
      <c r="MU23" s="463"/>
      <c r="MV23" s="463"/>
      <c r="MW23" s="463"/>
      <c r="MX23" s="463"/>
      <c r="MY23" s="463"/>
      <c r="MZ23" s="463"/>
      <c r="NA23" s="463"/>
      <c r="NB23" s="463"/>
      <c r="NC23" s="463"/>
      <c r="ND23" s="463"/>
      <c r="NE23" s="463"/>
      <c r="NF23" s="463"/>
      <c r="NG23" s="463"/>
      <c r="NH23" s="463"/>
      <c r="NI23" s="463"/>
      <c r="NJ23" s="463"/>
      <c r="NK23" s="463"/>
      <c r="NL23" s="463"/>
      <c r="NM23" s="463"/>
      <c r="NN23" s="463"/>
      <c r="NO23" s="463"/>
      <c r="NP23" s="463"/>
      <c r="NQ23" s="463"/>
      <c r="NR23" s="463"/>
      <c r="NS23" s="463"/>
      <c r="NT23" s="463"/>
      <c r="NU23" s="463"/>
      <c r="NV23" s="463"/>
      <c r="NW23" s="463"/>
      <c r="NX23" s="463"/>
      <c r="NY23" s="463"/>
      <c r="NZ23" s="463"/>
      <c r="OA23" s="463"/>
      <c r="OB23" s="463"/>
      <c r="OC23" s="463"/>
      <c r="OD23" s="463"/>
      <c r="OE23" s="463"/>
      <c r="OF23" s="463"/>
      <c r="OG23" s="463"/>
      <c r="OH23" s="463"/>
      <c r="OI23" s="463"/>
      <c r="OJ23" s="463"/>
      <c r="OK23" s="463"/>
      <c r="OL23" s="463"/>
      <c r="OM23" s="463"/>
      <c r="ON23" s="463"/>
      <c r="OO23" s="463"/>
      <c r="OP23" s="463"/>
      <c r="OQ23" s="463"/>
      <c r="OR23" s="463"/>
      <c r="OS23" s="463"/>
      <c r="OT23" s="463"/>
      <c r="OU23" s="463"/>
      <c r="OV23" s="463"/>
      <c r="OW23" s="463"/>
      <c r="OX23" s="463"/>
      <c r="OY23" s="463"/>
      <c r="OZ23" s="463"/>
      <c r="PA23" s="463"/>
      <c r="PB23" s="463"/>
      <c r="PC23" s="463"/>
      <c r="PD23" s="463"/>
      <c r="PE23" s="463"/>
      <c r="PF23" s="463"/>
      <c r="PG23" s="463"/>
      <c r="PH23" s="463"/>
      <c r="PI23" s="463"/>
      <c r="PJ23" s="463"/>
      <c r="PK23" s="463"/>
      <c r="PL23" s="463"/>
      <c r="PM23" s="463"/>
      <c r="PN23" s="463"/>
      <c r="PO23" s="463"/>
      <c r="PP23" s="463"/>
      <c r="PQ23" s="463"/>
      <c r="PR23" s="463"/>
      <c r="PS23" s="463"/>
      <c r="PT23" s="463"/>
      <c r="PU23" s="463"/>
      <c r="PV23" s="463"/>
      <c r="PW23" s="463"/>
      <c r="PX23" s="463"/>
      <c r="PY23" s="463"/>
      <c r="PZ23" s="463"/>
      <c r="QA23" s="463"/>
      <c r="QB23" s="463"/>
      <c r="QC23" s="463"/>
      <c r="QD23" s="463"/>
      <c r="QE23" s="463"/>
      <c r="QF23" s="463"/>
      <c r="QG23" s="463"/>
      <c r="QH23" s="463"/>
      <c r="QI23" s="463"/>
      <c r="QJ23" s="463"/>
      <c r="QK23" s="463"/>
      <c r="QL23" s="463"/>
      <c r="QM23" s="463"/>
      <c r="QN23" s="463"/>
      <c r="QO23" s="463"/>
      <c r="QP23" s="463"/>
      <c r="QQ23" s="463"/>
      <c r="QR23" s="463"/>
      <c r="QS23" s="463"/>
      <c r="QT23" s="463"/>
      <c r="QU23" s="463"/>
      <c r="QV23" s="463"/>
      <c r="QW23" s="463"/>
      <c r="QX23" s="463"/>
      <c r="QY23" s="463"/>
      <c r="QZ23" s="463"/>
      <c r="RA23" s="463"/>
      <c r="RB23" s="463"/>
      <c r="RC23" s="463"/>
      <c r="RD23" s="463"/>
      <c r="RE23" s="463"/>
      <c r="RF23" s="463"/>
      <c r="RG23" s="463"/>
      <c r="RH23" s="463"/>
      <c r="RI23" s="463"/>
      <c r="RJ23" s="463"/>
      <c r="RK23" s="463"/>
      <c r="RL23" s="463"/>
      <c r="RM23" s="463"/>
      <c r="RN23" s="463"/>
      <c r="RO23" s="463"/>
      <c r="RP23" s="463"/>
      <c r="RQ23" s="463"/>
      <c r="RR23" s="463"/>
      <c r="RS23" s="463"/>
      <c r="RT23" s="463"/>
      <c r="RU23" s="463"/>
      <c r="RV23" s="463"/>
      <c r="RW23" s="463"/>
      <c r="RX23" s="463"/>
      <c r="RY23" s="463"/>
      <c r="RZ23" s="463"/>
      <c r="SA23" s="463"/>
      <c r="SB23" s="463"/>
      <c r="SC23" s="463"/>
      <c r="SD23" s="463"/>
      <c r="SE23" s="463"/>
      <c r="SF23" s="463"/>
      <c r="SG23" s="463"/>
      <c r="SH23" s="463"/>
      <c r="SI23" s="463"/>
      <c r="SJ23" s="463"/>
      <c r="SK23" s="463"/>
      <c r="SL23" s="463"/>
      <c r="SM23" s="463"/>
      <c r="SN23" s="463"/>
      <c r="SO23" s="463"/>
      <c r="SP23" s="463"/>
      <c r="SQ23" s="463"/>
      <c r="SR23" s="463"/>
      <c r="SS23" s="463"/>
      <c r="ST23" s="463"/>
      <c r="SU23" s="463"/>
      <c r="SV23" s="463"/>
      <c r="SW23" s="463"/>
      <c r="SX23" s="463"/>
      <c r="SY23" s="463"/>
      <c r="SZ23" s="463"/>
      <c r="TA23" s="463"/>
      <c r="TB23" s="463"/>
      <c r="TC23" s="463"/>
      <c r="TD23" s="463"/>
      <c r="TE23" s="463"/>
      <c r="TF23" s="463"/>
      <c r="TG23" s="463"/>
      <c r="TH23" s="463"/>
      <c r="TI23" s="463"/>
      <c r="TJ23" s="463"/>
      <c r="TK23" s="463"/>
      <c r="TL23" s="463"/>
      <c r="TM23" s="463"/>
      <c r="TN23" s="463"/>
      <c r="TO23" s="463"/>
      <c r="TP23" s="463"/>
      <c r="TQ23" s="463"/>
      <c r="TR23" s="463"/>
      <c r="TS23" s="463"/>
      <c r="TT23" s="463"/>
      <c r="TU23" s="463"/>
      <c r="TV23" s="463"/>
      <c r="TW23" s="463"/>
      <c r="TX23" s="463"/>
      <c r="TY23" s="463"/>
      <c r="TZ23" s="463"/>
      <c r="UA23" s="463"/>
      <c r="UB23" s="463"/>
      <c r="UC23" s="463"/>
      <c r="UD23" s="463"/>
      <c r="UE23" s="463"/>
      <c r="UF23" s="463"/>
      <c r="UG23" s="463"/>
      <c r="UH23" s="463"/>
      <c r="UI23" s="463"/>
      <c r="UJ23" s="463"/>
      <c r="UK23" s="463"/>
      <c r="UL23" s="463"/>
      <c r="UM23" s="463"/>
      <c r="UN23" s="463"/>
      <c r="UO23" s="463"/>
      <c r="UP23" s="463"/>
      <c r="UQ23" s="463"/>
      <c r="UR23" s="463"/>
      <c r="US23" s="463"/>
      <c r="UT23" s="463"/>
      <c r="UU23" s="463"/>
      <c r="UV23" s="463"/>
      <c r="UW23" s="463"/>
      <c r="UX23" s="463"/>
      <c r="UY23" s="463"/>
      <c r="UZ23" s="463"/>
      <c r="VA23" s="463"/>
      <c r="VB23" s="463"/>
      <c r="VC23" s="463"/>
      <c r="VD23" s="463"/>
      <c r="VE23" s="463"/>
      <c r="VF23" s="463"/>
      <c r="VG23" s="463"/>
      <c r="VH23" s="463"/>
      <c r="VI23" s="463"/>
      <c r="VJ23" s="463"/>
      <c r="VK23" s="463"/>
      <c r="VL23" s="463"/>
      <c r="VM23" s="463"/>
      <c r="VN23" s="463"/>
      <c r="VO23" s="463"/>
      <c r="VP23" s="463"/>
      <c r="VQ23" s="463"/>
      <c r="VR23" s="463"/>
      <c r="VS23" s="463"/>
      <c r="VT23" s="463"/>
      <c r="VU23" s="463"/>
      <c r="VV23" s="463"/>
      <c r="VW23" s="463"/>
      <c r="VX23" s="463"/>
      <c r="VY23" s="463"/>
      <c r="VZ23" s="463"/>
      <c r="WA23" s="463"/>
      <c r="WB23" s="463"/>
      <c r="WC23" s="463"/>
      <c r="WD23" s="463"/>
      <c r="WE23" s="463"/>
      <c r="WF23" s="463"/>
      <c r="WG23" s="463"/>
      <c r="WH23" s="463"/>
      <c r="WI23" s="463"/>
      <c r="WJ23" s="463"/>
      <c r="WK23" s="463"/>
      <c r="WL23" s="463"/>
      <c r="WM23" s="463"/>
      <c r="WN23" s="463"/>
      <c r="WO23" s="463"/>
      <c r="WP23" s="463"/>
      <c r="WQ23" s="463"/>
      <c r="WR23" s="463"/>
      <c r="WS23" s="463"/>
      <c r="WT23" s="463"/>
      <c r="WU23" s="463"/>
      <c r="WV23" s="463"/>
      <c r="WW23" s="463"/>
      <c r="WX23" s="463"/>
      <c r="WY23" s="463"/>
      <c r="WZ23" s="463"/>
      <c r="XA23" s="463"/>
      <c r="XB23" s="463"/>
      <c r="XC23" s="463"/>
      <c r="XD23" s="463"/>
      <c r="XE23" s="463"/>
      <c r="XF23" s="463"/>
      <c r="XG23" s="463"/>
      <c r="XH23" s="463"/>
      <c r="XI23" s="463"/>
      <c r="XJ23" s="463"/>
      <c r="XK23" s="463"/>
      <c r="XL23" s="463"/>
      <c r="XM23" s="463"/>
      <c r="XN23" s="463"/>
      <c r="XO23" s="463"/>
      <c r="XP23" s="463"/>
      <c r="XQ23" s="463"/>
      <c r="XR23" s="463"/>
      <c r="XS23" s="463"/>
      <c r="XT23" s="463"/>
      <c r="XU23" s="463"/>
      <c r="XV23" s="463"/>
      <c r="XW23" s="463"/>
      <c r="XX23" s="463"/>
      <c r="XY23" s="463"/>
      <c r="XZ23" s="463"/>
      <c r="YA23" s="463"/>
      <c r="YB23" s="463"/>
      <c r="YC23" s="463"/>
      <c r="YD23" s="463"/>
      <c r="YE23" s="463"/>
      <c r="YF23" s="463"/>
      <c r="YG23" s="463"/>
      <c r="YH23" s="463"/>
      <c r="YI23" s="463"/>
      <c r="YJ23" s="463"/>
      <c r="YK23" s="463"/>
      <c r="YL23" s="463"/>
      <c r="YM23" s="463"/>
      <c r="YN23" s="463"/>
      <c r="YO23" s="463"/>
      <c r="YP23" s="463"/>
      <c r="YQ23" s="463"/>
      <c r="YR23" s="463"/>
      <c r="YS23" s="463"/>
      <c r="YT23" s="463"/>
      <c r="YU23" s="463"/>
      <c r="YV23" s="463"/>
      <c r="YW23" s="463"/>
      <c r="YX23" s="463"/>
      <c r="YY23" s="463"/>
      <c r="YZ23" s="463"/>
      <c r="ZA23" s="463"/>
      <c r="ZB23" s="463"/>
      <c r="ZC23" s="463"/>
      <c r="ZD23" s="463"/>
      <c r="ZE23" s="463"/>
      <c r="ZF23" s="463"/>
      <c r="ZG23" s="463"/>
      <c r="ZH23" s="463"/>
      <c r="ZI23" s="463"/>
      <c r="ZJ23" s="463"/>
      <c r="ZK23" s="463"/>
      <c r="ZL23" s="463"/>
      <c r="ZM23" s="463"/>
      <c r="ZN23" s="463"/>
      <c r="ZO23" s="463"/>
      <c r="ZP23" s="463"/>
      <c r="ZQ23" s="463"/>
      <c r="ZR23" s="463"/>
      <c r="ZS23" s="463"/>
      <c r="ZT23" s="463"/>
      <c r="ZU23" s="463"/>
      <c r="ZV23" s="463"/>
      <c r="ZW23" s="463"/>
      <c r="ZX23" s="463"/>
      <c r="ZY23" s="463"/>
      <c r="ZZ23" s="463"/>
      <c r="AAA23" s="463"/>
      <c r="AAB23" s="463"/>
      <c r="AAC23" s="463"/>
      <c r="AAD23" s="463"/>
      <c r="AAE23" s="463"/>
      <c r="AAF23" s="463"/>
      <c r="AAG23" s="463"/>
      <c r="AAH23" s="463"/>
      <c r="AAI23" s="463"/>
      <c r="AAJ23" s="463"/>
      <c r="AAK23" s="463"/>
      <c r="AAL23" s="463"/>
      <c r="AAM23" s="463"/>
      <c r="AAN23" s="463"/>
      <c r="AAO23" s="463"/>
      <c r="AAP23" s="463"/>
      <c r="AAQ23" s="463"/>
      <c r="AAR23" s="463"/>
      <c r="AAS23" s="463"/>
      <c r="AAT23" s="463"/>
      <c r="AAU23" s="463"/>
      <c r="AAV23" s="463"/>
      <c r="AAW23" s="463"/>
      <c r="AAX23" s="463"/>
      <c r="AAY23" s="463"/>
      <c r="AAZ23" s="463"/>
      <c r="ABA23" s="463"/>
      <c r="ABB23" s="463"/>
      <c r="ABC23" s="463"/>
      <c r="ABD23" s="463"/>
      <c r="ABE23" s="463"/>
      <c r="ABF23" s="463"/>
      <c r="ABG23" s="463"/>
      <c r="ABH23" s="463"/>
      <c r="ABI23" s="463"/>
      <c r="ABJ23" s="463"/>
      <c r="ABK23" s="463"/>
      <c r="ABL23" s="463"/>
      <c r="ABM23" s="463"/>
      <c r="ABN23" s="463"/>
      <c r="ABO23" s="463"/>
      <c r="ABP23" s="463"/>
      <c r="ABQ23" s="463"/>
      <c r="ABR23" s="463"/>
      <c r="ABS23" s="463"/>
      <c r="ABT23" s="463"/>
      <c r="ABU23" s="463"/>
      <c r="ABV23" s="463"/>
      <c r="ABW23" s="463"/>
      <c r="ABX23" s="463"/>
      <c r="ABY23" s="463"/>
      <c r="ABZ23" s="463"/>
      <c r="ACA23" s="463"/>
      <c r="ACB23" s="463"/>
      <c r="ACC23" s="463"/>
      <c r="ACD23" s="463"/>
      <c r="ACE23" s="463"/>
      <c r="ACF23" s="463"/>
      <c r="ACG23" s="463"/>
      <c r="ACH23" s="463"/>
      <c r="ACI23" s="463"/>
      <c r="ACJ23" s="463"/>
      <c r="ACK23" s="463"/>
      <c r="ACL23" s="463"/>
      <c r="ACM23" s="463"/>
      <c r="ACN23" s="463"/>
      <c r="ACO23" s="463"/>
      <c r="ACP23" s="463"/>
      <c r="ACQ23" s="463"/>
      <c r="ACR23" s="463"/>
      <c r="ACS23" s="463"/>
      <c r="ACT23" s="463"/>
      <c r="ACU23" s="463"/>
      <c r="ACV23" s="463"/>
      <c r="ACW23" s="463"/>
      <c r="ACX23" s="463"/>
      <c r="ACY23" s="463"/>
      <c r="ACZ23" s="463"/>
      <c r="ADA23" s="463"/>
      <c r="ADB23" s="463"/>
      <c r="ADC23" s="463"/>
      <c r="ADD23" s="463"/>
      <c r="ADE23" s="463"/>
      <c r="ADF23" s="463"/>
      <c r="ADG23" s="463"/>
      <c r="ADH23" s="463"/>
      <c r="ADI23" s="463"/>
      <c r="ADJ23" s="463"/>
      <c r="ADK23" s="463"/>
      <c r="ADL23" s="463"/>
      <c r="ADM23" s="463"/>
      <c r="ADN23" s="463"/>
      <c r="ADO23" s="463"/>
      <c r="ADP23" s="463"/>
      <c r="ADQ23" s="463"/>
      <c r="ADR23" s="463"/>
      <c r="ADS23" s="463"/>
      <c r="ADT23" s="463"/>
      <c r="ADU23" s="463"/>
      <c r="ADV23" s="463"/>
      <c r="ADW23" s="463"/>
      <c r="ADX23" s="463"/>
      <c r="ADY23" s="463"/>
      <c r="ADZ23" s="463"/>
      <c r="AEA23" s="463"/>
      <c r="AEB23" s="463"/>
      <c r="AEC23" s="463"/>
      <c r="AED23" s="463"/>
      <c r="AEE23" s="463"/>
      <c r="AEF23" s="463"/>
      <c r="AEG23" s="463"/>
      <c r="AEH23" s="463"/>
      <c r="AEI23" s="463"/>
      <c r="AEJ23" s="463"/>
      <c r="AEK23" s="463"/>
      <c r="AEL23" s="463"/>
      <c r="AEM23" s="463"/>
      <c r="AEN23" s="463"/>
      <c r="AEO23" s="463"/>
      <c r="AEP23" s="463"/>
      <c r="AEQ23" s="463"/>
      <c r="AER23" s="463"/>
      <c r="AES23" s="463"/>
      <c r="AET23" s="463"/>
      <c r="AEU23" s="463"/>
      <c r="AEV23" s="463"/>
      <c r="AEW23" s="463"/>
      <c r="AEX23" s="463"/>
      <c r="AEY23" s="463"/>
      <c r="AEZ23" s="463"/>
      <c r="AFA23" s="463"/>
      <c r="AFB23" s="463"/>
      <c r="AFC23" s="463"/>
      <c r="AFD23" s="463"/>
      <c r="AFE23" s="463"/>
      <c r="AFF23" s="463"/>
      <c r="AFG23" s="463"/>
      <c r="AFH23" s="463"/>
      <c r="AFI23" s="463"/>
      <c r="AFJ23" s="463"/>
      <c r="AFK23" s="463"/>
      <c r="AFL23" s="463"/>
      <c r="AFM23" s="463"/>
      <c r="AFN23" s="463"/>
      <c r="AFO23" s="463"/>
      <c r="AFP23" s="463"/>
      <c r="AFQ23" s="463"/>
      <c r="AFR23" s="463"/>
      <c r="AFS23" s="463"/>
      <c r="AFT23" s="463"/>
      <c r="AFU23" s="463"/>
      <c r="AFV23" s="463"/>
      <c r="AFW23" s="463"/>
      <c r="AFX23" s="463"/>
      <c r="AFY23" s="463"/>
      <c r="AFZ23" s="463"/>
      <c r="AGA23" s="463"/>
      <c r="AGB23" s="463"/>
      <c r="AGC23" s="463"/>
      <c r="AGD23" s="463"/>
      <c r="AGE23" s="463"/>
      <c r="AGF23" s="463"/>
      <c r="AGG23" s="463"/>
      <c r="AGH23" s="463"/>
      <c r="AGI23" s="463"/>
      <c r="AGJ23" s="463"/>
      <c r="AGK23" s="463"/>
      <c r="AGL23" s="463"/>
      <c r="AGM23" s="463"/>
      <c r="AGN23" s="463"/>
      <c r="AGO23" s="463"/>
      <c r="AGP23" s="463"/>
      <c r="AGQ23" s="463"/>
      <c r="AGR23" s="463"/>
      <c r="AGS23" s="463"/>
      <c r="AGT23" s="463"/>
      <c r="AGU23" s="463"/>
      <c r="AGV23" s="463"/>
      <c r="AGW23" s="463"/>
      <c r="AGX23" s="463"/>
      <c r="AGY23" s="463"/>
      <c r="AGZ23" s="463"/>
      <c r="AHA23" s="463"/>
      <c r="AHB23" s="463"/>
      <c r="AHC23" s="463"/>
      <c r="AHD23" s="463"/>
      <c r="AHE23" s="463"/>
      <c r="AHF23" s="463"/>
      <c r="AHG23" s="463"/>
      <c r="AHH23" s="463"/>
      <c r="AHI23" s="463"/>
      <c r="AHJ23" s="463"/>
      <c r="AHK23" s="463"/>
      <c r="AHL23" s="463"/>
      <c r="AHM23" s="463"/>
      <c r="AHN23" s="463"/>
      <c r="AHO23" s="463"/>
      <c r="AHP23" s="463"/>
      <c r="AHQ23" s="463"/>
      <c r="AHR23" s="463"/>
      <c r="AHS23" s="463"/>
      <c r="AHT23" s="463"/>
      <c r="AHU23" s="463"/>
      <c r="AHV23" s="463"/>
      <c r="AHW23" s="463"/>
      <c r="AHX23" s="463"/>
      <c r="AHY23" s="463"/>
      <c r="AHZ23" s="463"/>
      <c r="AIA23" s="463"/>
      <c r="AIB23" s="463"/>
      <c r="AIC23" s="463"/>
      <c r="AID23" s="463"/>
      <c r="AIE23" s="463"/>
      <c r="AIF23" s="463"/>
      <c r="AIG23" s="463"/>
      <c r="AIH23" s="463"/>
      <c r="AII23" s="463"/>
      <c r="AIJ23" s="463"/>
      <c r="AIK23" s="463"/>
      <c r="AIL23" s="463"/>
      <c r="AIM23" s="463"/>
      <c r="AIN23" s="463"/>
      <c r="AIO23" s="463"/>
      <c r="AIP23" s="463"/>
      <c r="AIQ23" s="463"/>
      <c r="AIR23" s="463"/>
      <c r="AIS23" s="463"/>
      <c r="AIT23" s="463"/>
      <c r="AIU23" s="463"/>
      <c r="AIV23" s="463"/>
      <c r="AIW23" s="463"/>
      <c r="AIX23" s="463"/>
      <c r="AIY23" s="463"/>
      <c r="AIZ23" s="463"/>
      <c r="AJA23" s="463"/>
      <c r="AJB23" s="463"/>
      <c r="AJC23" s="463"/>
      <c r="AJD23" s="463"/>
      <c r="AJE23" s="463"/>
      <c r="AJF23" s="463"/>
      <c r="AJG23" s="463"/>
      <c r="AJH23" s="463"/>
      <c r="AJI23" s="463"/>
      <c r="AJJ23" s="463"/>
      <c r="AJK23" s="463"/>
      <c r="AJL23" s="463"/>
      <c r="AJM23" s="463"/>
      <c r="AJN23" s="463"/>
      <c r="AJO23" s="463"/>
      <c r="AJP23" s="463"/>
      <c r="AJQ23" s="463"/>
      <c r="AJR23" s="463"/>
      <c r="AJS23" s="463"/>
      <c r="AJT23" s="463"/>
      <c r="AJU23" s="463"/>
      <c r="AJV23" s="463"/>
      <c r="AJW23" s="463"/>
      <c r="AJX23" s="463"/>
      <c r="AJY23" s="463"/>
      <c r="AJZ23" s="463"/>
      <c r="AKA23" s="463"/>
      <c r="AKB23" s="463"/>
      <c r="AKC23" s="463"/>
      <c r="AKD23" s="463"/>
      <c r="AKE23" s="463"/>
    </row>
    <row r="24" spans="1:986">
      <c r="B24" s="462"/>
      <c r="C24" s="491"/>
      <c r="D24" s="462"/>
      <c r="E24" s="462"/>
      <c r="F24" s="462"/>
      <c r="G24" s="462"/>
      <c r="H24" s="462"/>
      <c r="I24" s="462"/>
      <c r="J24" s="462"/>
      <c r="K24" s="462"/>
      <c r="L24" s="462"/>
      <c r="M24" s="462"/>
      <c r="N24" s="462"/>
      <c r="O24" s="462"/>
      <c r="P24" s="463"/>
      <c r="Q24" s="463"/>
      <c r="R24" s="463"/>
      <c r="S24" s="463"/>
      <c r="T24" s="463"/>
      <c r="U24" s="463"/>
      <c r="V24" s="463"/>
      <c r="W24" s="463"/>
      <c r="X24" s="463"/>
      <c r="Y24" s="463"/>
      <c r="Z24" s="463"/>
      <c r="AA24" s="463"/>
      <c r="AB24" s="463"/>
      <c r="AC24" s="463"/>
      <c r="AD24" s="463"/>
      <c r="AE24" s="463"/>
      <c r="AF24" s="463"/>
      <c r="AG24" s="463"/>
      <c r="AH24" s="463"/>
      <c r="AI24" s="463"/>
      <c r="AJ24" s="463"/>
      <c r="AK24" s="463"/>
      <c r="AL24" s="463"/>
      <c r="AM24" s="463"/>
      <c r="AN24" s="463"/>
      <c r="AO24" s="463"/>
      <c r="AP24" s="463"/>
      <c r="AQ24" s="463"/>
      <c r="AR24" s="463"/>
      <c r="AS24" s="463"/>
      <c r="AT24" s="463"/>
      <c r="AU24" s="463"/>
      <c r="AV24" s="463"/>
      <c r="AW24" s="463"/>
      <c r="AX24" s="463"/>
      <c r="AY24" s="463"/>
      <c r="AZ24" s="463"/>
      <c r="BA24" s="463"/>
      <c r="BB24" s="463"/>
      <c r="BC24" s="463"/>
      <c r="BD24" s="463"/>
      <c r="BE24" s="463"/>
      <c r="BF24" s="463"/>
      <c r="BG24" s="463"/>
      <c r="BH24" s="463"/>
      <c r="BI24" s="463"/>
      <c r="BJ24" s="463"/>
      <c r="BK24" s="463"/>
      <c r="BL24" s="463"/>
      <c r="BM24" s="463"/>
      <c r="BN24" s="463"/>
      <c r="BO24" s="463"/>
      <c r="BP24" s="463"/>
      <c r="BQ24" s="463"/>
      <c r="BR24" s="463"/>
      <c r="BS24" s="463"/>
      <c r="BT24" s="463"/>
      <c r="BU24" s="463"/>
      <c r="BV24" s="463"/>
      <c r="BW24" s="463"/>
      <c r="BX24" s="463"/>
      <c r="BY24" s="463"/>
      <c r="BZ24" s="463"/>
      <c r="CA24" s="463"/>
      <c r="CB24" s="463"/>
      <c r="CC24" s="463"/>
      <c r="CD24" s="463"/>
      <c r="CE24" s="463"/>
      <c r="CF24" s="463"/>
      <c r="CG24" s="463"/>
      <c r="CH24" s="463"/>
      <c r="CI24" s="463"/>
      <c r="CJ24" s="463"/>
      <c r="CK24" s="463"/>
      <c r="CL24" s="463"/>
      <c r="CM24" s="463"/>
      <c r="CN24" s="463"/>
      <c r="CO24" s="463"/>
      <c r="CP24" s="463"/>
      <c r="CQ24" s="463"/>
      <c r="CR24" s="463"/>
      <c r="CS24" s="463"/>
      <c r="CT24" s="463"/>
      <c r="CU24" s="463"/>
      <c r="CV24" s="463"/>
      <c r="CW24" s="463"/>
      <c r="CX24" s="463"/>
      <c r="CY24" s="463"/>
      <c r="CZ24" s="463"/>
      <c r="DA24" s="463"/>
      <c r="DB24" s="463"/>
      <c r="DC24" s="463"/>
      <c r="DD24" s="463"/>
      <c r="DE24" s="463"/>
      <c r="DF24" s="463"/>
      <c r="DG24" s="463"/>
      <c r="DH24" s="463"/>
      <c r="DI24" s="463"/>
      <c r="DJ24" s="463"/>
      <c r="DK24" s="463"/>
      <c r="DL24" s="463"/>
      <c r="DM24" s="463"/>
      <c r="DN24" s="463"/>
      <c r="DO24" s="463"/>
      <c r="DP24" s="463"/>
      <c r="DQ24" s="463"/>
      <c r="DR24" s="463"/>
      <c r="DS24" s="463"/>
      <c r="DT24" s="463"/>
      <c r="DU24" s="463"/>
      <c r="DV24" s="463"/>
      <c r="DW24" s="463"/>
      <c r="DX24" s="463"/>
      <c r="DY24" s="463"/>
      <c r="DZ24" s="463"/>
      <c r="EA24" s="463"/>
      <c r="EB24" s="463"/>
      <c r="EC24" s="463"/>
      <c r="ED24" s="463"/>
      <c r="EE24" s="463"/>
      <c r="EF24" s="463"/>
      <c r="EG24" s="463"/>
      <c r="EH24" s="463"/>
      <c r="EI24" s="463"/>
      <c r="EJ24" s="463"/>
      <c r="EK24" s="463"/>
      <c r="EL24" s="463"/>
      <c r="EM24" s="463"/>
      <c r="EN24" s="463"/>
      <c r="EO24" s="463"/>
      <c r="EP24" s="463"/>
      <c r="EQ24" s="463"/>
      <c r="ER24" s="463"/>
      <c r="ES24" s="463"/>
      <c r="ET24" s="463"/>
      <c r="EU24" s="463"/>
      <c r="EV24" s="463"/>
      <c r="EW24" s="463"/>
      <c r="EX24" s="463"/>
      <c r="EY24" s="463"/>
      <c r="EZ24" s="463"/>
      <c r="FA24" s="463"/>
      <c r="FB24" s="463"/>
      <c r="FC24" s="463"/>
      <c r="FD24" s="463"/>
      <c r="FE24" s="463"/>
      <c r="FF24" s="463"/>
      <c r="FG24" s="463"/>
      <c r="FH24" s="463"/>
      <c r="FI24" s="463"/>
      <c r="FJ24" s="463"/>
      <c r="FK24" s="463"/>
      <c r="FL24" s="463"/>
      <c r="FM24" s="463"/>
      <c r="FN24" s="463"/>
      <c r="FO24" s="463"/>
      <c r="FP24" s="463"/>
      <c r="FQ24" s="463"/>
      <c r="FR24" s="463"/>
      <c r="FS24" s="463"/>
      <c r="FT24" s="463"/>
      <c r="FU24" s="463"/>
      <c r="FV24" s="463"/>
      <c r="FW24" s="463"/>
      <c r="FX24" s="463"/>
      <c r="FY24" s="463"/>
      <c r="FZ24" s="463"/>
      <c r="GA24" s="463"/>
      <c r="GB24" s="463"/>
      <c r="GC24" s="463"/>
      <c r="GD24" s="463"/>
      <c r="GE24" s="463"/>
      <c r="GF24" s="463"/>
      <c r="GG24" s="463"/>
      <c r="GH24" s="463"/>
      <c r="GI24" s="463"/>
      <c r="GJ24" s="463"/>
      <c r="GK24" s="463"/>
      <c r="GL24" s="463"/>
      <c r="GM24" s="463"/>
      <c r="GN24" s="463"/>
      <c r="GO24" s="463"/>
      <c r="GP24" s="463"/>
      <c r="GQ24" s="463"/>
      <c r="GR24" s="463"/>
      <c r="GS24" s="463"/>
      <c r="GT24" s="463"/>
      <c r="GU24" s="463"/>
      <c r="GV24" s="463"/>
      <c r="GW24" s="463"/>
      <c r="GX24" s="463"/>
      <c r="GY24" s="463"/>
      <c r="GZ24" s="463"/>
      <c r="HA24" s="463"/>
      <c r="HB24" s="463"/>
      <c r="HC24" s="463"/>
      <c r="HD24" s="463"/>
      <c r="HE24" s="463"/>
      <c r="HF24" s="463"/>
      <c r="HG24" s="463"/>
      <c r="HH24" s="463"/>
      <c r="HI24" s="463"/>
      <c r="HJ24" s="463"/>
      <c r="HK24" s="463"/>
      <c r="HL24" s="463"/>
      <c r="HM24" s="463"/>
      <c r="HN24" s="463"/>
      <c r="HO24" s="463"/>
      <c r="HP24" s="463"/>
      <c r="HQ24" s="463"/>
      <c r="HR24" s="463"/>
      <c r="HS24" s="463"/>
      <c r="HT24" s="463"/>
      <c r="HU24" s="463"/>
      <c r="HV24" s="463"/>
      <c r="HW24" s="463"/>
      <c r="HX24" s="463"/>
      <c r="HY24" s="463"/>
      <c r="HZ24" s="463"/>
      <c r="IA24" s="463"/>
      <c r="IB24" s="463"/>
      <c r="IC24" s="463"/>
      <c r="ID24" s="463"/>
      <c r="IE24" s="463"/>
      <c r="IF24" s="463"/>
      <c r="IG24" s="463"/>
      <c r="IH24" s="463"/>
      <c r="II24" s="463"/>
      <c r="IJ24" s="463"/>
      <c r="IK24" s="463"/>
      <c r="IL24" s="463"/>
      <c r="IM24" s="463"/>
      <c r="IN24" s="463"/>
      <c r="IO24" s="463"/>
      <c r="IP24" s="463"/>
      <c r="IQ24" s="463"/>
      <c r="IR24" s="463"/>
      <c r="IS24" s="463"/>
      <c r="IT24" s="463"/>
      <c r="IU24" s="463"/>
      <c r="IV24" s="463"/>
      <c r="IW24" s="463"/>
      <c r="IX24" s="463"/>
      <c r="IY24" s="463"/>
      <c r="IZ24" s="463"/>
      <c r="JA24" s="463"/>
      <c r="JB24" s="463"/>
      <c r="JC24" s="463"/>
      <c r="JD24" s="463"/>
      <c r="JE24" s="463"/>
      <c r="JF24" s="463"/>
      <c r="JG24" s="463"/>
      <c r="JH24" s="463"/>
      <c r="JI24" s="463"/>
      <c r="JJ24" s="463"/>
      <c r="JK24" s="463"/>
      <c r="JL24" s="463"/>
      <c r="JM24" s="463"/>
      <c r="JN24" s="463"/>
      <c r="JO24" s="463"/>
      <c r="JP24" s="463"/>
      <c r="JQ24" s="463"/>
      <c r="JR24" s="463"/>
      <c r="JS24" s="463"/>
      <c r="JT24" s="463"/>
      <c r="JU24" s="463"/>
      <c r="JV24" s="463"/>
      <c r="JW24" s="463"/>
      <c r="JX24" s="463"/>
      <c r="JY24" s="463"/>
      <c r="JZ24" s="463"/>
      <c r="KA24" s="463"/>
      <c r="KB24" s="463"/>
      <c r="KC24" s="463"/>
      <c r="KD24" s="463"/>
      <c r="KE24" s="463"/>
      <c r="KF24" s="463"/>
      <c r="KG24" s="463"/>
      <c r="KH24" s="463"/>
      <c r="KI24" s="463"/>
      <c r="KJ24" s="463"/>
      <c r="KK24" s="463"/>
      <c r="KL24" s="463"/>
      <c r="KM24" s="463"/>
      <c r="KN24" s="463"/>
      <c r="KO24" s="463"/>
      <c r="KP24" s="463"/>
      <c r="KQ24" s="463"/>
      <c r="KR24" s="463"/>
      <c r="KS24" s="463"/>
      <c r="KT24" s="463"/>
      <c r="KU24" s="463"/>
      <c r="KV24" s="463"/>
      <c r="KW24" s="463"/>
      <c r="KX24" s="463"/>
      <c r="KY24" s="463"/>
      <c r="KZ24" s="463"/>
      <c r="LA24" s="463"/>
      <c r="LB24" s="463"/>
      <c r="LC24" s="463"/>
      <c r="LD24" s="463"/>
      <c r="LE24" s="463"/>
      <c r="LF24" s="463"/>
      <c r="LG24" s="463"/>
      <c r="LH24" s="463"/>
      <c r="LI24" s="463"/>
      <c r="LJ24" s="463"/>
      <c r="LK24" s="463"/>
      <c r="LL24" s="463"/>
      <c r="LM24" s="463"/>
      <c r="LN24" s="463"/>
      <c r="LO24" s="463"/>
      <c r="LP24" s="463"/>
      <c r="LQ24" s="463"/>
      <c r="LR24" s="463"/>
      <c r="LS24" s="463"/>
      <c r="LT24" s="463"/>
      <c r="LU24" s="463"/>
      <c r="LV24" s="463"/>
      <c r="LW24" s="463"/>
      <c r="LX24" s="463"/>
      <c r="LY24" s="463"/>
      <c r="LZ24" s="463"/>
      <c r="MA24" s="463"/>
      <c r="MB24" s="463"/>
      <c r="MC24" s="463"/>
      <c r="MD24" s="463"/>
      <c r="ME24" s="463"/>
      <c r="MF24" s="463"/>
      <c r="MG24" s="463"/>
      <c r="MH24" s="463"/>
      <c r="MI24" s="463"/>
      <c r="MJ24" s="463"/>
      <c r="MK24" s="463"/>
      <c r="ML24" s="463"/>
      <c r="MM24" s="463"/>
      <c r="MN24" s="463"/>
      <c r="MO24" s="463"/>
      <c r="MP24" s="463"/>
      <c r="MQ24" s="463"/>
      <c r="MR24" s="463"/>
      <c r="MS24" s="463"/>
      <c r="MT24" s="463"/>
      <c r="MU24" s="463"/>
      <c r="MV24" s="463"/>
      <c r="MW24" s="463"/>
      <c r="MX24" s="463"/>
      <c r="MY24" s="463"/>
      <c r="MZ24" s="463"/>
      <c r="NA24" s="463"/>
      <c r="NB24" s="463"/>
      <c r="NC24" s="463"/>
      <c r="ND24" s="463"/>
      <c r="NE24" s="463"/>
      <c r="NF24" s="463"/>
      <c r="NG24" s="463"/>
      <c r="NH24" s="463"/>
      <c r="NI24" s="463"/>
      <c r="NJ24" s="463"/>
      <c r="NK24" s="463"/>
      <c r="NL24" s="463"/>
      <c r="NM24" s="463"/>
      <c r="NN24" s="463"/>
      <c r="NO24" s="463"/>
      <c r="NP24" s="463"/>
      <c r="NQ24" s="463"/>
      <c r="NR24" s="463"/>
      <c r="NS24" s="463"/>
      <c r="NT24" s="463"/>
      <c r="NU24" s="463"/>
      <c r="NV24" s="463"/>
      <c r="NW24" s="463"/>
      <c r="NX24" s="463"/>
      <c r="NY24" s="463"/>
      <c r="NZ24" s="463"/>
      <c r="OA24" s="463"/>
      <c r="OB24" s="463"/>
      <c r="OC24" s="463"/>
      <c r="OD24" s="463"/>
      <c r="OE24" s="463"/>
      <c r="OF24" s="463"/>
      <c r="OG24" s="463"/>
      <c r="OH24" s="463"/>
      <c r="OI24" s="463"/>
      <c r="OJ24" s="463"/>
      <c r="OK24" s="463"/>
      <c r="OL24" s="463"/>
      <c r="OM24" s="463"/>
      <c r="ON24" s="463"/>
      <c r="OO24" s="463"/>
      <c r="OP24" s="463"/>
      <c r="OQ24" s="463"/>
      <c r="OR24" s="463"/>
      <c r="OS24" s="463"/>
      <c r="OT24" s="463"/>
      <c r="OU24" s="463"/>
      <c r="OV24" s="463"/>
      <c r="OW24" s="463"/>
      <c r="OX24" s="463"/>
      <c r="OY24" s="463"/>
      <c r="OZ24" s="463"/>
      <c r="PA24" s="463"/>
      <c r="PB24" s="463"/>
      <c r="PC24" s="463"/>
      <c r="PD24" s="463"/>
      <c r="PE24" s="463"/>
      <c r="PF24" s="463"/>
      <c r="PG24" s="463"/>
      <c r="PH24" s="463"/>
      <c r="PI24" s="463"/>
      <c r="PJ24" s="463"/>
      <c r="PK24" s="463"/>
      <c r="PL24" s="463"/>
      <c r="PM24" s="463"/>
      <c r="PN24" s="463"/>
      <c r="PO24" s="463"/>
      <c r="PP24" s="463"/>
      <c r="PQ24" s="463"/>
      <c r="PR24" s="463"/>
      <c r="PS24" s="463"/>
      <c r="PT24" s="463"/>
      <c r="PU24" s="463"/>
      <c r="PV24" s="463"/>
      <c r="PW24" s="463"/>
      <c r="PX24" s="463"/>
      <c r="PY24" s="463"/>
      <c r="PZ24" s="463"/>
      <c r="QA24" s="463"/>
      <c r="QB24" s="463"/>
      <c r="QC24" s="463"/>
      <c r="QD24" s="463"/>
      <c r="QE24" s="463"/>
      <c r="QF24" s="463"/>
      <c r="QG24" s="463"/>
      <c r="QH24" s="463"/>
      <c r="QI24" s="463"/>
      <c r="QJ24" s="463"/>
      <c r="QK24" s="463"/>
      <c r="QL24" s="463"/>
      <c r="QM24" s="463"/>
      <c r="QN24" s="463"/>
      <c r="QO24" s="463"/>
      <c r="QP24" s="463"/>
      <c r="QQ24" s="463"/>
      <c r="QR24" s="463"/>
      <c r="QS24" s="463"/>
      <c r="QT24" s="463"/>
      <c r="QU24" s="463"/>
      <c r="QV24" s="463"/>
      <c r="QW24" s="463"/>
      <c r="QX24" s="463"/>
      <c r="QY24" s="463"/>
      <c r="QZ24" s="463"/>
      <c r="RA24" s="463"/>
      <c r="RB24" s="463"/>
      <c r="RC24" s="463"/>
      <c r="RD24" s="463"/>
      <c r="RE24" s="463"/>
      <c r="RF24" s="463"/>
      <c r="RG24" s="463"/>
      <c r="RH24" s="463"/>
      <c r="RI24" s="463"/>
      <c r="RJ24" s="463"/>
      <c r="RK24" s="463"/>
      <c r="RL24" s="463"/>
      <c r="RM24" s="463"/>
      <c r="RN24" s="463"/>
      <c r="RO24" s="463"/>
      <c r="RP24" s="463"/>
      <c r="RQ24" s="463"/>
      <c r="RR24" s="463"/>
      <c r="RS24" s="463"/>
      <c r="RT24" s="463"/>
      <c r="RU24" s="463"/>
      <c r="RV24" s="463"/>
      <c r="RW24" s="463"/>
      <c r="RX24" s="463"/>
      <c r="RY24" s="463"/>
      <c r="RZ24" s="463"/>
      <c r="SA24" s="463"/>
      <c r="SB24" s="463"/>
      <c r="SC24" s="463"/>
      <c r="SD24" s="463"/>
      <c r="SE24" s="463"/>
      <c r="SF24" s="463"/>
      <c r="SG24" s="463"/>
      <c r="SH24" s="463"/>
      <c r="SI24" s="463"/>
      <c r="SJ24" s="463"/>
      <c r="SK24" s="463"/>
      <c r="SL24" s="463"/>
      <c r="SM24" s="463"/>
      <c r="SN24" s="463"/>
      <c r="SO24" s="463"/>
      <c r="SP24" s="463"/>
      <c r="SQ24" s="463"/>
      <c r="SR24" s="463"/>
      <c r="SS24" s="463"/>
      <c r="ST24" s="463"/>
      <c r="SU24" s="463"/>
      <c r="SV24" s="463"/>
      <c r="SW24" s="463"/>
      <c r="SX24" s="463"/>
      <c r="SY24" s="463"/>
      <c r="SZ24" s="463"/>
      <c r="TA24" s="463"/>
      <c r="TB24" s="463"/>
      <c r="TC24" s="463"/>
      <c r="TD24" s="463"/>
      <c r="TE24" s="463"/>
      <c r="TF24" s="463"/>
      <c r="TG24" s="463"/>
      <c r="TH24" s="463"/>
      <c r="TI24" s="463"/>
      <c r="TJ24" s="463"/>
      <c r="TK24" s="463"/>
      <c r="TL24" s="463"/>
      <c r="TM24" s="463"/>
      <c r="TN24" s="463"/>
      <c r="TO24" s="463"/>
      <c r="TP24" s="463"/>
      <c r="TQ24" s="463"/>
      <c r="TR24" s="463"/>
      <c r="TS24" s="463"/>
      <c r="TT24" s="463"/>
      <c r="TU24" s="463"/>
      <c r="TV24" s="463"/>
      <c r="TW24" s="463"/>
      <c r="TX24" s="463"/>
      <c r="TY24" s="463"/>
      <c r="TZ24" s="463"/>
      <c r="UA24" s="463"/>
      <c r="UB24" s="463"/>
      <c r="UC24" s="463"/>
      <c r="UD24" s="463"/>
      <c r="UE24" s="463"/>
      <c r="UF24" s="463"/>
      <c r="UG24" s="463"/>
      <c r="UH24" s="463"/>
      <c r="UI24" s="463"/>
      <c r="UJ24" s="463"/>
      <c r="UK24" s="463"/>
      <c r="UL24" s="463"/>
      <c r="UM24" s="463"/>
      <c r="UN24" s="463"/>
      <c r="UO24" s="463"/>
      <c r="UP24" s="463"/>
      <c r="UQ24" s="463"/>
      <c r="UR24" s="463"/>
      <c r="US24" s="463"/>
      <c r="UT24" s="463"/>
      <c r="UU24" s="463"/>
      <c r="UV24" s="463"/>
      <c r="UW24" s="463"/>
      <c r="UX24" s="463"/>
      <c r="UY24" s="463"/>
      <c r="UZ24" s="463"/>
      <c r="VA24" s="463"/>
      <c r="VB24" s="463"/>
      <c r="VC24" s="463"/>
      <c r="VD24" s="463"/>
      <c r="VE24" s="463"/>
      <c r="VF24" s="463"/>
      <c r="VG24" s="463"/>
      <c r="VH24" s="463"/>
      <c r="VI24" s="463"/>
      <c r="VJ24" s="463"/>
      <c r="VK24" s="463"/>
      <c r="VL24" s="463"/>
      <c r="VM24" s="463"/>
      <c r="VN24" s="463"/>
      <c r="VO24" s="463"/>
      <c r="VP24" s="463"/>
      <c r="VQ24" s="463"/>
      <c r="VR24" s="463"/>
      <c r="VS24" s="463"/>
      <c r="VT24" s="463"/>
      <c r="VU24" s="463"/>
      <c r="VV24" s="463"/>
      <c r="VW24" s="463"/>
      <c r="VX24" s="463"/>
      <c r="VY24" s="463"/>
      <c r="VZ24" s="463"/>
      <c r="WA24" s="463"/>
      <c r="WB24" s="463"/>
      <c r="WC24" s="463"/>
      <c r="WD24" s="463"/>
      <c r="WE24" s="463"/>
      <c r="WF24" s="463"/>
      <c r="WG24" s="463"/>
      <c r="WH24" s="463"/>
      <c r="WI24" s="463"/>
      <c r="WJ24" s="463"/>
      <c r="WK24" s="463"/>
      <c r="WL24" s="463"/>
      <c r="WM24" s="463"/>
      <c r="WN24" s="463"/>
      <c r="WO24" s="463"/>
      <c r="WP24" s="463"/>
      <c r="WQ24" s="463"/>
      <c r="WR24" s="463"/>
      <c r="WS24" s="463"/>
      <c r="WT24" s="463"/>
      <c r="WU24" s="463"/>
      <c r="WV24" s="463"/>
      <c r="WW24" s="463"/>
      <c r="WX24" s="463"/>
      <c r="WY24" s="463"/>
      <c r="WZ24" s="463"/>
      <c r="XA24" s="463"/>
      <c r="XB24" s="463"/>
      <c r="XC24" s="463"/>
      <c r="XD24" s="463"/>
      <c r="XE24" s="463"/>
      <c r="XF24" s="463"/>
      <c r="XG24" s="463"/>
      <c r="XH24" s="463"/>
      <c r="XI24" s="463"/>
      <c r="XJ24" s="463"/>
      <c r="XK24" s="463"/>
      <c r="XL24" s="463"/>
      <c r="XM24" s="463"/>
      <c r="XN24" s="463"/>
      <c r="XO24" s="463"/>
      <c r="XP24" s="463"/>
      <c r="XQ24" s="463"/>
      <c r="XR24" s="463"/>
      <c r="XS24" s="463"/>
      <c r="XT24" s="463"/>
      <c r="XU24" s="463"/>
      <c r="XV24" s="463"/>
      <c r="XW24" s="463"/>
      <c r="XX24" s="463"/>
      <c r="XY24" s="463"/>
      <c r="XZ24" s="463"/>
      <c r="YA24" s="463"/>
      <c r="YB24" s="463"/>
      <c r="YC24" s="463"/>
      <c r="YD24" s="463"/>
      <c r="YE24" s="463"/>
      <c r="YF24" s="463"/>
      <c r="YG24" s="463"/>
      <c r="YH24" s="463"/>
      <c r="YI24" s="463"/>
      <c r="YJ24" s="463"/>
      <c r="YK24" s="463"/>
      <c r="YL24" s="463"/>
      <c r="YM24" s="463"/>
      <c r="YN24" s="463"/>
      <c r="YO24" s="463"/>
      <c r="YP24" s="463"/>
      <c r="YQ24" s="463"/>
      <c r="YR24" s="463"/>
      <c r="YS24" s="463"/>
      <c r="YT24" s="463"/>
      <c r="YU24" s="463"/>
      <c r="YV24" s="463"/>
      <c r="YW24" s="463"/>
      <c r="YX24" s="463"/>
      <c r="YY24" s="463"/>
      <c r="YZ24" s="463"/>
      <c r="ZA24" s="463"/>
      <c r="ZB24" s="463"/>
      <c r="ZC24" s="463"/>
      <c r="ZD24" s="463"/>
      <c r="ZE24" s="463"/>
      <c r="ZF24" s="463"/>
      <c r="ZG24" s="463"/>
      <c r="ZH24" s="463"/>
      <c r="ZI24" s="463"/>
      <c r="ZJ24" s="463"/>
      <c r="ZK24" s="463"/>
      <c r="ZL24" s="463"/>
      <c r="ZM24" s="463"/>
      <c r="ZN24" s="463"/>
      <c r="ZO24" s="463"/>
      <c r="ZP24" s="463"/>
      <c r="ZQ24" s="463"/>
      <c r="ZR24" s="463"/>
      <c r="ZS24" s="463"/>
      <c r="ZT24" s="463"/>
      <c r="ZU24" s="463"/>
      <c r="ZV24" s="463"/>
      <c r="ZW24" s="463"/>
      <c r="ZX24" s="463"/>
      <c r="ZY24" s="463"/>
      <c r="ZZ24" s="463"/>
      <c r="AAA24" s="463"/>
      <c r="AAB24" s="463"/>
      <c r="AAC24" s="463"/>
      <c r="AAD24" s="463"/>
      <c r="AAE24" s="463"/>
      <c r="AAF24" s="463"/>
      <c r="AAG24" s="463"/>
      <c r="AAH24" s="463"/>
      <c r="AAI24" s="463"/>
      <c r="AAJ24" s="463"/>
      <c r="AAK24" s="463"/>
      <c r="AAL24" s="463"/>
      <c r="AAM24" s="463"/>
      <c r="AAN24" s="463"/>
      <c r="AAO24" s="463"/>
      <c r="AAP24" s="463"/>
      <c r="AAQ24" s="463"/>
      <c r="AAR24" s="463"/>
      <c r="AAS24" s="463"/>
      <c r="AAT24" s="463"/>
      <c r="AAU24" s="463"/>
      <c r="AAV24" s="463"/>
      <c r="AAW24" s="463"/>
      <c r="AAX24" s="463"/>
      <c r="AAY24" s="463"/>
      <c r="AAZ24" s="463"/>
      <c r="ABA24" s="463"/>
      <c r="ABB24" s="463"/>
      <c r="ABC24" s="463"/>
      <c r="ABD24" s="463"/>
      <c r="ABE24" s="463"/>
      <c r="ABF24" s="463"/>
      <c r="ABG24" s="463"/>
      <c r="ABH24" s="463"/>
      <c r="ABI24" s="463"/>
      <c r="ABJ24" s="463"/>
      <c r="ABK24" s="463"/>
      <c r="ABL24" s="463"/>
      <c r="ABM24" s="463"/>
      <c r="ABN24" s="463"/>
      <c r="ABO24" s="463"/>
      <c r="ABP24" s="463"/>
      <c r="ABQ24" s="463"/>
      <c r="ABR24" s="463"/>
      <c r="ABS24" s="463"/>
      <c r="ABT24" s="463"/>
      <c r="ABU24" s="463"/>
      <c r="ABV24" s="463"/>
      <c r="ABW24" s="463"/>
      <c r="ABX24" s="463"/>
      <c r="ABY24" s="463"/>
      <c r="ABZ24" s="463"/>
      <c r="ACA24" s="463"/>
      <c r="ACB24" s="463"/>
      <c r="ACC24" s="463"/>
      <c r="ACD24" s="463"/>
      <c r="ACE24" s="463"/>
      <c r="ACF24" s="463"/>
      <c r="ACG24" s="463"/>
      <c r="ACH24" s="463"/>
      <c r="ACI24" s="463"/>
      <c r="ACJ24" s="463"/>
      <c r="ACK24" s="463"/>
      <c r="ACL24" s="463"/>
      <c r="ACM24" s="463"/>
      <c r="ACN24" s="463"/>
      <c r="ACO24" s="463"/>
      <c r="ACP24" s="463"/>
      <c r="ACQ24" s="463"/>
      <c r="ACR24" s="463"/>
      <c r="ACS24" s="463"/>
      <c r="ACT24" s="463"/>
      <c r="ACU24" s="463"/>
      <c r="ACV24" s="463"/>
      <c r="ACW24" s="463"/>
      <c r="ACX24" s="463"/>
      <c r="ACY24" s="463"/>
      <c r="ACZ24" s="463"/>
      <c r="ADA24" s="463"/>
      <c r="ADB24" s="463"/>
      <c r="ADC24" s="463"/>
      <c r="ADD24" s="463"/>
      <c r="ADE24" s="463"/>
      <c r="ADF24" s="463"/>
      <c r="ADG24" s="463"/>
      <c r="ADH24" s="463"/>
      <c r="ADI24" s="463"/>
      <c r="ADJ24" s="463"/>
      <c r="ADK24" s="463"/>
      <c r="ADL24" s="463"/>
      <c r="ADM24" s="463"/>
      <c r="ADN24" s="463"/>
      <c r="ADO24" s="463"/>
      <c r="ADP24" s="463"/>
      <c r="ADQ24" s="463"/>
      <c r="ADR24" s="463"/>
      <c r="ADS24" s="463"/>
      <c r="ADT24" s="463"/>
      <c r="ADU24" s="463"/>
      <c r="ADV24" s="463"/>
      <c r="ADW24" s="463"/>
      <c r="ADX24" s="463"/>
      <c r="ADY24" s="463"/>
      <c r="ADZ24" s="463"/>
      <c r="AEA24" s="463"/>
      <c r="AEB24" s="463"/>
      <c r="AEC24" s="463"/>
      <c r="AED24" s="463"/>
      <c r="AEE24" s="463"/>
      <c r="AEF24" s="463"/>
      <c r="AEG24" s="463"/>
      <c r="AEH24" s="463"/>
      <c r="AEI24" s="463"/>
      <c r="AEJ24" s="463"/>
      <c r="AEK24" s="463"/>
      <c r="AEL24" s="463"/>
      <c r="AEM24" s="463"/>
      <c r="AEN24" s="463"/>
      <c r="AEO24" s="463"/>
      <c r="AEP24" s="463"/>
      <c r="AEQ24" s="463"/>
      <c r="AER24" s="463"/>
      <c r="AES24" s="463"/>
      <c r="AET24" s="463"/>
      <c r="AEU24" s="463"/>
      <c r="AEV24" s="463"/>
      <c r="AEW24" s="463"/>
      <c r="AEX24" s="463"/>
      <c r="AEY24" s="463"/>
      <c r="AEZ24" s="463"/>
      <c r="AFA24" s="463"/>
      <c r="AFB24" s="463"/>
      <c r="AFC24" s="463"/>
      <c r="AFD24" s="463"/>
      <c r="AFE24" s="463"/>
      <c r="AFF24" s="463"/>
      <c r="AFG24" s="463"/>
      <c r="AFH24" s="463"/>
      <c r="AFI24" s="463"/>
      <c r="AFJ24" s="463"/>
      <c r="AFK24" s="463"/>
      <c r="AFL24" s="463"/>
      <c r="AFM24" s="463"/>
      <c r="AFN24" s="463"/>
      <c r="AFO24" s="463"/>
      <c r="AFP24" s="463"/>
      <c r="AFQ24" s="463"/>
      <c r="AFR24" s="463"/>
      <c r="AFS24" s="463"/>
      <c r="AFT24" s="463"/>
      <c r="AFU24" s="463"/>
      <c r="AFV24" s="463"/>
      <c r="AFW24" s="463"/>
      <c r="AFX24" s="463"/>
      <c r="AFY24" s="463"/>
      <c r="AFZ24" s="463"/>
      <c r="AGA24" s="463"/>
      <c r="AGB24" s="463"/>
      <c r="AGC24" s="463"/>
      <c r="AGD24" s="463"/>
      <c r="AGE24" s="463"/>
      <c r="AGF24" s="463"/>
      <c r="AGG24" s="463"/>
      <c r="AGH24" s="463"/>
      <c r="AGI24" s="463"/>
      <c r="AGJ24" s="463"/>
      <c r="AGK24" s="463"/>
      <c r="AGL24" s="463"/>
      <c r="AGM24" s="463"/>
      <c r="AGN24" s="463"/>
      <c r="AGO24" s="463"/>
      <c r="AGP24" s="463"/>
      <c r="AGQ24" s="463"/>
      <c r="AGR24" s="463"/>
      <c r="AGS24" s="463"/>
      <c r="AGT24" s="463"/>
      <c r="AGU24" s="463"/>
      <c r="AGV24" s="463"/>
      <c r="AGW24" s="463"/>
      <c r="AGX24" s="463"/>
      <c r="AGY24" s="463"/>
      <c r="AGZ24" s="463"/>
      <c r="AHA24" s="463"/>
      <c r="AHB24" s="463"/>
      <c r="AHC24" s="463"/>
      <c r="AHD24" s="463"/>
      <c r="AHE24" s="463"/>
      <c r="AHF24" s="463"/>
      <c r="AHG24" s="463"/>
      <c r="AHH24" s="463"/>
      <c r="AHI24" s="463"/>
      <c r="AHJ24" s="463"/>
      <c r="AHK24" s="463"/>
      <c r="AHL24" s="463"/>
      <c r="AHM24" s="463"/>
      <c r="AHN24" s="463"/>
      <c r="AHO24" s="463"/>
      <c r="AHP24" s="463"/>
      <c r="AHQ24" s="463"/>
      <c r="AHR24" s="463"/>
      <c r="AHS24" s="463"/>
      <c r="AHT24" s="463"/>
      <c r="AHU24" s="463"/>
      <c r="AHV24" s="463"/>
      <c r="AHW24" s="463"/>
      <c r="AHX24" s="463"/>
      <c r="AHY24" s="463"/>
      <c r="AHZ24" s="463"/>
      <c r="AIA24" s="463"/>
      <c r="AIB24" s="463"/>
      <c r="AIC24" s="463"/>
      <c r="AID24" s="463"/>
      <c r="AIE24" s="463"/>
      <c r="AIF24" s="463"/>
      <c r="AIG24" s="463"/>
      <c r="AIH24" s="463"/>
      <c r="AII24" s="463"/>
      <c r="AIJ24" s="463"/>
      <c r="AIK24" s="463"/>
      <c r="AIL24" s="463"/>
      <c r="AIM24" s="463"/>
      <c r="AIN24" s="463"/>
      <c r="AIO24" s="463"/>
      <c r="AIP24" s="463"/>
      <c r="AIQ24" s="463"/>
      <c r="AIR24" s="463"/>
      <c r="AIS24" s="463"/>
      <c r="AIT24" s="463"/>
      <c r="AIU24" s="463"/>
      <c r="AIV24" s="463"/>
      <c r="AIW24" s="463"/>
      <c r="AIX24" s="463"/>
      <c r="AIY24" s="463"/>
      <c r="AIZ24" s="463"/>
      <c r="AJA24" s="463"/>
      <c r="AJB24" s="463"/>
      <c r="AJC24" s="463"/>
      <c r="AJD24" s="463"/>
      <c r="AJE24" s="463"/>
      <c r="AJF24" s="463"/>
      <c r="AJG24" s="463"/>
      <c r="AJH24" s="463"/>
      <c r="AJI24" s="463"/>
      <c r="AJJ24" s="463"/>
      <c r="AJK24" s="463"/>
      <c r="AJL24" s="463"/>
      <c r="AJM24" s="463"/>
      <c r="AJN24" s="463"/>
      <c r="AJO24" s="463"/>
      <c r="AJP24" s="463"/>
      <c r="AJQ24" s="463"/>
      <c r="AJR24" s="463"/>
      <c r="AJS24" s="463"/>
      <c r="AJT24" s="463"/>
      <c r="AJU24" s="463"/>
      <c r="AJV24" s="463"/>
      <c r="AJW24" s="463"/>
      <c r="AJX24" s="463"/>
      <c r="AJY24" s="463"/>
      <c r="AJZ24" s="463"/>
      <c r="AKA24" s="463"/>
      <c r="AKB24" s="463"/>
      <c r="AKC24" s="463"/>
      <c r="AKD24" s="463"/>
      <c r="AKE24" s="463"/>
      <c r="AKF24" s="463"/>
    </row>
    <row r="25" spans="1:986">
      <c r="A25" s="881"/>
      <c r="B25" s="467" t="s">
        <v>492</v>
      </c>
      <c r="C25" s="488"/>
      <c r="D25" s="466" t="s">
        <v>655</v>
      </c>
      <c r="E25" s="466"/>
      <c r="F25" s="466"/>
      <c r="G25" s="466"/>
      <c r="H25" s="466"/>
      <c r="I25" s="466"/>
      <c r="J25" s="466"/>
      <c r="K25" s="466"/>
      <c r="L25" s="466"/>
      <c r="M25" s="466"/>
      <c r="N25" s="466"/>
      <c r="O25" s="466"/>
      <c r="P25" s="463"/>
      <c r="Q25" s="463"/>
      <c r="R25" s="463"/>
      <c r="S25" s="463"/>
      <c r="T25" s="463"/>
      <c r="U25" s="463"/>
      <c r="V25" s="463"/>
      <c r="W25" s="463"/>
      <c r="X25" s="463"/>
      <c r="Y25" s="463"/>
      <c r="Z25" s="463"/>
      <c r="AA25" s="463"/>
      <c r="AB25" s="463"/>
      <c r="AC25" s="463"/>
      <c r="AD25" s="463"/>
      <c r="AE25" s="463"/>
      <c r="AF25" s="463"/>
      <c r="AG25" s="463"/>
      <c r="AH25" s="463"/>
      <c r="AI25" s="463"/>
      <c r="AJ25" s="463"/>
      <c r="AK25" s="463"/>
      <c r="AL25" s="463"/>
      <c r="AM25" s="463"/>
      <c r="AN25" s="463"/>
      <c r="AO25" s="463"/>
      <c r="AP25" s="463"/>
      <c r="AQ25" s="463"/>
      <c r="AR25" s="463"/>
      <c r="AS25" s="463"/>
      <c r="AT25" s="463"/>
      <c r="AU25" s="463"/>
      <c r="AV25" s="463"/>
      <c r="AW25" s="463"/>
      <c r="AX25" s="463"/>
      <c r="AY25" s="463"/>
      <c r="AZ25" s="463"/>
      <c r="BA25" s="463"/>
      <c r="BB25" s="463"/>
      <c r="BC25" s="463"/>
      <c r="BD25" s="463"/>
      <c r="BE25" s="463"/>
      <c r="BF25" s="463"/>
      <c r="BG25" s="463"/>
      <c r="BH25" s="463"/>
      <c r="BI25" s="463"/>
      <c r="BJ25" s="463"/>
      <c r="BK25" s="463"/>
      <c r="BL25" s="463"/>
      <c r="BM25" s="463"/>
      <c r="BN25" s="463"/>
      <c r="BO25" s="463"/>
      <c r="BP25" s="463"/>
      <c r="BQ25" s="463"/>
      <c r="BR25" s="463"/>
      <c r="BS25" s="463"/>
      <c r="BT25" s="463"/>
      <c r="BU25" s="463"/>
      <c r="BV25" s="463"/>
      <c r="BW25" s="463"/>
      <c r="BX25" s="463"/>
      <c r="BY25" s="463"/>
      <c r="BZ25" s="463"/>
      <c r="CA25" s="463"/>
      <c r="CB25" s="463"/>
      <c r="CC25" s="463"/>
      <c r="CD25" s="463"/>
      <c r="CE25" s="463"/>
      <c r="CF25" s="463"/>
      <c r="CG25" s="463"/>
      <c r="CH25" s="463"/>
      <c r="CI25" s="463"/>
      <c r="CJ25" s="463"/>
      <c r="CK25" s="463"/>
      <c r="CL25" s="463"/>
      <c r="CM25" s="463"/>
      <c r="CN25" s="463"/>
      <c r="CO25" s="463"/>
      <c r="CP25" s="463"/>
      <c r="CQ25" s="463"/>
      <c r="CR25" s="463"/>
      <c r="CS25" s="463"/>
      <c r="CT25" s="463"/>
      <c r="CU25" s="463"/>
      <c r="CV25" s="463"/>
      <c r="CW25" s="463"/>
      <c r="CX25" s="463"/>
      <c r="CY25" s="463"/>
      <c r="CZ25" s="463"/>
      <c r="DA25" s="463"/>
      <c r="DB25" s="463"/>
      <c r="DC25" s="463"/>
      <c r="DD25" s="463"/>
      <c r="DE25" s="463"/>
      <c r="DF25" s="463"/>
      <c r="DG25" s="463"/>
      <c r="DH25" s="463"/>
      <c r="DI25" s="463"/>
      <c r="DJ25" s="463"/>
      <c r="DK25" s="463"/>
      <c r="DL25" s="463"/>
      <c r="DM25" s="463"/>
      <c r="DN25" s="463"/>
      <c r="DO25" s="463"/>
      <c r="DP25" s="463"/>
      <c r="DQ25" s="463"/>
      <c r="DR25" s="463"/>
      <c r="DS25" s="463"/>
      <c r="DT25" s="463"/>
      <c r="DU25" s="463"/>
      <c r="DV25" s="463"/>
      <c r="DW25" s="463"/>
      <c r="DX25" s="463"/>
      <c r="DY25" s="463"/>
      <c r="DZ25" s="463"/>
      <c r="EA25" s="463"/>
      <c r="EB25" s="463"/>
      <c r="EC25" s="463"/>
      <c r="ED25" s="463"/>
      <c r="EE25" s="463"/>
      <c r="EF25" s="463"/>
      <c r="EG25" s="463"/>
      <c r="EH25" s="463"/>
      <c r="EI25" s="463"/>
      <c r="EJ25" s="463"/>
      <c r="EK25" s="463"/>
      <c r="EL25" s="463"/>
      <c r="EM25" s="463"/>
      <c r="EN25" s="463"/>
      <c r="EO25" s="463"/>
      <c r="EP25" s="463"/>
      <c r="EQ25" s="463"/>
      <c r="ER25" s="463"/>
      <c r="ES25" s="463"/>
      <c r="ET25" s="463"/>
      <c r="EU25" s="463"/>
      <c r="EV25" s="463"/>
      <c r="EW25" s="463"/>
      <c r="EX25" s="463"/>
      <c r="EY25" s="463"/>
      <c r="EZ25" s="463"/>
      <c r="FA25" s="463"/>
      <c r="FB25" s="463"/>
      <c r="FC25" s="463"/>
      <c r="FD25" s="463"/>
      <c r="FE25" s="463"/>
      <c r="FF25" s="463"/>
      <c r="FG25" s="463"/>
      <c r="FH25" s="463"/>
      <c r="FI25" s="463"/>
      <c r="FJ25" s="463"/>
      <c r="FK25" s="463"/>
      <c r="FL25" s="463"/>
      <c r="FM25" s="463"/>
      <c r="FN25" s="463"/>
      <c r="FO25" s="463"/>
      <c r="FP25" s="463"/>
      <c r="FQ25" s="463"/>
      <c r="FR25" s="463"/>
      <c r="FS25" s="463"/>
      <c r="FT25" s="463"/>
      <c r="FU25" s="463"/>
      <c r="FV25" s="463"/>
      <c r="FW25" s="463"/>
      <c r="FX25" s="463"/>
      <c r="FY25" s="463"/>
      <c r="FZ25" s="463"/>
      <c r="GA25" s="463"/>
      <c r="GB25" s="463"/>
      <c r="GC25" s="463"/>
      <c r="GD25" s="463"/>
      <c r="GE25" s="463"/>
      <c r="GF25" s="463"/>
      <c r="GG25" s="463"/>
      <c r="GH25" s="463"/>
      <c r="GI25" s="463"/>
      <c r="GJ25" s="463"/>
      <c r="GK25" s="463"/>
      <c r="GL25" s="463"/>
      <c r="GM25" s="463"/>
      <c r="GN25" s="463"/>
      <c r="GO25" s="463"/>
      <c r="GP25" s="463"/>
      <c r="GQ25" s="463"/>
      <c r="GR25" s="463"/>
      <c r="GS25" s="463"/>
      <c r="GT25" s="463"/>
      <c r="GU25" s="463"/>
      <c r="GV25" s="463"/>
      <c r="GW25" s="463"/>
      <c r="GX25" s="463"/>
      <c r="GY25" s="463"/>
      <c r="GZ25" s="463"/>
      <c r="HA25" s="463"/>
      <c r="HB25" s="463"/>
      <c r="HC25" s="463"/>
      <c r="HD25" s="463"/>
      <c r="HE25" s="463"/>
      <c r="HF25" s="463"/>
      <c r="HG25" s="463"/>
      <c r="HH25" s="463"/>
      <c r="HI25" s="463"/>
      <c r="HJ25" s="463"/>
      <c r="HK25" s="463"/>
      <c r="HL25" s="463"/>
      <c r="HM25" s="463"/>
      <c r="HN25" s="463"/>
      <c r="HO25" s="463"/>
      <c r="HP25" s="463"/>
      <c r="HQ25" s="463"/>
      <c r="HR25" s="463"/>
      <c r="HS25" s="463"/>
      <c r="HT25" s="463"/>
      <c r="HU25" s="463"/>
      <c r="HV25" s="463"/>
      <c r="HW25" s="463"/>
      <c r="HX25" s="463"/>
      <c r="HY25" s="463"/>
      <c r="HZ25" s="463"/>
      <c r="IA25" s="463"/>
      <c r="IB25" s="463"/>
      <c r="IC25" s="463"/>
      <c r="ID25" s="463"/>
      <c r="IE25" s="463"/>
      <c r="IF25" s="463"/>
      <c r="IG25" s="463"/>
      <c r="IH25" s="463"/>
      <c r="II25" s="463"/>
      <c r="IJ25" s="463"/>
      <c r="IK25" s="463"/>
      <c r="IL25" s="463"/>
      <c r="IM25" s="463"/>
      <c r="IN25" s="463"/>
      <c r="IO25" s="463"/>
      <c r="IP25" s="463"/>
      <c r="IQ25" s="463"/>
      <c r="IR25" s="463"/>
      <c r="IS25" s="463"/>
      <c r="IT25" s="463"/>
      <c r="IU25" s="463"/>
      <c r="IV25" s="463"/>
      <c r="IW25" s="463"/>
      <c r="IX25" s="463"/>
      <c r="IY25" s="463"/>
      <c r="IZ25" s="463"/>
      <c r="JA25" s="463"/>
      <c r="JB25" s="463"/>
      <c r="JC25" s="463"/>
      <c r="JD25" s="463"/>
      <c r="JE25" s="463"/>
      <c r="JF25" s="463"/>
      <c r="JG25" s="463"/>
      <c r="JH25" s="463"/>
      <c r="JI25" s="463"/>
      <c r="JJ25" s="463"/>
      <c r="JK25" s="463"/>
      <c r="JL25" s="463"/>
      <c r="JM25" s="463"/>
      <c r="JN25" s="463"/>
      <c r="JO25" s="463"/>
      <c r="JP25" s="463"/>
      <c r="JQ25" s="463"/>
      <c r="JR25" s="463"/>
      <c r="JS25" s="463"/>
      <c r="JT25" s="463"/>
      <c r="JU25" s="463"/>
      <c r="JV25" s="463"/>
      <c r="JW25" s="463"/>
      <c r="JX25" s="463"/>
      <c r="JY25" s="463"/>
      <c r="JZ25" s="463"/>
      <c r="KA25" s="463"/>
      <c r="KB25" s="463"/>
      <c r="KC25" s="463"/>
      <c r="KD25" s="463"/>
      <c r="KE25" s="463"/>
      <c r="KF25" s="463"/>
      <c r="KG25" s="463"/>
      <c r="KH25" s="463"/>
      <c r="KI25" s="463"/>
      <c r="KJ25" s="463"/>
      <c r="KK25" s="463"/>
      <c r="KL25" s="463"/>
      <c r="KM25" s="463"/>
      <c r="KN25" s="463"/>
      <c r="KO25" s="463"/>
      <c r="KP25" s="463"/>
      <c r="KQ25" s="463"/>
      <c r="KR25" s="463"/>
      <c r="KS25" s="463"/>
      <c r="KT25" s="463"/>
      <c r="KU25" s="463"/>
      <c r="KV25" s="463"/>
      <c r="KW25" s="463"/>
      <c r="KX25" s="463"/>
      <c r="KY25" s="463"/>
      <c r="KZ25" s="463"/>
      <c r="LA25" s="463"/>
      <c r="LB25" s="463"/>
      <c r="LC25" s="463"/>
      <c r="LD25" s="463"/>
      <c r="LE25" s="463"/>
      <c r="LF25" s="463"/>
      <c r="LG25" s="463"/>
      <c r="LH25" s="463"/>
      <c r="LI25" s="463"/>
      <c r="LJ25" s="463"/>
      <c r="LK25" s="463"/>
      <c r="LL25" s="463"/>
      <c r="LM25" s="463"/>
      <c r="LN25" s="463"/>
      <c r="LO25" s="463"/>
      <c r="LP25" s="463"/>
      <c r="LQ25" s="463"/>
      <c r="LR25" s="463"/>
      <c r="LS25" s="463"/>
      <c r="LT25" s="463"/>
      <c r="LU25" s="463"/>
      <c r="LV25" s="463"/>
      <c r="LW25" s="463"/>
      <c r="LX25" s="463"/>
      <c r="LY25" s="463"/>
      <c r="LZ25" s="463"/>
      <c r="MA25" s="463"/>
      <c r="MB25" s="463"/>
      <c r="MC25" s="463"/>
      <c r="MD25" s="463"/>
      <c r="ME25" s="463"/>
      <c r="MF25" s="463"/>
      <c r="MG25" s="463"/>
      <c r="MH25" s="463"/>
      <c r="MI25" s="463"/>
      <c r="MJ25" s="463"/>
      <c r="MK25" s="463"/>
      <c r="ML25" s="463"/>
      <c r="MM25" s="463"/>
      <c r="MN25" s="463"/>
      <c r="MO25" s="463"/>
      <c r="MP25" s="463"/>
      <c r="MQ25" s="463"/>
      <c r="MR25" s="463"/>
      <c r="MS25" s="463"/>
      <c r="MT25" s="463"/>
      <c r="MU25" s="463"/>
      <c r="MV25" s="463"/>
      <c r="MW25" s="463"/>
      <c r="MX25" s="463"/>
      <c r="MY25" s="463"/>
      <c r="MZ25" s="463"/>
      <c r="NA25" s="463"/>
      <c r="NB25" s="463"/>
      <c r="NC25" s="463"/>
      <c r="ND25" s="463"/>
      <c r="NE25" s="463"/>
      <c r="NF25" s="463"/>
      <c r="NG25" s="463"/>
      <c r="NH25" s="463"/>
      <c r="NI25" s="463"/>
      <c r="NJ25" s="463"/>
      <c r="NK25" s="463"/>
      <c r="NL25" s="463"/>
      <c r="NM25" s="463"/>
      <c r="NN25" s="463"/>
      <c r="NO25" s="463"/>
      <c r="NP25" s="463"/>
      <c r="NQ25" s="463"/>
      <c r="NR25" s="463"/>
      <c r="NS25" s="463"/>
      <c r="NT25" s="463"/>
      <c r="NU25" s="463"/>
      <c r="NV25" s="463"/>
      <c r="NW25" s="463"/>
      <c r="NX25" s="463"/>
      <c r="NY25" s="463"/>
      <c r="NZ25" s="463"/>
      <c r="OA25" s="463"/>
      <c r="OB25" s="463"/>
      <c r="OC25" s="463"/>
      <c r="OD25" s="463"/>
      <c r="OE25" s="463"/>
      <c r="OF25" s="463"/>
      <c r="OG25" s="463"/>
      <c r="OH25" s="463"/>
      <c r="OI25" s="463"/>
      <c r="OJ25" s="463"/>
      <c r="OK25" s="463"/>
      <c r="OL25" s="463"/>
      <c r="OM25" s="463"/>
      <c r="ON25" s="463"/>
      <c r="OO25" s="463"/>
      <c r="OP25" s="463"/>
      <c r="OQ25" s="463"/>
      <c r="OR25" s="463"/>
      <c r="OS25" s="463"/>
      <c r="OT25" s="463"/>
      <c r="OU25" s="463"/>
      <c r="OV25" s="463"/>
      <c r="OW25" s="463"/>
      <c r="OX25" s="463"/>
      <c r="OY25" s="463"/>
      <c r="OZ25" s="463"/>
      <c r="PA25" s="463"/>
      <c r="PB25" s="463"/>
      <c r="PC25" s="463"/>
      <c r="PD25" s="463"/>
      <c r="PE25" s="463"/>
      <c r="PF25" s="463"/>
      <c r="PG25" s="463"/>
      <c r="PH25" s="463"/>
      <c r="PI25" s="463"/>
      <c r="PJ25" s="463"/>
      <c r="PK25" s="463"/>
      <c r="PL25" s="463"/>
      <c r="PM25" s="463"/>
      <c r="PN25" s="463"/>
      <c r="PO25" s="463"/>
      <c r="PP25" s="463"/>
      <c r="PQ25" s="463"/>
      <c r="PR25" s="463"/>
      <c r="PS25" s="463"/>
      <c r="PT25" s="463"/>
      <c r="PU25" s="463"/>
      <c r="PV25" s="463"/>
      <c r="PW25" s="463"/>
      <c r="PX25" s="463"/>
      <c r="PY25" s="463"/>
      <c r="PZ25" s="463"/>
      <c r="QA25" s="463"/>
      <c r="QB25" s="463"/>
      <c r="QC25" s="463"/>
      <c r="QD25" s="463"/>
      <c r="QE25" s="463"/>
      <c r="QF25" s="463"/>
      <c r="QG25" s="463"/>
      <c r="QH25" s="463"/>
      <c r="QI25" s="463"/>
      <c r="QJ25" s="463"/>
      <c r="QK25" s="463"/>
      <c r="QL25" s="463"/>
      <c r="QM25" s="463"/>
      <c r="QN25" s="463"/>
      <c r="QO25" s="463"/>
      <c r="QP25" s="463"/>
      <c r="QQ25" s="463"/>
      <c r="QR25" s="463"/>
      <c r="QS25" s="463"/>
      <c r="QT25" s="463"/>
      <c r="QU25" s="463"/>
      <c r="QV25" s="463"/>
      <c r="QW25" s="463"/>
      <c r="QX25" s="463"/>
      <c r="QY25" s="463"/>
      <c r="QZ25" s="463"/>
      <c r="RA25" s="463"/>
      <c r="RB25" s="463"/>
      <c r="RC25" s="463"/>
      <c r="RD25" s="463"/>
      <c r="RE25" s="463"/>
      <c r="RF25" s="463"/>
      <c r="RG25" s="463"/>
      <c r="RH25" s="463"/>
      <c r="RI25" s="463"/>
      <c r="RJ25" s="463"/>
      <c r="RK25" s="463"/>
      <c r="RL25" s="463"/>
      <c r="RM25" s="463"/>
      <c r="RN25" s="463"/>
      <c r="RO25" s="463"/>
      <c r="RP25" s="463"/>
      <c r="RQ25" s="463"/>
      <c r="RR25" s="463"/>
      <c r="RS25" s="463"/>
      <c r="RT25" s="463"/>
      <c r="RU25" s="463"/>
      <c r="RV25" s="463"/>
      <c r="RW25" s="463"/>
      <c r="RX25" s="463"/>
      <c r="RY25" s="463"/>
      <c r="RZ25" s="463"/>
      <c r="SA25" s="463"/>
      <c r="SB25" s="463"/>
      <c r="SC25" s="463"/>
      <c r="SD25" s="463"/>
      <c r="SE25" s="463"/>
      <c r="SF25" s="463"/>
      <c r="SG25" s="463"/>
      <c r="SH25" s="463"/>
      <c r="SI25" s="463"/>
      <c r="SJ25" s="463"/>
      <c r="SK25" s="463"/>
      <c r="SL25" s="463"/>
      <c r="SM25" s="463"/>
      <c r="SN25" s="463"/>
      <c r="SO25" s="463"/>
      <c r="SP25" s="463"/>
      <c r="SQ25" s="463"/>
      <c r="SR25" s="463"/>
      <c r="SS25" s="463"/>
      <c r="ST25" s="463"/>
      <c r="SU25" s="463"/>
      <c r="SV25" s="463"/>
      <c r="SW25" s="463"/>
      <c r="SX25" s="463"/>
      <c r="SY25" s="463"/>
      <c r="SZ25" s="463"/>
      <c r="TA25" s="463"/>
      <c r="TB25" s="463"/>
      <c r="TC25" s="463"/>
      <c r="TD25" s="463"/>
      <c r="TE25" s="463"/>
      <c r="TF25" s="463"/>
      <c r="TG25" s="463"/>
      <c r="TH25" s="463"/>
      <c r="TI25" s="463"/>
      <c r="TJ25" s="463"/>
      <c r="TK25" s="463"/>
      <c r="TL25" s="463"/>
      <c r="TM25" s="463"/>
      <c r="TN25" s="463"/>
      <c r="TO25" s="463"/>
      <c r="TP25" s="463"/>
      <c r="TQ25" s="463"/>
      <c r="TR25" s="463"/>
      <c r="TS25" s="463"/>
      <c r="TT25" s="463"/>
      <c r="TU25" s="463"/>
      <c r="TV25" s="463"/>
      <c r="TW25" s="463"/>
      <c r="TX25" s="463"/>
      <c r="TY25" s="463"/>
      <c r="TZ25" s="463"/>
      <c r="UA25" s="463"/>
      <c r="UB25" s="463"/>
      <c r="UC25" s="463"/>
      <c r="UD25" s="463"/>
      <c r="UE25" s="463"/>
      <c r="UF25" s="463"/>
      <c r="UG25" s="463"/>
      <c r="UH25" s="463"/>
      <c r="UI25" s="463"/>
      <c r="UJ25" s="463"/>
      <c r="UK25" s="463"/>
      <c r="UL25" s="463"/>
      <c r="UM25" s="463"/>
      <c r="UN25" s="463"/>
      <c r="UO25" s="463"/>
      <c r="UP25" s="463"/>
      <c r="UQ25" s="463"/>
      <c r="UR25" s="463"/>
      <c r="US25" s="463"/>
      <c r="UT25" s="463"/>
      <c r="UU25" s="463"/>
      <c r="UV25" s="463"/>
      <c r="UW25" s="463"/>
      <c r="UX25" s="463"/>
      <c r="UY25" s="463"/>
      <c r="UZ25" s="463"/>
      <c r="VA25" s="463"/>
      <c r="VB25" s="463"/>
      <c r="VC25" s="463"/>
      <c r="VD25" s="463"/>
      <c r="VE25" s="463"/>
      <c r="VF25" s="463"/>
      <c r="VG25" s="463"/>
      <c r="VH25" s="463"/>
      <c r="VI25" s="463"/>
      <c r="VJ25" s="463"/>
      <c r="VK25" s="463"/>
      <c r="VL25" s="463"/>
      <c r="VM25" s="463"/>
      <c r="VN25" s="463"/>
      <c r="VO25" s="463"/>
      <c r="VP25" s="463"/>
      <c r="VQ25" s="463"/>
      <c r="VR25" s="463"/>
      <c r="VS25" s="463"/>
      <c r="VT25" s="463"/>
      <c r="VU25" s="463"/>
      <c r="VV25" s="463"/>
      <c r="VW25" s="463"/>
      <c r="VX25" s="463"/>
      <c r="VY25" s="463"/>
      <c r="VZ25" s="463"/>
      <c r="WA25" s="463"/>
      <c r="WB25" s="463"/>
      <c r="WC25" s="463"/>
      <c r="WD25" s="463"/>
      <c r="WE25" s="463"/>
      <c r="WF25" s="463"/>
      <c r="WG25" s="463"/>
      <c r="WH25" s="463"/>
      <c r="WI25" s="463"/>
      <c r="WJ25" s="463"/>
      <c r="WK25" s="463"/>
      <c r="WL25" s="463"/>
      <c r="WM25" s="463"/>
      <c r="WN25" s="463"/>
      <c r="WO25" s="463"/>
      <c r="WP25" s="463"/>
      <c r="WQ25" s="463"/>
      <c r="WR25" s="463"/>
      <c r="WS25" s="463"/>
      <c r="WT25" s="463"/>
      <c r="WU25" s="463"/>
      <c r="WV25" s="463"/>
      <c r="WW25" s="463"/>
      <c r="WX25" s="463"/>
      <c r="WY25" s="463"/>
      <c r="WZ25" s="463"/>
      <c r="XA25" s="463"/>
      <c r="XB25" s="463"/>
      <c r="XC25" s="463"/>
      <c r="XD25" s="463"/>
      <c r="XE25" s="463"/>
      <c r="XF25" s="463"/>
      <c r="XG25" s="463"/>
      <c r="XH25" s="463"/>
      <c r="XI25" s="463"/>
      <c r="XJ25" s="463"/>
      <c r="XK25" s="463"/>
      <c r="XL25" s="463"/>
      <c r="XM25" s="463"/>
      <c r="XN25" s="463"/>
      <c r="XO25" s="463"/>
      <c r="XP25" s="463"/>
      <c r="XQ25" s="463"/>
      <c r="XR25" s="463"/>
      <c r="XS25" s="463"/>
      <c r="XT25" s="463"/>
      <c r="XU25" s="463"/>
      <c r="XV25" s="463"/>
      <c r="XW25" s="463"/>
      <c r="XX25" s="463"/>
      <c r="XY25" s="463"/>
      <c r="XZ25" s="463"/>
      <c r="YA25" s="463"/>
      <c r="YB25" s="463"/>
      <c r="YC25" s="463"/>
      <c r="YD25" s="463"/>
      <c r="YE25" s="463"/>
      <c r="YF25" s="463"/>
      <c r="YG25" s="463"/>
      <c r="YH25" s="463"/>
      <c r="YI25" s="463"/>
      <c r="YJ25" s="463"/>
      <c r="YK25" s="463"/>
      <c r="YL25" s="463"/>
      <c r="YM25" s="463"/>
      <c r="YN25" s="463"/>
      <c r="YO25" s="463"/>
      <c r="YP25" s="463"/>
      <c r="YQ25" s="463"/>
      <c r="YR25" s="463"/>
      <c r="YS25" s="463"/>
      <c r="YT25" s="463"/>
      <c r="YU25" s="463"/>
      <c r="YV25" s="463"/>
      <c r="YW25" s="463"/>
      <c r="YX25" s="463"/>
      <c r="YY25" s="463"/>
      <c r="YZ25" s="463"/>
      <c r="ZA25" s="463"/>
      <c r="ZB25" s="463"/>
      <c r="ZC25" s="463"/>
      <c r="ZD25" s="463"/>
      <c r="ZE25" s="463"/>
      <c r="ZF25" s="463"/>
      <c r="ZG25" s="463"/>
      <c r="ZH25" s="463"/>
      <c r="ZI25" s="463"/>
      <c r="ZJ25" s="463"/>
      <c r="ZK25" s="463"/>
      <c r="ZL25" s="463"/>
      <c r="ZM25" s="463"/>
      <c r="ZN25" s="463"/>
      <c r="ZO25" s="463"/>
      <c r="ZP25" s="463"/>
      <c r="ZQ25" s="463"/>
      <c r="ZR25" s="463"/>
      <c r="ZS25" s="463"/>
      <c r="ZT25" s="463"/>
      <c r="ZU25" s="463"/>
      <c r="ZV25" s="463"/>
      <c r="ZW25" s="463"/>
      <c r="ZX25" s="463"/>
      <c r="ZY25" s="463"/>
      <c r="ZZ25" s="463"/>
      <c r="AAA25" s="463"/>
      <c r="AAB25" s="463"/>
      <c r="AAC25" s="463"/>
      <c r="AAD25" s="463"/>
      <c r="AAE25" s="463"/>
      <c r="AAF25" s="463"/>
      <c r="AAG25" s="463"/>
      <c r="AAH25" s="463"/>
      <c r="AAI25" s="463"/>
      <c r="AAJ25" s="463"/>
      <c r="AAK25" s="463"/>
      <c r="AAL25" s="463"/>
      <c r="AAM25" s="463"/>
      <c r="AAN25" s="463"/>
      <c r="AAO25" s="463"/>
      <c r="AAP25" s="463"/>
      <c r="AAQ25" s="463"/>
      <c r="AAR25" s="463"/>
      <c r="AAS25" s="463"/>
      <c r="AAT25" s="463"/>
      <c r="AAU25" s="463"/>
      <c r="AAV25" s="463"/>
      <c r="AAW25" s="463"/>
      <c r="AAX25" s="463"/>
      <c r="AAY25" s="463"/>
      <c r="AAZ25" s="463"/>
      <c r="ABA25" s="463"/>
      <c r="ABB25" s="463"/>
      <c r="ABC25" s="463"/>
      <c r="ABD25" s="463"/>
      <c r="ABE25" s="463"/>
      <c r="ABF25" s="463"/>
      <c r="ABG25" s="463"/>
      <c r="ABH25" s="463"/>
      <c r="ABI25" s="463"/>
      <c r="ABJ25" s="463"/>
      <c r="ABK25" s="463"/>
      <c r="ABL25" s="463"/>
      <c r="ABM25" s="463"/>
      <c r="ABN25" s="463"/>
      <c r="ABO25" s="463"/>
      <c r="ABP25" s="463"/>
      <c r="ABQ25" s="463"/>
      <c r="ABR25" s="463"/>
      <c r="ABS25" s="463"/>
      <c r="ABT25" s="463"/>
      <c r="ABU25" s="463"/>
      <c r="ABV25" s="463"/>
      <c r="ABW25" s="463"/>
      <c r="ABX25" s="463"/>
      <c r="ABY25" s="463"/>
      <c r="ABZ25" s="463"/>
      <c r="ACA25" s="463"/>
      <c r="ACB25" s="463"/>
      <c r="ACC25" s="463"/>
      <c r="ACD25" s="463"/>
      <c r="ACE25" s="463"/>
      <c r="ACF25" s="463"/>
      <c r="ACG25" s="463"/>
      <c r="ACH25" s="463"/>
      <c r="ACI25" s="463"/>
      <c r="ACJ25" s="463"/>
      <c r="ACK25" s="463"/>
      <c r="ACL25" s="463"/>
      <c r="ACM25" s="463"/>
      <c r="ACN25" s="463"/>
      <c r="ACO25" s="463"/>
      <c r="ACP25" s="463"/>
      <c r="ACQ25" s="463"/>
      <c r="ACR25" s="463"/>
      <c r="ACS25" s="463"/>
      <c r="ACT25" s="463"/>
      <c r="ACU25" s="463"/>
      <c r="ACV25" s="463"/>
      <c r="ACW25" s="463"/>
      <c r="ACX25" s="463"/>
      <c r="ACY25" s="463"/>
      <c r="ACZ25" s="463"/>
      <c r="ADA25" s="463"/>
      <c r="ADB25" s="463"/>
      <c r="ADC25" s="463"/>
      <c r="ADD25" s="463"/>
      <c r="ADE25" s="463"/>
      <c r="ADF25" s="463"/>
      <c r="ADG25" s="463"/>
      <c r="ADH25" s="463"/>
      <c r="ADI25" s="463"/>
      <c r="ADJ25" s="463"/>
      <c r="ADK25" s="463"/>
      <c r="ADL25" s="463"/>
      <c r="ADM25" s="463"/>
      <c r="ADN25" s="463"/>
      <c r="ADO25" s="463"/>
      <c r="ADP25" s="463"/>
      <c r="ADQ25" s="463"/>
      <c r="ADR25" s="463"/>
      <c r="ADS25" s="463"/>
      <c r="ADT25" s="463"/>
      <c r="ADU25" s="463"/>
      <c r="ADV25" s="463"/>
      <c r="ADW25" s="463"/>
      <c r="ADX25" s="463"/>
      <c r="ADY25" s="463"/>
      <c r="ADZ25" s="463"/>
      <c r="AEA25" s="463"/>
      <c r="AEB25" s="463"/>
      <c r="AEC25" s="463"/>
      <c r="AED25" s="463"/>
      <c r="AEE25" s="463"/>
      <c r="AEF25" s="463"/>
      <c r="AEG25" s="463"/>
      <c r="AEH25" s="463"/>
      <c r="AEI25" s="463"/>
      <c r="AEJ25" s="463"/>
      <c r="AEK25" s="463"/>
      <c r="AEL25" s="463"/>
      <c r="AEM25" s="463"/>
      <c r="AEN25" s="463"/>
      <c r="AEO25" s="463"/>
      <c r="AEP25" s="463"/>
      <c r="AEQ25" s="463"/>
      <c r="AER25" s="463"/>
      <c r="AES25" s="463"/>
      <c r="AET25" s="463"/>
      <c r="AEU25" s="463"/>
      <c r="AEV25" s="463"/>
      <c r="AEW25" s="463"/>
      <c r="AEX25" s="463"/>
      <c r="AEY25" s="463"/>
      <c r="AEZ25" s="463"/>
      <c r="AFA25" s="463"/>
      <c r="AFB25" s="463"/>
      <c r="AFC25" s="463"/>
      <c r="AFD25" s="463"/>
      <c r="AFE25" s="463"/>
      <c r="AFF25" s="463"/>
      <c r="AFG25" s="463"/>
      <c r="AFH25" s="463"/>
      <c r="AFI25" s="463"/>
      <c r="AFJ25" s="463"/>
      <c r="AFK25" s="463"/>
      <c r="AFL25" s="463"/>
      <c r="AFM25" s="463"/>
      <c r="AFN25" s="463"/>
      <c r="AFO25" s="463"/>
      <c r="AFP25" s="463"/>
      <c r="AFQ25" s="463"/>
      <c r="AFR25" s="463"/>
      <c r="AFS25" s="463"/>
      <c r="AFT25" s="463"/>
      <c r="AFU25" s="463"/>
      <c r="AFV25" s="463"/>
      <c r="AFW25" s="463"/>
      <c r="AFX25" s="463"/>
      <c r="AFY25" s="463"/>
      <c r="AFZ25" s="463"/>
      <c r="AGA25" s="463"/>
      <c r="AGB25" s="463"/>
      <c r="AGC25" s="463"/>
      <c r="AGD25" s="463"/>
      <c r="AGE25" s="463"/>
      <c r="AGF25" s="463"/>
      <c r="AGG25" s="463"/>
      <c r="AGH25" s="463"/>
      <c r="AGI25" s="463"/>
      <c r="AGJ25" s="463"/>
      <c r="AGK25" s="463"/>
      <c r="AGL25" s="463"/>
      <c r="AGM25" s="463"/>
      <c r="AGN25" s="463"/>
      <c r="AGO25" s="463"/>
      <c r="AGP25" s="463"/>
      <c r="AGQ25" s="463"/>
      <c r="AGR25" s="463"/>
      <c r="AGS25" s="463"/>
      <c r="AGT25" s="463"/>
      <c r="AGU25" s="463"/>
      <c r="AGV25" s="463"/>
      <c r="AGW25" s="463"/>
      <c r="AGX25" s="463"/>
      <c r="AGY25" s="463"/>
      <c r="AGZ25" s="463"/>
      <c r="AHA25" s="463"/>
      <c r="AHB25" s="463"/>
      <c r="AHC25" s="463"/>
      <c r="AHD25" s="463"/>
      <c r="AHE25" s="463"/>
      <c r="AHF25" s="463"/>
      <c r="AHG25" s="463"/>
      <c r="AHH25" s="463"/>
      <c r="AHI25" s="463"/>
      <c r="AHJ25" s="463"/>
      <c r="AHK25" s="463"/>
      <c r="AHL25" s="463"/>
      <c r="AHM25" s="463"/>
      <c r="AHN25" s="463"/>
      <c r="AHO25" s="463"/>
      <c r="AHP25" s="463"/>
      <c r="AHQ25" s="463"/>
      <c r="AHR25" s="463"/>
      <c r="AHS25" s="463"/>
      <c r="AHT25" s="463"/>
      <c r="AHU25" s="463"/>
      <c r="AHV25" s="463"/>
      <c r="AHW25" s="463"/>
      <c r="AHX25" s="463"/>
      <c r="AHY25" s="463"/>
      <c r="AHZ25" s="463"/>
      <c r="AIA25" s="463"/>
      <c r="AIB25" s="463"/>
      <c r="AIC25" s="463"/>
      <c r="AID25" s="463"/>
      <c r="AIE25" s="463"/>
      <c r="AIF25" s="463"/>
      <c r="AIG25" s="463"/>
      <c r="AIH25" s="463"/>
      <c r="AII25" s="463"/>
      <c r="AIJ25" s="463"/>
      <c r="AIK25" s="463"/>
      <c r="AIL25" s="463"/>
      <c r="AIM25" s="463"/>
      <c r="AIN25" s="463"/>
      <c r="AIO25" s="463"/>
      <c r="AIP25" s="463"/>
      <c r="AIQ25" s="463"/>
      <c r="AIR25" s="463"/>
      <c r="AIS25" s="463"/>
      <c r="AIT25" s="463"/>
      <c r="AIU25" s="463"/>
      <c r="AIV25" s="463"/>
      <c r="AIW25" s="463"/>
      <c r="AIX25" s="463"/>
      <c r="AIY25" s="463"/>
      <c r="AIZ25" s="463"/>
      <c r="AJA25" s="463"/>
      <c r="AJB25" s="463"/>
      <c r="AJC25" s="463"/>
      <c r="AJD25" s="463"/>
      <c r="AJE25" s="463"/>
      <c r="AJF25" s="463"/>
      <c r="AJG25" s="463"/>
      <c r="AJH25" s="463"/>
      <c r="AJI25" s="463"/>
      <c r="AJJ25" s="463"/>
      <c r="AJK25" s="463"/>
      <c r="AJL25" s="463"/>
      <c r="AJM25" s="463"/>
      <c r="AJN25" s="463"/>
      <c r="AJO25" s="463"/>
      <c r="AJP25" s="463"/>
      <c r="AJQ25" s="463"/>
      <c r="AJR25" s="463"/>
      <c r="AJS25" s="463"/>
      <c r="AJT25" s="463"/>
      <c r="AJU25" s="463"/>
      <c r="AJV25" s="463"/>
      <c r="AJW25" s="463"/>
      <c r="AJX25" s="463"/>
      <c r="AJY25" s="463"/>
      <c r="AJZ25" s="463"/>
      <c r="AKA25" s="463"/>
      <c r="AKB25" s="463"/>
      <c r="AKC25" s="463"/>
      <c r="AKD25" s="463"/>
      <c r="AKE25" s="463"/>
      <c r="AKF25" s="463"/>
      <c r="AKG25" s="235"/>
      <c r="AKH25" s="235"/>
      <c r="AKI25" s="235"/>
      <c r="AKJ25" s="235"/>
      <c r="AKK25" s="235"/>
      <c r="AKL25" s="235"/>
      <c r="AKM25" s="235"/>
      <c r="AKN25" s="235"/>
      <c r="AKO25" s="235"/>
      <c r="AKP25" s="235"/>
      <c r="AKQ25" s="235"/>
      <c r="AKR25" s="235"/>
      <c r="AKS25" s="235"/>
      <c r="AKT25" s="235"/>
      <c r="AKU25" s="235"/>
      <c r="AKV25" s="235"/>
      <c r="AKW25" s="235"/>
      <c r="AKX25" s="235"/>
    </row>
    <row r="26" spans="1:986">
      <c r="B26" s="463"/>
      <c r="C26" s="489"/>
      <c r="D26" s="463"/>
      <c r="E26" s="463"/>
      <c r="F26" s="463"/>
      <c r="G26" s="463"/>
      <c r="H26" s="463"/>
      <c r="I26" s="463"/>
      <c r="J26" s="463"/>
      <c r="K26" s="463"/>
      <c r="L26" s="463"/>
      <c r="M26" s="463"/>
      <c r="N26" s="463"/>
      <c r="O26" s="463"/>
      <c r="P26" s="463"/>
      <c r="Q26" s="463"/>
      <c r="R26" s="463"/>
      <c r="S26" s="463"/>
      <c r="T26" s="463"/>
      <c r="U26" s="463"/>
      <c r="V26" s="463"/>
      <c r="W26" s="463"/>
      <c r="X26" s="463"/>
      <c r="Y26" s="463"/>
      <c r="Z26" s="463"/>
      <c r="AA26" s="463"/>
      <c r="AB26" s="463"/>
      <c r="AC26" s="463"/>
      <c r="AD26" s="463"/>
      <c r="AE26" s="463"/>
      <c r="AF26" s="463"/>
      <c r="AG26" s="463"/>
      <c r="AH26" s="463"/>
      <c r="AI26" s="463"/>
      <c r="AJ26" s="463"/>
      <c r="AK26" s="463"/>
      <c r="AL26" s="463"/>
      <c r="AM26" s="463"/>
      <c r="AN26" s="463"/>
      <c r="AO26" s="463"/>
      <c r="AP26" s="463"/>
      <c r="AQ26" s="463"/>
      <c r="AR26" s="463"/>
      <c r="AS26" s="463"/>
      <c r="AT26" s="463"/>
      <c r="AU26" s="463"/>
      <c r="AV26" s="463"/>
      <c r="AW26" s="463"/>
      <c r="AX26" s="463"/>
      <c r="AY26" s="463"/>
      <c r="AZ26" s="463"/>
      <c r="BA26" s="463"/>
      <c r="BB26" s="463"/>
      <c r="BC26" s="463"/>
      <c r="BD26" s="463"/>
      <c r="BE26" s="463"/>
      <c r="BF26" s="463"/>
      <c r="BG26" s="463"/>
      <c r="BH26" s="463"/>
      <c r="BI26" s="463"/>
      <c r="BJ26" s="463"/>
      <c r="BK26" s="463"/>
      <c r="BL26" s="463"/>
      <c r="BM26" s="463"/>
      <c r="BN26" s="463"/>
      <c r="BO26" s="463"/>
      <c r="BP26" s="463"/>
      <c r="BQ26" s="463"/>
      <c r="BR26" s="463"/>
      <c r="BS26" s="463"/>
      <c r="BT26" s="463"/>
      <c r="BU26" s="463"/>
      <c r="BV26" s="463"/>
      <c r="BW26" s="463"/>
      <c r="BX26" s="463"/>
      <c r="BY26" s="463"/>
      <c r="BZ26" s="463"/>
      <c r="CA26" s="463"/>
      <c r="CB26" s="463"/>
      <c r="CC26" s="463"/>
      <c r="CD26" s="463"/>
      <c r="CE26" s="463"/>
      <c r="CF26" s="463"/>
      <c r="CG26" s="463"/>
      <c r="CH26" s="463"/>
      <c r="CI26" s="463"/>
      <c r="CJ26" s="463"/>
      <c r="CK26" s="463"/>
      <c r="CL26" s="463"/>
      <c r="CM26" s="463"/>
      <c r="CN26" s="463"/>
      <c r="CO26" s="463"/>
      <c r="CP26" s="463"/>
      <c r="CQ26" s="463"/>
      <c r="CR26" s="463"/>
      <c r="CS26" s="463"/>
      <c r="CT26" s="463"/>
      <c r="CU26" s="463"/>
      <c r="CV26" s="463"/>
      <c r="CW26" s="463"/>
      <c r="CX26" s="463"/>
      <c r="CY26" s="463"/>
      <c r="CZ26" s="463"/>
      <c r="DA26" s="463"/>
      <c r="DB26" s="463"/>
      <c r="DC26" s="463"/>
      <c r="DD26" s="463"/>
      <c r="DE26" s="463"/>
      <c r="DF26" s="463"/>
      <c r="DG26" s="463"/>
      <c r="DH26" s="463"/>
      <c r="DI26" s="463"/>
      <c r="DJ26" s="463"/>
      <c r="DK26" s="463"/>
      <c r="DL26" s="463"/>
      <c r="DM26" s="463"/>
      <c r="DN26" s="463"/>
      <c r="DO26" s="463"/>
      <c r="DP26" s="463"/>
      <c r="DQ26" s="463"/>
      <c r="DR26" s="463"/>
      <c r="DS26" s="463"/>
      <c r="DT26" s="463"/>
      <c r="DU26" s="463"/>
      <c r="DV26" s="463"/>
      <c r="DW26" s="463"/>
      <c r="DX26" s="463"/>
      <c r="DY26" s="463"/>
      <c r="DZ26" s="463"/>
      <c r="EA26" s="463"/>
      <c r="EB26" s="463"/>
      <c r="EC26" s="463"/>
      <c r="ED26" s="463"/>
      <c r="EE26" s="463"/>
      <c r="EF26" s="463"/>
      <c r="EG26" s="463"/>
      <c r="EH26" s="463"/>
      <c r="EI26" s="463"/>
      <c r="EJ26" s="463"/>
      <c r="EK26" s="463"/>
      <c r="EL26" s="463"/>
      <c r="EM26" s="463"/>
      <c r="EN26" s="463"/>
      <c r="EO26" s="463"/>
      <c r="EP26" s="463"/>
      <c r="EQ26" s="463"/>
      <c r="ER26" s="463"/>
      <c r="ES26" s="463"/>
      <c r="ET26" s="463"/>
      <c r="EU26" s="463"/>
      <c r="EV26" s="463"/>
      <c r="EW26" s="463"/>
      <c r="EX26" s="463"/>
      <c r="EY26" s="463"/>
      <c r="EZ26" s="463"/>
      <c r="FA26" s="463"/>
      <c r="FB26" s="463"/>
      <c r="FC26" s="463"/>
      <c r="FD26" s="463"/>
      <c r="FE26" s="463"/>
      <c r="FF26" s="463"/>
      <c r="FG26" s="463"/>
      <c r="FH26" s="463"/>
      <c r="FI26" s="463"/>
      <c r="FJ26" s="463"/>
      <c r="FK26" s="463"/>
      <c r="FL26" s="463"/>
      <c r="FM26" s="463"/>
      <c r="FN26" s="463"/>
      <c r="FO26" s="463"/>
      <c r="FP26" s="463"/>
      <c r="FQ26" s="463"/>
      <c r="FR26" s="463"/>
      <c r="FS26" s="463"/>
      <c r="FT26" s="463"/>
      <c r="FU26" s="463"/>
      <c r="FV26" s="463"/>
      <c r="FW26" s="463"/>
      <c r="FX26" s="463"/>
      <c r="FY26" s="463"/>
      <c r="FZ26" s="463"/>
      <c r="GA26" s="463"/>
      <c r="GB26" s="463"/>
      <c r="GC26" s="463"/>
      <c r="GD26" s="463"/>
      <c r="GE26" s="463"/>
      <c r="GF26" s="463"/>
      <c r="GG26" s="463"/>
      <c r="GH26" s="463"/>
      <c r="GI26" s="463"/>
      <c r="GJ26" s="463"/>
      <c r="GK26" s="463"/>
      <c r="GL26" s="463"/>
      <c r="GM26" s="463"/>
      <c r="GN26" s="463"/>
      <c r="GO26" s="463"/>
      <c r="GP26" s="463"/>
      <c r="GQ26" s="463"/>
      <c r="GR26" s="463"/>
      <c r="GS26" s="463"/>
      <c r="GT26" s="463"/>
      <c r="GU26" s="463"/>
      <c r="GV26" s="463"/>
      <c r="GW26" s="463"/>
      <c r="GX26" s="463"/>
      <c r="GY26" s="463"/>
      <c r="GZ26" s="463"/>
      <c r="HA26" s="463"/>
      <c r="HB26" s="463"/>
      <c r="HC26" s="463"/>
      <c r="HD26" s="463"/>
      <c r="HE26" s="463"/>
      <c r="HF26" s="463"/>
      <c r="HG26" s="463"/>
      <c r="HH26" s="463"/>
      <c r="HI26" s="463"/>
      <c r="HJ26" s="463"/>
      <c r="HK26" s="463"/>
      <c r="HL26" s="463"/>
      <c r="HM26" s="463"/>
      <c r="HN26" s="463"/>
      <c r="HO26" s="463"/>
      <c r="HP26" s="463"/>
      <c r="HQ26" s="463"/>
      <c r="HR26" s="463"/>
      <c r="HS26" s="463"/>
      <c r="HT26" s="463"/>
      <c r="HU26" s="463"/>
      <c r="HV26" s="463"/>
      <c r="HW26" s="463"/>
      <c r="HX26" s="463"/>
      <c r="HY26" s="463"/>
      <c r="HZ26" s="463"/>
      <c r="IA26" s="463"/>
      <c r="IB26" s="463"/>
      <c r="IC26" s="463"/>
      <c r="ID26" s="463"/>
      <c r="IE26" s="463"/>
      <c r="IF26" s="463"/>
      <c r="IG26" s="463"/>
      <c r="IH26" s="463"/>
      <c r="II26" s="463"/>
      <c r="IJ26" s="463"/>
      <c r="IK26" s="463"/>
      <c r="IL26" s="463"/>
      <c r="IM26" s="463"/>
      <c r="IN26" s="463"/>
      <c r="IO26" s="463"/>
      <c r="IP26" s="463"/>
      <c r="IQ26" s="463"/>
      <c r="IR26" s="463"/>
      <c r="IS26" s="463"/>
      <c r="IT26" s="463"/>
      <c r="IU26" s="463"/>
      <c r="IV26" s="463"/>
      <c r="IW26" s="463"/>
      <c r="IX26" s="463"/>
      <c r="IY26" s="463"/>
      <c r="IZ26" s="463"/>
      <c r="JA26" s="463"/>
      <c r="JB26" s="463"/>
      <c r="JC26" s="463"/>
      <c r="JD26" s="463"/>
      <c r="JE26" s="463"/>
      <c r="JF26" s="463"/>
      <c r="JG26" s="463"/>
      <c r="JH26" s="463"/>
      <c r="JI26" s="463"/>
      <c r="JJ26" s="463"/>
      <c r="JK26" s="463"/>
      <c r="JL26" s="463"/>
      <c r="JM26" s="463"/>
      <c r="JN26" s="463"/>
      <c r="JO26" s="463"/>
      <c r="JP26" s="463"/>
      <c r="JQ26" s="463"/>
      <c r="JR26" s="463"/>
      <c r="JS26" s="463"/>
      <c r="JT26" s="463"/>
      <c r="JU26" s="463"/>
      <c r="JV26" s="463"/>
      <c r="JW26" s="463"/>
      <c r="JX26" s="463"/>
      <c r="JY26" s="463"/>
      <c r="JZ26" s="463"/>
      <c r="KA26" s="463"/>
      <c r="KB26" s="463"/>
      <c r="KC26" s="463"/>
      <c r="KD26" s="463"/>
      <c r="KE26" s="463"/>
      <c r="KF26" s="463"/>
      <c r="KG26" s="463"/>
      <c r="KH26" s="463"/>
      <c r="KI26" s="463"/>
      <c r="KJ26" s="463"/>
      <c r="KK26" s="463"/>
      <c r="KL26" s="463"/>
      <c r="KM26" s="463"/>
      <c r="KN26" s="463"/>
      <c r="KO26" s="463"/>
      <c r="KP26" s="463"/>
      <c r="KQ26" s="463"/>
      <c r="KR26" s="463"/>
      <c r="KS26" s="463"/>
      <c r="KT26" s="463"/>
      <c r="KU26" s="463"/>
      <c r="KV26" s="463"/>
      <c r="KW26" s="463"/>
      <c r="KX26" s="463"/>
      <c r="KY26" s="463"/>
      <c r="KZ26" s="463"/>
      <c r="LA26" s="463"/>
      <c r="LB26" s="463"/>
      <c r="LC26" s="463"/>
      <c r="LD26" s="463"/>
      <c r="LE26" s="463"/>
      <c r="LF26" s="463"/>
      <c r="LG26" s="463"/>
      <c r="LH26" s="463"/>
      <c r="LI26" s="463"/>
      <c r="LJ26" s="463"/>
      <c r="LK26" s="463"/>
      <c r="LL26" s="463"/>
      <c r="LM26" s="463"/>
      <c r="LN26" s="463"/>
      <c r="LO26" s="463"/>
      <c r="LP26" s="463"/>
      <c r="LQ26" s="463"/>
      <c r="LR26" s="463"/>
      <c r="LS26" s="463"/>
      <c r="LT26" s="463"/>
      <c r="LU26" s="463"/>
      <c r="LV26" s="463"/>
      <c r="LW26" s="463"/>
      <c r="LX26" s="463"/>
      <c r="LY26" s="463"/>
      <c r="LZ26" s="463"/>
      <c r="MA26" s="463"/>
      <c r="MB26" s="463"/>
      <c r="MC26" s="463"/>
      <c r="MD26" s="463"/>
      <c r="ME26" s="463"/>
      <c r="MF26" s="463"/>
      <c r="MG26" s="463"/>
      <c r="MH26" s="463"/>
      <c r="MI26" s="463"/>
      <c r="MJ26" s="463"/>
      <c r="MK26" s="463"/>
      <c r="ML26" s="463"/>
      <c r="MM26" s="463"/>
      <c r="MN26" s="463"/>
      <c r="MO26" s="463"/>
      <c r="MP26" s="463"/>
      <c r="MQ26" s="463"/>
      <c r="MR26" s="463"/>
      <c r="MS26" s="463"/>
      <c r="MT26" s="463"/>
      <c r="MU26" s="463"/>
      <c r="MV26" s="463"/>
      <c r="MW26" s="463"/>
      <c r="MX26" s="463"/>
      <c r="MY26" s="463"/>
      <c r="MZ26" s="463"/>
      <c r="NA26" s="463"/>
      <c r="NB26" s="463"/>
      <c r="NC26" s="463"/>
      <c r="ND26" s="463"/>
      <c r="NE26" s="463"/>
      <c r="NF26" s="463"/>
      <c r="NG26" s="463"/>
      <c r="NH26" s="463"/>
      <c r="NI26" s="463"/>
      <c r="NJ26" s="463"/>
      <c r="NK26" s="463"/>
      <c r="NL26" s="463"/>
      <c r="NM26" s="463"/>
      <c r="NN26" s="463"/>
      <c r="NO26" s="463"/>
      <c r="NP26" s="463"/>
      <c r="NQ26" s="463"/>
      <c r="NR26" s="463"/>
      <c r="NS26" s="463"/>
      <c r="NT26" s="463"/>
      <c r="NU26" s="463"/>
      <c r="NV26" s="463"/>
      <c r="NW26" s="463"/>
      <c r="NX26" s="463"/>
      <c r="NY26" s="463"/>
      <c r="NZ26" s="463"/>
      <c r="OA26" s="463"/>
      <c r="OB26" s="463"/>
      <c r="OC26" s="463"/>
      <c r="OD26" s="463"/>
      <c r="OE26" s="463"/>
      <c r="OF26" s="463"/>
      <c r="OG26" s="463"/>
      <c r="OH26" s="463"/>
      <c r="OI26" s="463"/>
      <c r="OJ26" s="463"/>
      <c r="OK26" s="463"/>
      <c r="OL26" s="463"/>
      <c r="OM26" s="463"/>
      <c r="ON26" s="463"/>
      <c r="OO26" s="463"/>
      <c r="OP26" s="463"/>
      <c r="OQ26" s="463"/>
      <c r="OR26" s="463"/>
      <c r="OS26" s="463"/>
      <c r="OT26" s="463"/>
      <c r="OU26" s="463"/>
      <c r="OV26" s="463"/>
      <c r="OW26" s="463"/>
      <c r="OX26" s="463"/>
      <c r="OY26" s="463"/>
      <c r="OZ26" s="463"/>
      <c r="PA26" s="463"/>
      <c r="PB26" s="463"/>
      <c r="PC26" s="463"/>
      <c r="PD26" s="463"/>
      <c r="PE26" s="463"/>
      <c r="PF26" s="463"/>
      <c r="PG26" s="463"/>
      <c r="PH26" s="463"/>
      <c r="PI26" s="463"/>
      <c r="PJ26" s="463"/>
      <c r="PK26" s="463"/>
      <c r="PL26" s="463"/>
      <c r="PM26" s="463"/>
      <c r="PN26" s="463"/>
      <c r="PO26" s="463"/>
      <c r="PP26" s="463"/>
      <c r="PQ26" s="463"/>
      <c r="PR26" s="463"/>
      <c r="PS26" s="463"/>
      <c r="PT26" s="463"/>
      <c r="PU26" s="463"/>
      <c r="PV26" s="463"/>
      <c r="PW26" s="463"/>
      <c r="PX26" s="463"/>
      <c r="PY26" s="463"/>
      <c r="PZ26" s="463"/>
      <c r="QA26" s="463"/>
      <c r="QB26" s="463"/>
      <c r="QC26" s="463"/>
      <c r="QD26" s="463"/>
      <c r="QE26" s="463"/>
      <c r="QF26" s="463"/>
      <c r="QG26" s="463"/>
      <c r="QH26" s="463"/>
      <c r="QI26" s="463"/>
      <c r="QJ26" s="463"/>
      <c r="QK26" s="463"/>
      <c r="QL26" s="463"/>
      <c r="QM26" s="463"/>
      <c r="QN26" s="463"/>
      <c r="QO26" s="463"/>
      <c r="QP26" s="463"/>
      <c r="QQ26" s="463"/>
      <c r="QR26" s="463"/>
      <c r="QS26" s="463"/>
      <c r="QT26" s="463"/>
      <c r="QU26" s="463"/>
      <c r="QV26" s="463"/>
      <c r="QW26" s="463"/>
      <c r="QX26" s="463"/>
      <c r="QY26" s="463"/>
      <c r="QZ26" s="463"/>
      <c r="RA26" s="463"/>
      <c r="RB26" s="463"/>
      <c r="RC26" s="463"/>
      <c r="RD26" s="463"/>
      <c r="RE26" s="463"/>
      <c r="RF26" s="463"/>
      <c r="RG26" s="463"/>
      <c r="RH26" s="463"/>
      <c r="RI26" s="463"/>
      <c r="RJ26" s="463"/>
      <c r="RK26" s="463"/>
      <c r="RL26" s="463"/>
      <c r="RM26" s="463"/>
      <c r="RN26" s="463"/>
      <c r="RO26" s="463"/>
      <c r="RP26" s="463"/>
      <c r="RQ26" s="463"/>
      <c r="RR26" s="463"/>
      <c r="RS26" s="463"/>
      <c r="RT26" s="463"/>
      <c r="RU26" s="463"/>
      <c r="RV26" s="463"/>
      <c r="RW26" s="463"/>
      <c r="RX26" s="463"/>
      <c r="RY26" s="463"/>
      <c r="RZ26" s="463"/>
      <c r="SA26" s="463"/>
      <c r="SB26" s="463"/>
      <c r="SC26" s="463"/>
      <c r="SD26" s="463"/>
      <c r="SE26" s="463"/>
      <c r="SF26" s="463"/>
      <c r="SG26" s="463"/>
      <c r="SH26" s="463"/>
      <c r="SI26" s="463"/>
      <c r="SJ26" s="463"/>
      <c r="SK26" s="463"/>
      <c r="SL26" s="463"/>
      <c r="SM26" s="463"/>
      <c r="SN26" s="463"/>
      <c r="SO26" s="463"/>
      <c r="SP26" s="463"/>
      <c r="SQ26" s="463"/>
      <c r="SR26" s="463"/>
      <c r="SS26" s="463"/>
      <c r="ST26" s="463"/>
      <c r="SU26" s="463"/>
      <c r="SV26" s="463"/>
      <c r="SW26" s="463"/>
      <c r="SX26" s="463"/>
      <c r="SY26" s="463"/>
      <c r="SZ26" s="463"/>
      <c r="TA26" s="463"/>
      <c r="TB26" s="463"/>
      <c r="TC26" s="463"/>
      <c r="TD26" s="463"/>
      <c r="TE26" s="463"/>
      <c r="TF26" s="463"/>
      <c r="TG26" s="463"/>
      <c r="TH26" s="463"/>
      <c r="TI26" s="463"/>
      <c r="TJ26" s="463"/>
      <c r="TK26" s="463"/>
      <c r="TL26" s="463"/>
      <c r="TM26" s="463"/>
      <c r="TN26" s="463"/>
      <c r="TO26" s="463"/>
      <c r="TP26" s="463"/>
      <c r="TQ26" s="463"/>
      <c r="TR26" s="463"/>
      <c r="TS26" s="463"/>
      <c r="TT26" s="463"/>
      <c r="TU26" s="463"/>
      <c r="TV26" s="463"/>
      <c r="TW26" s="463"/>
      <c r="TX26" s="463"/>
      <c r="TY26" s="463"/>
      <c r="TZ26" s="463"/>
      <c r="UA26" s="463"/>
      <c r="UB26" s="463"/>
      <c r="UC26" s="463"/>
      <c r="UD26" s="463"/>
      <c r="UE26" s="463"/>
      <c r="UF26" s="463"/>
      <c r="UG26" s="463"/>
      <c r="UH26" s="463"/>
      <c r="UI26" s="463"/>
      <c r="UJ26" s="463"/>
      <c r="UK26" s="463"/>
      <c r="UL26" s="463"/>
      <c r="UM26" s="463"/>
      <c r="UN26" s="463"/>
      <c r="UO26" s="463"/>
      <c r="UP26" s="463"/>
      <c r="UQ26" s="463"/>
      <c r="UR26" s="463"/>
      <c r="US26" s="463"/>
      <c r="UT26" s="463"/>
      <c r="UU26" s="463"/>
      <c r="UV26" s="463"/>
      <c r="UW26" s="463"/>
      <c r="UX26" s="463"/>
      <c r="UY26" s="463"/>
      <c r="UZ26" s="463"/>
      <c r="VA26" s="463"/>
      <c r="VB26" s="463"/>
      <c r="VC26" s="463"/>
      <c r="VD26" s="463"/>
      <c r="VE26" s="463"/>
      <c r="VF26" s="463"/>
      <c r="VG26" s="463"/>
      <c r="VH26" s="463"/>
      <c r="VI26" s="463"/>
      <c r="VJ26" s="463"/>
      <c r="VK26" s="463"/>
      <c r="VL26" s="463"/>
      <c r="VM26" s="463"/>
      <c r="VN26" s="463"/>
      <c r="VO26" s="463"/>
      <c r="VP26" s="463"/>
      <c r="VQ26" s="463"/>
      <c r="VR26" s="463"/>
      <c r="VS26" s="463"/>
      <c r="VT26" s="463"/>
      <c r="VU26" s="463"/>
      <c r="VV26" s="463"/>
      <c r="VW26" s="463"/>
      <c r="VX26" s="463"/>
      <c r="VY26" s="463"/>
      <c r="VZ26" s="463"/>
      <c r="WA26" s="463"/>
      <c r="WB26" s="463"/>
      <c r="WC26" s="463"/>
      <c r="WD26" s="463"/>
      <c r="WE26" s="463"/>
      <c r="WF26" s="463"/>
      <c r="WG26" s="463"/>
      <c r="WH26" s="463"/>
      <c r="WI26" s="463"/>
      <c r="WJ26" s="463"/>
      <c r="WK26" s="463"/>
      <c r="WL26" s="463"/>
      <c r="WM26" s="463"/>
      <c r="WN26" s="463"/>
      <c r="WO26" s="463"/>
      <c r="WP26" s="463"/>
      <c r="WQ26" s="463"/>
      <c r="WR26" s="463"/>
      <c r="WS26" s="463"/>
      <c r="WT26" s="463"/>
      <c r="WU26" s="463"/>
      <c r="WV26" s="463"/>
      <c r="WW26" s="463"/>
      <c r="WX26" s="463"/>
      <c r="WY26" s="463"/>
      <c r="WZ26" s="463"/>
      <c r="XA26" s="463"/>
      <c r="XB26" s="463"/>
      <c r="XC26" s="463"/>
      <c r="XD26" s="463"/>
      <c r="XE26" s="463"/>
      <c r="XF26" s="463"/>
      <c r="XG26" s="463"/>
      <c r="XH26" s="463"/>
      <c r="XI26" s="463"/>
      <c r="XJ26" s="463"/>
      <c r="XK26" s="463"/>
      <c r="XL26" s="463"/>
      <c r="XM26" s="463"/>
      <c r="XN26" s="463"/>
      <c r="XO26" s="463"/>
      <c r="XP26" s="463"/>
      <c r="XQ26" s="463"/>
      <c r="XR26" s="463"/>
      <c r="XS26" s="463"/>
      <c r="XT26" s="463"/>
      <c r="XU26" s="463"/>
      <c r="XV26" s="463"/>
      <c r="XW26" s="463"/>
      <c r="XX26" s="463"/>
      <c r="XY26" s="463"/>
      <c r="XZ26" s="463"/>
      <c r="YA26" s="463"/>
      <c r="YB26" s="463"/>
      <c r="YC26" s="463"/>
      <c r="YD26" s="463"/>
      <c r="YE26" s="463"/>
      <c r="YF26" s="463"/>
      <c r="YG26" s="463"/>
      <c r="YH26" s="463"/>
      <c r="YI26" s="463"/>
      <c r="YJ26" s="463"/>
      <c r="YK26" s="463"/>
      <c r="YL26" s="463"/>
      <c r="YM26" s="463"/>
      <c r="YN26" s="463"/>
      <c r="YO26" s="463"/>
      <c r="YP26" s="463"/>
      <c r="YQ26" s="463"/>
      <c r="YR26" s="463"/>
      <c r="YS26" s="463"/>
      <c r="YT26" s="463"/>
      <c r="YU26" s="463"/>
      <c r="YV26" s="463"/>
      <c r="YW26" s="463"/>
      <c r="YX26" s="463"/>
      <c r="YY26" s="463"/>
      <c r="YZ26" s="463"/>
      <c r="ZA26" s="463"/>
      <c r="ZB26" s="463"/>
      <c r="ZC26" s="463"/>
      <c r="ZD26" s="463"/>
      <c r="ZE26" s="463"/>
      <c r="ZF26" s="463"/>
      <c r="ZG26" s="463"/>
      <c r="ZH26" s="463"/>
      <c r="ZI26" s="463"/>
      <c r="ZJ26" s="463"/>
      <c r="ZK26" s="463"/>
      <c r="ZL26" s="463"/>
      <c r="ZM26" s="463"/>
      <c r="ZN26" s="463"/>
      <c r="ZO26" s="463"/>
      <c r="ZP26" s="463"/>
      <c r="ZQ26" s="463"/>
      <c r="ZR26" s="463"/>
      <c r="ZS26" s="463"/>
      <c r="ZT26" s="463"/>
      <c r="ZU26" s="463"/>
      <c r="ZV26" s="463"/>
      <c r="ZW26" s="463"/>
      <c r="ZX26" s="463"/>
      <c r="ZY26" s="463"/>
      <c r="ZZ26" s="463"/>
      <c r="AAA26" s="463"/>
      <c r="AAB26" s="463"/>
      <c r="AAC26" s="463"/>
      <c r="AAD26" s="463"/>
      <c r="AAE26" s="463"/>
      <c r="AAF26" s="463"/>
      <c r="AAG26" s="463"/>
      <c r="AAH26" s="463"/>
      <c r="AAI26" s="463"/>
      <c r="AAJ26" s="463"/>
      <c r="AAK26" s="463"/>
      <c r="AAL26" s="463"/>
      <c r="AAM26" s="463"/>
      <c r="AAN26" s="463"/>
      <c r="AAO26" s="463"/>
      <c r="AAP26" s="463"/>
      <c r="AAQ26" s="463"/>
      <c r="AAR26" s="463"/>
      <c r="AAS26" s="463"/>
      <c r="AAT26" s="463"/>
      <c r="AAU26" s="463"/>
      <c r="AAV26" s="463"/>
      <c r="AAW26" s="463"/>
      <c r="AAX26" s="463"/>
      <c r="AAY26" s="463"/>
      <c r="AAZ26" s="463"/>
      <c r="ABA26" s="463"/>
      <c r="ABB26" s="463"/>
      <c r="ABC26" s="463"/>
      <c r="ABD26" s="463"/>
      <c r="ABE26" s="463"/>
      <c r="ABF26" s="463"/>
      <c r="ABG26" s="463"/>
      <c r="ABH26" s="463"/>
      <c r="ABI26" s="463"/>
      <c r="ABJ26" s="463"/>
      <c r="ABK26" s="463"/>
      <c r="ABL26" s="463"/>
      <c r="ABM26" s="463"/>
      <c r="ABN26" s="463"/>
      <c r="ABO26" s="463"/>
      <c r="ABP26" s="463"/>
      <c r="ABQ26" s="463"/>
      <c r="ABR26" s="463"/>
      <c r="ABS26" s="463"/>
      <c r="ABT26" s="463"/>
      <c r="ABU26" s="463"/>
      <c r="ABV26" s="463"/>
      <c r="ABW26" s="463"/>
      <c r="ABX26" s="463"/>
      <c r="ABY26" s="463"/>
      <c r="ABZ26" s="463"/>
      <c r="ACA26" s="463"/>
      <c r="ACB26" s="463"/>
      <c r="ACC26" s="463"/>
      <c r="ACD26" s="463"/>
      <c r="ACE26" s="463"/>
      <c r="ACF26" s="463"/>
      <c r="ACG26" s="463"/>
      <c r="ACH26" s="463"/>
      <c r="ACI26" s="463"/>
      <c r="ACJ26" s="463"/>
      <c r="ACK26" s="463"/>
      <c r="ACL26" s="463"/>
      <c r="ACM26" s="463"/>
      <c r="ACN26" s="463"/>
      <c r="ACO26" s="463"/>
      <c r="ACP26" s="463"/>
      <c r="ACQ26" s="463"/>
      <c r="ACR26" s="463"/>
      <c r="ACS26" s="463"/>
      <c r="ACT26" s="463"/>
      <c r="ACU26" s="463"/>
      <c r="ACV26" s="463"/>
      <c r="ACW26" s="463"/>
      <c r="ACX26" s="463"/>
      <c r="ACY26" s="463"/>
      <c r="ACZ26" s="463"/>
      <c r="ADA26" s="463"/>
      <c r="ADB26" s="463"/>
      <c r="ADC26" s="463"/>
      <c r="ADD26" s="463"/>
      <c r="ADE26" s="463"/>
      <c r="ADF26" s="463"/>
      <c r="ADG26" s="463"/>
      <c r="ADH26" s="463"/>
      <c r="ADI26" s="463"/>
      <c r="ADJ26" s="463"/>
      <c r="ADK26" s="463"/>
      <c r="ADL26" s="463"/>
      <c r="ADM26" s="463"/>
      <c r="ADN26" s="463"/>
      <c r="ADO26" s="463"/>
      <c r="ADP26" s="463"/>
      <c r="ADQ26" s="463"/>
      <c r="ADR26" s="463"/>
      <c r="ADS26" s="463"/>
      <c r="ADT26" s="463"/>
      <c r="ADU26" s="463"/>
      <c r="ADV26" s="463"/>
      <c r="ADW26" s="463"/>
      <c r="ADX26" s="463"/>
      <c r="ADY26" s="463"/>
      <c r="ADZ26" s="463"/>
      <c r="AEA26" s="463"/>
      <c r="AEB26" s="463"/>
      <c r="AEC26" s="463"/>
      <c r="AED26" s="463"/>
      <c r="AEE26" s="463"/>
      <c r="AEF26" s="463"/>
      <c r="AEG26" s="463"/>
      <c r="AEH26" s="463"/>
      <c r="AEI26" s="463"/>
      <c r="AEJ26" s="463"/>
      <c r="AEK26" s="463"/>
      <c r="AEL26" s="463"/>
      <c r="AEM26" s="463"/>
      <c r="AEN26" s="463"/>
      <c r="AEO26" s="463"/>
      <c r="AEP26" s="463"/>
      <c r="AEQ26" s="463"/>
      <c r="AER26" s="463"/>
      <c r="AES26" s="463"/>
      <c r="AET26" s="463"/>
      <c r="AEU26" s="463"/>
      <c r="AEV26" s="463"/>
      <c r="AEW26" s="463"/>
      <c r="AEX26" s="463"/>
      <c r="AEY26" s="463"/>
      <c r="AEZ26" s="463"/>
      <c r="AFA26" s="463"/>
      <c r="AFB26" s="463"/>
      <c r="AFC26" s="463"/>
      <c r="AFD26" s="463"/>
      <c r="AFE26" s="463"/>
      <c r="AFF26" s="463"/>
      <c r="AFG26" s="463"/>
      <c r="AFH26" s="463"/>
      <c r="AFI26" s="463"/>
      <c r="AFJ26" s="463"/>
      <c r="AFK26" s="463"/>
      <c r="AFL26" s="463"/>
      <c r="AFM26" s="463"/>
      <c r="AFN26" s="463"/>
      <c r="AFO26" s="463"/>
      <c r="AFP26" s="463"/>
      <c r="AFQ26" s="463"/>
      <c r="AFR26" s="463"/>
      <c r="AFS26" s="463"/>
      <c r="AFT26" s="463"/>
      <c r="AFU26" s="463"/>
      <c r="AFV26" s="463"/>
      <c r="AFW26" s="463"/>
      <c r="AFX26" s="463"/>
      <c r="AFY26" s="463"/>
      <c r="AFZ26" s="463"/>
      <c r="AGA26" s="463"/>
      <c r="AGB26" s="463"/>
      <c r="AGC26" s="463"/>
      <c r="AGD26" s="463"/>
      <c r="AGE26" s="463"/>
      <c r="AGF26" s="463"/>
      <c r="AGG26" s="463"/>
      <c r="AGH26" s="463"/>
      <c r="AGI26" s="463"/>
      <c r="AGJ26" s="463"/>
      <c r="AGK26" s="463"/>
      <c r="AGL26" s="463"/>
      <c r="AGM26" s="463"/>
      <c r="AGN26" s="463"/>
      <c r="AGO26" s="463"/>
      <c r="AGP26" s="463"/>
      <c r="AGQ26" s="463"/>
      <c r="AGR26" s="463"/>
      <c r="AGS26" s="463"/>
      <c r="AGT26" s="463"/>
      <c r="AGU26" s="463"/>
      <c r="AGV26" s="463"/>
      <c r="AGW26" s="463"/>
      <c r="AGX26" s="463"/>
      <c r="AGY26" s="463"/>
      <c r="AGZ26" s="463"/>
      <c r="AHA26" s="463"/>
      <c r="AHB26" s="463"/>
      <c r="AHC26" s="463"/>
      <c r="AHD26" s="463"/>
      <c r="AHE26" s="463"/>
      <c r="AHF26" s="463"/>
      <c r="AHG26" s="463"/>
      <c r="AHH26" s="463"/>
      <c r="AHI26" s="463"/>
      <c r="AHJ26" s="463"/>
      <c r="AHK26" s="463"/>
      <c r="AHL26" s="463"/>
      <c r="AHM26" s="463"/>
      <c r="AHN26" s="463"/>
      <c r="AHO26" s="463"/>
      <c r="AHP26" s="463"/>
      <c r="AHQ26" s="463"/>
      <c r="AHR26" s="463"/>
      <c r="AHS26" s="463"/>
      <c r="AHT26" s="463"/>
      <c r="AHU26" s="463"/>
      <c r="AHV26" s="463"/>
      <c r="AHW26" s="463"/>
      <c r="AHX26" s="463"/>
      <c r="AHY26" s="463"/>
      <c r="AHZ26" s="463"/>
      <c r="AIA26" s="463"/>
      <c r="AIB26" s="463"/>
      <c r="AIC26" s="463"/>
      <c r="AID26" s="463"/>
      <c r="AIE26" s="463"/>
      <c r="AIF26" s="463"/>
      <c r="AIG26" s="463"/>
      <c r="AIH26" s="463"/>
      <c r="AII26" s="463"/>
      <c r="AIJ26" s="463"/>
      <c r="AIK26" s="463"/>
      <c r="AIL26" s="463"/>
      <c r="AIM26" s="463"/>
      <c r="AIN26" s="463"/>
      <c r="AIO26" s="463"/>
      <c r="AIP26" s="463"/>
      <c r="AIQ26" s="463"/>
      <c r="AIR26" s="463"/>
      <c r="AIS26" s="463"/>
      <c r="AIT26" s="463"/>
      <c r="AIU26" s="463"/>
      <c r="AIV26" s="463"/>
      <c r="AIW26" s="463"/>
      <c r="AIX26" s="463"/>
      <c r="AIY26" s="463"/>
      <c r="AIZ26" s="463"/>
      <c r="AJA26" s="463"/>
      <c r="AJB26" s="463"/>
      <c r="AJC26" s="463"/>
      <c r="AJD26" s="463"/>
      <c r="AJE26" s="463"/>
      <c r="AJF26" s="463"/>
      <c r="AJG26" s="463"/>
      <c r="AJH26" s="463"/>
      <c r="AJI26" s="463"/>
      <c r="AJJ26" s="463"/>
      <c r="AJK26" s="463"/>
      <c r="AJL26" s="463"/>
      <c r="AJM26" s="463"/>
      <c r="AJN26" s="463"/>
      <c r="AJO26" s="463"/>
      <c r="AJP26" s="463"/>
      <c r="AJQ26" s="463"/>
      <c r="AJR26" s="463"/>
      <c r="AJS26" s="463"/>
      <c r="AJT26" s="463"/>
      <c r="AJU26" s="463"/>
      <c r="AJV26" s="463"/>
      <c r="AJW26" s="463"/>
      <c r="AJX26" s="463"/>
      <c r="AJY26" s="463"/>
      <c r="AJZ26" s="463"/>
      <c r="AKA26" s="463"/>
      <c r="AKB26" s="463"/>
      <c r="AKC26" s="463"/>
      <c r="AKD26" s="463"/>
      <c r="AKE26" s="463"/>
      <c r="AKF26" s="461"/>
    </row>
    <row r="27" spans="1:986">
      <c r="B27" s="463" t="s">
        <v>124</v>
      </c>
      <c r="C27" s="490"/>
      <c r="D27" s="464"/>
      <c r="E27" s="463"/>
      <c r="F27" s="463"/>
      <c r="G27" s="463"/>
      <c r="H27" s="463"/>
      <c r="I27" s="463"/>
      <c r="J27" s="463"/>
      <c r="K27" s="463"/>
      <c r="L27" s="463"/>
      <c r="M27" s="463"/>
      <c r="N27" s="463"/>
      <c r="O27" s="463"/>
      <c r="P27" s="463"/>
      <c r="Q27" s="463"/>
      <c r="R27" s="463"/>
      <c r="S27" s="463"/>
      <c r="T27" s="463"/>
      <c r="U27" s="463"/>
      <c r="V27" s="463"/>
      <c r="W27" s="463"/>
      <c r="X27" s="463"/>
      <c r="Y27" s="463"/>
      <c r="Z27" s="463"/>
      <c r="AA27" s="463"/>
      <c r="AB27" s="463"/>
      <c r="AC27" s="463"/>
      <c r="AD27" s="463"/>
      <c r="AE27" s="463"/>
      <c r="AF27" s="463"/>
      <c r="AG27" s="463"/>
      <c r="AH27" s="463"/>
      <c r="AI27" s="463"/>
      <c r="AJ27" s="463"/>
      <c r="AK27" s="463"/>
      <c r="AL27" s="463"/>
      <c r="AM27" s="463"/>
      <c r="AN27" s="463"/>
      <c r="AO27" s="463"/>
      <c r="AP27" s="463"/>
      <c r="AQ27" s="463"/>
      <c r="AR27" s="463"/>
      <c r="AS27" s="463"/>
      <c r="AT27" s="463"/>
      <c r="AU27" s="463"/>
      <c r="AV27" s="463"/>
      <c r="AW27" s="463"/>
      <c r="AX27" s="463"/>
      <c r="AY27" s="463"/>
      <c r="AZ27" s="463"/>
      <c r="BA27" s="463"/>
      <c r="BB27" s="463"/>
      <c r="BC27" s="463"/>
      <c r="BD27" s="463"/>
      <c r="BE27" s="463"/>
      <c r="BF27" s="463"/>
      <c r="BG27" s="463"/>
      <c r="BH27" s="463"/>
      <c r="BI27" s="463"/>
      <c r="BJ27" s="463"/>
      <c r="BK27" s="463"/>
      <c r="BL27" s="463"/>
      <c r="BM27" s="463"/>
      <c r="BN27" s="463"/>
      <c r="BO27" s="463"/>
      <c r="BP27" s="463"/>
      <c r="BQ27" s="463"/>
      <c r="BR27" s="463"/>
      <c r="BS27" s="463"/>
      <c r="BT27" s="463"/>
      <c r="BU27" s="463"/>
      <c r="BV27" s="463"/>
      <c r="BW27" s="463"/>
      <c r="BX27" s="463"/>
      <c r="BY27" s="463"/>
      <c r="BZ27" s="463"/>
      <c r="CA27" s="463"/>
      <c r="CB27" s="463"/>
      <c r="CC27" s="463"/>
      <c r="CD27" s="463"/>
      <c r="CE27" s="463"/>
      <c r="CF27" s="463"/>
      <c r="CG27" s="463"/>
      <c r="CH27" s="463"/>
      <c r="CI27" s="463"/>
      <c r="CJ27" s="463"/>
      <c r="CK27" s="463"/>
      <c r="CL27" s="463"/>
      <c r="CM27" s="463"/>
      <c r="CN27" s="463"/>
      <c r="CO27" s="463"/>
      <c r="CP27" s="463"/>
      <c r="CQ27" s="463"/>
      <c r="CR27" s="463"/>
      <c r="CS27" s="463"/>
      <c r="CT27" s="463"/>
      <c r="CU27" s="463"/>
      <c r="CV27" s="463"/>
      <c r="CW27" s="463"/>
      <c r="CX27" s="463"/>
      <c r="CY27" s="463"/>
      <c r="CZ27" s="463"/>
      <c r="DA27" s="463"/>
      <c r="DB27" s="463"/>
      <c r="DC27" s="463"/>
      <c r="DD27" s="463"/>
      <c r="DE27" s="463"/>
      <c r="DF27" s="463"/>
      <c r="DG27" s="463"/>
      <c r="DH27" s="463"/>
      <c r="DI27" s="463"/>
      <c r="DJ27" s="463"/>
      <c r="DK27" s="463"/>
      <c r="DL27" s="463"/>
      <c r="DM27" s="463"/>
      <c r="DN27" s="463"/>
      <c r="DO27" s="463"/>
      <c r="DP27" s="463"/>
      <c r="DQ27" s="463"/>
      <c r="DR27" s="463"/>
      <c r="DS27" s="463"/>
      <c r="DT27" s="463"/>
      <c r="DU27" s="463"/>
      <c r="DV27" s="463"/>
      <c r="DW27" s="463"/>
      <c r="DX27" s="463"/>
      <c r="DY27" s="463"/>
      <c r="DZ27" s="463"/>
      <c r="EA27" s="463"/>
      <c r="EB27" s="463"/>
      <c r="EC27" s="463"/>
      <c r="ED27" s="463"/>
      <c r="EE27" s="463"/>
      <c r="EF27" s="463"/>
      <c r="EG27" s="463"/>
      <c r="EH27" s="463"/>
      <c r="EI27" s="463"/>
      <c r="EJ27" s="463"/>
      <c r="EK27" s="463"/>
      <c r="EL27" s="463"/>
      <c r="EM27" s="463"/>
      <c r="EN27" s="463"/>
      <c r="EO27" s="463"/>
      <c r="EP27" s="463"/>
      <c r="EQ27" s="463"/>
      <c r="ER27" s="463"/>
      <c r="ES27" s="463"/>
      <c r="ET27" s="463"/>
      <c r="EU27" s="463"/>
      <c r="EV27" s="463"/>
      <c r="EW27" s="463"/>
      <c r="EX27" s="463"/>
      <c r="EY27" s="463"/>
      <c r="EZ27" s="463"/>
      <c r="FA27" s="463"/>
      <c r="FB27" s="463"/>
      <c r="FC27" s="463"/>
      <c r="FD27" s="463"/>
      <c r="FE27" s="463"/>
      <c r="FF27" s="463"/>
      <c r="FG27" s="463"/>
      <c r="FH27" s="463"/>
      <c r="FI27" s="463"/>
      <c r="FJ27" s="463"/>
      <c r="FK27" s="463"/>
      <c r="FL27" s="463"/>
      <c r="FM27" s="463"/>
      <c r="FN27" s="463"/>
      <c r="FO27" s="463"/>
      <c r="FP27" s="463"/>
      <c r="FQ27" s="463"/>
      <c r="FR27" s="463"/>
      <c r="FS27" s="463"/>
      <c r="FT27" s="463"/>
      <c r="FU27" s="463"/>
      <c r="FV27" s="463"/>
      <c r="FW27" s="463"/>
      <c r="FX27" s="463"/>
      <c r="FY27" s="463"/>
      <c r="FZ27" s="463"/>
      <c r="GA27" s="463"/>
      <c r="GB27" s="463"/>
      <c r="GC27" s="463"/>
      <c r="GD27" s="463"/>
      <c r="GE27" s="463"/>
      <c r="GF27" s="463"/>
      <c r="GG27" s="463"/>
      <c r="GH27" s="463"/>
      <c r="GI27" s="463"/>
      <c r="GJ27" s="463"/>
      <c r="GK27" s="463"/>
      <c r="GL27" s="463"/>
      <c r="GM27" s="463"/>
      <c r="GN27" s="463"/>
      <c r="GO27" s="463"/>
      <c r="GP27" s="463"/>
      <c r="GQ27" s="463"/>
      <c r="GR27" s="463"/>
      <c r="GS27" s="463"/>
      <c r="GT27" s="463"/>
      <c r="GU27" s="463"/>
      <c r="GV27" s="463"/>
      <c r="GW27" s="463"/>
      <c r="GX27" s="463"/>
      <c r="GY27" s="463"/>
      <c r="GZ27" s="463"/>
      <c r="HA27" s="463"/>
      <c r="HB27" s="463"/>
      <c r="HC27" s="463"/>
      <c r="HD27" s="463"/>
      <c r="HE27" s="463"/>
      <c r="HF27" s="463"/>
      <c r="HG27" s="463"/>
      <c r="HH27" s="463"/>
      <c r="HI27" s="463"/>
      <c r="HJ27" s="463"/>
      <c r="HK27" s="463"/>
      <c r="HL27" s="463"/>
      <c r="HM27" s="463"/>
      <c r="HN27" s="463"/>
      <c r="HO27" s="463"/>
      <c r="HP27" s="463"/>
      <c r="HQ27" s="463"/>
      <c r="HR27" s="463"/>
      <c r="HS27" s="463"/>
      <c r="HT27" s="463"/>
      <c r="HU27" s="463"/>
      <c r="HV27" s="463"/>
      <c r="HW27" s="463"/>
      <c r="HX27" s="463"/>
      <c r="HY27" s="463"/>
      <c r="HZ27" s="463"/>
      <c r="IA27" s="463"/>
      <c r="IB27" s="463"/>
      <c r="IC27" s="463"/>
      <c r="ID27" s="463"/>
      <c r="IE27" s="463"/>
      <c r="IF27" s="463"/>
      <c r="IG27" s="463"/>
      <c r="IH27" s="463"/>
      <c r="II27" s="463"/>
      <c r="IJ27" s="463"/>
      <c r="IK27" s="463"/>
      <c r="IL27" s="463"/>
      <c r="IM27" s="463"/>
      <c r="IN27" s="463"/>
      <c r="IO27" s="463"/>
      <c r="IP27" s="463"/>
      <c r="IQ27" s="463"/>
      <c r="IR27" s="463"/>
      <c r="IS27" s="463"/>
      <c r="IT27" s="463"/>
      <c r="IU27" s="463"/>
      <c r="IV27" s="463"/>
      <c r="IW27" s="463"/>
      <c r="IX27" s="463"/>
      <c r="IY27" s="463"/>
      <c r="IZ27" s="463"/>
      <c r="JA27" s="463"/>
      <c r="JB27" s="463"/>
      <c r="JC27" s="463"/>
      <c r="JD27" s="463"/>
      <c r="JE27" s="463"/>
      <c r="JF27" s="463"/>
      <c r="JG27" s="463"/>
      <c r="JH27" s="463"/>
      <c r="JI27" s="463"/>
      <c r="JJ27" s="463"/>
      <c r="JK27" s="463"/>
      <c r="JL27" s="463"/>
      <c r="JM27" s="463"/>
      <c r="JN27" s="463"/>
      <c r="JO27" s="463"/>
      <c r="JP27" s="463"/>
      <c r="JQ27" s="463"/>
      <c r="JR27" s="463"/>
      <c r="JS27" s="463"/>
      <c r="JT27" s="463"/>
      <c r="JU27" s="463"/>
      <c r="JV27" s="463"/>
      <c r="JW27" s="463"/>
      <c r="JX27" s="463"/>
      <c r="JY27" s="463"/>
      <c r="JZ27" s="463"/>
      <c r="KA27" s="463"/>
      <c r="KB27" s="463"/>
      <c r="KC27" s="463"/>
      <c r="KD27" s="463"/>
      <c r="KE27" s="463"/>
      <c r="KF27" s="463"/>
      <c r="KG27" s="463"/>
      <c r="KH27" s="463"/>
      <c r="KI27" s="463"/>
      <c r="KJ27" s="463"/>
      <c r="KK27" s="463"/>
      <c r="KL27" s="463"/>
      <c r="KM27" s="463"/>
      <c r="KN27" s="463"/>
      <c r="KO27" s="463"/>
      <c r="KP27" s="463"/>
      <c r="KQ27" s="463"/>
      <c r="KR27" s="463"/>
      <c r="KS27" s="463"/>
      <c r="KT27" s="463"/>
      <c r="KU27" s="463"/>
      <c r="KV27" s="463"/>
      <c r="KW27" s="463"/>
      <c r="KX27" s="463"/>
      <c r="KY27" s="463"/>
      <c r="KZ27" s="463"/>
      <c r="LA27" s="463"/>
      <c r="LB27" s="463"/>
      <c r="LC27" s="463"/>
      <c r="LD27" s="463"/>
      <c r="LE27" s="463"/>
      <c r="LF27" s="463"/>
      <c r="LG27" s="463"/>
      <c r="LH27" s="463"/>
      <c r="LI27" s="463"/>
      <c r="LJ27" s="463"/>
      <c r="LK27" s="463"/>
      <c r="LL27" s="463"/>
      <c r="LM27" s="463"/>
      <c r="LN27" s="463"/>
      <c r="LO27" s="463"/>
      <c r="LP27" s="463"/>
      <c r="LQ27" s="463"/>
      <c r="LR27" s="463"/>
      <c r="LS27" s="463"/>
      <c r="LT27" s="463"/>
      <c r="LU27" s="463"/>
      <c r="LV27" s="463"/>
      <c r="LW27" s="463"/>
      <c r="LX27" s="463"/>
      <c r="LY27" s="463"/>
      <c r="LZ27" s="463"/>
      <c r="MA27" s="463"/>
      <c r="MB27" s="463"/>
      <c r="MC27" s="463"/>
      <c r="MD27" s="463"/>
      <c r="ME27" s="463"/>
      <c r="MF27" s="463"/>
      <c r="MG27" s="463"/>
      <c r="MH27" s="463"/>
      <c r="MI27" s="463"/>
      <c r="MJ27" s="463"/>
      <c r="MK27" s="463"/>
      <c r="ML27" s="463"/>
      <c r="MM27" s="463"/>
      <c r="MN27" s="463"/>
      <c r="MO27" s="463"/>
      <c r="MP27" s="463"/>
      <c r="MQ27" s="463"/>
      <c r="MR27" s="463"/>
      <c r="MS27" s="463"/>
      <c r="MT27" s="463"/>
      <c r="MU27" s="463"/>
      <c r="MV27" s="463"/>
      <c r="MW27" s="463"/>
      <c r="MX27" s="463"/>
      <c r="MY27" s="463"/>
      <c r="MZ27" s="463"/>
      <c r="NA27" s="463"/>
      <c r="NB27" s="463"/>
      <c r="NC27" s="463"/>
      <c r="ND27" s="463"/>
      <c r="NE27" s="463"/>
      <c r="NF27" s="463"/>
      <c r="NG27" s="463"/>
      <c r="NH27" s="463"/>
      <c r="NI27" s="463"/>
      <c r="NJ27" s="463"/>
      <c r="NK27" s="463"/>
      <c r="NL27" s="463"/>
      <c r="NM27" s="463"/>
      <c r="NN27" s="463"/>
      <c r="NO27" s="463"/>
      <c r="NP27" s="463"/>
      <c r="NQ27" s="463"/>
      <c r="NR27" s="463"/>
      <c r="NS27" s="463"/>
      <c r="NT27" s="463"/>
      <c r="NU27" s="463"/>
      <c r="NV27" s="463"/>
      <c r="NW27" s="463"/>
      <c r="NX27" s="463"/>
      <c r="NY27" s="463"/>
      <c r="NZ27" s="463"/>
      <c r="OA27" s="463"/>
      <c r="OB27" s="463"/>
      <c r="OC27" s="463"/>
      <c r="OD27" s="463"/>
      <c r="OE27" s="463"/>
      <c r="OF27" s="463"/>
      <c r="OG27" s="463"/>
      <c r="OH27" s="463"/>
      <c r="OI27" s="463"/>
      <c r="OJ27" s="463"/>
      <c r="OK27" s="463"/>
      <c r="OL27" s="463"/>
      <c r="OM27" s="463"/>
      <c r="ON27" s="463"/>
      <c r="OO27" s="463"/>
      <c r="OP27" s="463"/>
      <c r="OQ27" s="463"/>
      <c r="OR27" s="463"/>
      <c r="OS27" s="463"/>
      <c r="OT27" s="463"/>
      <c r="OU27" s="463"/>
      <c r="OV27" s="463"/>
      <c r="OW27" s="463"/>
      <c r="OX27" s="463"/>
      <c r="OY27" s="463"/>
      <c r="OZ27" s="463"/>
      <c r="PA27" s="463"/>
      <c r="PB27" s="463"/>
      <c r="PC27" s="463"/>
      <c r="PD27" s="463"/>
      <c r="PE27" s="463"/>
      <c r="PF27" s="463"/>
      <c r="PG27" s="463"/>
      <c r="PH27" s="463"/>
      <c r="PI27" s="463"/>
      <c r="PJ27" s="463"/>
      <c r="PK27" s="463"/>
      <c r="PL27" s="463"/>
      <c r="PM27" s="463"/>
      <c r="PN27" s="463"/>
      <c r="PO27" s="463"/>
      <c r="PP27" s="463"/>
      <c r="PQ27" s="463"/>
      <c r="PR27" s="463"/>
      <c r="PS27" s="463"/>
      <c r="PT27" s="463"/>
      <c r="PU27" s="463"/>
      <c r="PV27" s="463"/>
      <c r="PW27" s="463"/>
      <c r="PX27" s="463"/>
      <c r="PY27" s="463"/>
      <c r="PZ27" s="463"/>
      <c r="QA27" s="463"/>
      <c r="QB27" s="463"/>
      <c r="QC27" s="463"/>
      <c r="QD27" s="463"/>
      <c r="QE27" s="463"/>
      <c r="QF27" s="463"/>
      <c r="QG27" s="463"/>
      <c r="QH27" s="463"/>
      <c r="QI27" s="463"/>
      <c r="QJ27" s="463"/>
      <c r="QK27" s="463"/>
      <c r="QL27" s="463"/>
      <c r="QM27" s="463"/>
      <c r="QN27" s="463"/>
      <c r="QO27" s="463"/>
      <c r="QP27" s="463"/>
      <c r="QQ27" s="463"/>
      <c r="QR27" s="463"/>
      <c r="QS27" s="463"/>
      <c r="QT27" s="463"/>
      <c r="QU27" s="463"/>
      <c r="QV27" s="463"/>
      <c r="QW27" s="463"/>
      <c r="QX27" s="463"/>
      <c r="QY27" s="463"/>
      <c r="QZ27" s="463"/>
      <c r="RA27" s="463"/>
      <c r="RB27" s="463"/>
      <c r="RC27" s="463"/>
      <c r="RD27" s="463"/>
      <c r="RE27" s="463"/>
      <c r="RF27" s="463"/>
      <c r="RG27" s="463"/>
      <c r="RH27" s="463"/>
      <c r="RI27" s="463"/>
      <c r="RJ27" s="463"/>
      <c r="RK27" s="463"/>
      <c r="RL27" s="463"/>
      <c r="RM27" s="463"/>
      <c r="RN27" s="463"/>
      <c r="RO27" s="463"/>
      <c r="RP27" s="463"/>
      <c r="RQ27" s="463"/>
      <c r="RR27" s="463"/>
      <c r="RS27" s="463"/>
      <c r="RT27" s="463"/>
      <c r="RU27" s="463"/>
      <c r="RV27" s="463"/>
      <c r="RW27" s="463"/>
      <c r="RX27" s="463"/>
      <c r="RY27" s="463"/>
      <c r="RZ27" s="463"/>
      <c r="SA27" s="463"/>
      <c r="SB27" s="463"/>
      <c r="SC27" s="463"/>
      <c r="SD27" s="463"/>
      <c r="SE27" s="463"/>
      <c r="SF27" s="463"/>
      <c r="SG27" s="463"/>
      <c r="SH27" s="463"/>
      <c r="SI27" s="463"/>
      <c r="SJ27" s="463"/>
      <c r="SK27" s="463"/>
      <c r="SL27" s="463"/>
      <c r="SM27" s="463"/>
      <c r="SN27" s="463"/>
      <c r="SO27" s="463"/>
      <c r="SP27" s="463"/>
      <c r="SQ27" s="463"/>
      <c r="SR27" s="463"/>
      <c r="SS27" s="463"/>
      <c r="ST27" s="463"/>
      <c r="SU27" s="463"/>
      <c r="SV27" s="463"/>
      <c r="SW27" s="463"/>
      <c r="SX27" s="463"/>
      <c r="SY27" s="463"/>
      <c r="SZ27" s="463"/>
      <c r="TA27" s="463"/>
      <c r="TB27" s="463"/>
      <c r="TC27" s="463"/>
      <c r="TD27" s="463"/>
      <c r="TE27" s="463"/>
      <c r="TF27" s="463"/>
      <c r="TG27" s="463"/>
      <c r="TH27" s="463"/>
      <c r="TI27" s="463"/>
      <c r="TJ27" s="463"/>
      <c r="TK27" s="463"/>
      <c r="TL27" s="463"/>
      <c r="TM27" s="463"/>
      <c r="TN27" s="463"/>
      <c r="TO27" s="463"/>
      <c r="TP27" s="463"/>
      <c r="TQ27" s="463"/>
      <c r="TR27" s="463"/>
      <c r="TS27" s="463"/>
      <c r="TT27" s="463"/>
      <c r="TU27" s="463"/>
      <c r="TV27" s="463"/>
      <c r="TW27" s="463"/>
      <c r="TX27" s="463"/>
      <c r="TY27" s="463"/>
      <c r="TZ27" s="463"/>
      <c r="UA27" s="463"/>
      <c r="UB27" s="463"/>
      <c r="UC27" s="463"/>
      <c r="UD27" s="463"/>
      <c r="UE27" s="463"/>
      <c r="UF27" s="463"/>
      <c r="UG27" s="463"/>
      <c r="UH27" s="463"/>
      <c r="UI27" s="463"/>
      <c r="UJ27" s="463"/>
      <c r="UK27" s="463"/>
      <c r="UL27" s="463"/>
      <c r="UM27" s="463"/>
      <c r="UN27" s="463"/>
      <c r="UO27" s="463"/>
      <c r="UP27" s="463"/>
      <c r="UQ27" s="463"/>
      <c r="UR27" s="463"/>
      <c r="US27" s="463"/>
      <c r="UT27" s="463"/>
      <c r="UU27" s="463"/>
      <c r="UV27" s="463"/>
      <c r="UW27" s="463"/>
      <c r="UX27" s="463"/>
      <c r="UY27" s="463"/>
      <c r="UZ27" s="463"/>
      <c r="VA27" s="463"/>
      <c r="VB27" s="463"/>
      <c r="VC27" s="463"/>
      <c r="VD27" s="463"/>
      <c r="VE27" s="463"/>
      <c r="VF27" s="463"/>
      <c r="VG27" s="463"/>
      <c r="VH27" s="463"/>
      <c r="VI27" s="463"/>
      <c r="VJ27" s="463"/>
      <c r="VK27" s="463"/>
      <c r="VL27" s="463"/>
      <c r="VM27" s="463"/>
      <c r="VN27" s="463"/>
      <c r="VO27" s="463"/>
      <c r="VP27" s="463"/>
      <c r="VQ27" s="463"/>
      <c r="VR27" s="463"/>
      <c r="VS27" s="463"/>
      <c r="VT27" s="463"/>
      <c r="VU27" s="463"/>
      <c r="VV27" s="463"/>
      <c r="VW27" s="463"/>
      <c r="VX27" s="463"/>
      <c r="VY27" s="463"/>
      <c r="VZ27" s="463"/>
      <c r="WA27" s="463"/>
      <c r="WB27" s="463"/>
      <c r="WC27" s="463"/>
      <c r="WD27" s="463"/>
      <c r="WE27" s="463"/>
      <c r="WF27" s="463"/>
      <c r="WG27" s="463"/>
      <c r="WH27" s="463"/>
      <c r="WI27" s="463"/>
      <c r="WJ27" s="463"/>
      <c r="WK27" s="463"/>
      <c r="WL27" s="463"/>
      <c r="WM27" s="463"/>
      <c r="WN27" s="463"/>
      <c r="WO27" s="463"/>
      <c r="WP27" s="463"/>
      <c r="WQ27" s="463"/>
      <c r="WR27" s="463"/>
      <c r="WS27" s="463"/>
      <c r="WT27" s="463"/>
      <c r="WU27" s="463"/>
      <c r="WV27" s="463"/>
      <c r="WW27" s="463"/>
      <c r="WX27" s="463"/>
      <c r="WY27" s="463"/>
      <c r="WZ27" s="463"/>
      <c r="XA27" s="463"/>
      <c r="XB27" s="463"/>
      <c r="XC27" s="463"/>
      <c r="XD27" s="463"/>
      <c r="XE27" s="463"/>
      <c r="XF27" s="463"/>
      <c r="XG27" s="463"/>
      <c r="XH27" s="463"/>
      <c r="XI27" s="463"/>
      <c r="XJ27" s="463"/>
      <c r="XK27" s="463"/>
      <c r="XL27" s="463"/>
      <c r="XM27" s="463"/>
      <c r="XN27" s="463"/>
      <c r="XO27" s="463"/>
      <c r="XP27" s="463"/>
      <c r="XQ27" s="463"/>
      <c r="XR27" s="463"/>
      <c r="XS27" s="463"/>
      <c r="XT27" s="463"/>
      <c r="XU27" s="463"/>
      <c r="XV27" s="463"/>
      <c r="XW27" s="463"/>
      <c r="XX27" s="463"/>
      <c r="XY27" s="463"/>
      <c r="XZ27" s="463"/>
      <c r="YA27" s="463"/>
      <c r="YB27" s="463"/>
      <c r="YC27" s="463"/>
      <c r="YD27" s="463"/>
      <c r="YE27" s="463"/>
      <c r="YF27" s="463"/>
      <c r="YG27" s="463"/>
      <c r="YH27" s="463"/>
      <c r="YI27" s="463"/>
      <c r="YJ27" s="463"/>
      <c r="YK27" s="463"/>
      <c r="YL27" s="463"/>
      <c r="YM27" s="463"/>
      <c r="YN27" s="463"/>
      <c r="YO27" s="463"/>
      <c r="YP27" s="463"/>
      <c r="YQ27" s="463"/>
      <c r="YR27" s="463"/>
      <c r="YS27" s="463"/>
      <c r="YT27" s="463"/>
      <c r="YU27" s="463"/>
      <c r="YV27" s="463"/>
      <c r="YW27" s="463"/>
      <c r="YX27" s="463"/>
      <c r="YY27" s="463"/>
      <c r="YZ27" s="463"/>
      <c r="ZA27" s="463"/>
      <c r="ZB27" s="463"/>
      <c r="ZC27" s="463"/>
      <c r="ZD27" s="463"/>
      <c r="ZE27" s="463"/>
      <c r="ZF27" s="463"/>
      <c r="ZG27" s="463"/>
      <c r="ZH27" s="463"/>
      <c r="ZI27" s="463"/>
      <c r="ZJ27" s="463"/>
      <c r="ZK27" s="463"/>
      <c r="ZL27" s="463"/>
      <c r="ZM27" s="463"/>
      <c r="ZN27" s="463"/>
      <c r="ZO27" s="463"/>
      <c r="ZP27" s="463"/>
      <c r="ZQ27" s="463"/>
      <c r="ZR27" s="463"/>
      <c r="ZS27" s="463"/>
      <c r="ZT27" s="463"/>
      <c r="ZU27" s="463"/>
      <c r="ZV27" s="463"/>
      <c r="ZW27" s="463"/>
      <c r="ZX27" s="463"/>
      <c r="ZY27" s="463"/>
      <c r="ZZ27" s="463"/>
      <c r="AAA27" s="463"/>
      <c r="AAB27" s="463"/>
      <c r="AAC27" s="463"/>
      <c r="AAD27" s="463"/>
      <c r="AAE27" s="463"/>
      <c r="AAF27" s="463"/>
      <c r="AAG27" s="463"/>
      <c r="AAH27" s="463"/>
      <c r="AAI27" s="463"/>
      <c r="AAJ27" s="463"/>
      <c r="AAK27" s="463"/>
      <c r="AAL27" s="463"/>
      <c r="AAM27" s="463"/>
      <c r="AAN27" s="463"/>
      <c r="AAO27" s="463"/>
      <c r="AAP27" s="463"/>
      <c r="AAQ27" s="463"/>
      <c r="AAR27" s="463"/>
      <c r="AAS27" s="463"/>
      <c r="AAT27" s="463"/>
      <c r="AAU27" s="463"/>
      <c r="AAV27" s="463"/>
      <c r="AAW27" s="463"/>
      <c r="AAX27" s="463"/>
      <c r="AAY27" s="463"/>
      <c r="AAZ27" s="463"/>
      <c r="ABA27" s="463"/>
      <c r="ABB27" s="463"/>
      <c r="ABC27" s="463"/>
      <c r="ABD27" s="463"/>
      <c r="ABE27" s="463"/>
      <c r="ABF27" s="463"/>
      <c r="ABG27" s="463"/>
      <c r="ABH27" s="463"/>
      <c r="ABI27" s="463"/>
      <c r="ABJ27" s="463"/>
      <c r="ABK27" s="463"/>
      <c r="ABL27" s="463"/>
      <c r="ABM27" s="463"/>
      <c r="ABN27" s="463"/>
      <c r="ABO27" s="463"/>
      <c r="ABP27" s="463"/>
      <c r="ABQ27" s="463"/>
      <c r="ABR27" s="463"/>
      <c r="ABS27" s="463"/>
      <c r="ABT27" s="463"/>
      <c r="ABU27" s="463"/>
      <c r="ABV27" s="463"/>
      <c r="ABW27" s="463"/>
      <c r="ABX27" s="463"/>
      <c r="ABY27" s="463"/>
      <c r="ABZ27" s="463"/>
      <c r="ACA27" s="463"/>
      <c r="ACB27" s="463"/>
      <c r="ACC27" s="463"/>
      <c r="ACD27" s="463"/>
      <c r="ACE27" s="463"/>
      <c r="ACF27" s="463"/>
      <c r="ACG27" s="463"/>
      <c r="ACH27" s="463"/>
      <c r="ACI27" s="463"/>
      <c r="ACJ27" s="463"/>
      <c r="ACK27" s="463"/>
      <c r="ACL27" s="463"/>
      <c r="ACM27" s="463"/>
      <c r="ACN27" s="463"/>
      <c r="ACO27" s="463"/>
      <c r="ACP27" s="463"/>
      <c r="ACQ27" s="463"/>
      <c r="ACR27" s="463"/>
      <c r="ACS27" s="463"/>
      <c r="ACT27" s="463"/>
      <c r="ACU27" s="463"/>
      <c r="ACV27" s="463"/>
      <c r="ACW27" s="463"/>
      <c r="ACX27" s="463"/>
      <c r="ACY27" s="463"/>
      <c r="ACZ27" s="463"/>
      <c r="ADA27" s="463"/>
      <c r="ADB27" s="463"/>
      <c r="ADC27" s="463"/>
      <c r="ADD27" s="463"/>
      <c r="ADE27" s="463"/>
      <c r="ADF27" s="463"/>
      <c r="ADG27" s="463"/>
      <c r="ADH27" s="463"/>
      <c r="ADI27" s="463"/>
      <c r="ADJ27" s="463"/>
      <c r="ADK27" s="463"/>
      <c r="ADL27" s="463"/>
      <c r="ADM27" s="463"/>
      <c r="ADN27" s="463"/>
      <c r="ADO27" s="463"/>
      <c r="ADP27" s="463"/>
      <c r="ADQ27" s="463"/>
      <c r="ADR27" s="463"/>
      <c r="ADS27" s="463"/>
      <c r="ADT27" s="463"/>
      <c r="ADU27" s="463"/>
      <c r="ADV27" s="463"/>
      <c r="ADW27" s="463"/>
      <c r="ADX27" s="463"/>
      <c r="ADY27" s="463"/>
      <c r="ADZ27" s="463"/>
      <c r="AEA27" s="463"/>
      <c r="AEB27" s="463"/>
      <c r="AEC27" s="463"/>
      <c r="AED27" s="463"/>
      <c r="AEE27" s="463"/>
      <c r="AEF27" s="463"/>
      <c r="AEG27" s="463"/>
      <c r="AEH27" s="463"/>
      <c r="AEI27" s="463"/>
      <c r="AEJ27" s="463"/>
      <c r="AEK27" s="463"/>
      <c r="AEL27" s="463"/>
      <c r="AEM27" s="463"/>
      <c r="AEN27" s="463"/>
      <c r="AEO27" s="463"/>
      <c r="AEP27" s="463"/>
      <c r="AEQ27" s="463"/>
      <c r="AER27" s="463"/>
      <c r="AES27" s="463"/>
      <c r="AET27" s="463"/>
      <c r="AEU27" s="463"/>
      <c r="AEV27" s="463"/>
      <c r="AEW27" s="463"/>
      <c r="AEX27" s="463"/>
      <c r="AEY27" s="463"/>
      <c r="AEZ27" s="463"/>
      <c r="AFA27" s="463"/>
      <c r="AFB27" s="463"/>
      <c r="AFC27" s="463"/>
      <c r="AFD27" s="463"/>
      <c r="AFE27" s="463"/>
      <c r="AFF27" s="463"/>
      <c r="AFG27" s="463"/>
      <c r="AFH27" s="463"/>
      <c r="AFI27" s="463"/>
      <c r="AFJ27" s="463"/>
      <c r="AFK27" s="463"/>
      <c r="AFL27" s="463"/>
      <c r="AFM27" s="463"/>
      <c r="AFN27" s="463"/>
      <c r="AFO27" s="463"/>
      <c r="AFP27" s="463"/>
      <c r="AFQ27" s="463"/>
      <c r="AFR27" s="463"/>
      <c r="AFS27" s="463"/>
      <c r="AFT27" s="463"/>
      <c r="AFU27" s="463"/>
      <c r="AFV27" s="463"/>
      <c r="AFW27" s="463"/>
      <c r="AFX27" s="463"/>
      <c r="AFY27" s="463"/>
      <c r="AFZ27" s="463"/>
      <c r="AGA27" s="463"/>
      <c r="AGB27" s="463"/>
      <c r="AGC27" s="463"/>
      <c r="AGD27" s="463"/>
      <c r="AGE27" s="463"/>
      <c r="AGF27" s="463"/>
      <c r="AGG27" s="463"/>
      <c r="AGH27" s="463"/>
      <c r="AGI27" s="463"/>
      <c r="AGJ27" s="463"/>
      <c r="AGK27" s="463"/>
      <c r="AGL27" s="463"/>
      <c r="AGM27" s="463"/>
      <c r="AGN27" s="463"/>
      <c r="AGO27" s="463"/>
      <c r="AGP27" s="463"/>
      <c r="AGQ27" s="463"/>
      <c r="AGR27" s="463"/>
      <c r="AGS27" s="463"/>
      <c r="AGT27" s="463"/>
      <c r="AGU27" s="463"/>
      <c r="AGV27" s="463"/>
      <c r="AGW27" s="463"/>
      <c r="AGX27" s="463"/>
      <c r="AGY27" s="463"/>
      <c r="AGZ27" s="463"/>
      <c r="AHA27" s="463"/>
      <c r="AHB27" s="463"/>
      <c r="AHC27" s="463"/>
      <c r="AHD27" s="463"/>
      <c r="AHE27" s="463"/>
      <c r="AHF27" s="463"/>
      <c r="AHG27" s="463"/>
      <c r="AHH27" s="463"/>
      <c r="AHI27" s="463"/>
      <c r="AHJ27" s="463"/>
      <c r="AHK27" s="463"/>
      <c r="AHL27" s="463"/>
      <c r="AHM27" s="463"/>
      <c r="AHN27" s="463"/>
      <c r="AHO27" s="463"/>
      <c r="AHP27" s="463"/>
      <c r="AHQ27" s="463"/>
      <c r="AHR27" s="463"/>
      <c r="AHS27" s="463"/>
      <c r="AHT27" s="463"/>
      <c r="AHU27" s="463"/>
      <c r="AHV27" s="463"/>
      <c r="AHW27" s="463"/>
      <c r="AHX27" s="463"/>
      <c r="AHY27" s="463"/>
      <c r="AHZ27" s="463"/>
      <c r="AIA27" s="463"/>
      <c r="AIB27" s="463"/>
      <c r="AIC27" s="463"/>
      <c r="AID27" s="463"/>
      <c r="AIE27" s="463"/>
      <c r="AIF27" s="463"/>
      <c r="AIG27" s="463"/>
      <c r="AIH27" s="463"/>
      <c r="AII27" s="463"/>
      <c r="AIJ27" s="463"/>
      <c r="AIK27" s="463"/>
      <c r="AIL27" s="463"/>
      <c r="AIM27" s="463"/>
      <c r="AIN27" s="463"/>
      <c r="AIO27" s="463"/>
      <c r="AIP27" s="463"/>
      <c r="AIQ27" s="463"/>
      <c r="AIR27" s="463"/>
      <c r="AIS27" s="463"/>
      <c r="AIT27" s="463"/>
      <c r="AIU27" s="463"/>
      <c r="AIV27" s="463"/>
      <c r="AIW27" s="463"/>
      <c r="AIX27" s="463"/>
      <c r="AIY27" s="463"/>
      <c r="AIZ27" s="463"/>
      <c r="AJA27" s="463"/>
      <c r="AJB27" s="463"/>
      <c r="AJC27" s="463"/>
      <c r="AJD27" s="463"/>
      <c r="AJE27" s="463"/>
      <c r="AJF27" s="463"/>
      <c r="AJG27" s="463"/>
      <c r="AJH27" s="463"/>
      <c r="AJI27" s="463"/>
      <c r="AJJ27" s="463"/>
      <c r="AJK27" s="463"/>
      <c r="AJL27" s="463"/>
      <c r="AJM27" s="463"/>
      <c r="AJN27" s="463"/>
      <c r="AJO27" s="463"/>
      <c r="AJP27" s="463"/>
      <c r="AJQ27" s="463"/>
      <c r="AJR27" s="463"/>
      <c r="AJS27" s="463"/>
      <c r="AJT27" s="463"/>
      <c r="AJU27" s="463"/>
      <c r="AJV27" s="463"/>
      <c r="AJW27" s="463"/>
      <c r="AJX27" s="463"/>
      <c r="AJY27" s="463"/>
      <c r="AJZ27" s="463"/>
      <c r="AKA27" s="463"/>
      <c r="AKB27" s="463"/>
      <c r="AKC27" s="463"/>
      <c r="AKD27" s="463"/>
      <c r="AKE27" s="463"/>
      <c r="AKF27" s="461"/>
    </row>
    <row r="28" spans="1:986">
      <c r="B28" s="855"/>
      <c r="C28" s="536">
        <v>2018</v>
      </c>
      <c r="D28" s="537">
        <v>2019</v>
      </c>
      <c r="E28" s="537">
        <v>2020</v>
      </c>
      <c r="F28" s="537">
        <v>2021</v>
      </c>
      <c r="G28" s="537">
        <v>2022</v>
      </c>
      <c r="H28" s="537">
        <v>2023</v>
      </c>
      <c r="I28" s="537">
        <v>2025</v>
      </c>
      <c r="J28" s="537">
        <v>2030</v>
      </c>
      <c r="K28" s="537">
        <v>2035</v>
      </c>
      <c r="L28" s="537">
        <v>2040</v>
      </c>
      <c r="M28" s="764">
        <v>2045</v>
      </c>
      <c r="N28" s="537">
        <v>2050</v>
      </c>
      <c r="O28" s="463"/>
      <c r="P28" s="461"/>
      <c r="Q28" s="463"/>
      <c r="R28" s="463"/>
      <c r="S28" s="463"/>
      <c r="T28" s="463"/>
      <c r="U28" s="463"/>
      <c r="V28" s="463"/>
      <c r="W28" s="463"/>
      <c r="X28" s="463"/>
      <c r="Y28" s="463"/>
      <c r="Z28" s="463"/>
      <c r="AA28" s="463"/>
      <c r="AB28" s="463"/>
      <c r="AC28" s="463"/>
      <c r="AD28" s="463"/>
      <c r="AE28" s="463"/>
      <c r="AF28" s="463"/>
      <c r="AG28" s="463"/>
      <c r="AH28" s="463"/>
      <c r="AI28" s="463"/>
      <c r="AJ28" s="463"/>
      <c r="AK28" s="463"/>
      <c r="AL28" s="463"/>
      <c r="AM28" s="463"/>
      <c r="AN28" s="463"/>
      <c r="AO28" s="463"/>
      <c r="AP28" s="463"/>
      <c r="AQ28" s="463"/>
      <c r="AR28" s="463"/>
      <c r="AS28" s="463"/>
      <c r="AT28" s="463"/>
      <c r="AU28" s="463"/>
      <c r="AV28" s="463"/>
      <c r="AW28" s="463"/>
      <c r="AX28" s="463"/>
      <c r="AY28" s="463"/>
      <c r="AZ28" s="463"/>
      <c r="BA28" s="463"/>
      <c r="BB28" s="463"/>
      <c r="BC28" s="463"/>
      <c r="BD28" s="463"/>
      <c r="BE28" s="463"/>
      <c r="BF28" s="463"/>
      <c r="BG28" s="463"/>
      <c r="BH28" s="463"/>
      <c r="BI28" s="463"/>
      <c r="BJ28" s="463"/>
      <c r="BK28" s="463"/>
      <c r="BL28" s="463"/>
      <c r="BM28" s="463"/>
      <c r="BN28" s="463"/>
      <c r="BO28" s="463"/>
      <c r="BP28" s="463"/>
      <c r="BQ28" s="463"/>
      <c r="BR28" s="463"/>
      <c r="BS28" s="463"/>
      <c r="BT28" s="463"/>
      <c r="BU28" s="463"/>
      <c r="BV28" s="463"/>
      <c r="BW28" s="463"/>
      <c r="BX28" s="463"/>
      <c r="BY28" s="463"/>
      <c r="BZ28" s="463"/>
      <c r="CA28" s="463"/>
      <c r="CB28" s="463"/>
      <c r="CC28" s="463"/>
      <c r="CD28" s="463"/>
      <c r="CE28" s="463"/>
      <c r="CF28" s="463"/>
      <c r="CG28" s="463"/>
      <c r="CH28" s="463"/>
      <c r="CI28" s="463"/>
      <c r="CJ28" s="463"/>
      <c r="CK28" s="463"/>
      <c r="CL28" s="463"/>
      <c r="CM28" s="463"/>
      <c r="CN28" s="463"/>
      <c r="CO28" s="463"/>
      <c r="CP28" s="463"/>
      <c r="CQ28" s="463"/>
      <c r="CR28" s="463"/>
      <c r="CS28" s="463"/>
      <c r="CT28" s="463"/>
      <c r="CU28" s="463"/>
      <c r="CV28" s="463"/>
      <c r="CW28" s="463"/>
      <c r="CX28" s="463"/>
      <c r="CY28" s="463"/>
      <c r="CZ28" s="463"/>
      <c r="DA28" s="463"/>
      <c r="DB28" s="463"/>
      <c r="DC28" s="463"/>
      <c r="DD28" s="463"/>
      <c r="DE28" s="463"/>
      <c r="DF28" s="463"/>
      <c r="DG28" s="463"/>
      <c r="DH28" s="463"/>
      <c r="DI28" s="463"/>
      <c r="DJ28" s="463"/>
      <c r="DK28" s="463"/>
      <c r="DL28" s="463"/>
      <c r="DM28" s="463"/>
      <c r="DN28" s="463"/>
      <c r="DO28" s="463"/>
      <c r="DP28" s="463"/>
      <c r="DQ28" s="463"/>
      <c r="DR28" s="463"/>
      <c r="DS28" s="463"/>
      <c r="DT28" s="463"/>
      <c r="DU28" s="463"/>
      <c r="DV28" s="463"/>
      <c r="DW28" s="463"/>
      <c r="DX28" s="463"/>
      <c r="DY28" s="463"/>
      <c r="DZ28" s="463"/>
      <c r="EA28" s="463"/>
      <c r="EB28" s="463"/>
      <c r="EC28" s="463"/>
      <c r="ED28" s="463"/>
      <c r="EE28" s="463"/>
      <c r="EF28" s="463"/>
      <c r="EG28" s="463"/>
      <c r="EH28" s="463"/>
      <c r="EI28" s="463"/>
      <c r="EJ28" s="463"/>
      <c r="EK28" s="463"/>
      <c r="EL28" s="463"/>
      <c r="EM28" s="463"/>
      <c r="EN28" s="463"/>
      <c r="EO28" s="463"/>
      <c r="EP28" s="463"/>
      <c r="EQ28" s="463"/>
      <c r="ER28" s="463"/>
      <c r="ES28" s="463"/>
      <c r="ET28" s="463"/>
      <c r="EU28" s="463"/>
      <c r="EV28" s="463"/>
      <c r="EW28" s="463"/>
      <c r="EX28" s="463"/>
      <c r="EY28" s="463"/>
      <c r="EZ28" s="463"/>
      <c r="FA28" s="463"/>
      <c r="FB28" s="463"/>
      <c r="FC28" s="463"/>
      <c r="FD28" s="463"/>
      <c r="FE28" s="463"/>
      <c r="FF28" s="463"/>
      <c r="FG28" s="463"/>
      <c r="FH28" s="463"/>
      <c r="FI28" s="463"/>
      <c r="FJ28" s="463"/>
      <c r="FK28" s="463"/>
      <c r="FL28" s="463"/>
      <c r="FM28" s="463"/>
      <c r="FN28" s="463"/>
      <c r="FO28" s="463"/>
      <c r="FP28" s="463"/>
      <c r="FQ28" s="463"/>
      <c r="FR28" s="463"/>
      <c r="FS28" s="463"/>
      <c r="FT28" s="463"/>
      <c r="FU28" s="463"/>
      <c r="FV28" s="463"/>
      <c r="FW28" s="463"/>
      <c r="FX28" s="463"/>
      <c r="FY28" s="463"/>
      <c r="FZ28" s="463"/>
      <c r="GA28" s="463"/>
      <c r="GB28" s="463"/>
      <c r="GC28" s="463"/>
      <c r="GD28" s="463"/>
      <c r="GE28" s="463"/>
      <c r="GF28" s="463"/>
      <c r="GG28" s="463"/>
      <c r="GH28" s="463"/>
      <c r="GI28" s="463"/>
      <c r="GJ28" s="463"/>
      <c r="GK28" s="463"/>
      <c r="GL28" s="463"/>
      <c r="GM28" s="463"/>
      <c r="GN28" s="463"/>
      <c r="GO28" s="463"/>
      <c r="GP28" s="463"/>
      <c r="GQ28" s="463"/>
      <c r="GR28" s="463"/>
      <c r="GS28" s="463"/>
      <c r="GT28" s="463"/>
      <c r="GU28" s="463"/>
      <c r="GV28" s="463"/>
      <c r="GW28" s="463"/>
      <c r="GX28" s="463"/>
      <c r="GY28" s="463"/>
      <c r="GZ28" s="463"/>
      <c r="HA28" s="463"/>
      <c r="HB28" s="463"/>
      <c r="HC28" s="463"/>
      <c r="HD28" s="463"/>
      <c r="HE28" s="463"/>
      <c r="HF28" s="463"/>
      <c r="HG28" s="463"/>
      <c r="HH28" s="463"/>
      <c r="HI28" s="463"/>
      <c r="HJ28" s="463"/>
      <c r="HK28" s="463"/>
      <c r="HL28" s="463"/>
      <c r="HM28" s="463"/>
      <c r="HN28" s="463"/>
      <c r="HO28" s="463"/>
      <c r="HP28" s="463"/>
      <c r="HQ28" s="463"/>
      <c r="HR28" s="463"/>
      <c r="HS28" s="463"/>
      <c r="HT28" s="463"/>
      <c r="HU28" s="463"/>
      <c r="HV28" s="463"/>
      <c r="HW28" s="463"/>
      <c r="HX28" s="463"/>
      <c r="HY28" s="463"/>
      <c r="HZ28" s="463"/>
      <c r="IA28" s="463"/>
      <c r="IB28" s="463"/>
      <c r="IC28" s="463"/>
      <c r="ID28" s="463"/>
      <c r="IE28" s="463"/>
      <c r="IF28" s="463"/>
      <c r="IG28" s="463"/>
      <c r="IH28" s="463"/>
      <c r="II28" s="463"/>
      <c r="IJ28" s="463"/>
      <c r="IK28" s="463"/>
      <c r="IL28" s="463"/>
      <c r="IM28" s="463"/>
      <c r="IN28" s="463"/>
      <c r="IO28" s="463"/>
      <c r="IP28" s="463"/>
      <c r="IQ28" s="463"/>
      <c r="IR28" s="463"/>
      <c r="IS28" s="463"/>
      <c r="IT28" s="463"/>
      <c r="IU28" s="463"/>
      <c r="IV28" s="463"/>
      <c r="IW28" s="463"/>
      <c r="IX28" s="463"/>
      <c r="IY28" s="463"/>
      <c r="IZ28" s="463"/>
      <c r="JA28" s="463"/>
      <c r="JB28" s="463"/>
      <c r="JC28" s="463"/>
      <c r="JD28" s="463"/>
      <c r="JE28" s="463"/>
      <c r="JF28" s="463"/>
      <c r="JG28" s="463"/>
      <c r="JH28" s="463"/>
      <c r="JI28" s="463"/>
      <c r="JJ28" s="463"/>
      <c r="JK28" s="463"/>
      <c r="JL28" s="463"/>
      <c r="JM28" s="463"/>
      <c r="JN28" s="463"/>
      <c r="JO28" s="463"/>
      <c r="JP28" s="463"/>
      <c r="JQ28" s="463"/>
      <c r="JR28" s="463"/>
      <c r="JS28" s="463"/>
      <c r="JT28" s="463"/>
      <c r="JU28" s="463"/>
      <c r="JV28" s="463"/>
      <c r="JW28" s="463"/>
      <c r="JX28" s="463"/>
      <c r="JY28" s="463"/>
      <c r="JZ28" s="463"/>
      <c r="KA28" s="463"/>
      <c r="KB28" s="463"/>
      <c r="KC28" s="463"/>
      <c r="KD28" s="463"/>
      <c r="KE28" s="463"/>
      <c r="KF28" s="463"/>
      <c r="KG28" s="463"/>
      <c r="KH28" s="463"/>
      <c r="KI28" s="463"/>
      <c r="KJ28" s="463"/>
      <c r="KK28" s="463"/>
      <c r="KL28" s="463"/>
      <c r="KM28" s="463"/>
      <c r="KN28" s="463"/>
      <c r="KO28" s="463"/>
      <c r="KP28" s="463"/>
      <c r="KQ28" s="463"/>
      <c r="KR28" s="463"/>
      <c r="KS28" s="463"/>
      <c r="KT28" s="463"/>
      <c r="KU28" s="463"/>
      <c r="KV28" s="463"/>
      <c r="KW28" s="463"/>
      <c r="KX28" s="463"/>
      <c r="KY28" s="463"/>
      <c r="KZ28" s="463"/>
      <c r="LA28" s="463"/>
      <c r="LB28" s="463"/>
      <c r="LC28" s="463"/>
      <c r="LD28" s="463"/>
      <c r="LE28" s="463"/>
      <c r="LF28" s="463"/>
      <c r="LG28" s="463"/>
      <c r="LH28" s="463"/>
      <c r="LI28" s="463"/>
      <c r="LJ28" s="463"/>
      <c r="LK28" s="463"/>
      <c r="LL28" s="463"/>
      <c r="LM28" s="463"/>
      <c r="LN28" s="463"/>
      <c r="LO28" s="463"/>
      <c r="LP28" s="463"/>
      <c r="LQ28" s="463"/>
      <c r="LR28" s="463"/>
      <c r="LS28" s="463"/>
      <c r="LT28" s="463"/>
      <c r="LU28" s="463"/>
      <c r="LV28" s="463"/>
      <c r="LW28" s="463"/>
      <c r="LX28" s="463"/>
      <c r="LY28" s="463"/>
      <c r="LZ28" s="463"/>
      <c r="MA28" s="463"/>
      <c r="MB28" s="463"/>
      <c r="MC28" s="463"/>
      <c r="MD28" s="463"/>
      <c r="ME28" s="463"/>
      <c r="MF28" s="463"/>
      <c r="MG28" s="463"/>
      <c r="MH28" s="463"/>
      <c r="MI28" s="463"/>
      <c r="MJ28" s="463"/>
      <c r="MK28" s="463"/>
      <c r="ML28" s="463"/>
      <c r="MM28" s="463"/>
      <c r="MN28" s="463"/>
      <c r="MO28" s="463"/>
      <c r="MP28" s="463"/>
      <c r="MQ28" s="463"/>
      <c r="MR28" s="463"/>
      <c r="MS28" s="463"/>
      <c r="MT28" s="463"/>
      <c r="MU28" s="463"/>
      <c r="MV28" s="463"/>
      <c r="MW28" s="463"/>
      <c r="MX28" s="463"/>
      <c r="MY28" s="463"/>
      <c r="MZ28" s="463"/>
      <c r="NA28" s="463"/>
      <c r="NB28" s="463"/>
      <c r="NC28" s="463"/>
      <c r="ND28" s="463"/>
      <c r="NE28" s="463"/>
      <c r="NF28" s="463"/>
      <c r="NG28" s="463"/>
      <c r="NH28" s="463"/>
      <c r="NI28" s="463"/>
      <c r="NJ28" s="463"/>
      <c r="NK28" s="463"/>
      <c r="NL28" s="463"/>
      <c r="NM28" s="463"/>
      <c r="NN28" s="463"/>
      <c r="NO28" s="463"/>
      <c r="NP28" s="463"/>
      <c r="NQ28" s="463"/>
      <c r="NR28" s="463"/>
      <c r="NS28" s="463"/>
      <c r="NT28" s="463"/>
      <c r="NU28" s="463"/>
      <c r="NV28" s="463"/>
      <c r="NW28" s="463"/>
      <c r="NX28" s="463"/>
      <c r="NY28" s="463"/>
      <c r="NZ28" s="463"/>
      <c r="OA28" s="463"/>
      <c r="OB28" s="463"/>
      <c r="OC28" s="463"/>
      <c r="OD28" s="463"/>
      <c r="OE28" s="463"/>
      <c r="OF28" s="463"/>
      <c r="OG28" s="463"/>
      <c r="OH28" s="463"/>
      <c r="OI28" s="463"/>
      <c r="OJ28" s="463"/>
      <c r="OK28" s="463"/>
      <c r="OL28" s="463"/>
      <c r="OM28" s="463"/>
      <c r="ON28" s="463"/>
      <c r="OO28" s="463"/>
      <c r="OP28" s="463"/>
      <c r="OQ28" s="463"/>
      <c r="OR28" s="463"/>
      <c r="OS28" s="463"/>
      <c r="OT28" s="463"/>
      <c r="OU28" s="463"/>
      <c r="OV28" s="463"/>
      <c r="OW28" s="463"/>
      <c r="OX28" s="463"/>
      <c r="OY28" s="463"/>
      <c r="OZ28" s="463"/>
      <c r="PA28" s="463"/>
      <c r="PB28" s="463"/>
      <c r="PC28" s="463"/>
      <c r="PD28" s="463"/>
      <c r="PE28" s="463"/>
      <c r="PF28" s="463"/>
      <c r="PG28" s="463"/>
      <c r="PH28" s="463"/>
      <c r="PI28" s="463"/>
      <c r="PJ28" s="463"/>
      <c r="PK28" s="463"/>
      <c r="PL28" s="463"/>
      <c r="PM28" s="463"/>
      <c r="PN28" s="463"/>
      <c r="PO28" s="463"/>
      <c r="PP28" s="463"/>
      <c r="PQ28" s="463"/>
      <c r="PR28" s="463"/>
      <c r="PS28" s="463"/>
      <c r="PT28" s="463"/>
      <c r="PU28" s="463"/>
      <c r="PV28" s="463"/>
      <c r="PW28" s="463"/>
      <c r="PX28" s="463"/>
      <c r="PY28" s="463"/>
      <c r="PZ28" s="463"/>
      <c r="QA28" s="463"/>
      <c r="QB28" s="463"/>
      <c r="QC28" s="463"/>
      <c r="QD28" s="463"/>
      <c r="QE28" s="463"/>
      <c r="QF28" s="463"/>
      <c r="QG28" s="463"/>
      <c r="QH28" s="463"/>
      <c r="QI28" s="463"/>
      <c r="QJ28" s="463"/>
      <c r="QK28" s="463"/>
      <c r="QL28" s="463"/>
      <c r="QM28" s="463"/>
      <c r="QN28" s="463"/>
      <c r="QO28" s="463"/>
      <c r="QP28" s="463"/>
      <c r="QQ28" s="463"/>
      <c r="QR28" s="463"/>
      <c r="QS28" s="463"/>
      <c r="QT28" s="463"/>
      <c r="QU28" s="463"/>
      <c r="QV28" s="463"/>
      <c r="QW28" s="463"/>
      <c r="QX28" s="463"/>
      <c r="QY28" s="463"/>
      <c r="QZ28" s="463"/>
      <c r="RA28" s="463"/>
      <c r="RB28" s="463"/>
      <c r="RC28" s="463"/>
      <c r="RD28" s="463"/>
      <c r="RE28" s="463"/>
      <c r="RF28" s="463"/>
      <c r="RG28" s="463"/>
      <c r="RH28" s="463"/>
      <c r="RI28" s="463"/>
      <c r="RJ28" s="463"/>
      <c r="RK28" s="463"/>
      <c r="RL28" s="463"/>
      <c r="RM28" s="463"/>
      <c r="RN28" s="463"/>
      <c r="RO28" s="463"/>
      <c r="RP28" s="463"/>
      <c r="RQ28" s="463"/>
      <c r="RR28" s="463"/>
      <c r="RS28" s="463"/>
      <c r="RT28" s="463"/>
      <c r="RU28" s="463"/>
      <c r="RV28" s="463"/>
      <c r="RW28" s="463"/>
      <c r="RX28" s="463"/>
      <c r="RY28" s="463"/>
      <c r="RZ28" s="463"/>
      <c r="SA28" s="463"/>
      <c r="SB28" s="463"/>
      <c r="SC28" s="463"/>
      <c r="SD28" s="463"/>
      <c r="SE28" s="463"/>
      <c r="SF28" s="463"/>
      <c r="SG28" s="463"/>
      <c r="SH28" s="463"/>
      <c r="SI28" s="463"/>
      <c r="SJ28" s="463"/>
      <c r="SK28" s="463"/>
      <c r="SL28" s="463"/>
      <c r="SM28" s="463"/>
      <c r="SN28" s="463"/>
      <c r="SO28" s="463"/>
      <c r="SP28" s="463"/>
      <c r="SQ28" s="463"/>
      <c r="SR28" s="463"/>
      <c r="SS28" s="463"/>
      <c r="ST28" s="463"/>
      <c r="SU28" s="463"/>
      <c r="SV28" s="463"/>
      <c r="SW28" s="463"/>
      <c r="SX28" s="463"/>
      <c r="SY28" s="463"/>
      <c r="SZ28" s="463"/>
      <c r="TA28" s="463"/>
      <c r="TB28" s="463"/>
      <c r="TC28" s="463"/>
      <c r="TD28" s="463"/>
      <c r="TE28" s="463"/>
      <c r="TF28" s="463"/>
      <c r="TG28" s="463"/>
      <c r="TH28" s="463"/>
      <c r="TI28" s="463"/>
      <c r="TJ28" s="463"/>
      <c r="TK28" s="463"/>
      <c r="TL28" s="463"/>
      <c r="TM28" s="463"/>
      <c r="TN28" s="463"/>
      <c r="TO28" s="463"/>
      <c r="TP28" s="463"/>
      <c r="TQ28" s="463"/>
      <c r="TR28" s="463"/>
      <c r="TS28" s="463"/>
      <c r="TT28" s="463"/>
      <c r="TU28" s="463"/>
      <c r="TV28" s="463"/>
      <c r="TW28" s="463"/>
      <c r="TX28" s="463"/>
      <c r="TY28" s="463"/>
      <c r="TZ28" s="463"/>
      <c r="UA28" s="463"/>
      <c r="UB28" s="463"/>
      <c r="UC28" s="463"/>
      <c r="UD28" s="463"/>
      <c r="UE28" s="463"/>
      <c r="UF28" s="463"/>
      <c r="UG28" s="463"/>
      <c r="UH28" s="463"/>
      <c r="UI28" s="463"/>
      <c r="UJ28" s="463"/>
      <c r="UK28" s="463"/>
      <c r="UL28" s="463"/>
      <c r="UM28" s="463"/>
      <c r="UN28" s="463"/>
      <c r="UO28" s="463"/>
      <c r="UP28" s="463"/>
      <c r="UQ28" s="463"/>
      <c r="UR28" s="463"/>
      <c r="US28" s="463"/>
      <c r="UT28" s="463"/>
      <c r="UU28" s="463"/>
      <c r="UV28" s="463"/>
      <c r="UW28" s="463"/>
      <c r="UX28" s="463"/>
      <c r="UY28" s="463"/>
      <c r="UZ28" s="463"/>
      <c r="VA28" s="463"/>
      <c r="VB28" s="463"/>
      <c r="VC28" s="463"/>
      <c r="VD28" s="463"/>
      <c r="VE28" s="463"/>
      <c r="VF28" s="463"/>
      <c r="VG28" s="463"/>
      <c r="VH28" s="463"/>
      <c r="VI28" s="463"/>
      <c r="VJ28" s="463"/>
      <c r="VK28" s="463"/>
      <c r="VL28" s="463"/>
      <c r="VM28" s="463"/>
      <c r="VN28" s="463"/>
      <c r="VO28" s="463"/>
      <c r="VP28" s="463"/>
      <c r="VQ28" s="463"/>
      <c r="VR28" s="463"/>
      <c r="VS28" s="463"/>
      <c r="VT28" s="463"/>
      <c r="VU28" s="463"/>
      <c r="VV28" s="463"/>
      <c r="VW28" s="463"/>
      <c r="VX28" s="463"/>
      <c r="VY28" s="463"/>
      <c r="VZ28" s="463"/>
      <c r="WA28" s="463"/>
      <c r="WB28" s="463"/>
      <c r="WC28" s="463"/>
      <c r="WD28" s="463"/>
      <c r="WE28" s="463"/>
      <c r="WF28" s="463"/>
      <c r="WG28" s="463"/>
      <c r="WH28" s="463"/>
      <c r="WI28" s="463"/>
      <c r="WJ28" s="463"/>
      <c r="WK28" s="463"/>
      <c r="WL28" s="463"/>
      <c r="WM28" s="463"/>
      <c r="WN28" s="463"/>
      <c r="WO28" s="463"/>
      <c r="WP28" s="463"/>
      <c r="WQ28" s="463"/>
      <c r="WR28" s="463"/>
      <c r="WS28" s="463"/>
      <c r="WT28" s="463"/>
      <c r="WU28" s="463"/>
      <c r="WV28" s="463"/>
      <c r="WW28" s="463"/>
      <c r="WX28" s="463"/>
      <c r="WY28" s="463"/>
      <c r="WZ28" s="463"/>
      <c r="XA28" s="463"/>
      <c r="XB28" s="463"/>
      <c r="XC28" s="463"/>
      <c r="XD28" s="463"/>
      <c r="XE28" s="463"/>
      <c r="XF28" s="463"/>
      <c r="XG28" s="463"/>
      <c r="XH28" s="463"/>
      <c r="XI28" s="463"/>
      <c r="XJ28" s="463"/>
      <c r="XK28" s="463"/>
      <c r="XL28" s="463"/>
      <c r="XM28" s="463"/>
      <c r="XN28" s="463"/>
      <c r="XO28" s="463"/>
      <c r="XP28" s="463"/>
      <c r="XQ28" s="463"/>
      <c r="XR28" s="463"/>
      <c r="XS28" s="463"/>
      <c r="XT28" s="463"/>
      <c r="XU28" s="463"/>
      <c r="XV28" s="463"/>
      <c r="XW28" s="463"/>
      <c r="XX28" s="463"/>
      <c r="XY28" s="463"/>
      <c r="XZ28" s="463"/>
      <c r="YA28" s="463"/>
      <c r="YB28" s="463"/>
      <c r="YC28" s="463"/>
      <c r="YD28" s="463"/>
      <c r="YE28" s="463"/>
      <c r="YF28" s="463"/>
      <c r="YG28" s="463"/>
      <c r="YH28" s="463"/>
      <c r="YI28" s="463"/>
      <c r="YJ28" s="463"/>
      <c r="YK28" s="463"/>
      <c r="YL28" s="463"/>
      <c r="YM28" s="463"/>
      <c r="YN28" s="463"/>
      <c r="YO28" s="463"/>
      <c r="YP28" s="463"/>
      <c r="YQ28" s="463"/>
      <c r="YR28" s="463"/>
      <c r="YS28" s="463"/>
      <c r="YT28" s="463"/>
      <c r="YU28" s="463"/>
      <c r="YV28" s="463"/>
      <c r="YW28" s="463"/>
      <c r="YX28" s="463"/>
      <c r="YY28" s="463"/>
      <c r="YZ28" s="463"/>
      <c r="ZA28" s="463"/>
      <c r="ZB28" s="463"/>
      <c r="ZC28" s="463"/>
      <c r="ZD28" s="463"/>
      <c r="ZE28" s="463"/>
      <c r="ZF28" s="463"/>
      <c r="ZG28" s="463"/>
      <c r="ZH28" s="463"/>
      <c r="ZI28" s="463"/>
      <c r="ZJ28" s="463"/>
      <c r="ZK28" s="463"/>
      <c r="ZL28" s="463"/>
      <c r="ZM28" s="463"/>
      <c r="ZN28" s="463"/>
      <c r="ZO28" s="463"/>
      <c r="ZP28" s="463"/>
      <c r="ZQ28" s="463"/>
      <c r="ZR28" s="463"/>
      <c r="ZS28" s="463"/>
      <c r="ZT28" s="463"/>
      <c r="ZU28" s="463"/>
      <c r="ZV28" s="463"/>
      <c r="ZW28" s="463"/>
      <c r="ZX28" s="463"/>
      <c r="ZY28" s="463"/>
      <c r="ZZ28" s="463"/>
      <c r="AAA28" s="463"/>
      <c r="AAB28" s="463"/>
      <c r="AAC28" s="463"/>
      <c r="AAD28" s="463"/>
      <c r="AAE28" s="463"/>
      <c r="AAF28" s="463"/>
      <c r="AAG28" s="463"/>
      <c r="AAH28" s="463"/>
      <c r="AAI28" s="463"/>
      <c r="AAJ28" s="463"/>
      <c r="AAK28" s="463"/>
      <c r="AAL28" s="463"/>
      <c r="AAM28" s="463"/>
      <c r="AAN28" s="463"/>
      <c r="AAO28" s="463"/>
      <c r="AAP28" s="463"/>
      <c r="AAQ28" s="463"/>
      <c r="AAR28" s="463"/>
      <c r="AAS28" s="463"/>
      <c r="AAT28" s="463"/>
      <c r="AAU28" s="463"/>
      <c r="AAV28" s="463"/>
      <c r="AAW28" s="463"/>
      <c r="AAX28" s="463"/>
      <c r="AAY28" s="463"/>
      <c r="AAZ28" s="463"/>
      <c r="ABA28" s="463"/>
      <c r="ABB28" s="463"/>
      <c r="ABC28" s="463"/>
      <c r="ABD28" s="463"/>
      <c r="ABE28" s="463"/>
      <c r="ABF28" s="463"/>
      <c r="ABG28" s="463"/>
      <c r="ABH28" s="463"/>
      <c r="ABI28" s="463"/>
      <c r="ABJ28" s="463"/>
      <c r="ABK28" s="463"/>
      <c r="ABL28" s="463"/>
      <c r="ABM28" s="463"/>
      <c r="ABN28" s="463"/>
      <c r="ABO28" s="463"/>
      <c r="ABP28" s="463"/>
      <c r="ABQ28" s="463"/>
      <c r="ABR28" s="463"/>
      <c r="ABS28" s="463"/>
      <c r="ABT28" s="463"/>
      <c r="ABU28" s="463"/>
      <c r="ABV28" s="463"/>
      <c r="ABW28" s="463"/>
      <c r="ABX28" s="463"/>
      <c r="ABY28" s="463"/>
      <c r="ABZ28" s="463"/>
      <c r="ACA28" s="463"/>
      <c r="ACB28" s="463"/>
      <c r="ACC28" s="463"/>
      <c r="ACD28" s="463"/>
      <c r="ACE28" s="463"/>
      <c r="ACF28" s="463"/>
      <c r="ACG28" s="463"/>
      <c r="ACH28" s="463"/>
      <c r="ACI28" s="463"/>
      <c r="ACJ28" s="463"/>
      <c r="ACK28" s="463"/>
      <c r="ACL28" s="463"/>
      <c r="ACM28" s="463"/>
      <c r="ACN28" s="463"/>
      <c r="ACO28" s="463"/>
      <c r="ACP28" s="463"/>
      <c r="ACQ28" s="463"/>
      <c r="ACR28" s="463"/>
      <c r="ACS28" s="463"/>
      <c r="ACT28" s="463"/>
      <c r="ACU28" s="463"/>
      <c r="ACV28" s="463"/>
      <c r="ACW28" s="463"/>
      <c r="ACX28" s="463"/>
      <c r="ACY28" s="463"/>
      <c r="ACZ28" s="463"/>
      <c r="ADA28" s="463"/>
      <c r="ADB28" s="463"/>
      <c r="ADC28" s="463"/>
      <c r="ADD28" s="463"/>
      <c r="ADE28" s="463"/>
      <c r="ADF28" s="463"/>
      <c r="ADG28" s="463"/>
      <c r="ADH28" s="463"/>
      <c r="ADI28" s="463"/>
      <c r="ADJ28" s="463"/>
      <c r="ADK28" s="463"/>
      <c r="ADL28" s="463"/>
      <c r="ADM28" s="463"/>
      <c r="ADN28" s="463"/>
      <c r="ADO28" s="463"/>
      <c r="ADP28" s="463"/>
      <c r="ADQ28" s="463"/>
      <c r="ADR28" s="463"/>
      <c r="ADS28" s="463"/>
      <c r="ADT28" s="463"/>
      <c r="ADU28" s="463"/>
      <c r="ADV28" s="463"/>
      <c r="ADW28" s="463"/>
      <c r="ADX28" s="463"/>
      <c r="ADY28" s="463"/>
      <c r="ADZ28" s="463"/>
      <c r="AEA28" s="463"/>
      <c r="AEB28" s="463"/>
      <c r="AEC28" s="463"/>
      <c r="AED28" s="463"/>
      <c r="AEE28" s="463"/>
      <c r="AEF28" s="463"/>
      <c r="AEG28" s="463"/>
      <c r="AEH28" s="463"/>
      <c r="AEI28" s="463"/>
      <c r="AEJ28" s="463"/>
      <c r="AEK28" s="463"/>
      <c r="AEL28" s="463"/>
      <c r="AEM28" s="463"/>
      <c r="AEN28" s="463"/>
      <c r="AEO28" s="463"/>
      <c r="AEP28" s="463"/>
      <c r="AEQ28" s="463"/>
      <c r="AER28" s="463"/>
      <c r="AES28" s="463"/>
      <c r="AET28" s="463"/>
      <c r="AEU28" s="463"/>
      <c r="AEV28" s="463"/>
      <c r="AEW28" s="463"/>
      <c r="AEX28" s="463"/>
      <c r="AEY28" s="463"/>
      <c r="AEZ28" s="463"/>
      <c r="AFA28" s="463"/>
      <c r="AFB28" s="463"/>
      <c r="AFC28" s="463"/>
      <c r="AFD28" s="463"/>
      <c r="AFE28" s="463"/>
      <c r="AFF28" s="463"/>
      <c r="AFG28" s="463"/>
      <c r="AFH28" s="463"/>
      <c r="AFI28" s="463"/>
      <c r="AFJ28" s="463"/>
      <c r="AFK28" s="463"/>
      <c r="AFL28" s="463"/>
      <c r="AFM28" s="463"/>
      <c r="AFN28" s="463"/>
      <c r="AFO28" s="463"/>
      <c r="AFP28" s="463"/>
      <c r="AFQ28" s="463"/>
      <c r="AFR28" s="463"/>
      <c r="AFS28" s="463"/>
      <c r="AFT28" s="463"/>
      <c r="AFU28" s="463"/>
      <c r="AFV28" s="463"/>
      <c r="AFW28" s="463"/>
      <c r="AFX28" s="463"/>
      <c r="AFY28" s="463"/>
      <c r="AFZ28" s="463"/>
      <c r="AGA28" s="463"/>
      <c r="AGB28" s="463"/>
      <c r="AGC28" s="463"/>
      <c r="AGD28" s="463"/>
      <c r="AGE28" s="463"/>
      <c r="AGF28" s="463"/>
      <c r="AGG28" s="463"/>
      <c r="AGH28" s="463"/>
      <c r="AGI28" s="463"/>
      <c r="AGJ28" s="463"/>
      <c r="AGK28" s="463"/>
      <c r="AGL28" s="463"/>
      <c r="AGM28" s="463"/>
      <c r="AGN28" s="463"/>
      <c r="AGO28" s="463"/>
      <c r="AGP28" s="463"/>
      <c r="AGQ28" s="463"/>
      <c r="AGR28" s="463"/>
      <c r="AGS28" s="463"/>
      <c r="AGT28" s="463"/>
      <c r="AGU28" s="463"/>
      <c r="AGV28" s="463"/>
      <c r="AGW28" s="463"/>
      <c r="AGX28" s="463"/>
      <c r="AGY28" s="463"/>
      <c r="AGZ28" s="463"/>
      <c r="AHA28" s="463"/>
      <c r="AHB28" s="463"/>
      <c r="AHC28" s="463"/>
      <c r="AHD28" s="463"/>
      <c r="AHE28" s="463"/>
      <c r="AHF28" s="463"/>
      <c r="AHG28" s="463"/>
      <c r="AHH28" s="463"/>
      <c r="AHI28" s="463"/>
      <c r="AHJ28" s="463"/>
      <c r="AHK28" s="463"/>
      <c r="AHL28" s="463"/>
      <c r="AHM28" s="463"/>
      <c r="AHN28" s="463"/>
      <c r="AHO28" s="463"/>
      <c r="AHP28" s="463"/>
      <c r="AHQ28" s="463"/>
      <c r="AHR28" s="463"/>
      <c r="AHS28" s="463"/>
      <c r="AHT28" s="463"/>
      <c r="AHU28" s="463"/>
      <c r="AHV28" s="463"/>
      <c r="AHW28" s="463"/>
      <c r="AHX28" s="463"/>
      <c r="AHY28" s="463"/>
      <c r="AHZ28" s="463"/>
      <c r="AIA28" s="463"/>
      <c r="AIB28" s="463"/>
      <c r="AIC28" s="463"/>
      <c r="AID28" s="463"/>
      <c r="AIE28" s="463"/>
      <c r="AIF28" s="463"/>
      <c r="AIG28" s="463"/>
      <c r="AIH28" s="463"/>
      <c r="AII28" s="463"/>
      <c r="AIJ28" s="463"/>
      <c r="AIK28" s="463"/>
      <c r="AIL28" s="463"/>
      <c r="AIM28" s="463"/>
      <c r="AIN28" s="463"/>
      <c r="AIO28" s="463"/>
      <c r="AIP28" s="463"/>
      <c r="AIQ28" s="463"/>
      <c r="AIR28" s="463"/>
      <c r="AIS28" s="463"/>
      <c r="AIT28" s="463"/>
      <c r="AIU28" s="463"/>
      <c r="AIV28" s="463"/>
      <c r="AIW28" s="463"/>
      <c r="AIX28" s="463"/>
      <c r="AIY28" s="463"/>
      <c r="AIZ28" s="463"/>
      <c r="AJA28" s="463"/>
      <c r="AJB28" s="463"/>
      <c r="AJC28" s="463"/>
      <c r="AJD28" s="463"/>
      <c r="AJE28" s="463"/>
      <c r="AJF28" s="463"/>
      <c r="AJG28" s="463"/>
      <c r="AJH28" s="463"/>
      <c r="AJI28" s="463"/>
      <c r="AJJ28" s="463"/>
      <c r="AJK28" s="463"/>
      <c r="AJL28" s="463"/>
      <c r="AJM28" s="463"/>
      <c r="AJN28" s="463"/>
      <c r="AJO28" s="463"/>
      <c r="AJP28" s="463"/>
      <c r="AJQ28" s="463"/>
      <c r="AJR28" s="463"/>
      <c r="AJS28" s="463"/>
      <c r="AJT28" s="463"/>
      <c r="AJU28" s="463"/>
      <c r="AJV28" s="463"/>
      <c r="AJW28" s="463"/>
      <c r="AJX28" s="463"/>
      <c r="AJY28" s="463"/>
      <c r="AJZ28" s="463"/>
      <c r="AKA28" s="463"/>
      <c r="AKB28" s="463"/>
      <c r="AKC28" s="463"/>
      <c r="AKD28" s="463"/>
      <c r="AKE28" s="463"/>
      <c r="AKF28" s="461"/>
    </row>
    <row r="29" spans="1:986">
      <c r="B29" s="856" t="s">
        <v>206</v>
      </c>
      <c r="C29" s="857">
        <v>1</v>
      </c>
      <c r="D29" s="765">
        <f t="shared" ref="D29:N29" si="6">D41/D6</f>
        <v>0.53834634457846975</v>
      </c>
      <c r="E29" s="765">
        <f t="shared" si="6"/>
        <v>0.64733906998661983</v>
      </c>
      <c r="F29" s="765">
        <f t="shared" si="6"/>
        <v>0.59723755568740922</v>
      </c>
      <c r="G29" s="765">
        <f t="shared" si="6"/>
        <v>0.53264663249592603</v>
      </c>
      <c r="H29" s="765">
        <f t="shared" si="6"/>
        <v>0.51870055330114395</v>
      </c>
      <c r="I29" s="765">
        <f t="shared" si="6"/>
        <v>0.50447633846187201</v>
      </c>
      <c r="J29" s="765">
        <f t="shared" si="6"/>
        <v>0.47059902848872454</v>
      </c>
      <c r="K29" s="765">
        <f t="shared" si="6"/>
        <v>0.43899669564238009</v>
      </c>
      <c r="L29" s="765">
        <f t="shared" si="6"/>
        <v>0.4095165674349609</v>
      </c>
      <c r="M29" s="765">
        <f t="shared" si="6"/>
        <v>0.38201613057317513</v>
      </c>
      <c r="N29" s="765">
        <f t="shared" si="6"/>
        <v>0.35636244201836692</v>
      </c>
      <c r="O29" s="463"/>
      <c r="P29" s="465">
        <f>J29/H29-1</f>
        <v>-9.2734670333950664E-2</v>
      </c>
      <c r="Q29" s="653">
        <f>N29/H29-1</f>
        <v>-0.31297076945381197</v>
      </c>
      <c r="R29" s="654"/>
      <c r="S29" s="654">
        <f>N29^(1/31)-1</f>
        <v>-3.2736275031797879E-2</v>
      </c>
      <c r="T29" s="463"/>
      <c r="U29" s="463">
        <f>N29/D29</f>
        <v>0.66195757732394755</v>
      </c>
      <c r="V29" s="463"/>
      <c r="W29" s="463"/>
      <c r="X29" s="463"/>
      <c r="Y29" s="463"/>
      <c r="Z29" s="463"/>
      <c r="AA29" s="463"/>
      <c r="AB29" s="463"/>
      <c r="AC29" s="463"/>
      <c r="AD29" s="463"/>
      <c r="AE29" s="463"/>
      <c r="AF29" s="463"/>
      <c r="AG29" s="463"/>
      <c r="AH29" s="463"/>
      <c r="AI29" s="463"/>
      <c r="AJ29" s="463"/>
      <c r="AK29" s="463"/>
      <c r="AL29" s="463"/>
      <c r="AM29" s="463"/>
      <c r="AN29" s="463"/>
      <c r="AO29" s="463"/>
      <c r="AP29" s="463"/>
      <c r="AQ29" s="463"/>
      <c r="AR29" s="463"/>
      <c r="AS29" s="463"/>
      <c r="AT29" s="463"/>
      <c r="AU29" s="463"/>
      <c r="AV29" s="463"/>
      <c r="AW29" s="463"/>
      <c r="AX29" s="463"/>
      <c r="AY29" s="463"/>
      <c r="AZ29" s="463"/>
      <c r="BA29" s="463"/>
      <c r="BB29" s="463"/>
      <c r="BC29" s="463"/>
      <c r="BD29" s="463"/>
      <c r="BE29" s="463"/>
      <c r="BF29" s="463"/>
      <c r="BG29" s="463"/>
      <c r="BH29" s="463"/>
      <c r="BI29" s="463"/>
      <c r="BJ29" s="463"/>
      <c r="BK29" s="463"/>
      <c r="BL29" s="463"/>
      <c r="BM29" s="463"/>
      <c r="BN29" s="463"/>
      <c r="BO29" s="463"/>
      <c r="BP29" s="463"/>
      <c r="BQ29" s="463"/>
      <c r="BR29" s="463"/>
      <c r="BS29" s="463"/>
      <c r="BT29" s="463"/>
      <c r="BU29" s="463"/>
      <c r="BV29" s="463"/>
      <c r="BW29" s="463"/>
      <c r="BX29" s="463"/>
      <c r="BY29" s="463"/>
      <c r="BZ29" s="463"/>
      <c r="CA29" s="463"/>
      <c r="CB29" s="463"/>
      <c r="CC29" s="463"/>
      <c r="CD29" s="463"/>
      <c r="CE29" s="463"/>
      <c r="CF29" s="463"/>
      <c r="CG29" s="463"/>
      <c r="CH29" s="463"/>
      <c r="CI29" s="463"/>
      <c r="CJ29" s="463"/>
      <c r="CK29" s="463"/>
      <c r="CL29" s="463"/>
      <c r="CM29" s="463"/>
      <c r="CN29" s="463"/>
      <c r="CO29" s="463"/>
      <c r="CP29" s="463"/>
      <c r="CQ29" s="463"/>
      <c r="CR29" s="463"/>
      <c r="CS29" s="463"/>
      <c r="CT29" s="463"/>
      <c r="CU29" s="463"/>
      <c r="CV29" s="463"/>
      <c r="CW29" s="463"/>
      <c r="CX29" s="463"/>
      <c r="CY29" s="463"/>
      <c r="CZ29" s="463"/>
      <c r="DA29" s="463"/>
      <c r="DB29" s="463"/>
      <c r="DC29" s="463"/>
      <c r="DD29" s="463"/>
      <c r="DE29" s="463"/>
      <c r="DF29" s="463"/>
      <c r="DG29" s="463"/>
      <c r="DH29" s="463"/>
      <c r="DI29" s="463"/>
      <c r="DJ29" s="463"/>
      <c r="DK29" s="463"/>
      <c r="DL29" s="463"/>
      <c r="DM29" s="463"/>
      <c r="DN29" s="463"/>
      <c r="DO29" s="463"/>
      <c r="DP29" s="463"/>
      <c r="DQ29" s="463"/>
      <c r="DR29" s="463"/>
      <c r="DS29" s="463"/>
      <c r="DT29" s="463"/>
      <c r="DU29" s="463"/>
      <c r="DV29" s="463"/>
      <c r="DW29" s="463"/>
      <c r="DX29" s="463"/>
      <c r="DY29" s="463"/>
      <c r="DZ29" s="463"/>
      <c r="EA29" s="463"/>
      <c r="EB29" s="463"/>
      <c r="EC29" s="463"/>
      <c r="ED29" s="463"/>
      <c r="EE29" s="463"/>
      <c r="EF29" s="463"/>
      <c r="EG29" s="463"/>
      <c r="EH29" s="463"/>
      <c r="EI29" s="463"/>
      <c r="EJ29" s="463"/>
      <c r="EK29" s="463"/>
      <c r="EL29" s="463"/>
      <c r="EM29" s="463"/>
      <c r="EN29" s="463"/>
      <c r="EO29" s="463"/>
      <c r="EP29" s="463"/>
      <c r="EQ29" s="463"/>
      <c r="ER29" s="463"/>
      <c r="ES29" s="463"/>
      <c r="ET29" s="463"/>
      <c r="EU29" s="463"/>
      <c r="EV29" s="463"/>
      <c r="EW29" s="463"/>
      <c r="EX29" s="463"/>
      <c r="EY29" s="463"/>
      <c r="EZ29" s="463"/>
      <c r="FA29" s="463"/>
      <c r="FB29" s="463"/>
      <c r="FC29" s="463"/>
      <c r="FD29" s="463"/>
      <c r="FE29" s="463"/>
      <c r="FF29" s="463"/>
      <c r="FG29" s="463"/>
      <c r="FH29" s="463"/>
      <c r="FI29" s="463"/>
      <c r="FJ29" s="463"/>
      <c r="FK29" s="463"/>
      <c r="FL29" s="463"/>
      <c r="FM29" s="463"/>
      <c r="FN29" s="463"/>
      <c r="FO29" s="463"/>
      <c r="FP29" s="463"/>
      <c r="FQ29" s="463"/>
      <c r="FR29" s="463"/>
      <c r="FS29" s="463"/>
      <c r="FT29" s="463"/>
      <c r="FU29" s="463"/>
      <c r="FV29" s="463"/>
      <c r="FW29" s="463"/>
      <c r="FX29" s="463"/>
      <c r="FY29" s="463"/>
      <c r="FZ29" s="463"/>
      <c r="GA29" s="463"/>
      <c r="GB29" s="463"/>
      <c r="GC29" s="463"/>
      <c r="GD29" s="463"/>
      <c r="GE29" s="463"/>
      <c r="GF29" s="463"/>
      <c r="GG29" s="463"/>
      <c r="GH29" s="463"/>
      <c r="GI29" s="463"/>
      <c r="GJ29" s="463"/>
      <c r="GK29" s="463"/>
      <c r="GL29" s="463"/>
      <c r="GM29" s="463"/>
      <c r="GN29" s="463"/>
      <c r="GO29" s="463"/>
      <c r="GP29" s="463"/>
      <c r="GQ29" s="463"/>
      <c r="GR29" s="463"/>
      <c r="GS29" s="463"/>
      <c r="GT29" s="463"/>
      <c r="GU29" s="463"/>
      <c r="GV29" s="463"/>
      <c r="GW29" s="463"/>
      <c r="GX29" s="463"/>
      <c r="GY29" s="463"/>
      <c r="GZ29" s="463"/>
      <c r="HA29" s="463"/>
      <c r="HB29" s="463"/>
      <c r="HC29" s="463"/>
      <c r="HD29" s="463"/>
      <c r="HE29" s="463"/>
      <c r="HF29" s="463"/>
      <c r="HG29" s="463"/>
      <c r="HH29" s="463"/>
      <c r="HI29" s="463"/>
      <c r="HJ29" s="463"/>
      <c r="HK29" s="463"/>
      <c r="HL29" s="463"/>
      <c r="HM29" s="463"/>
      <c r="HN29" s="463"/>
      <c r="HO29" s="463"/>
      <c r="HP29" s="463"/>
      <c r="HQ29" s="463"/>
      <c r="HR29" s="463"/>
      <c r="HS29" s="463"/>
      <c r="HT29" s="463"/>
      <c r="HU29" s="463"/>
      <c r="HV29" s="463"/>
      <c r="HW29" s="463"/>
      <c r="HX29" s="463"/>
      <c r="HY29" s="463"/>
      <c r="HZ29" s="463"/>
      <c r="IA29" s="463"/>
      <c r="IB29" s="463"/>
      <c r="IC29" s="463"/>
      <c r="ID29" s="463"/>
      <c r="IE29" s="463"/>
      <c r="IF29" s="463"/>
      <c r="IG29" s="463"/>
      <c r="IH29" s="463"/>
      <c r="II29" s="463"/>
      <c r="IJ29" s="463"/>
      <c r="IK29" s="463"/>
      <c r="IL29" s="463"/>
      <c r="IM29" s="463"/>
      <c r="IN29" s="463"/>
      <c r="IO29" s="463"/>
      <c r="IP29" s="463"/>
      <c r="IQ29" s="463"/>
      <c r="IR29" s="463"/>
      <c r="IS29" s="463"/>
      <c r="IT29" s="463"/>
      <c r="IU29" s="463"/>
      <c r="IV29" s="463"/>
      <c r="IW29" s="463"/>
      <c r="IX29" s="463"/>
      <c r="IY29" s="463"/>
      <c r="IZ29" s="463"/>
      <c r="JA29" s="463"/>
      <c r="JB29" s="463"/>
      <c r="JC29" s="463"/>
      <c r="JD29" s="463"/>
      <c r="JE29" s="463"/>
      <c r="JF29" s="463"/>
      <c r="JG29" s="463"/>
      <c r="JH29" s="463"/>
      <c r="JI29" s="463"/>
      <c r="JJ29" s="463"/>
      <c r="JK29" s="463"/>
      <c r="JL29" s="463"/>
      <c r="JM29" s="463"/>
      <c r="JN29" s="463"/>
      <c r="JO29" s="463"/>
      <c r="JP29" s="463"/>
      <c r="JQ29" s="463"/>
      <c r="JR29" s="463"/>
      <c r="JS29" s="463"/>
      <c r="JT29" s="463"/>
      <c r="JU29" s="463"/>
      <c r="JV29" s="463"/>
      <c r="JW29" s="463"/>
      <c r="JX29" s="463"/>
      <c r="JY29" s="463"/>
      <c r="JZ29" s="463"/>
      <c r="KA29" s="463"/>
      <c r="KB29" s="463"/>
      <c r="KC29" s="463"/>
      <c r="KD29" s="463"/>
      <c r="KE29" s="463"/>
      <c r="KF29" s="463"/>
      <c r="KG29" s="463"/>
      <c r="KH29" s="463"/>
      <c r="KI29" s="463"/>
      <c r="KJ29" s="463"/>
      <c r="KK29" s="463"/>
      <c r="KL29" s="463"/>
      <c r="KM29" s="463"/>
      <c r="KN29" s="463"/>
      <c r="KO29" s="463"/>
      <c r="KP29" s="463"/>
      <c r="KQ29" s="463"/>
      <c r="KR29" s="463"/>
      <c r="KS29" s="463"/>
      <c r="KT29" s="463"/>
      <c r="KU29" s="463"/>
      <c r="KV29" s="463"/>
      <c r="KW29" s="463"/>
      <c r="KX29" s="463"/>
      <c r="KY29" s="463"/>
      <c r="KZ29" s="463"/>
      <c r="LA29" s="463"/>
      <c r="LB29" s="463"/>
      <c r="LC29" s="463"/>
      <c r="LD29" s="463"/>
      <c r="LE29" s="463"/>
      <c r="LF29" s="463"/>
      <c r="LG29" s="463"/>
      <c r="LH29" s="463"/>
      <c r="LI29" s="463"/>
      <c r="LJ29" s="463"/>
      <c r="LK29" s="463"/>
      <c r="LL29" s="463"/>
      <c r="LM29" s="463"/>
      <c r="LN29" s="463"/>
      <c r="LO29" s="463"/>
      <c r="LP29" s="463"/>
      <c r="LQ29" s="463"/>
      <c r="LR29" s="463"/>
      <c r="LS29" s="463"/>
      <c r="LT29" s="463"/>
      <c r="LU29" s="463"/>
      <c r="LV29" s="463"/>
      <c r="LW29" s="463"/>
      <c r="LX29" s="463"/>
      <c r="LY29" s="463"/>
      <c r="LZ29" s="463"/>
      <c r="MA29" s="463"/>
      <c r="MB29" s="463"/>
      <c r="MC29" s="463"/>
      <c r="MD29" s="463"/>
      <c r="ME29" s="463"/>
      <c r="MF29" s="463"/>
      <c r="MG29" s="463"/>
      <c r="MH29" s="463"/>
      <c r="MI29" s="463"/>
      <c r="MJ29" s="463"/>
      <c r="MK29" s="463"/>
      <c r="ML29" s="463"/>
      <c r="MM29" s="463"/>
      <c r="MN29" s="463"/>
      <c r="MO29" s="463"/>
      <c r="MP29" s="463"/>
      <c r="MQ29" s="463"/>
      <c r="MR29" s="463"/>
      <c r="MS29" s="463"/>
      <c r="MT29" s="463"/>
      <c r="MU29" s="463"/>
      <c r="MV29" s="463"/>
      <c r="MW29" s="463"/>
      <c r="MX29" s="463"/>
      <c r="MY29" s="463"/>
      <c r="MZ29" s="463"/>
      <c r="NA29" s="463"/>
      <c r="NB29" s="463"/>
      <c r="NC29" s="463"/>
      <c r="ND29" s="463"/>
      <c r="NE29" s="463"/>
      <c r="NF29" s="463"/>
      <c r="NG29" s="463"/>
      <c r="NH29" s="463"/>
      <c r="NI29" s="463"/>
      <c r="NJ29" s="463"/>
      <c r="NK29" s="463"/>
      <c r="NL29" s="463"/>
      <c r="NM29" s="463"/>
      <c r="NN29" s="463"/>
      <c r="NO29" s="463"/>
      <c r="NP29" s="463"/>
      <c r="NQ29" s="463"/>
      <c r="NR29" s="463"/>
      <c r="NS29" s="463"/>
      <c r="NT29" s="463"/>
      <c r="NU29" s="463"/>
      <c r="NV29" s="463"/>
      <c r="NW29" s="463"/>
      <c r="NX29" s="463"/>
      <c r="NY29" s="463"/>
      <c r="NZ29" s="463"/>
      <c r="OA29" s="463"/>
      <c r="OB29" s="463"/>
      <c r="OC29" s="463"/>
      <c r="OD29" s="463"/>
      <c r="OE29" s="463"/>
      <c r="OF29" s="463"/>
      <c r="OG29" s="463"/>
      <c r="OH29" s="463"/>
      <c r="OI29" s="463"/>
      <c r="OJ29" s="463"/>
      <c r="OK29" s="463"/>
      <c r="OL29" s="463"/>
      <c r="OM29" s="463"/>
      <c r="ON29" s="463"/>
      <c r="OO29" s="463"/>
      <c r="OP29" s="463"/>
      <c r="OQ29" s="463"/>
      <c r="OR29" s="463"/>
      <c r="OS29" s="463"/>
      <c r="OT29" s="463"/>
      <c r="OU29" s="463"/>
      <c r="OV29" s="463"/>
      <c r="OW29" s="463"/>
      <c r="OX29" s="463"/>
      <c r="OY29" s="463"/>
      <c r="OZ29" s="463"/>
      <c r="PA29" s="463"/>
      <c r="PB29" s="463"/>
      <c r="PC29" s="463"/>
      <c r="PD29" s="463"/>
      <c r="PE29" s="463"/>
      <c r="PF29" s="463"/>
      <c r="PG29" s="463"/>
      <c r="PH29" s="463"/>
      <c r="PI29" s="463"/>
      <c r="PJ29" s="463"/>
      <c r="PK29" s="463"/>
      <c r="PL29" s="463"/>
      <c r="PM29" s="463"/>
      <c r="PN29" s="463"/>
      <c r="PO29" s="463"/>
      <c r="PP29" s="463"/>
      <c r="PQ29" s="463"/>
      <c r="PR29" s="463"/>
      <c r="PS29" s="463"/>
      <c r="PT29" s="463"/>
      <c r="PU29" s="463"/>
      <c r="PV29" s="463"/>
      <c r="PW29" s="463"/>
      <c r="PX29" s="463"/>
      <c r="PY29" s="463"/>
      <c r="PZ29" s="463"/>
      <c r="QA29" s="463"/>
      <c r="QB29" s="463"/>
      <c r="QC29" s="463"/>
      <c r="QD29" s="463"/>
      <c r="QE29" s="463"/>
      <c r="QF29" s="463"/>
      <c r="QG29" s="463"/>
      <c r="QH29" s="463"/>
      <c r="QI29" s="463"/>
      <c r="QJ29" s="463"/>
      <c r="QK29" s="463"/>
      <c r="QL29" s="463"/>
      <c r="QM29" s="463"/>
      <c r="QN29" s="463"/>
      <c r="QO29" s="463"/>
      <c r="QP29" s="463"/>
      <c r="QQ29" s="463"/>
      <c r="QR29" s="463"/>
      <c r="QS29" s="463"/>
      <c r="QT29" s="463"/>
      <c r="QU29" s="463"/>
      <c r="QV29" s="463"/>
      <c r="QW29" s="463"/>
      <c r="QX29" s="463"/>
      <c r="QY29" s="463"/>
      <c r="QZ29" s="463"/>
      <c r="RA29" s="463"/>
      <c r="RB29" s="463"/>
      <c r="RC29" s="463"/>
      <c r="RD29" s="463"/>
      <c r="RE29" s="463"/>
      <c r="RF29" s="463"/>
      <c r="RG29" s="463"/>
      <c r="RH29" s="463"/>
      <c r="RI29" s="463"/>
      <c r="RJ29" s="463"/>
      <c r="RK29" s="463"/>
      <c r="RL29" s="463"/>
      <c r="RM29" s="463"/>
      <c r="RN29" s="463"/>
      <c r="RO29" s="463"/>
      <c r="RP29" s="463"/>
      <c r="RQ29" s="463"/>
      <c r="RR29" s="463"/>
      <c r="RS29" s="463"/>
      <c r="RT29" s="463"/>
      <c r="RU29" s="463"/>
      <c r="RV29" s="463"/>
      <c r="RW29" s="463"/>
      <c r="RX29" s="463"/>
      <c r="RY29" s="463"/>
      <c r="RZ29" s="463"/>
      <c r="SA29" s="463"/>
      <c r="SB29" s="463"/>
      <c r="SC29" s="463"/>
      <c r="SD29" s="463"/>
      <c r="SE29" s="463"/>
      <c r="SF29" s="463"/>
      <c r="SG29" s="463"/>
      <c r="SH29" s="463"/>
      <c r="SI29" s="463"/>
      <c r="SJ29" s="463"/>
      <c r="SK29" s="463"/>
      <c r="SL29" s="463"/>
      <c r="SM29" s="463"/>
      <c r="SN29" s="463"/>
      <c r="SO29" s="463"/>
      <c r="SP29" s="463"/>
      <c r="SQ29" s="463"/>
      <c r="SR29" s="463"/>
      <c r="SS29" s="463"/>
      <c r="ST29" s="463"/>
      <c r="SU29" s="463"/>
      <c r="SV29" s="463"/>
      <c r="SW29" s="463"/>
      <c r="SX29" s="463"/>
      <c r="SY29" s="463"/>
      <c r="SZ29" s="463"/>
      <c r="TA29" s="463"/>
      <c r="TB29" s="463"/>
      <c r="TC29" s="463"/>
      <c r="TD29" s="463"/>
      <c r="TE29" s="463"/>
      <c r="TF29" s="463"/>
      <c r="TG29" s="463"/>
      <c r="TH29" s="463"/>
      <c r="TI29" s="463"/>
      <c r="TJ29" s="463"/>
      <c r="TK29" s="463"/>
      <c r="TL29" s="463"/>
      <c r="TM29" s="463"/>
      <c r="TN29" s="463"/>
      <c r="TO29" s="463"/>
      <c r="TP29" s="463"/>
      <c r="TQ29" s="463"/>
      <c r="TR29" s="463"/>
      <c r="TS29" s="463"/>
      <c r="TT29" s="463"/>
      <c r="TU29" s="463"/>
      <c r="TV29" s="463"/>
      <c r="TW29" s="463"/>
      <c r="TX29" s="463"/>
      <c r="TY29" s="463"/>
      <c r="TZ29" s="463"/>
      <c r="UA29" s="463"/>
      <c r="UB29" s="463"/>
      <c r="UC29" s="463"/>
      <c r="UD29" s="463"/>
      <c r="UE29" s="463"/>
      <c r="UF29" s="463"/>
      <c r="UG29" s="463"/>
      <c r="UH29" s="463"/>
      <c r="UI29" s="463"/>
      <c r="UJ29" s="463"/>
      <c r="UK29" s="463"/>
      <c r="UL29" s="463"/>
      <c r="UM29" s="463"/>
      <c r="UN29" s="463"/>
      <c r="UO29" s="463"/>
      <c r="UP29" s="463"/>
      <c r="UQ29" s="463"/>
      <c r="UR29" s="463"/>
      <c r="US29" s="463"/>
      <c r="UT29" s="463"/>
      <c r="UU29" s="463"/>
      <c r="UV29" s="463"/>
      <c r="UW29" s="463"/>
      <c r="UX29" s="463"/>
      <c r="UY29" s="463"/>
      <c r="UZ29" s="463"/>
      <c r="VA29" s="463"/>
      <c r="VB29" s="463"/>
      <c r="VC29" s="463"/>
      <c r="VD29" s="463"/>
      <c r="VE29" s="463"/>
      <c r="VF29" s="463"/>
      <c r="VG29" s="463"/>
      <c r="VH29" s="463"/>
      <c r="VI29" s="463"/>
      <c r="VJ29" s="463"/>
      <c r="VK29" s="463"/>
      <c r="VL29" s="463"/>
      <c r="VM29" s="463"/>
      <c r="VN29" s="463"/>
      <c r="VO29" s="463"/>
      <c r="VP29" s="463"/>
      <c r="VQ29" s="463"/>
      <c r="VR29" s="463"/>
      <c r="VS29" s="463"/>
      <c r="VT29" s="463"/>
      <c r="VU29" s="463"/>
      <c r="VV29" s="463"/>
      <c r="VW29" s="463"/>
      <c r="VX29" s="463"/>
      <c r="VY29" s="463"/>
      <c r="VZ29" s="463"/>
      <c r="WA29" s="463"/>
      <c r="WB29" s="463"/>
      <c r="WC29" s="463"/>
      <c r="WD29" s="463"/>
      <c r="WE29" s="463"/>
      <c r="WF29" s="463"/>
      <c r="WG29" s="463"/>
      <c r="WH29" s="463"/>
      <c r="WI29" s="463"/>
      <c r="WJ29" s="463"/>
      <c r="WK29" s="463"/>
      <c r="WL29" s="463"/>
      <c r="WM29" s="463"/>
      <c r="WN29" s="463"/>
      <c r="WO29" s="463"/>
      <c r="WP29" s="463"/>
      <c r="WQ29" s="463"/>
      <c r="WR29" s="463"/>
      <c r="WS29" s="463"/>
      <c r="WT29" s="463"/>
      <c r="WU29" s="463"/>
      <c r="WV29" s="463"/>
      <c r="WW29" s="463"/>
      <c r="WX29" s="463"/>
      <c r="WY29" s="463"/>
      <c r="WZ29" s="463"/>
      <c r="XA29" s="463"/>
      <c r="XB29" s="463"/>
      <c r="XC29" s="463"/>
      <c r="XD29" s="463"/>
      <c r="XE29" s="463"/>
      <c r="XF29" s="463"/>
      <c r="XG29" s="463"/>
      <c r="XH29" s="463"/>
      <c r="XI29" s="463"/>
      <c r="XJ29" s="463"/>
      <c r="XK29" s="463"/>
      <c r="XL29" s="463"/>
      <c r="XM29" s="463"/>
      <c r="XN29" s="463"/>
      <c r="XO29" s="463"/>
      <c r="XP29" s="463"/>
      <c r="XQ29" s="463"/>
      <c r="XR29" s="463"/>
      <c r="XS29" s="463"/>
      <c r="XT29" s="463"/>
      <c r="XU29" s="463"/>
      <c r="XV29" s="463"/>
      <c r="XW29" s="463"/>
      <c r="XX29" s="463"/>
      <c r="XY29" s="463"/>
      <c r="XZ29" s="463"/>
      <c r="YA29" s="463"/>
      <c r="YB29" s="463"/>
      <c r="YC29" s="463"/>
      <c r="YD29" s="463"/>
      <c r="YE29" s="463"/>
      <c r="YF29" s="463"/>
      <c r="YG29" s="463"/>
      <c r="YH29" s="463"/>
      <c r="YI29" s="463"/>
      <c r="YJ29" s="463"/>
      <c r="YK29" s="463"/>
      <c r="YL29" s="463"/>
      <c r="YM29" s="463"/>
      <c r="YN29" s="463"/>
      <c r="YO29" s="463"/>
      <c r="YP29" s="463"/>
      <c r="YQ29" s="463"/>
      <c r="YR29" s="463"/>
      <c r="YS29" s="463"/>
      <c r="YT29" s="463"/>
      <c r="YU29" s="463"/>
      <c r="YV29" s="463"/>
      <c r="YW29" s="463"/>
      <c r="YX29" s="463"/>
      <c r="YY29" s="463"/>
      <c r="YZ29" s="463"/>
      <c r="ZA29" s="463"/>
      <c r="ZB29" s="463"/>
      <c r="ZC29" s="463"/>
      <c r="ZD29" s="463"/>
      <c r="ZE29" s="463"/>
      <c r="ZF29" s="463"/>
      <c r="ZG29" s="463"/>
      <c r="ZH29" s="463"/>
      <c r="ZI29" s="463"/>
      <c r="ZJ29" s="463"/>
      <c r="ZK29" s="463"/>
      <c r="ZL29" s="463"/>
      <c r="ZM29" s="463"/>
      <c r="ZN29" s="463"/>
      <c r="ZO29" s="463"/>
      <c r="ZP29" s="463"/>
      <c r="ZQ29" s="463"/>
      <c r="ZR29" s="463"/>
      <c r="ZS29" s="463"/>
      <c r="ZT29" s="463"/>
      <c r="ZU29" s="463"/>
      <c r="ZV29" s="463"/>
      <c r="ZW29" s="463"/>
      <c r="ZX29" s="463"/>
      <c r="ZY29" s="463"/>
      <c r="ZZ29" s="463"/>
      <c r="AAA29" s="463"/>
      <c r="AAB29" s="463"/>
      <c r="AAC29" s="463"/>
      <c r="AAD29" s="463"/>
      <c r="AAE29" s="463"/>
      <c r="AAF29" s="463"/>
      <c r="AAG29" s="463"/>
      <c r="AAH29" s="463"/>
      <c r="AAI29" s="463"/>
      <c r="AAJ29" s="463"/>
      <c r="AAK29" s="463"/>
      <c r="AAL29" s="463"/>
      <c r="AAM29" s="463"/>
      <c r="AAN29" s="463"/>
      <c r="AAO29" s="463"/>
      <c r="AAP29" s="463"/>
      <c r="AAQ29" s="463"/>
      <c r="AAR29" s="463"/>
      <c r="AAS29" s="463"/>
      <c r="AAT29" s="463"/>
      <c r="AAU29" s="463"/>
      <c r="AAV29" s="463"/>
      <c r="AAW29" s="463"/>
      <c r="AAX29" s="463"/>
      <c r="AAY29" s="463"/>
      <c r="AAZ29" s="463"/>
      <c r="ABA29" s="463"/>
      <c r="ABB29" s="463"/>
      <c r="ABC29" s="463"/>
      <c r="ABD29" s="463"/>
      <c r="ABE29" s="463"/>
      <c r="ABF29" s="463"/>
      <c r="ABG29" s="463"/>
      <c r="ABH29" s="463"/>
      <c r="ABI29" s="463"/>
      <c r="ABJ29" s="463"/>
      <c r="ABK29" s="463"/>
      <c r="ABL29" s="463"/>
      <c r="ABM29" s="463"/>
      <c r="ABN29" s="463"/>
      <c r="ABO29" s="463"/>
      <c r="ABP29" s="463"/>
      <c r="ABQ29" s="463"/>
      <c r="ABR29" s="463"/>
      <c r="ABS29" s="463"/>
      <c r="ABT29" s="463"/>
      <c r="ABU29" s="463"/>
      <c r="ABV29" s="463"/>
      <c r="ABW29" s="463"/>
      <c r="ABX29" s="463"/>
      <c r="ABY29" s="463"/>
      <c r="ABZ29" s="463"/>
      <c r="ACA29" s="463"/>
      <c r="ACB29" s="463"/>
      <c r="ACC29" s="463"/>
      <c r="ACD29" s="463"/>
      <c r="ACE29" s="463"/>
      <c r="ACF29" s="463"/>
      <c r="ACG29" s="463"/>
      <c r="ACH29" s="463"/>
      <c r="ACI29" s="463"/>
      <c r="ACJ29" s="463"/>
      <c r="ACK29" s="463"/>
      <c r="ACL29" s="463"/>
      <c r="ACM29" s="463"/>
      <c r="ACN29" s="463"/>
      <c r="ACO29" s="463"/>
      <c r="ACP29" s="463"/>
      <c r="ACQ29" s="463"/>
      <c r="ACR29" s="463"/>
      <c r="ACS29" s="463"/>
      <c r="ACT29" s="463"/>
      <c r="ACU29" s="463"/>
      <c r="ACV29" s="463"/>
      <c r="ACW29" s="463"/>
      <c r="ACX29" s="463"/>
      <c r="ACY29" s="463"/>
      <c r="ACZ29" s="463"/>
      <c r="ADA29" s="463"/>
      <c r="ADB29" s="463"/>
      <c r="ADC29" s="463"/>
      <c r="ADD29" s="463"/>
      <c r="ADE29" s="463"/>
      <c r="ADF29" s="463"/>
      <c r="ADG29" s="463"/>
      <c r="ADH29" s="463"/>
      <c r="ADI29" s="463"/>
      <c r="ADJ29" s="463"/>
      <c r="ADK29" s="463"/>
      <c r="ADL29" s="463"/>
      <c r="ADM29" s="463"/>
      <c r="ADN29" s="463"/>
      <c r="ADO29" s="463"/>
      <c r="ADP29" s="463"/>
      <c r="ADQ29" s="463"/>
      <c r="ADR29" s="463"/>
      <c r="ADS29" s="463"/>
      <c r="ADT29" s="463"/>
      <c r="ADU29" s="463"/>
      <c r="ADV29" s="463"/>
      <c r="ADW29" s="463"/>
      <c r="ADX29" s="463"/>
      <c r="ADY29" s="463"/>
      <c r="ADZ29" s="463"/>
      <c r="AEA29" s="463"/>
      <c r="AEB29" s="463"/>
      <c r="AEC29" s="463"/>
      <c r="AED29" s="463"/>
      <c r="AEE29" s="463"/>
      <c r="AEF29" s="463"/>
      <c r="AEG29" s="463"/>
      <c r="AEH29" s="463"/>
      <c r="AEI29" s="463"/>
      <c r="AEJ29" s="463"/>
      <c r="AEK29" s="463"/>
      <c r="AEL29" s="463"/>
      <c r="AEM29" s="463"/>
      <c r="AEN29" s="463"/>
      <c r="AEO29" s="463"/>
      <c r="AEP29" s="463"/>
      <c r="AEQ29" s="463"/>
      <c r="AER29" s="463"/>
      <c r="AES29" s="463"/>
      <c r="AET29" s="463"/>
      <c r="AEU29" s="463"/>
      <c r="AEV29" s="463"/>
      <c r="AEW29" s="463"/>
      <c r="AEX29" s="463"/>
      <c r="AEY29" s="463"/>
      <c r="AEZ29" s="463"/>
      <c r="AFA29" s="463"/>
      <c r="AFB29" s="463"/>
      <c r="AFC29" s="463"/>
      <c r="AFD29" s="463"/>
      <c r="AFE29" s="463"/>
      <c r="AFF29" s="463"/>
      <c r="AFG29" s="463"/>
      <c r="AFH29" s="463"/>
      <c r="AFI29" s="463"/>
      <c r="AFJ29" s="463"/>
      <c r="AFK29" s="463"/>
      <c r="AFL29" s="463"/>
      <c r="AFM29" s="463"/>
      <c r="AFN29" s="463"/>
      <c r="AFO29" s="463"/>
      <c r="AFP29" s="463"/>
      <c r="AFQ29" s="463"/>
      <c r="AFR29" s="463"/>
      <c r="AFS29" s="463"/>
      <c r="AFT29" s="463"/>
      <c r="AFU29" s="463"/>
      <c r="AFV29" s="463"/>
      <c r="AFW29" s="463"/>
      <c r="AFX29" s="463"/>
      <c r="AFY29" s="463"/>
      <c r="AFZ29" s="463"/>
      <c r="AGA29" s="463"/>
      <c r="AGB29" s="463"/>
      <c r="AGC29" s="463"/>
      <c r="AGD29" s="463"/>
      <c r="AGE29" s="463"/>
      <c r="AGF29" s="463"/>
      <c r="AGG29" s="463"/>
      <c r="AGH29" s="463"/>
      <c r="AGI29" s="463"/>
      <c r="AGJ29" s="463"/>
      <c r="AGK29" s="463"/>
      <c r="AGL29" s="463"/>
      <c r="AGM29" s="463"/>
      <c r="AGN29" s="463"/>
      <c r="AGO29" s="463"/>
      <c r="AGP29" s="463"/>
      <c r="AGQ29" s="463"/>
      <c r="AGR29" s="463"/>
      <c r="AGS29" s="463"/>
      <c r="AGT29" s="463"/>
      <c r="AGU29" s="463"/>
      <c r="AGV29" s="463"/>
      <c r="AGW29" s="463"/>
      <c r="AGX29" s="463"/>
      <c r="AGY29" s="463"/>
      <c r="AGZ29" s="463"/>
      <c r="AHA29" s="463"/>
      <c r="AHB29" s="463"/>
      <c r="AHC29" s="463"/>
      <c r="AHD29" s="463"/>
      <c r="AHE29" s="463"/>
      <c r="AHF29" s="463"/>
      <c r="AHG29" s="463"/>
      <c r="AHH29" s="463"/>
      <c r="AHI29" s="463"/>
      <c r="AHJ29" s="463"/>
      <c r="AHK29" s="463"/>
      <c r="AHL29" s="463"/>
      <c r="AHM29" s="463"/>
      <c r="AHN29" s="463"/>
      <c r="AHO29" s="463"/>
      <c r="AHP29" s="463"/>
      <c r="AHQ29" s="463"/>
      <c r="AHR29" s="463"/>
      <c r="AHS29" s="463"/>
      <c r="AHT29" s="463"/>
      <c r="AHU29" s="463"/>
      <c r="AHV29" s="463"/>
      <c r="AHW29" s="463"/>
      <c r="AHX29" s="463"/>
      <c r="AHY29" s="463"/>
      <c r="AHZ29" s="463"/>
      <c r="AIA29" s="463"/>
      <c r="AIB29" s="463"/>
      <c r="AIC29" s="463"/>
      <c r="AID29" s="463"/>
      <c r="AIE29" s="463"/>
      <c r="AIF29" s="463"/>
      <c r="AIG29" s="463"/>
      <c r="AIH29" s="463"/>
      <c r="AII29" s="463"/>
      <c r="AIJ29" s="463"/>
      <c r="AIK29" s="463"/>
      <c r="AIL29" s="463"/>
      <c r="AIM29" s="463"/>
      <c r="AIN29" s="463"/>
      <c r="AIO29" s="463"/>
      <c r="AIP29" s="463"/>
      <c r="AIQ29" s="463"/>
      <c r="AIR29" s="463"/>
      <c r="AIS29" s="463"/>
      <c r="AIT29" s="463"/>
      <c r="AIU29" s="463"/>
      <c r="AIV29" s="463"/>
      <c r="AIW29" s="463"/>
      <c r="AIX29" s="463"/>
      <c r="AIY29" s="463"/>
      <c r="AIZ29" s="463"/>
      <c r="AJA29" s="463"/>
      <c r="AJB29" s="463"/>
      <c r="AJC29" s="463"/>
      <c r="AJD29" s="463"/>
      <c r="AJE29" s="463"/>
      <c r="AJF29" s="463"/>
      <c r="AJG29" s="463"/>
      <c r="AJH29" s="463"/>
      <c r="AJI29" s="463"/>
      <c r="AJJ29" s="463"/>
      <c r="AJK29" s="463"/>
      <c r="AJL29" s="463"/>
      <c r="AJM29" s="463"/>
      <c r="AJN29" s="463"/>
      <c r="AJO29" s="463"/>
      <c r="AJP29" s="463"/>
      <c r="AJQ29" s="463"/>
      <c r="AJR29" s="463"/>
      <c r="AJS29" s="463"/>
      <c r="AJT29" s="463"/>
      <c r="AJU29" s="463"/>
      <c r="AJV29" s="463"/>
      <c r="AJW29" s="463"/>
      <c r="AJX29" s="463"/>
      <c r="AJY29" s="463"/>
      <c r="AJZ29" s="463"/>
      <c r="AKA29" s="463"/>
      <c r="AKB29" s="463"/>
      <c r="AKC29" s="463"/>
      <c r="AKD29" s="463"/>
      <c r="AKE29" s="463"/>
      <c r="AKF29" s="461"/>
      <c r="AKG29" s="461"/>
      <c r="AKH29" s="461"/>
      <c r="AKI29" s="461"/>
      <c r="AKJ29" s="461"/>
      <c r="AKK29" s="461"/>
      <c r="AKL29" s="461"/>
      <c r="AKM29" s="461"/>
      <c r="AKN29" s="461"/>
    </row>
    <row r="30" spans="1:986">
      <c r="B30" s="856" t="s">
        <v>358</v>
      </c>
      <c r="C30" s="857"/>
      <c r="D30" s="765">
        <f t="shared" ref="D30:N30" si="7">D48/D7</f>
        <v>0.28281778416288383</v>
      </c>
      <c r="E30" s="765">
        <f t="shared" si="7"/>
        <v>0.3602135325194466</v>
      </c>
      <c r="F30" s="765">
        <f t="shared" si="7"/>
        <v>0.36683962652819474</v>
      </c>
      <c r="G30" s="765">
        <f t="shared" si="7"/>
        <v>0.29033481634268887</v>
      </c>
      <c r="H30" s="765">
        <f t="shared" si="7"/>
        <v>0.27658060826894221</v>
      </c>
      <c r="I30" s="765">
        <f t="shared" si="7"/>
        <v>0.26897323137174073</v>
      </c>
      <c r="J30" s="765">
        <f t="shared" si="7"/>
        <v>0.2509665220859249</v>
      </c>
      <c r="K30" s="765">
        <f t="shared" si="7"/>
        <v>0.23467282461131617</v>
      </c>
      <c r="L30" s="765">
        <f t="shared" si="7"/>
        <v>0.21918929333214651</v>
      </c>
      <c r="M30" s="765">
        <f t="shared" si="7"/>
        <v>0.20459404750643387</v>
      </c>
      <c r="N30" s="765">
        <f t="shared" si="7"/>
        <v>0.19079625563938274</v>
      </c>
      <c r="O30" s="463"/>
      <c r="P30" s="465">
        <f t="shared" ref="P30:P32" si="8">J30/H30-1</f>
        <v>-9.2609841099599466E-2</v>
      </c>
      <c r="Q30" s="653">
        <f t="shared" ref="Q30:Q32" si="9">N30/H30-1</f>
        <v>-0.31016040194019767</v>
      </c>
      <c r="R30" s="654"/>
      <c r="S30" s="654">
        <f t="shared" ref="S30:S32" si="10">N30^(1/31)-1</f>
        <v>-5.203440462444342E-2</v>
      </c>
      <c r="T30" s="463"/>
      <c r="U30" s="463">
        <f t="shared" ref="U30:U32" si="11">N30/D30</f>
        <v>0.6746260890351119</v>
      </c>
      <c r="V30" s="463"/>
      <c r="W30" s="463"/>
      <c r="X30" s="463"/>
      <c r="Y30" s="463"/>
      <c r="Z30" s="463"/>
      <c r="AA30" s="463"/>
      <c r="AB30" s="463"/>
      <c r="AC30" s="463"/>
      <c r="AD30" s="463"/>
      <c r="AE30" s="463"/>
      <c r="AF30" s="463"/>
      <c r="AG30" s="463"/>
      <c r="AH30" s="463"/>
      <c r="AI30" s="463"/>
      <c r="AJ30" s="463"/>
      <c r="AK30" s="463"/>
      <c r="AL30" s="463"/>
      <c r="AM30" s="463"/>
      <c r="AN30" s="463"/>
      <c r="AO30" s="463"/>
      <c r="AP30" s="463"/>
      <c r="AQ30" s="463"/>
      <c r="AR30" s="463"/>
      <c r="AS30" s="463"/>
      <c r="AT30" s="463"/>
      <c r="AU30" s="463"/>
      <c r="AV30" s="463"/>
      <c r="AW30" s="463"/>
      <c r="AX30" s="463"/>
      <c r="AY30" s="463"/>
      <c r="AZ30" s="463"/>
      <c r="BA30" s="463"/>
      <c r="BB30" s="463"/>
      <c r="BC30" s="463"/>
      <c r="BD30" s="463"/>
      <c r="BE30" s="463"/>
      <c r="BF30" s="463"/>
      <c r="BG30" s="463"/>
      <c r="BH30" s="463"/>
      <c r="BI30" s="463"/>
      <c r="BJ30" s="463"/>
      <c r="BK30" s="463"/>
      <c r="BL30" s="463"/>
      <c r="BM30" s="463"/>
      <c r="BN30" s="463"/>
      <c r="BO30" s="463"/>
      <c r="BP30" s="463"/>
      <c r="BQ30" s="463"/>
      <c r="BR30" s="463"/>
      <c r="BS30" s="463"/>
      <c r="BT30" s="463"/>
      <c r="BU30" s="463"/>
      <c r="BV30" s="463"/>
      <c r="BW30" s="463"/>
      <c r="BX30" s="463"/>
      <c r="BY30" s="463"/>
      <c r="BZ30" s="463"/>
      <c r="CA30" s="463"/>
      <c r="CB30" s="463"/>
      <c r="CC30" s="463"/>
      <c r="CD30" s="463"/>
      <c r="CE30" s="463"/>
      <c r="CF30" s="463"/>
      <c r="CG30" s="463"/>
      <c r="CH30" s="463"/>
      <c r="CI30" s="463"/>
      <c r="CJ30" s="463"/>
      <c r="CK30" s="463"/>
      <c r="CL30" s="463"/>
      <c r="CM30" s="463"/>
      <c r="CN30" s="463"/>
      <c r="CO30" s="463"/>
      <c r="CP30" s="463"/>
      <c r="CQ30" s="463"/>
      <c r="CR30" s="463"/>
      <c r="CS30" s="463"/>
      <c r="CT30" s="463"/>
      <c r="CU30" s="463"/>
      <c r="CV30" s="463"/>
      <c r="CW30" s="463"/>
      <c r="CX30" s="463"/>
      <c r="CY30" s="463"/>
      <c r="CZ30" s="463"/>
      <c r="DA30" s="463"/>
      <c r="DB30" s="463"/>
      <c r="DC30" s="463"/>
      <c r="DD30" s="463"/>
      <c r="DE30" s="463"/>
      <c r="DF30" s="463"/>
      <c r="DG30" s="463"/>
      <c r="DH30" s="463"/>
      <c r="DI30" s="463"/>
      <c r="DJ30" s="463"/>
      <c r="DK30" s="463"/>
      <c r="DL30" s="463"/>
      <c r="DM30" s="463"/>
      <c r="DN30" s="463"/>
      <c r="DO30" s="463"/>
      <c r="DP30" s="463"/>
      <c r="DQ30" s="463"/>
      <c r="DR30" s="463"/>
      <c r="DS30" s="463"/>
      <c r="DT30" s="463"/>
      <c r="DU30" s="463"/>
      <c r="DV30" s="463"/>
      <c r="DW30" s="463"/>
      <c r="DX30" s="463"/>
      <c r="DY30" s="463"/>
      <c r="DZ30" s="463"/>
      <c r="EA30" s="463"/>
      <c r="EB30" s="463"/>
      <c r="EC30" s="463"/>
      <c r="ED30" s="463"/>
      <c r="EE30" s="463"/>
      <c r="EF30" s="463"/>
      <c r="EG30" s="463"/>
      <c r="EH30" s="463"/>
      <c r="EI30" s="463"/>
      <c r="EJ30" s="463"/>
      <c r="EK30" s="463"/>
      <c r="EL30" s="463"/>
      <c r="EM30" s="463"/>
      <c r="EN30" s="463"/>
      <c r="EO30" s="463"/>
      <c r="EP30" s="463"/>
      <c r="EQ30" s="463"/>
      <c r="ER30" s="463"/>
      <c r="ES30" s="463"/>
      <c r="ET30" s="463"/>
      <c r="EU30" s="463"/>
      <c r="EV30" s="463"/>
      <c r="EW30" s="463"/>
      <c r="EX30" s="463"/>
      <c r="EY30" s="463"/>
      <c r="EZ30" s="463"/>
      <c r="FA30" s="463"/>
      <c r="FB30" s="463"/>
      <c r="FC30" s="463"/>
      <c r="FD30" s="463"/>
      <c r="FE30" s="463"/>
      <c r="FF30" s="463"/>
      <c r="FG30" s="463"/>
      <c r="FH30" s="463"/>
      <c r="FI30" s="463"/>
      <c r="FJ30" s="463"/>
      <c r="FK30" s="463"/>
      <c r="FL30" s="463"/>
      <c r="FM30" s="463"/>
      <c r="FN30" s="463"/>
      <c r="FO30" s="463"/>
      <c r="FP30" s="463"/>
      <c r="FQ30" s="463"/>
      <c r="FR30" s="463"/>
      <c r="FS30" s="463"/>
      <c r="FT30" s="463"/>
      <c r="FU30" s="463"/>
      <c r="FV30" s="463"/>
      <c r="FW30" s="463"/>
      <c r="FX30" s="463"/>
      <c r="FY30" s="463"/>
      <c r="FZ30" s="463"/>
      <c r="GA30" s="463"/>
      <c r="GB30" s="463"/>
      <c r="GC30" s="463"/>
      <c r="GD30" s="463"/>
      <c r="GE30" s="463"/>
      <c r="GF30" s="463"/>
      <c r="GG30" s="463"/>
      <c r="GH30" s="463"/>
      <c r="GI30" s="463"/>
      <c r="GJ30" s="463"/>
      <c r="GK30" s="463"/>
      <c r="GL30" s="463"/>
      <c r="GM30" s="463"/>
      <c r="GN30" s="463"/>
      <c r="GO30" s="463"/>
      <c r="GP30" s="463"/>
      <c r="GQ30" s="463"/>
      <c r="GR30" s="463"/>
      <c r="GS30" s="463"/>
      <c r="GT30" s="463"/>
      <c r="GU30" s="463"/>
      <c r="GV30" s="463"/>
      <c r="GW30" s="463"/>
      <c r="GX30" s="463"/>
      <c r="GY30" s="463"/>
      <c r="GZ30" s="463"/>
      <c r="HA30" s="463"/>
      <c r="HB30" s="463"/>
      <c r="HC30" s="463"/>
      <c r="HD30" s="463"/>
      <c r="HE30" s="463"/>
      <c r="HF30" s="463"/>
      <c r="HG30" s="463"/>
      <c r="HH30" s="463"/>
      <c r="HI30" s="463"/>
      <c r="HJ30" s="463"/>
      <c r="HK30" s="463"/>
      <c r="HL30" s="463"/>
      <c r="HM30" s="463"/>
      <c r="HN30" s="463"/>
      <c r="HO30" s="463"/>
      <c r="HP30" s="463"/>
      <c r="HQ30" s="463"/>
      <c r="HR30" s="463"/>
      <c r="HS30" s="463"/>
      <c r="HT30" s="463"/>
      <c r="HU30" s="463"/>
      <c r="HV30" s="463"/>
      <c r="HW30" s="463"/>
      <c r="HX30" s="463"/>
      <c r="HY30" s="463"/>
      <c r="HZ30" s="463"/>
      <c r="IA30" s="463"/>
      <c r="IB30" s="463"/>
      <c r="IC30" s="463"/>
      <c r="ID30" s="463"/>
      <c r="IE30" s="463"/>
      <c r="IF30" s="463"/>
      <c r="IG30" s="463"/>
      <c r="IH30" s="463"/>
      <c r="II30" s="463"/>
      <c r="IJ30" s="463"/>
      <c r="IK30" s="463"/>
      <c r="IL30" s="463"/>
      <c r="IM30" s="463"/>
      <c r="IN30" s="463"/>
      <c r="IO30" s="463"/>
      <c r="IP30" s="463"/>
      <c r="IQ30" s="463"/>
      <c r="IR30" s="463"/>
      <c r="IS30" s="463"/>
      <c r="IT30" s="463"/>
      <c r="IU30" s="463"/>
      <c r="IV30" s="463"/>
      <c r="IW30" s="463"/>
      <c r="IX30" s="463"/>
      <c r="IY30" s="463"/>
      <c r="IZ30" s="463"/>
      <c r="JA30" s="463"/>
      <c r="JB30" s="463"/>
      <c r="JC30" s="463"/>
      <c r="JD30" s="463"/>
      <c r="JE30" s="463"/>
      <c r="JF30" s="463"/>
      <c r="JG30" s="463"/>
      <c r="JH30" s="463"/>
      <c r="JI30" s="463"/>
      <c r="JJ30" s="463"/>
      <c r="JK30" s="463"/>
      <c r="JL30" s="463"/>
      <c r="JM30" s="463"/>
      <c r="JN30" s="463"/>
      <c r="JO30" s="463"/>
      <c r="JP30" s="463"/>
      <c r="JQ30" s="463"/>
      <c r="JR30" s="463"/>
      <c r="JS30" s="463"/>
      <c r="JT30" s="463"/>
      <c r="JU30" s="463"/>
      <c r="JV30" s="463"/>
      <c r="JW30" s="463"/>
      <c r="JX30" s="463"/>
      <c r="JY30" s="463"/>
      <c r="JZ30" s="463"/>
      <c r="KA30" s="463"/>
      <c r="KB30" s="463"/>
      <c r="KC30" s="463"/>
      <c r="KD30" s="463"/>
      <c r="KE30" s="463"/>
      <c r="KF30" s="463"/>
      <c r="KG30" s="463"/>
      <c r="KH30" s="463"/>
      <c r="KI30" s="463"/>
      <c r="KJ30" s="463"/>
      <c r="KK30" s="463"/>
      <c r="KL30" s="463"/>
      <c r="KM30" s="463"/>
      <c r="KN30" s="463"/>
      <c r="KO30" s="463"/>
      <c r="KP30" s="463"/>
      <c r="KQ30" s="463"/>
      <c r="KR30" s="463"/>
      <c r="KS30" s="463"/>
      <c r="KT30" s="463"/>
      <c r="KU30" s="463"/>
      <c r="KV30" s="463"/>
      <c r="KW30" s="463"/>
      <c r="KX30" s="463"/>
      <c r="KY30" s="463"/>
      <c r="KZ30" s="463"/>
      <c r="LA30" s="463"/>
      <c r="LB30" s="463"/>
      <c r="LC30" s="463"/>
      <c r="LD30" s="463"/>
      <c r="LE30" s="463"/>
      <c r="LF30" s="463"/>
      <c r="LG30" s="463"/>
      <c r="LH30" s="463"/>
      <c r="LI30" s="463"/>
      <c r="LJ30" s="463"/>
      <c r="LK30" s="463"/>
      <c r="LL30" s="463"/>
      <c r="LM30" s="463"/>
      <c r="LN30" s="463"/>
      <c r="LO30" s="463"/>
      <c r="LP30" s="463"/>
      <c r="LQ30" s="463"/>
      <c r="LR30" s="463"/>
      <c r="LS30" s="463"/>
      <c r="LT30" s="463"/>
      <c r="LU30" s="463"/>
      <c r="LV30" s="463"/>
      <c r="LW30" s="463"/>
      <c r="LX30" s="463"/>
      <c r="LY30" s="463"/>
      <c r="LZ30" s="463"/>
      <c r="MA30" s="463"/>
      <c r="MB30" s="463"/>
      <c r="MC30" s="463"/>
      <c r="MD30" s="463"/>
      <c r="ME30" s="463"/>
      <c r="MF30" s="463"/>
      <c r="MG30" s="463"/>
      <c r="MH30" s="463"/>
      <c r="MI30" s="463"/>
      <c r="MJ30" s="463"/>
      <c r="MK30" s="463"/>
      <c r="ML30" s="463"/>
      <c r="MM30" s="463"/>
      <c r="MN30" s="463"/>
      <c r="MO30" s="463"/>
      <c r="MP30" s="463"/>
      <c r="MQ30" s="463"/>
      <c r="MR30" s="463"/>
      <c r="MS30" s="463"/>
      <c r="MT30" s="463"/>
      <c r="MU30" s="463"/>
      <c r="MV30" s="463"/>
      <c r="MW30" s="463"/>
      <c r="MX30" s="463"/>
      <c r="MY30" s="463"/>
      <c r="MZ30" s="463"/>
      <c r="NA30" s="463"/>
      <c r="NB30" s="463"/>
      <c r="NC30" s="463"/>
      <c r="ND30" s="463"/>
      <c r="NE30" s="463"/>
      <c r="NF30" s="463"/>
      <c r="NG30" s="463"/>
      <c r="NH30" s="463"/>
      <c r="NI30" s="463"/>
      <c r="NJ30" s="463"/>
      <c r="NK30" s="463"/>
      <c r="NL30" s="463"/>
      <c r="NM30" s="463"/>
      <c r="NN30" s="463"/>
      <c r="NO30" s="463"/>
      <c r="NP30" s="463"/>
      <c r="NQ30" s="463"/>
      <c r="NR30" s="463"/>
      <c r="NS30" s="463"/>
      <c r="NT30" s="463"/>
      <c r="NU30" s="463"/>
      <c r="NV30" s="463"/>
      <c r="NW30" s="463"/>
      <c r="NX30" s="463"/>
      <c r="NY30" s="463"/>
      <c r="NZ30" s="463"/>
      <c r="OA30" s="463"/>
      <c r="OB30" s="463"/>
      <c r="OC30" s="463"/>
      <c r="OD30" s="463"/>
      <c r="OE30" s="463"/>
      <c r="OF30" s="463"/>
      <c r="OG30" s="463"/>
      <c r="OH30" s="463"/>
      <c r="OI30" s="463"/>
      <c r="OJ30" s="463"/>
      <c r="OK30" s="463"/>
      <c r="OL30" s="463"/>
      <c r="OM30" s="463"/>
      <c r="ON30" s="463"/>
      <c r="OO30" s="463"/>
      <c r="OP30" s="463"/>
      <c r="OQ30" s="463"/>
      <c r="OR30" s="463"/>
      <c r="OS30" s="463"/>
      <c r="OT30" s="463"/>
      <c r="OU30" s="463"/>
      <c r="OV30" s="463"/>
      <c r="OW30" s="463"/>
      <c r="OX30" s="463"/>
      <c r="OY30" s="463"/>
      <c r="OZ30" s="463"/>
      <c r="PA30" s="463"/>
      <c r="PB30" s="463"/>
      <c r="PC30" s="463"/>
      <c r="PD30" s="463"/>
      <c r="PE30" s="463"/>
      <c r="PF30" s="463"/>
      <c r="PG30" s="463"/>
      <c r="PH30" s="463"/>
      <c r="PI30" s="463"/>
      <c r="PJ30" s="463"/>
      <c r="PK30" s="463"/>
      <c r="PL30" s="463"/>
      <c r="PM30" s="463"/>
      <c r="PN30" s="463"/>
      <c r="PO30" s="463"/>
      <c r="PP30" s="463"/>
      <c r="PQ30" s="463"/>
      <c r="PR30" s="463"/>
      <c r="PS30" s="463"/>
      <c r="PT30" s="463"/>
      <c r="PU30" s="463"/>
      <c r="PV30" s="463"/>
      <c r="PW30" s="463"/>
      <c r="PX30" s="463"/>
      <c r="PY30" s="463"/>
      <c r="PZ30" s="463"/>
      <c r="QA30" s="463"/>
      <c r="QB30" s="463"/>
      <c r="QC30" s="463"/>
      <c r="QD30" s="463"/>
      <c r="QE30" s="463"/>
      <c r="QF30" s="463"/>
      <c r="QG30" s="463"/>
      <c r="QH30" s="463"/>
      <c r="QI30" s="463"/>
      <c r="QJ30" s="463"/>
      <c r="QK30" s="463"/>
      <c r="QL30" s="463"/>
      <c r="QM30" s="463"/>
      <c r="QN30" s="463"/>
      <c r="QO30" s="463"/>
      <c r="QP30" s="463"/>
      <c r="QQ30" s="463"/>
      <c r="QR30" s="463"/>
      <c r="QS30" s="463"/>
      <c r="QT30" s="463"/>
      <c r="QU30" s="463"/>
      <c r="QV30" s="463"/>
      <c r="QW30" s="463"/>
      <c r="QX30" s="463"/>
      <c r="QY30" s="463"/>
      <c r="QZ30" s="463"/>
      <c r="RA30" s="463"/>
      <c r="RB30" s="463"/>
      <c r="RC30" s="463"/>
      <c r="RD30" s="463"/>
      <c r="RE30" s="463"/>
      <c r="RF30" s="463"/>
      <c r="RG30" s="463"/>
      <c r="RH30" s="463"/>
      <c r="RI30" s="463"/>
      <c r="RJ30" s="463"/>
      <c r="RK30" s="463"/>
      <c r="RL30" s="463"/>
      <c r="RM30" s="463"/>
      <c r="RN30" s="463"/>
      <c r="RO30" s="463"/>
      <c r="RP30" s="463"/>
      <c r="RQ30" s="463"/>
      <c r="RR30" s="463"/>
      <c r="RS30" s="463"/>
      <c r="RT30" s="463"/>
      <c r="RU30" s="463"/>
      <c r="RV30" s="463"/>
      <c r="RW30" s="463"/>
      <c r="RX30" s="463"/>
      <c r="RY30" s="463"/>
      <c r="RZ30" s="463"/>
      <c r="SA30" s="463"/>
      <c r="SB30" s="463"/>
      <c r="SC30" s="463"/>
      <c r="SD30" s="463"/>
      <c r="SE30" s="463"/>
      <c r="SF30" s="463"/>
      <c r="SG30" s="463"/>
      <c r="SH30" s="463"/>
      <c r="SI30" s="463"/>
      <c r="SJ30" s="463"/>
      <c r="SK30" s="463"/>
      <c r="SL30" s="463"/>
      <c r="SM30" s="463"/>
      <c r="SN30" s="463"/>
      <c r="SO30" s="463"/>
      <c r="SP30" s="463"/>
      <c r="SQ30" s="463"/>
      <c r="SR30" s="463"/>
      <c r="SS30" s="463"/>
      <c r="ST30" s="463"/>
      <c r="SU30" s="463"/>
      <c r="SV30" s="463"/>
      <c r="SW30" s="463"/>
      <c r="SX30" s="463"/>
      <c r="SY30" s="463"/>
      <c r="SZ30" s="463"/>
      <c r="TA30" s="463"/>
      <c r="TB30" s="463"/>
      <c r="TC30" s="463"/>
      <c r="TD30" s="463"/>
      <c r="TE30" s="463"/>
      <c r="TF30" s="463"/>
      <c r="TG30" s="463"/>
      <c r="TH30" s="463"/>
      <c r="TI30" s="463"/>
      <c r="TJ30" s="463"/>
      <c r="TK30" s="463"/>
      <c r="TL30" s="463"/>
      <c r="TM30" s="463"/>
      <c r="TN30" s="463"/>
      <c r="TO30" s="463"/>
      <c r="TP30" s="463"/>
      <c r="TQ30" s="463"/>
      <c r="TR30" s="463"/>
      <c r="TS30" s="463"/>
      <c r="TT30" s="463"/>
      <c r="TU30" s="463"/>
      <c r="TV30" s="463"/>
      <c r="TW30" s="463"/>
      <c r="TX30" s="463"/>
      <c r="TY30" s="463"/>
      <c r="TZ30" s="463"/>
      <c r="UA30" s="463"/>
      <c r="UB30" s="463"/>
      <c r="UC30" s="463"/>
      <c r="UD30" s="463"/>
      <c r="UE30" s="463"/>
      <c r="UF30" s="463"/>
      <c r="UG30" s="463"/>
      <c r="UH30" s="463"/>
      <c r="UI30" s="463"/>
      <c r="UJ30" s="463"/>
      <c r="UK30" s="463"/>
      <c r="UL30" s="463"/>
      <c r="UM30" s="463"/>
      <c r="UN30" s="463"/>
      <c r="UO30" s="463"/>
      <c r="UP30" s="463"/>
      <c r="UQ30" s="463"/>
      <c r="UR30" s="463"/>
      <c r="US30" s="463"/>
      <c r="UT30" s="463"/>
      <c r="UU30" s="463"/>
      <c r="UV30" s="463"/>
      <c r="UW30" s="463"/>
      <c r="UX30" s="463"/>
      <c r="UY30" s="463"/>
      <c r="UZ30" s="463"/>
      <c r="VA30" s="463"/>
      <c r="VB30" s="463"/>
      <c r="VC30" s="463"/>
      <c r="VD30" s="463"/>
      <c r="VE30" s="463"/>
      <c r="VF30" s="463"/>
      <c r="VG30" s="463"/>
      <c r="VH30" s="463"/>
      <c r="VI30" s="463"/>
      <c r="VJ30" s="463"/>
      <c r="VK30" s="463"/>
      <c r="VL30" s="463"/>
      <c r="VM30" s="463"/>
      <c r="VN30" s="463"/>
      <c r="VO30" s="463"/>
      <c r="VP30" s="463"/>
      <c r="VQ30" s="463"/>
      <c r="VR30" s="463"/>
      <c r="VS30" s="463"/>
      <c r="VT30" s="463"/>
      <c r="VU30" s="463"/>
      <c r="VV30" s="463"/>
      <c r="VW30" s="463"/>
      <c r="VX30" s="463"/>
      <c r="VY30" s="463"/>
      <c r="VZ30" s="463"/>
      <c r="WA30" s="463"/>
      <c r="WB30" s="463"/>
      <c r="WC30" s="463"/>
      <c r="WD30" s="463"/>
      <c r="WE30" s="463"/>
      <c r="WF30" s="463"/>
      <c r="WG30" s="463"/>
      <c r="WH30" s="463"/>
      <c r="WI30" s="463"/>
      <c r="WJ30" s="463"/>
      <c r="WK30" s="463"/>
      <c r="WL30" s="463"/>
      <c r="WM30" s="463"/>
      <c r="WN30" s="463"/>
      <c r="WO30" s="463"/>
      <c r="WP30" s="463"/>
      <c r="WQ30" s="463"/>
      <c r="WR30" s="463"/>
      <c r="WS30" s="463"/>
      <c r="WT30" s="463"/>
      <c r="WU30" s="463"/>
      <c r="WV30" s="463"/>
      <c r="WW30" s="463"/>
      <c r="WX30" s="463"/>
      <c r="WY30" s="463"/>
      <c r="WZ30" s="463"/>
      <c r="XA30" s="463"/>
      <c r="XB30" s="463"/>
      <c r="XC30" s="463"/>
      <c r="XD30" s="463"/>
      <c r="XE30" s="463"/>
      <c r="XF30" s="463"/>
      <c r="XG30" s="463"/>
      <c r="XH30" s="463"/>
      <c r="XI30" s="463"/>
      <c r="XJ30" s="463"/>
      <c r="XK30" s="463"/>
      <c r="XL30" s="463"/>
      <c r="XM30" s="463"/>
      <c r="XN30" s="463"/>
      <c r="XO30" s="463"/>
      <c r="XP30" s="463"/>
      <c r="XQ30" s="463"/>
      <c r="XR30" s="463"/>
      <c r="XS30" s="463"/>
      <c r="XT30" s="463"/>
      <c r="XU30" s="463"/>
      <c r="XV30" s="463"/>
      <c r="XW30" s="463"/>
      <c r="XX30" s="463"/>
      <c r="XY30" s="463"/>
      <c r="XZ30" s="463"/>
      <c r="YA30" s="463"/>
      <c r="YB30" s="463"/>
      <c r="YC30" s="463"/>
      <c r="YD30" s="463"/>
      <c r="YE30" s="463"/>
      <c r="YF30" s="463"/>
      <c r="YG30" s="463"/>
      <c r="YH30" s="463"/>
      <c r="YI30" s="463"/>
      <c r="YJ30" s="463"/>
      <c r="YK30" s="463"/>
      <c r="YL30" s="463"/>
      <c r="YM30" s="463"/>
      <c r="YN30" s="463"/>
      <c r="YO30" s="463"/>
      <c r="YP30" s="463"/>
      <c r="YQ30" s="463"/>
      <c r="YR30" s="463"/>
      <c r="YS30" s="463"/>
      <c r="YT30" s="463"/>
      <c r="YU30" s="463"/>
      <c r="YV30" s="463"/>
      <c r="YW30" s="463"/>
      <c r="YX30" s="463"/>
      <c r="YY30" s="463"/>
      <c r="YZ30" s="463"/>
      <c r="ZA30" s="463"/>
      <c r="ZB30" s="463"/>
      <c r="ZC30" s="463"/>
      <c r="ZD30" s="463"/>
      <c r="ZE30" s="463"/>
      <c r="ZF30" s="463"/>
      <c r="ZG30" s="463"/>
      <c r="ZH30" s="463"/>
      <c r="ZI30" s="463"/>
      <c r="ZJ30" s="463"/>
      <c r="ZK30" s="463"/>
      <c r="ZL30" s="463"/>
      <c r="ZM30" s="463"/>
      <c r="ZN30" s="463"/>
      <c r="ZO30" s="463"/>
      <c r="ZP30" s="463"/>
      <c r="ZQ30" s="463"/>
      <c r="ZR30" s="463"/>
      <c r="ZS30" s="463"/>
      <c r="ZT30" s="463"/>
      <c r="ZU30" s="463"/>
      <c r="ZV30" s="463"/>
      <c r="ZW30" s="463"/>
      <c r="ZX30" s="463"/>
      <c r="ZY30" s="463"/>
      <c r="ZZ30" s="463"/>
      <c r="AAA30" s="463"/>
      <c r="AAB30" s="463"/>
      <c r="AAC30" s="463"/>
      <c r="AAD30" s="463"/>
      <c r="AAE30" s="463"/>
      <c r="AAF30" s="463"/>
      <c r="AAG30" s="463"/>
      <c r="AAH30" s="463"/>
      <c r="AAI30" s="463"/>
      <c r="AAJ30" s="463"/>
      <c r="AAK30" s="463"/>
      <c r="AAL30" s="463"/>
      <c r="AAM30" s="463"/>
      <c r="AAN30" s="463"/>
      <c r="AAO30" s="463"/>
      <c r="AAP30" s="463"/>
      <c r="AAQ30" s="463"/>
      <c r="AAR30" s="463"/>
      <c r="AAS30" s="463"/>
      <c r="AAT30" s="463"/>
      <c r="AAU30" s="463"/>
      <c r="AAV30" s="463"/>
      <c r="AAW30" s="463"/>
      <c r="AAX30" s="463"/>
      <c r="AAY30" s="463"/>
      <c r="AAZ30" s="463"/>
      <c r="ABA30" s="463"/>
      <c r="ABB30" s="463"/>
      <c r="ABC30" s="463"/>
      <c r="ABD30" s="463"/>
      <c r="ABE30" s="463"/>
      <c r="ABF30" s="463"/>
      <c r="ABG30" s="463"/>
      <c r="ABH30" s="463"/>
      <c r="ABI30" s="463"/>
      <c r="ABJ30" s="463"/>
      <c r="ABK30" s="463"/>
      <c r="ABL30" s="463"/>
      <c r="ABM30" s="463"/>
      <c r="ABN30" s="463"/>
      <c r="ABO30" s="463"/>
      <c r="ABP30" s="463"/>
      <c r="ABQ30" s="463"/>
      <c r="ABR30" s="463"/>
      <c r="ABS30" s="463"/>
      <c r="ABT30" s="463"/>
      <c r="ABU30" s="463"/>
      <c r="ABV30" s="463"/>
      <c r="ABW30" s="463"/>
      <c r="ABX30" s="463"/>
      <c r="ABY30" s="463"/>
      <c r="ABZ30" s="463"/>
      <c r="ACA30" s="463"/>
      <c r="ACB30" s="463"/>
      <c r="ACC30" s="463"/>
      <c r="ACD30" s="463"/>
      <c r="ACE30" s="463"/>
      <c r="ACF30" s="463"/>
      <c r="ACG30" s="463"/>
      <c r="ACH30" s="463"/>
      <c r="ACI30" s="463"/>
      <c r="ACJ30" s="463"/>
      <c r="ACK30" s="463"/>
      <c r="ACL30" s="463"/>
      <c r="ACM30" s="463"/>
      <c r="ACN30" s="463"/>
      <c r="ACO30" s="463"/>
      <c r="ACP30" s="463"/>
      <c r="ACQ30" s="463"/>
      <c r="ACR30" s="463"/>
      <c r="ACS30" s="463"/>
      <c r="ACT30" s="463"/>
      <c r="ACU30" s="463"/>
      <c r="ACV30" s="463"/>
      <c r="ACW30" s="463"/>
      <c r="ACX30" s="463"/>
      <c r="ACY30" s="463"/>
      <c r="ACZ30" s="463"/>
      <c r="ADA30" s="463"/>
      <c r="ADB30" s="463"/>
      <c r="ADC30" s="463"/>
      <c r="ADD30" s="463"/>
      <c r="ADE30" s="463"/>
      <c r="ADF30" s="463"/>
      <c r="ADG30" s="463"/>
      <c r="ADH30" s="463"/>
      <c r="ADI30" s="463"/>
      <c r="ADJ30" s="463"/>
      <c r="ADK30" s="463"/>
      <c r="ADL30" s="463"/>
      <c r="ADM30" s="463"/>
      <c r="ADN30" s="463"/>
      <c r="ADO30" s="463"/>
      <c r="ADP30" s="463"/>
      <c r="ADQ30" s="463"/>
      <c r="ADR30" s="463"/>
      <c r="ADS30" s="463"/>
      <c r="ADT30" s="463"/>
      <c r="ADU30" s="463"/>
      <c r="ADV30" s="463"/>
      <c r="ADW30" s="463"/>
      <c r="ADX30" s="463"/>
      <c r="ADY30" s="463"/>
      <c r="ADZ30" s="463"/>
      <c r="AEA30" s="463"/>
      <c r="AEB30" s="463"/>
      <c r="AEC30" s="463"/>
      <c r="AED30" s="463"/>
      <c r="AEE30" s="463"/>
      <c r="AEF30" s="463"/>
      <c r="AEG30" s="463"/>
      <c r="AEH30" s="463"/>
      <c r="AEI30" s="463"/>
      <c r="AEJ30" s="463"/>
      <c r="AEK30" s="463"/>
      <c r="AEL30" s="463"/>
      <c r="AEM30" s="463"/>
      <c r="AEN30" s="463"/>
      <c r="AEO30" s="463"/>
      <c r="AEP30" s="463"/>
      <c r="AEQ30" s="463"/>
      <c r="AER30" s="463"/>
      <c r="AES30" s="463"/>
      <c r="AET30" s="463"/>
      <c r="AEU30" s="463"/>
      <c r="AEV30" s="463"/>
      <c r="AEW30" s="463"/>
      <c r="AEX30" s="463"/>
      <c r="AEY30" s="463"/>
      <c r="AEZ30" s="463"/>
      <c r="AFA30" s="463"/>
      <c r="AFB30" s="463"/>
      <c r="AFC30" s="463"/>
      <c r="AFD30" s="463"/>
      <c r="AFE30" s="463"/>
      <c r="AFF30" s="463"/>
      <c r="AFG30" s="463"/>
      <c r="AFH30" s="463"/>
      <c r="AFI30" s="463"/>
      <c r="AFJ30" s="463"/>
      <c r="AFK30" s="463"/>
      <c r="AFL30" s="463"/>
      <c r="AFM30" s="463"/>
      <c r="AFN30" s="463"/>
      <c r="AFO30" s="463"/>
      <c r="AFP30" s="463"/>
      <c r="AFQ30" s="463"/>
      <c r="AFR30" s="463"/>
      <c r="AFS30" s="463"/>
      <c r="AFT30" s="463"/>
      <c r="AFU30" s="463"/>
      <c r="AFV30" s="463"/>
      <c r="AFW30" s="463"/>
      <c r="AFX30" s="463"/>
      <c r="AFY30" s="463"/>
      <c r="AFZ30" s="463"/>
      <c r="AGA30" s="463"/>
      <c r="AGB30" s="463"/>
      <c r="AGC30" s="463"/>
      <c r="AGD30" s="463"/>
      <c r="AGE30" s="463"/>
      <c r="AGF30" s="463"/>
      <c r="AGG30" s="463"/>
      <c r="AGH30" s="463"/>
      <c r="AGI30" s="463"/>
      <c r="AGJ30" s="463"/>
      <c r="AGK30" s="463"/>
      <c r="AGL30" s="463"/>
      <c r="AGM30" s="463"/>
      <c r="AGN30" s="463"/>
      <c r="AGO30" s="463"/>
      <c r="AGP30" s="463"/>
      <c r="AGQ30" s="463"/>
      <c r="AGR30" s="463"/>
      <c r="AGS30" s="463"/>
      <c r="AGT30" s="463"/>
      <c r="AGU30" s="463"/>
      <c r="AGV30" s="463"/>
      <c r="AGW30" s="463"/>
      <c r="AGX30" s="463"/>
      <c r="AGY30" s="463"/>
      <c r="AGZ30" s="463"/>
      <c r="AHA30" s="463"/>
      <c r="AHB30" s="463"/>
      <c r="AHC30" s="463"/>
      <c r="AHD30" s="463"/>
      <c r="AHE30" s="463"/>
      <c r="AHF30" s="463"/>
      <c r="AHG30" s="463"/>
      <c r="AHH30" s="463"/>
      <c r="AHI30" s="463"/>
      <c r="AHJ30" s="463"/>
      <c r="AHK30" s="463"/>
      <c r="AHL30" s="463"/>
      <c r="AHM30" s="463"/>
      <c r="AHN30" s="463"/>
      <c r="AHO30" s="463"/>
      <c r="AHP30" s="463"/>
      <c r="AHQ30" s="463"/>
      <c r="AHR30" s="463"/>
      <c r="AHS30" s="463"/>
      <c r="AHT30" s="463"/>
      <c r="AHU30" s="463"/>
      <c r="AHV30" s="463"/>
      <c r="AHW30" s="463"/>
      <c r="AHX30" s="463"/>
      <c r="AHY30" s="463"/>
      <c r="AHZ30" s="463"/>
      <c r="AIA30" s="463"/>
      <c r="AIB30" s="463"/>
      <c r="AIC30" s="463"/>
      <c r="AID30" s="463"/>
      <c r="AIE30" s="463"/>
      <c r="AIF30" s="463"/>
      <c r="AIG30" s="463"/>
      <c r="AIH30" s="463"/>
      <c r="AII30" s="463"/>
      <c r="AIJ30" s="463"/>
      <c r="AIK30" s="463"/>
      <c r="AIL30" s="463"/>
      <c r="AIM30" s="463"/>
      <c r="AIN30" s="463"/>
      <c r="AIO30" s="463"/>
      <c r="AIP30" s="463"/>
      <c r="AIQ30" s="463"/>
      <c r="AIR30" s="463"/>
      <c r="AIS30" s="463"/>
      <c r="AIT30" s="463"/>
      <c r="AIU30" s="463"/>
      <c r="AIV30" s="463"/>
      <c r="AIW30" s="463"/>
      <c r="AIX30" s="463"/>
      <c r="AIY30" s="463"/>
      <c r="AIZ30" s="463"/>
      <c r="AJA30" s="463"/>
      <c r="AJB30" s="463"/>
      <c r="AJC30" s="463"/>
      <c r="AJD30" s="463"/>
      <c r="AJE30" s="463"/>
      <c r="AJF30" s="463"/>
      <c r="AJG30" s="463"/>
      <c r="AJH30" s="463"/>
      <c r="AJI30" s="463"/>
      <c r="AJJ30" s="463"/>
      <c r="AJK30" s="463"/>
      <c r="AJL30" s="463"/>
      <c r="AJM30" s="463"/>
      <c r="AJN30" s="463"/>
      <c r="AJO30" s="463"/>
      <c r="AJP30" s="463"/>
      <c r="AJQ30" s="463"/>
      <c r="AJR30" s="463"/>
      <c r="AJS30" s="463"/>
      <c r="AJT30" s="463"/>
      <c r="AJU30" s="463"/>
      <c r="AJV30" s="463"/>
      <c r="AJW30" s="463"/>
      <c r="AJX30" s="463"/>
      <c r="AJY30" s="463"/>
      <c r="AJZ30" s="463"/>
      <c r="AKA30" s="463"/>
      <c r="AKB30" s="463"/>
      <c r="AKC30" s="463"/>
      <c r="AKD30" s="463"/>
      <c r="AKE30" s="463"/>
      <c r="AKF30" s="461"/>
      <c r="AKG30" s="461"/>
      <c r="AKH30" s="461"/>
      <c r="AKI30" s="461"/>
      <c r="AKJ30" s="461"/>
      <c r="AKK30" s="461"/>
      <c r="AKL30" s="461"/>
      <c r="AKM30" s="461"/>
      <c r="AKN30" s="461"/>
    </row>
    <row r="31" spans="1:986">
      <c r="B31" s="856" t="s">
        <v>359</v>
      </c>
      <c r="C31" s="857"/>
      <c r="D31" s="765">
        <f t="shared" ref="D31:N31" si="12">D55/D8</f>
        <v>0.3944000157773373</v>
      </c>
      <c r="E31" s="765">
        <f t="shared" si="12"/>
        <v>0.63131860717877564</v>
      </c>
      <c r="F31" s="765">
        <f t="shared" si="12"/>
        <v>0.61933579096227098</v>
      </c>
      <c r="G31" s="765">
        <f t="shared" si="12"/>
        <v>0.41073515382435527</v>
      </c>
      <c r="H31" s="765">
        <f t="shared" si="12"/>
        <v>0.38129513597642822</v>
      </c>
      <c r="I31" s="765">
        <f t="shared" si="12"/>
        <v>0.3713479828121809</v>
      </c>
      <c r="J31" s="765">
        <f t="shared" si="12"/>
        <v>0.34809649527161302</v>
      </c>
      <c r="K31" s="765">
        <f t="shared" si="12"/>
        <v>0.32631261923164417</v>
      </c>
      <c r="L31" s="765">
        <f t="shared" si="12"/>
        <v>0.30584384973936296</v>
      </c>
      <c r="M31" s="765">
        <f t="shared" si="12"/>
        <v>0.28669818007146786</v>
      </c>
      <c r="N31" s="765">
        <f t="shared" si="12"/>
        <v>0.26874917341471244</v>
      </c>
      <c r="O31" s="463"/>
      <c r="P31" s="465">
        <f t="shared" si="8"/>
        <v>-8.7068093905261823E-2</v>
      </c>
      <c r="Q31" s="653">
        <f t="shared" si="9"/>
        <v>-0.29516758002565602</v>
      </c>
      <c r="R31" s="654"/>
      <c r="S31" s="654">
        <f t="shared" si="10"/>
        <v>-4.1500604900551408E-2</v>
      </c>
      <c r="T31" s="463"/>
      <c r="U31" s="463">
        <f t="shared" si="11"/>
        <v>0.68141268423893175</v>
      </c>
      <c r="V31" s="463"/>
      <c r="W31" s="463"/>
      <c r="X31" s="463"/>
      <c r="Y31" s="463"/>
      <c r="Z31" s="463"/>
      <c r="AA31" s="463"/>
      <c r="AB31" s="463"/>
      <c r="AC31" s="463"/>
      <c r="AD31" s="463"/>
      <c r="AE31" s="463"/>
      <c r="AF31" s="463"/>
      <c r="AG31" s="463"/>
      <c r="AH31" s="463"/>
      <c r="AI31" s="463"/>
      <c r="AJ31" s="463"/>
      <c r="AK31" s="463"/>
      <c r="AL31" s="463"/>
      <c r="AM31" s="463"/>
      <c r="AN31" s="463"/>
      <c r="AO31" s="463"/>
      <c r="AP31" s="463"/>
      <c r="AQ31" s="463"/>
      <c r="AR31" s="463"/>
      <c r="AS31" s="463"/>
      <c r="AT31" s="463"/>
      <c r="AU31" s="463"/>
      <c r="AV31" s="463"/>
      <c r="AW31" s="463"/>
      <c r="AX31" s="463"/>
      <c r="AY31" s="463"/>
      <c r="AZ31" s="463"/>
      <c r="BA31" s="463"/>
      <c r="BB31" s="463"/>
      <c r="BC31" s="463"/>
      <c r="BD31" s="463"/>
      <c r="BE31" s="463"/>
      <c r="BF31" s="463"/>
      <c r="BG31" s="463"/>
      <c r="BH31" s="463"/>
      <c r="BI31" s="463"/>
      <c r="BJ31" s="463"/>
      <c r="BK31" s="463"/>
      <c r="BL31" s="463"/>
      <c r="BM31" s="463"/>
      <c r="BN31" s="463"/>
      <c r="BO31" s="463"/>
      <c r="BP31" s="463"/>
      <c r="BQ31" s="463"/>
      <c r="BR31" s="463"/>
      <c r="BS31" s="463"/>
      <c r="BT31" s="463"/>
      <c r="BU31" s="463"/>
      <c r="BV31" s="463"/>
      <c r="BW31" s="463"/>
      <c r="BX31" s="463"/>
      <c r="BY31" s="463"/>
      <c r="BZ31" s="463"/>
      <c r="CA31" s="463"/>
      <c r="CB31" s="463"/>
      <c r="CC31" s="463"/>
      <c r="CD31" s="463"/>
      <c r="CE31" s="463"/>
      <c r="CF31" s="463"/>
      <c r="CG31" s="463"/>
      <c r="CH31" s="463"/>
      <c r="CI31" s="463"/>
      <c r="CJ31" s="463"/>
      <c r="CK31" s="463"/>
      <c r="CL31" s="463"/>
      <c r="CM31" s="463"/>
      <c r="CN31" s="463"/>
      <c r="CO31" s="463"/>
      <c r="CP31" s="463"/>
      <c r="CQ31" s="463"/>
      <c r="CR31" s="463"/>
      <c r="CS31" s="463"/>
      <c r="CT31" s="463"/>
      <c r="CU31" s="463"/>
      <c r="CV31" s="463"/>
      <c r="CW31" s="463"/>
      <c r="CX31" s="463"/>
      <c r="CY31" s="463"/>
      <c r="CZ31" s="463"/>
      <c r="DA31" s="463"/>
      <c r="DB31" s="463"/>
      <c r="DC31" s="463"/>
      <c r="DD31" s="463"/>
      <c r="DE31" s="463"/>
      <c r="DF31" s="463"/>
      <c r="DG31" s="463"/>
      <c r="DH31" s="463"/>
      <c r="DI31" s="463"/>
      <c r="DJ31" s="463"/>
      <c r="DK31" s="463"/>
      <c r="DL31" s="463"/>
      <c r="DM31" s="463"/>
      <c r="DN31" s="463"/>
      <c r="DO31" s="463"/>
      <c r="DP31" s="463"/>
      <c r="DQ31" s="463"/>
      <c r="DR31" s="463"/>
      <c r="DS31" s="463"/>
      <c r="DT31" s="463"/>
      <c r="DU31" s="463"/>
      <c r="DV31" s="463"/>
      <c r="DW31" s="463"/>
      <c r="DX31" s="463"/>
      <c r="DY31" s="463"/>
      <c r="DZ31" s="463"/>
      <c r="EA31" s="463"/>
      <c r="EB31" s="463"/>
      <c r="EC31" s="463"/>
      <c r="ED31" s="463"/>
      <c r="EE31" s="463"/>
      <c r="EF31" s="463"/>
      <c r="EG31" s="463"/>
      <c r="EH31" s="463"/>
      <c r="EI31" s="463"/>
      <c r="EJ31" s="463"/>
      <c r="EK31" s="463"/>
      <c r="EL31" s="463"/>
      <c r="EM31" s="463"/>
      <c r="EN31" s="463"/>
      <c r="EO31" s="463"/>
      <c r="EP31" s="463"/>
      <c r="EQ31" s="463"/>
      <c r="ER31" s="463"/>
      <c r="ES31" s="463"/>
      <c r="ET31" s="463"/>
      <c r="EU31" s="463"/>
      <c r="EV31" s="463"/>
      <c r="EW31" s="463"/>
      <c r="EX31" s="463"/>
      <c r="EY31" s="463"/>
      <c r="EZ31" s="463"/>
      <c r="FA31" s="463"/>
      <c r="FB31" s="463"/>
      <c r="FC31" s="463"/>
      <c r="FD31" s="463"/>
      <c r="FE31" s="463"/>
      <c r="FF31" s="463"/>
      <c r="FG31" s="463"/>
      <c r="FH31" s="463"/>
      <c r="FI31" s="463"/>
      <c r="FJ31" s="463"/>
      <c r="FK31" s="463"/>
      <c r="FL31" s="463"/>
      <c r="FM31" s="463"/>
      <c r="FN31" s="463"/>
      <c r="FO31" s="463"/>
      <c r="FP31" s="463"/>
      <c r="FQ31" s="463"/>
      <c r="FR31" s="463"/>
      <c r="FS31" s="463"/>
      <c r="FT31" s="463"/>
      <c r="FU31" s="463"/>
      <c r="FV31" s="463"/>
      <c r="FW31" s="463"/>
      <c r="FX31" s="463"/>
      <c r="FY31" s="463"/>
      <c r="FZ31" s="463"/>
      <c r="GA31" s="463"/>
      <c r="GB31" s="463"/>
      <c r="GC31" s="463"/>
      <c r="GD31" s="463"/>
      <c r="GE31" s="463"/>
      <c r="GF31" s="463"/>
      <c r="GG31" s="463"/>
      <c r="GH31" s="463"/>
      <c r="GI31" s="463"/>
      <c r="GJ31" s="463"/>
      <c r="GK31" s="463"/>
      <c r="GL31" s="463"/>
      <c r="GM31" s="463"/>
      <c r="GN31" s="463"/>
      <c r="GO31" s="463"/>
      <c r="GP31" s="463"/>
      <c r="GQ31" s="463"/>
      <c r="GR31" s="463"/>
      <c r="GS31" s="463"/>
      <c r="GT31" s="463"/>
      <c r="GU31" s="463"/>
      <c r="GV31" s="463"/>
      <c r="GW31" s="463"/>
      <c r="GX31" s="463"/>
      <c r="GY31" s="463"/>
      <c r="GZ31" s="463"/>
      <c r="HA31" s="463"/>
      <c r="HB31" s="463"/>
      <c r="HC31" s="463"/>
      <c r="HD31" s="463"/>
      <c r="HE31" s="463"/>
      <c r="HF31" s="463"/>
      <c r="HG31" s="463"/>
      <c r="HH31" s="463"/>
      <c r="HI31" s="463"/>
      <c r="HJ31" s="463"/>
      <c r="HK31" s="463"/>
      <c r="HL31" s="463"/>
      <c r="HM31" s="463"/>
      <c r="HN31" s="463"/>
      <c r="HO31" s="463"/>
      <c r="HP31" s="463"/>
      <c r="HQ31" s="463"/>
      <c r="HR31" s="463"/>
      <c r="HS31" s="463"/>
      <c r="HT31" s="463"/>
      <c r="HU31" s="463"/>
      <c r="HV31" s="463"/>
      <c r="HW31" s="463"/>
      <c r="HX31" s="463"/>
      <c r="HY31" s="463"/>
      <c r="HZ31" s="463"/>
      <c r="IA31" s="463"/>
      <c r="IB31" s="463"/>
      <c r="IC31" s="463"/>
      <c r="ID31" s="463"/>
      <c r="IE31" s="463"/>
      <c r="IF31" s="463"/>
      <c r="IG31" s="463"/>
      <c r="IH31" s="463"/>
      <c r="II31" s="463"/>
      <c r="IJ31" s="463"/>
      <c r="IK31" s="463"/>
      <c r="IL31" s="463"/>
      <c r="IM31" s="463"/>
      <c r="IN31" s="463"/>
      <c r="IO31" s="463"/>
      <c r="IP31" s="463"/>
      <c r="IQ31" s="463"/>
      <c r="IR31" s="463"/>
      <c r="IS31" s="463"/>
      <c r="IT31" s="463"/>
      <c r="IU31" s="463"/>
      <c r="IV31" s="463"/>
      <c r="IW31" s="463"/>
      <c r="IX31" s="463"/>
      <c r="IY31" s="463"/>
      <c r="IZ31" s="463"/>
      <c r="JA31" s="463"/>
      <c r="JB31" s="463"/>
      <c r="JC31" s="463"/>
      <c r="JD31" s="463"/>
      <c r="JE31" s="463"/>
      <c r="JF31" s="463"/>
      <c r="JG31" s="463"/>
      <c r="JH31" s="463"/>
      <c r="JI31" s="463"/>
      <c r="JJ31" s="463"/>
      <c r="JK31" s="463"/>
      <c r="JL31" s="463"/>
      <c r="JM31" s="463"/>
      <c r="JN31" s="463"/>
      <c r="JO31" s="463"/>
      <c r="JP31" s="463"/>
      <c r="JQ31" s="463"/>
      <c r="JR31" s="463"/>
      <c r="JS31" s="463"/>
      <c r="JT31" s="463"/>
      <c r="JU31" s="463"/>
      <c r="JV31" s="463"/>
      <c r="JW31" s="463"/>
      <c r="JX31" s="463"/>
      <c r="JY31" s="463"/>
      <c r="JZ31" s="463"/>
      <c r="KA31" s="463"/>
      <c r="KB31" s="463"/>
      <c r="KC31" s="463"/>
      <c r="KD31" s="463"/>
      <c r="KE31" s="463"/>
      <c r="KF31" s="463"/>
      <c r="KG31" s="463"/>
      <c r="KH31" s="463"/>
      <c r="KI31" s="463"/>
      <c r="KJ31" s="463"/>
      <c r="KK31" s="463"/>
      <c r="KL31" s="463"/>
      <c r="KM31" s="463"/>
      <c r="KN31" s="463"/>
      <c r="KO31" s="463"/>
      <c r="KP31" s="463"/>
      <c r="KQ31" s="463"/>
      <c r="KR31" s="463"/>
      <c r="KS31" s="463"/>
      <c r="KT31" s="463"/>
      <c r="KU31" s="463"/>
      <c r="KV31" s="463"/>
      <c r="KW31" s="463"/>
      <c r="KX31" s="463"/>
      <c r="KY31" s="463"/>
      <c r="KZ31" s="463"/>
      <c r="LA31" s="463"/>
      <c r="LB31" s="463"/>
      <c r="LC31" s="463"/>
      <c r="LD31" s="463"/>
      <c r="LE31" s="463"/>
      <c r="LF31" s="463"/>
      <c r="LG31" s="463"/>
      <c r="LH31" s="463"/>
      <c r="LI31" s="463"/>
      <c r="LJ31" s="463"/>
      <c r="LK31" s="463"/>
      <c r="LL31" s="463"/>
      <c r="LM31" s="463"/>
      <c r="LN31" s="463"/>
      <c r="LO31" s="463"/>
      <c r="LP31" s="463"/>
      <c r="LQ31" s="463"/>
      <c r="LR31" s="463"/>
      <c r="LS31" s="463"/>
      <c r="LT31" s="463"/>
      <c r="LU31" s="463"/>
      <c r="LV31" s="463"/>
      <c r="LW31" s="463"/>
      <c r="LX31" s="463"/>
      <c r="LY31" s="463"/>
      <c r="LZ31" s="463"/>
      <c r="MA31" s="463"/>
      <c r="MB31" s="463"/>
      <c r="MC31" s="463"/>
      <c r="MD31" s="463"/>
      <c r="ME31" s="463"/>
      <c r="MF31" s="463"/>
      <c r="MG31" s="463"/>
      <c r="MH31" s="463"/>
      <c r="MI31" s="463"/>
      <c r="MJ31" s="463"/>
      <c r="MK31" s="463"/>
      <c r="ML31" s="463"/>
      <c r="MM31" s="463"/>
      <c r="MN31" s="463"/>
      <c r="MO31" s="463"/>
      <c r="MP31" s="463"/>
      <c r="MQ31" s="463"/>
      <c r="MR31" s="463"/>
      <c r="MS31" s="463"/>
      <c r="MT31" s="463"/>
      <c r="MU31" s="463"/>
      <c r="MV31" s="463"/>
      <c r="MW31" s="463"/>
      <c r="MX31" s="463"/>
      <c r="MY31" s="463"/>
      <c r="MZ31" s="463"/>
      <c r="NA31" s="463"/>
      <c r="NB31" s="463"/>
      <c r="NC31" s="463"/>
      <c r="ND31" s="463"/>
      <c r="NE31" s="463"/>
      <c r="NF31" s="463"/>
      <c r="NG31" s="463"/>
      <c r="NH31" s="463"/>
      <c r="NI31" s="463"/>
      <c r="NJ31" s="463"/>
      <c r="NK31" s="463"/>
      <c r="NL31" s="463"/>
      <c r="NM31" s="463"/>
      <c r="NN31" s="463"/>
      <c r="NO31" s="463"/>
      <c r="NP31" s="463"/>
      <c r="NQ31" s="463"/>
      <c r="NR31" s="463"/>
      <c r="NS31" s="463"/>
      <c r="NT31" s="463"/>
      <c r="NU31" s="463"/>
      <c r="NV31" s="463"/>
      <c r="NW31" s="463"/>
      <c r="NX31" s="463"/>
      <c r="NY31" s="463"/>
      <c r="NZ31" s="463"/>
      <c r="OA31" s="463"/>
      <c r="OB31" s="463"/>
      <c r="OC31" s="463"/>
      <c r="OD31" s="463"/>
      <c r="OE31" s="463"/>
      <c r="OF31" s="463"/>
      <c r="OG31" s="463"/>
      <c r="OH31" s="463"/>
      <c r="OI31" s="463"/>
      <c r="OJ31" s="463"/>
      <c r="OK31" s="463"/>
      <c r="OL31" s="463"/>
      <c r="OM31" s="463"/>
      <c r="ON31" s="463"/>
      <c r="OO31" s="463"/>
      <c r="OP31" s="463"/>
      <c r="OQ31" s="463"/>
      <c r="OR31" s="463"/>
      <c r="OS31" s="463"/>
      <c r="OT31" s="463"/>
      <c r="OU31" s="463"/>
      <c r="OV31" s="463"/>
      <c r="OW31" s="463"/>
      <c r="OX31" s="463"/>
      <c r="OY31" s="463"/>
      <c r="OZ31" s="463"/>
      <c r="PA31" s="463"/>
      <c r="PB31" s="463"/>
      <c r="PC31" s="463"/>
      <c r="PD31" s="463"/>
      <c r="PE31" s="463"/>
      <c r="PF31" s="463"/>
      <c r="PG31" s="463"/>
      <c r="PH31" s="463"/>
      <c r="PI31" s="463"/>
      <c r="PJ31" s="463"/>
      <c r="PK31" s="463"/>
      <c r="PL31" s="463"/>
      <c r="PM31" s="463"/>
      <c r="PN31" s="463"/>
      <c r="PO31" s="463"/>
      <c r="PP31" s="463"/>
      <c r="PQ31" s="463"/>
      <c r="PR31" s="463"/>
      <c r="PS31" s="463"/>
      <c r="PT31" s="463"/>
      <c r="PU31" s="463"/>
      <c r="PV31" s="463"/>
      <c r="PW31" s="463"/>
      <c r="PX31" s="463"/>
      <c r="PY31" s="463"/>
      <c r="PZ31" s="463"/>
      <c r="QA31" s="463"/>
      <c r="QB31" s="463"/>
      <c r="QC31" s="463"/>
      <c r="QD31" s="463"/>
      <c r="QE31" s="463"/>
      <c r="QF31" s="463"/>
      <c r="QG31" s="463"/>
      <c r="QH31" s="463"/>
      <c r="QI31" s="463"/>
      <c r="QJ31" s="463"/>
      <c r="QK31" s="463"/>
      <c r="QL31" s="463"/>
      <c r="QM31" s="463"/>
      <c r="QN31" s="463"/>
      <c r="QO31" s="463"/>
      <c r="QP31" s="463"/>
      <c r="QQ31" s="463"/>
      <c r="QR31" s="463"/>
      <c r="QS31" s="463"/>
      <c r="QT31" s="463"/>
      <c r="QU31" s="463"/>
      <c r="QV31" s="463"/>
      <c r="QW31" s="463"/>
      <c r="QX31" s="463"/>
      <c r="QY31" s="463"/>
      <c r="QZ31" s="463"/>
      <c r="RA31" s="463"/>
      <c r="RB31" s="463"/>
      <c r="RC31" s="463"/>
      <c r="RD31" s="463"/>
      <c r="RE31" s="463"/>
      <c r="RF31" s="463"/>
      <c r="RG31" s="463"/>
      <c r="RH31" s="463"/>
      <c r="RI31" s="463"/>
      <c r="RJ31" s="463"/>
      <c r="RK31" s="463"/>
      <c r="RL31" s="463"/>
      <c r="RM31" s="463"/>
      <c r="RN31" s="463"/>
      <c r="RO31" s="463"/>
      <c r="RP31" s="463"/>
      <c r="RQ31" s="463"/>
      <c r="RR31" s="463"/>
      <c r="RS31" s="463"/>
      <c r="RT31" s="463"/>
      <c r="RU31" s="463"/>
      <c r="RV31" s="463"/>
      <c r="RW31" s="463"/>
      <c r="RX31" s="463"/>
      <c r="RY31" s="463"/>
      <c r="RZ31" s="463"/>
      <c r="SA31" s="463"/>
      <c r="SB31" s="463"/>
      <c r="SC31" s="463"/>
      <c r="SD31" s="463"/>
      <c r="SE31" s="463"/>
      <c r="SF31" s="463"/>
      <c r="SG31" s="463"/>
      <c r="SH31" s="463"/>
      <c r="SI31" s="463"/>
      <c r="SJ31" s="463"/>
      <c r="SK31" s="463"/>
      <c r="SL31" s="463"/>
      <c r="SM31" s="463"/>
      <c r="SN31" s="463"/>
      <c r="SO31" s="463"/>
      <c r="SP31" s="463"/>
      <c r="SQ31" s="463"/>
      <c r="SR31" s="463"/>
      <c r="SS31" s="463"/>
      <c r="ST31" s="463"/>
      <c r="SU31" s="463"/>
      <c r="SV31" s="463"/>
      <c r="SW31" s="463"/>
      <c r="SX31" s="463"/>
      <c r="SY31" s="463"/>
      <c r="SZ31" s="463"/>
      <c r="TA31" s="463"/>
      <c r="TB31" s="463"/>
      <c r="TC31" s="463"/>
      <c r="TD31" s="463"/>
      <c r="TE31" s="463"/>
      <c r="TF31" s="463"/>
      <c r="TG31" s="463"/>
      <c r="TH31" s="463"/>
      <c r="TI31" s="463"/>
      <c r="TJ31" s="463"/>
      <c r="TK31" s="463"/>
      <c r="TL31" s="463"/>
      <c r="TM31" s="463"/>
      <c r="TN31" s="463"/>
      <c r="TO31" s="463"/>
      <c r="TP31" s="463"/>
      <c r="TQ31" s="463"/>
      <c r="TR31" s="463"/>
      <c r="TS31" s="463"/>
      <c r="TT31" s="463"/>
      <c r="TU31" s="463"/>
      <c r="TV31" s="463"/>
      <c r="TW31" s="463"/>
      <c r="TX31" s="463"/>
      <c r="TY31" s="463"/>
      <c r="TZ31" s="463"/>
      <c r="UA31" s="463"/>
      <c r="UB31" s="463"/>
      <c r="UC31" s="463"/>
      <c r="UD31" s="463"/>
      <c r="UE31" s="463"/>
      <c r="UF31" s="463"/>
      <c r="UG31" s="463"/>
      <c r="UH31" s="463"/>
      <c r="UI31" s="463"/>
      <c r="UJ31" s="463"/>
      <c r="UK31" s="463"/>
      <c r="UL31" s="463"/>
      <c r="UM31" s="463"/>
      <c r="UN31" s="463"/>
      <c r="UO31" s="463"/>
      <c r="UP31" s="463"/>
      <c r="UQ31" s="463"/>
      <c r="UR31" s="463"/>
      <c r="US31" s="463"/>
      <c r="UT31" s="463"/>
      <c r="UU31" s="463"/>
      <c r="UV31" s="463"/>
      <c r="UW31" s="463"/>
      <c r="UX31" s="463"/>
      <c r="UY31" s="463"/>
      <c r="UZ31" s="463"/>
      <c r="VA31" s="463"/>
      <c r="VB31" s="463"/>
      <c r="VC31" s="463"/>
      <c r="VD31" s="463"/>
      <c r="VE31" s="463"/>
      <c r="VF31" s="463"/>
      <c r="VG31" s="463"/>
      <c r="VH31" s="463"/>
      <c r="VI31" s="463"/>
      <c r="VJ31" s="463"/>
      <c r="VK31" s="463"/>
      <c r="VL31" s="463"/>
      <c r="VM31" s="463"/>
      <c r="VN31" s="463"/>
      <c r="VO31" s="463"/>
      <c r="VP31" s="463"/>
      <c r="VQ31" s="463"/>
      <c r="VR31" s="463"/>
      <c r="VS31" s="463"/>
      <c r="VT31" s="463"/>
      <c r="VU31" s="463"/>
      <c r="VV31" s="463"/>
      <c r="VW31" s="463"/>
      <c r="VX31" s="463"/>
      <c r="VY31" s="463"/>
      <c r="VZ31" s="463"/>
      <c r="WA31" s="463"/>
      <c r="WB31" s="463"/>
      <c r="WC31" s="463"/>
      <c r="WD31" s="463"/>
      <c r="WE31" s="463"/>
      <c r="WF31" s="463"/>
      <c r="WG31" s="463"/>
      <c r="WH31" s="463"/>
      <c r="WI31" s="463"/>
      <c r="WJ31" s="463"/>
      <c r="WK31" s="463"/>
      <c r="WL31" s="463"/>
      <c r="WM31" s="463"/>
      <c r="WN31" s="463"/>
      <c r="WO31" s="463"/>
      <c r="WP31" s="463"/>
      <c r="WQ31" s="463"/>
      <c r="WR31" s="463"/>
      <c r="WS31" s="463"/>
      <c r="WT31" s="463"/>
      <c r="WU31" s="463"/>
      <c r="WV31" s="463"/>
      <c r="WW31" s="463"/>
      <c r="WX31" s="463"/>
      <c r="WY31" s="463"/>
      <c r="WZ31" s="463"/>
      <c r="XA31" s="463"/>
      <c r="XB31" s="463"/>
      <c r="XC31" s="463"/>
      <c r="XD31" s="463"/>
      <c r="XE31" s="463"/>
      <c r="XF31" s="463"/>
      <c r="XG31" s="463"/>
      <c r="XH31" s="463"/>
      <c r="XI31" s="463"/>
      <c r="XJ31" s="463"/>
      <c r="XK31" s="463"/>
      <c r="XL31" s="463"/>
      <c r="XM31" s="463"/>
      <c r="XN31" s="463"/>
      <c r="XO31" s="463"/>
      <c r="XP31" s="463"/>
      <c r="XQ31" s="463"/>
      <c r="XR31" s="463"/>
      <c r="XS31" s="463"/>
      <c r="XT31" s="463"/>
      <c r="XU31" s="463"/>
      <c r="XV31" s="463"/>
      <c r="XW31" s="463"/>
      <c r="XX31" s="463"/>
      <c r="XY31" s="463"/>
      <c r="XZ31" s="463"/>
      <c r="YA31" s="463"/>
      <c r="YB31" s="463"/>
      <c r="YC31" s="463"/>
      <c r="YD31" s="463"/>
      <c r="YE31" s="463"/>
      <c r="YF31" s="463"/>
      <c r="YG31" s="463"/>
      <c r="YH31" s="463"/>
      <c r="YI31" s="463"/>
      <c r="YJ31" s="463"/>
      <c r="YK31" s="463"/>
      <c r="YL31" s="463"/>
      <c r="YM31" s="463"/>
      <c r="YN31" s="463"/>
      <c r="YO31" s="463"/>
      <c r="YP31" s="463"/>
      <c r="YQ31" s="463"/>
      <c r="YR31" s="463"/>
      <c r="YS31" s="463"/>
      <c r="YT31" s="463"/>
      <c r="YU31" s="463"/>
      <c r="YV31" s="463"/>
      <c r="YW31" s="463"/>
      <c r="YX31" s="463"/>
      <c r="YY31" s="463"/>
      <c r="YZ31" s="463"/>
      <c r="ZA31" s="463"/>
      <c r="ZB31" s="463"/>
      <c r="ZC31" s="463"/>
      <c r="ZD31" s="463"/>
      <c r="ZE31" s="463"/>
      <c r="ZF31" s="463"/>
      <c r="ZG31" s="463"/>
      <c r="ZH31" s="463"/>
      <c r="ZI31" s="463"/>
      <c r="ZJ31" s="463"/>
      <c r="ZK31" s="463"/>
      <c r="ZL31" s="463"/>
      <c r="ZM31" s="463"/>
      <c r="ZN31" s="463"/>
      <c r="ZO31" s="463"/>
      <c r="ZP31" s="463"/>
      <c r="ZQ31" s="463"/>
      <c r="ZR31" s="463"/>
      <c r="ZS31" s="463"/>
      <c r="ZT31" s="463"/>
      <c r="ZU31" s="463"/>
      <c r="ZV31" s="463"/>
      <c r="ZW31" s="463"/>
      <c r="ZX31" s="463"/>
      <c r="ZY31" s="463"/>
      <c r="ZZ31" s="463"/>
      <c r="AAA31" s="463"/>
      <c r="AAB31" s="463"/>
      <c r="AAC31" s="463"/>
      <c r="AAD31" s="463"/>
      <c r="AAE31" s="463"/>
      <c r="AAF31" s="463"/>
      <c r="AAG31" s="463"/>
      <c r="AAH31" s="463"/>
      <c r="AAI31" s="463"/>
      <c r="AAJ31" s="463"/>
      <c r="AAK31" s="463"/>
      <c r="AAL31" s="463"/>
      <c r="AAM31" s="463"/>
      <c r="AAN31" s="463"/>
      <c r="AAO31" s="463"/>
      <c r="AAP31" s="463"/>
      <c r="AAQ31" s="463"/>
      <c r="AAR31" s="463"/>
      <c r="AAS31" s="463"/>
      <c r="AAT31" s="463"/>
      <c r="AAU31" s="463"/>
      <c r="AAV31" s="463"/>
      <c r="AAW31" s="463"/>
      <c r="AAX31" s="463"/>
      <c r="AAY31" s="463"/>
      <c r="AAZ31" s="463"/>
      <c r="ABA31" s="463"/>
      <c r="ABB31" s="463"/>
      <c r="ABC31" s="463"/>
      <c r="ABD31" s="463"/>
      <c r="ABE31" s="463"/>
      <c r="ABF31" s="463"/>
      <c r="ABG31" s="463"/>
      <c r="ABH31" s="463"/>
      <c r="ABI31" s="463"/>
      <c r="ABJ31" s="463"/>
      <c r="ABK31" s="463"/>
      <c r="ABL31" s="463"/>
      <c r="ABM31" s="463"/>
      <c r="ABN31" s="463"/>
      <c r="ABO31" s="463"/>
      <c r="ABP31" s="463"/>
      <c r="ABQ31" s="463"/>
      <c r="ABR31" s="463"/>
      <c r="ABS31" s="463"/>
      <c r="ABT31" s="463"/>
      <c r="ABU31" s="463"/>
      <c r="ABV31" s="463"/>
      <c r="ABW31" s="463"/>
      <c r="ABX31" s="463"/>
      <c r="ABY31" s="463"/>
      <c r="ABZ31" s="463"/>
      <c r="ACA31" s="463"/>
      <c r="ACB31" s="463"/>
      <c r="ACC31" s="463"/>
      <c r="ACD31" s="463"/>
      <c r="ACE31" s="463"/>
      <c r="ACF31" s="463"/>
      <c r="ACG31" s="463"/>
      <c r="ACH31" s="463"/>
      <c r="ACI31" s="463"/>
      <c r="ACJ31" s="463"/>
      <c r="ACK31" s="463"/>
      <c r="ACL31" s="463"/>
      <c r="ACM31" s="463"/>
      <c r="ACN31" s="463"/>
      <c r="ACO31" s="463"/>
      <c r="ACP31" s="463"/>
      <c r="ACQ31" s="463"/>
      <c r="ACR31" s="463"/>
      <c r="ACS31" s="463"/>
      <c r="ACT31" s="463"/>
      <c r="ACU31" s="463"/>
      <c r="ACV31" s="463"/>
      <c r="ACW31" s="463"/>
      <c r="ACX31" s="463"/>
      <c r="ACY31" s="463"/>
      <c r="ACZ31" s="463"/>
      <c r="ADA31" s="463"/>
      <c r="ADB31" s="463"/>
      <c r="ADC31" s="463"/>
      <c r="ADD31" s="463"/>
      <c r="ADE31" s="463"/>
      <c r="ADF31" s="463"/>
      <c r="ADG31" s="463"/>
      <c r="ADH31" s="463"/>
      <c r="ADI31" s="463"/>
      <c r="ADJ31" s="463"/>
      <c r="ADK31" s="463"/>
      <c r="ADL31" s="463"/>
      <c r="ADM31" s="463"/>
      <c r="ADN31" s="463"/>
      <c r="ADO31" s="463"/>
      <c r="ADP31" s="463"/>
      <c r="ADQ31" s="463"/>
      <c r="ADR31" s="463"/>
      <c r="ADS31" s="463"/>
      <c r="ADT31" s="463"/>
      <c r="ADU31" s="463"/>
      <c r="ADV31" s="463"/>
      <c r="ADW31" s="463"/>
      <c r="ADX31" s="463"/>
      <c r="ADY31" s="463"/>
      <c r="ADZ31" s="463"/>
      <c r="AEA31" s="463"/>
      <c r="AEB31" s="463"/>
      <c r="AEC31" s="463"/>
      <c r="AED31" s="463"/>
      <c r="AEE31" s="463"/>
      <c r="AEF31" s="463"/>
      <c r="AEG31" s="463"/>
      <c r="AEH31" s="463"/>
      <c r="AEI31" s="463"/>
      <c r="AEJ31" s="463"/>
      <c r="AEK31" s="463"/>
      <c r="AEL31" s="463"/>
      <c r="AEM31" s="463"/>
      <c r="AEN31" s="463"/>
      <c r="AEO31" s="463"/>
      <c r="AEP31" s="463"/>
      <c r="AEQ31" s="463"/>
      <c r="AER31" s="463"/>
      <c r="AES31" s="463"/>
      <c r="AET31" s="463"/>
      <c r="AEU31" s="463"/>
      <c r="AEV31" s="463"/>
      <c r="AEW31" s="463"/>
      <c r="AEX31" s="463"/>
      <c r="AEY31" s="463"/>
      <c r="AEZ31" s="463"/>
      <c r="AFA31" s="463"/>
      <c r="AFB31" s="463"/>
      <c r="AFC31" s="463"/>
      <c r="AFD31" s="463"/>
      <c r="AFE31" s="463"/>
      <c r="AFF31" s="463"/>
      <c r="AFG31" s="463"/>
      <c r="AFH31" s="463"/>
      <c r="AFI31" s="463"/>
      <c r="AFJ31" s="463"/>
      <c r="AFK31" s="463"/>
      <c r="AFL31" s="463"/>
      <c r="AFM31" s="463"/>
      <c r="AFN31" s="463"/>
      <c r="AFO31" s="463"/>
      <c r="AFP31" s="463"/>
      <c r="AFQ31" s="463"/>
      <c r="AFR31" s="463"/>
      <c r="AFS31" s="463"/>
      <c r="AFT31" s="463"/>
      <c r="AFU31" s="463"/>
      <c r="AFV31" s="463"/>
      <c r="AFW31" s="463"/>
      <c r="AFX31" s="463"/>
      <c r="AFY31" s="463"/>
      <c r="AFZ31" s="463"/>
      <c r="AGA31" s="463"/>
      <c r="AGB31" s="463"/>
      <c r="AGC31" s="463"/>
      <c r="AGD31" s="463"/>
      <c r="AGE31" s="463"/>
      <c r="AGF31" s="463"/>
      <c r="AGG31" s="463"/>
      <c r="AGH31" s="463"/>
      <c r="AGI31" s="463"/>
      <c r="AGJ31" s="463"/>
      <c r="AGK31" s="463"/>
      <c r="AGL31" s="463"/>
      <c r="AGM31" s="463"/>
      <c r="AGN31" s="463"/>
      <c r="AGO31" s="463"/>
      <c r="AGP31" s="463"/>
      <c r="AGQ31" s="463"/>
      <c r="AGR31" s="463"/>
      <c r="AGS31" s="463"/>
      <c r="AGT31" s="463"/>
      <c r="AGU31" s="463"/>
      <c r="AGV31" s="463"/>
      <c r="AGW31" s="463"/>
      <c r="AGX31" s="463"/>
      <c r="AGY31" s="463"/>
      <c r="AGZ31" s="463"/>
      <c r="AHA31" s="463"/>
      <c r="AHB31" s="463"/>
      <c r="AHC31" s="463"/>
      <c r="AHD31" s="463"/>
      <c r="AHE31" s="463"/>
      <c r="AHF31" s="463"/>
      <c r="AHG31" s="463"/>
      <c r="AHH31" s="463"/>
      <c r="AHI31" s="463"/>
      <c r="AHJ31" s="463"/>
      <c r="AHK31" s="463"/>
      <c r="AHL31" s="463"/>
      <c r="AHM31" s="463"/>
      <c r="AHN31" s="463"/>
      <c r="AHO31" s="463"/>
      <c r="AHP31" s="463"/>
      <c r="AHQ31" s="463"/>
      <c r="AHR31" s="463"/>
      <c r="AHS31" s="463"/>
      <c r="AHT31" s="463"/>
      <c r="AHU31" s="463"/>
      <c r="AHV31" s="463"/>
      <c r="AHW31" s="463"/>
      <c r="AHX31" s="463"/>
      <c r="AHY31" s="463"/>
      <c r="AHZ31" s="463"/>
      <c r="AIA31" s="463"/>
      <c r="AIB31" s="463"/>
      <c r="AIC31" s="463"/>
      <c r="AID31" s="463"/>
      <c r="AIE31" s="463"/>
      <c r="AIF31" s="463"/>
      <c r="AIG31" s="463"/>
      <c r="AIH31" s="463"/>
      <c r="AII31" s="463"/>
      <c r="AIJ31" s="463"/>
      <c r="AIK31" s="463"/>
      <c r="AIL31" s="463"/>
      <c r="AIM31" s="463"/>
      <c r="AIN31" s="463"/>
      <c r="AIO31" s="463"/>
      <c r="AIP31" s="463"/>
      <c r="AIQ31" s="463"/>
      <c r="AIR31" s="463"/>
      <c r="AIS31" s="463"/>
      <c r="AIT31" s="463"/>
      <c r="AIU31" s="463"/>
      <c r="AIV31" s="463"/>
      <c r="AIW31" s="463"/>
      <c r="AIX31" s="463"/>
      <c r="AIY31" s="463"/>
      <c r="AIZ31" s="463"/>
      <c r="AJA31" s="463"/>
      <c r="AJB31" s="463"/>
      <c r="AJC31" s="463"/>
      <c r="AJD31" s="463"/>
      <c r="AJE31" s="463"/>
      <c r="AJF31" s="463"/>
      <c r="AJG31" s="463"/>
      <c r="AJH31" s="463"/>
      <c r="AJI31" s="463"/>
      <c r="AJJ31" s="463"/>
      <c r="AJK31" s="463"/>
      <c r="AJL31" s="463"/>
      <c r="AJM31" s="463"/>
      <c r="AJN31" s="463"/>
      <c r="AJO31" s="463"/>
      <c r="AJP31" s="463"/>
      <c r="AJQ31" s="463"/>
      <c r="AJR31" s="463"/>
      <c r="AJS31" s="463"/>
      <c r="AJT31" s="463"/>
      <c r="AJU31" s="463"/>
      <c r="AJV31" s="463"/>
      <c r="AJW31" s="463"/>
      <c r="AJX31" s="463"/>
      <c r="AJY31" s="463"/>
      <c r="AJZ31" s="463"/>
      <c r="AKA31" s="463"/>
      <c r="AKB31" s="463"/>
      <c r="AKC31" s="463"/>
      <c r="AKD31" s="463"/>
      <c r="AKE31" s="463"/>
      <c r="AKF31" s="461"/>
      <c r="AKG31" s="461"/>
      <c r="AKH31" s="461"/>
      <c r="AKI31" s="461"/>
      <c r="AKJ31" s="461"/>
      <c r="AKK31" s="461"/>
      <c r="AKL31" s="461"/>
      <c r="AKM31" s="461"/>
      <c r="AKN31" s="461"/>
    </row>
    <row r="32" spans="1:986">
      <c r="B32" s="784" t="s">
        <v>156</v>
      </c>
      <c r="C32" s="858"/>
      <c r="D32" s="766">
        <f t="shared" ref="D32:N32" si="13">D62/D9</f>
        <v>0.38690137436935051</v>
      </c>
      <c r="E32" s="766">
        <f t="shared" si="13"/>
        <v>0.56055263448386994</v>
      </c>
      <c r="F32" s="766">
        <f t="shared" si="13"/>
        <v>0.55108819540053333</v>
      </c>
      <c r="G32" s="766">
        <f t="shared" si="13"/>
        <v>0.39613584320303236</v>
      </c>
      <c r="H32" s="766">
        <f t="shared" si="13"/>
        <v>0.37216411139948774</v>
      </c>
      <c r="I32" s="766">
        <f t="shared" si="13"/>
        <v>0.36193920741843805</v>
      </c>
      <c r="J32" s="766">
        <f t="shared" si="13"/>
        <v>0.33835376538405287</v>
      </c>
      <c r="K32" s="766">
        <f t="shared" si="13"/>
        <v>0.31501897633043746</v>
      </c>
      <c r="L32" s="766">
        <f t="shared" si="13"/>
        <v>0.29503473706587141</v>
      </c>
      <c r="M32" s="766">
        <f t="shared" si="13"/>
        <v>0.27618927125591003</v>
      </c>
      <c r="N32" s="766">
        <f t="shared" si="13"/>
        <v>0.2585627412055499</v>
      </c>
      <c r="P32" s="465">
        <f t="shared" si="8"/>
        <v>-9.0847948471695084E-2</v>
      </c>
      <c r="Q32" s="653">
        <f t="shared" si="9"/>
        <v>-0.30524536545652048</v>
      </c>
      <c r="R32" s="654"/>
      <c r="S32" s="654">
        <f t="shared" si="10"/>
        <v>-4.2694587656460392E-2</v>
      </c>
      <c r="U32" s="463">
        <f t="shared" si="11"/>
        <v>0.66829109001488385</v>
      </c>
    </row>
    <row r="33" spans="1:16">
      <c r="D33" s="544"/>
      <c r="E33" s="544"/>
      <c r="F33" s="544"/>
      <c r="G33" s="544"/>
      <c r="H33" s="544"/>
      <c r="I33" s="544"/>
      <c r="J33" s="544"/>
      <c r="K33" s="544"/>
      <c r="L33" s="544"/>
      <c r="M33" s="544"/>
      <c r="N33" s="544"/>
      <c r="P33" s="534"/>
    </row>
    <row r="34" spans="1:16">
      <c r="B34" s="467" t="s">
        <v>652</v>
      </c>
      <c r="C34" s="466" t="s">
        <v>654</v>
      </c>
      <c r="D34" s="466"/>
      <c r="E34" s="466"/>
      <c r="F34" s="466"/>
      <c r="G34" s="466"/>
      <c r="H34" s="466"/>
      <c r="I34" s="466"/>
      <c r="J34" s="466"/>
      <c r="K34" s="466"/>
      <c r="L34" s="466"/>
      <c r="M34" s="466"/>
      <c r="N34" s="466"/>
      <c r="O34" s="466"/>
      <c r="P34" s="466"/>
    </row>
    <row r="36" spans="1:16">
      <c r="A36" s="885"/>
      <c r="B36" s="481" t="s">
        <v>206</v>
      </c>
      <c r="C36" s="495">
        <v>2018</v>
      </c>
      <c r="D36" s="474">
        <v>2019</v>
      </c>
      <c r="E36" s="474">
        <v>2020</v>
      </c>
      <c r="F36" s="474">
        <v>2021</v>
      </c>
      <c r="G36" s="474">
        <v>2022</v>
      </c>
      <c r="H36" s="474">
        <v>2023</v>
      </c>
      <c r="I36" s="474">
        <v>2025</v>
      </c>
      <c r="J36" s="474">
        <v>2030</v>
      </c>
      <c r="K36" s="474">
        <v>2035</v>
      </c>
      <c r="L36" s="474">
        <v>2040</v>
      </c>
      <c r="M36" s="474">
        <v>2045</v>
      </c>
      <c r="N36" s="474">
        <v>2050</v>
      </c>
      <c r="O36" s="82"/>
      <c r="P36" s="82"/>
    </row>
    <row r="37" spans="1:16">
      <c r="A37" s="885"/>
      <c r="B37" s="475" t="s">
        <v>493</v>
      </c>
      <c r="C37" s="482">
        <v>0</v>
      </c>
      <c r="D37" s="482">
        <v>0</v>
      </c>
      <c r="E37" s="482">
        <v>0</v>
      </c>
      <c r="F37" s="482">
        <v>2.4096952516876595E-2</v>
      </c>
      <c r="G37" s="482">
        <v>5.7626444527294887E-2</v>
      </c>
      <c r="H37" s="482">
        <v>8.237222577173732E-2</v>
      </c>
      <c r="I37" s="482">
        <v>0.12622165237378422</v>
      </c>
      <c r="J37" s="482">
        <v>0.32416765695597777</v>
      </c>
      <c r="K37" s="482">
        <v>0.39482200156921615</v>
      </c>
      <c r="L37" s="482">
        <v>0.53505318514042421</v>
      </c>
      <c r="M37" s="482">
        <v>0.5467359158459798</v>
      </c>
      <c r="N37" s="482">
        <v>0.68464273386801378</v>
      </c>
      <c r="O37" s="82"/>
      <c r="P37" s="82"/>
    </row>
    <row r="38" spans="1:16">
      <c r="A38" s="885"/>
      <c r="B38" s="475" t="s">
        <v>494</v>
      </c>
      <c r="C38" s="482">
        <v>0</v>
      </c>
      <c r="D38" s="482">
        <v>0</v>
      </c>
      <c r="E38" s="482">
        <v>0</v>
      </c>
      <c r="F38" s="482">
        <v>0</v>
      </c>
      <c r="G38" s="482">
        <v>0</v>
      </c>
      <c r="H38" s="482">
        <v>0</v>
      </c>
      <c r="I38" s="482">
        <v>0</v>
      </c>
      <c r="J38" s="482">
        <v>2.4399716114966101E-2</v>
      </c>
      <c r="K38" s="482">
        <v>0.12083393369873104</v>
      </c>
      <c r="L38" s="482">
        <v>0.22952521189462896</v>
      </c>
      <c r="M38" s="482">
        <v>0.34001958357584927</v>
      </c>
      <c r="N38" s="482">
        <v>0.4794038026979488</v>
      </c>
      <c r="O38" s="82"/>
      <c r="P38" s="82"/>
    </row>
    <row r="39" spans="1:16">
      <c r="A39" s="885"/>
      <c r="B39" s="475" t="s">
        <v>187</v>
      </c>
      <c r="C39" s="482">
        <v>0</v>
      </c>
      <c r="D39" s="482">
        <v>0</v>
      </c>
      <c r="E39" s="482">
        <v>0</v>
      </c>
      <c r="F39" s="482">
        <v>0</v>
      </c>
      <c r="G39" s="482">
        <v>0</v>
      </c>
      <c r="H39" s="482">
        <v>0</v>
      </c>
      <c r="I39" s="482">
        <v>0</v>
      </c>
      <c r="J39" s="482">
        <v>0</v>
      </c>
      <c r="K39" s="482">
        <v>1.0773400157673661E-2</v>
      </c>
      <c r="L39" s="482">
        <v>6.0295263389767637E-2</v>
      </c>
      <c r="M39" s="482">
        <v>0.20671633227013173</v>
      </c>
      <c r="N39" s="482">
        <v>0.49865724568492725</v>
      </c>
      <c r="O39" s="82"/>
      <c r="P39" s="82"/>
    </row>
    <row r="40" spans="1:16">
      <c r="A40" s="885"/>
      <c r="B40" s="475" t="s">
        <v>418</v>
      </c>
      <c r="C40" s="482">
        <v>8.5964197923453334</v>
      </c>
      <c r="D40" s="482">
        <v>8.7562923922347036</v>
      </c>
      <c r="E40" s="482">
        <v>4.6929983486468041</v>
      </c>
      <c r="F40" s="482">
        <v>6.0001411767022601</v>
      </c>
      <c r="G40" s="482">
        <v>7.1456791213845667</v>
      </c>
      <c r="H40" s="482">
        <v>6.781979921873039</v>
      </c>
      <c r="I40" s="482">
        <v>6.1848609663154352</v>
      </c>
      <c r="J40" s="482">
        <v>5.4608888447781281</v>
      </c>
      <c r="K40" s="482">
        <v>2.1057173417024813</v>
      </c>
      <c r="L40" s="482">
        <v>1.4045146109936137</v>
      </c>
      <c r="M40" s="482">
        <v>0.93147600477463333</v>
      </c>
      <c r="N40" s="482">
        <v>0.29341831451486233</v>
      </c>
      <c r="O40" s="82"/>
      <c r="P40" s="82"/>
    </row>
    <row r="41" spans="1:16">
      <c r="A41" s="885"/>
      <c r="B41" s="476" t="s">
        <v>495</v>
      </c>
      <c r="C41" s="482">
        <v>8.5964197923453334</v>
      </c>
      <c r="D41" s="482">
        <v>8.7562923922347036</v>
      </c>
      <c r="E41" s="482">
        <v>4.6929983486468041</v>
      </c>
      <c r="F41" s="482">
        <v>6.0242381292191372</v>
      </c>
      <c r="G41" s="482">
        <v>7.2033055659118617</v>
      </c>
      <c r="H41" s="482">
        <v>6.8643521476447766</v>
      </c>
      <c r="I41" s="482">
        <v>6.3110826186892108</v>
      </c>
      <c r="J41" s="482">
        <v>5.8094562178490721</v>
      </c>
      <c r="K41" s="482">
        <v>2.6321466771281075</v>
      </c>
      <c r="L41" s="482">
        <v>2.2293882714184403</v>
      </c>
      <c r="M41" s="482">
        <v>2.0249478364665943</v>
      </c>
      <c r="N41" s="482">
        <v>1.9561220967657569</v>
      </c>
      <c r="O41" s="82"/>
      <c r="P41" s="82"/>
    </row>
    <row r="42" spans="1:16">
      <c r="A42" s="885"/>
      <c r="B42" s="474"/>
      <c r="C42" s="474"/>
      <c r="D42" s="474"/>
      <c r="E42" s="474"/>
      <c r="F42" s="474"/>
      <c r="G42" s="474"/>
      <c r="H42" s="474"/>
      <c r="I42" s="474"/>
      <c r="J42" s="474"/>
      <c r="K42" s="474"/>
      <c r="L42" s="474"/>
      <c r="M42" s="474"/>
      <c r="N42" s="474"/>
      <c r="O42" s="82"/>
      <c r="P42" s="82"/>
    </row>
    <row r="43" spans="1:16">
      <c r="A43" s="885"/>
      <c r="B43" s="486" t="s">
        <v>528</v>
      </c>
      <c r="C43" s="496">
        <v>2018</v>
      </c>
      <c r="D43" s="474">
        <v>2019</v>
      </c>
      <c r="E43" s="474">
        <v>2020</v>
      </c>
      <c r="F43" s="474">
        <v>2021</v>
      </c>
      <c r="G43" s="474">
        <v>2022</v>
      </c>
      <c r="H43" s="474">
        <v>2023</v>
      </c>
      <c r="I43" s="474">
        <v>2025</v>
      </c>
      <c r="J43" s="474">
        <v>2030</v>
      </c>
      <c r="K43" s="474">
        <v>2035</v>
      </c>
      <c r="L43" s="474">
        <v>2040</v>
      </c>
      <c r="M43" s="474">
        <v>2045</v>
      </c>
      <c r="N43" s="474">
        <v>2050</v>
      </c>
      <c r="O43" s="82"/>
      <c r="P43" s="82"/>
    </row>
    <row r="44" spans="1:16">
      <c r="A44" s="885"/>
      <c r="B44" s="475" t="s">
        <v>493</v>
      </c>
      <c r="C44" s="543">
        <v>0</v>
      </c>
      <c r="D44" s="543">
        <v>0</v>
      </c>
      <c r="E44" s="543">
        <v>0</v>
      </c>
      <c r="F44" s="543">
        <v>3.4179681579646105E-2</v>
      </c>
      <c r="G44" s="543">
        <v>8.437823126939259E-2</v>
      </c>
      <c r="H44" s="543">
        <v>0.12188843066239809</v>
      </c>
      <c r="I44" s="543">
        <v>0.21278204917674357</v>
      </c>
      <c r="J44" s="543">
        <v>0.59760671359117978</v>
      </c>
      <c r="K44" s="543">
        <v>1.3842940369669454</v>
      </c>
      <c r="L44" s="543">
        <v>2.0573192768565565</v>
      </c>
      <c r="M44" s="543">
        <v>2.297009389221754</v>
      </c>
      <c r="N44" s="543">
        <v>2.997547967328658</v>
      </c>
      <c r="O44" s="82"/>
      <c r="P44" s="82"/>
    </row>
    <row r="45" spans="1:16">
      <c r="A45" s="885"/>
      <c r="B45" s="475" t="s">
        <v>494</v>
      </c>
      <c r="C45" s="543">
        <v>0</v>
      </c>
      <c r="D45" s="543">
        <v>0</v>
      </c>
      <c r="E45" s="543">
        <v>0</v>
      </c>
      <c r="F45" s="543">
        <v>0</v>
      </c>
      <c r="G45" s="543">
        <v>0</v>
      </c>
      <c r="H45" s="543">
        <v>0</v>
      </c>
      <c r="I45" s="543">
        <v>0</v>
      </c>
      <c r="J45" s="543">
        <v>4.4981150485357606E-2</v>
      </c>
      <c r="K45" s="543">
        <v>0.46143134565564692</v>
      </c>
      <c r="L45" s="543">
        <v>1.1143812749639661</v>
      </c>
      <c r="M45" s="543">
        <v>2.297009389221754</v>
      </c>
      <c r="N45" s="543">
        <v>4.2822113818980831</v>
      </c>
      <c r="O45" s="82"/>
      <c r="P45" s="82"/>
    </row>
    <row r="46" spans="1:16">
      <c r="A46" s="885"/>
      <c r="B46" s="475" t="s">
        <v>187</v>
      </c>
      <c r="C46" s="543">
        <v>0</v>
      </c>
      <c r="D46" s="543">
        <v>0</v>
      </c>
      <c r="E46" s="543">
        <v>0</v>
      </c>
      <c r="F46" s="543">
        <v>0</v>
      </c>
      <c r="G46" s="543">
        <v>0</v>
      </c>
      <c r="H46" s="543">
        <v>0</v>
      </c>
      <c r="I46" s="543">
        <v>0</v>
      </c>
      <c r="J46" s="543">
        <v>0</v>
      </c>
      <c r="K46" s="543">
        <v>0</v>
      </c>
      <c r="L46" s="543">
        <v>0</v>
      </c>
      <c r="M46" s="543">
        <v>0</v>
      </c>
      <c r="N46" s="543">
        <v>0</v>
      </c>
      <c r="O46" s="82"/>
      <c r="P46" s="82"/>
    </row>
    <row r="47" spans="1:16">
      <c r="A47" s="885"/>
      <c r="B47" s="475" t="s">
        <v>418</v>
      </c>
      <c r="C47" s="543">
        <v>10.20582801967787</v>
      </c>
      <c r="D47" s="543">
        <v>10.435435132929365</v>
      </c>
      <c r="E47" s="543">
        <v>7.1266296296164011</v>
      </c>
      <c r="F47" s="543">
        <v>8.5107407133318826</v>
      </c>
      <c r="G47" s="543">
        <v>10.462900677404678</v>
      </c>
      <c r="H47" s="543">
        <v>10.035480791204112</v>
      </c>
      <c r="I47" s="543">
        <v>10.426320409660416</v>
      </c>
      <c r="J47" s="543">
        <v>10.067209870532423</v>
      </c>
      <c r="K47" s="543">
        <v>7.382901530490348</v>
      </c>
      <c r="L47" s="543">
        <v>5.4004631017484499</v>
      </c>
      <c r="M47" s="543">
        <v>3.9134234038592863</v>
      </c>
      <c r="N47" s="543">
        <v>1.2846634145694249</v>
      </c>
      <c r="O47" s="82"/>
      <c r="P47" s="82"/>
    </row>
    <row r="48" spans="1:16">
      <c r="A48" s="885"/>
      <c r="B48" s="476" t="s">
        <v>495</v>
      </c>
      <c r="C48" s="543">
        <v>10.20582801967787</v>
      </c>
      <c r="D48" s="543">
        <v>10.435435132929365</v>
      </c>
      <c r="E48" s="543">
        <v>7.1266296296164011</v>
      </c>
      <c r="F48" s="543">
        <v>8.5449203949115269</v>
      </c>
      <c r="G48" s="543">
        <v>10.547278908674073</v>
      </c>
      <c r="H48" s="543">
        <v>10.157369221866507</v>
      </c>
      <c r="I48" s="543">
        <v>10.639102458837154</v>
      </c>
      <c r="J48" s="543">
        <v>10.709797734608957</v>
      </c>
      <c r="K48" s="543">
        <v>9.2286269131129384</v>
      </c>
      <c r="L48" s="543">
        <v>8.5721636535689623</v>
      </c>
      <c r="M48" s="543">
        <v>8.5074421823027819</v>
      </c>
      <c r="N48" s="543">
        <v>8.5644227637961663</v>
      </c>
      <c r="O48" s="82"/>
      <c r="P48" s="82"/>
    </row>
    <row r="49" spans="1:14" s="82" customFormat="1">
      <c r="A49" s="885"/>
      <c r="B49" s="482"/>
      <c r="C49" s="482"/>
      <c r="D49" s="482"/>
      <c r="E49" s="482"/>
      <c r="F49" s="482"/>
      <c r="G49" s="482"/>
      <c r="H49" s="482"/>
      <c r="I49" s="482"/>
      <c r="J49" s="482"/>
      <c r="K49" s="482"/>
      <c r="L49" s="482"/>
      <c r="M49" s="482"/>
      <c r="N49" s="482"/>
    </row>
    <row r="50" spans="1:14" s="82" customFormat="1">
      <c r="A50" s="885"/>
      <c r="B50" s="481" t="s">
        <v>496</v>
      </c>
      <c r="C50" s="496">
        <v>2018</v>
      </c>
      <c r="D50" s="474">
        <v>2019</v>
      </c>
      <c r="E50" s="474">
        <v>2020</v>
      </c>
      <c r="F50" s="474">
        <v>2021</v>
      </c>
      <c r="G50" s="474">
        <v>2022</v>
      </c>
      <c r="H50" s="474">
        <v>2023</v>
      </c>
      <c r="I50" s="474">
        <v>2025</v>
      </c>
      <c r="J50" s="474">
        <v>2030</v>
      </c>
      <c r="K50" s="474">
        <v>2035</v>
      </c>
      <c r="L50" s="474">
        <v>2040</v>
      </c>
      <c r="M50" s="474">
        <v>2045</v>
      </c>
      <c r="N50" s="474">
        <v>2050</v>
      </c>
    </row>
    <row r="51" spans="1:14" s="82" customFormat="1">
      <c r="A51" s="885"/>
      <c r="B51" s="747" t="s">
        <v>493</v>
      </c>
      <c r="C51" s="748">
        <v>0</v>
      </c>
      <c r="D51" s="748">
        <v>0</v>
      </c>
      <c r="E51" s="748">
        <v>0</v>
      </c>
      <c r="F51" s="748">
        <v>0.13889087034973138</v>
      </c>
      <c r="G51" s="748">
        <v>0.44956115307220235</v>
      </c>
      <c r="H51" s="748">
        <v>0.78725529771127256</v>
      </c>
      <c r="I51" s="748">
        <v>1.4951048746683437</v>
      </c>
      <c r="J51" s="748">
        <v>4.1800047154737809</v>
      </c>
      <c r="K51" s="748">
        <v>10.472315290811371</v>
      </c>
      <c r="L51" s="748">
        <v>15.910625644088865</v>
      </c>
      <c r="M51" s="748">
        <v>17.79712805237547</v>
      </c>
      <c r="N51" s="748">
        <v>23.131821651593203</v>
      </c>
    </row>
    <row r="52" spans="1:14" s="82" customFormat="1">
      <c r="A52" s="885"/>
      <c r="B52" s="747" t="s">
        <v>494</v>
      </c>
      <c r="C52" s="748">
        <v>0</v>
      </c>
      <c r="D52" s="748">
        <v>0</v>
      </c>
      <c r="E52" s="748">
        <v>0</v>
      </c>
      <c r="F52" s="748">
        <v>0</v>
      </c>
      <c r="G52" s="748">
        <v>0</v>
      </c>
      <c r="H52" s="748">
        <v>0</v>
      </c>
      <c r="I52" s="748">
        <v>0</v>
      </c>
      <c r="J52" s="748">
        <v>0.31462401084211344</v>
      </c>
      <c r="K52" s="748">
        <v>3.424966235303192</v>
      </c>
      <c r="L52" s="748">
        <v>8.2205206020247097</v>
      </c>
      <c r="M52" s="748">
        <v>16.32108485839434</v>
      </c>
      <c r="N52" s="748">
        <v>29.408287798045862</v>
      </c>
    </row>
    <row r="53" spans="1:14" s="82" customFormat="1">
      <c r="A53" s="885"/>
      <c r="B53" s="747" t="s">
        <v>187</v>
      </c>
      <c r="C53" s="748">
        <v>0</v>
      </c>
      <c r="D53" s="748">
        <v>0</v>
      </c>
      <c r="E53" s="748">
        <v>0</v>
      </c>
      <c r="F53" s="748">
        <v>0</v>
      </c>
      <c r="G53" s="748">
        <v>0</v>
      </c>
      <c r="H53" s="748">
        <v>0</v>
      </c>
      <c r="I53" s="748">
        <v>0</v>
      </c>
      <c r="J53" s="748">
        <v>0</v>
      </c>
      <c r="K53" s="748">
        <v>6.5805528300596119E-2</v>
      </c>
      <c r="L53" s="748">
        <v>0.39773495519008029</v>
      </c>
      <c r="M53" s="748">
        <v>1.4760431939811425</v>
      </c>
      <c r="N53" s="748">
        <v>3.6371717042302558</v>
      </c>
    </row>
    <row r="54" spans="1:14" s="82" customFormat="1">
      <c r="A54" s="885"/>
      <c r="B54" s="747" t="s">
        <v>418</v>
      </c>
      <c r="C54" s="748">
        <v>70.5090551750245</v>
      </c>
      <c r="D54" s="748">
        <v>72.435893698184842</v>
      </c>
      <c r="E54" s="748">
        <v>29.747148151556743</v>
      </c>
      <c r="F54" s="748">
        <v>34.58382671708317</v>
      </c>
      <c r="G54" s="748">
        <v>55.745582980953046</v>
      </c>
      <c r="H54" s="748">
        <v>64.817352844894771</v>
      </c>
      <c r="I54" s="748">
        <v>73.260138858748789</v>
      </c>
      <c r="J54" s="748">
        <v>70.415850045615755</v>
      </c>
      <c r="K54" s="748">
        <v>55.852348217660598</v>
      </c>
      <c r="L54" s="748">
        <v>41.765392315733209</v>
      </c>
      <c r="M54" s="748">
        <v>30.321032978121121</v>
      </c>
      <c r="N54" s="748">
        <v>9.9136378506828269</v>
      </c>
    </row>
    <row r="55" spans="1:14" s="82" customFormat="1">
      <c r="A55" s="885"/>
      <c r="B55" s="749" t="s">
        <v>495</v>
      </c>
      <c r="C55" s="748">
        <v>70.5090551750245</v>
      </c>
      <c r="D55" s="748">
        <v>72.435893698184842</v>
      </c>
      <c r="E55" s="748">
        <v>29.747148151556743</v>
      </c>
      <c r="F55" s="748">
        <v>34.722717587432861</v>
      </c>
      <c r="G55" s="748">
        <v>56.195144134025306</v>
      </c>
      <c r="H55" s="748">
        <v>65.604608142606054</v>
      </c>
      <c r="I55" s="748">
        <v>74.755243733417132</v>
      </c>
      <c r="J55" s="748">
        <v>74.910478771931636</v>
      </c>
      <c r="K55" s="748">
        <v>69.815435272075774</v>
      </c>
      <c r="L55" s="748">
        <v>66.294273517036828</v>
      </c>
      <c r="M55" s="748">
        <v>65.915289082872249</v>
      </c>
      <c r="N55" s="748">
        <v>66.090919004552063</v>
      </c>
    </row>
    <row r="56" spans="1:14" s="82" customFormat="1">
      <c r="A56" s="885"/>
      <c r="B56" s="482"/>
      <c r="C56" s="482"/>
      <c r="D56" s="482"/>
      <c r="E56" s="482"/>
      <c r="F56" s="482"/>
      <c r="G56" s="482"/>
      <c r="H56" s="482"/>
      <c r="I56" s="482"/>
      <c r="J56" s="482"/>
      <c r="K56" s="482"/>
      <c r="L56" s="482"/>
      <c r="M56" s="482"/>
      <c r="N56" s="482"/>
    </row>
    <row r="57" spans="1:14" s="82" customFormat="1">
      <c r="A57" s="885"/>
      <c r="B57" s="481" t="s">
        <v>60</v>
      </c>
      <c r="C57" s="496">
        <v>2018</v>
      </c>
      <c r="D57" s="474">
        <v>2019</v>
      </c>
      <c r="E57" s="474">
        <v>2020</v>
      </c>
      <c r="F57" s="474">
        <v>2021</v>
      </c>
      <c r="G57" s="474">
        <v>2022</v>
      </c>
      <c r="H57" s="474">
        <v>2023</v>
      </c>
      <c r="I57" s="474">
        <v>2025</v>
      </c>
      <c r="J57" s="474">
        <v>2030</v>
      </c>
      <c r="K57" s="474">
        <v>2035</v>
      </c>
      <c r="L57" s="474">
        <v>2040</v>
      </c>
      <c r="M57" s="474">
        <v>2045</v>
      </c>
      <c r="N57" s="474">
        <v>2050</v>
      </c>
    </row>
    <row r="58" spans="1:14" s="82" customFormat="1">
      <c r="A58" s="885"/>
      <c r="B58" s="498" t="s">
        <v>493</v>
      </c>
      <c r="C58" s="499">
        <v>0</v>
      </c>
      <c r="D58" s="499">
        <v>0</v>
      </c>
      <c r="E58" s="499">
        <v>0</v>
      </c>
      <c r="F58" s="499">
        <v>0.19716750444625408</v>
      </c>
      <c r="G58" s="499">
        <v>0.59156582886888986</v>
      </c>
      <c r="H58" s="499">
        <v>0.99151595414540794</v>
      </c>
      <c r="I58" s="499">
        <v>1.8341085762188716</v>
      </c>
      <c r="J58" s="499">
        <v>5.1017790860209384</v>
      </c>
      <c r="K58" s="499">
        <v>12.251431329347533</v>
      </c>
      <c r="L58" s="499">
        <v>18.502998106085847</v>
      </c>
      <c r="M58" s="499">
        <v>20.640873357443205</v>
      </c>
      <c r="N58" s="499">
        <v>26.814012352789874</v>
      </c>
    </row>
    <row r="59" spans="1:14" s="82" customFormat="1">
      <c r="A59" s="885"/>
      <c r="B59" s="498" t="s">
        <v>494</v>
      </c>
      <c r="C59" s="499">
        <v>0</v>
      </c>
      <c r="D59" s="499">
        <v>0</v>
      </c>
      <c r="E59" s="499">
        <v>0</v>
      </c>
      <c r="F59" s="499">
        <v>0</v>
      </c>
      <c r="G59" s="499">
        <v>0</v>
      </c>
      <c r="H59" s="499">
        <v>0</v>
      </c>
      <c r="I59" s="499">
        <v>0</v>
      </c>
      <c r="J59" s="499">
        <v>0.38400487744243716</v>
      </c>
      <c r="K59" s="499">
        <v>4.0072315146575699</v>
      </c>
      <c r="L59" s="499">
        <v>9.5644270888833045</v>
      </c>
      <c r="M59" s="499">
        <v>18.958113831191945</v>
      </c>
      <c r="N59" s="499">
        <v>34.169902982641894</v>
      </c>
    </row>
    <row r="60" spans="1:14" s="82" customFormat="1">
      <c r="A60" s="885"/>
      <c r="B60" s="498" t="s">
        <v>187</v>
      </c>
      <c r="C60" s="499">
        <v>0</v>
      </c>
      <c r="D60" s="499">
        <v>0</v>
      </c>
      <c r="E60" s="499">
        <v>0</v>
      </c>
      <c r="F60" s="499">
        <v>0</v>
      </c>
      <c r="G60" s="499">
        <v>0</v>
      </c>
      <c r="H60" s="499">
        <v>0</v>
      </c>
      <c r="I60" s="499">
        <v>0</v>
      </c>
      <c r="J60" s="499">
        <v>0</v>
      </c>
      <c r="K60" s="499">
        <v>7.6578928458269774E-2</v>
      </c>
      <c r="L60" s="499">
        <v>0.45803021857984794</v>
      </c>
      <c r="M60" s="499">
        <v>1.6827595262512742</v>
      </c>
      <c r="N60" s="499">
        <v>4.135828949915183</v>
      </c>
    </row>
    <row r="61" spans="1:14" s="82" customFormat="1">
      <c r="A61" s="885"/>
      <c r="B61" s="498" t="s">
        <v>418</v>
      </c>
      <c r="C61" s="499">
        <v>89.311302987047696</v>
      </c>
      <c r="D61" s="499">
        <v>91.62762122334891</v>
      </c>
      <c r="E61" s="499">
        <v>41.566776129819949</v>
      </c>
      <c r="F61" s="499">
        <v>49.094708607117312</v>
      </c>
      <c r="G61" s="499">
        <v>73.354162779742296</v>
      </c>
      <c r="H61" s="499">
        <v>81.634813557971924</v>
      </c>
      <c r="I61" s="499">
        <v>89.871320234724635</v>
      </c>
      <c r="J61" s="499">
        <v>85.943948760926304</v>
      </c>
      <c r="K61" s="499">
        <v>65.340967089853422</v>
      </c>
      <c r="L61" s="499">
        <v>48.570370028475274</v>
      </c>
      <c r="M61" s="499">
        <v>35.165932386755038</v>
      </c>
      <c r="N61" s="499">
        <v>11.491719579767114</v>
      </c>
    </row>
    <row r="62" spans="1:14" s="82" customFormat="1">
      <c r="A62" s="885"/>
      <c r="B62" s="500" t="s">
        <v>495</v>
      </c>
      <c r="C62" s="499">
        <v>89.311302987047696</v>
      </c>
      <c r="D62" s="499">
        <v>91.62762122334891</v>
      </c>
      <c r="E62" s="499">
        <v>41.566776129819949</v>
      </c>
      <c r="F62" s="499">
        <v>49.291876111563525</v>
      </c>
      <c r="G62" s="499">
        <v>73.945728608611233</v>
      </c>
      <c r="H62" s="499">
        <v>82.626329512117337</v>
      </c>
      <c r="I62" s="499">
        <v>91.705428810943488</v>
      </c>
      <c r="J62" s="499">
        <v>91.429732724389666</v>
      </c>
      <c r="K62" s="499">
        <v>81.676208862316827</v>
      </c>
      <c r="L62" s="499">
        <v>77.095825442024235</v>
      </c>
      <c r="M62" s="499">
        <v>76.447679101641626</v>
      </c>
      <c r="N62" s="499">
        <v>76.61146386511399</v>
      </c>
    </row>
    <row r="63" spans="1:14" s="82" customFormat="1">
      <c r="A63" s="207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s="82" customFormat="1">
      <c r="A64" s="207"/>
      <c r="B64"/>
      <c r="C64" s="497"/>
      <c r="D64"/>
      <c r="E64"/>
      <c r="F64"/>
      <c r="G64"/>
      <c r="H64"/>
      <c r="I64"/>
      <c r="J64"/>
      <c r="K64"/>
      <c r="L64"/>
      <c r="M64"/>
      <c r="N64"/>
    </row>
    <row r="65" spans="1:972">
      <c r="B65" s="481" t="s">
        <v>695</v>
      </c>
      <c r="C65" s="496">
        <v>2018</v>
      </c>
      <c r="D65" s="474">
        <v>2019</v>
      </c>
      <c r="E65" s="474">
        <v>2020</v>
      </c>
      <c r="F65" s="474">
        <v>2021</v>
      </c>
      <c r="G65" s="474">
        <v>2022</v>
      </c>
      <c r="H65" s="474">
        <v>2023</v>
      </c>
      <c r="I65" s="474">
        <v>2025</v>
      </c>
      <c r="J65" s="474">
        <v>2030</v>
      </c>
      <c r="K65" s="474">
        <v>2035</v>
      </c>
      <c r="L65" s="474">
        <v>2040</v>
      </c>
      <c r="M65" s="474">
        <v>2045</v>
      </c>
      <c r="N65" s="474">
        <v>2050</v>
      </c>
      <c r="O65" s="82"/>
      <c r="P65" s="82"/>
    </row>
    <row r="66" spans="1:972">
      <c r="B66" s="498" t="s">
        <v>493</v>
      </c>
      <c r="C66" s="923">
        <v>0</v>
      </c>
      <c r="D66" s="923">
        <v>0</v>
      </c>
      <c r="E66" s="923">
        <v>0</v>
      </c>
      <c r="F66" s="923">
        <v>4.0000000000000001E-3</v>
      </c>
      <c r="G66" s="923">
        <v>8.0000000000000002E-3</v>
      </c>
      <c r="H66" s="923">
        <v>1.1999999999999999E-2</v>
      </c>
      <c r="I66" s="923">
        <v>2.0000000000000021E-2</v>
      </c>
      <c r="J66" s="923">
        <v>5.5799999999999947E-2</v>
      </c>
      <c r="K66" s="923">
        <v>0.15000000000000011</v>
      </c>
      <c r="L66" s="923">
        <v>0.24000000000000041</v>
      </c>
      <c r="M66" s="923">
        <v>0.26999999999999957</v>
      </c>
      <c r="N66" s="923">
        <v>0.3499999999999997</v>
      </c>
      <c r="O66" s="82"/>
      <c r="P66" s="82"/>
    </row>
    <row r="67" spans="1:972">
      <c r="B67" s="498" t="s">
        <v>494</v>
      </c>
      <c r="C67" s="923">
        <v>0</v>
      </c>
      <c r="D67" s="923">
        <v>0</v>
      </c>
      <c r="E67" s="923">
        <v>0</v>
      </c>
      <c r="F67" s="923">
        <v>0</v>
      </c>
      <c r="G67" s="923">
        <v>0</v>
      </c>
      <c r="H67" s="923">
        <v>0</v>
      </c>
      <c r="I67" s="923">
        <v>0</v>
      </c>
      <c r="J67" s="923">
        <v>4.2000000000000058E-3</v>
      </c>
      <c r="K67" s="923">
        <v>4.9062408386420557E-2</v>
      </c>
      <c r="L67" s="923">
        <v>0.12405894915900105</v>
      </c>
      <c r="M67" s="923">
        <v>0.24798808876834616</v>
      </c>
      <c r="N67" s="923">
        <v>0.44601553421304085</v>
      </c>
      <c r="O67" s="82"/>
      <c r="P67" s="82"/>
    </row>
    <row r="68" spans="1:972">
      <c r="B68" s="498" t="s">
        <v>187</v>
      </c>
      <c r="C68" s="923">
        <v>0</v>
      </c>
      <c r="D68" s="923">
        <v>0</v>
      </c>
      <c r="E68" s="923">
        <v>0</v>
      </c>
      <c r="F68" s="923">
        <v>0</v>
      </c>
      <c r="G68" s="923">
        <v>0</v>
      </c>
      <c r="H68" s="923">
        <v>0</v>
      </c>
      <c r="I68" s="923">
        <v>0</v>
      </c>
      <c r="J68" s="923">
        <v>0</v>
      </c>
      <c r="K68" s="923">
        <v>9.375916135794251E-4</v>
      </c>
      <c r="L68" s="923">
        <v>5.9410508409989708E-3</v>
      </c>
      <c r="M68" s="923">
        <v>2.2011911231653584E-2</v>
      </c>
      <c r="N68" s="923">
        <v>5.3984465786960187E-2</v>
      </c>
      <c r="O68" s="82"/>
      <c r="P68" s="82"/>
    </row>
    <row r="69" spans="1:972">
      <c r="B69" s="498" t="s">
        <v>418</v>
      </c>
      <c r="C69" s="923">
        <v>1</v>
      </c>
      <c r="D69" s="923">
        <v>1</v>
      </c>
      <c r="E69" s="923">
        <v>1</v>
      </c>
      <c r="F69" s="923">
        <v>0.99600000000000088</v>
      </c>
      <c r="G69" s="923">
        <v>0.99199999999999933</v>
      </c>
      <c r="H69" s="923">
        <v>0.98799999999999999</v>
      </c>
      <c r="I69" s="923">
        <v>0.9800000000000002</v>
      </c>
      <c r="J69" s="923">
        <v>0.94000000000000017</v>
      </c>
      <c r="K69" s="923">
        <v>0.79999999999999949</v>
      </c>
      <c r="L69" s="923">
        <v>0.63000000000000012</v>
      </c>
      <c r="M69" s="923">
        <v>0.45999999999999858</v>
      </c>
      <c r="N69" s="923">
        <v>0.15000000000000022</v>
      </c>
      <c r="O69" s="82"/>
      <c r="P69" s="82"/>
    </row>
    <row r="70" spans="1:972">
      <c r="B70" s="500" t="s">
        <v>495</v>
      </c>
      <c r="C70" s="923">
        <v>1</v>
      </c>
      <c r="D70" s="923">
        <v>1</v>
      </c>
      <c r="E70" s="923">
        <v>1</v>
      </c>
      <c r="F70" s="923">
        <v>1</v>
      </c>
      <c r="G70" s="923">
        <v>1</v>
      </c>
      <c r="H70" s="923">
        <v>1</v>
      </c>
      <c r="I70" s="923">
        <v>1</v>
      </c>
      <c r="J70" s="923">
        <v>1</v>
      </c>
      <c r="K70" s="923">
        <v>1</v>
      </c>
      <c r="L70" s="923">
        <v>1</v>
      </c>
      <c r="M70" s="923">
        <v>1</v>
      </c>
      <c r="N70" s="923">
        <v>1</v>
      </c>
      <c r="O70" s="82"/>
      <c r="P70" s="82"/>
    </row>
    <row r="71" spans="1:972">
      <c r="C71"/>
      <c r="O71" s="82"/>
      <c r="P71" s="82"/>
    </row>
    <row r="72" spans="1:972">
      <c r="O72" s="82"/>
      <c r="P72" s="82"/>
    </row>
    <row r="73" spans="1:972">
      <c r="B73" s="1597" t="s">
        <v>60</v>
      </c>
      <c r="C73" s="496">
        <v>2018</v>
      </c>
      <c r="D73" s="474">
        <v>2019</v>
      </c>
      <c r="E73" s="474">
        <v>2020</v>
      </c>
      <c r="F73" s="474">
        <v>2021</v>
      </c>
      <c r="G73" s="474">
        <v>2022</v>
      </c>
      <c r="H73" s="474">
        <v>2023</v>
      </c>
      <c r="I73" s="474">
        <v>2025</v>
      </c>
      <c r="J73" s="474">
        <v>2030</v>
      </c>
      <c r="K73" s="474">
        <v>2035</v>
      </c>
      <c r="L73" s="474">
        <v>2040</v>
      </c>
      <c r="M73" s="474">
        <v>2045</v>
      </c>
      <c r="N73" s="474">
        <v>2050</v>
      </c>
      <c r="O73" s="82"/>
      <c r="P73" s="82"/>
    </row>
    <row r="74" spans="1:972">
      <c r="B74" s="498" t="s">
        <v>841</v>
      </c>
      <c r="C74" s="499">
        <v>0</v>
      </c>
      <c r="D74" s="499">
        <v>0</v>
      </c>
      <c r="E74" s="499">
        <v>0</v>
      </c>
      <c r="F74" s="499">
        <v>0</v>
      </c>
      <c r="G74" s="499">
        <v>0</v>
      </c>
      <c r="H74" s="499">
        <v>0</v>
      </c>
      <c r="I74" s="499">
        <v>0</v>
      </c>
      <c r="J74" s="748">
        <v>0.73847091815853294</v>
      </c>
      <c r="K74" s="748">
        <v>7.8156129204906568</v>
      </c>
      <c r="L74" s="748">
        <v>19.047457900768777</v>
      </c>
      <c r="M74" s="748">
        <v>38.861853394189623</v>
      </c>
      <c r="N74" s="748">
        <v>71.619678961003359</v>
      </c>
      <c r="O74" s="82"/>
      <c r="P74" s="82"/>
    </row>
    <row r="75" spans="1:972"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</row>
    <row r="77" spans="1:972" s="478" customFormat="1">
      <c r="A77" s="884"/>
      <c r="B77" s="483" t="s">
        <v>497</v>
      </c>
      <c r="C77" s="494"/>
      <c r="D77" s="484"/>
      <c r="E77" s="484"/>
      <c r="F77" s="484"/>
      <c r="G77" s="484"/>
      <c r="H77" s="484"/>
      <c r="I77" s="484"/>
      <c r="J77" s="487"/>
      <c r="K77" s="484"/>
      <c r="L77" s="485"/>
      <c r="M77" s="485"/>
      <c r="O77" s="479"/>
      <c r="Q77" s="483"/>
      <c r="R77" s="483"/>
      <c r="S77" s="483"/>
      <c r="T77" s="483"/>
      <c r="U77" s="483"/>
      <c r="V77" s="483"/>
      <c r="W77" s="483"/>
      <c r="X77" s="483"/>
      <c r="Y77" s="483"/>
      <c r="Z77" s="483"/>
      <c r="AA77" s="483"/>
      <c r="AB77" s="483"/>
      <c r="AC77" s="483"/>
      <c r="AD77" s="483"/>
      <c r="AE77" s="483"/>
      <c r="AF77" s="483"/>
      <c r="AG77" s="483"/>
      <c r="AH77" s="483"/>
      <c r="AI77" s="483"/>
      <c r="AJ77" s="483"/>
      <c r="AK77" s="483"/>
      <c r="AL77" s="483"/>
      <c r="AM77" s="483"/>
      <c r="AN77" s="483"/>
      <c r="AO77" s="483"/>
      <c r="AP77" s="483"/>
      <c r="AQ77" s="483"/>
      <c r="AR77" s="483"/>
      <c r="AS77" s="483"/>
      <c r="AT77" s="483"/>
      <c r="AU77" s="483"/>
      <c r="AV77" s="483"/>
      <c r="AW77" s="483"/>
      <c r="AX77" s="483"/>
      <c r="AY77" s="483"/>
      <c r="AZ77" s="483"/>
      <c r="BA77" s="483"/>
      <c r="BB77" s="483"/>
      <c r="BC77" s="483"/>
      <c r="BD77" s="483"/>
      <c r="BE77" s="483"/>
      <c r="BF77" s="483"/>
      <c r="BG77" s="483"/>
      <c r="BH77" s="483"/>
      <c r="BI77" s="483"/>
      <c r="BJ77" s="483"/>
      <c r="BK77" s="483"/>
      <c r="BL77" s="483"/>
      <c r="BM77" s="483"/>
      <c r="BN77" s="483"/>
      <c r="BO77" s="483"/>
      <c r="BP77" s="483"/>
      <c r="BQ77" s="483"/>
      <c r="BR77" s="483"/>
      <c r="BS77" s="483"/>
      <c r="BT77" s="483"/>
      <c r="BU77" s="483"/>
      <c r="BV77" s="483"/>
      <c r="BW77" s="483"/>
      <c r="BX77" s="483"/>
      <c r="BY77" s="483"/>
      <c r="BZ77" s="483"/>
      <c r="CA77" s="483"/>
      <c r="CB77" s="483"/>
      <c r="CC77" s="483"/>
      <c r="CD77" s="483"/>
      <c r="CE77" s="483"/>
      <c r="CF77" s="483"/>
      <c r="CG77" s="483"/>
      <c r="CH77" s="483"/>
      <c r="CI77" s="483"/>
      <c r="CJ77" s="483"/>
      <c r="CK77" s="483"/>
      <c r="CL77" s="483"/>
      <c r="CM77" s="483"/>
      <c r="CN77" s="483"/>
      <c r="CO77" s="483"/>
      <c r="CP77" s="483"/>
      <c r="CQ77" s="483"/>
      <c r="CR77" s="483"/>
      <c r="CS77" s="483"/>
      <c r="CT77" s="483"/>
      <c r="CU77" s="483"/>
      <c r="CV77" s="483"/>
      <c r="CW77" s="483"/>
      <c r="CX77" s="483"/>
      <c r="CY77" s="483"/>
      <c r="CZ77" s="483"/>
      <c r="DA77" s="483"/>
      <c r="DB77" s="483"/>
      <c r="DC77" s="483"/>
      <c r="DD77" s="483"/>
      <c r="DE77" s="483"/>
      <c r="DF77" s="483"/>
      <c r="DG77" s="483"/>
      <c r="DH77" s="483"/>
      <c r="DI77" s="483"/>
      <c r="DJ77" s="483"/>
      <c r="DK77" s="483"/>
      <c r="DL77" s="483"/>
      <c r="DM77" s="483"/>
      <c r="DN77" s="483"/>
      <c r="DO77" s="483"/>
      <c r="DP77" s="483"/>
      <c r="DQ77" s="483"/>
      <c r="DR77" s="483"/>
      <c r="DS77" s="483"/>
      <c r="DT77" s="483"/>
      <c r="DU77" s="483"/>
      <c r="DV77" s="483"/>
      <c r="DW77" s="483"/>
      <c r="DX77" s="483"/>
      <c r="DY77" s="483"/>
      <c r="DZ77" s="483"/>
      <c r="EA77" s="483"/>
      <c r="EB77" s="483"/>
      <c r="EC77" s="483"/>
      <c r="ED77" s="483"/>
      <c r="EE77" s="483"/>
      <c r="EF77" s="483"/>
      <c r="EG77" s="483"/>
      <c r="EH77" s="483"/>
      <c r="EI77" s="483"/>
      <c r="EJ77" s="483"/>
      <c r="EK77" s="483"/>
      <c r="EL77" s="483"/>
      <c r="EM77" s="483"/>
      <c r="EN77" s="483"/>
      <c r="EO77" s="483"/>
      <c r="EP77" s="483"/>
      <c r="EQ77" s="483"/>
      <c r="ER77" s="483"/>
      <c r="ES77" s="483"/>
      <c r="ET77" s="483"/>
      <c r="EU77" s="483"/>
      <c r="EV77" s="483"/>
      <c r="EW77" s="483"/>
      <c r="EX77" s="483"/>
      <c r="EY77" s="483"/>
      <c r="EZ77" s="483"/>
      <c r="FA77" s="483"/>
      <c r="FB77" s="483"/>
      <c r="FC77" s="483"/>
      <c r="FD77" s="483"/>
      <c r="FE77" s="483"/>
      <c r="FF77" s="483"/>
      <c r="FG77" s="483"/>
      <c r="FH77" s="483"/>
      <c r="FI77" s="483"/>
      <c r="FJ77" s="483"/>
      <c r="FK77" s="483"/>
      <c r="FL77" s="483"/>
      <c r="FM77" s="483"/>
      <c r="FN77" s="483"/>
      <c r="FO77" s="483"/>
      <c r="FP77" s="483"/>
      <c r="FQ77" s="483"/>
      <c r="FR77" s="483"/>
      <c r="FS77" s="483"/>
      <c r="FT77" s="483"/>
      <c r="FU77" s="483"/>
      <c r="FV77" s="483"/>
      <c r="FW77" s="483"/>
      <c r="FX77" s="483"/>
      <c r="FY77" s="483"/>
      <c r="FZ77" s="483"/>
      <c r="GA77" s="483"/>
      <c r="GB77" s="483"/>
      <c r="GC77" s="483"/>
      <c r="GD77" s="483"/>
      <c r="GE77" s="483"/>
      <c r="GF77" s="483"/>
      <c r="GG77" s="483"/>
      <c r="GH77" s="483"/>
      <c r="GI77" s="483"/>
      <c r="GJ77" s="483"/>
      <c r="GK77" s="483"/>
      <c r="GL77" s="483"/>
      <c r="GM77" s="483"/>
      <c r="GN77" s="483"/>
      <c r="GO77" s="483"/>
      <c r="GP77" s="483"/>
      <c r="GQ77" s="483"/>
      <c r="GR77" s="483"/>
      <c r="GS77" s="483"/>
      <c r="GT77" s="483"/>
      <c r="GU77" s="483"/>
      <c r="GV77" s="483"/>
      <c r="GW77" s="483"/>
      <c r="GX77" s="483"/>
      <c r="GY77" s="483"/>
      <c r="GZ77" s="483"/>
      <c r="HA77" s="483"/>
      <c r="HB77" s="483"/>
      <c r="HC77" s="483"/>
      <c r="HD77" s="483"/>
      <c r="HE77" s="483"/>
      <c r="HF77" s="483"/>
      <c r="HG77" s="483"/>
      <c r="HH77" s="483"/>
      <c r="HI77" s="483"/>
      <c r="HJ77" s="483"/>
      <c r="HK77" s="483"/>
      <c r="HL77" s="483"/>
      <c r="HM77" s="483"/>
      <c r="HN77" s="483"/>
      <c r="HO77" s="483"/>
      <c r="HP77" s="483"/>
      <c r="HQ77" s="483"/>
      <c r="HR77" s="483"/>
      <c r="HS77" s="483"/>
      <c r="HT77" s="483"/>
      <c r="HU77" s="483"/>
      <c r="HV77" s="483"/>
      <c r="HW77" s="483"/>
      <c r="HX77" s="483"/>
      <c r="HY77" s="483"/>
      <c r="HZ77" s="483"/>
      <c r="IA77" s="483"/>
      <c r="IB77" s="483"/>
      <c r="IC77" s="483"/>
      <c r="ID77" s="483"/>
      <c r="IE77" s="483"/>
      <c r="IF77" s="483"/>
      <c r="IG77" s="483"/>
      <c r="IH77" s="483"/>
      <c r="II77" s="483"/>
      <c r="IJ77" s="483"/>
      <c r="IK77" s="483"/>
      <c r="IL77" s="483"/>
      <c r="IM77" s="483"/>
      <c r="IN77" s="483"/>
      <c r="IO77" s="483"/>
      <c r="IP77" s="483"/>
      <c r="IQ77" s="483"/>
      <c r="IR77" s="483"/>
      <c r="IS77" s="483"/>
      <c r="IT77" s="483"/>
      <c r="IU77" s="483"/>
      <c r="IV77" s="483"/>
      <c r="IW77" s="483"/>
      <c r="IX77" s="483"/>
      <c r="IY77" s="483"/>
      <c r="IZ77" s="483"/>
      <c r="JA77" s="483"/>
      <c r="JB77" s="483"/>
      <c r="JC77" s="483"/>
      <c r="JD77" s="483"/>
      <c r="JE77" s="483"/>
      <c r="JF77" s="483"/>
      <c r="JG77" s="483"/>
      <c r="JH77" s="483"/>
      <c r="JI77" s="483"/>
      <c r="JJ77" s="483"/>
      <c r="JK77" s="483"/>
      <c r="JL77" s="483"/>
      <c r="JM77" s="483"/>
      <c r="JN77" s="483"/>
      <c r="JO77" s="483"/>
      <c r="JP77" s="483"/>
      <c r="JQ77" s="483"/>
      <c r="JR77" s="483"/>
      <c r="JS77" s="483"/>
      <c r="JT77" s="483"/>
      <c r="JU77" s="483"/>
      <c r="JV77" s="483"/>
      <c r="JW77" s="483"/>
      <c r="JX77" s="483"/>
      <c r="JY77" s="483"/>
      <c r="JZ77" s="483"/>
      <c r="KA77" s="483"/>
      <c r="KB77" s="483"/>
      <c r="KC77" s="483"/>
      <c r="KD77" s="483"/>
      <c r="KE77" s="483"/>
      <c r="KF77" s="483"/>
      <c r="KG77" s="483"/>
      <c r="KH77" s="483"/>
      <c r="KI77" s="483"/>
      <c r="KJ77" s="483"/>
      <c r="KK77" s="483"/>
      <c r="KL77" s="483"/>
      <c r="KM77" s="483"/>
      <c r="KN77" s="483"/>
      <c r="KO77" s="483"/>
      <c r="KP77" s="483"/>
      <c r="KQ77" s="483"/>
      <c r="KR77" s="483"/>
      <c r="KS77" s="483"/>
      <c r="KT77" s="483"/>
      <c r="KU77" s="483"/>
      <c r="KV77" s="483"/>
      <c r="KW77" s="483"/>
      <c r="KX77" s="483"/>
      <c r="KY77" s="483"/>
      <c r="KZ77" s="483"/>
      <c r="LA77" s="483"/>
      <c r="LB77" s="483"/>
      <c r="LC77" s="483"/>
      <c r="LD77" s="483"/>
      <c r="LE77" s="483"/>
      <c r="LF77" s="483"/>
      <c r="LG77" s="483"/>
      <c r="LH77" s="483"/>
      <c r="LI77" s="483"/>
      <c r="LJ77" s="483"/>
      <c r="LK77" s="483"/>
      <c r="LL77" s="483"/>
      <c r="LM77" s="483"/>
      <c r="LN77" s="483"/>
      <c r="LO77" s="483"/>
      <c r="LP77" s="483"/>
      <c r="LQ77" s="483"/>
      <c r="LR77" s="483"/>
      <c r="LS77" s="483"/>
      <c r="LT77" s="483"/>
      <c r="LU77" s="483"/>
      <c r="LV77" s="483"/>
      <c r="LW77" s="483"/>
      <c r="LX77" s="483"/>
      <c r="LY77" s="483"/>
      <c r="LZ77" s="483"/>
      <c r="MA77" s="483"/>
      <c r="MB77" s="483"/>
      <c r="MC77" s="483"/>
      <c r="MD77" s="483"/>
      <c r="ME77" s="483"/>
      <c r="MF77" s="483"/>
      <c r="MG77" s="483"/>
      <c r="MH77" s="483"/>
      <c r="MI77" s="483"/>
      <c r="MJ77" s="483"/>
      <c r="MK77" s="483"/>
      <c r="ML77" s="483"/>
      <c r="MM77" s="483"/>
      <c r="MN77" s="483"/>
      <c r="MO77" s="483"/>
      <c r="MP77" s="483"/>
      <c r="MQ77" s="483"/>
      <c r="MR77" s="483"/>
      <c r="MS77" s="483"/>
      <c r="MT77" s="483"/>
      <c r="MU77" s="483"/>
      <c r="MV77" s="483"/>
      <c r="MW77" s="483"/>
      <c r="MX77" s="483"/>
      <c r="MY77" s="483"/>
      <c r="MZ77" s="483"/>
      <c r="NA77" s="483"/>
      <c r="NB77" s="483"/>
      <c r="NC77" s="483"/>
      <c r="ND77" s="483"/>
      <c r="NE77" s="483"/>
      <c r="NF77" s="483"/>
      <c r="NG77" s="483"/>
      <c r="NH77" s="483"/>
      <c r="NI77" s="483"/>
      <c r="NJ77" s="483"/>
      <c r="NK77" s="483"/>
      <c r="NL77" s="483"/>
      <c r="NM77" s="483"/>
      <c r="NN77" s="483"/>
      <c r="NO77" s="483"/>
      <c r="NP77" s="483"/>
      <c r="NQ77" s="483"/>
      <c r="NR77" s="483"/>
      <c r="NS77" s="483"/>
      <c r="NT77" s="483"/>
      <c r="NU77" s="483"/>
      <c r="NV77" s="483"/>
      <c r="NW77" s="483"/>
      <c r="NX77" s="483"/>
      <c r="NY77" s="483"/>
      <c r="NZ77" s="483"/>
      <c r="OA77" s="483"/>
      <c r="OB77" s="483"/>
      <c r="OC77" s="483"/>
      <c r="OD77" s="483"/>
      <c r="OE77" s="483"/>
      <c r="OF77" s="483"/>
      <c r="OG77" s="483"/>
      <c r="OH77" s="483"/>
      <c r="OI77" s="483"/>
      <c r="OJ77" s="483"/>
      <c r="OK77" s="483"/>
      <c r="OL77" s="483"/>
      <c r="OM77" s="483"/>
      <c r="ON77" s="483"/>
      <c r="OO77" s="483"/>
      <c r="OP77" s="483"/>
      <c r="OQ77" s="483"/>
      <c r="OR77" s="483"/>
      <c r="OS77" s="483"/>
      <c r="OT77" s="483"/>
      <c r="OU77" s="483"/>
      <c r="OV77" s="483"/>
      <c r="OW77" s="483"/>
      <c r="OX77" s="483"/>
      <c r="OY77" s="483"/>
      <c r="OZ77" s="483"/>
      <c r="PA77" s="483"/>
      <c r="PB77" s="483"/>
      <c r="PC77" s="483"/>
      <c r="PD77" s="483"/>
      <c r="PE77" s="483"/>
      <c r="PF77" s="483"/>
      <c r="PG77" s="483"/>
      <c r="PH77" s="483"/>
      <c r="PI77" s="483"/>
      <c r="PJ77" s="483"/>
      <c r="PK77" s="483"/>
      <c r="PL77" s="483"/>
      <c r="PM77" s="483"/>
      <c r="PN77" s="483"/>
      <c r="PO77" s="483"/>
      <c r="PP77" s="483"/>
      <c r="PQ77" s="483"/>
      <c r="PR77" s="483"/>
      <c r="PS77" s="483"/>
      <c r="PT77" s="483"/>
      <c r="PU77" s="483"/>
      <c r="PV77" s="483"/>
      <c r="PW77" s="483"/>
      <c r="PX77" s="483"/>
      <c r="PY77" s="483"/>
      <c r="PZ77" s="483"/>
      <c r="QA77" s="483"/>
      <c r="QB77" s="483"/>
      <c r="QC77" s="483"/>
      <c r="QD77" s="483"/>
      <c r="QE77" s="483"/>
      <c r="QF77" s="483"/>
      <c r="QG77" s="483"/>
      <c r="QH77" s="483"/>
      <c r="QI77" s="483"/>
      <c r="QJ77" s="483"/>
      <c r="QK77" s="483"/>
      <c r="QL77" s="483"/>
      <c r="QM77" s="483"/>
      <c r="QN77" s="483"/>
      <c r="QO77" s="483"/>
      <c r="QP77" s="483"/>
      <c r="QQ77" s="483"/>
      <c r="QR77" s="483"/>
      <c r="QS77" s="483"/>
      <c r="QT77" s="483"/>
      <c r="QU77" s="483"/>
      <c r="QV77" s="483"/>
      <c r="QW77" s="483"/>
      <c r="QX77" s="483"/>
      <c r="QY77" s="483"/>
      <c r="QZ77" s="483"/>
      <c r="RA77" s="483"/>
      <c r="RB77" s="483"/>
      <c r="RC77" s="483"/>
      <c r="RD77" s="483"/>
      <c r="RE77" s="483"/>
      <c r="RF77" s="483"/>
      <c r="RG77" s="483"/>
      <c r="RH77" s="483"/>
      <c r="RI77" s="483"/>
      <c r="RJ77" s="483"/>
      <c r="RK77" s="483"/>
      <c r="RL77" s="483"/>
      <c r="RM77" s="483"/>
      <c r="RN77" s="483"/>
      <c r="RO77" s="483"/>
      <c r="RP77" s="483"/>
      <c r="RQ77" s="483"/>
      <c r="RR77" s="483"/>
      <c r="RS77" s="483"/>
      <c r="RT77" s="483"/>
      <c r="RU77" s="483"/>
      <c r="RV77" s="483"/>
      <c r="RW77" s="483"/>
      <c r="RX77" s="483"/>
      <c r="RY77" s="483"/>
      <c r="RZ77" s="483"/>
      <c r="SA77" s="483"/>
      <c r="SB77" s="483"/>
      <c r="SC77" s="483"/>
      <c r="SD77" s="483"/>
      <c r="SE77" s="483"/>
      <c r="SF77" s="483"/>
      <c r="SG77" s="483"/>
      <c r="SH77" s="483"/>
      <c r="SI77" s="483"/>
      <c r="SJ77" s="483"/>
      <c r="SK77" s="483"/>
      <c r="SL77" s="483"/>
      <c r="SM77" s="483"/>
      <c r="SN77" s="483"/>
      <c r="SO77" s="483"/>
      <c r="SP77" s="483"/>
      <c r="SQ77" s="483"/>
      <c r="SR77" s="483"/>
      <c r="SS77" s="483"/>
      <c r="ST77" s="483"/>
      <c r="SU77" s="483"/>
      <c r="SV77" s="483"/>
      <c r="SW77" s="483"/>
      <c r="SX77" s="483"/>
      <c r="SY77" s="483"/>
      <c r="SZ77" s="483"/>
      <c r="TA77" s="483"/>
      <c r="TB77" s="483"/>
      <c r="TC77" s="483"/>
      <c r="TD77" s="483"/>
      <c r="TE77" s="483"/>
      <c r="TF77" s="483"/>
      <c r="TG77" s="483"/>
      <c r="TH77" s="483"/>
      <c r="TI77" s="483"/>
      <c r="TJ77" s="483"/>
      <c r="TK77" s="483"/>
      <c r="TL77" s="483"/>
      <c r="TM77" s="483"/>
      <c r="TN77" s="483"/>
      <c r="TO77" s="483"/>
      <c r="TP77" s="483"/>
      <c r="TQ77" s="483"/>
      <c r="TR77" s="483"/>
      <c r="TS77" s="483"/>
      <c r="TT77" s="483"/>
      <c r="TU77" s="483"/>
      <c r="TV77" s="483"/>
      <c r="TW77" s="483"/>
      <c r="TX77" s="483"/>
      <c r="TY77" s="483"/>
      <c r="TZ77" s="483"/>
      <c r="UA77" s="483"/>
      <c r="UB77" s="483"/>
      <c r="UC77" s="483"/>
      <c r="UD77" s="483"/>
      <c r="UE77" s="483"/>
      <c r="UF77" s="483"/>
      <c r="UG77" s="483"/>
      <c r="UH77" s="483"/>
      <c r="UI77" s="483"/>
      <c r="UJ77" s="483"/>
      <c r="UK77" s="483"/>
      <c r="UL77" s="483"/>
      <c r="UM77" s="483"/>
      <c r="UN77" s="483"/>
      <c r="UO77" s="483"/>
      <c r="UP77" s="483"/>
      <c r="UQ77" s="483"/>
      <c r="UR77" s="483"/>
      <c r="US77" s="483"/>
      <c r="UT77" s="483"/>
      <c r="UU77" s="483"/>
      <c r="UV77" s="483"/>
      <c r="UW77" s="483"/>
      <c r="UX77" s="483"/>
      <c r="UY77" s="483"/>
      <c r="UZ77" s="483"/>
      <c r="VA77" s="483"/>
      <c r="VB77" s="483"/>
      <c r="VC77" s="483"/>
      <c r="VD77" s="483"/>
      <c r="VE77" s="483"/>
      <c r="VF77" s="483"/>
      <c r="VG77" s="483"/>
      <c r="VH77" s="483"/>
      <c r="VI77" s="483"/>
      <c r="VJ77" s="483"/>
      <c r="VK77" s="483"/>
      <c r="VL77" s="483"/>
      <c r="VM77" s="483"/>
      <c r="VN77" s="483"/>
      <c r="VO77" s="483"/>
      <c r="VP77" s="483"/>
      <c r="VQ77" s="483"/>
      <c r="VR77" s="483"/>
      <c r="VS77" s="483"/>
      <c r="VT77" s="483"/>
      <c r="VU77" s="483"/>
      <c r="VV77" s="483"/>
      <c r="VW77" s="483"/>
      <c r="VX77" s="483"/>
      <c r="VY77" s="483"/>
      <c r="VZ77" s="483"/>
      <c r="WA77" s="483"/>
      <c r="WB77" s="483"/>
      <c r="WC77" s="483"/>
      <c r="WD77" s="483"/>
      <c r="WE77" s="483"/>
      <c r="WF77" s="483"/>
      <c r="WG77" s="483"/>
      <c r="WH77" s="483"/>
      <c r="WI77" s="483"/>
      <c r="WJ77" s="483"/>
      <c r="WK77" s="483"/>
      <c r="WL77" s="483"/>
      <c r="WM77" s="483"/>
      <c r="WN77" s="483"/>
      <c r="WO77" s="483"/>
      <c r="WP77" s="483"/>
      <c r="WQ77" s="483"/>
      <c r="WR77" s="483"/>
      <c r="WS77" s="483"/>
      <c r="WT77" s="483"/>
      <c r="WU77" s="483"/>
      <c r="WV77" s="483"/>
      <c r="WW77" s="483"/>
      <c r="WX77" s="483"/>
      <c r="WY77" s="483"/>
      <c r="WZ77" s="483"/>
      <c r="XA77" s="483"/>
      <c r="XB77" s="483"/>
      <c r="XC77" s="483"/>
      <c r="XD77" s="483"/>
      <c r="XE77" s="483"/>
      <c r="XF77" s="483"/>
      <c r="XG77" s="483"/>
      <c r="XH77" s="483"/>
      <c r="XI77" s="483"/>
      <c r="XJ77" s="483"/>
      <c r="XK77" s="483"/>
      <c r="XL77" s="483"/>
      <c r="XM77" s="483"/>
      <c r="XN77" s="483"/>
      <c r="XO77" s="483"/>
      <c r="XP77" s="483"/>
      <c r="XQ77" s="483"/>
      <c r="XR77" s="483"/>
      <c r="XS77" s="483"/>
      <c r="XT77" s="483"/>
      <c r="XU77" s="483"/>
      <c r="XV77" s="483"/>
      <c r="XW77" s="483"/>
      <c r="XX77" s="483"/>
      <c r="XY77" s="483"/>
      <c r="XZ77" s="483"/>
      <c r="YA77" s="483"/>
      <c r="YB77" s="483"/>
      <c r="YC77" s="483"/>
      <c r="YD77" s="483"/>
      <c r="YE77" s="483"/>
      <c r="YF77" s="483"/>
      <c r="YG77" s="483"/>
      <c r="YH77" s="483"/>
      <c r="YI77" s="483"/>
      <c r="YJ77" s="483"/>
      <c r="YK77" s="483"/>
      <c r="YL77" s="483"/>
      <c r="YM77" s="483"/>
      <c r="YN77" s="483"/>
      <c r="YO77" s="483"/>
      <c r="YP77" s="483"/>
      <c r="YQ77" s="483"/>
      <c r="YR77" s="483"/>
      <c r="YS77" s="483"/>
      <c r="YT77" s="483"/>
      <c r="YU77" s="483"/>
      <c r="YV77" s="483"/>
      <c r="YW77" s="483"/>
      <c r="YX77" s="483"/>
      <c r="YY77" s="483"/>
      <c r="YZ77" s="483"/>
      <c r="ZA77" s="483"/>
      <c r="ZB77" s="483"/>
      <c r="ZC77" s="483"/>
      <c r="ZD77" s="483"/>
      <c r="ZE77" s="483"/>
      <c r="ZF77" s="483"/>
      <c r="ZG77" s="483"/>
      <c r="ZH77" s="483"/>
      <c r="ZI77" s="483"/>
      <c r="ZJ77" s="483"/>
      <c r="ZK77" s="483"/>
      <c r="ZL77" s="483"/>
      <c r="ZM77" s="483"/>
      <c r="ZN77" s="483"/>
      <c r="ZO77" s="483"/>
      <c r="ZP77" s="483"/>
      <c r="ZQ77" s="483"/>
      <c r="ZR77" s="483"/>
      <c r="ZS77" s="483"/>
      <c r="ZT77" s="483"/>
      <c r="ZU77" s="483"/>
      <c r="ZV77" s="483"/>
      <c r="ZW77" s="483"/>
      <c r="ZX77" s="483"/>
      <c r="ZY77" s="483"/>
      <c r="ZZ77" s="483"/>
      <c r="AAA77" s="483"/>
      <c r="AAB77" s="483"/>
      <c r="AAC77" s="483"/>
      <c r="AAD77" s="483"/>
      <c r="AAE77" s="483"/>
      <c r="AAF77" s="483"/>
      <c r="AAG77" s="483"/>
      <c r="AAH77" s="483"/>
      <c r="AAI77" s="483"/>
      <c r="AAJ77" s="483"/>
      <c r="AAK77" s="483"/>
      <c r="AAL77" s="483"/>
      <c r="AAM77" s="483"/>
      <c r="AAN77" s="483"/>
      <c r="AAO77" s="483"/>
      <c r="AAP77" s="483"/>
      <c r="AAQ77" s="483"/>
      <c r="AAR77" s="483"/>
      <c r="AAS77" s="483"/>
      <c r="AAT77" s="483"/>
      <c r="AAU77" s="483"/>
      <c r="AAV77" s="483"/>
      <c r="AAW77" s="483"/>
      <c r="AAX77" s="483"/>
      <c r="AAY77" s="483"/>
      <c r="AAZ77" s="483"/>
      <c r="ABA77" s="483"/>
      <c r="ABB77" s="483"/>
      <c r="ABC77" s="483"/>
      <c r="ABD77" s="483"/>
      <c r="ABE77" s="483"/>
      <c r="ABF77" s="483"/>
      <c r="ABG77" s="483"/>
      <c r="ABH77" s="483"/>
      <c r="ABI77" s="483"/>
      <c r="ABJ77" s="483"/>
      <c r="ABK77" s="483"/>
      <c r="ABL77" s="483"/>
      <c r="ABM77" s="483"/>
      <c r="ABN77" s="483"/>
      <c r="ABO77" s="483"/>
      <c r="ABP77" s="483"/>
      <c r="ABQ77" s="483"/>
      <c r="ABR77" s="483"/>
      <c r="ABS77" s="483"/>
      <c r="ABT77" s="483"/>
      <c r="ABU77" s="483"/>
      <c r="ABV77" s="483"/>
      <c r="ABW77" s="483"/>
      <c r="ABX77" s="483"/>
      <c r="ABY77" s="483"/>
      <c r="ABZ77" s="483"/>
      <c r="ACA77" s="483"/>
      <c r="ACB77" s="483"/>
      <c r="ACC77" s="483"/>
      <c r="ACD77" s="483"/>
      <c r="ACE77" s="483"/>
      <c r="ACF77" s="483"/>
      <c r="ACG77" s="483"/>
      <c r="ACH77" s="483"/>
      <c r="ACI77" s="483"/>
      <c r="ACJ77" s="483"/>
      <c r="ACK77" s="483"/>
      <c r="ACL77" s="483"/>
      <c r="ACM77" s="483"/>
      <c r="ACN77" s="483"/>
      <c r="ACO77" s="483"/>
      <c r="ACP77" s="483"/>
      <c r="ACQ77" s="483"/>
      <c r="ACR77" s="483"/>
      <c r="ACS77" s="483"/>
      <c r="ACT77" s="483"/>
      <c r="ACU77" s="483"/>
      <c r="ACV77" s="483"/>
      <c r="ACW77" s="483"/>
      <c r="ACX77" s="483"/>
      <c r="ACY77" s="483"/>
      <c r="ACZ77" s="483"/>
      <c r="ADA77" s="483"/>
      <c r="ADB77" s="483"/>
      <c r="ADC77" s="483"/>
      <c r="ADD77" s="483"/>
      <c r="ADE77" s="483"/>
      <c r="ADF77" s="483"/>
      <c r="ADG77" s="483"/>
      <c r="ADH77" s="483"/>
      <c r="ADI77" s="483"/>
      <c r="ADJ77" s="483"/>
      <c r="ADK77" s="483"/>
      <c r="ADL77" s="483"/>
      <c r="ADM77" s="483"/>
      <c r="ADN77" s="483"/>
      <c r="ADO77" s="483"/>
      <c r="ADP77" s="483"/>
      <c r="ADQ77" s="483"/>
      <c r="ADR77" s="483"/>
      <c r="ADS77" s="483"/>
      <c r="ADT77" s="483"/>
      <c r="ADU77" s="483"/>
      <c r="ADV77" s="483"/>
      <c r="ADW77" s="483"/>
      <c r="ADX77" s="483"/>
      <c r="ADY77" s="483"/>
      <c r="ADZ77" s="483"/>
      <c r="AEA77" s="483"/>
      <c r="AEB77" s="483"/>
      <c r="AEC77" s="483"/>
      <c r="AED77" s="483"/>
      <c r="AEE77" s="483"/>
      <c r="AEF77" s="483"/>
      <c r="AEG77" s="483"/>
      <c r="AEH77" s="483"/>
      <c r="AEI77" s="483"/>
      <c r="AEJ77" s="483"/>
      <c r="AEK77" s="483"/>
      <c r="AEL77" s="483"/>
      <c r="AEM77" s="483"/>
      <c r="AEN77" s="483"/>
      <c r="AEO77" s="483"/>
      <c r="AEP77" s="483"/>
      <c r="AEQ77" s="483"/>
      <c r="AER77" s="483"/>
      <c r="AES77" s="483"/>
      <c r="AET77" s="483"/>
      <c r="AEU77" s="483"/>
      <c r="AEV77" s="483"/>
      <c r="AEW77" s="483"/>
      <c r="AEX77" s="483"/>
      <c r="AEY77" s="483"/>
      <c r="AEZ77" s="483"/>
      <c r="AFA77" s="483"/>
      <c r="AFB77" s="483"/>
      <c r="AFC77" s="483"/>
      <c r="AFD77" s="483"/>
      <c r="AFE77" s="483"/>
      <c r="AFF77" s="483"/>
      <c r="AFG77" s="483"/>
      <c r="AFH77" s="483"/>
      <c r="AFI77" s="483"/>
      <c r="AFJ77" s="483"/>
      <c r="AFK77" s="483"/>
      <c r="AFL77" s="483"/>
      <c r="AFM77" s="483"/>
      <c r="AFN77" s="483"/>
      <c r="AFO77" s="483"/>
      <c r="AFP77" s="483"/>
      <c r="AFQ77" s="483"/>
      <c r="AFR77" s="483"/>
      <c r="AFS77" s="483"/>
      <c r="AFT77" s="483"/>
      <c r="AFU77" s="483"/>
      <c r="AFV77" s="483"/>
      <c r="AFW77" s="483"/>
      <c r="AFX77" s="483"/>
      <c r="AFY77" s="483"/>
      <c r="AFZ77" s="483"/>
      <c r="AGA77" s="483"/>
      <c r="AGB77" s="483"/>
      <c r="AGC77" s="483"/>
      <c r="AGD77" s="483"/>
      <c r="AGE77" s="483"/>
      <c r="AGF77" s="483"/>
      <c r="AGG77" s="483"/>
      <c r="AGH77" s="483"/>
      <c r="AGI77" s="483"/>
      <c r="AGJ77" s="483"/>
      <c r="AGK77" s="483"/>
      <c r="AGL77" s="483"/>
      <c r="AGM77" s="483"/>
      <c r="AGN77" s="483"/>
      <c r="AGO77" s="483"/>
      <c r="AGP77" s="483"/>
      <c r="AGQ77" s="483"/>
      <c r="AGR77" s="483"/>
      <c r="AGS77" s="483"/>
      <c r="AGT77" s="483"/>
      <c r="AGU77" s="483"/>
      <c r="AGV77" s="483"/>
      <c r="AGW77" s="483"/>
      <c r="AGX77" s="483"/>
      <c r="AGY77" s="483"/>
      <c r="AGZ77" s="483"/>
      <c r="AHA77" s="483"/>
      <c r="AHB77" s="483"/>
      <c r="AHC77" s="483"/>
      <c r="AHD77" s="483"/>
      <c r="AHE77" s="483"/>
      <c r="AHF77" s="483"/>
      <c r="AHG77" s="483"/>
      <c r="AHH77" s="483"/>
      <c r="AHI77" s="483"/>
      <c r="AHJ77" s="483"/>
      <c r="AHK77" s="483"/>
      <c r="AHL77" s="483"/>
      <c r="AHM77" s="483"/>
      <c r="AHN77" s="483"/>
      <c r="AHO77" s="483"/>
      <c r="AHP77" s="483"/>
      <c r="AHQ77" s="483"/>
      <c r="AHR77" s="483"/>
      <c r="AHS77" s="483"/>
      <c r="AHT77" s="483"/>
      <c r="AHU77" s="483"/>
      <c r="AHV77" s="483"/>
      <c r="AHW77" s="483"/>
      <c r="AHX77" s="483"/>
      <c r="AHY77" s="483"/>
      <c r="AHZ77" s="483"/>
      <c r="AIA77" s="483"/>
      <c r="AIB77" s="483"/>
      <c r="AIC77" s="483"/>
      <c r="AID77" s="483"/>
      <c r="AIE77" s="483"/>
      <c r="AIF77" s="483"/>
      <c r="AIG77" s="483"/>
      <c r="AIH77" s="483"/>
      <c r="AII77" s="483"/>
      <c r="AIJ77" s="483"/>
      <c r="AIK77" s="483"/>
      <c r="AIL77" s="483"/>
      <c r="AIM77" s="483"/>
      <c r="AIN77" s="483"/>
      <c r="AIO77" s="483"/>
      <c r="AIP77" s="483"/>
      <c r="AIQ77" s="483"/>
      <c r="AIR77" s="483"/>
      <c r="AIS77" s="483"/>
      <c r="AIT77" s="483"/>
      <c r="AIU77" s="483"/>
      <c r="AIV77" s="483"/>
      <c r="AIW77" s="483"/>
      <c r="AIX77" s="483"/>
      <c r="AIY77" s="483"/>
      <c r="AIZ77" s="483"/>
      <c r="AJA77" s="483"/>
      <c r="AJB77" s="483"/>
      <c r="AJC77" s="483"/>
      <c r="AJD77" s="483"/>
      <c r="AJE77" s="483"/>
      <c r="AJF77" s="483"/>
      <c r="AJG77" s="483"/>
      <c r="AJH77" s="483"/>
      <c r="AJI77" s="483"/>
      <c r="AJJ77" s="483"/>
      <c r="AJK77" s="483"/>
      <c r="AJL77" s="483"/>
      <c r="AJM77" s="483"/>
      <c r="AJN77" s="483"/>
      <c r="AJO77" s="483"/>
      <c r="AJP77" s="483"/>
      <c r="AJQ77" s="483"/>
      <c r="AJR77" s="483"/>
      <c r="AJS77" s="483"/>
      <c r="AJT77" s="483"/>
      <c r="AJU77" s="483"/>
      <c r="AJV77" s="483"/>
      <c r="AJW77" s="483"/>
      <c r="AJX77" s="483"/>
      <c r="AJY77" s="483"/>
      <c r="AJZ77" s="483"/>
      <c r="AKA77" s="483"/>
      <c r="AKB77" s="483"/>
      <c r="AKC77" s="483"/>
      <c r="AKD77" s="483"/>
      <c r="AKE77" s="483"/>
      <c r="AKF77" s="483"/>
      <c r="AKG77" s="483"/>
      <c r="AKH77" s="483"/>
      <c r="AKI77" s="483"/>
      <c r="AKJ77" s="483"/>
    </row>
    <row r="78" spans="1:972">
      <c r="Q78" s="911"/>
      <c r="R78"/>
      <c r="S78"/>
      <c r="T78"/>
      <c r="U78"/>
      <c r="V78"/>
      <c r="W78"/>
      <c r="X78"/>
      <c r="Y78"/>
    </row>
    <row r="79" spans="1:972">
      <c r="A79" s="885"/>
      <c r="B79" s="481" t="s">
        <v>206</v>
      </c>
      <c r="C79" s="495">
        <v>2018</v>
      </c>
      <c r="D79" s="474">
        <v>2019</v>
      </c>
      <c r="E79" s="474">
        <v>2020</v>
      </c>
      <c r="F79" s="474">
        <v>2021</v>
      </c>
      <c r="G79" s="474">
        <v>2022</v>
      </c>
      <c r="H79" s="474">
        <v>2023</v>
      </c>
      <c r="I79" s="474">
        <v>2025</v>
      </c>
      <c r="J79" s="474">
        <v>2030</v>
      </c>
      <c r="K79" s="474">
        <v>2035</v>
      </c>
      <c r="L79" s="474">
        <v>2040</v>
      </c>
      <c r="M79" s="474">
        <v>2045</v>
      </c>
      <c r="N79" s="474">
        <v>2050</v>
      </c>
      <c r="Q79" s="911"/>
      <c r="R79"/>
      <c r="S79"/>
      <c r="T79"/>
      <c r="U79"/>
      <c r="V79"/>
      <c r="W79"/>
      <c r="X79"/>
      <c r="Y79"/>
    </row>
    <row r="80" spans="1:972">
      <c r="A80" s="885"/>
      <c r="B80" s="475" t="s">
        <v>493</v>
      </c>
      <c r="C80" s="482">
        <v>0</v>
      </c>
      <c r="D80" s="482">
        <v>0</v>
      </c>
      <c r="E80" s="482">
        <v>0</v>
      </c>
      <c r="F80" s="482">
        <v>2.4096952516876595E-2</v>
      </c>
      <c r="G80" s="482">
        <v>5.7626444527294887E-2</v>
      </c>
      <c r="H80" s="482">
        <v>8.237222577173732E-2</v>
      </c>
      <c r="I80" s="482">
        <v>0.12622165237378422</v>
      </c>
      <c r="J80" s="482">
        <v>0.32416765695597777</v>
      </c>
      <c r="K80" s="482">
        <v>0.39482200156921615</v>
      </c>
      <c r="L80" s="482">
        <v>0.53505318514042421</v>
      </c>
      <c r="M80" s="482">
        <v>0.5467359158459798</v>
      </c>
      <c r="N80" s="482">
        <v>0.68464273386801378</v>
      </c>
      <c r="Q80" s="911"/>
      <c r="R80"/>
      <c r="S80"/>
      <c r="T80"/>
      <c r="U80"/>
      <c r="V80"/>
      <c r="W80"/>
      <c r="X80"/>
      <c r="Y80"/>
    </row>
    <row r="81" spans="1:25">
      <c r="A81" s="885"/>
      <c r="B81" s="475" t="s">
        <v>494</v>
      </c>
      <c r="C81" s="482">
        <v>0</v>
      </c>
      <c r="D81" s="482">
        <v>0</v>
      </c>
      <c r="E81" s="482">
        <v>0</v>
      </c>
      <c r="F81" s="482">
        <v>0</v>
      </c>
      <c r="G81" s="482">
        <v>0</v>
      </c>
      <c r="H81" s="482">
        <v>0</v>
      </c>
      <c r="I81" s="482">
        <v>0</v>
      </c>
      <c r="J81" s="482">
        <v>2.4399716114966101E-2</v>
      </c>
      <c r="K81" s="482">
        <v>0.12083393369873104</v>
      </c>
      <c r="L81" s="482">
        <v>0.22952521189462896</v>
      </c>
      <c r="M81" s="482">
        <v>0.34001958357584927</v>
      </c>
      <c r="N81" s="482">
        <v>0.4794038026979488</v>
      </c>
      <c r="Q81" s="911"/>
      <c r="R81"/>
      <c r="S81"/>
      <c r="T81"/>
      <c r="U81"/>
      <c r="V81"/>
      <c r="W81"/>
      <c r="X81"/>
      <c r="Y81"/>
    </row>
    <row r="82" spans="1:25">
      <c r="A82" s="885"/>
      <c r="B82" s="475" t="s">
        <v>187</v>
      </c>
      <c r="C82" s="482">
        <v>0</v>
      </c>
      <c r="D82" s="482">
        <v>0</v>
      </c>
      <c r="E82" s="482">
        <v>0</v>
      </c>
      <c r="F82" s="482">
        <v>0</v>
      </c>
      <c r="G82" s="482">
        <v>0</v>
      </c>
      <c r="H82" s="482">
        <v>0</v>
      </c>
      <c r="I82" s="482">
        <v>0</v>
      </c>
      <c r="J82" s="482">
        <v>0</v>
      </c>
      <c r="K82" s="482">
        <v>1.0773400157673661E-2</v>
      </c>
      <c r="L82" s="482">
        <v>6.0295263389767637E-2</v>
      </c>
      <c r="M82" s="482">
        <v>0.20671633227013173</v>
      </c>
      <c r="N82" s="482">
        <v>0.49865724568492725</v>
      </c>
      <c r="Q82" s="911"/>
      <c r="R82"/>
      <c r="S82"/>
      <c r="T82"/>
      <c r="U82"/>
      <c r="V82"/>
      <c r="W82"/>
      <c r="X82"/>
      <c r="Y82"/>
    </row>
    <row r="83" spans="1:25">
      <c r="A83" s="885"/>
      <c r="B83" s="475" t="s">
        <v>418</v>
      </c>
      <c r="C83" s="482">
        <v>8.5964197923453334</v>
      </c>
      <c r="D83" s="482">
        <v>8.7562923922347036</v>
      </c>
      <c r="E83" s="482">
        <v>4.6929983486468041</v>
      </c>
      <c r="F83" s="482">
        <v>6.0001411767022601</v>
      </c>
      <c r="G83" s="482">
        <v>7.1456791213845667</v>
      </c>
      <c r="H83" s="482">
        <v>6.781979921873039</v>
      </c>
      <c r="I83" s="482">
        <v>6.1848609663154352</v>
      </c>
      <c r="J83" s="482">
        <v>5.4608888447781281</v>
      </c>
      <c r="K83" s="482">
        <v>2.1057173417024813</v>
      </c>
      <c r="L83" s="482">
        <v>1.4045146109936137</v>
      </c>
      <c r="M83" s="482">
        <v>0.93147600477463333</v>
      </c>
      <c r="N83" s="482">
        <v>0.29341831451486233</v>
      </c>
      <c r="Q83" s="911"/>
      <c r="R83"/>
      <c r="S83"/>
      <c r="T83"/>
      <c r="U83"/>
      <c r="V83"/>
      <c r="W83"/>
      <c r="X83"/>
      <c r="Y83"/>
    </row>
    <row r="84" spans="1:25">
      <c r="A84" s="885"/>
      <c r="B84" s="476" t="s">
        <v>495</v>
      </c>
      <c r="C84" s="482">
        <v>8.5964197923453334</v>
      </c>
      <c r="D84" s="482">
        <v>8.7562923922347036</v>
      </c>
      <c r="E84" s="482">
        <v>4.6929983486468041</v>
      </c>
      <c r="F84" s="482">
        <v>6.0242381292191372</v>
      </c>
      <c r="G84" s="482">
        <v>7.2033055659118617</v>
      </c>
      <c r="H84" s="482">
        <v>6.8643521476447766</v>
      </c>
      <c r="I84" s="482">
        <v>6.3110826186892108</v>
      </c>
      <c r="J84" s="482">
        <v>5.8094562178490721</v>
      </c>
      <c r="K84" s="482">
        <v>2.6321466771281075</v>
      </c>
      <c r="L84" s="482">
        <v>2.2293882714184403</v>
      </c>
      <c r="M84" s="482">
        <v>2.0249478364665943</v>
      </c>
      <c r="N84" s="482">
        <v>1.9561220967657569</v>
      </c>
      <c r="Q84" s="911"/>
      <c r="R84"/>
      <c r="S84"/>
      <c r="T84"/>
      <c r="U84"/>
      <c r="V84"/>
      <c r="W84"/>
      <c r="X84"/>
      <c r="Y84"/>
    </row>
    <row r="85" spans="1:25">
      <c r="A85" s="885"/>
      <c r="B85" s="474"/>
      <c r="C85" s="474">
        <v>0</v>
      </c>
      <c r="D85" s="474">
        <v>0</v>
      </c>
      <c r="E85" s="474">
        <v>0</v>
      </c>
      <c r="F85" s="474">
        <v>4.5102810375396984E-16</v>
      </c>
      <c r="G85" s="474">
        <v>0</v>
      </c>
      <c r="H85" s="474"/>
      <c r="I85" s="474">
        <v>0</v>
      </c>
      <c r="J85" s="474">
        <v>-1.751514489001238E-10</v>
      </c>
      <c r="K85" s="474">
        <v>0</v>
      </c>
      <c r="L85" s="474">
        <v>0</v>
      </c>
      <c r="M85" s="474">
        <v>0</v>
      </c>
      <c r="N85" s="474">
        <v>0</v>
      </c>
      <c r="O85" s="474"/>
      <c r="Q85" s="911"/>
      <c r="R85"/>
      <c r="S85"/>
      <c r="T85"/>
      <c r="U85"/>
      <c r="V85"/>
      <c r="W85"/>
      <c r="X85"/>
      <c r="Y85"/>
    </row>
    <row r="86" spans="1:25">
      <c r="A86" s="885"/>
      <c r="B86" s="486" t="s">
        <v>528</v>
      </c>
      <c r="C86" s="496">
        <v>2018</v>
      </c>
      <c r="D86" s="474">
        <v>2019</v>
      </c>
      <c r="E86" s="474">
        <v>2020</v>
      </c>
      <c r="F86" s="474">
        <v>2021</v>
      </c>
      <c r="G86" s="474">
        <v>2022</v>
      </c>
      <c r="H86" s="474">
        <v>2023</v>
      </c>
      <c r="I86" s="474">
        <v>2025</v>
      </c>
      <c r="J86" s="474">
        <v>2030</v>
      </c>
      <c r="K86" s="474">
        <v>2035</v>
      </c>
      <c r="L86" s="474">
        <v>2040</v>
      </c>
      <c r="M86" s="474">
        <v>2045</v>
      </c>
      <c r="N86" s="474">
        <v>2050</v>
      </c>
      <c r="Q86" s="911"/>
      <c r="R86"/>
      <c r="S86"/>
      <c r="T86"/>
      <c r="U86"/>
      <c r="V86"/>
      <c r="W86"/>
      <c r="X86"/>
      <c r="Y86"/>
    </row>
    <row r="87" spans="1:25">
      <c r="A87" s="885"/>
      <c r="B87" s="475" t="s">
        <v>493</v>
      </c>
      <c r="C87" s="543">
        <v>0</v>
      </c>
      <c r="D87" s="543">
        <v>0</v>
      </c>
      <c r="E87" s="543">
        <v>0</v>
      </c>
      <c r="F87" s="543">
        <v>3.4179681579646105E-2</v>
      </c>
      <c r="G87" s="543">
        <v>8.437823126939259E-2</v>
      </c>
      <c r="H87" s="543">
        <v>0.12188843066239809</v>
      </c>
      <c r="I87" s="543">
        <v>0.21278204917674357</v>
      </c>
      <c r="J87" s="543">
        <v>0.59760671359117978</v>
      </c>
      <c r="K87" s="543">
        <v>1.3842940369669454</v>
      </c>
      <c r="L87" s="543">
        <v>2.0573192768565565</v>
      </c>
      <c r="M87" s="543">
        <v>2.297009389221754</v>
      </c>
      <c r="N87" s="543">
        <v>2.997547967328658</v>
      </c>
      <c r="Q87" s="911"/>
      <c r="R87"/>
      <c r="S87"/>
      <c r="T87"/>
      <c r="U87"/>
      <c r="V87"/>
      <c r="W87"/>
      <c r="X87"/>
      <c r="Y87"/>
    </row>
    <row r="88" spans="1:25">
      <c r="A88" s="885"/>
      <c r="B88" s="475" t="s">
        <v>494</v>
      </c>
      <c r="C88" s="543">
        <v>0</v>
      </c>
      <c r="D88" s="543">
        <v>0</v>
      </c>
      <c r="E88" s="543">
        <v>0</v>
      </c>
      <c r="F88" s="543">
        <v>0</v>
      </c>
      <c r="G88" s="543">
        <v>0</v>
      </c>
      <c r="H88" s="543">
        <v>0</v>
      </c>
      <c r="I88" s="543">
        <v>0</v>
      </c>
      <c r="J88" s="543">
        <v>4.4981150485357606E-2</v>
      </c>
      <c r="K88" s="543">
        <v>0.46143134565564692</v>
      </c>
      <c r="L88" s="543">
        <v>1.1143812749639661</v>
      </c>
      <c r="M88" s="543">
        <v>2.297009389221754</v>
      </c>
      <c r="N88" s="543">
        <v>4.2822113818980831</v>
      </c>
      <c r="Q88" s="911"/>
      <c r="R88"/>
      <c r="S88"/>
      <c r="T88"/>
      <c r="U88"/>
      <c r="V88"/>
      <c r="W88"/>
      <c r="X88"/>
      <c r="Y88"/>
    </row>
    <row r="89" spans="1:25">
      <c r="A89" s="885"/>
      <c r="B89" s="475" t="s">
        <v>187</v>
      </c>
      <c r="C89" s="543">
        <v>0</v>
      </c>
      <c r="D89" s="543">
        <v>0</v>
      </c>
      <c r="E89" s="543">
        <v>0</v>
      </c>
      <c r="F89" s="543">
        <v>0</v>
      </c>
      <c r="G89" s="543">
        <v>0</v>
      </c>
      <c r="H89" s="543">
        <v>0</v>
      </c>
      <c r="I89" s="543">
        <v>0</v>
      </c>
      <c r="J89" s="543">
        <v>0</v>
      </c>
      <c r="K89" s="543">
        <v>0</v>
      </c>
      <c r="L89" s="543">
        <v>0</v>
      </c>
      <c r="M89" s="543">
        <v>0</v>
      </c>
      <c r="N89" s="543">
        <v>0</v>
      </c>
      <c r="Q89" s="911"/>
      <c r="R89"/>
      <c r="S89"/>
      <c r="T89"/>
      <c r="U89"/>
      <c r="V89"/>
      <c r="W89"/>
      <c r="X89"/>
      <c r="Y89"/>
    </row>
    <row r="90" spans="1:25">
      <c r="A90" s="885"/>
      <c r="B90" s="475" t="s">
        <v>418</v>
      </c>
      <c r="C90" s="543">
        <v>10.20582801967787</v>
      </c>
      <c r="D90" s="543">
        <v>10.435435132929365</v>
      </c>
      <c r="E90" s="543">
        <v>7.1266296296164011</v>
      </c>
      <c r="F90" s="543">
        <v>8.5107407133318826</v>
      </c>
      <c r="G90" s="543">
        <v>10.462900677404678</v>
      </c>
      <c r="H90" s="543">
        <v>10.035480791204112</v>
      </c>
      <c r="I90" s="543">
        <v>10.426320409660416</v>
      </c>
      <c r="J90" s="543">
        <v>10.067209870532423</v>
      </c>
      <c r="K90" s="543">
        <v>7.382901530490348</v>
      </c>
      <c r="L90" s="543">
        <v>5.4004631017484499</v>
      </c>
      <c r="M90" s="543">
        <v>3.9134234038592863</v>
      </c>
      <c r="N90" s="543">
        <v>1.2846634145694249</v>
      </c>
      <c r="Q90" s="911"/>
      <c r="R90"/>
      <c r="S90"/>
      <c r="T90"/>
      <c r="U90"/>
      <c r="V90"/>
      <c r="W90"/>
      <c r="X90"/>
      <c r="Y90"/>
    </row>
    <row r="91" spans="1:25">
      <c r="A91" s="885"/>
      <c r="B91" s="476" t="s">
        <v>495</v>
      </c>
      <c r="C91" s="543">
        <v>10.20582801967787</v>
      </c>
      <c r="D91" s="543">
        <v>10.435435132929365</v>
      </c>
      <c r="E91" s="543">
        <v>7.1266296296164011</v>
      </c>
      <c r="F91" s="543">
        <v>8.5449203949115269</v>
      </c>
      <c r="G91" s="543">
        <v>10.547278908674073</v>
      </c>
      <c r="H91" s="543">
        <v>10.157369221866507</v>
      </c>
      <c r="I91" s="543">
        <v>10.639102458837154</v>
      </c>
      <c r="J91" s="543">
        <v>10.709797734608957</v>
      </c>
      <c r="K91" s="543">
        <v>9.2286269131129384</v>
      </c>
      <c r="L91" s="543">
        <v>8.5721636535689623</v>
      </c>
      <c r="M91" s="543">
        <v>8.5074421823027819</v>
      </c>
      <c r="N91" s="543">
        <v>8.5644227637961663</v>
      </c>
      <c r="Q91" s="911"/>
      <c r="R91"/>
      <c r="S91"/>
      <c r="T91"/>
      <c r="U91"/>
      <c r="V91"/>
      <c r="W91"/>
      <c r="X91"/>
      <c r="Y91"/>
    </row>
    <row r="92" spans="1:25">
      <c r="A92" s="885"/>
      <c r="B92" s="482"/>
      <c r="C92" s="482">
        <v>0</v>
      </c>
      <c r="D92" s="482">
        <v>0</v>
      </c>
      <c r="E92" s="482">
        <v>0</v>
      </c>
      <c r="F92" s="482">
        <v>-1.8665624601510444E-15</v>
      </c>
      <c r="G92" s="482">
        <v>3.1086244689504383E-15</v>
      </c>
      <c r="H92" s="482"/>
      <c r="I92" s="482">
        <v>0</v>
      </c>
      <c r="J92" s="482">
        <v>-2.9143620849936269E-10</v>
      </c>
      <c r="K92" s="482">
        <v>0</v>
      </c>
      <c r="L92" s="482">
        <v>0</v>
      </c>
      <c r="M92" s="482">
        <v>0</v>
      </c>
      <c r="N92" s="482">
        <v>0</v>
      </c>
      <c r="O92" s="482"/>
      <c r="P92" s="482"/>
      <c r="Q92"/>
    </row>
    <row r="93" spans="1:25">
      <c r="A93" s="885"/>
      <c r="B93" s="481" t="s">
        <v>496</v>
      </c>
      <c r="C93" s="496">
        <v>2018</v>
      </c>
      <c r="D93" s="474">
        <v>2019</v>
      </c>
      <c r="E93" s="474">
        <v>2020</v>
      </c>
      <c r="F93" s="474">
        <v>2021</v>
      </c>
      <c r="G93" s="474">
        <v>2022</v>
      </c>
      <c r="H93" s="474">
        <v>2023</v>
      </c>
      <c r="I93" s="474">
        <v>2025</v>
      </c>
      <c r="J93" s="474">
        <v>2030</v>
      </c>
      <c r="K93" s="474">
        <v>2035</v>
      </c>
      <c r="L93" s="474">
        <v>2040</v>
      </c>
      <c r="M93" s="474">
        <v>2045</v>
      </c>
      <c r="N93" s="474">
        <v>2050</v>
      </c>
      <c r="Q93"/>
    </row>
    <row r="94" spans="1:25">
      <c r="A94" s="885"/>
      <c r="B94" s="747" t="s">
        <v>493</v>
      </c>
      <c r="C94" s="748">
        <v>0</v>
      </c>
      <c r="D94" s="748">
        <v>0</v>
      </c>
      <c r="E94" s="748">
        <v>0</v>
      </c>
      <c r="F94" s="748">
        <v>0.13889087034973138</v>
      </c>
      <c r="G94" s="748">
        <v>0.44956115307220235</v>
      </c>
      <c r="H94" s="748">
        <v>0.78725529771127256</v>
      </c>
      <c r="I94" s="748">
        <v>1.4951048746683437</v>
      </c>
      <c r="J94" s="748">
        <v>4.1800047154737809</v>
      </c>
      <c r="K94" s="748">
        <v>10.472315290811371</v>
      </c>
      <c r="L94" s="748">
        <v>15.910625644088865</v>
      </c>
      <c r="M94" s="748">
        <v>17.194297728917093</v>
      </c>
      <c r="N94" s="748">
        <v>20.294398838587092</v>
      </c>
      <c r="Q94"/>
    </row>
    <row r="95" spans="1:25">
      <c r="A95" s="885"/>
      <c r="B95" s="747" t="s">
        <v>494</v>
      </c>
      <c r="C95" s="748">
        <v>0</v>
      </c>
      <c r="D95" s="748">
        <v>0</v>
      </c>
      <c r="E95" s="748">
        <v>0</v>
      </c>
      <c r="F95" s="748">
        <v>0</v>
      </c>
      <c r="G95" s="748">
        <v>0</v>
      </c>
      <c r="H95" s="748">
        <v>0</v>
      </c>
      <c r="I95" s="748">
        <v>0</v>
      </c>
      <c r="J95" s="748">
        <v>0.31462401084211344</v>
      </c>
      <c r="K95" s="748">
        <v>3.424966235303192</v>
      </c>
      <c r="L95" s="748">
        <v>8.2205206020247097</v>
      </c>
      <c r="M95" s="748">
        <v>15.76825156779697</v>
      </c>
      <c r="N95" s="748">
        <v>25.800973685632353</v>
      </c>
      <c r="Q95"/>
    </row>
    <row r="96" spans="1:25">
      <c r="A96" s="885"/>
      <c r="B96" s="747" t="s">
        <v>187</v>
      </c>
      <c r="C96" s="748">
        <v>0</v>
      </c>
      <c r="D96" s="748">
        <v>0</v>
      </c>
      <c r="E96" s="748">
        <v>0</v>
      </c>
      <c r="F96" s="748">
        <v>0</v>
      </c>
      <c r="G96" s="748">
        <v>0</v>
      </c>
      <c r="H96" s="748">
        <v>0</v>
      </c>
      <c r="I96" s="748">
        <v>0</v>
      </c>
      <c r="J96" s="748">
        <v>0</v>
      </c>
      <c r="K96" s="748">
        <v>6.5805528300596119E-2</v>
      </c>
      <c r="L96" s="748">
        <v>0.39773495519008029</v>
      </c>
      <c r="M96" s="748">
        <v>1.426046161120134</v>
      </c>
      <c r="N96" s="748">
        <v>3.1910246552064518</v>
      </c>
      <c r="Q96"/>
    </row>
    <row r="97" spans="1:25">
      <c r="A97" s="885"/>
      <c r="B97" s="747" t="s">
        <v>418</v>
      </c>
      <c r="C97" s="748">
        <v>70.5090551750245</v>
      </c>
      <c r="D97" s="748">
        <v>72.435893698184842</v>
      </c>
      <c r="E97" s="748">
        <v>29.747148151556743</v>
      </c>
      <c r="F97" s="748">
        <v>34.58382671708317</v>
      </c>
      <c r="G97" s="748">
        <v>55.745582980953046</v>
      </c>
      <c r="H97" s="748">
        <v>64.817352844894771</v>
      </c>
      <c r="I97" s="748">
        <v>73.260138858748789</v>
      </c>
      <c r="J97" s="748">
        <v>70.415850045615755</v>
      </c>
      <c r="K97" s="748">
        <v>55.852348217660598</v>
      </c>
      <c r="L97" s="748">
        <v>41.765392315733209</v>
      </c>
      <c r="M97" s="748">
        <v>29.293988723340181</v>
      </c>
      <c r="N97" s="748">
        <v>8.6975995022516344</v>
      </c>
      <c r="Q97"/>
    </row>
    <row r="98" spans="1:25">
      <c r="A98" s="885"/>
      <c r="B98" s="749" t="s">
        <v>495</v>
      </c>
      <c r="C98" s="748">
        <v>70.5090551750245</v>
      </c>
      <c r="D98" s="748">
        <v>72.435893698184842</v>
      </c>
      <c r="E98" s="748">
        <v>29.747148151556743</v>
      </c>
      <c r="F98" s="748">
        <v>34.722717587432861</v>
      </c>
      <c r="G98" s="748">
        <v>56.195144134025306</v>
      </c>
      <c r="H98" s="748">
        <v>65.604608142606054</v>
      </c>
      <c r="I98" s="748">
        <v>74.755243733417132</v>
      </c>
      <c r="J98" s="748">
        <v>74.910478771931636</v>
      </c>
      <c r="K98" s="748">
        <v>69.815435272075774</v>
      </c>
      <c r="L98" s="748">
        <v>66.294273517036828</v>
      </c>
      <c r="M98" s="748">
        <v>63.682584181174548</v>
      </c>
      <c r="N98" s="748">
        <v>57.983996681677453</v>
      </c>
      <c r="Q98"/>
    </row>
    <row r="99" spans="1:25">
      <c r="A99" s="885"/>
      <c r="B99" s="482"/>
      <c r="C99" s="482"/>
      <c r="D99" s="482"/>
      <c r="E99" s="482"/>
      <c r="F99" s="482"/>
      <c r="G99" s="482"/>
      <c r="H99" s="482"/>
      <c r="I99" s="482"/>
      <c r="J99" s="482"/>
      <c r="K99" s="482"/>
      <c r="L99" s="482"/>
      <c r="M99" s="482"/>
      <c r="N99" s="482"/>
      <c r="O99" s="482"/>
      <c r="Q99"/>
    </row>
    <row r="100" spans="1:25">
      <c r="A100" s="885"/>
      <c r="B100" s="481" t="s">
        <v>60</v>
      </c>
      <c r="C100" s="496">
        <v>2018</v>
      </c>
      <c r="D100" s="474">
        <v>2019</v>
      </c>
      <c r="E100" s="474">
        <v>2020</v>
      </c>
      <c r="F100" s="474">
        <v>2021</v>
      </c>
      <c r="G100" s="474">
        <v>2022</v>
      </c>
      <c r="H100" s="474">
        <v>2023</v>
      </c>
      <c r="I100" s="474">
        <v>2025</v>
      </c>
      <c r="J100" s="474">
        <v>2030</v>
      </c>
      <c r="K100" s="474">
        <v>2035</v>
      </c>
      <c r="L100" s="474">
        <v>2040</v>
      </c>
      <c r="M100" s="474">
        <v>2045</v>
      </c>
      <c r="N100" s="474">
        <v>2050</v>
      </c>
      <c r="Q100"/>
    </row>
    <row r="101" spans="1:25">
      <c r="A101" s="885"/>
      <c r="B101" s="498" t="s">
        <v>493</v>
      </c>
      <c r="C101" s="499">
        <v>0</v>
      </c>
      <c r="D101" s="499">
        <v>0</v>
      </c>
      <c r="E101" s="499">
        <v>0</v>
      </c>
      <c r="F101" s="499">
        <v>0.19716750444625408</v>
      </c>
      <c r="G101" s="499">
        <v>0.59156582886888986</v>
      </c>
      <c r="H101" s="499">
        <v>0.99151595414540794</v>
      </c>
      <c r="I101" s="499">
        <v>1.8341085762188716</v>
      </c>
      <c r="J101" s="499">
        <v>5.1017790860209384</v>
      </c>
      <c r="K101" s="499">
        <v>12.251431329347533</v>
      </c>
      <c r="L101" s="499">
        <v>18.502998106085847</v>
      </c>
      <c r="M101" s="499">
        <v>20.038043033984827</v>
      </c>
      <c r="N101" s="499">
        <v>23.976589539783763</v>
      </c>
      <c r="Q101" s="911"/>
      <c r="R101"/>
      <c r="S101"/>
      <c r="T101"/>
      <c r="U101"/>
      <c r="V101"/>
      <c r="W101"/>
      <c r="X101"/>
      <c r="Y101"/>
    </row>
    <row r="102" spans="1:25">
      <c r="A102" s="885"/>
      <c r="B102" s="498" t="s">
        <v>494</v>
      </c>
      <c r="C102" s="499">
        <v>0</v>
      </c>
      <c r="D102" s="499">
        <v>0</v>
      </c>
      <c r="E102" s="499">
        <v>0</v>
      </c>
      <c r="F102" s="499">
        <v>0</v>
      </c>
      <c r="G102" s="499">
        <v>0</v>
      </c>
      <c r="H102" s="499">
        <v>0</v>
      </c>
      <c r="I102" s="499">
        <v>0</v>
      </c>
      <c r="J102" s="499">
        <v>0.38400487744243716</v>
      </c>
      <c r="K102" s="499">
        <v>4.0072315146575699</v>
      </c>
      <c r="L102" s="499">
        <v>9.5644270888833045</v>
      </c>
      <c r="M102" s="499">
        <v>18.405280540594575</v>
      </c>
      <c r="N102" s="499">
        <v>30.562588870228385</v>
      </c>
      <c r="Q102" s="911"/>
      <c r="R102"/>
      <c r="S102"/>
      <c r="T102"/>
      <c r="U102"/>
      <c r="V102"/>
      <c r="W102"/>
      <c r="X102"/>
      <c r="Y102"/>
    </row>
    <row r="103" spans="1:25">
      <c r="A103" s="885"/>
      <c r="B103" s="498" t="s">
        <v>187</v>
      </c>
      <c r="C103" s="499">
        <v>0</v>
      </c>
      <c r="D103" s="499">
        <v>0</v>
      </c>
      <c r="E103" s="499">
        <v>0</v>
      </c>
      <c r="F103" s="499">
        <v>0</v>
      </c>
      <c r="G103" s="499">
        <v>0</v>
      </c>
      <c r="H103" s="499">
        <v>0</v>
      </c>
      <c r="I103" s="499">
        <v>0</v>
      </c>
      <c r="J103" s="499">
        <v>0</v>
      </c>
      <c r="K103" s="499">
        <v>7.6578928458269774E-2</v>
      </c>
      <c r="L103" s="499">
        <v>0.45803021857984794</v>
      </c>
      <c r="M103" s="499">
        <v>1.6327624933902658</v>
      </c>
      <c r="N103" s="499">
        <v>3.689681900891379</v>
      </c>
      <c r="Q103" s="911"/>
      <c r="R103"/>
      <c r="S103"/>
      <c r="T103"/>
      <c r="U103"/>
      <c r="V103"/>
      <c r="W103"/>
      <c r="X103"/>
      <c r="Y103"/>
    </row>
    <row r="104" spans="1:25">
      <c r="A104" s="885"/>
      <c r="B104" s="498" t="s">
        <v>418</v>
      </c>
      <c r="C104" s="499">
        <v>89.311302987047696</v>
      </c>
      <c r="D104" s="499">
        <v>91.62762122334891</v>
      </c>
      <c r="E104" s="499">
        <v>41.566776129819949</v>
      </c>
      <c r="F104" s="499">
        <v>49.094708607117312</v>
      </c>
      <c r="G104" s="499">
        <v>73.354162779742296</v>
      </c>
      <c r="H104" s="499">
        <v>81.634813557971924</v>
      </c>
      <c r="I104" s="499">
        <v>89.871320234724635</v>
      </c>
      <c r="J104" s="499">
        <v>85.943948760926304</v>
      </c>
      <c r="K104" s="499">
        <v>65.340967089853422</v>
      </c>
      <c r="L104" s="499">
        <v>48.570370028475274</v>
      </c>
      <c r="M104" s="499">
        <v>34.138888131974099</v>
      </c>
      <c r="N104" s="499">
        <v>10.275681231335922</v>
      </c>
      <c r="Q104" s="911"/>
      <c r="R104"/>
      <c r="S104"/>
      <c r="T104"/>
      <c r="U104"/>
      <c r="V104"/>
      <c r="W104"/>
      <c r="X104"/>
      <c r="Y104"/>
    </row>
    <row r="105" spans="1:25">
      <c r="A105" s="885"/>
      <c r="B105" s="500" t="s">
        <v>495</v>
      </c>
      <c r="C105" s="499">
        <v>89.311302987047696</v>
      </c>
      <c r="D105" s="499">
        <v>91.62762122334891</v>
      </c>
      <c r="E105" s="499">
        <v>41.566776129819949</v>
      </c>
      <c r="F105" s="499">
        <v>49.291876111563525</v>
      </c>
      <c r="G105" s="499">
        <v>73.945728608611233</v>
      </c>
      <c r="H105" s="499">
        <v>82.626329512117337</v>
      </c>
      <c r="I105" s="499">
        <v>91.705428810943488</v>
      </c>
      <c r="J105" s="499">
        <v>91.429732724389666</v>
      </c>
      <c r="K105" s="499">
        <v>81.676208862316827</v>
      </c>
      <c r="L105" s="499">
        <v>77.095825442024235</v>
      </c>
      <c r="M105" s="499">
        <v>74.214974199943924</v>
      </c>
      <c r="N105" s="499">
        <v>68.50454154223938</v>
      </c>
      <c r="Q105" s="911"/>
      <c r="R105"/>
      <c r="S105"/>
      <c r="T105"/>
      <c r="U105"/>
      <c r="V105"/>
      <c r="W105"/>
      <c r="X105"/>
      <c r="Y105"/>
    </row>
    <row r="106" spans="1:25">
      <c r="C106">
        <v>0</v>
      </c>
      <c r="D106">
        <v>0</v>
      </c>
      <c r="E106">
        <v>0</v>
      </c>
      <c r="F106">
        <v>-4.0967229608668276E-14</v>
      </c>
      <c r="G106">
        <v>4.7295500849031669E-14</v>
      </c>
      <c r="I106">
        <v>0</v>
      </c>
      <c r="J106">
        <v>-2.4424480216111988E-9</v>
      </c>
      <c r="K106">
        <v>0</v>
      </c>
      <c r="L106">
        <v>0</v>
      </c>
      <c r="M106">
        <v>0</v>
      </c>
      <c r="N106">
        <v>0</v>
      </c>
      <c r="Q106" s="911"/>
      <c r="R106"/>
      <c r="S106"/>
      <c r="T106"/>
      <c r="U106"/>
      <c r="V106"/>
      <c r="W106"/>
      <c r="X106"/>
      <c r="Y106"/>
    </row>
    <row r="107" spans="1:25">
      <c r="P107" s="82"/>
    </row>
    <row r="108" spans="1:25">
      <c r="B108" s="481" t="s">
        <v>695</v>
      </c>
      <c r="C108" s="496">
        <v>2018</v>
      </c>
      <c r="D108" s="474">
        <v>2019</v>
      </c>
      <c r="E108" s="474">
        <v>2020</v>
      </c>
      <c r="F108" s="474">
        <v>2021</v>
      </c>
      <c r="G108" s="474">
        <v>2022</v>
      </c>
      <c r="H108" s="474">
        <v>2023</v>
      </c>
      <c r="I108" s="474">
        <v>2025</v>
      </c>
      <c r="J108" s="474">
        <v>2030</v>
      </c>
      <c r="K108" s="474">
        <v>2035</v>
      </c>
      <c r="L108" s="474">
        <v>2040</v>
      </c>
      <c r="M108" s="474">
        <v>2045</v>
      </c>
      <c r="N108" s="474">
        <v>2050</v>
      </c>
      <c r="P108" s="82"/>
    </row>
    <row r="109" spans="1:25">
      <c r="B109" s="498" t="s">
        <v>493</v>
      </c>
      <c r="C109" s="923">
        <v>0</v>
      </c>
      <c r="D109" s="923">
        <v>0</v>
      </c>
      <c r="E109" s="923">
        <v>0</v>
      </c>
      <c r="F109" s="923">
        <v>4.0000000000000001E-3</v>
      </c>
      <c r="G109" s="923">
        <v>8.0000000000000002E-3</v>
      </c>
      <c r="H109" s="923">
        <v>1.1999999999999999E-2</v>
      </c>
      <c r="I109" s="923">
        <v>2.0000000000000021E-2</v>
      </c>
      <c r="J109" s="923">
        <v>5.5799999999999947E-2</v>
      </c>
      <c r="K109" s="923">
        <v>0.15000000000000011</v>
      </c>
      <c r="L109" s="923">
        <v>0.24000000000000041</v>
      </c>
      <c r="M109" s="923">
        <v>0.26999999999999957</v>
      </c>
      <c r="N109" s="923">
        <v>0.3499999999999997</v>
      </c>
      <c r="P109" s="82"/>
    </row>
    <row r="110" spans="1:25">
      <c r="B110" s="498" t="s">
        <v>494</v>
      </c>
      <c r="C110" s="923">
        <v>0</v>
      </c>
      <c r="D110" s="923">
        <v>0</v>
      </c>
      <c r="E110" s="923">
        <v>0</v>
      </c>
      <c r="F110" s="923">
        <v>0</v>
      </c>
      <c r="G110" s="923">
        <v>0</v>
      </c>
      <c r="H110" s="923">
        <v>0</v>
      </c>
      <c r="I110" s="923">
        <v>0</v>
      </c>
      <c r="J110" s="923">
        <v>4.2000000000000058E-3</v>
      </c>
      <c r="K110" s="923">
        <v>4.9062408386420557E-2</v>
      </c>
      <c r="L110" s="923">
        <v>0.12405894915900105</v>
      </c>
      <c r="M110" s="923">
        <v>0.24799955452397748</v>
      </c>
      <c r="N110" s="923">
        <v>0.44613960158223559</v>
      </c>
      <c r="P110" s="82"/>
    </row>
    <row r="111" spans="1:25">
      <c r="B111" s="498" t="s">
        <v>187</v>
      </c>
      <c r="C111" s="923">
        <v>0</v>
      </c>
      <c r="D111" s="923">
        <v>0</v>
      </c>
      <c r="E111" s="923">
        <v>0</v>
      </c>
      <c r="F111" s="923">
        <v>0</v>
      </c>
      <c r="G111" s="923">
        <v>0</v>
      </c>
      <c r="H111" s="923">
        <v>0</v>
      </c>
      <c r="I111" s="923">
        <v>0</v>
      </c>
      <c r="J111" s="923">
        <v>0</v>
      </c>
      <c r="K111" s="923">
        <v>9.375916135794251E-4</v>
      </c>
      <c r="L111" s="923">
        <v>5.9410508409989708E-3</v>
      </c>
      <c r="M111" s="923">
        <v>2.2000445476022271E-2</v>
      </c>
      <c r="N111" s="923">
        <v>5.3860398417765472E-2</v>
      </c>
      <c r="P111" s="82"/>
    </row>
    <row r="112" spans="1:25">
      <c r="B112" s="498" t="s">
        <v>418</v>
      </c>
      <c r="C112" s="923">
        <v>1</v>
      </c>
      <c r="D112" s="923">
        <v>1</v>
      </c>
      <c r="E112" s="923">
        <v>1</v>
      </c>
      <c r="F112" s="923">
        <v>0.99600000000000088</v>
      </c>
      <c r="G112" s="923">
        <v>0.99199999999999933</v>
      </c>
      <c r="H112" s="923">
        <v>0.98799999999999999</v>
      </c>
      <c r="I112" s="923">
        <v>0.9800000000000002</v>
      </c>
      <c r="J112" s="923">
        <v>0.94000000000000017</v>
      </c>
      <c r="K112" s="923">
        <v>0.79999999999999949</v>
      </c>
      <c r="L112" s="923">
        <v>0.63000000000000012</v>
      </c>
      <c r="M112" s="923">
        <v>0.45999999999999858</v>
      </c>
      <c r="N112" s="923">
        <v>0.15000000000000022</v>
      </c>
      <c r="P112" s="82"/>
    </row>
    <row r="113" spans="2:16">
      <c r="B113" s="500" t="s">
        <v>495</v>
      </c>
      <c r="C113" s="923">
        <v>1</v>
      </c>
      <c r="D113" s="923">
        <v>1</v>
      </c>
      <c r="E113" s="923">
        <v>1</v>
      </c>
      <c r="F113" s="923">
        <v>1</v>
      </c>
      <c r="G113" s="923">
        <v>1</v>
      </c>
      <c r="H113" s="923">
        <v>1</v>
      </c>
      <c r="I113" s="923">
        <v>1</v>
      </c>
      <c r="J113" s="923">
        <v>1</v>
      </c>
      <c r="K113" s="923">
        <v>1</v>
      </c>
      <c r="L113" s="923">
        <v>1</v>
      </c>
      <c r="M113" s="923">
        <v>1</v>
      </c>
      <c r="N113" s="923">
        <v>1</v>
      </c>
    </row>
    <row r="114" spans="2:16">
      <c r="C114">
        <v>0</v>
      </c>
      <c r="D114">
        <v>0</v>
      </c>
      <c r="E114">
        <v>0</v>
      </c>
      <c r="F114">
        <v>-8.8470897274817162E-16</v>
      </c>
      <c r="G114">
        <v>6.7307270867900115E-16</v>
      </c>
      <c r="I114">
        <v>0</v>
      </c>
      <c r="J114">
        <v>-2.4424480216111988E-9</v>
      </c>
      <c r="K114">
        <v>0</v>
      </c>
      <c r="L114">
        <v>0</v>
      </c>
      <c r="M114">
        <v>0</v>
      </c>
      <c r="N114">
        <v>0</v>
      </c>
    </row>
    <row r="116" spans="2:16">
      <c r="B116" s="1597" t="s">
        <v>60</v>
      </c>
      <c r="C116" s="496">
        <v>2018</v>
      </c>
      <c r="D116" s="474">
        <v>2019</v>
      </c>
      <c r="E116" s="474">
        <v>2020</v>
      </c>
      <c r="F116" s="474">
        <v>2021</v>
      </c>
      <c r="G116" s="474">
        <v>2022</v>
      </c>
      <c r="H116" s="474">
        <v>2023</v>
      </c>
      <c r="I116" s="474">
        <v>2025</v>
      </c>
      <c r="J116" s="474">
        <v>2030</v>
      </c>
      <c r="K116" s="474">
        <v>2035</v>
      </c>
      <c r="L116" s="474">
        <v>2040</v>
      </c>
      <c r="M116" s="474">
        <v>2045</v>
      </c>
      <c r="N116" s="474">
        <v>2050</v>
      </c>
    </row>
    <row r="117" spans="2:16">
      <c r="B117" s="498" t="s">
        <v>841</v>
      </c>
      <c r="C117" s="499">
        <v>0</v>
      </c>
      <c r="D117" s="499">
        <v>0</v>
      </c>
      <c r="E117" s="499">
        <v>0</v>
      </c>
      <c r="F117" s="499">
        <v>0</v>
      </c>
      <c r="G117" s="499">
        <v>0</v>
      </c>
      <c r="H117" s="499">
        <v>0</v>
      </c>
      <c r="I117" s="499">
        <v>0</v>
      </c>
      <c r="J117" s="748">
        <v>0.73847091815853294</v>
      </c>
      <c r="K117" s="748">
        <v>7.8156129204906568</v>
      </c>
      <c r="L117" s="748">
        <v>19.047457900768777</v>
      </c>
      <c r="M117" s="748">
        <v>37.727288118074561</v>
      </c>
      <c r="N117" s="748">
        <v>64.045183509954356</v>
      </c>
    </row>
    <row r="120" spans="2:16">
      <c r="C120"/>
      <c r="P120" s="82"/>
    </row>
    <row r="121" spans="2:16">
      <c r="B121" s="1578" t="s">
        <v>695</v>
      </c>
      <c r="C121" s="1578">
        <v>2019</v>
      </c>
      <c r="D121" s="1578">
        <v>2020</v>
      </c>
      <c r="E121" s="1578">
        <v>2021</v>
      </c>
      <c r="F121" s="1578">
        <v>2022</v>
      </c>
      <c r="G121" s="1578">
        <v>2023</v>
      </c>
      <c r="H121" s="1578">
        <v>2025</v>
      </c>
      <c r="I121" s="1578">
        <v>2030</v>
      </c>
      <c r="J121" s="1578">
        <v>2035</v>
      </c>
      <c r="K121" s="1578">
        <v>2040</v>
      </c>
      <c r="L121" s="1578">
        <v>2045</v>
      </c>
      <c r="M121" s="1578">
        <v>2050</v>
      </c>
      <c r="P121" s="82"/>
    </row>
    <row r="122" spans="2:16">
      <c r="B122" s="1578" t="s">
        <v>493</v>
      </c>
      <c r="C122" s="1611">
        <f>D109</f>
        <v>0</v>
      </c>
      <c r="D122" s="1611">
        <f t="shared" ref="D122:M122" si="14">E109</f>
        <v>0</v>
      </c>
      <c r="E122" s="1611">
        <f t="shared" si="14"/>
        <v>4.0000000000000001E-3</v>
      </c>
      <c r="F122" s="1611">
        <f t="shared" si="14"/>
        <v>8.0000000000000002E-3</v>
      </c>
      <c r="G122" s="1611">
        <f t="shared" si="14"/>
        <v>1.1999999999999999E-2</v>
      </c>
      <c r="H122" s="1611">
        <f t="shared" si="14"/>
        <v>2.0000000000000021E-2</v>
      </c>
      <c r="I122" s="1611">
        <f t="shared" si="14"/>
        <v>5.5799999999999947E-2</v>
      </c>
      <c r="J122" s="1611">
        <f t="shared" si="14"/>
        <v>0.15000000000000011</v>
      </c>
      <c r="K122" s="1611">
        <f t="shared" si="14"/>
        <v>0.24000000000000041</v>
      </c>
      <c r="L122" s="1611">
        <f t="shared" si="14"/>
        <v>0.26999999999999957</v>
      </c>
      <c r="M122" s="1611">
        <f t="shared" si="14"/>
        <v>0.3499999999999997</v>
      </c>
      <c r="P122" s="82"/>
    </row>
    <row r="123" spans="2:16">
      <c r="B123" s="1578" t="s">
        <v>494</v>
      </c>
      <c r="C123" s="1611">
        <f t="shared" ref="C123:M126" si="15">D110</f>
        <v>0</v>
      </c>
      <c r="D123" s="1611">
        <f t="shared" si="15"/>
        <v>0</v>
      </c>
      <c r="E123" s="1611">
        <f t="shared" si="15"/>
        <v>0</v>
      </c>
      <c r="F123" s="1611">
        <f t="shared" si="15"/>
        <v>0</v>
      </c>
      <c r="G123" s="1611">
        <f t="shared" si="15"/>
        <v>0</v>
      </c>
      <c r="H123" s="1611">
        <f t="shared" si="15"/>
        <v>0</v>
      </c>
      <c r="I123" s="1611">
        <f t="shared" si="15"/>
        <v>4.2000000000000058E-3</v>
      </c>
      <c r="J123" s="1611">
        <f t="shared" si="15"/>
        <v>4.9062408386420557E-2</v>
      </c>
      <c r="K123" s="1611">
        <f t="shared" si="15"/>
        <v>0.12405894915900105</v>
      </c>
      <c r="L123" s="1611">
        <f t="shared" si="15"/>
        <v>0.24799955452397748</v>
      </c>
      <c r="M123" s="1611">
        <f t="shared" si="15"/>
        <v>0.44613960158223559</v>
      </c>
      <c r="P123" s="82"/>
    </row>
    <row r="124" spans="2:16">
      <c r="B124" s="1578" t="s">
        <v>187</v>
      </c>
      <c r="C124" s="1611">
        <f t="shared" si="15"/>
        <v>0</v>
      </c>
      <c r="D124" s="1611">
        <f t="shared" si="15"/>
        <v>0</v>
      </c>
      <c r="E124" s="1611">
        <f t="shared" si="15"/>
        <v>0</v>
      </c>
      <c r="F124" s="1611">
        <f t="shared" si="15"/>
        <v>0</v>
      </c>
      <c r="G124" s="1611">
        <f t="shared" si="15"/>
        <v>0</v>
      </c>
      <c r="H124" s="1611">
        <f t="shared" si="15"/>
        <v>0</v>
      </c>
      <c r="I124" s="1611">
        <f t="shared" si="15"/>
        <v>0</v>
      </c>
      <c r="J124" s="1611">
        <f t="shared" si="15"/>
        <v>9.375916135794251E-4</v>
      </c>
      <c r="K124" s="1611">
        <f t="shared" si="15"/>
        <v>5.9410508409989708E-3</v>
      </c>
      <c r="L124" s="1611">
        <f t="shared" si="15"/>
        <v>2.2000445476022271E-2</v>
      </c>
      <c r="M124" s="1611">
        <f t="shared" si="15"/>
        <v>5.3860398417765472E-2</v>
      </c>
      <c r="P124" s="82"/>
    </row>
    <row r="125" spans="2:16">
      <c r="B125" s="1578" t="s">
        <v>364</v>
      </c>
      <c r="C125" s="1611">
        <f t="shared" si="15"/>
        <v>1</v>
      </c>
      <c r="D125" s="1611">
        <f t="shared" si="15"/>
        <v>1</v>
      </c>
      <c r="E125" s="1611">
        <f t="shared" si="15"/>
        <v>0.99600000000000088</v>
      </c>
      <c r="F125" s="1611">
        <f t="shared" si="15"/>
        <v>0.99199999999999933</v>
      </c>
      <c r="G125" s="1611">
        <f t="shared" si="15"/>
        <v>0.98799999999999999</v>
      </c>
      <c r="H125" s="1611">
        <f t="shared" si="15"/>
        <v>0.9800000000000002</v>
      </c>
      <c r="I125" s="1611">
        <f t="shared" si="15"/>
        <v>0.94000000000000017</v>
      </c>
      <c r="J125" s="1611">
        <f t="shared" si="15"/>
        <v>0.79999999999999949</v>
      </c>
      <c r="K125" s="1611">
        <f t="shared" si="15"/>
        <v>0.63000000000000012</v>
      </c>
      <c r="L125" s="1611">
        <f t="shared" si="15"/>
        <v>0.45999999999999858</v>
      </c>
      <c r="M125" s="1611">
        <f t="shared" si="15"/>
        <v>0.15000000000000022</v>
      </c>
      <c r="P125" s="82"/>
    </row>
    <row r="126" spans="2:16">
      <c r="B126" s="1578" t="s">
        <v>495</v>
      </c>
      <c r="C126" s="1611">
        <f t="shared" si="15"/>
        <v>1</v>
      </c>
      <c r="D126" s="1611">
        <f t="shared" si="15"/>
        <v>1</v>
      </c>
      <c r="E126" s="1611">
        <f t="shared" si="15"/>
        <v>1</v>
      </c>
      <c r="F126" s="1611">
        <f t="shared" si="15"/>
        <v>1</v>
      </c>
      <c r="G126" s="1611">
        <f t="shared" si="15"/>
        <v>1</v>
      </c>
      <c r="H126" s="1611">
        <f t="shared" si="15"/>
        <v>1</v>
      </c>
      <c r="I126" s="1611">
        <f t="shared" si="15"/>
        <v>1</v>
      </c>
      <c r="J126" s="1611">
        <f t="shared" si="15"/>
        <v>1</v>
      </c>
      <c r="K126" s="1611">
        <f t="shared" si="15"/>
        <v>1</v>
      </c>
      <c r="L126" s="1611">
        <f t="shared" si="15"/>
        <v>1</v>
      </c>
      <c r="M126" s="1611">
        <f t="shared" si="15"/>
        <v>1</v>
      </c>
      <c r="P126" s="82"/>
    </row>
    <row r="127" spans="2:16">
      <c r="C127"/>
      <c r="P127" s="82"/>
    </row>
    <row r="128" spans="2:16">
      <c r="C128"/>
      <c r="P128" s="82"/>
    </row>
  </sheetData>
  <mergeCells count="1">
    <mergeCell ref="P5:W5"/>
  </mergeCells>
  <pageMargins left="0" right="0" top="0.39370078740157505" bottom="0.39370078740157505" header="0" footer="0"/>
  <pageSetup paperSize="9" orientation="portrait" r:id="rId1"/>
  <headerFooter>
    <oddHeader>&amp;C&amp;A</oddHeader>
    <oddFooter>&amp;CPage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210"/>
  <sheetViews>
    <sheetView tabSelected="1" topLeftCell="A109" workbookViewId="0">
      <pane xSplit="2" topLeftCell="O1" activePane="topRight" state="frozen"/>
      <selection activeCell="A19" sqref="A19"/>
      <selection pane="topRight" activeCell="U120" sqref="U120"/>
    </sheetView>
  </sheetViews>
  <sheetFormatPr baseColWidth="10" defaultColWidth="9" defaultRowHeight="12" customHeight="1"/>
  <cols>
    <col min="1" max="1" width="13.42578125" style="699" customWidth="1"/>
    <col min="2" max="2" width="31.7109375" style="699" customWidth="1"/>
    <col min="3" max="3" width="7.140625" style="699" customWidth="1"/>
    <col min="4" max="9" width="7.28515625" style="699" customWidth="1"/>
    <col min="10" max="10" width="8.7109375" style="699" customWidth="1"/>
    <col min="11" max="14" width="7.28515625" style="699" customWidth="1"/>
    <col min="15" max="15" width="8" style="699" customWidth="1"/>
    <col min="16" max="17" width="6" style="699" customWidth="1"/>
    <col min="18" max="18" width="6" style="1201" customWidth="1"/>
    <col min="19" max="19" width="7.140625" style="699" customWidth="1"/>
    <col min="20" max="20" width="7.28515625" style="699" customWidth="1"/>
    <col min="21" max="21" width="5.28515625" style="699" customWidth="1"/>
    <col min="22" max="22" width="7.28515625" style="699" customWidth="1"/>
    <col min="23" max="23" width="6.85546875" style="699" customWidth="1"/>
    <col min="24" max="24" width="6.28515625" style="699" customWidth="1"/>
    <col min="25" max="31" width="7" style="699" customWidth="1"/>
    <col min="32" max="32" width="7.42578125" style="699" customWidth="1"/>
    <col min="33" max="33" width="7.140625" style="699" customWidth="1"/>
    <col min="34" max="34" width="7.28515625" style="699" customWidth="1"/>
    <col min="35" max="35" width="3.140625" style="699" customWidth="1"/>
    <col min="36" max="37" width="7.140625" style="699" customWidth="1"/>
    <col min="38" max="16384" width="9" style="699"/>
  </cols>
  <sheetData>
    <row r="1" spans="2:19" ht="12" customHeight="1">
      <c r="B1" s="1206" t="s">
        <v>201</v>
      </c>
    </row>
    <row r="2" spans="2:19" ht="12" customHeight="1" thickBot="1">
      <c r="B2" s="1206"/>
    </row>
    <row r="3" spans="2:19" ht="12" customHeight="1">
      <c r="B3" s="1305" t="s">
        <v>305</v>
      </c>
      <c r="C3" s="1306"/>
      <c r="D3" s="1306"/>
      <c r="E3" s="1306"/>
      <c r="F3" s="1306"/>
      <c r="G3" s="1306"/>
      <c r="H3" s="1306"/>
      <c r="I3" s="1306"/>
      <c r="J3" s="1306"/>
      <c r="K3" s="1306"/>
      <c r="L3" s="1306"/>
      <c r="M3" s="1306"/>
      <c r="N3" s="1307"/>
    </row>
    <row r="4" spans="2:19" ht="12" customHeight="1">
      <c r="B4" s="1308" t="s">
        <v>301</v>
      </c>
      <c r="C4" s="1309">
        <v>2018</v>
      </c>
      <c r="D4" s="1309">
        <v>2019</v>
      </c>
      <c r="E4" s="1309">
        <v>2020</v>
      </c>
      <c r="F4" s="1310"/>
      <c r="G4" s="1310"/>
      <c r="H4" s="1311"/>
      <c r="I4" s="1309">
        <v>2025</v>
      </c>
      <c r="J4" s="1309">
        <v>2030</v>
      </c>
      <c r="K4" s="1309">
        <v>2035</v>
      </c>
      <c r="L4" s="1309">
        <v>2040</v>
      </c>
      <c r="M4" s="1309">
        <v>2045</v>
      </c>
      <c r="N4" s="1312">
        <v>2050</v>
      </c>
    </row>
    <row r="5" spans="2:19" ht="12" customHeight="1">
      <c r="B5" s="1308" t="s">
        <v>302</v>
      </c>
      <c r="C5" s="1313">
        <v>66.992000000000004</v>
      </c>
      <c r="D5" s="1313">
        <f>0.5*C5+0.5*E5</f>
        <v>67.146000000000001</v>
      </c>
      <c r="E5" s="1313">
        <v>67.3</v>
      </c>
      <c r="F5" s="1314"/>
      <c r="G5" s="1314"/>
      <c r="H5" s="1315"/>
      <c r="I5" s="1313">
        <v>68</v>
      </c>
      <c r="J5" s="1313">
        <v>68.599999999999994</v>
      </c>
      <c r="K5" s="1313">
        <v>69</v>
      </c>
      <c r="L5" s="1313">
        <v>69.2</v>
      </c>
      <c r="M5" s="1313">
        <v>69.3</v>
      </c>
      <c r="N5" s="1316">
        <v>69.2</v>
      </c>
    </row>
    <row r="6" spans="2:19" ht="12" customHeight="1">
      <c r="B6" s="1317" t="s">
        <v>303</v>
      </c>
      <c r="C6" s="1313">
        <v>64.880941050502656</v>
      </c>
      <c r="D6" s="1313">
        <f>0.5*C6+0.5*E6</f>
        <v>65.031872448243035</v>
      </c>
      <c r="E6" s="1313">
        <v>65.182803845983429</v>
      </c>
      <c r="F6" s="1314"/>
      <c r="G6" s="1314"/>
      <c r="H6" s="1315"/>
      <c r="I6" s="1313">
        <v>65.867326732673263</v>
      </c>
      <c r="J6" s="1313">
        <v>66.451350457818847</v>
      </c>
      <c r="K6" s="1313">
        <v>66.835909090909098</v>
      </c>
      <c r="L6" s="1313">
        <v>67.022387828850242</v>
      </c>
      <c r="M6" s="1313">
        <v>67.109410500460541</v>
      </c>
      <c r="N6" s="1316">
        <v>66.999160784749634</v>
      </c>
    </row>
    <row r="7" spans="2:19" ht="12" customHeight="1">
      <c r="B7" s="699" t="s">
        <v>304</v>
      </c>
      <c r="C7" s="1207">
        <f>C6/$C6</f>
        <v>1</v>
      </c>
      <c r="D7" s="1207">
        <f t="shared" ref="D7:E7" si="0">D6/$C6</f>
        <v>1.0023262824998622</v>
      </c>
      <c r="E7" s="1207">
        <f t="shared" si="0"/>
        <v>1.0046525649997247</v>
      </c>
      <c r="F7" s="1207"/>
      <c r="G7" s="1207"/>
      <c r="H7" s="1207"/>
      <c r="I7" s="1207">
        <f t="shared" ref="I7:N7" si="1">I6/$C6</f>
        <v>1.0152030113342965</v>
      </c>
      <c r="J7" s="1208">
        <f t="shared" si="1"/>
        <v>1.0242044794956626</v>
      </c>
      <c r="K7" s="1207">
        <f t="shared" si="1"/>
        <v>1.0301316227655317</v>
      </c>
      <c r="L7" s="1207">
        <f t="shared" si="1"/>
        <v>1.0330057909715074</v>
      </c>
      <c r="M7" s="1207">
        <f t="shared" si="1"/>
        <v>1.0343470580709251</v>
      </c>
      <c r="N7" s="1208">
        <f t="shared" si="1"/>
        <v>1.0326477961008331</v>
      </c>
    </row>
    <row r="8" spans="2:19" ht="12" customHeight="1">
      <c r="B8" s="699" t="s">
        <v>419</v>
      </c>
      <c r="C8" s="1207"/>
      <c r="D8" s="1207">
        <f t="shared" ref="D8:E8" si="2">D7/$D$7</f>
        <v>1</v>
      </c>
      <c r="E8" s="1207">
        <f t="shared" si="2"/>
        <v>1.0023208834692636</v>
      </c>
      <c r="F8" s="1207"/>
      <c r="G8" s="1207"/>
      <c r="H8" s="1207"/>
      <c r="I8" s="1207">
        <f>I7/$D$7</f>
        <v>1.0128468434473443</v>
      </c>
      <c r="J8" s="1207">
        <f t="shared" ref="J8:N8" si="3">J7/$D$7</f>
        <v>1.0218274202500555</v>
      </c>
      <c r="K8" s="1207">
        <f t="shared" si="3"/>
        <v>1.0277408073110896</v>
      </c>
      <c r="L8" s="1207">
        <f t="shared" si="3"/>
        <v>1.0306083049075883</v>
      </c>
      <c r="M8" s="1207">
        <f t="shared" si="3"/>
        <v>1.031946459082367</v>
      </c>
      <c r="N8" s="1207">
        <f t="shared" si="3"/>
        <v>1.0302511409012913</v>
      </c>
    </row>
    <row r="10" spans="2:19" ht="12" customHeight="1">
      <c r="B10" s="1318" t="s">
        <v>306</v>
      </c>
      <c r="C10" s="1318"/>
      <c r="D10" s="1318"/>
      <c r="E10" s="1318"/>
      <c r="F10" s="1318"/>
      <c r="G10" s="1318"/>
      <c r="H10" s="1319"/>
      <c r="I10" s="1318"/>
      <c r="J10" s="1318"/>
      <c r="K10" s="1318"/>
      <c r="L10" s="1318"/>
      <c r="M10" s="1318"/>
      <c r="N10" s="1318"/>
    </row>
    <row r="11" spans="2:19" ht="12" customHeight="1">
      <c r="B11" s="1310" t="s">
        <v>38</v>
      </c>
      <c r="C11" s="1310">
        <v>2018</v>
      </c>
      <c r="D11" s="1310">
        <v>2019</v>
      </c>
      <c r="E11" s="1310">
        <v>2020</v>
      </c>
      <c r="F11" s="1310"/>
      <c r="G11" s="1310"/>
      <c r="H11" s="1311"/>
      <c r="I11" s="1310">
        <v>2025</v>
      </c>
      <c r="J11" s="1310">
        <v>2030</v>
      </c>
      <c r="K11" s="1310">
        <v>2035</v>
      </c>
      <c r="L11" s="1310">
        <v>2040</v>
      </c>
      <c r="M11" s="1310">
        <v>2045</v>
      </c>
      <c r="N11" s="1310">
        <v>2050</v>
      </c>
    </row>
    <row r="12" spans="2:19" ht="12" customHeight="1">
      <c r="B12" s="1310" t="s">
        <v>412</v>
      </c>
      <c r="C12" s="1320">
        <v>1</v>
      </c>
      <c r="D12" s="1320">
        <v>1.018</v>
      </c>
      <c r="E12" s="1320">
        <v>0.93656000000000006</v>
      </c>
      <c r="F12" s="1320"/>
      <c r="G12" s="1320"/>
      <c r="H12" s="1321"/>
      <c r="I12" s="1320">
        <v>1.051879067944484</v>
      </c>
      <c r="J12" s="1322">
        <v>1.0895140310114322</v>
      </c>
      <c r="K12" s="1320">
        <v>1.1416520397883452</v>
      </c>
      <c r="L12" s="1320">
        <v>1.2164638330530793</v>
      </c>
      <c r="M12" s="1320">
        <v>1.3090435020652234</v>
      </c>
      <c r="N12" s="1323">
        <v>1.4129357674483161</v>
      </c>
    </row>
    <row r="13" spans="2:19" ht="12" customHeight="1">
      <c r="B13" s="1206" t="s">
        <v>420</v>
      </c>
      <c r="C13" s="1206"/>
      <c r="D13" s="1209">
        <f>D12/$D$12</f>
        <v>1</v>
      </c>
      <c r="E13" s="1209">
        <f t="shared" ref="E13:N13" si="4">E12/$D$12</f>
        <v>0.92</v>
      </c>
      <c r="F13" s="1209"/>
      <c r="G13" s="1209"/>
      <c r="H13" s="1209"/>
      <c r="I13" s="1209">
        <f t="shared" si="4"/>
        <v>1.0332800274503773</v>
      </c>
      <c r="J13" s="1209">
        <f t="shared" si="4"/>
        <v>1.0702495393039608</v>
      </c>
      <c r="K13" s="1209">
        <f t="shared" si="4"/>
        <v>1.1214656579453293</v>
      </c>
      <c r="L13" s="1209">
        <f t="shared" si="4"/>
        <v>1.194954649364518</v>
      </c>
      <c r="M13" s="1209">
        <f t="shared" si="4"/>
        <v>1.2858973497693746</v>
      </c>
      <c r="N13" s="1209">
        <f t="shared" si="4"/>
        <v>1.3879526202832182</v>
      </c>
    </row>
    <row r="14" spans="2:19" ht="12" customHeight="1">
      <c r="B14" s="1206" t="s">
        <v>635</v>
      </c>
      <c r="C14" s="1206"/>
      <c r="D14" s="1209">
        <f>D13^0.7</f>
        <v>1</v>
      </c>
      <c r="E14" s="1209">
        <f t="shared" ref="E14:N14" si="5">E13^0.7</f>
        <v>0.94330357234894624</v>
      </c>
      <c r="F14" s="1209"/>
      <c r="G14" s="1209"/>
      <c r="H14" s="1209"/>
      <c r="I14" s="1209">
        <f t="shared" si="5"/>
        <v>1.023181371100055</v>
      </c>
      <c r="J14" s="1209">
        <f t="shared" si="5"/>
        <v>1.0486716677095964</v>
      </c>
      <c r="K14" s="1209">
        <f t="shared" si="5"/>
        <v>1.0835530658048396</v>
      </c>
      <c r="L14" s="1209">
        <f t="shared" si="5"/>
        <v>1.1327811051455843</v>
      </c>
      <c r="M14" s="1209">
        <f t="shared" si="5"/>
        <v>1.1924616225441014</v>
      </c>
      <c r="N14" s="1209">
        <f t="shared" si="5"/>
        <v>1.2579467249580543</v>
      </c>
      <c r="S14" s="1210"/>
    </row>
    <row r="15" spans="2:19" ht="12" customHeight="1">
      <c r="C15" s="1209"/>
      <c r="D15" s="1209"/>
      <c r="E15" s="1209"/>
      <c r="F15" s="1209"/>
      <c r="G15" s="1209"/>
      <c r="H15" s="1209"/>
      <c r="I15" s="1209"/>
      <c r="J15" s="1209"/>
      <c r="K15" s="1209"/>
      <c r="L15" s="1209"/>
      <c r="M15" s="1209"/>
      <c r="N15" s="1209"/>
      <c r="S15" s="1210"/>
    </row>
    <row r="16" spans="2:19" ht="12" customHeight="1">
      <c r="B16" s="1206"/>
      <c r="C16" s="1206"/>
      <c r="D16" s="1206"/>
      <c r="E16" s="1206"/>
      <c r="F16" s="1206"/>
      <c r="G16" s="1206"/>
      <c r="H16" s="1206"/>
      <c r="I16" s="1206"/>
      <c r="J16" s="1206"/>
      <c r="K16" s="1206"/>
      <c r="L16" s="1206"/>
      <c r="M16" s="1206"/>
      <c r="N16" s="1206"/>
      <c r="S16" s="1210"/>
    </row>
    <row r="17" spans="1:19" ht="12" customHeight="1">
      <c r="B17" s="1206" t="s">
        <v>135</v>
      </c>
      <c r="S17" s="1210"/>
    </row>
    <row r="18" spans="1:19" ht="12" customHeight="1">
      <c r="B18" s="1206"/>
      <c r="S18" s="1210"/>
    </row>
    <row r="19" spans="1:19" ht="12" customHeight="1">
      <c r="B19" s="1211" t="s">
        <v>130</v>
      </c>
      <c r="C19" s="1211" t="s">
        <v>34</v>
      </c>
      <c r="D19" s="1211" t="s">
        <v>34</v>
      </c>
      <c r="E19" s="1211" t="s">
        <v>34</v>
      </c>
      <c r="F19" s="1211" t="s">
        <v>34</v>
      </c>
      <c r="G19" s="1211" t="s">
        <v>34</v>
      </c>
      <c r="H19" s="1211"/>
      <c r="I19" s="699" t="s">
        <v>136</v>
      </c>
      <c r="J19" s="699" t="s">
        <v>136</v>
      </c>
      <c r="K19" s="699" t="s">
        <v>136</v>
      </c>
      <c r="L19" s="699" t="s">
        <v>136</v>
      </c>
      <c r="M19" s="699" t="s">
        <v>136</v>
      </c>
      <c r="N19" s="699" t="s">
        <v>136</v>
      </c>
      <c r="S19" s="1210"/>
    </row>
    <row r="20" spans="1:19" ht="12" customHeight="1">
      <c r="A20" s="699" t="s">
        <v>774</v>
      </c>
      <c r="B20" s="1212"/>
      <c r="C20" s="1212">
        <v>2018</v>
      </c>
      <c r="D20" s="1212">
        <v>2019</v>
      </c>
      <c r="E20" s="1212">
        <v>2020</v>
      </c>
      <c r="F20" s="1212">
        <v>2021</v>
      </c>
      <c r="G20" s="1212">
        <v>2022</v>
      </c>
      <c r="H20" s="1212">
        <v>2023</v>
      </c>
      <c r="I20" s="1212">
        <v>2025</v>
      </c>
      <c r="J20" s="1212">
        <v>2030</v>
      </c>
      <c r="K20" s="1212">
        <v>2035</v>
      </c>
      <c r="L20" s="1212">
        <v>2040</v>
      </c>
      <c r="M20" s="1212">
        <v>2045</v>
      </c>
      <c r="N20" s="1212">
        <v>2050</v>
      </c>
      <c r="S20" s="1210"/>
    </row>
    <row r="21" spans="1:19" ht="12" customHeight="1">
      <c r="B21" s="1213" t="s">
        <v>30</v>
      </c>
      <c r="C21" s="1214">
        <v>827.91487717696054</v>
      </c>
      <c r="D21" s="1189">
        <v>834.04486721528679</v>
      </c>
      <c r="E21" s="1189">
        <v>669.08138631304837</v>
      </c>
      <c r="F21" s="1189">
        <v>725.93652440891003</v>
      </c>
      <c r="G21" s="1189">
        <v>809.40367782689066</v>
      </c>
      <c r="H21" s="1190">
        <v>796.49623002218505</v>
      </c>
      <c r="I21" s="1191">
        <v>807.2865202405801</v>
      </c>
      <c r="J21" s="1192">
        <v>803.06062719527063</v>
      </c>
      <c r="K21" s="1191">
        <v>806.56805828308336</v>
      </c>
      <c r="L21" s="1191">
        <v>803.27973713830772</v>
      </c>
      <c r="M21" s="1191">
        <v>798.49566376094344</v>
      </c>
      <c r="N21" s="1192">
        <v>792.41583815099034</v>
      </c>
      <c r="O21" s="1217">
        <f>N21/D21-1</f>
        <v>-4.9912217796253211E-2</v>
      </c>
      <c r="P21" s="1217">
        <f>N21/J21-1</f>
        <v>-1.325527448837549E-2</v>
      </c>
      <c r="S21" s="1210"/>
    </row>
    <row r="22" spans="1:19" ht="12" customHeight="1">
      <c r="B22" s="1213" t="s">
        <v>137</v>
      </c>
      <c r="C22" s="1214">
        <v>167.22757635370215</v>
      </c>
      <c r="D22" s="1215">
        <v>173.26624950294556</v>
      </c>
      <c r="E22" s="1189">
        <v>102.72680843378156</v>
      </c>
      <c r="F22" s="1189">
        <v>128.16890747796515</v>
      </c>
      <c r="G22" s="1189">
        <v>165.76065819227307</v>
      </c>
      <c r="H22" s="1190">
        <v>177.58195841460579</v>
      </c>
      <c r="I22" s="1191">
        <v>183.97353943754848</v>
      </c>
      <c r="J22" s="1324">
        <v>215.67788275505944</v>
      </c>
      <c r="K22" s="1191">
        <v>228.43688122523201</v>
      </c>
      <c r="L22" s="1191">
        <v>241.48127799582647</v>
      </c>
      <c r="M22" s="1191">
        <v>254.81107306684291</v>
      </c>
      <c r="N22" s="1192">
        <v>268.42626643828112</v>
      </c>
      <c r="O22" s="1217">
        <f t="shared" ref="O22:O28" si="6">N22/D22-1</f>
        <v>0.54921265513811357</v>
      </c>
      <c r="P22" s="1217">
        <f t="shared" ref="P22:P28" si="7">N22/J22-1</f>
        <v>0.24457020353416037</v>
      </c>
      <c r="S22" s="1210"/>
    </row>
    <row r="23" spans="1:19" ht="12" customHeight="1">
      <c r="B23" s="1216" t="s">
        <v>138</v>
      </c>
      <c r="C23" s="1214">
        <v>107.87256430526563</v>
      </c>
      <c r="D23" s="1215">
        <v>112.30931839095859</v>
      </c>
      <c r="E23" s="1189">
        <v>64.816305507934729</v>
      </c>
      <c r="F23" s="1189">
        <v>86.419110718723843</v>
      </c>
      <c r="G23" s="1189">
        <v>117.85172465423508</v>
      </c>
      <c r="H23" s="1190">
        <v>123.74975340652595</v>
      </c>
      <c r="I23" s="1191">
        <v>126.1805638924143</v>
      </c>
      <c r="J23" s="1325">
        <v>140.59793923050162</v>
      </c>
      <c r="K23" s="1191">
        <v>154.71497017121848</v>
      </c>
      <c r="L23" s="1191">
        <v>169.19313739513302</v>
      </c>
      <c r="M23" s="1191">
        <v>184.03244090224524</v>
      </c>
      <c r="N23" s="1192">
        <v>199.23288069255506</v>
      </c>
      <c r="O23" s="1217">
        <f t="shared" si="6"/>
        <v>0.77396571849014273</v>
      </c>
      <c r="P23" s="1217">
        <f t="shared" si="7"/>
        <v>0.41703983559762614</v>
      </c>
      <c r="S23" s="1210"/>
    </row>
    <row r="24" spans="1:19" ht="12" customHeight="1">
      <c r="B24" s="1216" t="s">
        <v>139</v>
      </c>
      <c r="C24" s="1214">
        <v>59.355012048436535</v>
      </c>
      <c r="D24" s="1215">
        <v>60.956931111986968</v>
      </c>
      <c r="E24" s="1189">
        <v>37.910502925846828</v>
      </c>
      <c r="F24" s="1189">
        <v>41.749796759241292</v>
      </c>
      <c r="G24" s="1189">
        <v>47.908933538037985</v>
      </c>
      <c r="H24" s="1190">
        <v>53.676019516721908</v>
      </c>
      <c r="I24" s="1191">
        <v>57.79297554513419</v>
      </c>
      <c r="J24" s="1326">
        <v>75.079943524557834</v>
      </c>
      <c r="K24" s="1191">
        <v>73.721911054013532</v>
      </c>
      <c r="L24" s="1191">
        <v>72.288140600693467</v>
      </c>
      <c r="M24" s="1191">
        <v>70.778632164597667</v>
      </c>
      <c r="N24" s="1192">
        <v>69.19338574572609</v>
      </c>
      <c r="O24" s="1217">
        <f t="shared" si="6"/>
        <v>0.13511924704029998</v>
      </c>
      <c r="P24" s="1217">
        <f t="shared" si="7"/>
        <v>-7.8403865300009423E-2</v>
      </c>
      <c r="S24" s="1210"/>
    </row>
    <row r="25" spans="1:19" ht="12" customHeight="1">
      <c r="B25" s="1213" t="s">
        <v>131</v>
      </c>
      <c r="C25" s="1214">
        <v>15.879956999999999</v>
      </c>
      <c r="D25" s="1189">
        <v>16.199438000000001</v>
      </c>
      <c r="E25" s="1189">
        <v>7.22</v>
      </c>
      <c r="F25" s="1189">
        <v>10.055999999999999</v>
      </c>
      <c r="G25" s="1189">
        <v>13.468999999999999</v>
      </c>
      <c r="H25" s="1190">
        <v>13.201099450794121</v>
      </c>
      <c r="I25" s="1327">
        <v>14.2</v>
      </c>
      <c r="J25" s="1327">
        <v>14.4</v>
      </c>
      <c r="K25" s="1327">
        <v>7</v>
      </c>
      <c r="L25" s="1327">
        <v>5.9</v>
      </c>
      <c r="M25" s="1327">
        <v>5.8</v>
      </c>
      <c r="N25" s="1327">
        <v>6.5</v>
      </c>
      <c r="O25" s="1217">
        <f t="shared" si="6"/>
        <v>-0.59875151224381984</v>
      </c>
      <c r="P25" s="1217">
        <f t="shared" si="7"/>
        <v>-0.54861111111111116</v>
      </c>
      <c r="S25" s="1210"/>
    </row>
    <row r="26" spans="1:19" ht="12" customHeight="1">
      <c r="B26" s="1213" t="s">
        <v>140</v>
      </c>
      <c r="C26" s="1214">
        <v>11.340237796767951</v>
      </c>
      <c r="D26" s="1189">
        <v>11.340237796767951</v>
      </c>
      <c r="E26" s="1189">
        <v>9.5825009382689181</v>
      </c>
      <c r="F26" s="1189">
        <v>9.8220634617256408</v>
      </c>
      <c r="G26" s="1189">
        <v>11.069465521364798</v>
      </c>
      <c r="H26" s="1190">
        <v>10.416367055604274</v>
      </c>
      <c r="I26" s="1191">
        <v>11.088282739005942</v>
      </c>
      <c r="J26" s="1194">
        <v>11.1</v>
      </c>
      <c r="K26" s="1191">
        <v>11.102169773271068</v>
      </c>
      <c r="L26" s="1191">
        <v>11.099269118460388</v>
      </c>
      <c r="M26" s="1191">
        <v>11.091298035567956</v>
      </c>
      <c r="N26" s="1193">
        <v>11.078256524593767</v>
      </c>
      <c r="O26" s="1217">
        <f t="shared" si="6"/>
        <v>-2.3101920512535568E-2</v>
      </c>
      <c r="P26" s="1217">
        <f t="shared" si="7"/>
        <v>-1.9588716582191745E-3</v>
      </c>
      <c r="S26" s="1210"/>
    </row>
    <row r="27" spans="1:19" ht="12" customHeight="1">
      <c r="B27" s="1213" t="s">
        <v>134</v>
      </c>
      <c r="C27" s="1214">
        <v>5.5</v>
      </c>
      <c r="D27" s="1195">
        <v>5.5</v>
      </c>
      <c r="E27" s="1195">
        <v>5.9950000000000001</v>
      </c>
      <c r="F27" s="1195">
        <v>6.875</v>
      </c>
      <c r="G27" s="1195">
        <v>7</v>
      </c>
      <c r="H27" s="1190">
        <v>7.5350000000000001</v>
      </c>
      <c r="I27" s="1191">
        <v>11.355349777069781</v>
      </c>
      <c r="J27" s="1192">
        <v>19</v>
      </c>
      <c r="K27" s="1191">
        <v>26.426863459627342</v>
      </c>
      <c r="L27" s="1191">
        <v>34.069151279503117</v>
      </c>
      <c r="M27" s="1191">
        <v>41.926863459627356</v>
      </c>
      <c r="N27" s="1192">
        <v>50</v>
      </c>
      <c r="O27" s="1217">
        <f t="shared" si="6"/>
        <v>8.0909090909090917</v>
      </c>
      <c r="P27" s="1217">
        <f t="shared" si="7"/>
        <v>1.6315789473684212</v>
      </c>
      <c r="S27" s="1210"/>
    </row>
    <row r="28" spans="1:19" ht="12" customHeight="1">
      <c r="B28" s="1213" t="s">
        <v>78</v>
      </c>
      <c r="C28" s="1196">
        <v>1027.8626483274306</v>
      </c>
      <c r="D28" s="1196">
        <v>1040.3507925150002</v>
      </c>
      <c r="E28" s="1196">
        <v>794.60569568509891</v>
      </c>
      <c r="F28" s="1196">
        <v>880.85849534860085</v>
      </c>
      <c r="G28" s="1196">
        <v>1006.7028015405286</v>
      </c>
      <c r="H28" s="1190">
        <v>1182.6564278664371</v>
      </c>
      <c r="I28" s="1194">
        <v>1027.9036921942043</v>
      </c>
      <c r="J28" s="1194">
        <v>1063.2385099503301</v>
      </c>
      <c r="K28" s="1194">
        <v>1079.5339727412138</v>
      </c>
      <c r="L28" s="1194">
        <v>1095.8294355320977</v>
      </c>
      <c r="M28" s="1194">
        <v>1112.1248983229816</v>
      </c>
      <c r="N28" s="1194">
        <v>1128.4203611138653</v>
      </c>
      <c r="O28" s="1217">
        <f t="shared" si="6"/>
        <v>8.4653723755965915E-2</v>
      </c>
      <c r="P28" s="1217">
        <f t="shared" si="7"/>
        <v>6.13050134598494E-2</v>
      </c>
      <c r="S28" s="1210"/>
    </row>
    <row r="29" spans="1:19" ht="12" customHeight="1">
      <c r="B29" s="1216" t="s">
        <v>141</v>
      </c>
      <c r="C29" s="1197">
        <v>1022.3626483274306</v>
      </c>
      <c r="D29" s="1197">
        <v>1034.8507925150002</v>
      </c>
      <c r="E29" s="1197">
        <v>788.6106956850989</v>
      </c>
      <c r="F29" s="1197">
        <v>873.98349534860085</v>
      </c>
      <c r="G29" s="1197">
        <v>999.70280154052864</v>
      </c>
      <c r="H29" s="1190">
        <v>997.45227287980231</v>
      </c>
      <c r="I29" s="1198">
        <v>1016.5483424171344</v>
      </c>
      <c r="J29" s="1199">
        <v>1044.2385099503301</v>
      </c>
      <c r="K29" s="1191">
        <v>1052.783972741214</v>
      </c>
      <c r="L29" s="1198">
        <v>1061.7602842525946</v>
      </c>
      <c r="M29" s="1198">
        <v>1070.1980348633542</v>
      </c>
      <c r="N29" s="1200">
        <v>1078.4203611138653</v>
      </c>
      <c r="S29" s="1210"/>
    </row>
    <row r="30" spans="1:19" ht="12" customHeight="1">
      <c r="B30" s="1206"/>
      <c r="S30" s="1210"/>
    </row>
    <row r="31" spans="1:19" ht="12" customHeight="1">
      <c r="B31" s="1206"/>
      <c r="S31" s="1210"/>
    </row>
    <row r="32" spans="1:19" ht="12" customHeight="1">
      <c r="B32" s="1211" t="s">
        <v>130</v>
      </c>
      <c r="C32" s="1211" t="s">
        <v>34</v>
      </c>
      <c r="D32" s="1211" t="s">
        <v>34</v>
      </c>
      <c r="E32" s="1211" t="s">
        <v>34</v>
      </c>
      <c r="F32" s="1211" t="s">
        <v>34</v>
      </c>
      <c r="G32" s="1211" t="s">
        <v>34</v>
      </c>
      <c r="H32" s="1211"/>
      <c r="I32" s="699" t="s">
        <v>136</v>
      </c>
      <c r="J32" s="699" t="s">
        <v>136</v>
      </c>
      <c r="K32" s="699" t="s">
        <v>136</v>
      </c>
      <c r="L32" s="699" t="s">
        <v>136</v>
      </c>
      <c r="M32" s="699" t="s">
        <v>136</v>
      </c>
      <c r="N32" s="699" t="s">
        <v>136</v>
      </c>
      <c r="S32" s="1210"/>
    </row>
    <row r="33" spans="1:24" ht="12" customHeight="1">
      <c r="A33" s="699" t="s">
        <v>760</v>
      </c>
      <c r="B33" s="1212"/>
      <c r="C33" s="1212">
        <v>2018</v>
      </c>
      <c r="D33" s="1212">
        <v>2019</v>
      </c>
      <c r="E33" s="1212">
        <v>2020</v>
      </c>
      <c r="F33" s="1212">
        <v>2021</v>
      </c>
      <c r="G33" s="1212">
        <v>2022</v>
      </c>
      <c r="H33" s="1212">
        <v>2023</v>
      </c>
      <c r="I33" s="1212">
        <v>2025</v>
      </c>
      <c r="J33" s="1212">
        <v>2030</v>
      </c>
      <c r="K33" s="1212">
        <v>2035</v>
      </c>
      <c r="L33" s="1212">
        <v>2040</v>
      </c>
      <c r="M33" s="1212">
        <v>2045</v>
      </c>
      <c r="N33" s="1212">
        <v>2050</v>
      </c>
      <c r="O33" s="1328" t="s">
        <v>764</v>
      </c>
      <c r="P33" s="1201">
        <v>2030</v>
      </c>
      <c r="Q33" s="1201">
        <v>2050</v>
      </c>
      <c r="R33" s="1201" t="s">
        <v>688</v>
      </c>
      <c r="S33" s="1210"/>
      <c r="T33" s="699" t="s">
        <v>765</v>
      </c>
      <c r="U33" s="699" t="s">
        <v>766</v>
      </c>
      <c r="W33" s="699" t="s">
        <v>770</v>
      </c>
      <c r="X33" s="699" t="s">
        <v>771</v>
      </c>
    </row>
    <row r="34" spans="1:24" ht="12" customHeight="1">
      <c r="B34" s="1213" t="s">
        <v>30</v>
      </c>
      <c r="C34" s="1214">
        <v>827.91487717696054</v>
      </c>
      <c r="D34" s="1189">
        <v>834.04486721528679</v>
      </c>
      <c r="E34" s="1189">
        <v>669.08138631304837</v>
      </c>
      <c r="F34" s="1189">
        <v>725.93652440891003</v>
      </c>
      <c r="G34" s="1189">
        <v>809.40367782689066</v>
      </c>
      <c r="H34" s="1190">
        <f>G34*(1+O34)</f>
        <v>796.49623002218505</v>
      </c>
      <c r="I34" s="1191">
        <f>I$41*I52</f>
        <v>807.2865202405801</v>
      </c>
      <c r="J34" s="1192">
        <f>J41-J35-J38-J39-J40</f>
        <v>803.06062719527063</v>
      </c>
      <c r="K34" s="1191">
        <f>K$41*K52</f>
        <v>806.56805828308336</v>
      </c>
      <c r="L34" s="1191">
        <f>L$41*L52</f>
        <v>803.27973713830772</v>
      </c>
      <c r="M34" s="1191">
        <f>M$41*M52</f>
        <v>798.49566376094344</v>
      </c>
      <c r="N34" s="1192">
        <v>792.41583815099034</v>
      </c>
      <c r="O34" s="1402">
        <v>-1.5946860828900501E-2</v>
      </c>
      <c r="P34" s="1217">
        <f>J34/$D34-1</f>
        <v>-3.7149368382862313E-2</v>
      </c>
      <c r="Q34" s="1217">
        <f>N34/$D34-1</f>
        <v>-4.9912217796253211E-2</v>
      </c>
      <c r="R34" s="909">
        <f>N34/J34-1</f>
        <v>-1.325527448837549E-2</v>
      </c>
      <c r="S34" s="1210"/>
      <c r="T34" s="909">
        <f>J34/H34-1</f>
        <v>8.2415922708167777E-3</v>
      </c>
      <c r="U34" s="909">
        <f>N34/H34-1</f>
        <v>-5.1229267853296623E-3</v>
      </c>
      <c r="W34" s="1187">
        <f>J34/G34-1</f>
        <v>-7.8366960830349441E-3</v>
      </c>
      <c r="X34" s="1187">
        <f>N34/G34-1</f>
        <v>-2.0988093013747822E-2</v>
      </c>
    </row>
    <row r="35" spans="1:24" ht="12" customHeight="1">
      <c r="B35" s="1213" t="s">
        <v>137</v>
      </c>
      <c r="C35" s="1214">
        <v>167.22757635370215</v>
      </c>
      <c r="D35" s="1215">
        <v>173.26624950294556</v>
      </c>
      <c r="E35" s="1189">
        <v>102.72680843378156</v>
      </c>
      <c r="F35" s="1189">
        <v>128.16890747796515</v>
      </c>
      <c r="G35" s="1189">
        <v>165.76065819227307</v>
      </c>
      <c r="H35" s="1190">
        <f t="shared" ref="H35:H40" si="8">G35*(1+O35)</f>
        <v>177.58195841460579</v>
      </c>
      <c r="I35" s="1191">
        <f t="shared" ref="I35:I37" si="9">I$41*I53</f>
        <v>183.97353943754848</v>
      </c>
      <c r="J35" s="1329">
        <v>215.67788275505944</v>
      </c>
      <c r="K35" s="1191">
        <f>K36+K37</f>
        <v>228.43688122523201</v>
      </c>
      <c r="L35" s="1191">
        <f t="shared" ref="L35:M35" si="10">L36+L37</f>
        <v>241.4812779958265</v>
      </c>
      <c r="M35" s="1191">
        <f t="shared" si="10"/>
        <v>254.81107306684291</v>
      </c>
      <c r="N35" s="1192">
        <v>268.42626643828112</v>
      </c>
      <c r="O35" s="1402">
        <v>7.1315475887050894E-2</v>
      </c>
      <c r="P35" s="1218">
        <f>J35/$D35-1</f>
        <v>0.24477723373006288</v>
      </c>
      <c r="Q35" s="1218">
        <f>N35/$D35-1</f>
        <v>0.54921265513811357</v>
      </c>
      <c r="R35" s="909">
        <f t="shared" ref="R35:R42" si="11">N35/J35-1</f>
        <v>0.24457020353416037</v>
      </c>
      <c r="S35" s="1210"/>
      <c r="T35" s="1297">
        <f t="shared" ref="T35:T42" si="12">J35/H35-1</f>
        <v>0.21452587121215316</v>
      </c>
      <c r="U35" s="1297">
        <f t="shared" ref="U35:U42" si="13">N35/H35-1</f>
        <v>0.51156271073201287</v>
      </c>
      <c r="W35" s="1298">
        <f t="shared" ref="W35:W42" si="14">J35/G35-1</f>
        <v>0.30114036169478275</v>
      </c>
      <c r="X35" s="1298">
        <f t="shared" ref="X35:X42" si="15">N35/G35-1</f>
        <v>0.61936052478098702</v>
      </c>
    </row>
    <row r="36" spans="1:24" ht="12" customHeight="1">
      <c r="B36" s="1216" t="s">
        <v>138</v>
      </c>
      <c r="C36" s="1214">
        <v>107.87256430526563</v>
      </c>
      <c r="D36" s="1215">
        <v>112.30931839095859</v>
      </c>
      <c r="E36" s="1189">
        <v>64.816305507934729</v>
      </c>
      <c r="F36" s="1189">
        <v>86.419110718723843</v>
      </c>
      <c r="G36" s="1189">
        <v>117.85172465423508</v>
      </c>
      <c r="H36" s="1190">
        <f t="shared" si="8"/>
        <v>123.74975340652595</v>
      </c>
      <c r="I36" s="1193">
        <f t="shared" si="9"/>
        <v>130.55999702319315</v>
      </c>
      <c r="J36" s="1330">
        <f>J35-J37</f>
        <v>152.67788275505944</v>
      </c>
      <c r="K36" s="1191">
        <f t="shared" ref="K36:M37" si="16">K$41*K54</f>
        <v>163.91378302095572</v>
      </c>
      <c r="L36" s="1191">
        <f t="shared" si="16"/>
        <v>175.41824943250376</v>
      </c>
      <c r="M36" s="1191">
        <f t="shared" si="16"/>
        <v>187.19128198970355</v>
      </c>
      <c r="N36" s="1192">
        <v>199.23288069255506</v>
      </c>
      <c r="O36" s="1402">
        <v>5.0046181077070262E-2</v>
      </c>
      <c r="P36" s="1219">
        <f t="shared" ref="P36:P42" si="17">J36/$D36-1</f>
        <v>0.35944091676858303</v>
      </c>
      <c r="Q36" s="1219">
        <f t="shared" ref="Q36:Q42" si="18">N36/$D36-1</f>
        <v>0.77396571849014273</v>
      </c>
      <c r="R36" s="909">
        <f t="shared" si="11"/>
        <v>0.30492299930687161</v>
      </c>
      <c r="S36" s="1210"/>
      <c r="T36" s="1220">
        <f>J36/H36-1</f>
        <v>0.23376312721612225</v>
      </c>
      <c r="U36" s="1220">
        <f t="shared" si="13"/>
        <v>0.60996588040108768</v>
      </c>
      <c r="W36" s="1188">
        <f t="shared" si="14"/>
        <v>0.29550826008699271</v>
      </c>
      <c r="X36" s="1187">
        <f t="shared" si="15"/>
        <v>0.69053852437954522</v>
      </c>
    </row>
    <row r="37" spans="1:24" ht="12" customHeight="1">
      <c r="B37" s="1216" t="s">
        <v>139</v>
      </c>
      <c r="C37" s="1214">
        <v>59.355012048436535</v>
      </c>
      <c r="D37" s="1215">
        <v>60.956931111986968</v>
      </c>
      <c r="E37" s="1189">
        <v>37.910502925846828</v>
      </c>
      <c r="F37" s="1189">
        <v>41.749796759241292</v>
      </c>
      <c r="G37" s="1189">
        <v>47.908933538037985</v>
      </c>
      <c r="H37" s="1190">
        <f t="shared" si="8"/>
        <v>53.676019516721908</v>
      </c>
      <c r="I37" s="1193">
        <f t="shared" si="9"/>
        <v>53.413542414355334</v>
      </c>
      <c r="J37" s="1331">
        <v>63</v>
      </c>
      <c r="K37" s="1191">
        <f t="shared" si="16"/>
        <v>64.523098204276295</v>
      </c>
      <c r="L37" s="1191">
        <f t="shared" si="16"/>
        <v>66.063028563322746</v>
      </c>
      <c r="M37" s="1191">
        <f t="shared" si="16"/>
        <v>67.619791077139354</v>
      </c>
      <c r="N37" s="1192">
        <v>69.19338574572609</v>
      </c>
      <c r="O37" s="1402">
        <v>0.1203760040724986</v>
      </c>
      <c r="P37" s="1219">
        <f t="shared" si="17"/>
        <v>3.351659689461095E-2</v>
      </c>
      <c r="Q37" s="1219">
        <f t="shared" si="18"/>
        <v>0.13511924704029998</v>
      </c>
      <c r="R37" s="909">
        <f t="shared" si="11"/>
        <v>9.8307710249620373E-2</v>
      </c>
      <c r="S37" s="1210"/>
      <c r="T37" s="1220">
        <f t="shared" si="12"/>
        <v>0.17370849342457961</v>
      </c>
      <c r="U37" s="1220">
        <f t="shared" si="13"/>
        <v>0.28909308791368171</v>
      </c>
      <c r="W37" s="1188">
        <f t="shared" si="14"/>
        <v>0.3149948318089828</v>
      </c>
      <c r="X37" s="1187">
        <f t="shared" si="15"/>
        <v>0.4442689627142089</v>
      </c>
    </row>
    <row r="38" spans="1:24" ht="12" customHeight="1">
      <c r="B38" s="1213" t="s">
        <v>131</v>
      </c>
      <c r="C38" s="1214">
        <v>15.879956999999999</v>
      </c>
      <c r="D38" s="1189">
        <v>16.199438000000001</v>
      </c>
      <c r="E38" s="1189">
        <v>7.22</v>
      </c>
      <c r="F38" s="1189">
        <v>10.055999999999999</v>
      </c>
      <c r="G38" s="1189">
        <v>13.468999999999999</v>
      </c>
      <c r="H38" s="1190">
        <f t="shared" si="8"/>
        <v>13.201099450794121</v>
      </c>
      <c r="I38" s="1327">
        <v>14.2</v>
      </c>
      <c r="J38" s="1332">
        <v>14.4</v>
      </c>
      <c r="K38" s="1327">
        <v>7</v>
      </c>
      <c r="L38" s="1327">
        <v>5.9</v>
      </c>
      <c r="M38" s="1327">
        <v>5.8</v>
      </c>
      <c r="N38" s="1327">
        <v>6.5</v>
      </c>
      <c r="O38" s="1402">
        <v>-1.9890158824402593E-2</v>
      </c>
      <c r="P38" s="1217">
        <f t="shared" si="17"/>
        <v>-0.11108027327861625</v>
      </c>
      <c r="Q38" s="1217">
        <f t="shared" si="18"/>
        <v>-0.59875151224381984</v>
      </c>
      <c r="R38" s="909">
        <f t="shared" si="11"/>
        <v>-0.54861111111111116</v>
      </c>
      <c r="S38" s="1210"/>
      <c r="T38" s="909">
        <f t="shared" si="12"/>
        <v>9.0818234774661777E-2</v>
      </c>
      <c r="U38" s="909">
        <f t="shared" si="13"/>
        <v>-0.50761676902532638</v>
      </c>
      <c r="W38" s="1187">
        <f t="shared" si="14"/>
        <v>6.9121686836439267E-2</v>
      </c>
      <c r="X38" s="1187">
        <f t="shared" si="15"/>
        <v>-0.51741034969188504</v>
      </c>
    </row>
    <row r="39" spans="1:24" ht="12" customHeight="1">
      <c r="B39" s="1213" t="s">
        <v>140</v>
      </c>
      <c r="C39" s="1214">
        <v>11.340237796767951</v>
      </c>
      <c r="D39" s="1189">
        <v>11.340237796767951</v>
      </c>
      <c r="E39" s="1189">
        <v>9.5825009382689181</v>
      </c>
      <c r="F39" s="1189">
        <v>9.8220634617256408</v>
      </c>
      <c r="G39" s="1189">
        <v>11.069465521364798</v>
      </c>
      <c r="H39" s="1190">
        <f t="shared" si="8"/>
        <v>10.416367055604274</v>
      </c>
      <c r="I39" s="1191">
        <f>I$41*I57</f>
        <v>11.088282739005942</v>
      </c>
      <c r="J39" s="1194">
        <v>11.1</v>
      </c>
      <c r="K39" s="1191">
        <f t="shared" ref="K39:M40" si="19">K$41*K57</f>
        <v>11.102169773271068</v>
      </c>
      <c r="L39" s="1191">
        <f t="shared" si="19"/>
        <v>11.099269118460388</v>
      </c>
      <c r="M39" s="1191">
        <f t="shared" si="19"/>
        <v>11.091298035567956</v>
      </c>
      <c r="N39" s="1193">
        <v>11.078256524593767</v>
      </c>
      <c r="O39" s="1402">
        <v>-5.9000000000000052E-2</v>
      </c>
      <c r="P39" s="1217">
        <f t="shared" si="17"/>
        <v>-2.1184546662365467E-2</v>
      </c>
      <c r="Q39" s="1217">
        <f t="shared" si="18"/>
        <v>-2.3101920512535568E-2</v>
      </c>
      <c r="R39" s="909">
        <f t="shared" si="11"/>
        <v>-1.9588716582191745E-3</v>
      </c>
      <c r="S39" s="1210"/>
      <c r="T39" s="909">
        <f t="shared" si="12"/>
        <v>6.563065037420257E-2</v>
      </c>
      <c r="U39" s="909">
        <f t="shared" si="13"/>
        <v>6.3543216695054916E-2</v>
      </c>
      <c r="W39" s="1187">
        <f t="shared" si="14"/>
        <v>2.7584420021244949E-3</v>
      </c>
      <c r="X39" s="1187">
        <f t="shared" si="15"/>
        <v>7.941669100466342E-4</v>
      </c>
    </row>
    <row r="40" spans="1:24" ht="12" customHeight="1">
      <c r="B40" s="1213" t="s">
        <v>134</v>
      </c>
      <c r="C40" s="1214">
        <v>5.5</v>
      </c>
      <c r="D40" s="1195">
        <v>5.5</v>
      </c>
      <c r="E40" s="1195">
        <f>D40*1.09</f>
        <v>5.9950000000000001</v>
      </c>
      <c r="F40" s="1195">
        <f>D40*1.25</f>
        <v>6.875</v>
      </c>
      <c r="G40" s="1195">
        <v>7</v>
      </c>
      <c r="H40" s="1190">
        <f t="shared" si="8"/>
        <v>7.5350000000000001</v>
      </c>
      <c r="I40" s="1191">
        <f>I$41*I58</f>
        <v>11.355349777069781</v>
      </c>
      <c r="J40" s="1192">
        <v>19</v>
      </c>
      <c r="K40" s="1191">
        <f t="shared" si="19"/>
        <v>26.426863459627342</v>
      </c>
      <c r="L40" s="1191">
        <f t="shared" si="19"/>
        <v>34.069151279503117</v>
      </c>
      <c r="M40" s="1191">
        <f t="shared" si="19"/>
        <v>41.926863459627356</v>
      </c>
      <c r="N40" s="1192">
        <v>50</v>
      </c>
      <c r="O40" s="1402">
        <v>7.6428571428571512E-2</v>
      </c>
      <c r="P40" s="1217">
        <f t="shared" si="17"/>
        <v>2.4545454545454546</v>
      </c>
      <c r="Q40" s="1217">
        <f t="shared" si="18"/>
        <v>8.0909090909090917</v>
      </c>
      <c r="R40" s="909">
        <f t="shared" si="11"/>
        <v>1.6315789473684212</v>
      </c>
      <c r="S40" s="1210"/>
      <c r="T40" s="909">
        <f t="shared" si="12"/>
        <v>1.5215660252156602</v>
      </c>
      <c r="U40" s="909">
        <f t="shared" si="13"/>
        <v>5.6357000663570007</v>
      </c>
      <c r="V40" s="1221"/>
      <c r="W40" s="909">
        <f t="shared" si="14"/>
        <v>1.7142857142857144</v>
      </c>
      <c r="X40" s="909">
        <f t="shared" si="15"/>
        <v>6.1428571428571432</v>
      </c>
    </row>
    <row r="41" spans="1:24" ht="12" customHeight="1">
      <c r="B41" s="1213" t="s">
        <v>78</v>
      </c>
      <c r="C41" s="1196">
        <f>C34+C35+C38+C39+C40</f>
        <v>1027.8626483274306</v>
      </c>
      <c r="D41" s="1196">
        <f t="shared" ref="D41:G41" si="20">D34+D35+D38+D39+D40</f>
        <v>1040.3507925150002</v>
      </c>
      <c r="E41" s="1196">
        <f t="shared" si="20"/>
        <v>794.60569568509891</v>
      </c>
      <c r="F41" s="1196">
        <f t="shared" si="20"/>
        <v>880.85849534860085</v>
      </c>
      <c r="G41" s="1196">
        <f t="shared" si="20"/>
        <v>1006.7028015405286</v>
      </c>
      <c r="H41" s="1190">
        <f>H34+H35+H38+H39+H40</f>
        <v>1005.2306549431892</v>
      </c>
      <c r="I41" s="1194">
        <f>$D41*I46</f>
        <v>1027.9036921942043</v>
      </c>
      <c r="J41" s="1194">
        <f>$D41*J46</f>
        <v>1063.2385099503301</v>
      </c>
      <c r="K41" s="1194">
        <f>$D41*K46</f>
        <v>1079.5339727412138</v>
      </c>
      <c r="L41" s="1194">
        <f>$D41*L46</f>
        <v>1095.8294355320977</v>
      </c>
      <c r="M41" s="1194">
        <f>$D41*M46</f>
        <v>1112.1248983229816</v>
      </c>
      <c r="N41" s="1194">
        <f>N34+N35+N38+N39+N40</f>
        <v>1128.4203611138653</v>
      </c>
      <c r="O41" s="1402">
        <v>-1.6894813739101178E-3</v>
      </c>
      <c r="P41" s="1222">
        <f t="shared" si="17"/>
        <v>2.200000000000002E-2</v>
      </c>
      <c r="Q41" s="1222">
        <f t="shared" si="18"/>
        <v>8.4653723755965915E-2</v>
      </c>
      <c r="R41" s="909">
        <f t="shared" si="11"/>
        <v>6.13050134598494E-2</v>
      </c>
      <c r="S41" s="1210"/>
      <c r="T41" s="909">
        <f t="shared" si="12"/>
        <v>5.7706014755806834E-2</v>
      </c>
      <c r="U41" s="909">
        <f t="shared" si="13"/>
        <v>0.12254869622697506</v>
      </c>
      <c r="W41" s="1187">
        <f t="shared" si="14"/>
        <v>5.6159283875326871E-2</v>
      </c>
      <c r="X41" s="1187">
        <f t="shared" si="15"/>
        <v>0.1209071429890487</v>
      </c>
    </row>
    <row r="42" spans="1:24" ht="12" customHeight="1">
      <c r="B42" s="1216" t="s">
        <v>141</v>
      </c>
      <c r="C42" s="1197">
        <f>C41-C40</f>
        <v>1022.3626483274306</v>
      </c>
      <c r="D42" s="1197">
        <f t="shared" ref="D42:G42" si="21">D41-D40</f>
        <v>1034.8507925150002</v>
      </c>
      <c r="E42" s="1197">
        <f t="shared" si="21"/>
        <v>788.6106956850989</v>
      </c>
      <c r="F42" s="1197">
        <f t="shared" si="21"/>
        <v>873.98349534860085</v>
      </c>
      <c r="G42" s="1197">
        <f t="shared" si="21"/>
        <v>999.70280154052864</v>
      </c>
      <c r="H42" s="1190">
        <f>H41-H40</f>
        <v>997.6956549431892</v>
      </c>
      <c r="I42" s="1198">
        <f>I41-I40</f>
        <v>1016.5483424171344</v>
      </c>
      <c r="J42" s="1199">
        <f t="shared" ref="J42:N42" si="22">J41-J40</f>
        <v>1044.2385099503301</v>
      </c>
      <c r="K42" s="1191">
        <f t="shared" ref="K42" si="23">J42*0.75+0.25*N42</f>
        <v>1052.783972741214</v>
      </c>
      <c r="L42" s="1198">
        <f t="shared" si="22"/>
        <v>1061.7602842525946</v>
      </c>
      <c r="M42" s="1198">
        <f t="shared" si="22"/>
        <v>1070.1980348633542</v>
      </c>
      <c r="N42" s="1200">
        <f t="shared" si="22"/>
        <v>1078.4203611138653</v>
      </c>
      <c r="O42" s="1402">
        <v>-2.2511977132186889E-3</v>
      </c>
      <c r="P42" s="1217">
        <f t="shared" si="17"/>
        <v>9.0715661651230572E-3</v>
      </c>
      <c r="Q42" s="1217">
        <f t="shared" si="18"/>
        <v>4.2102271084875742E-2</v>
      </c>
      <c r="R42" s="909">
        <f t="shared" si="11"/>
        <v>3.2733758464013274E-2</v>
      </c>
      <c r="S42" s="1210"/>
      <c r="T42" s="909">
        <f t="shared" si="12"/>
        <v>4.6650353518670196E-2</v>
      </c>
      <c r="U42" s="909">
        <f t="shared" si="13"/>
        <v>8.091115338702437E-2</v>
      </c>
      <c r="W42" s="1187">
        <f t="shared" si="14"/>
        <v>4.4548948288603896E-2</v>
      </c>
      <c r="X42" s="1187">
        <f t="shared" si="15"/>
        <v>7.8740961265722165E-2</v>
      </c>
    </row>
    <row r="43" spans="1:24" ht="12" customHeight="1">
      <c r="B43" s="699" t="s">
        <v>295</v>
      </c>
      <c r="C43" s="1223">
        <f t="shared" ref="C43:N43" si="24">C34+C35+C38+C39+C40-C41</f>
        <v>0</v>
      </c>
      <c r="D43" s="1223">
        <f t="shared" si="24"/>
        <v>0</v>
      </c>
      <c r="E43" s="1224">
        <f t="shared" si="24"/>
        <v>0</v>
      </c>
      <c r="F43" s="1224">
        <f t="shared" si="24"/>
        <v>0</v>
      </c>
      <c r="G43" s="1224">
        <f t="shared" si="24"/>
        <v>0</v>
      </c>
      <c r="H43" s="1224"/>
      <c r="I43" s="1223">
        <f t="shared" si="24"/>
        <v>0</v>
      </c>
      <c r="J43" s="1223">
        <f>J34+J35+J38+J39+J40-J41</f>
        <v>0</v>
      </c>
      <c r="K43" s="1223">
        <f t="shared" si="24"/>
        <v>0</v>
      </c>
      <c r="L43" s="1223">
        <f t="shared" si="24"/>
        <v>0</v>
      </c>
      <c r="M43" s="1223">
        <f t="shared" si="24"/>
        <v>0</v>
      </c>
      <c r="N43" s="1223">
        <f t="shared" si="24"/>
        <v>0</v>
      </c>
      <c r="O43" s="1211"/>
      <c r="S43" s="1210"/>
    </row>
    <row r="44" spans="1:24" ht="12" customHeight="1">
      <c r="S44" s="1210"/>
    </row>
    <row r="45" spans="1:24" ht="12" customHeight="1">
      <c r="B45" s="1212"/>
      <c r="C45" s="1212">
        <v>2018</v>
      </c>
      <c r="D45" s="1212">
        <v>2019</v>
      </c>
      <c r="E45" s="1212">
        <v>2020</v>
      </c>
      <c r="F45" s="1212">
        <v>2021</v>
      </c>
      <c r="G45" s="1212">
        <v>2022</v>
      </c>
      <c r="H45" s="1212">
        <v>2023</v>
      </c>
      <c r="I45" s="1212">
        <v>2025</v>
      </c>
      <c r="J45" s="1212">
        <v>2030</v>
      </c>
      <c r="K45" s="1212">
        <v>2035</v>
      </c>
      <c r="L45" s="1212">
        <v>2040</v>
      </c>
      <c r="M45" s="1212">
        <v>2045</v>
      </c>
      <c r="N45" s="1212">
        <v>2050</v>
      </c>
      <c r="O45" s="1211"/>
      <c r="S45" s="1210"/>
      <c r="T45" s="699" t="s">
        <v>765</v>
      </c>
      <c r="U45" s="699" t="s">
        <v>766</v>
      </c>
    </row>
    <row r="46" spans="1:24" ht="12" customHeight="1">
      <c r="B46" s="1225" t="s">
        <v>772</v>
      </c>
      <c r="C46" s="1226">
        <f>C41/$D$41</f>
        <v>0.98799621793204961</v>
      </c>
      <c r="D46" s="1226">
        <f>D41/$D$41</f>
        <v>1</v>
      </c>
      <c r="E46" s="1226">
        <f>E41/$D$41</f>
        <v>0.76378631265726837</v>
      </c>
      <c r="F46" s="1226">
        <f>F41/$D$41</f>
        <v>0.84669373223541833</v>
      </c>
      <c r="G46" s="1227">
        <f>G41/$D$41</f>
        <v>0.96765707181024097</v>
      </c>
      <c r="H46" s="1228">
        <f>H41/D41</f>
        <v>0.96624202353236088</v>
      </c>
      <c r="I46" s="1229">
        <f>5/8*G46+3/8*J46</f>
        <v>0.98803566988140057</v>
      </c>
      <c r="J46" s="1230">
        <v>1.022</v>
      </c>
      <c r="K46" s="1231">
        <f>0.75*J46+0.25*N46</f>
        <v>1.0376634309389914</v>
      </c>
      <c r="L46" s="1231">
        <f>0.5*J46+0.5*N46</f>
        <v>1.053326861877983</v>
      </c>
      <c r="M46" s="1231">
        <f>0.25*J46+0.75*N46</f>
        <v>1.0689902928169746</v>
      </c>
      <c r="N46" s="1230">
        <f>N41/D41</f>
        <v>1.0846537237559659</v>
      </c>
      <c r="O46" s="1211"/>
      <c r="P46" s="1187"/>
      <c r="T46" s="909">
        <f>J46/H46-1</f>
        <v>5.7706014755806834E-2</v>
      </c>
      <c r="U46" s="909">
        <f>N46/H46-1</f>
        <v>0.12254869622697506</v>
      </c>
    </row>
    <row r="47" spans="1:24" ht="12" customHeight="1">
      <c r="B47" s="1225" t="s">
        <v>773</v>
      </c>
      <c r="C47" s="1228">
        <f t="shared" ref="C47:G47" si="25">C41/$H41</f>
        <v>1.0225142292198803</v>
      </c>
      <c r="D47" s="1228">
        <f t="shared" si="25"/>
        <v>1.0349373921289695</v>
      </c>
      <c r="E47" s="1228">
        <f t="shared" si="25"/>
        <v>0.7904710145653151</v>
      </c>
      <c r="F47" s="1228">
        <f t="shared" si="25"/>
        <v>0.87627500317166784</v>
      </c>
      <c r="G47" s="1228">
        <f t="shared" si="25"/>
        <v>1.0014644863744457</v>
      </c>
      <c r="H47" s="1228">
        <f>H41/$H41</f>
        <v>1</v>
      </c>
      <c r="I47" s="1228">
        <f t="shared" ref="I47:N47" si="26">I41/$H41</f>
        <v>1.0225550595174562</v>
      </c>
      <c r="J47" s="1232">
        <f t="shared" si="26"/>
        <v>1.0577060147558068</v>
      </c>
      <c r="K47" s="1228">
        <f t="shared" si="26"/>
        <v>1.0739166851235988</v>
      </c>
      <c r="L47" s="1228">
        <f t="shared" si="26"/>
        <v>1.0901273554913908</v>
      </c>
      <c r="M47" s="1228">
        <f t="shared" si="26"/>
        <v>1.1063380258591831</v>
      </c>
      <c r="N47" s="1232">
        <f t="shared" si="26"/>
        <v>1.1225486962269751</v>
      </c>
    </row>
    <row r="48" spans="1:24" ht="12" customHeight="1">
      <c r="N48" s="1233"/>
    </row>
    <row r="49" spans="2:18" ht="12" customHeight="1">
      <c r="B49" s="1234" t="s">
        <v>297</v>
      </c>
      <c r="N49" s="1233"/>
    </row>
    <row r="50" spans="2:18" ht="12" customHeight="1">
      <c r="B50" s="1211" t="s">
        <v>142</v>
      </c>
      <c r="C50" s="1211" t="s">
        <v>34</v>
      </c>
      <c r="D50" s="1211" t="s">
        <v>34</v>
      </c>
      <c r="E50" s="1211" t="s">
        <v>34</v>
      </c>
      <c r="F50" s="1211" t="s">
        <v>34</v>
      </c>
      <c r="G50" s="1211" t="s">
        <v>34</v>
      </c>
      <c r="H50" s="1211"/>
      <c r="I50" s="699" t="s">
        <v>136</v>
      </c>
      <c r="J50" s="699" t="s">
        <v>136</v>
      </c>
      <c r="K50" s="699" t="s">
        <v>136</v>
      </c>
      <c r="L50" s="699" t="s">
        <v>136</v>
      </c>
      <c r="M50" s="699" t="s">
        <v>136</v>
      </c>
      <c r="N50" s="699" t="s">
        <v>136</v>
      </c>
      <c r="O50" s="1211"/>
      <c r="P50" s="699" t="s">
        <v>689</v>
      </c>
      <c r="Q50" s="699" t="s">
        <v>689</v>
      </c>
    </row>
    <row r="51" spans="2:18" ht="12" customHeight="1">
      <c r="B51" s="1212"/>
      <c r="C51" s="1212">
        <v>2018</v>
      </c>
      <c r="D51" s="1212">
        <v>2019</v>
      </c>
      <c r="E51" s="1212">
        <v>2020</v>
      </c>
      <c r="F51" s="1212">
        <v>2021</v>
      </c>
      <c r="G51" s="1212">
        <v>2022</v>
      </c>
      <c r="H51" s="1212">
        <v>2023</v>
      </c>
      <c r="I51" s="1212">
        <v>2025</v>
      </c>
      <c r="J51" s="1212">
        <v>2030</v>
      </c>
      <c r="K51" s="1212">
        <v>2035</v>
      </c>
      <c r="L51" s="1212">
        <v>2040</v>
      </c>
      <c r="M51" s="1212">
        <v>2045</v>
      </c>
      <c r="N51" s="1212">
        <v>2050</v>
      </c>
      <c r="P51" s="1201">
        <v>2030</v>
      </c>
      <c r="Q51" s="1201">
        <v>2050</v>
      </c>
      <c r="R51" s="1201" t="s">
        <v>688</v>
      </c>
    </row>
    <row r="52" spans="2:18" ht="12" customHeight="1">
      <c r="B52" s="1235" t="s">
        <v>30</v>
      </c>
      <c r="C52" s="1236">
        <f t="shared" ref="C52:H59" si="27">C34/C$41</f>
        <v>0.80547228613100086</v>
      </c>
      <c r="D52" s="1236">
        <f t="shared" si="27"/>
        <v>0.80169580608385149</v>
      </c>
      <c r="E52" s="1236">
        <f t="shared" si="27"/>
        <v>0.84202943667069352</v>
      </c>
      <c r="F52" s="1236">
        <f t="shared" si="27"/>
        <v>0.82412388396347336</v>
      </c>
      <c r="G52" s="1236">
        <f t="shared" si="27"/>
        <v>0.80401452800993822</v>
      </c>
      <c r="H52" s="1237">
        <f>H34/H$41</f>
        <v>0.79235171162502915</v>
      </c>
      <c r="I52" s="1238">
        <f>1-I53-I56-I57-I58</f>
        <v>0.78537174870664594</v>
      </c>
      <c r="J52" s="1239">
        <f t="shared" ref="J52:J60" si="28">J34/J$41</f>
        <v>0.75529678400454681</v>
      </c>
      <c r="K52" s="1238">
        <f>1-K53-K56-K57-K58</f>
        <v>0.74714467413656294</v>
      </c>
      <c r="L52" s="1238">
        <f t="shared" ref="L52:M52" si="29">1-L53-L56-L57-L58</f>
        <v>0.73303354618163019</v>
      </c>
      <c r="M52" s="1238">
        <f t="shared" si="29"/>
        <v>0.71799099630358743</v>
      </c>
      <c r="N52" s="1239">
        <f t="shared" ref="N52:N60" si="30">N34/N$41</f>
        <v>0.70223461527120579</v>
      </c>
      <c r="P52" s="1202">
        <f>J52-$D52</f>
        <v>-4.6399022079304686E-2</v>
      </c>
      <c r="Q52" s="1202">
        <f>N52-$D52</f>
        <v>-9.9461190812645706E-2</v>
      </c>
      <c r="R52" s="1203">
        <f>Q52-P52</f>
        <v>-5.306216873334102E-2</v>
      </c>
    </row>
    <row r="53" spans="2:18" ht="12" customHeight="1">
      <c r="B53" s="1235" t="s">
        <v>137</v>
      </c>
      <c r="C53" s="1236">
        <f t="shared" si="27"/>
        <v>0.16269447734657927</v>
      </c>
      <c r="D53" s="1240">
        <f t="shared" si="27"/>
        <v>0.16654598693973441</v>
      </c>
      <c r="E53" s="1240">
        <f t="shared" si="27"/>
        <v>0.12928023168171707</v>
      </c>
      <c r="F53" s="1240">
        <f t="shared" si="27"/>
        <v>0.14550453694295376</v>
      </c>
      <c r="G53" s="1240">
        <f t="shared" si="27"/>
        <v>0.16465699503231168</v>
      </c>
      <c r="H53" s="1237">
        <f t="shared" si="27"/>
        <v>0.17665792178277917</v>
      </c>
      <c r="I53" s="1241">
        <f>5/8*G53+3/8*J53</f>
        <v>0.178979354617193</v>
      </c>
      <c r="J53" s="1239">
        <f t="shared" si="28"/>
        <v>0.20284995392532854</v>
      </c>
      <c r="K53" s="1238">
        <f>K54+K55</f>
        <v>0.21160694058119556</v>
      </c>
      <c r="L53" s="1238">
        <f t="shared" ref="L53:M53" si="31">L54+L55</f>
        <v>0.22036392723706255</v>
      </c>
      <c r="M53" s="1238">
        <f t="shared" si="31"/>
        <v>0.22912091389292955</v>
      </c>
      <c r="N53" s="1239">
        <f t="shared" si="30"/>
        <v>0.23787790054879654</v>
      </c>
      <c r="P53" s="1204">
        <f>J53-$D53</f>
        <v>3.6303966985594127E-2</v>
      </c>
      <c r="Q53" s="1204">
        <f>N53-$D53</f>
        <v>7.1331913609062131E-2</v>
      </c>
      <c r="R53" s="1205">
        <f>Q53-P53</f>
        <v>3.5027946623468004E-2</v>
      </c>
    </row>
    <row r="54" spans="2:18" ht="12" customHeight="1">
      <c r="B54" s="1242" t="s">
        <v>138</v>
      </c>
      <c r="C54" s="1236">
        <f t="shared" si="27"/>
        <v>0.10494842329449285</v>
      </c>
      <c r="D54" s="1236">
        <f t="shared" si="27"/>
        <v>0.1079533165149574</v>
      </c>
      <c r="E54" s="1236">
        <f t="shared" si="27"/>
        <v>8.1570401344846818E-2</v>
      </c>
      <c r="F54" s="1236">
        <f t="shared" si="27"/>
        <v>9.8107824554184916E-2</v>
      </c>
      <c r="G54" s="1236">
        <f t="shared" si="27"/>
        <v>0.11706704746812063</v>
      </c>
      <c r="H54" s="1237">
        <f t="shared" si="27"/>
        <v>0.12310582929200432</v>
      </c>
      <c r="I54" s="1241">
        <f>5/8*G54+3/8*J54</f>
        <v>0.12701578758268156</v>
      </c>
      <c r="J54" s="1239">
        <f t="shared" si="28"/>
        <v>0.14359702110694983</v>
      </c>
      <c r="K54" s="1238">
        <f t="shared" ref="K54:K58" si="32">J54*0.75+0.25*N54</f>
        <v>0.1518375402348261</v>
      </c>
      <c r="L54" s="1238">
        <f t="shared" ref="L54:L58" si="33">0.5*J54+0.5*N54</f>
        <v>0.16007805936270236</v>
      </c>
      <c r="M54" s="1238">
        <f t="shared" ref="M54:M58" si="34">J54*0.25+0.75*N54</f>
        <v>0.16831857849057863</v>
      </c>
      <c r="N54" s="1239">
        <f t="shared" si="30"/>
        <v>0.1765590976184549</v>
      </c>
      <c r="P54" s="1204">
        <f>J54-$D54</f>
        <v>3.5643704591992426E-2</v>
      </c>
      <c r="Q54" s="1204">
        <f t="shared" ref="Q54:Q60" si="35">N54-$D54</f>
        <v>6.8605781103497493E-2</v>
      </c>
      <c r="R54" s="1205">
        <f t="shared" ref="R54:R60" si="36">Q54-P54</f>
        <v>3.2962076511505067E-2</v>
      </c>
    </row>
    <row r="55" spans="2:18" ht="12" customHeight="1">
      <c r="B55" s="1242" t="s">
        <v>139</v>
      </c>
      <c r="C55" s="1236">
        <f t="shared" si="27"/>
        <v>5.7746054052086451E-2</v>
      </c>
      <c r="D55" s="1236">
        <f t="shared" si="27"/>
        <v>5.8592670424777005E-2</v>
      </c>
      <c r="E55" s="1236">
        <f t="shared" si="27"/>
        <v>4.7709830336870256E-2</v>
      </c>
      <c r="F55" s="1236">
        <f t="shared" si="27"/>
        <v>4.7396712388768823E-2</v>
      </c>
      <c r="G55" s="1236">
        <f t="shared" si="27"/>
        <v>4.7589947564191049E-2</v>
      </c>
      <c r="H55" s="1237">
        <f t="shared" si="27"/>
        <v>5.3396719700868477E-2</v>
      </c>
      <c r="I55" s="1241">
        <f>5/8*G55+3/8*J55</f>
        <v>5.1963567034511424E-2</v>
      </c>
      <c r="J55" s="1239">
        <f t="shared" si="28"/>
        <v>5.9252932818378713E-2</v>
      </c>
      <c r="K55" s="1238">
        <f t="shared" si="32"/>
        <v>5.9769400346369454E-2</v>
      </c>
      <c r="L55" s="1238">
        <f t="shared" si="33"/>
        <v>6.0285867874360188E-2</v>
      </c>
      <c r="M55" s="1238">
        <f t="shared" si="34"/>
        <v>6.0802335402350929E-2</v>
      </c>
      <c r="N55" s="1239">
        <f t="shared" si="30"/>
        <v>6.131880293034167E-2</v>
      </c>
      <c r="P55" s="1204">
        <f t="shared" ref="P55:P60" si="37">J55-$D55</f>
        <v>6.6026239360170852E-4</v>
      </c>
      <c r="Q55" s="1204">
        <f t="shared" si="35"/>
        <v>2.7261325055646657E-3</v>
      </c>
      <c r="R55" s="1205">
        <f t="shared" si="36"/>
        <v>2.0658701119629572E-3</v>
      </c>
    </row>
    <row r="56" spans="2:18" ht="12" customHeight="1">
      <c r="B56" s="1235" t="s">
        <v>131</v>
      </c>
      <c r="C56" s="1236">
        <f t="shared" si="27"/>
        <v>1.5449493204019378E-2</v>
      </c>
      <c r="D56" s="1236">
        <f t="shared" si="27"/>
        <v>1.5571130542265081E-2</v>
      </c>
      <c r="E56" s="1236">
        <f t="shared" si="27"/>
        <v>9.0862676157575338E-3</v>
      </c>
      <c r="F56" s="1236">
        <f t="shared" si="27"/>
        <v>1.1416135568994342E-2</v>
      </c>
      <c r="G56" s="1236">
        <f t="shared" si="27"/>
        <v>1.3379321066146605E-2</v>
      </c>
      <c r="H56" s="1237">
        <f t="shared" si="27"/>
        <v>1.3132408354120662E-2</v>
      </c>
      <c r="I56" s="1243">
        <f>I38/I41</f>
        <v>1.3814523780616171E-2</v>
      </c>
      <c r="J56" s="1239">
        <f t="shared" si="28"/>
        <v>1.3543527501343708E-2</v>
      </c>
      <c r="K56" s="1243">
        <f>K38/K41</f>
        <v>6.4842794916636142E-3</v>
      </c>
      <c r="L56" s="1243">
        <f>L38/L41</f>
        <v>5.384049568932377E-3</v>
      </c>
      <c r="M56" s="1243">
        <f>M38/M41</f>
        <v>5.2152415693111952E-3</v>
      </c>
      <c r="N56" s="1239">
        <f t="shared" si="30"/>
        <v>5.7602647240287659E-3</v>
      </c>
      <c r="P56" s="1202">
        <f t="shared" si="37"/>
        <v>-2.0276030409213733E-3</v>
      </c>
      <c r="Q56" s="1202">
        <f t="shared" si="35"/>
        <v>-9.810865818236314E-3</v>
      </c>
      <c r="R56" s="1203">
        <f t="shared" si="36"/>
        <v>-7.7832627773149407E-3</v>
      </c>
    </row>
    <row r="57" spans="2:18" ht="12" customHeight="1">
      <c r="B57" s="1235" t="s">
        <v>140</v>
      </c>
      <c r="C57" s="1236">
        <f t="shared" si="27"/>
        <v>1.103283382776982E-2</v>
      </c>
      <c r="D57" s="1236">
        <f t="shared" si="27"/>
        <v>1.090039809490936E-2</v>
      </c>
      <c r="E57" s="1236">
        <f t="shared" si="27"/>
        <v>1.2059441544786572E-2</v>
      </c>
      <c r="F57" s="1236">
        <f t="shared" si="27"/>
        <v>1.1150557681615532E-2</v>
      </c>
      <c r="G57" s="1236">
        <f t="shared" si="27"/>
        <v>1.09957631034954E-2</v>
      </c>
      <c r="H57" s="1237">
        <f t="shared" si="27"/>
        <v>1.0362166140061614E-2</v>
      </c>
      <c r="I57" s="1241">
        <f>5/8*G57+3/8*J57</f>
        <v>1.0787277858041788E-2</v>
      </c>
      <c r="J57" s="1239">
        <f t="shared" si="28"/>
        <v>1.0439802448952439E-2</v>
      </c>
      <c r="K57" s="1238">
        <f t="shared" si="32"/>
        <v>1.0284224539112753E-2</v>
      </c>
      <c r="L57" s="1238">
        <f t="shared" si="33"/>
        <v>1.0128646629273066E-2</v>
      </c>
      <c r="M57" s="1238">
        <f t="shared" si="34"/>
        <v>9.9730687194333791E-3</v>
      </c>
      <c r="N57" s="1239">
        <f t="shared" si="30"/>
        <v>9.8174908095936923E-3</v>
      </c>
      <c r="P57" s="1202">
        <f t="shared" si="37"/>
        <v>-4.6059564595692104E-4</v>
      </c>
      <c r="Q57" s="1202">
        <f t="shared" si="35"/>
        <v>-1.0829072853156679E-3</v>
      </c>
      <c r="R57" s="1203">
        <f t="shared" si="36"/>
        <v>-6.2231163935874689E-4</v>
      </c>
    </row>
    <row r="58" spans="2:18" ht="12" customHeight="1">
      <c r="B58" s="1235" t="s">
        <v>134</v>
      </c>
      <c r="C58" s="1236">
        <f t="shared" si="27"/>
        <v>5.3509094906306473E-3</v>
      </c>
      <c r="D58" s="1236">
        <f t="shared" si="27"/>
        <v>5.2866783392397894E-3</v>
      </c>
      <c r="E58" s="1236">
        <f t="shared" si="27"/>
        <v>7.5446224870452097E-3</v>
      </c>
      <c r="F58" s="1236">
        <f t="shared" si="27"/>
        <v>7.8048858429630181E-3</v>
      </c>
      <c r="G58" s="1236">
        <f t="shared" si="27"/>
        <v>6.9533927881079696E-3</v>
      </c>
      <c r="H58" s="1237">
        <f t="shared" si="27"/>
        <v>7.495792098009429E-3</v>
      </c>
      <c r="I58" s="1241">
        <f>5/8*G58+3/8*J58</f>
        <v>1.1047095037503171E-2</v>
      </c>
      <c r="J58" s="1239">
        <f t="shared" si="28"/>
        <v>1.7869932119828503E-2</v>
      </c>
      <c r="K58" s="1238">
        <f t="shared" si="32"/>
        <v>2.447988125146516E-2</v>
      </c>
      <c r="L58" s="1238">
        <f t="shared" si="33"/>
        <v>3.1089830383101813E-2</v>
      </c>
      <c r="M58" s="1238">
        <f t="shared" si="34"/>
        <v>3.7699779514738477E-2</v>
      </c>
      <c r="N58" s="1239">
        <f t="shared" si="30"/>
        <v>4.4309728646375127E-2</v>
      </c>
      <c r="P58" s="1202">
        <f t="shared" si="37"/>
        <v>1.2583253780588714E-2</v>
      </c>
      <c r="Q58" s="1202">
        <f t="shared" si="35"/>
        <v>3.9023050307135335E-2</v>
      </c>
      <c r="R58" s="1203">
        <f t="shared" si="36"/>
        <v>2.643979652654662E-2</v>
      </c>
    </row>
    <row r="59" spans="2:18" ht="12" customHeight="1">
      <c r="B59" s="1235" t="s">
        <v>78</v>
      </c>
      <c r="C59" s="1236">
        <f t="shared" si="27"/>
        <v>1</v>
      </c>
      <c r="D59" s="1236">
        <f t="shared" si="27"/>
        <v>1</v>
      </c>
      <c r="E59" s="1236">
        <f t="shared" si="27"/>
        <v>1</v>
      </c>
      <c r="F59" s="1236">
        <f t="shared" si="27"/>
        <v>1</v>
      </c>
      <c r="G59" s="1236">
        <f t="shared" si="27"/>
        <v>1</v>
      </c>
      <c r="H59" s="1237">
        <f t="shared" si="27"/>
        <v>1</v>
      </c>
      <c r="I59" s="1238">
        <f>I41/I$41</f>
        <v>1</v>
      </c>
      <c r="J59" s="1239">
        <f t="shared" si="28"/>
        <v>1</v>
      </c>
      <c r="K59" s="1238">
        <f>K41/K$41</f>
        <v>1</v>
      </c>
      <c r="L59" s="1238">
        <f>L41/L$41</f>
        <v>1</v>
      </c>
      <c r="M59" s="1238">
        <f>M41/M$41</f>
        <v>1</v>
      </c>
      <c r="N59" s="1239">
        <f t="shared" si="30"/>
        <v>1</v>
      </c>
      <c r="P59" s="1202">
        <f t="shared" si="37"/>
        <v>0</v>
      </c>
      <c r="Q59" s="1202">
        <f t="shared" si="35"/>
        <v>0</v>
      </c>
      <c r="R59" s="1203">
        <f t="shared" si="36"/>
        <v>0</v>
      </c>
    </row>
    <row r="60" spans="2:18" ht="12" customHeight="1">
      <c r="B60" s="1242" t="s">
        <v>141</v>
      </c>
      <c r="C60" s="1236">
        <f t="shared" ref="C60:G60" si="38">C59-C58</f>
        <v>0.99464909050936934</v>
      </c>
      <c r="D60" s="1236">
        <f t="shared" si="38"/>
        <v>0.99471332166076021</v>
      </c>
      <c r="E60" s="1236">
        <f t="shared" si="38"/>
        <v>0.99245537751295476</v>
      </c>
      <c r="F60" s="1236">
        <f t="shared" si="38"/>
        <v>0.99219511415703698</v>
      </c>
      <c r="G60" s="1236">
        <f t="shared" si="38"/>
        <v>0.99304660721189209</v>
      </c>
      <c r="H60" s="1237">
        <f t="shared" ref="H60" si="39">H42/H$41</f>
        <v>0.99250420790199056</v>
      </c>
      <c r="I60" s="1238">
        <f>I42/I$41</f>
        <v>0.98895290496249677</v>
      </c>
      <c r="J60" s="1239">
        <f t="shared" si="28"/>
        <v>0.98213006788017154</v>
      </c>
      <c r="K60" s="1238"/>
      <c r="L60" s="1238"/>
      <c r="M60" s="1238"/>
      <c r="N60" s="1239">
        <f t="shared" si="30"/>
        <v>0.95569027135362483</v>
      </c>
      <c r="P60" s="1202">
        <f t="shared" si="37"/>
        <v>-1.2583253780588666E-2</v>
      </c>
      <c r="Q60" s="1204">
        <f t="shared" si="35"/>
        <v>-3.9023050307135376E-2</v>
      </c>
      <c r="R60" s="1203">
        <f t="shared" si="36"/>
        <v>-2.6439796526546711E-2</v>
      </c>
    </row>
    <row r="61" spans="2:18" ht="12" customHeight="1">
      <c r="I61" s="1244">
        <f t="shared" ref="I61:J61" si="40">I52+I53+I56+I57+I58-I59</f>
        <v>0</v>
      </c>
      <c r="J61" s="1244">
        <f t="shared" si="40"/>
        <v>0</v>
      </c>
      <c r="K61" s="1244">
        <f>K52+K53+K56+K57+K58-K59</f>
        <v>0</v>
      </c>
      <c r="L61" s="1244">
        <f t="shared" ref="L61:M61" si="41">L52+L53+L56+L57+L58-L59</f>
        <v>0</v>
      </c>
      <c r="M61" s="1244">
        <f t="shared" si="41"/>
        <v>0</v>
      </c>
      <c r="N61" s="1244">
        <f>N52+N53+N56+N57+N58-N59</f>
        <v>0</v>
      </c>
    </row>
    <row r="62" spans="2:18" ht="12" customHeight="1">
      <c r="B62" s="1211" t="s">
        <v>143</v>
      </c>
      <c r="C62" s="1211"/>
      <c r="D62" s="1211"/>
      <c r="E62" s="1211"/>
      <c r="F62" s="1211"/>
      <c r="G62" s="1211"/>
      <c r="H62" s="1211"/>
      <c r="I62" s="1245"/>
      <c r="J62" s="1245"/>
      <c r="K62" s="1245"/>
      <c r="L62" s="1245"/>
      <c r="M62" s="1245"/>
      <c r="N62" s="1245"/>
      <c r="O62" s="1211"/>
    </row>
    <row r="64" spans="2:18" ht="12" customHeight="1">
      <c r="B64" s="1206" t="s">
        <v>144</v>
      </c>
    </row>
    <row r="66" spans="2:20" ht="12" customHeight="1">
      <c r="B66" s="699" t="s">
        <v>145</v>
      </c>
      <c r="C66" s="1201"/>
      <c r="D66" s="1201"/>
      <c r="E66" s="1201"/>
      <c r="F66" s="1201"/>
      <c r="G66" s="1201"/>
      <c r="H66" s="1201"/>
      <c r="I66" s="1201"/>
      <c r="J66" s="1201"/>
      <c r="K66" s="1201"/>
    </row>
    <row r="67" spans="2:20" ht="12" customHeight="1">
      <c r="C67" s="1211" t="s">
        <v>34</v>
      </c>
      <c r="D67" s="1211" t="s">
        <v>34</v>
      </c>
      <c r="E67" s="1211" t="s">
        <v>34</v>
      </c>
      <c r="F67" s="1211" t="s">
        <v>34</v>
      </c>
      <c r="G67" s="1211" t="s">
        <v>34</v>
      </c>
      <c r="H67" s="1211"/>
      <c r="I67" s="1211" t="s">
        <v>136</v>
      </c>
      <c r="J67" s="1211" t="s">
        <v>136</v>
      </c>
      <c r="K67" s="1211" t="s">
        <v>136</v>
      </c>
      <c r="L67" s="1211" t="s">
        <v>136</v>
      </c>
      <c r="M67" s="1211" t="s">
        <v>136</v>
      </c>
      <c r="N67" s="1211" t="s">
        <v>136</v>
      </c>
    </row>
    <row r="68" spans="2:20" ht="12" customHeight="1">
      <c r="B68" s="1212"/>
      <c r="C68" s="1212">
        <v>2018</v>
      </c>
      <c r="D68" s="1212">
        <v>2019</v>
      </c>
      <c r="E68" s="1212">
        <v>2020</v>
      </c>
      <c r="F68" s="1212">
        <v>2021</v>
      </c>
      <c r="G68" s="1212">
        <v>2022</v>
      </c>
      <c r="H68" s="1212">
        <v>2023</v>
      </c>
      <c r="I68" s="1212">
        <v>2025</v>
      </c>
      <c r="J68" s="1212">
        <v>2030</v>
      </c>
      <c r="K68" s="1212">
        <v>2035</v>
      </c>
      <c r="L68" s="1212">
        <v>2040</v>
      </c>
      <c r="M68" s="1212">
        <v>2045</v>
      </c>
      <c r="N68" s="1212">
        <v>2050</v>
      </c>
      <c r="O68" s="1333" t="s">
        <v>764</v>
      </c>
      <c r="P68" s="699" t="s">
        <v>296</v>
      </c>
      <c r="Q68" s="699" t="s">
        <v>300</v>
      </c>
      <c r="S68" s="1580" t="s">
        <v>765</v>
      </c>
      <c r="T68" s="1580" t="s">
        <v>766</v>
      </c>
    </row>
    <row r="69" spans="2:20" ht="12" customHeight="1">
      <c r="B69" s="1246" t="s">
        <v>146</v>
      </c>
      <c r="C69" s="1247">
        <v>286.16290598721491</v>
      </c>
      <c r="D69" s="1247">
        <v>296.78758110365834</v>
      </c>
      <c r="E69" s="1247">
        <v>286.97452616945088</v>
      </c>
      <c r="F69" s="1247">
        <v>296.16941396923085</v>
      </c>
      <c r="G69" s="1247">
        <v>296.17081682532245</v>
      </c>
      <c r="H69" s="1248">
        <f>G69*(1+O69)</f>
        <v>289.12140847692427</v>
      </c>
      <c r="I69" s="1249">
        <f>I$72*I83</f>
        <v>301.4940085100489</v>
      </c>
      <c r="J69" s="1249">
        <f t="shared" ref="J69:N69" si="42">J$72*J83</f>
        <v>276.66455705846374</v>
      </c>
      <c r="K69" s="1249">
        <f t="shared" si="42"/>
        <v>274.81106100222098</v>
      </c>
      <c r="L69" s="1249">
        <f t="shared" si="42"/>
        <v>272.6899976760958</v>
      </c>
      <c r="M69" s="1249">
        <f t="shared" si="42"/>
        <v>270.3013670800882</v>
      </c>
      <c r="N69" s="1249">
        <f t="shared" si="42"/>
        <v>267.64516921419801</v>
      </c>
      <c r="O69" s="1333">
        <v>-2.38018330906513E-2</v>
      </c>
      <c r="P69" s="909">
        <f>J69/$D69-1</f>
        <v>-6.7802783291549762E-2</v>
      </c>
      <c r="Q69" s="909">
        <f>N69/$D69-1</f>
        <v>-9.8192827951523398E-2</v>
      </c>
      <c r="S69" s="1581">
        <f>J69/H69-1</f>
        <v>-4.3085192079280965E-2</v>
      </c>
      <c r="T69" s="1581">
        <f>N69/H69-1</f>
        <v>-7.4281041227150624E-2</v>
      </c>
    </row>
    <row r="70" spans="2:20" ht="12" customHeight="1">
      <c r="B70" s="1246" t="s">
        <v>147</v>
      </c>
      <c r="C70" s="1247">
        <v>33.849725999999997</v>
      </c>
      <c r="D70" s="1247">
        <v>33.908709999999999</v>
      </c>
      <c r="E70" s="1247">
        <v>31.296559999999999</v>
      </c>
      <c r="F70" s="1247">
        <v>35.769720999999997</v>
      </c>
      <c r="G70" s="1247">
        <v>35.281855999999998</v>
      </c>
      <c r="H70" s="1248">
        <f t="shared" ref="H70:H72" si="43">G70*(1+O70)</f>
        <v>29.398990999999999</v>
      </c>
      <c r="I70" s="1249">
        <f t="shared" ref="I70:N71" si="44">I$72*I84</f>
        <v>34.260682785232831</v>
      </c>
      <c r="J70" s="1249">
        <f t="shared" si="44"/>
        <v>63.037494013320853</v>
      </c>
      <c r="K70" s="1249">
        <f t="shared" si="44"/>
        <v>70.487252659660584</v>
      </c>
      <c r="L70" s="1249">
        <f t="shared" si="44"/>
        <v>78.171132667147461</v>
      </c>
      <c r="M70" s="1249">
        <f t="shared" si="44"/>
        <v>86.089134035781498</v>
      </c>
      <c r="N70" s="1249">
        <f t="shared" si="44"/>
        <v>94.241256765562682</v>
      </c>
      <c r="O70" s="1333">
        <v>-0.16673910238735734</v>
      </c>
      <c r="P70" s="909">
        <f t="shared" ref="P70:P71" si="45">J70/$D70-1</f>
        <v>0.85903545175622598</v>
      </c>
      <c r="Q70" s="909">
        <f t="shared" ref="Q70:Q71" si="46">N70/$D70-1</f>
        <v>1.7792639933976457</v>
      </c>
      <c r="S70" s="1581">
        <f t="shared" ref="S70:S72" si="47">J70/H70-1</f>
        <v>1.1442060380004491</v>
      </c>
      <c r="T70" s="1581">
        <f t="shared" ref="T70:T72" si="48">N70/H70-1</f>
        <v>2.2055949391447713</v>
      </c>
    </row>
    <row r="71" spans="2:20" ht="12" customHeight="1">
      <c r="B71" s="1246" t="s">
        <v>127</v>
      </c>
      <c r="C71" s="1247">
        <v>7.2552860089999998</v>
      </c>
      <c r="D71" s="1247">
        <v>7.9964555830000004</v>
      </c>
      <c r="E71" s="1247">
        <v>6.9877170399999997</v>
      </c>
      <c r="F71" s="1247">
        <v>7.2654697749999997</v>
      </c>
      <c r="G71" s="1247">
        <v>6.5932716940000002</v>
      </c>
      <c r="H71" s="1248">
        <f t="shared" si="43"/>
        <v>5.9066986048558832</v>
      </c>
      <c r="I71" s="1249">
        <f t="shared" si="44"/>
        <v>6.852136557046566</v>
      </c>
      <c r="J71" s="1249">
        <f t="shared" si="44"/>
        <v>10.506249002220143</v>
      </c>
      <c r="K71" s="1249">
        <f t="shared" si="44"/>
        <v>11.599168159184652</v>
      </c>
      <c r="L71" s="1249">
        <f t="shared" si="44"/>
        <v>12.725533224884472</v>
      </c>
      <c r="M71" s="1249">
        <f t="shared" si="44"/>
        <v>13.885344199319597</v>
      </c>
      <c r="N71" s="1249">
        <f t="shared" si="44"/>
        <v>15.07860108249003</v>
      </c>
      <c r="O71" s="1333">
        <v>-0.1041323823753405</v>
      </c>
      <c r="P71" s="909">
        <f t="shared" si="45"/>
        <v>0.31386323517582171</v>
      </c>
      <c r="Q71" s="909">
        <f t="shared" si="46"/>
        <v>0.88566058123880032</v>
      </c>
      <c r="S71" s="1581">
        <f t="shared" si="47"/>
        <v>0.77870071000118068</v>
      </c>
      <c r="T71" s="1581">
        <f t="shared" si="48"/>
        <v>1.5527967636767426</v>
      </c>
    </row>
    <row r="72" spans="2:20" ht="12" customHeight="1">
      <c r="B72" s="1251" t="s">
        <v>148</v>
      </c>
      <c r="C72" s="1252">
        <v>327.26791799621486</v>
      </c>
      <c r="D72" s="1252">
        <v>338.69274668665832</v>
      </c>
      <c r="E72" s="1252">
        <v>325.25880320945089</v>
      </c>
      <c r="F72" s="1252">
        <v>339.20460474423083</v>
      </c>
      <c r="G72" s="1252">
        <v>338.04594451932246</v>
      </c>
      <c r="H72" s="1253">
        <f t="shared" si="43"/>
        <v>324.42709808178017</v>
      </c>
      <c r="I72" s="1249">
        <f>$D$72*I78</f>
        <v>342.60682785232831</v>
      </c>
      <c r="J72" s="1249">
        <f t="shared" ref="J72:N72" si="49">$D$72*J78</f>
        <v>350.20830007400474</v>
      </c>
      <c r="K72" s="1249">
        <f t="shared" si="49"/>
        <v>356.89748182106621</v>
      </c>
      <c r="L72" s="1249">
        <f t="shared" si="49"/>
        <v>363.58666356812773</v>
      </c>
      <c r="M72" s="1249">
        <f t="shared" si="49"/>
        <v>370.27584531518926</v>
      </c>
      <c r="N72" s="1249">
        <f t="shared" si="49"/>
        <v>376.96502706225073</v>
      </c>
      <c r="O72" s="1333">
        <v>-4.02869688524361E-2</v>
      </c>
      <c r="P72" s="1187">
        <f>J72/$D72-1</f>
        <v>3.400000000000003E-2</v>
      </c>
      <c r="Q72" s="1187">
        <f>N72/$D72-1</f>
        <v>0.11299999999999999</v>
      </c>
      <c r="S72" s="1582">
        <f t="shared" si="47"/>
        <v>7.9466857561096171E-2</v>
      </c>
      <c r="T72" s="1582">
        <f t="shared" si="48"/>
        <v>0.16194063101112177</v>
      </c>
    </row>
    <row r="73" spans="2:20" ht="12" customHeight="1">
      <c r="B73" s="1254" t="s">
        <v>149</v>
      </c>
      <c r="C73" s="1255" t="s">
        <v>29</v>
      </c>
      <c r="D73" s="1255" t="s">
        <v>29</v>
      </c>
      <c r="E73" s="1255" t="s">
        <v>29</v>
      </c>
      <c r="F73" s="1255" t="s">
        <v>29</v>
      </c>
      <c r="G73" s="1255" t="s">
        <v>29</v>
      </c>
      <c r="H73" s="1255" t="s">
        <v>29</v>
      </c>
      <c r="I73" s="1255" t="s">
        <v>29</v>
      </c>
      <c r="J73" s="1255" t="s">
        <v>29</v>
      </c>
      <c r="K73" s="1255" t="s">
        <v>29</v>
      </c>
      <c r="L73" s="1255" t="s">
        <v>29</v>
      </c>
      <c r="M73" s="1255" t="s">
        <v>29</v>
      </c>
      <c r="N73" s="1255" t="s">
        <v>29</v>
      </c>
      <c r="O73" s="1333">
        <v>-1.0869565217391242E-2</v>
      </c>
    </row>
    <row r="74" spans="2:20" ht="12" customHeight="1">
      <c r="B74" s="1254" t="s">
        <v>150</v>
      </c>
      <c r="C74" s="1255" t="s">
        <v>29</v>
      </c>
      <c r="D74" s="1255" t="s">
        <v>29</v>
      </c>
      <c r="E74" s="1255" t="s">
        <v>29</v>
      </c>
      <c r="F74" s="1255" t="s">
        <v>29</v>
      </c>
      <c r="G74" s="1255" t="s">
        <v>29</v>
      </c>
      <c r="H74" s="1255" t="s">
        <v>29</v>
      </c>
      <c r="I74" s="1255" t="s">
        <v>29</v>
      </c>
      <c r="J74" s="1255" t="s">
        <v>29</v>
      </c>
      <c r="K74" s="1255" t="s">
        <v>29</v>
      </c>
      <c r="L74" s="1255" t="s">
        <v>29</v>
      </c>
      <c r="M74" s="1255" t="s">
        <v>29</v>
      </c>
      <c r="N74" s="1255" t="s">
        <v>29</v>
      </c>
      <c r="O74" s="1333">
        <v>-3.9584873879107141E-2</v>
      </c>
    </row>
    <row r="75" spans="2:20" ht="12" customHeight="1">
      <c r="C75" s="1256"/>
      <c r="D75" s="1256"/>
      <c r="E75" s="1201"/>
      <c r="F75" s="1201"/>
      <c r="G75" s="1201"/>
      <c r="H75" s="1201"/>
      <c r="I75" s="1201"/>
      <c r="J75" s="1201"/>
      <c r="K75" s="1201"/>
    </row>
    <row r="76" spans="2:20" ht="12" customHeight="1">
      <c r="B76" s="1257" t="s">
        <v>530</v>
      </c>
      <c r="C76" s="1256"/>
      <c r="D76" s="1257"/>
      <c r="E76" s="906"/>
      <c r="F76" s="906"/>
      <c r="G76" s="906"/>
      <c r="H76" s="906"/>
      <c r="I76" s="906"/>
      <c r="J76" s="906"/>
      <c r="K76" s="906"/>
      <c r="L76" s="906"/>
      <c r="M76" s="906"/>
      <c r="N76" s="906"/>
    </row>
    <row r="77" spans="2:20" ht="12" customHeight="1">
      <c r="B77" s="1212"/>
      <c r="C77" s="1212">
        <v>2018</v>
      </c>
      <c r="D77" s="1212">
        <v>2019</v>
      </c>
      <c r="E77" s="1212">
        <v>2020</v>
      </c>
      <c r="F77" s="1212">
        <v>2021</v>
      </c>
      <c r="G77" s="1212">
        <v>2022</v>
      </c>
      <c r="H77" s="1212">
        <v>2023</v>
      </c>
      <c r="I77" s="1212">
        <v>2025</v>
      </c>
      <c r="J77" s="1212">
        <v>2030</v>
      </c>
      <c r="K77" s="1212">
        <v>2035</v>
      </c>
      <c r="L77" s="1212">
        <v>2040</v>
      </c>
      <c r="M77" s="1212">
        <v>2045</v>
      </c>
      <c r="N77" s="1212">
        <v>2050</v>
      </c>
      <c r="P77" s="699" t="s">
        <v>296</v>
      </c>
      <c r="Q77" s="699" t="s">
        <v>300</v>
      </c>
    </row>
    <row r="78" spans="2:20" ht="12" customHeight="1">
      <c r="B78" s="1225" t="s">
        <v>174</v>
      </c>
      <c r="C78" s="1226">
        <f t="shared" ref="C78:H78" si="50">C72/$D72</f>
        <v>0.96626786725665215</v>
      </c>
      <c r="D78" s="1226">
        <f t="shared" si="50"/>
        <v>1</v>
      </c>
      <c r="E78" s="1226">
        <f t="shared" si="50"/>
        <v>0.9603358985138355</v>
      </c>
      <c r="F78" s="1226">
        <f t="shared" si="50"/>
        <v>1.0015112755220767</v>
      </c>
      <c r="G78" s="1226">
        <f t="shared" si="50"/>
        <v>0.99809029814289396</v>
      </c>
      <c r="H78" s="1226">
        <f t="shared" si="50"/>
        <v>0.95788026538969251</v>
      </c>
      <c r="I78" s="1231">
        <f>5/8*G78+3/8*J78</f>
        <v>1.0115564363393088</v>
      </c>
      <c r="J78" s="1230">
        <v>1.034</v>
      </c>
      <c r="K78" s="1231">
        <f>0.75*J78+0.25*N78</f>
        <v>1.05375</v>
      </c>
      <c r="L78" s="1231">
        <f>0.5*J78+0.5*N78</f>
        <v>1.0735000000000001</v>
      </c>
      <c r="M78" s="1231">
        <f>0.25*J78+0.75*N78</f>
        <v>1.0932500000000001</v>
      </c>
      <c r="N78" s="1230">
        <v>1.113</v>
      </c>
      <c r="P78" s="1187">
        <f>J78-D78</f>
        <v>3.400000000000003E-2</v>
      </c>
      <c r="Q78" s="1187">
        <f>N78-D78</f>
        <v>0.11299999999999999</v>
      </c>
    </row>
    <row r="79" spans="2:20" ht="12" customHeight="1">
      <c r="C79" s="1256"/>
      <c r="D79" s="1256"/>
      <c r="E79" s="1201"/>
      <c r="F79" s="1201"/>
      <c r="G79" s="1201"/>
      <c r="H79" s="1201"/>
      <c r="I79" s="1201"/>
      <c r="J79" s="1201"/>
      <c r="K79" s="1201"/>
    </row>
    <row r="80" spans="2:20" ht="12" customHeight="1">
      <c r="B80" s="1234" t="s">
        <v>298</v>
      </c>
      <c r="C80" s="1256"/>
      <c r="D80" s="1256"/>
      <c r="E80" s="1201"/>
      <c r="F80" s="1201"/>
      <c r="G80" s="1201"/>
      <c r="H80" s="1201"/>
      <c r="I80" s="1201"/>
      <c r="J80" s="1201"/>
      <c r="K80" s="1201"/>
      <c r="N80" s="699">
        <f>1.13*0.73/0.88</f>
        <v>0.93738636363636352</v>
      </c>
      <c r="P80" s="699" t="s">
        <v>598</v>
      </c>
    </row>
    <row r="81" spans="1:17" ht="12" customHeight="1">
      <c r="B81" s="699" t="s">
        <v>299</v>
      </c>
      <c r="C81" s="1201"/>
      <c r="D81" s="1201"/>
      <c r="E81" s="1201"/>
      <c r="F81" s="1201"/>
      <c r="G81" s="1201"/>
      <c r="H81" s="1201"/>
      <c r="I81" s="1201"/>
      <c r="J81" s="1201"/>
      <c r="K81" s="1201"/>
      <c r="N81" s="699">
        <f>N80*0.9</f>
        <v>0.84364772727272719</v>
      </c>
    </row>
    <row r="82" spans="1:17" ht="12" customHeight="1">
      <c r="B82" s="1212"/>
      <c r="C82" s="1212">
        <v>2018</v>
      </c>
      <c r="D82" s="1212">
        <v>2019</v>
      </c>
      <c r="E82" s="1212">
        <v>2020</v>
      </c>
      <c r="F82" s="1212">
        <v>2021</v>
      </c>
      <c r="G82" s="1212">
        <v>2022</v>
      </c>
      <c r="H82" s="1212">
        <v>2023</v>
      </c>
      <c r="I82" s="1212">
        <v>2025</v>
      </c>
      <c r="J82" s="1212">
        <v>2030</v>
      </c>
      <c r="K82" s="1212">
        <v>2035</v>
      </c>
      <c r="L82" s="1212">
        <v>2040</v>
      </c>
      <c r="M82" s="1212">
        <v>2045</v>
      </c>
      <c r="N82" s="1212">
        <v>2050</v>
      </c>
      <c r="O82" s="1333" t="s">
        <v>764</v>
      </c>
      <c r="P82" s="699" t="s">
        <v>296</v>
      </c>
      <c r="Q82" s="699" t="s">
        <v>300</v>
      </c>
    </row>
    <row r="83" spans="1:17" ht="12" customHeight="1">
      <c r="B83" s="1246" t="s">
        <v>151</v>
      </c>
      <c r="C83" s="1259">
        <f t="shared" ref="C83:G83" si="51">C69/C$72</f>
        <v>0.87439950649401765</v>
      </c>
      <c r="D83" s="1259">
        <f t="shared" si="51"/>
        <v>0.87627380275206024</v>
      </c>
      <c r="E83" s="1259">
        <f t="shared" si="51"/>
        <v>0.88229595429167584</v>
      </c>
      <c r="F83" s="1259">
        <f t="shared" si="51"/>
        <v>0.87312910799825472</v>
      </c>
      <c r="G83" s="1259">
        <f t="shared" si="51"/>
        <v>0.87612592793105826</v>
      </c>
      <c r="H83" s="1259">
        <f t="shared" ref="H83" si="52">H69/H$72</f>
        <v>0.89117527538973884</v>
      </c>
      <c r="I83" s="1185">
        <f>1-I84-I85</f>
        <v>0.88</v>
      </c>
      <c r="J83" s="1185">
        <f t="shared" ref="J83:N83" si="53">1-J84-J85</f>
        <v>0.79</v>
      </c>
      <c r="K83" s="1185">
        <f t="shared" si="53"/>
        <v>0.77</v>
      </c>
      <c r="L83" s="1185">
        <f t="shared" si="53"/>
        <v>0.75</v>
      </c>
      <c r="M83" s="1185">
        <f t="shared" si="53"/>
        <v>0.73000000000000009</v>
      </c>
      <c r="N83" s="1185">
        <f t="shared" si="53"/>
        <v>0.71</v>
      </c>
      <c r="O83" s="1333">
        <v>-2.3801833090651314E-2</v>
      </c>
      <c r="P83" s="909">
        <f>J83-D83</f>
        <v>-8.6273802752060202E-2</v>
      </c>
      <c r="Q83" s="909">
        <f>N83-D83</f>
        <v>-0.16627380275206027</v>
      </c>
    </row>
    <row r="84" spans="1:17" ht="12" customHeight="1">
      <c r="B84" s="1246" t="s">
        <v>147</v>
      </c>
      <c r="C84" s="1259">
        <f t="shared" ref="C84:G86" si="54">C70/C$72</f>
        <v>0.10343123825657576</v>
      </c>
      <c r="D84" s="1259">
        <f t="shared" si="54"/>
        <v>0.10011643394114564</v>
      </c>
      <c r="E84" s="1259">
        <f t="shared" si="54"/>
        <v>9.6220485629243777E-2</v>
      </c>
      <c r="F84" s="1259">
        <f t="shared" si="54"/>
        <v>0.10545175537039453</v>
      </c>
      <c r="G84" s="1259">
        <f t="shared" si="54"/>
        <v>0.10437000227933015</v>
      </c>
      <c r="H84" s="1259">
        <f t="shared" ref="H84" si="55">H70/H$72</f>
        <v>9.0618173308658789E-2</v>
      </c>
      <c r="I84" s="1241">
        <v>0.1</v>
      </c>
      <c r="J84" s="1186">
        <v>0.18</v>
      </c>
      <c r="K84" s="1260">
        <f>0.75*J84+0.25*N84</f>
        <v>0.19750000000000001</v>
      </c>
      <c r="L84" s="1260">
        <f>0.5*J84+0.5*N84</f>
        <v>0.215</v>
      </c>
      <c r="M84" s="1260">
        <f>0.25*J84+0.75*N84</f>
        <v>0.23249999999999998</v>
      </c>
      <c r="N84" s="1186">
        <v>0.25</v>
      </c>
      <c r="O84" s="1333">
        <v>-0.16673910238735734</v>
      </c>
      <c r="P84" s="909">
        <f>J84-D84</f>
        <v>7.9883566058854355E-2</v>
      </c>
      <c r="Q84" s="909">
        <f>N84-D84</f>
        <v>0.14988356605885436</v>
      </c>
    </row>
    <row r="85" spans="1:17" ht="12" customHeight="1">
      <c r="B85" s="1246" t="s">
        <v>127</v>
      </c>
      <c r="C85" s="1259">
        <f t="shared" si="54"/>
        <v>2.2169255249406737E-2</v>
      </c>
      <c r="D85" s="1259">
        <f t="shared" si="54"/>
        <v>2.3609763306794176E-2</v>
      </c>
      <c r="E85" s="1259">
        <f t="shared" si="54"/>
        <v>2.1483560079080317E-2</v>
      </c>
      <c r="F85" s="1259">
        <f t="shared" si="54"/>
        <v>2.1419136631350727E-2</v>
      </c>
      <c r="G85" s="1259">
        <f t="shared" si="54"/>
        <v>1.9504069789611493E-2</v>
      </c>
      <c r="H85" s="1259">
        <f t="shared" ref="H85" si="56">H71/H$72</f>
        <v>1.8206551301602272E-2</v>
      </c>
      <c r="I85" s="1241">
        <v>0.02</v>
      </c>
      <c r="J85" s="1186">
        <v>0.03</v>
      </c>
      <c r="K85" s="1260">
        <f>0.75*J85+0.25*N85</f>
        <v>3.2500000000000001E-2</v>
      </c>
      <c r="L85" s="1260">
        <f>0.5*J85+0.5*N85</f>
        <v>3.5000000000000003E-2</v>
      </c>
      <c r="M85" s="1260">
        <f>0.25*J85+0.75*N85</f>
        <v>3.7499999999999999E-2</v>
      </c>
      <c r="N85" s="1186">
        <v>0.04</v>
      </c>
      <c r="O85" s="1333">
        <v>-0.1041323823753405</v>
      </c>
      <c r="P85" s="909">
        <f>J85-D85</f>
        <v>6.3902366932058231E-3</v>
      </c>
      <c r="Q85" s="909">
        <f>N85-D85</f>
        <v>1.6390236693205825E-2</v>
      </c>
    </row>
    <row r="86" spans="1:17" ht="12" customHeight="1">
      <c r="B86" s="1251" t="s">
        <v>148</v>
      </c>
      <c r="C86" s="1259">
        <f t="shared" si="54"/>
        <v>1</v>
      </c>
      <c r="D86" s="1259">
        <f t="shared" si="54"/>
        <v>1</v>
      </c>
      <c r="E86" s="1259">
        <f t="shared" si="54"/>
        <v>1</v>
      </c>
      <c r="F86" s="1259">
        <f t="shared" si="54"/>
        <v>1</v>
      </c>
      <c r="G86" s="1259">
        <f t="shared" si="54"/>
        <v>1</v>
      </c>
      <c r="H86" s="1259">
        <f t="shared" ref="H86" si="57">H72/H$72</f>
        <v>1</v>
      </c>
      <c r="I86" s="1185">
        <v>1</v>
      </c>
      <c r="J86" s="1186">
        <v>1</v>
      </c>
      <c r="K86" s="1185">
        <v>1</v>
      </c>
      <c r="L86" s="1185">
        <v>1</v>
      </c>
      <c r="M86" s="1185">
        <v>1</v>
      </c>
      <c r="N86" s="1186">
        <v>1</v>
      </c>
      <c r="O86" s="1333">
        <v>-4.02869688524361E-2</v>
      </c>
      <c r="P86" s="909">
        <f>J86-D86</f>
        <v>0</v>
      </c>
      <c r="Q86" s="909">
        <f>N86-D86</f>
        <v>0</v>
      </c>
    </row>
    <row r="87" spans="1:17" ht="12" customHeight="1">
      <c r="I87" s="1202"/>
      <c r="J87" s="1202"/>
      <c r="K87" s="1202"/>
      <c r="L87" s="1202"/>
      <c r="M87" s="1202"/>
      <c r="N87" s="1202"/>
      <c r="O87" s="1333">
        <v>-1.0869565217391242E-2</v>
      </c>
    </row>
    <row r="88" spans="1:17" ht="12" customHeight="1">
      <c r="I88" s="1202"/>
      <c r="J88" s="1202"/>
      <c r="K88" s="1202"/>
      <c r="L88" s="1202"/>
      <c r="M88" s="1202"/>
      <c r="N88" s="1202"/>
      <c r="O88" s="1333">
        <v>-3.9584873879107141E-2</v>
      </c>
    </row>
    <row r="89" spans="1:17" ht="12" customHeight="1">
      <c r="B89" s="1206" t="s">
        <v>659</v>
      </c>
    </row>
    <row r="90" spans="1:17" ht="12" customHeight="1">
      <c r="I90" s="1202"/>
      <c r="J90" s="1202"/>
      <c r="K90" s="1202"/>
      <c r="L90" s="1202"/>
      <c r="M90" s="1202"/>
      <c r="N90" s="1202"/>
    </row>
    <row r="91" spans="1:17" ht="12" customHeight="1">
      <c r="B91" s="699" t="s">
        <v>552</v>
      </c>
    </row>
    <row r="92" spans="1:17" ht="12" customHeight="1">
      <c r="B92" s="1212"/>
      <c r="C92" s="1212">
        <v>2018</v>
      </c>
      <c r="D92" s="1212">
        <v>2019</v>
      </c>
      <c r="E92" s="1212">
        <v>2020</v>
      </c>
      <c r="F92" s="1212">
        <v>2021</v>
      </c>
      <c r="G92" s="1212">
        <v>2022</v>
      </c>
      <c r="H92" s="1212">
        <v>2023</v>
      </c>
      <c r="I92" s="1212">
        <v>2025</v>
      </c>
      <c r="J92" s="1212">
        <v>2030</v>
      </c>
      <c r="K92" s="1212">
        <v>2035</v>
      </c>
      <c r="L92" s="1212">
        <v>2040</v>
      </c>
      <c r="M92" s="1212">
        <v>2045</v>
      </c>
      <c r="N92" s="1212">
        <v>2050</v>
      </c>
    </row>
    <row r="93" spans="1:17" ht="12" customHeight="1">
      <c r="A93" s="699" t="s">
        <v>660</v>
      </c>
      <c r="B93" s="1261" t="s">
        <v>661</v>
      </c>
      <c r="C93" s="1262">
        <f>C131</f>
        <v>0.98532731376975169</v>
      </c>
      <c r="D93" s="1262">
        <f>D131</f>
        <v>1</v>
      </c>
      <c r="E93" s="1262">
        <f>E131</f>
        <v>0.88713318284424381</v>
      </c>
      <c r="F93" s="1262">
        <f>F131</f>
        <v>0.96952595936794594</v>
      </c>
      <c r="G93" s="1262">
        <f>G131</f>
        <v>0.98984198645598198</v>
      </c>
      <c r="H93" s="1263">
        <f>G93*(1+O93)</f>
        <v>0.97908283442928656</v>
      </c>
      <c r="I93" s="1264">
        <f>0.5*D93+0.5*J93</f>
        <v>1.0169999999999999</v>
      </c>
      <c r="J93" s="1265">
        <f>J78</f>
        <v>1.034</v>
      </c>
      <c r="K93" s="1264">
        <f>J93*0.75+0.25*N93</f>
        <v>1.05375</v>
      </c>
      <c r="L93" s="1264">
        <f>0.5*J93+0.5*N93</f>
        <v>1.0735000000000001</v>
      </c>
      <c r="M93" s="1264">
        <f>0.25*J93+0.75*N93</f>
        <v>1.0932500000000001</v>
      </c>
      <c r="N93" s="1266">
        <f>N78</f>
        <v>1.113</v>
      </c>
      <c r="O93" s="1333">
        <v>-1.0869565217391242E-2</v>
      </c>
    </row>
    <row r="94" spans="1:17" ht="12" customHeight="1">
      <c r="B94" s="1261" t="s">
        <v>662</v>
      </c>
      <c r="C94" s="1267">
        <v>1</v>
      </c>
      <c r="D94" s="1268">
        <v>1</v>
      </c>
      <c r="E94" s="1268">
        <f>D94</f>
        <v>1</v>
      </c>
      <c r="F94" s="1269">
        <v>1</v>
      </c>
      <c r="G94" s="1269">
        <v>1</v>
      </c>
      <c r="H94" s="1270">
        <v>1</v>
      </c>
      <c r="I94" s="1271">
        <f>5/8*G94+3/8*J94</f>
        <v>1.01125</v>
      </c>
      <c r="J94" s="1272">
        <v>1.03</v>
      </c>
      <c r="K94" s="1272">
        <f>0.75*J94+0.25*N94</f>
        <v>1.0474999999999999</v>
      </c>
      <c r="L94" s="1272">
        <f>0.5*J94+0.5*N94</f>
        <v>1.0649999999999999</v>
      </c>
      <c r="M94" s="1272">
        <f>0.25*J94+0.75*N94</f>
        <v>1.0825</v>
      </c>
      <c r="N94" s="1272">
        <v>1.1000000000000001</v>
      </c>
      <c r="O94" s="1233"/>
    </row>
    <row r="95" spans="1:17" ht="12" customHeight="1">
      <c r="B95" s="1261" t="s">
        <v>663</v>
      </c>
      <c r="C95" s="1273">
        <f t="shared" ref="C95:N95" si="58">C93/C94</f>
        <v>0.98532731376975169</v>
      </c>
      <c r="D95" s="1273">
        <f t="shared" si="58"/>
        <v>1</v>
      </c>
      <c r="E95" s="1273">
        <f t="shared" si="58"/>
        <v>0.88713318284424381</v>
      </c>
      <c r="F95" s="1273">
        <f t="shared" si="58"/>
        <v>0.96952595936794594</v>
      </c>
      <c r="G95" s="1273">
        <f t="shared" si="58"/>
        <v>0.98984198645598198</v>
      </c>
      <c r="H95" s="1273">
        <f t="shared" si="58"/>
        <v>0.97908283442928656</v>
      </c>
      <c r="I95" s="1273">
        <f t="shared" si="58"/>
        <v>1.0056860321384424</v>
      </c>
      <c r="J95" s="1273">
        <f t="shared" si="58"/>
        <v>1.003883495145631</v>
      </c>
      <c r="K95" s="1273">
        <f t="shared" si="58"/>
        <v>1.0059665871121719</v>
      </c>
      <c r="L95" s="1273">
        <f t="shared" si="58"/>
        <v>1.0079812206572771</v>
      </c>
      <c r="M95" s="1273">
        <f t="shared" si="58"/>
        <v>1.009930715935335</v>
      </c>
      <c r="N95" s="1273">
        <f t="shared" si="58"/>
        <v>1.0118181818181817</v>
      </c>
      <c r="O95" s="1233"/>
    </row>
    <row r="97" spans="1:20" ht="12" customHeight="1">
      <c r="B97" s="1206" t="s">
        <v>152</v>
      </c>
      <c r="N97" s="1209">
        <f>1.8/1.63</f>
        <v>1.1042944785276074</v>
      </c>
    </row>
    <row r="98" spans="1:20" ht="12" customHeight="1">
      <c r="B98" s="699" t="s">
        <v>176</v>
      </c>
      <c r="J98" s="1250">
        <v>0.04</v>
      </c>
      <c r="N98" s="1209">
        <f>N99/J99</f>
        <v>1.0588235294117647</v>
      </c>
    </row>
    <row r="99" spans="1:20" ht="12" customHeight="1">
      <c r="B99" s="699" t="s">
        <v>580</v>
      </c>
      <c r="D99" s="699">
        <v>1.62</v>
      </c>
      <c r="J99" s="699">
        <v>1.7</v>
      </c>
      <c r="N99" s="699">
        <v>1.8</v>
      </c>
    </row>
    <row r="100" spans="1:20" ht="12" customHeight="1">
      <c r="B100" s="1212"/>
      <c r="C100" s="1212">
        <v>2018</v>
      </c>
      <c r="D100" s="1212">
        <v>2019</v>
      </c>
      <c r="E100" s="1212">
        <v>2020</v>
      </c>
      <c r="F100" s="1212">
        <v>2021</v>
      </c>
      <c r="G100" s="1212">
        <v>2022</v>
      </c>
      <c r="H100" s="1212">
        <v>2023</v>
      </c>
      <c r="I100" s="1212">
        <v>2025</v>
      </c>
      <c r="J100" s="1212">
        <v>2030</v>
      </c>
      <c r="K100" s="1212">
        <v>2035</v>
      </c>
      <c r="L100" s="1212">
        <v>2040</v>
      </c>
      <c r="M100" s="1212">
        <v>2045</v>
      </c>
      <c r="N100" s="1212">
        <v>2050</v>
      </c>
      <c r="O100" s="699" t="s">
        <v>765</v>
      </c>
      <c r="P100" s="699" t="s">
        <v>766</v>
      </c>
    </row>
    <row r="101" spans="1:20" ht="12" customHeight="1">
      <c r="B101" s="1225" t="s">
        <v>336</v>
      </c>
      <c r="C101" s="1227">
        <f t="shared" ref="C101:H101" si="59">C34/C111</f>
        <v>1.652524704944033</v>
      </c>
      <c r="D101" s="1258">
        <f t="shared" si="59"/>
        <v>1.6532108368984872</v>
      </c>
      <c r="E101" s="1227">
        <f t="shared" si="59"/>
        <v>1.6455518600911174</v>
      </c>
      <c r="F101" s="1227">
        <f t="shared" si="59"/>
        <v>1.6457413838333939</v>
      </c>
      <c r="G101" s="1227">
        <f t="shared" si="59"/>
        <v>1.6528561932344101</v>
      </c>
      <c r="H101" s="1227">
        <f t="shared" si="59"/>
        <v>1.6529454527954419</v>
      </c>
      <c r="I101" s="1271">
        <f>5/8*G101+3/8*J101</f>
        <v>1.6796472093534272</v>
      </c>
      <c r="J101" s="1274">
        <f>D101*1.043</f>
        <v>1.7242989028851221</v>
      </c>
      <c r="K101" s="714">
        <f>0.75*J101+0.25*N101</f>
        <v>1.7478571573109256</v>
      </c>
      <c r="L101" s="714">
        <f>0.5*J101+0.5*N101</f>
        <v>1.7714154117367291</v>
      </c>
      <c r="M101" s="714">
        <f>J101*0.25+0.75*N101</f>
        <v>1.7949736661625326</v>
      </c>
      <c r="N101" s="1274">
        <f>D101*1.1</f>
        <v>1.8185319205883361</v>
      </c>
      <c r="O101" s="1250">
        <f>J101/H101-1</f>
        <v>4.316745599136862E-2</v>
      </c>
      <c r="P101" s="1250">
        <f>N101/H101-1</f>
        <v>0.10017660746932466</v>
      </c>
    </row>
    <row r="102" spans="1:20" ht="12" customHeight="1">
      <c r="B102" s="1225" t="s">
        <v>409</v>
      </c>
      <c r="C102" s="1275">
        <f t="shared" ref="C102:H102" si="60">C69/C112</f>
        <v>7.7761659235656229</v>
      </c>
      <c r="D102" s="1275">
        <f t="shared" si="60"/>
        <v>7.9143354960975554</v>
      </c>
      <c r="E102" s="1275">
        <f t="shared" si="60"/>
        <v>8.2701592556037706</v>
      </c>
      <c r="F102" s="1275">
        <f t="shared" si="60"/>
        <v>7.9189682879473491</v>
      </c>
      <c r="G102" s="1275">
        <f t="shared" si="60"/>
        <v>7.7939688638242748</v>
      </c>
      <c r="H102" s="1275">
        <f t="shared" si="60"/>
        <v>7.7479206902380815</v>
      </c>
      <c r="I102" s="1271">
        <f>5/8*G102+3/8*J102</f>
        <v>7.9462305398901716</v>
      </c>
      <c r="J102" s="1276">
        <v>8.1999999999999993</v>
      </c>
      <c r="K102" s="714">
        <f>0.75*J102+0.25*N102</f>
        <v>8.375</v>
      </c>
      <c r="L102" s="714">
        <f>0.5*J102+0.5*N102</f>
        <v>8.5500000000000007</v>
      </c>
      <c r="M102" s="714">
        <f>J102*0.25+0.75*N102</f>
        <v>8.7250000000000014</v>
      </c>
      <c r="N102" s="1276">
        <v>8.9</v>
      </c>
      <c r="O102" s="1250">
        <f>J102/H102-1</f>
        <v>5.8348468942320375E-2</v>
      </c>
      <c r="P102" s="1250">
        <f>N102/H102-1</f>
        <v>0.14869528946178678</v>
      </c>
    </row>
    <row r="103" spans="1:20" ht="12" customHeight="1">
      <c r="J103" s="1584">
        <f>J102/D102-1</f>
        <v>3.6094565872687667E-2</v>
      </c>
      <c r="N103" s="1583">
        <f>N102/D102-1</f>
        <v>0.12454166295938074</v>
      </c>
    </row>
    <row r="104" spans="1:20" ht="12" customHeight="1">
      <c r="B104" s="699" t="s">
        <v>106</v>
      </c>
    </row>
    <row r="105" spans="1:20" ht="12" customHeight="1">
      <c r="B105" s="1212"/>
      <c r="C105" s="1212">
        <v>2018</v>
      </c>
      <c r="D105" s="1212">
        <v>2019</v>
      </c>
      <c r="E105" s="1212">
        <v>2020</v>
      </c>
      <c r="F105" s="1212">
        <v>2021</v>
      </c>
      <c r="G105" s="1212">
        <v>2022</v>
      </c>
      <c r="H105" s="1212">
        <v>2023</v>
      </c>
      <c r="I105" s="1212">
        <v>2025</v>
      </c>
      <c r="J105" s="1212">
        <v>2030</v>
      </c>
      <c r="K105" s="1212">
        <v>2035</v>
      </c>
      <c r="L105" s="1212">
        <v>2040</v>
      </c>
      <c r="M105" s="1212">
        <v>2045</v>
      </c>
      <c r="N105" s="1212">
        <v>2050</v>
      </c>
    </row>
    <row r="106" spans="1:20" ht="12" customHeight="1">
      <c r="B106" s="1225" t="s">
        <v>664</v>
      </c>
      <c r="C106" s="1227">
        <f>C114/$D114</f>
        <v>0.96969696969696972</v>
      </c>
      <c r="D106" s="1227">
        <f>D114/$D114</f>
        <v>1</v>
      </c>
      <c r="E106" s="1227">
        <f t="shared" ref="E106:G106" si="61">E114/$D114</f>
        <v>0.72727272727272718</v>
      </c>
      <c r="F106" s="1227">
        <f t="shared" si="61"/>
        <v>0.84848484848484851</v>
      </c>
      <c r="G106" s="1227">
        <f t="shared" si="61"/>
        <v>0.93939393939393934</v>
      </c>
      <c r="H106" s="1227">
        <f t="shared" ref="H106" si="62">H114/$D114</f>
        <v>0.99951515151515158</v>
      </c>
      <c r="I106" s="1227">
        <f>0.5*G106+0.5*J106</f>
        <v>1.0696969696969696</v>
      </c>
      <c r="J106" s="1227">
        <v>1.2</v>
      </c>
      <c r="K106" s="714">
        <f>0.75*J106+0.25*N106</f>
        <v>1.2249999999999999</v>
      </c>
      <c r="L106" s="714">
        <f>0.5*J106+0.5*N106</f>
        <v>1.25</v>
      </c>
      <c r="M106" s="714">
        <f>J106*0.25+0.75*N106</f>
        <v>1.2750000000000001</v>
      </c>
      <c r="N106" s="1227">
        <v>1.3</v>
      </c>
    </row>
    <row r="107" spans="1:20" ht="12" customHeight="1">
      <c r="B107" s="1225" t="s">
        <v>665</v>
      </c>
      <c r="C107" s="1277">
        <f t="shared" ref="C107:N107" si="63">C37/C114</f>
        <v>18.548441265136415</v>
      </c>
      <c r="D107" s="1277">
        <f t="shared" si="63"/>
        <v>18.471797306662715</v>
      </c>
      <c r="E107" s="1277">
        <f t="shared" si="63"/>
        <v>15.796042885769513</v>
      </c>
      <c r="F107" s="1277">
        <f t="shared" si="63"/>
        <v>14.910641699729032</v>
      </c>
      <c r="G107" s="1277">
        <f t="shared" si="63"/>
        <v>15.454494689689673</v>
      </c>
      <c r="H107" s="1277">
        <f t="shared" ref="H107" si="64">H37/H114</f>
        <v>16.273350568979474</v>
      </c>
      <c r="I107" s="1277">
        <f t="shared" si="63"/>
        <v>15.131315131545421</v>
      </c>
      <c r="J107" s="1277">
        <f t="shared" si="63"/>
        <v>15.90909090909091</v>
      </c>
      <c r="K107" s="1277">
        <f t="shared" si="63"/>
        <v>15.961186939833347</v>
      </c>
      <c r="L107" s="1277">
        <f t="shared" si="63"/>
        <v>16.015279651714604</v>
      </c>
      <c r="M107" s="1277">
        <f t="shared" si="63"/>
        <v>16.071251592902993</v>
      </c>
      <c r="N107" s="1277">
        <f t="shared" si="63"/>
        <v>16.128994346323093</v>
      </c>
    </row>
    <row r="108" spans="1:20" ht="12" customHeight="1">
      <c r="P108" s="1187"/>
      <c r="Q108" s="1187"/>
    </row>
    <row r="109" spans="1:20" ht="12" customHeight="1">
      <c r="B109" s="699" t="s">
        <v>154</v>
      </c>
      <c r="H109" s="699" t="s">
        <v>34</v>
      </c>
    </row>
    <row r="110" spans="1:20" ht="12" customHeight="1">
      <c r="A110" s="1278"/>
      <c r="B110" s="1212"/>
      <c r="C110" s="1212">
        <v>2018</v>
      </c>
      <c r="D110" s="1212">
        <v>2019</v>
      </c>
      <c r="E110" s="1212">
        <v>2020</v>
      </c>
      <c r="F110" s="1212">
        <v>2021</v>
      </c>
      <c r="G110" s="1212">
        <v>2022</v>
      </c>
      <c r="H110" s="1212">
        <v>2023</v>
      </c>
      <c r="I110" s="1212">
        <v>2025</v>
      </c>
      <c r="J110" s="1212">
        <v>2030</v>
      </c>
      <c r="K110" s="1212">
        <v>2035</v>
      </c>
      <c r="L110" s="1212">
        <v>2040</v>
      </c>
      <c r="M110" s="1212">
        <v>2045</v>
      </c>
      <c r="N110" s="1212">
        <v>2050</v>
      </c>
      <c r="P110" s="699" t="s">
        <v>296</v>
      </c>
      <c r="Q110" s="699" t="s">
        <v>300</v>
      </c>
    </row>
    <row r="111" spans="1:20" ht="12" customHeight="1">
      <c r="A111" s="1278" t="s">
        <v>760</v>
      </c>
      <c r="B111" s="1279" t="s">
        <v>30</v>
      </c>
      <c r="C111" s="1334">
        <v>501</v>
      </c>
      <c r="D111" s="1335">
        <v>504.5</v>
      </c>
      <c r="E111" s="1334">
        <v>406.6</v>
      </c>
      <c r="F111" s="1336">
        <v>441.1</v>
      </c>
      <c r="G111" s="1334">
        <v>489.7</v>
      </c>
      <c r="H111" s="1337">
        <f>G111*(1-1.6%)</f>
        <v>481.8648</v>
      </c>
      <c r="I111" s="1280">
        <f t="shared" ref="I111:N111" si="65">I34/I101</f>
        <v>480.62861995367558</v>
      </c>
      <c r="J111" s="1280">
        <f t="shared" si="65"/>
        <v>465.73168135268071</v>
      </c>
      <c r="K111" s="1280">
        <f t="shared" si="65"/>
        <v>461.46108388169807</v>
      </c>
      <c r="L111" s="1280">
        <f t="shared" si="65"/>
        <v>453.46773648692437</v>
      </c>
      <c r="M111" s="1280">
        <f t="shared" si="65"/>
        <v>444.85090718241247</v>
      </c>
      <c r="N111" s="1280">
        <f t="shared" si="65"/>
        <v>435.74480556526385</v>
      </c>
      <c r="P111" s="1298">
        <f>J111/$D111-1</f>
        <v>-7.6845032006579328E-2</v>
      </c>
      <c r="Q111" s="1298">
        <f>N111/$D111-1</f>
        <v>-0.13628383436023028</v>
      </c>
      <c r="R111" s="1203"/>
      <c r="S111" s="1250">
        <f>G111/G$116</f>
        <v>0.77779542566709003</v>
      </c>
      <c r="T111" s="699">
        <f>G111/G119</f>
        <v>1.0246204297396895</v>
      </c>
    </row>
    <row r="112" spans="1:20" ht="12" customHeight="1">
      <c r="B112" s="1279" t="s">
        <v>95</v>
      </c>
      <c r="C112" s="1334">
        <v>36.799999999999997</v>
      </c>
      <c r="D112" s="1335">
        <v>37.5</v>
      </c>
      <c r="E112" s="1334">
        <v>34.700000000000003</v>
      </c>
      <c r="F112" s="1334">
        <v>37.4</v>
      </c>
      <c r="G112" s="1334">
        <v>38</v>
      </c>
      <c r="H112" s="1337">
        <f>G112*(1-1.8%)</f>
        <v>37.316000000000003</v>
      </c>
      <c r="I112" s="1280">
        <f t="shared" ref="I112:N112" si="66">I69/I102</f>
        <v>37.941764588447995</v>
      </c>
      <c r="J112" s="1280">
        <f t="shared" si="66"/>
        <v>33.739580129080949</v>
      </c>
      <c r="K112" s="1280">
        <f t="shared" si="66"/>
        <v>32.813261015190562</v>
      </c>
      <c r="L112" s="1280">
        <f t="shared" si="66"/>
        <v>31.893566979660324</v>
      </c>
      <c r="M112" s="1280">
        <f t="shared" si="66"/>
        <v>30.980099378806667</v>
      </c>
      <c r="N112" s="1280">
        <f t="shared" si="66"/>
        <v>30.072490922943594</v>
      </c>
      <c r="P112" s="1298">
        <f>J112/$D112-1</f>
        <v>-0.10027786322450805</v>
      </c>
      <c r="Q112" s="1298">
        <f>N112/$D112-1</f>
        <v>-0.19806690872150412</v>
      </c>
      <c r="R112" s="1203"/>
      <c r="S112" s="1250">
        <f t="shared" ref="S112:S114" si="67">G112/G$116</f>
        <v>6.0355781448538745E-2</v>
      </c>
      <c r="T112" s="699">
        <f t="shared" ref="T112:T115" si="68">G112/G120</f>
        <v>1.0323895996269807</v>
      </c>
    </row>
    <row r="113" spans="1:33" ht="12" customHeight="1">
      <c r="B113" s="1279" t="s">
        <v>72</v>
      </c>
      <c r="C113" s="1334">
        <v>87.3</v>
      </c>
      <c r="D113" s="1335">
        <v>88.6</v>
      </c>
      <c r="E113" s="1334">
        <v>78.599999999999994</v>
      </c>
      <c r="F113" s="1334">
        <v>85.9</v>
      </c>
      <c r="G113" s="1334">
        <v>87.7</v>
      </c>
      <c r="H113" s="1337">
        <f>G113*(1-1.5%)</f>
        <v>86.384500000000003</v>
      </c>
      <c r="I113" s="1280">
        <f t="shared" ref="I113:N113" si="69">$D$113*I95</f>
        <v>89.103782447465989</v>
      </c>
      <c r="J113" s="1280">
        <f t="shared" si="69"/>
        <v>88.944077669902896</v>
      </c>
      <c r="K113" s="1280">
        <f t="shared" si="69"/>
        <v>89.128639618138422</v>
      </c>
      <c r="L113" s="1280">
        <f t="shared" si="69"/>
        <v>89.307136150234754</v>
      </c>
      <c r="M113" s="1280">
        <f t="shared" si="69"/>
        <v>89.479861431870674</v>
      </c>
      <c r="N113" s="1280">
        <f t="shared" si="69"/>
        <v>89.647090909090892</v>
      </c>
      <c r="P113" s="1298">
        <f>J113/$D113-1</f>
        <v>3.8834951456310218E-3</v>
      </c>
      <c r="Q113" s="1298">
        <f>N113/$D113-1</f>
        <v>1.1818181818181728E-2</v>
      </c>
      <c r="R113" s="1203"/>
      <c r="S113" s="1250">
        <f t="shared" si="67"/>
        <v>0.13929479034307493</v>
      </c>
      <c r="T113" s="699">
        <f t="shared" si="68"/>
        <v>1.0304683578245772</v>
      </c>
    </row>
    <row r="114" spans="1:33" ht="12" customHeight="1">
      <c r="B114" s="1279" t="s">
        <v>354</v>
      </c>
      <c r="C114" s="1334">
        <v>3.2</v>
      </c>
      <c r="D114" s="1335">
        <v>3.3000000000000003</v>
      </c>
      <c r="E114" s="1334">
        <v>2.4</v>
      </c>
      <c r="F114" s="1334">
        <v>2.8000000000000003</v>
      </c>
      <c r="G114" s="1334">
        <v>3.1</v>
      </c>
      <c r="H114" s="1337">
        <f>G114*(1+6.4%)</f>
        <v>3.2984000000000004</v>
      </c>
      <c r="I114" s="1280">
        <f>$D114*I106</f>
        <v>3.53</v>
      </c>
      <c r="J114" s="1280">
        <f t="shared" ref="J114:N114" si="70">$D114*J106</f>
        <v>3.96</v>
      </c>
      <c r="K114" s="1280">
        <f t="shared" si="70"/>
        <v>4.0424999999999995</v>
      </c>
      <c r="L114" s="1280">
        <f t="shared" si="70"/>
        <v>4.125</v>
      </c>
      <c r="M114" s="1280">
        <f t="shared" si="70"/>
        <v>4.2075000000000005</v>
      </c>
      <c r="N114" s="1280">
        <f t="shared" si="70"/>
        <v>4.2900000000000009</v>
      </c>
      <c r="P114" s="1298">
        <f>J114/$D114-1</f>
        <v>0.19999999999999996</v>
      </c>
      <c r="Q114" s="1298">
        <f>N114/$D114-1</f>
        <v>0.30000000000000027</v>
      </c>
      <c r="R114" s="1203"/>
      <c r="S114" s="1250">
        <f t="shared" si="67"/>
        <v>4.9237611181702657E-3</v>
      </c>
      <c r="T114" s="699">
        <f t="shared" si="68"/>
        <v>1.0470543809729402</v>
      </c>
    </row>
    <row r="115" spans="1:33" ht="12" customHeight="1">
      <c r="B115" s="1279" t="s">
        <v>551</v>
      </c>
      <c r="C115" s="1334">
        <v>11.3</v>
      </c>
      <c r="D115" s="1335">
        <v>11.3</v>
      </c>
      <c r="E115" s="1334">
        <v>9.6</v>
      </c>
      <c r="F115" s="1334">
        <v>9.8000000000000007</v>
      </c>
      <c r="G115" s="1334">
        <v>11.1</v>
      </c>
      <c r="H115" s="1337">
        <f>G115*(1-5.9%)</f>
        <v>10.445099999999998</v>
      </c>
      <c r="I115" s="1338">
        <f t="shared" ref="I115:N115" si="71">I39</f>
        <v>11.088282739005942</v>
      </c>
      <c r="J115" s="1338">
        <f t="shared" si="71"/>
        <v>11.1</v>
      </c>
      <c r="K115" s="1338">
        <f t="shared" si="71"/>
        <v>11.102169773271068</v>
      </c>
      <c r="L115" s="1338">
        <f t="shared" si="71"/>
        <v>11.099269118460388</v>
      </c>
      <c r="M115" s="1338">
        <f t="shared" si="71"/>
        <v>11.091298035567956</v>
      </c>
      <c r="N115" s="1338">
        <f t="shared" si="71"/>
        <v>11.078256524593767</v>
      </c>
      <c r="P115" s="1187"/>
      <c r="Q115" s="1187"/>
      <c r="R115" s="1203"/>
      <c r="S115" s="1250">
        <f>G115/G$116</f>
        <v>1.7630241423125789E-2</v>
      </c>
      <c r="T115" s="699">
        <f t="shared" si="68"/>
        <v>1.0027584420021245</v>
      </c>
    </row>
    <row r="116" spans="1:33" ht="12" customHeight="1">
      <c r="C116" s="1281">
        <f t="shared" ref="C116:N116" si="72">SUM(C111:C115)</f>
        <v>639.59999999999991</v>
      </c>
      <c r="D116" s="1281">
        <f t="shared" si="72"/>
        <v>645.19999999999993</v>
      </c>
      <c r="E116" s="1281">
        <f t="shared" si="72"/>
        <v>531.9</v>
      </c>
      <c r="F116" s="1281">
        <f t="shared" si="72"/>
        <v>576.99999999999989</v>
      </c>
      <c r="G116" s="1281">
        <f t="shared" si="72"/>
        <v>629.60000000000014</v>
      </c>
      <c r="H116" s="1281">
        <f t="shared" si="72"/>
        <v>619.30880000000002</v>
      </c>
      <c r="I116" s="1281">
        <f t="shared" si="72"/>
        <v>622.29244972859544</v>
      </c>
      <c r="J116" s="1281">
        <f t="shared" si="72"/>
        <v>603.47533915166457</v>
      </c>
      <c r="K116" s="1281">
        <f t="shared" si="72"/>
        <v>598.54765428829808</v>
      </c>
      <c r="L116" s="1281">
        <f t="shared" si="72"/>
        <v>589.89270873527983</v>
      </c>
      <c r="M116" s="1281">
        <f t="shared" si="72"/>
        <v>580.60966602865778</v>
      </c>
      <c r="N116" s="1281">
        <f t="shared" si="72"/>
        <v>570.83264392189199</v>
      </c>
    </row>
    <row r="117" spans="1:33" ht="12" customHeight="1">
      <c r="B117" s="1339" t="s">
        <v>666</v>
      </c>
      <c r="C117" s="1281"/>
      <c r="D117" s="1281"/>
      <c r="E117" s="1281"/>
      <c r="F117" s="1281"/>
      <c r="G117" s="1281"/>
      <c r="H117" s="1281"/>
      <c r="I117" s="1281"/>
      <c r="J117" s="1281"/>
      <c r="K117" s="1281"/>
      <c r="L117" s="1281"/>
      <c r="M117" s="1281"/>
      <c r="N117" s="1281"/>
    </row>
    <row r="118" spans="1:33" ht="12" customHeight="1">
      <c r="A118" s="1278"/>
      <c r="B118" s="1212"/>
      <c r="C118" s="1212">
        <v>2018</v>
      </c>
      <c r="D118" s="1212">
        <v>2019</v>
      </c>
      <c r="E118" s="1212">
        <v>2020</v>
      </c>
      <c r="F118" s="1212">
        <v>2021</v>
      </c>
      <c r="G118" s="1212">
        <v>2022</v>
      </c>
      <c r="H118" s="1212">
        <v>2023</v>
      </c>
      <c r="I118" s="1212">
        <v>2025</v>
      </c>
      <c r="J118" s="1212">
        <v>2030</v>
      </c>
      <c r="K118" s="1212">
        <v>2035</v>
      </c>
      <c r="L118" s="1212">
        <v>2040</v>
      </c>
      <c r="M118" s="1212">
        <v>2045</v>
      </c>
      <c r="N118" s="1212">
        <v>2050</v>
      </c>
      <c r="O118" s="699" t="s">
        <v>718</v>
      </c>
      <c r="V118" s="1206">
        <v>2018</v>
      </c>
      <c r="W118" s="1206">
        <v>2019</v>
      </c>
      <c r="X118" s="1206">
        <v>2020</v>
      </c>
      <c r="Y118" s="1206">
        <v>2021</v>
      </c>
      <c r="Z118" s="1206">
        <v>2022</v>
      </c>
      <c r="AA118" s="1206">
        <v>2023</v>
      </c>
      <c r="AB118" s="1206">
        <v>2025</v>
      </c>
      <c r="AC118" s="1206">
        <v>2030</v>
      </c>
      <c r="AD118" s="1206">
        <v>2035</v>
      </c>
      <c r="AE118" s="1206">
        <v>2040</v>
      </c>
      <c r="AF118" s="1206">
        <v>2045</v>
      </c>
      <c r="AG118" s="1206">
        <v>2050</v>
      </c>
    </row>
    <row r="119" spans="1:33" ht="12" customHeight="1">
      <c r="A119" s="1278" t="s">
        <v>752</v>
      </c>
      <c r="B119" s="1282" t="s">
        <v>30</v>
      </c>
      <c r="C119" s="1340">
        <v>488.7890130015536</v>
      </c>
      <c r="D119" s="1340">
        <v>494.15266162825549</v>
      </c>
      <c r="E119" s="1340">
        <v>395.7765408844304</v>
      </c>
      <c r="F119" s="1340">
        <v>432.69354726591939</v>
      </c>
      <c r="G119" s="1340">
        <v>477.93308213111754</v>
      </c>
      <c r="H119" s="1341">
        <v>470.31154978484506</v>
      </c>
      <c r="I119" s="1283">
        <f>$H119*I111/$H111</f>
        <v>469.10500854464669</v>
      </c>
      <c r="J119" s="1283">
        <f t="shared" ref="J119:N119" si="73">$H119*J111/$H111</f>
        <v>454.56524079136074</v>
      </c>
      <c r="K119" s="1283">
        <f t="shared" si="73"/>
        <v>450.39703569506594</v>
      </c>
      <c r="L119" s="1283">
        <f t="shared" si="73"/>
        <v>442.59533778892154</v>
      </c>
      <c r="M119" s="1283">
        <f t="shared" si="73"/>
        <v>434.18510665264341</v>
      </c>
      <c r="N119" s="1283">
        <f t="shared" si="73"/>
        <v>425.29733405738546</v>
      </c>
      <c r="O119" s="1250">
        <f>H119/G119-1</f>
        <v>-1.5946860828900622E-2</v>
      </c>
      <c r="R119" s="1187">
        <f>H119/H111-1</f>
        <v>-2.3976124039678637E-2</v>
      </c>
      <c r="S119" s="1250">
        <f>G119/G$124</f>
        <v>0.77854736779181799</v>
      </c>
      <c r="U119" s="699" t="s">
        <v>844</v>
      </c>
      <c r="V119" s="699">
        <f>C119/VP!C33*1000</f>
        <v>13096.858249457659</v>
      </c>
      <c r="W119" s="699">
        <f>D119/VP!D33*1000</f>
        <v>13160.301525861192</v>
      </c>
      <c r="X119" s="699">
        <f>E119/VP!E33*1000</f>
        <v>10515.936871489583</v>
      </c>
      <c r="Y119" s="699">
        <f>F119/VP!F33*1000</f>
        <v>11413.859588091924</v>
      </c>
      <c r="Z119" s="699">
        <f>G119/VP!G33*1000</f>
        <v>12535.187985774788</v>
      </c>
      <c r="AA119" s="699">
        <f>H119/VP!H33*1000</f>
        <v>12559.321168844343</v>
      </c>
      <c r="AB119" s="699">
        <f>I119/VP!I33*1000</f>
        <v>12919.640486968228</v>
      </c>
      <c r="AC119" s="699">
        <f>J119/VP!J33*1000</f>
        <v>13058.67437916358</v>
      </c>
      <c r="AD119" s="699">
        <f>K119/VP!K33*1000</f>
        <v>13502.28974785723</v>
      </c>
      <c r="AE119" s="699">
        <f>L119/VP!L33*1000</f>
        <v>13872.407764885229</v>
      </c>
      <c r="AF119" s="699">
        <f>M119/VP!M33*1000</f>
        <v>14257.846674724757</v>
      </c>
      <c r="AG119" s="699">
        <f>N119/VP!N33*1000</f>
        <v>14665.425312323636</v>
      </c>
    </row>
    <row r="120" spans="1:33" ht="12" customHeight="1">
      <c r="B120" s="1282" t="s">
        <v>95</v>
      </c>
      <c r="C120" s="1340">
        <v>36.422249495485971</v>
      </c>
      <c r="D120" s="1340">
        <v>36.996740421787877</v>
      </c>
      <c r="E120" s="1340">
        <v>34.166767977737877</v>
      </c>
      <c r="F120" s="1340">
        <v>36.748061538110406</v>
      </c>
      <c r="G120" s="1340">
        <v>36.807809778139976</v>
      </c>
      <c r="H120" s="1341">
        <v>36.161625631792923</v>
      </c>
      <c r="I120" s="1283">
        <f t="shared" ref="I120:N120" si="74">$H120*I112/$H112</f>
        <v>36.768032127159231</v>
      </c>
      <c r="J120" s="1283">
        <f t="shared" si="74"/>
        <v>32.695842684149014</v>
      </c>
      <c r="K120" s="1283">
        <f t="shared" si="74"/>
        <v>31.798179349062774</v>
      </c>
      <c r="L120" s="1283">
        <f t="shared" si="74"/>
        <v>30.906936144843741</v>
      </c>
      <c r="M120" s="1283">
        <f t="shared" si="74"/>
        <v>30.021726759892459</v>
      </c>
      <c r="N120" s="1283">
        <f t="shared" si="74"/>
        <v>29.142195266667834</v>
      </c>
      <c r="O120" s="1250">
        <f t="shared" ref="O120:O123" si="75">H120/G120-1</f>
        <v>-1.7555626108750944E-2</v>
      </c>
      <c r="R120" s="1187">
        <f t="shared" ref="R120:R124" si="76">H120/H112-1</f>
        <v>-3.0935104732744079E-2</v>
      </c>
      <c r="S120" s="1250">
        <f t="shared" ref="S120:S123" si="77">G120/G$124</f>
        <v>5.9959489075692561E-2</v>
      </c>
    </row>
    <row r="121" spans="1:33" ht="12" customHeight="1">
      <c r="B121" s="1282" t="s">
        <v>72</v>
      </c>
      <c r="C121" s="1340">
        <v>85.216031258000001</v>
      </c>
      <c r="D121" s="1340">
        <v>86.835036579000004</v>
      </c>
      <c r="E121" s="1340">
        <v>75.871079579000011</v>
      </c>
      <c r="F121" s="1340">
        <v>85.12178458599999</v>
      </c>
      <c r="G121" s="1340">
        <v>85.106931555999992</v>
      </c>
      <c r="H121" s="1341">
        <v>83.867414691999997</v>
      </c>
      <c r="I121" s="1283">
        <f t="shared" ref="I121:N121" si="78">$H121*I113/$H113</f>
        <v>86.507462254772321</v>
      </c>
      <c r="J121" s="1283">
        <f t="shared" si="78"/>
        <v>86.352410980432865</v>
      </c>
      <c r="K121" s="1283">
        <f t="shared" si="78"/>
        <v>86.531595133250008</v>
      </c>
      <c r="L121" s="1283">
        <f t="shared" si="78"/>
        <v>86.704890604988648</v>
      </c>
      <c r="M121" s="1283">
        <f t="shared" si="78"/>
        <v>86.872582989881224</v>
      </c>
      <c r="N121" s="1283">
        <f t="shared" si="78"/>
        <v>87.034939707981735</v>
      </c>
      <c r="O121" s="1250">
        <f t="shared" si="75"/>
        <v>-1.4564229274138474E-2</v>
      </c>
      <c r="R121" s="1187">
        <f t="shared" si="76"/>
        <v>-2.9138159137345299E-2</v>
      </c>
      <c r="S121" s="1250">
        <f t="shared" si="77"/>
        <v>0.13863819020082879</v>
      </c>
    </row>
    <row r="122" spans="1:33" ht="12" customHeight="1">
      <c r="B122" s="1282" t="s">
        <v>354</v>
      </c>
      <c r="C122" s="1340">
        <v>3.1003698640336288</v>
      </c>
      <c r="D122" s="1340">
        <v>3.1627471683186541</v>
      </c>
      <c r="E122" s="1340">
        <v>2.2666361201499994</v>
      </c>
      <c r="F122" s="1340">
        <v>2.6902607713603799</v>
      </c>
      <c r="G122" s="1340">
        <v>2.9606867191744417</v>
      </c>
      <c r="H122" s="1341">
        <v>3.1493649228192062</v>
      </c>
      <c r="I122" s="1283">
        <f t="shared" ref="I122:N122" si="79">$H122*I114/$H114</f>
        <v>3.3705002963715121</v>
      </c>
      <c r="J122" s="1283">
        <f t="shared" si="79"/>
        <v>3.7810711540031692</v>
      </c>
      <c r="K122" s="1283">
        <f t="shared" si="79"/>
        <v>3.8598434697115684</v>
      </c>
      <c r="L122" s="1283">
        <f t="shared" si="79"/>
        <v>3.9386157854199682</v>
      </c>
      <c r="M122" s="1283">
        <f t="shared" si="79"/>
        <v>4.0173881011283683</v>
      </c>
      <c r="N122" s="1283">
        <f t="shared" si="79"/>
        <v>4.096160416836768</v>
      </c>
      <c r="O122" s="1250">
        <f t="shared" si="75"/>
        <v>6.3727851522695333E-2</v>
      </c>
      <c r="R122" s="1187">
        <f t="shared" si="76"/>
        <v>-4.5184052019401566E-2</v>
      </c>
      <c r="S122" s="1250">
        <f t="shared" si="77"/>
        <v>4.8229238323307467E-3</v>
      </c>
    </row>
    <row r="123" spans="1:33" ht="12" customHeight="1">
      <c r="B123" s="1282" t="s">
        <v>551</v>
      </c>
      <c r="C123" s="1340">
        <v>11.340237796767951</v>
      </c>
      <c r="D123" s="1340">
        <v>11.340237796767951</v>
      </c>
      <c r="E123" s="1340">
        <v>9.5825009382689181</v>
      </c>
      <c r="F123" s="1340">
        <v>9.8220634617256408</v>
      </c>
      <c r="G123" s="1340">
        <v>11.069465521364798</v>
      </c>
      <c r="H123" s="1341">
        <v>10.416367055604274</v>
      </c>
      <c r="I123" s="1283">
        <f t="shared" ref="I123:N123" si="80">$H123*I115/$H115</f>
        <v>11.057780492844209</v>
      </c>
      <c r="J123" s="1283">
        <f t="shared" si="80"/>
        <v>11.069465521364798</v>
      </c>
      <c r="K123" s="1283">
        <f t="shared" si="80"/>
        <v>11.071629325906535</v>
      </c>
      <c r="L123" s="1283">
        <f t="shared" si="80"/>
        <v>11.068736650373545</v>
      </c>
      <c r="M123" s="1283">
        <f t="shared" si="80"/>
        <v>11.060787494765822</v>
      </c>
      <c r="N123" s="1283">
        <f t="shared" si="80"/>
        <v>11.047781859083363</v>
      </c>
      <c r="O123" s="1250">
        <f t="shared" si="75"/>
        <v>-5.9000000000000052E-2</v>
      </c>
      <c r="R123" s="1187">
        <f t="shared" si="76"/>
        <v>-2.7508539310991953E-3</v>
      </c>
      <c r="S123" s="1250">
        <f t="shared" si="77"/>
        <v>1.8032029099330125E-2</v>
      </c>
    </row>
    <row r="124" spans="1:33" ht="12" customHeight="1">
      <c r="B124" s="693"/>
      <c r="C124" s="1342">
        <v>624.86790141584117</v>
      </c>
      <c r="D124" s="1342">
        <v>632.48742359412995</v>
      </c>
      <c r="E124" s="1342">
        <v>517.66352549958719</v>
      </c>
      <c r="F124" s="1342">
        <v>567.07571762311579</v>
      </c>
      <c r="G124" s="1342">
        <v>613.87797570579664</v>
      </c>
      <c r="H124" s="1342">
        <v>603.90632208706143</v>
      </c>
      <c r="I124" s="1283">
        <f>SUM(I119:I123)</f>
        <v>606.80878371579399</v>
      </c>
      <c r="J124" s="1283">
        <f t="shared" ref="J124:N124" si="81">SUM(J119:J123)</f>
        <v>588.46403113131055</v>
      </c>
      <c r="K124" s="1283">
        <f t="shared" si="81"/>
        <v>583.65828297299686</v>
      </c>
      <c r="L124" s="1283">
        <f t="shared" si="81"/>
        <v>575.21451697454756</v>
      </c>
      <c r="M124" s="1283">
        <f t="shared" si="81"/>
        <v>566.15759199831132</v>
      </c>
      <c r="N124" s="1283">
        <f t="shared" si="81"/>
        <v>556.61841130795517</v>
      </c>
      <c r="R124" s="1187">
        <f t="shared" si="76"/>
        <v>-2.4870432832439282E-2</v>
      </c>
    </row>
    <row r="127" spans="1:33" ht="12" customHeight="1">
      <c r="B127" s="699" t="s">
        <v>175</v>
      </c>
    </row>
    <row r="128" spans="1:33" ht="12" customHeight="1">
      <c r="B128" s="1212"/>
      <c r="C128" s="1212">
        <v>2018</v>
      </c>
      <c r="D128" s="1212">
        <v>2019</v>
      </c>
      <c r="E128" s="1212">
        <v>2020</v>
      </c>
      <c r="F128" s="1212">
        <v>2021</v>
      </c>
      <c r="G128" s="1212">
        <v>2022</v>
      </c>
      <c r="H128" s="1212">
        <v>2023</v>
      </c>
      <c r="I128" s="1212">
        <v>2025</v>
      </c>
      <c r="J128" s="1212">
        <v>2030</v>
      </c>
      <c r="K128" s="1212">
        <v>2035</v>
      </c>
      <c r="L128" s="1212">
        <v>2040</v>
      </c>
      <c r="M128" s="1212">
        <v>2045</v>
      </c>
      <c r="N128" s="1212">
        <v>2050</v>
      </c>
      <c r="P128" s="1284" t="s">
        <v>296</v>
      </c>
      <c r="Q128" s="1284" t="s">
        <v>300</v>
      </c>
    </row>
    <row r="129" spans="1:19" ht="12" customHeight="1">
      <c r="B129" s="1225" t="s">
        <v>30</v>
      </c>
      <c r="C129" s="1226">
        <f t="shared" ref="C129:G132" si="82">C111/$D111</f>
        <v>0.99306243805748262</v>
      </c>
      <c r="D129" s="1226">
        <f t="shared" si="82"/>
        <v>1</v>
      </c>
      <c r="E129" s="1226">
        <f t="shared" si="82"/>
        <v>0.80594648166501492</v>
      </c>
      <c r="F129" s="1226">
        <f t="shared" si="82"/>
        <v>0.87433102081268588</v>
      </c>
      <c r="G129" s="1227">
        <f t="shared" si="82"/>
        <v>0.97066402378592664</v>
      </c>
      <c r="H129" s="1227">
        <f>H111/$H111</f>
        <v>1</v>
      </c>
      <c r="I129" s="1229">
        <f t="shared" ref="I129" si="83">I111/$D111</f>
        <v>0.95268309207864332</v>
      </c>
      <c r="J129" s="1230">
        <f t="shared" ref="J129:N129" si="84">J111/$D111</f>
        <v>0.92315496799342067</v>
      </c>
      <c r="K129" s="1271">
        <f t="shared" si="84"/>
        <v>0.91468995814013498</v>
      </c>
      <c r="L129" s="1271">
        <f t="shared" si="84"/>
        <v>0.89884586023176283</v>
      </c>
      <c r="M129" s="1271">
        <f t="shared" si="84"/>
        <v>0.88176592107514862</v>
      </c>
      <c r="N129" s="1285">
        <f t="shared" si="84"/>
        <v>0.86371616563976972</v>
      </c>
      <c r="O129" s="1250">
        <f>I129/G129-1</f>
        <v>-1.8524361948794033E-2</v>
      </c>
      <c r="P129" s="1405">
        <f>J129/$D129-1</f>
        <v>-7.6845032006579328E-2</v>
      </c>
      <c r="Q129" s="1286">
        <f>N129/$D129-1</f>
        <v>-0.13628383436023028</v>
      </c>
    </row>
    <row r="130" spans="1:19" ht="12" customHeight="1">
      <c r="B130" s="1225" t="s">
        <v>95</v>
      </c>
      <c r="C130" s="1226">
        <f t="shared" si="82"/>
        <v>0.98133333333333328</v>
      </c>
      <c r="D130" s="1226">
        <f t="shared" si="82"/>
        <v>1</v>
      </c>
      <c r="E130" s="1226">
        <f t="shared" si="82"/>
        <v>0.92533333333333345</v>
      </c>
      <c r="F130" s="1226">
        <f t="shared" si="82"/>
        <v>0.99733333333333329</v>
      </c>
      <c r="G130" s="1227">
        <f t="shared" si="82"/>
        <v>1.0133333333333334</v>
      </c>
      <c r="H130" s="1227">
        <f t="shared" ref="H130" si="85">H112/$D112</f>
        <v>0.99509333333333339</v>
      </c>
      <c r="I130" s="1229">
        <f>I112/$D112</f>
        <v>1.0117803890252799</v>
      </c>
      <c r="J130" s="1230">
        <f t="shared" ref="J130:N130" si="86">J112/$D112</f>
        <v>0.89972213677549195</v>
      </c>
      <c r="K130" s="1271">
        <f t="shared" si="86"/>
        <v>0.87502029373841494</v>
      </c>
      <c r="L130" s="1271">
        <f t="shared" si="86"/>
        <v>0.85049511945760869</v>
      </c>
      <c r="M130" s="1271">
        <f t="shared" si="86"/>
        <v>0.8261359834348444</v>
      </c>
      <c r="N130" s="1271">
        <f t="shared" si="86"/>
        <v>0.80193309127849588</v>
      </c>
      <c r="O130" s="1250">
        <f>I130/G130-1</f>
        <v>-1.5325108303160251E-3</v>
      </c>
      <c r="P130" s="1405">
        <f>J130/$D130-1</f>
        <v>-0.10027786322450805</v>
      </c>
      <c r="Q130" s="1188">
        <f>N130/$D130-1</f>
        <v>-0.19806690872150412</v>
      </c>
    </row>
    <row r="131" spans="1:19" ht="12" customHeight="1">
      <c r="B131" s="1225" t="s">
        <v>72</v>
      </c>
      <c r="C131" s="1226">
        <f t="shared" si="82"/>
        <v>0.98532731376975169</v>
      </c>
      <c r="D131" s="1226">
        <f t="shared" si="82"/>
        <v>1</v>
      </c>
      <c r="E131" s="1226">
        <f t="shared" si="82"/>
        <v>0.88713318284424381</v>
      </c>
      <c r="F131" s="1226">
        <f t="shared" si="82"/>
        <v>0.96952595936794594</v>
      </c>
      <c r="G131" s="1227">
        <f t="shared" si="82"/>
        <v>0.98984198645598198</v>
      </c>
      <c r="H131" s="1227">
        <f t="shared" ref="H131" si="87">H113/$D113</f>
        <v>0.97499435665914236</v>
      </c>
      <c r="I131" s="1229">
        <f t="shared" ref="I131:N131" si="88">I95</f>
        <v>1.0056860321384424</v>
      </c>
      <c r="J131" s="1229">
        <f t="shared" si="88"/>
        <v>1.003883495145631</v>
      </c>
      <c r="K131" s="1229">
        <f t="shared" si="88"/>
        <v>1.0059665871121719</v>
      </c>
      <c r="L131" s="1229">
        <f t="shared" si="88"/>
        <v>1.0079812206572771</v>
      </c>
      <c r="M131" s="1229">
        <f t="shared" si="88"/>
        <v>1.009930715935335</v>
      </c>
      <c r="N131" s="1229">
        <f t="shared" si="88"/>
        <v>1.0118181818181817</v>
      </c>
      <c r="O131" s="1250">
        <f>I131/G131-1</f>
        <v>1.6006641362211971E-2</v>
      </c>
      <c r="P131" s="1405">
        <f>J131/$D131-1</f>
        <v>3.8834951456310218E-3</v>
      </c>
      <c r="Q131" s="1286">
        <f>N131/$D131-1</f>
        <v>1.1818181818181728E-2</v>
      </c>
    </row>
    <row r="132" spans="1:19" ht="12" customHeight="1">
      <c r="B132" s="1225" t="s">
        <v>106</v>
      </c>
      <c r="C132" s="1226">
        <f t="shared" si="82"/>
        <v>0.96969696969696972</v>
      </c>
      <c r="D132" s="1226">
        <f t="shared" si="82"/>
        <v>1</v>
      </c>
      <c r="E132" s="1226">
        <f t="shared" si="82"/>
        <v>0.72727272727272718</v>
      </c>
      <c r="F132" s="1226">
        <f t="shared" si="82"/>
        <v>0.84848484848484851</v>
      </c>
      <c r="G132" s="1227">
        <f t="shared" si="82"/>
        <v>0.93939393939393934</v>
      </c>
      <c r="H132" s="1227">
        <f t="shared" ref="H132" si="89">H114/$D114</f>
        <v>0.99951515151515158</v>
      </c>
      <c r="I132" s="1229">
        <f>I114/$D114</f>
        <v>1.0696969696969696</v>
      </c>
      <c r="J132" s="1230">
        <f t="shared" ref="J132:N132" si="90">J114/$D114</f>
        <v>1.2</v>
      </c>
      <c r="K132" s="1271">
        <f t="shared" si="90"/>
        <v>1.2249999999999999</v>
      </c>
      <c r="L132" s="1271">
        <f t="shared" si="90"/>
        <v>1.25</v>
      </c>
      <c r="M132" s="1271">
        <f t="shared" si="90"/>
        <v>1.2750000000000001</v>
      </c>
      <c r="N132" s="1271">
        <f t="shared" si="90"/>
        <v>1.3000000000000003</v>
      </c>
      <c r="O132" s="1250">
        <f>I132/G132-1</f>
        <v>0.1387096774193548</v>
      </c>
      <c r="P132" s="1405">
        <f>J132/$D132-1</f>
        <v>0.19999999999999996</v>
      </c>
      <c r="Q132" s="1286">
        <f>N132/$D132-1</f>
        <v>0.30000000000000027</v>
      </c>
    </row>
    <row r="133" spans="1:19" ht="12" customHeight="1">
      <c r="I133" s="1250"/>
      <c r="J133" s="1250"/>
      <c r="R133" s="699"/>
    </row>
    <row r="134" spans="1:19" ht="12" customHeight="1">
      <c r="I134" s="1250"/>
      <c r="J134" s="1250"/>
      <c r="R134" s="699"/>
    </row>
    <row r="135" spans="1:19" ht="12" customHeight="1">
      <c r="I135" s="1250"/>
      <c r="J135" s="1250"/>
      <c r="R135" s="699"/>
    </row>
    <row r="136" spans="1:19" ht="12" customHeight="1">
      <c r="I136" s="1250"/>
      <c r="J136" s="1250"/>
      <c r="R136" s="699"/>
    </row>
    <row r="137" spans="1:19" ht="12" customHeight="1">
      <c r="R137" s="699"/>
    </row>
    <row r="138" spans="1:19" ht="12" customHeight="1">
      <c r="R138" s="699"/>
    </row>
    <row r="139" spans="1:19" ht="12" customHeight="1">
      <c r="A139" s="699" t="s">
        <v>762</v>
      </c>
      <c r="B139" s="1339" t="s">
        <v>666</v>
      </c>
      <c r="C139" s="1343"/>
      <c r="D139" s="1343"/>
      <c r="E139" s="1343"/>
      <c r="F139" s="1343"/>
      <c r="G139" s="1343"/>
      <c r="H139" s="1343"/>
      <c r="I139" s="1343"/>
      <c r="J139" s="1343"/>
      <c r="K139" s="1343"/>
      <c r="M139" s="1343"/>
      <c r="O139" s="1343"/>
      <c r="Q139" s="1343"/>
      <c r="R139" s="699"/>
      <c r="S139" s="1343"/>
    </row>
    <row r="140" spans="1:19" ht="12" customHeight="1">
      <c r="B140" s="1344"/>
      <c r="C140" s="1344"/>
      <c r="D140" s="1344"/>
      <c r="E140" s="1344"/>
      <c r="F140" s="1344"/>
      <c r="G140" s="1344"/>
      <c r="H140" s="1344"/>
      <c r="I140" s="1344"/>
      <c r="J140" s="1344"/>
      <c r="R140" s="699"/>
    </row>
    <row r="141" spans="1:19" ht="12" customHeight="1">
      <c r="B141" s="1345"/>
      <c r="C141" s="1346">
        <v>2019</v>
      </c>
      <c r="D141" s="1346">
        <v>2020</v>
      </c>
      <c r="E141" s="1346">
        <v>2021</v>
      </c>
      <c r="F141" s="1346">
        <v>2022</v>
      </c>
      <c r="G141" s="1347">
        <v>2023</v>
      </c>
      <c r="H141" s="1348"/>
      <c r="I141" s="1348">
        <v>2023</v>
      </c>
      <c r="J141" s="1348">
        <v>2022</v>
      </c>
      <c r="K141" s="693" t="s">
        <v>667</v>
      </c>
    </row>
    <row r="142" spans="1:19" ht="12" customHeight="1">
      <c r="B142" s="1349" t="s">
        <v>265</v>
      </c>
      <c r="C142" s="1350">
        <v>459.45276683182107</v>
      </c>
      <c r="D142" s="1350">
        <v>372.15344026958076</v>
      </c>
      <c r="E142" s="1350">
        <v>406.19016161556931</v>
      </c>
      <c r="F142" s="1350">
        <v>444.37214245097971</v>
      </c>
      <c r="G142" s="1351">
        <v>437.28580173907352</v>
      </c>
      <c r="H142" s="1352"/>
      <c r="I142" s="1353">
        <f>G142/C142-1</f>
        <v>-4.824645032742092E-2</v>
      </c>
      <c r="J142" s="1353">
        <f>F142/C142-1</f>
        <v>-3.2823013527224054E-2</v>
      </c>
      <c r="K142" s="1353">
        <f>G142/F142-1</f>
        <v>-1.5946860828900622E-2</v>
      </c>
    </row>
    <row r="143" spans="1:19" ht="12" customHeight="1">
      <c r="B143" s="1349" t="s">
        <v>267</v>
      </c>
      <c r="C143" s="1354">
        <v>86.835036579000004</v>
      </c>
      <c r="D143" s="1354">
        <v>75.871079579000011</v>
      </c>
      <c r="E143" s="1354">
        <v>85.12178458599999</v>
      </c>
      <c r="F143" s="1354">
        <v>85.106931555999992</v>
      </c>
      <c r="G143" s="1355">
        <v>83.867414691999997</v>
      </c>
      <c r="H143" s="1356"/>
      <c r="I143" s="1353">
        <f t="shared" ref="I143:I152" si="91">G143/C143-1</f>
        <v>-3.4175397442254174E-2</v>
      </c>
      <c r="J143" s="1353">
        <f t="shared" ref="J143:J155" si="92">F143/C143-1</f>
        <v>-1.9901011055921347E-2</v>
      </c>
      <c r="K143" s="1353">
        <f t="shared" ref="K143:K155" si="93">G143/F143-1</f>
        <v>-1.4564229274138474E-2</v>
      </c>
    </row>
    <row r="144" spans="1:19" ht="12" customHeight="1">
      <c r="B144" s="1357" t="s">
        <v>668</v>
      </c>
      <c r="C144" s="1358">
        <v>28.943632579802792</v>
      </c>
      <c r="D144" s="1358">
        <v>26.328088726063513</v>
      </c>
      <c r="E144" s="1358">
        <v>28.610209511416077</v>
      </c>
      <c r="F144" s="1358">
        <v>28.95235174671555</v>
      </c>
      <c r="G144" s="1359">
        <v>28.565885132147958</v>
      </c>
      <c r="H144" s="1360"/>
      <c r="I144" s="1361">
        <f t="shared" si="91"/>
        <v>-1.3051141615114004E-2</v>
      </c>
      <c r="J144" s="1362">
        <f t="shared" si="92"/>
        <v>3.0124646202289718E-4</v>
      </c>
      <c r="K144" s="1353">
        <f t="shared" si="93"/>
        <v>-1.3348366928825905E-2</v>
      </c>
    </row>
    <row r="145" spans="1:13" ht="12" customHeight="1">
      <c r="B145" s="1357" t="s">
        <v>270</v>
      </c>
      <c r="C145" s="1358">
        <v>25.998082296802792</v>
      </c>
      <c r="D145" s="1358">
        <v>24.116763277063512</v>
      </c>
      <c r="E145" s="1358">
        <v>25.985596740416078</v>
      </c>
      <c r="F145" s="1358">
        <v>26.063911987715549</v>
      </c>
      <c r="G145" s="1359">
        <v>25.632798089147958</v>
      </c>
      <c r="H145" s="1360"/>
      <c r="I145" s="1353">
        <f t="shared" si="91"/>
        <v>-1.4050428931050685E-2</v>
      </c>
      <c r="J145" s="1353">
        <f t="shared" si="92"/>
        <v>2.5320979509650954E-3</v>
      </c>
      <c r="K145" s="1353">
        <f t="shared" si="93"/>
        <v>-1.6540644350348632E-2</v>
      </c>
    </row>
    <row r="146" spans="1:13" ht="12" customHeight="1">
      <c r="B146" s="1357" t="s">
        <v>271</v>
      </c>
      <c r="C146" s="1358">
        <v>2.9455502829999998</v>
      </c>
      <c r="D146" s="1358">
        <v>2.2113254489999998</v>
      </c>
      <c r="E146" s="1358">
        <v>2.6246127709999998</v>
      </c>
      <c r="F146" s="1358">
        <v>2.8884397590000002</v>
      </c>
      <c r="G146" s="1359">
        <v>2.933087043</v>
      </c>
      <c r="H146" s="1360"/>
      <c r="I146" s="1353">
        <f t="shared" si="91"/>
        <v>-4.2312093845181531E-3</v>
      </c>
      <c r="J146" s="1353">
        <f t="shared" si="92"/>
        <v>-1.9388745230257354E-2</v>
      </c>
      <c r="K146" s="1353">
        <f t="shared" si="93"/>
        <v>1.5457232182490399E-2</v>
      </c>
    </row>
    <row r="147" spans="1:13" ht="12" customHeight="1">
      <c r="B147" s="1349" t="s">
        <v>669</v>
      </c>
      <c r="C147" s="1363">
        <v>34.699894796434435</v>
      </c>
      <c r="D147" s="1363">
        <v>23.623100614849672</v>
      </c>
      <c r="E147" s="1363">
        <v>26.503385650350083</v>
      </c>
      <c r="F147" s="1363">
        <v>33.560939680137814</v>
      </c>
      <c r="G147" s="1364">
        <v>33.025748045771529</v>
      </c>
      <c r="H147" s="1365"/>
      <c r="I147" s="1353">
        <f t="shared" si="91"/>
        <v>-4.824645032742092E-2</v>
      </c>
      <c r="J147" s="1353">
        <f t="shared" si="92"/>
        <v>-3.2823013527224165E-2</v>
      </c>
      <c r="K147" s="1353">
        <f t="shared" si="93"/>
        <v>-1.5946860828900622E-2</v>
      </c>
    </row>
    <row r="148" spans="1:13" ht="12" customHeight="1">
      <c r="B148" s="1357" t="s">
        <v>670</v>
      </c>
      <c r="C148" s="1366">
        <v>11.422060109188747</v>
      </c>
      <c r="D148" s="1366">
        <v>10.379902544567816</v>
      </c>
      <c r="E148" s="1366">
        <v>11.213693815959587</v>
      </c>
      <c r="F148" s="1366">
        <v>11.256648511452173</v>
      </c>
      <c r="G148" s="1367">
        <v>11.193141310987162</v>
      </c>
      <c r="H148" s="1368"/>
      <c r="I148" s="1353">
        <f t="shared" si="91"/>
        <v>-2.0041813474385939E-2</v>
      </c>
      <c r="J148" s="1353">
        <f t="shared" si="92"/>
        <v>-1.4481765649570044E-2</v>
      </c>
      <c r="K148" s="1353">
        <f t="shared" si="93"/>
        <v>-5.6417503309622585E-3</v>
      </c>
    </row>
    <row r="149" spans="1:13" ht="12" customHeight="1">
      <c r="B149" s="1369" t="s">
        <v>671</v>
      </c>
      <c r="C149" s="1370">
        <v>11.204863223870092</v>
      </c>
      <c r="D149" s="1370">
        <v>10.324591873417816</v>
      </c>
      <c r="E149" s="1370">
        <v>11.148045815599207</v>
      </c>
      <c r="F149" s="1370">
        <v>11.184401551277732</v>
      </c>
      <c r="G149" s="1371">
        <v>10.976863431167956</v>
      </c>
      <c r="H149" s="1372"/>
      <c r="I149" s="1353"/>
      <c r="J149" s="1353"/>
      <c r="K149" s="1353">
        <f t="shared" si="93"/>
        <v>-1.8556032627965346E-2</v>
      </c>
    </row>
    <row r="150" spans="1:13" ht="12" customHeight="1">
      <c r="B150" s="1369" t="s">
        <v>672</v>
      </c>
      <c r="C150" s="1373">
        <v>0.2171968853186545</v>
      </c>
      <c r="D150" s="1373">
        <v>5.5310671149999477E-2</v>
      </c>
      <c r="E150" s="1373">
        <v>6.5648000360380196E-2</v>
      </c>
      <c r="F150" s="1373">
        <v>7.2246960174441766E-2</v>
      </c>
      <c r="G150" s="1374">
        <v>0.2162778798192061</v>
      </c>
      <c r="H150" s="1372"/>
      <c r="I150" s="1353"/>
      <c r="J150" s="1353"/>
      <c r="K150" s="1353">
        <f t="shared" si="93"/>
        <v>1.9935914161232353</v>
      </c>
    </row>
    <row r="151" spans="1:13" ht="12" customHeight="1">
      <c r="B151" s="1369" t="s">
        <v>551</v>
      </c>
      <c r="C151" s="1375">
        <v>11.340237796767951</v>
      </c>
      <c r="D151" s="1375">
        <v>9.5825009382689181</v>
      </c>
      <c r="E151" s="1375">
        <v>9.8220634617256408</v>
      </c>
      <c r="F151" s="1375">
        <v>11.069465521364798</v>
      </c>
      <c r="G151" s="1376">
        <v>10.416367055604274</v>
      </c>
      <c r="H151" s="1360"/>
      <c r="I151" s="1353">
        <f t="shared" si="91"/>
        <v>-8.1468374625000117E-2</v>
      </c>
      <c r="J151" s="1353">
        <f t="shared" si="92"/>
        <v>-2.3877125000000055E-2</v>
      </c>
      <c r="K151" s="1353">
        <f t="shared" si="93"/>
        <v>-5.9000000000000052E-2</v>
      </c>
    </row>
    <row r="152" spans="1:13" ht="12" customHeight="1">
      <c r="B152" s="1357" t="s">
        <v>673</v>
      </c>
      <c r="C152" s="1377">
        <v>632.69362869301494</v>
      </c>
      <c r="D152" s="1377">
        <v>517.9381126723307</v>
      </c>
      <c r="E152" s="1377">
        <v>567.46129864102068</v>
      </c>
      <c r="F152" s="1377">
        <v>614.31847946665005</v>
      </c>
      <c r="G152" s="1378">
        <v>604.35435797558432</v>
      </c>
      <c r="H152" s="1379"/>
      <c r="I152" s="1353">
        <f t="shared" si="91"/>
        <v>-4.4791458981454202E-2</v>
      </c>
      <c r="J152" s="1353">
        <f t="shared" si="92"/>
        <v>-2.9042728412364882E-2</v>
      </c>
      <c r="K152" s="1353">
        <f t="shared" si="93"/>
        <v>-1.6219797750047449E-2</v>
      </c>
    </row>
    <row r="153" spans="1:13" ht="12" customHeight="1">
      <c r="B153" s="1369" t="s">
        <v>674</v>
      </c>
      <c r="C153" s="1380">
        <f>C142+C147</f>
        <v>494.15266162825549</v>
      </c>
      <c r="D153" s="1381">
        <f t="shared" ref="D153:G153" si="94">D142+D147</f>
        <v>395.7765408844304</v>
      </c>
      <c r="E153" s="1381">
        <f t="shared" si="94"/>
        <v>432.69354726591939</v>
      </c>
      <c r="F153" s="1381">
        <f t="shared" si="94"/>
        <v>477.93308213111754</v>
      </c>
      <c r="G153" s="1380">
        <f t="shared" si="94"/>
        <v>470.31154978484506</v>
      </c>
      <c r="H153" s="1380"/>
      <c r="I153" s="1382">
        <f>G153/C153-1</f>
        <v>-4.8246450327420809E-2</v>
      </c>
      <c r="J153" s="1353">
        <f t="shared" si="92"/>
        <v>-3.2823013527223943E-2</v>
      </c>
      <c r="K153" s="1361">
        <f t="shared" si="93"/>
        <v>-1.5946860828900622E-2</v>
      </c>
      <c r="M153" s="1250">
        <f>G153/C153-1</f>
        <v>-4.8246450327420809E-2</v>
      </c>
    </row>
    <row r="154" spans="1:13" ht="12" customHeight="1">
      <c r="B154" s="1369" t="s">
        <v>675</v>
      </c>
      <c r="C154" s="1381">
        <f>C149+C145</f>
        <v>37.202945520672884</v>
      </c>
      <c r="D154" s="1381">
        <f t="shared" ref="D154:G154" si="95">D149+D145</f>
        <v>34.441355150481328</v>
      </c>
      <c r="E154" s="1381">
        <f t="shared" si="95"/>
        <v>37.133642556015289</v>
      </c>
      <c r="F154" s="1381">
        <f t="shared" si="95"/>
        <v>37.24831353899328</v>
      </c>
      <c r="G154" s="1381">
        <f t="shared" si="95"/>
        <v>36.60966152031591</v>
      </c>
      <c r="H154" s="1381"/>
      <c r="I154" s="1382">
        <f t="shared" ref="I154:I155" si="96">G154/C154-1</f>
        <v>-1.5947231920851457E-2</v>
      </c>
      <c r="J154" s="1353">
        <f t="shared" si="92"/>
        <v>1.2194738262105709E-3</v>
      </c>
      <c r="K154" s="1361">
        <f t="shared" si="93"/>
        <v>-1.7145796896517185E-2</v>
      </c>
      <c r="M154" s="1250">
        <f t="shared" ref="M154:M155" si="97">G154/C154-1</f>
        <v>-1.5947231920851457E-2</v>
      </c>
    </row>
    <row r="155" spans="1:13" ht="12" customHeight="1">
      <c r="B155" s="1369" t="s">
        <v>106</v>
      </c>
      <c r="C155" s="1381">
        <f>C146+C150</f>
        <v>3.1627471683186541</v>
      </c>
      <c r="D155" s="1381">
        <f t="shared" ref="D155:G155" si="98">D146+D150</f>
        <v>2.2666361201499994</v>
      </c>
      <c r="E155" s="1381">
        <f t="shared" si="98"/>
        <v>2.6902607713603799</v>
      </c>
      <c r="F155" s="1381">
        <f t="shared" si="98"/>
        <v>2.9606867191744417</v>
      </c>
      <c r="G155" s="1381">
        <f t="shared" si="98"/>
        <v>3.1493649228192062</v>
      </c>
      <c r="H155" s="1381"/>
      <c r="I155" s="1382">
        <f t="shared" si="96"/>
        <v>-4.2312093845180421E-3</v>
      </c>
      <c r="J155" s="1353">
        <f t="shared" si="92"/>
        <v>-6.3887638938786795E-2</v>
      </c>
      <c r="K155" s="1361">
        <f t="shared" si="93"/>
        <v>6.3727851522695333E-2</v>
      </c>
      <c r="M155" s="1250">
        <f t="shared" si="97"/>
        <v>-4.2312093845180421E-3</v>
      </c>
    </row>
    <row r="158" spans="1:13" ht="12" customHeight="1">
      <c r="B158" s="1339" t="s">
        <v>666</v>
      </c>
      <c r="C158" s="693"/>
      <c r="D158" s="693"/>
      <c r="E158" s="693"/>
      <c r="F158" s="693"/>
      <c r="G158" s="693"/>
      <c r="H158" s="693"/>
    </row>
    <row r="159" spans="1:13" ht="12" customHeight="1">
      <c r="A159" s="699" t="s">
        <v>762</v>
      </c>
      <c r="B159" s="1212"/>
      <c r="C159" s="1212">
        <v>2018</v>
      </c>
      <c r="D159" s="1212">
        <v>2019</v>
      </c>
      <c r="E159" s="1212">
        <v>2020</v>
      </c>
      <c r="F159" s="1212">
        <v>2021</v>
      </c>
      <c r="G159" s="1212">
        <v>2022</v>
      </c>
      <c r="H159" s="1212">
        <v>2023</v>
      </c>
    </row>
    <row r="160" spans="1:13" ht="12" customHeight="1">
      <c r="B160" s="1287" t="s">
        <v>30</v>
      </c>
      <c r="C160" s="1383">
        <v>488.7890130015536</v>
      </c>
      <c r="D160" s="1383">
        <v>494.15266162825549</v>
      </c>
      <c r="E160" s="1383">
        <v>395.7765408844304</v>
      </c>
      <c r="F160" s="1383">
        <v>432.69354726591939</v>
      </c>
      <c r="G160" s="1383">
        <v>477.93308213111754</v>
      </c>
      <c r="H160" s="1383">
        <v>470.31154978484506</v>
      </c>
    </row>
    <row r="161" spans="1:18" ht="12" customHeight="1">
      <c r="B161" s="1287" t="s">
        <v>95</v>
      </c>
      <c r="C161" s="1383">
        <v>36.422249495485971</v>
      </c>
      <c r="D161" s="1383">
        <v>36.996740421787877</v>
      </c>
      <c r="E161" s="1383">
        <v>34.166767977737877</v>
      </c>
      <c r="F161" s="1383">
        <v>36.748061538110406</v>
      </c>
      <c r="G161" s="1383">
        <v>36.807809778139976</v>
      </c>
      <c r="H161" s="1383">
        <v>36.161625631792923</v>
      </c>
    </row>
    <row r="162" spans="1:18" ht="12" customHeight="1">
      <c r="B162" s="1287" t="s">
        <v>72</v>
      </c>
      <c r="C162" s="1383">
        <v>85.216031258000001</v>
      </c>
      <c r="D162" s="1383">
        <v>86.835036579000004</v>
      </c>
      <c r="E162" s="1383">
        <v>75.871079579000011</v>
      </c>
      <c r="F162" s="1383">
        <v>85.12178458599999</v>
      </c>
      <c r="G162" s="1383">
        <v>85.106931555999992</v>
      </c>
      <c r="H162" s="1383">
        <v>83.867414691999997</v>
      </c>
    </row>
    <row r="163" spans="1:18" ht="12" customHeight="1">
      <c r="B163" s="1287" t="s">
        <v>354</v>
      </c>
      <c r="C163" s="1383">
        <v>3.1003698640336288</v>
      </c>
      <c r="D163" s="1383">
        <v>3.1627471683186541</v>
      </c>
      <c r="E163" s="1383">
        <v>2.2666361201499994</v>
      </c>
      <c r="F163" s="1383">
        <v>2.6902607713603799</v>
      </c>
      <c r="G163" s="1383">
        <v>2.9606867191744417</v>
      </c>
      <c r="H163" s="1383">
        <v>3.1493649228192062</v>
      </c>
    </row>
    <row r="164" spans="1:18" ht="12" customHeight="1">
      <c r="B164" s="1287" t="s">
        <v>551</v>
      </c>
      <c r="C164" s="1383">
        <v>11.340237796767951</v>
      </c>
      <c r="D164" s="1383">
        <v>11.340237796767951</v>
      </c>
      <c r="E164" s="1383">
        <v>9.5825009382689181</v>
      </c>
      <c r="F164" s="1383">
        <v>9.8220634617256408</v>
      </c>
      <c r="G164" s="1383">
        <v>11.069465521364798</v>
      </c>
      <c r="H164" s="1383">
        <v>10.416367055604274</v>
      </c>
    </row>
    <row r="165" spans="1:18" ht="12" customHeight="1">
      <c r="B165" s="693"/>
      <c r="C165" s="1381">
        <v>624.86790141584117</v>
      </c>
      <c r="D165" s="1381">
        <v>632.48742359412995</v>
      </c>
      <c r="E165" s="1381">
        <v>517.66352549958719</v>
      </c>
      <c r="F165" s="1381">
        <v>567.07571762311579</v>
      </c>
      <c r="G165" s="1381">
        <v>613.87797570579664</v>
      </c>
      <c r="H165" s="1381">
        <v>603.90632208706143</v>
      </c>
    </row>
    <row r="168" spans="1:18" ht="12" customHeight="1">
      <c r="A168" s="699" t="s">
        <v>762</v>
      </c>
      <c r="B168" s="1212" t="s">
        <v>763</v>
      </c>
      <c r="C168" s="1384">
        <v>2018</v>
      </c>
      <c r="D168" s="1384">
        <v>2019</v>
      </c>
      <c r="E168" s="1384">
        <v>2020</v>
      </c>
      <c r="F168" s="1384">
        <v>2021</v>
      </c>
      <c r="G168" s="1384">
        <v>2022</v>
      </c>
      <c r="H168" s="1385">
        <v>2023</v>
      </c>
      <c r="I168" s="1386" t="s">
        <v>761</v>
      </c>
      <c r="J168" s="1201" t="s">
        <v>837</v>
      </c>
      <c r="K168" s="1212" t="s">
        <v>763</v>
      </c>
      <c r="L168" s="1387">
        <v>2018</v>
      </c>
      <c r="M168" s="1387">
        <v>2019</v>
      </c>
      <c r="N168" s="1387">
        <v>2020</v>
      </c>
      <c r="O168" s="1387">
        <v>2021</v>
      </c>
      <c r="P168" s="1387">
        <v>2022</v>
      </c>
      <c r="Q168" s="1388">
        <v>2023</v>
      </c>
      <c r="R168" s="1386" t="s">
        <v>761</v>
      </c>
    </row>
    <row r="169" spans="1:18" ht="12" customHeight="1">
      <c r="B169" s="1389" t="s">
        <v>146</v>
      </c>
      <c r="C169" s="1390">
        <v>286.16290598721503</v>
      </c>
      <c r="D169" s="1390">
        <v>296.787581103658</v>
      </c>
      <c r="E169" s="1390">
        <v>286.974526169451</v>
      </c>
      <c r="F169" s="1390">
        <v>295.3734227435416</v>
      </c>
      <c r="G169" s="1390">
        <v>293.42703572918549</v>
      </c>
      <c r="H169" s="1390">
        <v>286.44293440047488</v>
      </c>
      <c r="I169" s="1333">
        <f>H169/G169-1</f>
        <v>-2.3801833090651203E-2</v>
      </c>
      <c r="J169" s="1250">
        <f>H169/D169-1</f>
        <v>-3.4855389382246638E-2</v>
      </c>
      <c r="K169" s="1389" t="s">
        <v>146</v>
      </c>
      <c r="L169" s="1250">
        <f>C169/C$172</f>
        <v>0.8754590889431717</v>
      </c>
      <c r="M169" s="1250">
        <f t="shared" ref="M169:Q174" si="99">D169/D$172</f>
        <v>0.8775453133454767</v>
      </c>
      <c r="N169" s="1250">
        <f t="shared" si="99"/>
        <v>0.88321170701129781</v>
      </c>
      <c r="O169" s="1250">
        <f t="shared" si="99"/>
        <v>0.87357517744812474</v>
      </c>
      <c r="P169" s="1250">
        <f t="shared" si="99"/>
        <v>0.87577850862629658</v>
      </c>
      <c r="Q169" s="1250">
        <f t="shared" si="99"/>
        <v>0.89090208775034407</v>
      </c>
      <c r="R169" s="1333">
        <f>Q169-P169</f>
        <v>1.5123579124047493E-2</v>
      </c>
    </row>
    <row r="170" spans="1:18" ht="12" customHeight="1">
      <c r="B170" s="1389" t="s">
        <v>147</v>
      </c>
      <c r="C170" s="1390">
        <v>33.849725999999997</v>
      </c>
      <c r="D170" s="1390">
        <v>33.908709999999999</v>
      </c>
      <c r="E170" s="1390">
        <v>31.296559999999999</v>
      </c>
      <c r="F170" s="1390">
        <v>35.769720999999997</v>
      </c>
      <c r="G170" s="1390">
        <v>35.281855999999998</v>
      </c>
      <c r="H170" s="1390">
        <v>29.398990999999999</v>
      </c>
      <c r="I170" s="1333">
        <f t="shared" ref="I170:I183" si="100">H170/G170-1</f>
        <v>-0.16673910238735734</v>
      </c>
      <c r="J170" s="1250">
        <f t="shared" ref="J170:J174" si="101">H170/D170-1</f>
        <v>-0.13299588807713414</v>
      </c>
      <c r="K170" s="1389" t="s">
        <v>147</v>
      </c>
      <c r="L170" s="1250">
        <f t="shared" ref="L170:L174" si="102">C170/C$172</f>
        <v>0.10355657447181486</v>
      </c>
      <c r="M170" s="1250">
        <f t="shared" si="99"/>
        <v>0.10026170714905343</v>
      </c>
      <c r="N170" s="1250">
        <f t="shared" si="99"/>
        <v>9.6320354806892938E-2</v>
      </c>
      <c r="O170" s="1250">
        <f t="shared" si="99"/>
        <v>0.1057899525272307</v>
      </c>
      <c r="P170" s="1250">
        <f t="shared" si="99"/>
        <v>0.10530417264537836</v>
      </c>
      <c r="Q170" s="1250">
        <f t="shared" si="99"/>
        <v>9.1437488288802257E-2</v>
      </c>
      <c r="R170" s="1333">
        <f t="shared" ref="R170:R181" si="103">Q170-P170</f>
        <v>-1.3866684356576106E-2</v>
      </c>
    </row>
    <row r="171" spans="1:18" ht="12" customHeight="1">
      <c r="B171" s="1389" t="s">
        <v>127</v>
      </c>
      <c r="C171" s="1390">
        <v>6.8591882969999993</v>
      </c>
      <c r="D171" s="1390">
        <v>7.5057100810000001</v>
      </c>
      <c r="E171" s="1390">
        <v>6.6504744159999998</v>
      </c>
      <c r="F171" s="1390">
        <v>6.977066593</v>
      </c>
      <c r="G171" s="1390">
        <v>6.3381924810000001</v>
      </c>
      <c r="H171" s="1390">
        <v>5.6781813979999995</v>
      </c>
      <c r="I171" s="1333">
        <f t="shared" si="100"/>
        <v>-0.10413238237534062</v>
      </c>
      <c r="J171" s="1250">
        <f t="shared" si="101"/>
        <v>-0.2434851151027293</v>
      </c>
      <c r="K171" s="1389" t="s">
        <v>127</v>
      </c>
      <c r="L171" s="1250">
        <f t="shared" si="102"/>
        <v>2.0984336585013464E-2</v>
      </c>
      <c r="M171" s="1250">
        <f t="shared" si="99"/>
        <v>2.2192979505469834E-2</v>
      </c>
      <c r="N171" s="1250">
        <f t="shared" si="99"/>
        <v>2.046793818180925E-2</v>
      </c>
      <c r="O171" s="1250">
        <f t="shared" si="99"/>
        <v>2.0634870024644512E-2</v>
      </c>
      <c r="P171" s="1250">
        <f t="shared" si="99"/>
        <v>1.8917318728324924E-2</v>
      </c>
      <c r="Q171" s="1250">
        <f t="shared" si="99"/>
        <v>1.7660423960853617E-2</v>
      </c>
      <c r="R171" s="1333">
        <f t="shared" si="103"/>
        <v>-1.2568947674713067E-3</v>
      </c>
    </row>
    <row r="172" spans="1:18" ht="12" customHeight="1">
      <c r="B172" s="1391" t="s">
        <v>148</v>
      </c>
      <c r="C172" s="1392">
        <v>326.871820284215</v>
      </c>
      <c r="D172" s="1392">
        <v>338.202001184658</v>
      </c>
      <c r="E172" s="1392">
        <v>324.921560585451</v>
      </c>
      <c r="F172" s="1392">
        <v>338.12021033654162</v>
      </c>
      <c r="G172" s="1392">
        <v>335.04708421018552</v>
      </c>
      <c r="H172" s="1392">
        <v>321.5201067984749</v>
      </c>
      <c r="I172" s="1333">
        <f t="shared" si="100"/>
        <v>-4.0373362578570382E-2</v>
      </c>
      <c r="J172" s="1250">
        <f t="shared" si="101"/>
        <v>-4.9325238549001948E-2</v>
      </c>
      <c r="K172" s="1391" t="s">
        <v>148</v>
      </c>
      <c r="L172" s="1222">
        <f t="shared" si="102"/>
        <v>1</v>
      </c>
      <c r="M172" s="1222">
        <f t="shared" si="99"/>
        <v>1</v>
      </c>
      <c r="N172" s="1222">
        <f t="shared" si="99"/>
        <v>1</v>
      </c>
      <c r="O172" s="1222">
        <f t="shared" si="99"/>
        <v>1</v>
      </c>
      <c r="P172" s="1222">
        <f t="shared" si="99"/>
        <v>1</v>
      </c>
      <c r="Q172" s="1222">
        <f t="shared" si="99"/>
        <v>1</v>
      </c>
      <c r="R172" s="1333">
        <f t="shared" si="103"/>
        <v>0</v>
      </c>
    </row>
    <row r="173" spans="1:18" ht="12" customHeight="1">
      <c r="B173" s="1389" t="s">
        <v>149</v>
      </c>
      <c r="C173" s="1390">
        <v>8.8000000000000007</v>
      </c>
      <c r="D173" s="1390">
        <v>9.1</v>
      </c>
      <c r="E173" s="1390">
        <v>8.1</v>
      </c>
      <c r="F173" s="1390">
        <v>9.1999999999999993</v>
      </c>
      <c r="G173" s="1390">
        <v>9.1999999999999993</v>
      </c>
      <c r="H173" s="1390">
        <v>9.1</v>
      </c>
      <c r="I173" s="1333">
        <f t="shared" si="100"/>
        <v>-1.0869565217391242E-2</v>
      </c>
      <c r="J173" s="1250">
        <f t="shared" si="101"/>
        <v>0</v>
      </c>
      <c r="K173" s="1389" t="s">
        <v>149</v>
      </c>
      <c r="L173" s="1250">
        <f t="shared" si="102"/>
        <v>2.6921868004248277E-2</v>
      </c>
      <c r="M173" s="1250">
        <f t="shared" si="99"/>
        <v>2.690699631617912E-2</v>
      </c>
      <c r="N173" s="1250">
        <f t="shared" si="99"/>
        <v>2.4929093610794054E-2</v>
      </c>
      <c r="O173" s="1250">
        <f t="shared" si="99"/>
        <v>2.720925788743285E-2</v>
      </c>
      <c r="P173" s="1250">
        <f t="shared" si="99"/>
        <v>2.7458827232260143E-2</v>
      </c>
      <c r="Q173" s="1250">
        <f t="shared" si="99"/>
        <v>2.8303051061449713E-2</v>
      </c>
      <c r="R173" s="1333">
        <f t="shared" si="103"/>
        <v>8.4422382918956929E-4</v>
      </c>
    </row>
    <row r="174" spans="1:18" ht="12" customHeight="1">
      <c r="B174" s="1389" t="s">
        <v>150</v>
      </c>
      <c r="C174" s="1390">
        <v>335.67182028421502</v>
      </c>
      <c r="D174" s="1390">
        <v>347.30200118465802</v>
      </c>
      <c r="E174" s="1390">
        <v>333.02156058545103</v>
      </c>
      <c r="F174" s="1390">
        <v>347.32021033654161</v>
      </c>
      <c r="G174" s="1390">
        <v>344.24708421018551</v>
      </c>
      <c r="H174" s="1390">
        <v>330.62010679847492</v>
      </c>
      <c r="I174" s="1333">
        <f t="shared" si="100"/>
        <v>-3.9584873879107141E-2</v>
      </c>
      <c r="J174" s="1250">
        <f t="shared" si="101"/>
        <v>-4.803281964768602E-2</v>
      </c>
      <c r="K174" s="1389" t="s">
        <v>150</v>
      </c>
      <c r="L174" s="1250">
        <f t="shared" si="102"/>
        <v>1.0269218680042482</v>
      </c>
      <c r="M174" s="1250">
        <f t="shared" si="99"/>
        <v>1.0269069963161792</v>
      </c>
      <c r="N174" s="1250">
        <f t="shared" si="99"/>
        <v>1.0249290936107942</v>
      </c>
      <c r="O174" s="1250">
        <f t="shared" si="99"/>
        <v>1.0272092578874328</v>
      </c>
      <c r="P174" s="1250">
        <f t="shared" si="99"/>
        <v>1.02745882723226</v>
      </c>
      <c r="Q174" s="1250">
        <f t="shared" si="99"/>
        <v>1.0283030510614497</v>
      </c>
      <c r="R174" s="1333">
        <f t="shared" si="103"/>
        <v>8.4422382918969419E-4</v>
      </c>
    </row>
    <row r="175" spans="1:18" ht="12" customHeight="1">
      <c r="I175" s="1333"/>
      <c r="R175" s="1333"/>
    </row>
    <row r="176" spans="1:18" ht="12" customHeight="1">
      <c r="A176" s="699" t="s">
        <v>760</v>
      </c>
      <c r="C176" s="1211" t="s">
        <v>34</v>
      </c>
      <c r="D176" s="1211" t="s">
        <v>34</v>
      </c>
      <c r="E176" s="1211" t="s">
        <v>34</v>
      </c>
      <c r="F176" s="1211" t="s">
        <v>34</v>
      </c>
      <c r="G176" s="1211" t="s">
        <v>34</v>
      </c>
      <c r="H176" s="1211"/>
      <c r="I176" s="1333"/>
      <c r="L176" s="1211" t="s">
        <v>34</v>
      </c>
      <c r="M176" s="1211" t="s">
        <v>34</v>
      </c>
      <c r="N176" s="1211" t="s">
        <v>34</v>
      </c>
      <c r="O176" s="1211" t="s">
        <v>34</v>
      </c>
      <c r="P176" s="1211" t="s">
        <v>34</v>
      </c>
      <c r="Q176" s="1211"/>
      <c r="R176" s="1333"/>
    </row>
    <row r="177" spans="1:19" ht="12" customHeight="1">
      <c r="B177" s="1212" t="s">
        <v>763</v>
      </c>
      <c r="C177" s="1212">
        <v>2018</v>
      </c>
      <c r="D177" s="1212">
        <v>2019</v>
      </c>
      <c r="E177" s="1212">
        <v>2020</v>
      </c>
      <c r="F177" s="1212">
        <v>2021</v>
      </c>
      <c r="G177" s="1212">
        <v>2022</v>
      </c>
      <c r="H177" s="1212">
        <v>2023</v>
      </c>
      <c r="I177" s="1333" t="s">
        <v>764</v>
      </c>
      <c r="K177" s="1212" t="s">
        <v>763</v>
      </c>
      <c r="L177" s="1212">
        <v>2018</v>
      </c>
      <c r="M177" s="1212">
        <v>2019</v>
      </c>
      <c r="N177" s="1212">
        <v>2020</v>
      </c>
      <c r="O177" s="1212">
        <v>2021</v>
      </c>
      <c r="P177" s="1212">
        <v>2022</v>
      </c>
      <c r="Q177" s="1212">
        <v>2023</v>
      </c>
      <c r="R177" s="1333"/>
    </row>
    <row r="178" spans="1:19" ht="12" customHeight="1">
      <c r="B178" s="1246" t="s">
        <v>146</v>
      </c>
      <c r="C178" s="1247">
        <v>286.16290598721491</v>
      </c>
      <c r="D178" s="1247">
        <v>296.78758110365834</v>
      </c>
      <c r="E178" s="1247">
        <v>286.97452616945088</v>
      </c>
      <c r="F178" s="1247">
        <v>296.16941396923085</v>
      </c>
      <c r="G178" s="1247">
        <v>296.17081682532245</v>
      </c>
      <c r="H178" s="1247">
        <f>$G178*H169/$G169</f>
        <v>289.12140847692427</v>
      </c>
      <c r="I178" s="1333">
        <f t="shared" si="100"/>
        <v>-2.3801833090651314E-2</v>
      </c>
      <c r="J178" s="1250">
        <f>H178/D178-1</f>
        <v>-2.5830503413336925E-2</v>
      </c>
      <c r="K178" s="1246" t="s">
        <v>146</v>
      </c>
      <c r="L178" s="1288">
        <f>C178/C$181</f>
        <v>0.87439950649401765</v>
      </c>
      <c r="M178" s="1288">
        <f t="shared" ref="M178:Q181" si="104">D178/D$181</f>
        <v>0.87627380275206024</v>
      </c>
      <c r="N178" s="1288">
        <f t="shared" si="104"/>
        <v>0.88229595429167584</v>
      </c>
      <c r="O178" s="1288">
        <f t="shared" si="104"/>
        <v>0.87312910799825472</v>
      </c>
      <c r="P178" s="1288">
        <f t="shared" si="104"/>
        <v>0.87612592793105826</v>
      </c>
      <c r="Q178" s="1288">
        <f t="shared" si="104"/>
        <v>0.89117527538973884</v>
      </c>
      <c r="R178" s="1333">
        <f t="shared" si="103"/>
        <v>1.5049347458680584E-2</v>
      </c>
    </row>
    <row r="179" spans="1:19" ht="12" customHeight="1">
      <c r="B179" s="1246" t="s">
        <v>147</v>
      </c>
      <c r="C179" s="1247">
        <v>33.849725999999997</v>
      </c>
      <c r="D179" s="1247">
        <v>33.908709999999999</v>
      </c>
      <c r="E179" s="1247">
        <v>31.296559999999999</v>
      </c>
      <c r="F179" s="1247">
        <v>35.769720999999997</v>
      </c>
      <c r="G179" s="1247">
        <v>35.281855999999998</v>
      </c>
      <c r="H179" s="1247">
        <f t="shared" ref="H179:H180" si="105">$G179*H170/$G170</f>
        <v>29.398990999999999</v>
      </c>
      <c r="I179" s="1333">
        <f t="shared" si="100"/>
        <v>-0.16673910238735734</v>
      </c>
      <c r="J179" s="1250">
        <f t="shared" ref="J179:J183" si="106">H179/D179-1</f>
        <v>-0.13299588807713414</v>
      </c>
      <c r="K179" s="1246" t="s">
        <v>147</v>
      </c>
      <c r="L179" s="1288">
        <f t="shared" ref="L179:L181" si="107">C179/C$181</f>
        <v>0.10343123825657576</v>
      </c>
      <c r="M179" s="1288">
        <f t="shared" si="104"/>
        <v>0.10011643394114564</v>
      </c>
      <c r="N179" s="1288">
        <f t="shared" si="104"/>
        <v>9.6220485629243777E-2</v>
      </c>
      <c r="O179" s="1288">
        <f t="shared" si="104"/>
        <v>0.10545175537039453</v>
      </c>
      <c r="P179" s="1288">
        <f t="shared" si="104"/>
        <v>0.10437000227933015</v>
      </c>
      <c r="Q179" s="1288">
        <f t="shared" si="104"/>
        <v>9.0618173308658789E-2</v>
      </c>
      <c r="R179" s="1333">
        <f t="shared" si="103"/>
        <v>-1.3751828970671356E-2</v>
      </c>
    </row>
    <row r="180" spans="1:19" ht="12" customHeight="1">
      <c r="B180" s="1246" t="s">
        <v>127</v>
      </c>
      <c r="C180" s="1247">
        <v>7.2552860089999998</v>
      </c>
      <c r="D180" s="1247">
        <v>7.9964555830000004</v>
      </c>
      <c r="E180" s="1247">
        <v>6.9877170399999997</v>
      </c>
      <c r="F180" s="1247">
        <v>7.2654697749999997</v>
      </c>
      <c r="G180" s="1247">
        <v>6.5932716940000002</v>
      </c>
      <c r="H180" s="1247">
        <f t="shared" si="105"/>
        <v>5.9066986048558832</v>
      </c>
      <c r="I180" s="1333">
        <f t="shared" si="100"/>
        <v>-0.1041323823753405</v>
      </c>
      <c r="J180" s="1250">
        <f t="shared" si="106"/>
        <v>-0.26133540747563444</v>
      </c>
      <c r="K180" s="1246" t="s">
        <v>127</v>
      </c>
      <c r="L180" s="1288">
        <f t="shared" si="107"/>
        <v>2.2169255249406737E-2</v>
      </c>
      <c r="M180" s="1288">
        <f t="shared" si="104"/>
        <v>2.3609763306794176E-2</v>
      </c>
      <c r="N180" s="1288">
        <f t="shared" si="104"/>
        <v>2.1483560079080317E-2</v>
      </c>
      <c r="O180" s="1288">
        <f t="shared" si="104"/>
        <v>2.1419136631350727E-2</v>
      </c>
      <c r="P180" s="1288">
        <f t="shared" si="104"/>
        <v>1.9504069789611493E-2</v>
      </c>
      <c r="Q180" s="1288">
        <f t="shared" si="104"/>
        <v>1.8206551301602272E-2</v>
      </c>
      <c r="R180" s="1333">
        <f t="shared" si="103"/>
        <v>-1.2975184880092208E-3</v>
      </c>
    </row>
    <row r="181" spans="1:19" ht="12" customHeight="1">
      <c r="B181" s="1251" t="s">
        <v>148</v>
      </c>
      <c r="C181" s="1252">
        <v>327.26791799621486</v>
      </c>
      <c r="D181" s="1252">
        <v>338.69274668665832</v>
      </c>
      <c r="E181" s="1252">
        <v>325.25880320945089</v>
      </c>
      <c r="F181" s="1252">
        <v>339.20460474423083</v>
      </c>
      <c r="G181" s="1252">
        <v>338.04594451932246</v>
      </c>
      <c r="H181" s="1289">
        <f>SUM(H178:H180)</f>
        <v>324.42709808178017</v>
      </c>
      <c r="I181" s="1333">
        <f>H181/G181-1</f>
        <v>-4.02869688524361E-2</v>
      </c>
      <c r="J181" s="1250">
        <f t="shared" si="106"/>
        <v>-4.2119734610307491E-2</v>
      </c>
      <c r="K181" s="1251" t="s">
        <v>148</v>
      </c>
      <c r="L181" s="1290">
        <f t="shared" si="107"/>
        <v>1</v>
      </c>
      <c r="M181" s="1290">
        <f t="shared" si="104"/>
        <v>1</v>
      </c>
      <c r="N181" s="1290">
        <f t="shared" si="104"/>
        <v>1</v>
      </c>
      <c r="O181" s="1290">
        <f t="shared" si="104"/>
        <v>1</v>
      </c>
      <c r="P181" s="1290">
        <f t="shared" si="104"/>
        <v>1</v>
      </c>
      <c r="Q181" s="1290">
        <f t="shared" si="104"/>
        <v>1</v>
      </c>
      <c r="R181" s="1333">
        <f t="shared" si="103"/>
        <v>0</v>
      </c>
    </row>
    <row r="182" spans="1:19" ht="12" customHeight="1">
      <c r="B182" s="1254" t="s">
        <v>149</v>
      </c>
      <c r="C182" s="1255">
        <f>C173</f>
        <v>8.8000000000000007</v>
      </c>
      <c r="D182" s="1255">
        <f t="shared" ref="D182:H182" si="108">D173</f>
        <v>9.1</v>
      </c>
      <c r="E182" s="1255">
        <f t="shared" si="108"/>
        <v>8.1</v>
      </c>
      <c r="F182" s="1255">
        <f t="shared" si="108"/>
        <v>9.1999999999999993</v>
      </c>
      <c r="G182" s="1255">
        <f t="shared" si="108"/>
        <v>9.1999999999999993</v>
      </c>
      <c r="H182" s="1255">
        <f t="shared" si="108"/>
        <v>9.1</v>
      </c>
      <c r="I182" s="1333">
        <f t="shared" si="100"/>
        <v>-1.0869565217391242E-2</v>
      </c>
      <c r="J182" s="1250">
        <f t="shared" si="106"/>
        <v>0</v>
      </c>
      <c r="K182" s="1254" t="s">
        <v>149</v>
      </c>
      <c r="L182" s="1255" t="s">
        <v>29</v>
      </c>
      <c r="M182" s="1255" t="s">
        <v>29</v>
      </c>
      <c r="N182" s="1255" t="s">
        <v>29</v>
      </c>
      <c r="O182" s="1255" t="s">
        <v>29</v>
      </c>
      <c r="P182" s="1255" t="s">
        <v>29</v>
      </c>
      <c r="Q182" s="1255" t="s">
        <v>29</v>
      </c>
      <c r="R182" s="699"/>
    </row>
    <row r="183" spans="1:19" ht="12" customHeight="1">
      <c r="B183" s="1254" t="s">
        <v>150</v>
      </c>
      <c r="C183" s="1255">
        <f>C174</f>
        <v>335.67182028421502</v>
      </c>
      <c r="D183" s="1255">
        <f t="shared" ref="D183:H183" si="109">D174</f>
        <v>347.30200118465802</v>
      </c>
      <c r="E183" s="1255">
        <f t="shared" si="109"/>
        <v>333.02156058545103</v>
      </c>
      <c r="F183" s="1255">
        <f t="shared" si="109"/>
        <v>347.32021033654161</v>
      </c>
      <c r="G183" s="1255">
        <f t="shared" si="109"/>
        <v>344.24708421018551</v>
      </c>
      <c r="H183" s="1255">
        <f t="shared" si="109"/>
        <v>330.62010679847492</v>
      </c>
      <c r="I183" s="1333">
        <f t="shared" si="100"/>
        <v>-3.9584873879107141E-2</v>
      </c>
      <c r="J183" s="1250">
        <f t="shared" si="106"/>
        <v>-4.803281964768602E-2</v>
      </c>
      <c r="K183" s="1254" t="s">
        <v>150</v>
      </c>
      <c r="L183" s="1255" t="s">
        <v>29</v>
      </c>
      <c r="M183" s="1255" t="s">
        <v>29</v>
      </c>
      <c r="N183" s="1255" t="s">
        <v>29</v>
      </c>
      <c r="O183" s="1255" t="s">
        <v>29</v>
      </c>
      <c r="P183" s="1255" t="s">
        <v>29</v>
      </c>
      <c r="Q183" s="1255" t="s">
        <v>29</v>
      </c>
      <c r="R183" s="699"/>
    </row>
    <row r="184" spans="1:19" ht="12" customHeight="1">
      <c r="C184" s="1585">
        <f>C169/C120</f>
        <v>7.8568158186572443</v>
      </c>
      <c r="D184" s="1585">
        <f t="shared" ref="D184:H184" si="110">D169/D120</f>
        <v>8.0219926869253548</v>
      </c>
      <c r="E184" s="1585">
        <f t="shared" si="110"/>
        <v>8.3992295190588617</v>
      </c>
      <c r="F184" s="1585">
        <f t="shared" si="110"/>
        <v>8.0377960191782609</v>
      </c>
      <c r="G184" s="1585">
        <f t="shared" si="110"/>
        <v>7.9718689456890948</v>
      </c>
      <c r="H184" s="1585">
        <f t="shared" si="110"/>
        <v>7.9211852176423525</v>
      </c>
    </row>
    <row r="185" spans="1:19" ht="12" customHeight="1">
      <c r="F185" s="699">
        <f>9/8.1</f>
        <v>1.1111111111111112</v>
      </c>
      <c r="H185" s="1291"/>
    </row>
    <row r="186" spans="1:19" ht="12" customHeight="1">
      <c r="B186" s="1211" t="s">
        <v>130</v>
      </c>
      <c r="C186" s="1211"/>
      <c r="D186" s="1211"/>
      <c r="E186" s="1211"/>
      <c r="F186" s="1211"/>
      <c r="G186" s="1211"/>
      <c r="H186" s="1211"/>
      <c r="I186" s="1211" t="s">
        <v>34</v>
      </c>
      <c r="J186" s="1211" t="s">
        <v>34</v>
      </c>
      <c r="K186" s="1211" t="s">
        <v>34</v>
      </c>
      <c r="L186" s="1211" t="s">
        <v>34</v>
      </c>
      <c r="M186" s="1211" t="s">
        <v>34</v>
      </c>
      <c r="N186" s="1211" t="s">
        <v>34</v>
      </c>
      <c r="O186" s="1393" t="s">
        <v>768</v>
      </c>
      <c r="P186" s="1393"/>
      <c r="Q186" s="1393" t="s">
        <v>769</v>
      </c>
      <c r="R186" s="1393"/>
      <c r="S186" s="1393" t="s">
        <v>767</v>
      </c>
    </row>
    <row r="187" spans="1:19" ht="12" customHeight="1">
      <c r="A187" s="699" t="s">
        <v>762</v>
      </c>
      <c r="B187" s="1212"/>
      <c r="C187" s="1292">
        <v>2018</v>
      </c>
      <c r="D187" s="1292">
        <v>2019</v>
      </c>
      <c r="E187" s="1292">
        <v>2020</v>
      </c>
      <c r="F187" s="1292">
        <v>2021</v>
      </c>
      <c r="G187" s="1292">
        <v>2022</v>
      </c>
      <c r="H187" s="1292">
        <v>2023</v>
      </c>
      <c r="I187" s="1328" t="s">
        <v>764</v>
      </c>
      <c r="J187" s="1394"/>
      <c r="K187" s="1394"/>
      <c r="L187" s="1394"/>
      <c r="M187" s="1394"/>
      <c r="R187" s="699"/>
    </row>
    <row r="188" spans="1:19" ht="12" customHeight="1">
      <c r="A188" s="1187">
        <f>G188/G34-1</f>
        <v>-2.386101711039923E-2</v>
      </c>
      <c r="B188" s="1213" t="s">
        <v>30</v>
      </c>
      <c r="C188" s="1293">
        <v>807.83686913609381</v>
      </c>
      <c r="D188" s="1293">
        <v>816.90372483163151</v>
      </c>
      <c r="E188" s="1293">
        <v>651.06009944825337</v>
      </c>
      <c r="F188" s="1293">
        <v>712.31109241462502</v>
      </c>
      <c r="G188" s="1293">
        <v>790.09048282104311</v>
      </c>
      <c r="H188" s="1294">
        <v>777.4910198492571</v>
      </c>
      <c r="I188" s="1395">
        <v>-1.5946860828900501E-2</v>
      </c>
      <c r="J188" s="1393"/>
      <c r="K188" s="1393">
        <v>-4.824645032742092E-2</v>
      </c>
      <c r="L188" s="1393"/>
      <c r="M188" s="1393">
        <v>-1.1766605450478251E-2</v>
      </c>
      <c r="R188" s="699"/>
    </row>
    <row r="189" spans="1:19" ht="12" customHeight="1">
      <c r="A189" s="1187">
        <f t="shared" ref="A189:A196" si="111">G189/G35-1</f>
        <v>-4.1641931762455231E-2</v>
      </c>
      <c r="B189" s="1213" t="s">
        <v>137</v>
      </c>
      <c r="C189" s="1293">
        <v>164.48196557375698</v>
      </c>
      <c r="D189" s="1293">
        <v>170.0937586258361</v>
      </c>
      <c r="E189" s="1293">
        <v>100.02512425867853</v>
      </c>
      <c r="F189" s="1293">
        <v>123.01165531492171</v>
      </c>
      <c r="G189" s="1293">
        <v>158.85806417493077</v>
      </c>
      <c r="H189" s="1293">
        <v>170.18710262006164</v>
      </c>
      <c r="I189" s="1395">
        <v>7.1315475887050894E-2</v>
      </c>
      <c r="J189" s="1394"/>
      <c r="K189" s="1393">
        <v>5.4877965528921102E-4</v>
      </c>
      <c r="L189" s="1394"/>
      <c r="M189" s="1393">
        <v>4.1991982526881522E-2</v>
      </c>
      <c r="R189" s="699"/>
    </row>
    <row r="190" spans="1:19" ht="12" customHeight="1">
      <c r="A190" s="1187">
        <f t="shared" si="111"/>
        <v>-5.9700903771341185E-2</v>
      </c>
      <c r="B190" s="1216" t="s">
        <v>138</v>
      </c>
      <c r="C190" s="1293">
        <v>105.32736843526563</v>
      </c>
      <c r="D190" s="1293">
        <v>109.34016255895861</v>
      </c>
      <c r="E190" s="1293">
        <v>62.181347300934732</v>
      </c>
      <c r="F190" s="1293">
        <v>81.304536377723835</v>
      </c>
      <c r="G190" s="1293">
        <v>110.81587018136599</v>
      </c>
      <c r="H190" s="1294">
        <v>116.36178128667574</v>
      </c>
      <c r="I190" s="1395">
        <v>5.0046181077070262E-2</v>
      </c>
      <c r="J190" s="1393"/>
      <c r="K190" s="1393">
        <v>6.4218111290358815E-2</v>
      </c>
      <c r="L190" s="1393"/>
      <c r="M190" s="1393">
        <v>0.10980360622570373</v>
      </c>
      <c r="R190" s="699"/>
    </row>
    <row r="191" spans="1:19" ht="12" customHeight="1">
      <c r="A191" s="1187">
        <f t="shared" si="111"/>
        <v>2.7815366714643019E-3</v>
      </c>
      <c r="B191" s="1216" t="s">
        <v>139</v>
      </c>
      <c r="C191" s="1293">
        <v>59.154597138491347</v>
      </c>
      <c r="D191" s="1293">
        <v>60.753596066877499</v>
      </c>
      <c r="E191" s="1293">
        <v>37.843776957743799</v>
      </c>
      <c r="F191" s="1293">
        <v>41.707118937197876</v>
      </c>
      <c r="G191" s="1293">
        <v>48.04219399356478</v>
      </c>
      <c r="H191" s="1294">
        <v>53.825321333385901</v>
      </c>
      <c r="I191" s="1395">
        <v>0.1203760040724986</v>
      </c>
      <c r="J191" s="1394"/>
      <c r="K191" s="1393">
        <v>-0.11403892414639882</v>
      </c>
      <c r="L191" s="1394"/>
      <c r="M191" s="1393">
        <v>-7.95884789692618E-2</v>
      </c>
      <c r="R191" s="699"/>
    </row>
    <row r="192" spans="1:19" ht="12" customHeight="1">
      <c r="A192" s="1187">
        <f t="shared" si="111"/>
        <v>3.7122280792933893E-4</v>
      </c>
      <c r="B192" s="1213" t="s">
        <v>131</v>
      </c>
      <c r="C192" s="1293">
        <v>15.88</v>
      </c>
      <c r="D192" s="1293">
        <v>16.184000000000001</v>
      </c>
      <c r="E192" s="1293">
        <v>7.2220000000000004</v>
      </c>
      <c r="F192" s="1293">
        <v>10.057</v>
      </c>
      <c r="G192" s="1293">
        <v>13.474</v>
      </c>
      <c r="H192" s="1294">
        <v>13.206</v>
      </c>
      <c r="I192" s="1395">
        <v>-1.9890158824402593E-2</v>
      </c>
      <c r="J192" s="1393"/>
      <c r="K192" s="1393">
        <v>-0.1840088976767178</v>
      </c>
      <c r="L192" s="1393"/>
      <c r="M192" s="1393">
        <v>-7.5339588292956172E-2</v>
      </c>
      <c r="R192" s="699"/>
    </row>
    <row r="193" spans="1:18" ht="12" customHeight="1">
      <c r="A193" s="1187">
        <f t="shared" si="111"/>
        <v>0</v>
      </c>
      <c r="B193" s="1213" t="s">
        <v>140</v>
      </c>
      <c r="C193" s="1293">
        <v>11.340237796767951</v>
      </c>
      <c r="D193" s="1293">
        <v>11.340237796767951</v>
      </c>
      <c r="E193" s="1293">
        <v>9.5825009382689181</v>
      </c>
      <c r="F193" s="1293">
        <v>9.8220634617256408</v>
      </c>
      <c r="G193" s="1293">
        <v>11.069465521364798</v>
      </c>
      <c r="H193" s="1294">
        <v>10.416367055604274</v>
      </c>
      <c r="I193" s="1395">
        <v>-5.9000000000000052E-2</v>
      </c>
      <c r="J193" s="1394"/>
      <c r="K193" s="1393">
        <v>-8.1468374625000117E-2</v>
      </c>
      <c r="L193" s="1394"/>
      <c r="M193" s="1393">
        <v>-6.4432889002355997E-2</v>
      </c>
      <c r="R193" s="699"/>
    </row>
    <row r="194" spans="1:18" ht="12" customHeight="1">
      <c r="A194" s="1187">
        <f t="shared" si="111"/>
        <v>0</v>
      </c>
      <c r="B194" s="1213" t="s">
        <v>134</v>
      </c>
      <c r="C194" s="1293">
        <v>5.5</v>
      </c>
      <c r="D194" s="1293">
        <v>5.5</v>
      </c>
      <c r="E194" s="1403">
        <v>7</v>
      </c>
      <c r="F194" s="1403">
        <v>7</v>
      </c>
      <c r="G194" s="1403">
        <v>7</v>
      </c>
      <c r="H194" s="1403">
        <v>7.5350000000000001</v>
      </c>
      <c r="I194" s="1395">
        <v>7.6428571428571512E-2</v>
      </c>
      <c r="J194" s="1393"/>
      <c r="K194" s="1393">
        <v>0.37000000000000011</v>
      </c>
      <c r="L194" s="1393"/>
      <c r="M194" s="1393">
        <v>0.37000000000000011</v>
      </c>
      <c r="R194" s="699"/>
    </row>
    <row r="195" spans="1:18" ht="12" customHeight="1">
      <c r="A195" s="1187">
        <f t="shared" si="111"/>
        <v>-2.6036273052066905E-2</v>
      </c>
      <c r="B195" s="1213" t="s">
        <v>78</v>
      </c>
      <c r="C195" s="1295">
        <v>1005.0390725066187</v>
      </c>
      <c r="D195" s="1295">
        <v>1020.0217212542356</v>
      </c>
      <c r="E195" s="1295">
        <v>774.88972464520077</v>
      </c>
      <c r="F195" s="1295">
        <v>862.20181119127244</v>
      </c>
      <c r="G195" s="1295">
        <v>980.49201251733871</v>
      </c>
      <c r="H195" s="1295">
        <v>978.83548952492299</v>
      </c>
      <c r="I195" s="1395">
        <v>-1.6894813739101178E-3</v>
      </c>
      <c r="J195" s="1394"/>
      <c r="K195" s="1393">
        <v>-4.0377798698903455E-2</v>
      </c>
      <c r="L195" s="1394"/>
      <c r="M195" s="1393">
        <v>-2.1990428351018609E-3</v>
      </c>
      <c r="R195" s="699"/>
    </row>
    <row r="196" spans="1:18" ht="12" customHeight="1">
      <c r="A196" s="1187">
        <f t="shared" si="111"/>
        <v>-2.6218581145115771E-2</v>
      </c>
      <c r="B196" s="1216" t="s">
        <v>141</v>
      </c>
      <c r="C196" s="1296">
        <v>999.53907250661871</v>
      </c>
      <c r="D196" s="1296">
        <v>1014.5217212542356</v>
      </c>
      <c r="E196" s="1296">
        <v>767.88972464520077</v>
      </c>
      <c r="F196" s="1296">
        <v>855.20181119127244</v>
      </c>
      <c r="G196" s="1296">
        <v>973.49201251733871</v>
      </c>
      <c r="H196" s="1296">
        <v>971.30048952492302</v>
      </c>
      <c r="I196" s="1395">
        <v>-2.2511977132186889E-3</v>
      </c>
      <c r="J196" s="1393"/>
      <c r="K196" s="1393">
        <v>-4.2602569096183429E-2</v>
      </c>
      <c r="L196" s="1393"/>
      <c r="M196" s="1393">
        <v>-4.2975666508606736E-3</v>
      </c>
      <c r="R196" s="699"/>
    </row>
    <row r="197" spans="1:18" ht="12" customHeight="1">
      <c r="L197" s="1201"/>
      <c r="R197" s="699"/>
    </row>
    <row r="198" spans="1:18" ht="12" customHeight="1">
      <c r="B198" s="1211" t="s">
        <v>130</v>
      </c>
      <c r="C198" s="1211" t="s">
        <v>34</v>
      </c>
      <c r="D198" s="1211" t="s">
        <v>34</v>
      </c>
      <c r="E198" s="1211" t="s">
        <v>34</v>
      </c>
      <c r="F198" s="1211" t="s">
        <v>34</v>
      </c>
      <c r="G198" s="1211" t="s">
        <v>34</v>
      </c>
      <c r="H198" s="1211" t="s">
        <v>34</v>
      </c>
      <c r="I198" s="1396"/>
      <c r="L198" s="1201"/>
      <c r="R198" s="699"/>
    </row>
    <row r="199" spans="1:18" ht="12" customHeight="1">
      <c r="B199" s="1397"/>
      <c r="C199" s="1398">
        <v>2018</v>
      </c>
      <c r="D199" s="1398">
        <v>2019</v>
      </c>
      <c r="E199" s="1398">
        <v>2020</v>
      </c>
      <c r="F199" s="1398">
        <v>2021</v>
      </c>
      <c r="G199" s="1398">
        <v>2022</v>
      </c>
      <c r="H199" s="1398">
        <v>2023</v>
      </c>
      <c r="I199" s="1396" t="s">
        <v>767</v>
      </c>
      <c r="L199" s="1201"/>
      <c r="R199" s="699"/>
    </row>
    <row r="200" spans="1:18" ht="12" customHeight="1">
      <c r="B200" s="1213" t="s">
        <v>30</v>
      </c>
      <c r="C200" s="1399">
        <v>0.80378653052891513</v>
      </c>
      <c r="D200" s="1399">
        <v>0.80086894995447078</v>
      </c>
      <c r="E200" s="1399">
        <v>0.8401970999761994</v>
      </c>
      <c r="F200" s="1399">
        <v>0.82615355612678554</v>
      </c>
      <c r="G200" s="1399">
        <v>0.80581021847648293</v>
      </c>
      <c r="H200" s="1400">
        <v>0.79430203355888918</v>
      </c>
      <c r="I200" s="1401">
        <v>-7.6900198713276691E-3</v>
      </c>
      <c r="L200" s="1201"/>
      <c r="R200" s="699"/>
    </row>
    <row r="201" spans="1:18" ht="12" customHeight="1">
      <c r="B201" s="1213" t="s">
        <v>137</v>
      </c>
      <c r="C201" s="1399">
        <v>0.16365728465016843</v>
      </c>
      <c r="D201" s="1399">
        <v>0.16675503578167533</v>
      </c>
      <c r="E201" s="1400">
        <v>0.12908304378984647</v>
      </c>
      <c r="F201" s="1400">
        <v>0.14267153434178137</v>
      </c>
      <c r="G201" s="1399">
        <v>0.16201872340303392</v>
      </c>
      <c r="H201" s="1400">
        <v>0.17386691067225382</v>
      </c>
      <c r="I201" s="1401">
        <v>7.3737199402386655E-3</v>
      </c>
      <c r="L201" s="1201"/>
      <c r="R201" s="699"/>
    </row>
    <row r="202" spans="1:18" ht="12" customHeight="1">
      <c r="B202" s="1216" t="s">
        <v>138</v>
      </c>
      <c r="C202" s="1399">
        <v>0.10479927727841844</v>
      </c>
      <c r="D202" s="1399">
        <v>0.10719395507040001</v>
      </c>
      <c r="E202" s="1399">
        <v>8.0245414700015213E-2</v>
      </c>
      <c r="F202" s="1399">
        <v>9.4298730671173558E-2</v>
      </c>
      <c r="G202" s="1399">
        <v>0.11302067611632519</v>
      </c>
      <c r="H202" s="1400">
        <v>0.1188777711187728</v>
      </c>
      <c r="I202" s="1396">
        <v>1.1997280604473762E-2</v>
      </c>
      <c r="L202" s="1201"/>
      <c r="R202" s="699"/>
    </row>
    <row r="203" spans="1:18" ht="12" customHeight="1">
      <c r="B203" s="1216" t="s">
        <v>139</v>
      </c>
      <c r="C203" s="1399">
        <v>5.8858007371750003E-2</v>
      </c>
      <c r="D203" s="1399">
        <v>5.9561080711275319E-2</v>
      </c>
      <c r="E203" s="1399">
        <v>4.8837629089831268E-2</v>
      </c>
      <c r="F203" s="1399">
        <v>4.8372803670607797E-2</v>
      </c>
      <c r="G203" s="1399">
        <v>4.8998047286708743E-2</v>
      </c>
      <c r="H203" s="1400">
        <v>5.4989139553481024E-2</v>
      </c>
      <c r="I203" s="1396">
        <v>-4.6235606642351032E-3</v>
      </c>
      <c r="L203" s="1201"/>
      <c r="R203" s="699"/>
    </row>
    <row r="204" spans="1:18" ht="12" customHeight="1">
      <c r="B204" s="1213" t="s">
        <v>131</v>
      </c>
      <c r="C204" s="1399">
        <v>1.5800380735839923E-2</v>
      </c>
      <c r="D204" s="1399">
        <v>1.586632878768492E-2</v>
      </c>
      <c r="E204" s="1399">
        <v>9.3200358325912017E-3</v>
      </c>
      <c r="F204" s="1399">
        <v>1.1664322516447298E-2</v>
      </c>
      <c r="G204" s="1399">
        <v>1.3742080331084523E-2</v>
      </c>
      <c r="H204" s="1400">
        <v>1.3491541879432183E-2</v>
      </c>
      <c r="I204" s="1396">
        <v>-1.0671796041396772E-3</v>
      </c>
      <c r="L204" s="1201"/>
      <c r="R204" s="699"/>
    </row>
    <row r="205" spans="1:18" ht="12" customHeight="1">
      <c r="B205" s="1213" t="s">
        <v>140</v>
      </c>
      <c r="C205" s="1399">
        <v>1.1283380026693709E-2</v>
      </c>
      <c r="D205" s="1399">
        <v>1.1117643438831683E-2</v>
      </c>
      <c r="E205" s="1399">
        <v>1.2366276946899075E-2</v>
      </c>
      <c r="F205" s="1399">
        <v>1.1391838122161746E-2</v>
      </c>
      <c r="G205" s="1399">
        <v>1.1289704944097185E-2</v>
      </c>
      <c r="H205" s="1400">
        <v>1.0641591122385488E-2</v>
      </c>
      <c r="I205" s="1396">
        <v>-7.0787775361101125E-4</v>
      </c>
      <c r="L205" s="1201"/>
      <c r="R205" s="699"/>
    </row>
    <row r="206" spans="1:18" ht="12" customHeight="1">
      <c r="B206" s="1213" t="s">
        <v>134</v>
      </c>
      <c r="C206" s="1399">
        <v>5.4724240583828446E-3</v>
      </c>
      <c r="D206" s="1399">
        <v>5.3920420373373117E-3</v>
      </c>
      <c r="E206" s="1399">
        <v>9.0335434544639159E-3</v>
      </c>
      <c r="F206" s="1399">
        <v>8.1187488928240112E-3</v>
      </c>
      <c r="G206" s="1399">
        <v>7.1392728453014446E-3</v>
      </c>
      <c r="H206" s="1400">
        <v>7.6979227670393377E-3</v>
      </c>
      <c r="I206" s="1401">
        <v>2.0913572888398395E-3</v>
      </c>
      <c r="L206" s="1201"/>
      <c r="R206" s="699"/>
    </row>
    <row r="207" spans="1:18" ht="12" customHeight="1">
      <c r="B207" s="1213" t="s">
        <v>78</v>
      </c>
      <c r="C207" s="1399">
        <v>1</v>
      </c>
      <c r="D207" s="1399">
        <v>1</v>
      </c>
      <c r="E207" s="1399">
        <v>1</v>
      </c>
      <c r="F207" s="1399">
        <v>1</v>
      </c>
      <c r="G207" s="1399">
        <v>1</v>
      </c>
      <c r="H207" s="1400">
        <v>1</v>
      </c>
      <c r="I207" s="1396">
        <v>0</v>
      </c>
      <c r="L207" s="1201"/>
      <c r="R207" s="699"/>
    </row>
    <row r="208" spans="1:18" ht="12" customHeight="1">
      <c r="B208" s="1216" t="s">
        <v>141</v>
      </c>
      <c r="C208" s="1399">
        <v>0.99452757594161711</v>
      </c>
      <c r="D208" s="1399">
        <v>0.99460795796266266</v>
      </c>
      <c r="E208" s="1399">
        <v>0.99096645654553606</v>
      </c>
      <c r="F208" s="1399">
        <v>0.99188125110717595</v>
      </c>
      <c r="G208" s="1399">
        <v>0.99286072715469853</v>
      </c>
      <c r="H208" s="1400">
        <v>0.99230207723296071</v>
      </c>
      <c r="I208" s="1396">
        <v>-2.0913572888398013E-3</v>
      </c>
      <c r="L208" s="1201"/>
      <c r="R208" s="699"/>
    </row>
    <row r="209" spans="12:18" ht="12" customHeight="1">
      <c r="L209" s="1201"/>
      <c r="R209" s="699"/>
    </row>
    <row r="210" spans="12:18" ht="12" customHeight="1">
      <c r="L210" s="1201"/>
      <c r="R210" s="699"/>
    </row>
  </sheetData>
  <phoneticPr fontId="512" type="noConversion"/>
  <pageMargins left="0" right="0" top="0.39370078740157505" bottom="0.39370078740157505" header="0" footer="0"/>
  <pageSetup paperSize="9" fitToWidth="0" fitToHeight="0" pageOrder="overThenDown" orientation="portrait" r:id="rId1"/>
  <headerFooter>
    <oddHeader>&amp;C&amp;A</oddHeader>
    <oddFooter>&amp;CPage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89"/>
  <sheetViews>
    <sheetView workbookViewId="0">
      <selection activeCell="G22" sqref="G22"/>
    </sheetView>
  </sheetViews>
  <sheetFormatPr baseColWidth="10" defaultRowHeight="15"/>
  <cols>
    <col min="1" max="1" width="4.5703125" customWidth="1"/>
    <col min="2" max="2" width="27.140625" customWidth="1"/>
    <col min="3" max="17" width="9.140625" customWidth="1"/>
  </cols>
  <sheetData>
    <row r="1" spans="2:8" ht="15.75" thickBot="1">
      <c r="B1" t="s">
        <v>644</v>
      </c>
    </row>
    <row r="2" spans="2:8" ht="15.75" thickBot="1">
      <c r="B2" s="768" t="s">
        <v>504</v>
      </c>
      <c r="C2" s="769">
        <v>2019</v>
      </c>
      <c r="D2" s="769">
        <v>2030</v>
      </c>
      <c r="E2" s="769">
        <v>2035</v>
      </c>
      <c r="F2" s="769">
        <v>2040</v>
      </c>
      <c r="G2" s="769">
        <v>2045</v>
      </c>
      <c r="H2" s="769">
        <v>2050</v>
      </c>
    </row>
    <row r="3" spans="2:8" ht="15.75" thickBot="1">
      <c r="B3" s="770" t="s">
        <v>582</v>
      </c>
      <c r="C3" s="771">
        <v>37.200000000000003</v>
      </c>
      <c r="D3" s="771">
        <v>37.799999999999997</v>
      </c>
      <c r="E3" s="771">
        <v>55.1</v>
      </c>
      <c r="F3" s="771">
        <v>73.599999999999994</v>
      </c>
      <c r="G3" s="771">
        <v>56.6</v>
      </c>
      <c r="H3" s="771">
        <v>19.5</v>
      </c>
    </row>
    <row r="4" spans="2:8" ht="15.75" thickBot="1">
      <c r="B4" s="770" t="s">
        <v>583</v>
      </c>
      <c r="C4" s="771">
        <v>0</v>
      </c>
      <c r="D4" s="771">
        <v>1</v>
      </c>
      <c r="E4" s="771">
        <v>2.1</v>
      </c>
      <c r="F4" s="771">
        <v>3.5</v>
      </c>
      <c r="G4" s="771">
        <v>4.7</v>
      </c>
      <c r="H4" s="771">
        <v>7.4</v>
      </c>
    </row>
    <row r="5" spans="2:8" ht="15.75" thickBot="1">
      <c r="B5" s="770" t="s">
        <v>584</v>
      </c>
      <c r="C5" s="771">
        <v>0</v>
      </c>
      <c r="D5" s="771">
        <v>3.6</v>
      </c>
      <c r="E5" s="771">
        <v>10.5</v>
      </c>
      <c r="F5" s="771">
        <v>15.2</v>
      </c>
      <c r="G5" s="771">
        <v>17.399999999999999</v>
      </c>
      <c r="H5" s="771">
        <v>15.6</v>
      </c>
    </row>
    <row r="6" spans="2:8" ht="15.75" thickBot="1">
      <c r="B6" s="770" t="s">
        <v>585</v>
      </c>
      <c r="C6" s="771">
        <v>0</v>
      </c>
      <c r="D6" s="771">
        <v>1.1000000000000001</v>
      </c>
      <c r="E6" s="771">
        <v>1.7</v>
      </c>
      <c r="F6" s="771">
        <v>2.4</v>
      </c>
      <c r="G6" s="771">
        <v>2.7</v>
      </c>
      <c r="H6" s="771">
        <v>3</v>
      </c>
    </row>
    <row r="7" spans="2:8" ht="15.75" thickBot="1">
      <c r="B7" s="770" t="s">
        <v>586</v>
      </c>
      <c r="C7" s="771">
        <v>0</v>
      </c>
      <c r="D7" s="771">
        <v>0.8</v>
      </c>
      <c r="E7" s="771">
        <v>1.1000000000000001</v>
      </c>
      <c r="F7" s="771">
        <v>1.4</v>
      </c>
      <c r="G7" s="771">
        <v>1.5</v>
      </c>
      <c r="H7" s="771">
        <v>1.5</v>
      </c>
    </row>
    <row r="8" spans="2:8" ht="15.75" thickBot="1">
      <c r="B8" s="772" t="s">
        <v>587</v>
      </c>
      <c r="C8" s="773">
        <v>1.8</v>
      </c>
      <c r="D8" s="773">
        <v>4.8</v>
      </c>
      <c r="E8" s="773">
        <v>9</v>
      </c>
      <c r="F8" s="773">
        <v>15</v>
      </c>
      <c r="G8" s="773">
        <v>18.8</v>
      </c>
      <c r="H8" s="773">
        <v>18.8</v>
      </c>
    </row>
    <row r="9" spans="2:8" ht="15.75" thickBot="1">
      <c r="B9" s="772" t="s">
        <v>588</v>
      </c>
      <c r="C9" s="773">
        <v>1.1000000000000001</v>
      </c>
      <c r="D9" s="773">
        <v>1.1000000000000001</v>
      </c>
      <c r="E9" s="773">
        <v>1.1000000000000001</v>
      </c>
      <c r="F9" s="773">
        <v>2.1</v>
      </c>
      <c r="G9" s="773">
        <v>2.5</v>
      </c>
      <c r="H9" s="773">
        <v>1.3</v>
      </c>
    </row>
    <row r="10" spans="2:8" ht="15.75" thickBot="1">
      <c r="B10" s="772" t="s">
        <v>589</v>
      </c>
      <c r="C10" s="773">
        <v>0</v>
      </c>
      <c r="D10" s="773">
        <v>1.5</v>
      </c>
      <c r="E10" s="773">
        <v>14.5</v>
      </c>
      <c r="F10" s="773">
        <v>27</v>
      </c>
      <c r="G10" s="773">
        <v>38.299999999999997</v>
      </c>
      <c r="H10" s="773">
        <v>50.3</v>
      </c>
    </row>
    <row r="11" spans="2:8" ht="15.75" thickBot="1">
      <c r="B11" s="772" t="s">
        <v>590</v>
      </c>
      <c r="C11" s="773">
        <v>0</v>
      </c>
      <c r="D11" s="773">
        <v>4.4000000000000004</v>
      </c>
      <c r="E11" s="773">
        <v>5</v>
      </c>
      <c r="F11" s="773">
        <v>5.6</v>
      </c>
      <c r="G11" s="773">
        <v>6.3</v>
      </c>
      <c r="H11" s="773">
        <v>6.6</v>
      </c>
    </row>
    <row r="12" spans="2:8" ht="15.75" thickBot="1">
      <c r="B12" s="774" t="s">
        <v>78</v>
      </c>
      <c r="C12" s="775">
        <v>40.1</v>
      </c>
      <c r="D12" s="775">
        <v>56.1</v>
      </c>
      <c r="E12" s="775">
        <v>100.2</v>
      </c>
      <c r="F12" s="775">
        <v>145.80000000000001</v>
      </c>
      <c r="G12" s="775">
        <v>148.9</v>
      </c>
      <c r="H12" s="775">
        <v>124</v>
      </c>
    </row>
    <row r="13" spans="2:8">
      <c r="B13" s="776" t="s">
        <v>591</v>
      </c>
      <c r="C13" s="777">
        <f>C3+C4+C5+C6+C7</f>
        <v>37.200000000000003</v>
      </c>
      <c r="D13" s="777">
        <f t="shared" ref="D13:H13" si="0">D3+D4+D5+D6+D7</f>
        <v>44.3</v>
      </c>
      <c r="E13" s="777">
        <f t="shared" si="0"/>
        <v>70.5</v>
      </c>
      <c r="F13" s="777">
        <f t="shared" si="0"/>
        <v>96.100000000000009</v>
      </c>
      <c r="G13" s="777">
        <f t="shared" si="0"/>
        <v>82.9</v>
      </c>
      <c r="H13" s="777">
        <f t="shared" si="0"/>
        <v>47</v>
      </c>
    </row>
    <row r="15" spans="2:8">
      <c r="B15" s="778" t="s">
        <v>504</v>
      </c>
      <c r="C15" s="779">
        <v>2019</v>
      </c>
      <c r="D15" s="779">
        <v>2030</v>
      </c>
      <c r="E15" s="779">
        <v>2035</v>
      </c>
      <c r="F15" s="779">
        <v>2040</v>
      </c>
      <c r="G15" s="779">
        <v>2045</v>
      </c>
      <c r="H15" s="779">
        <v>2050</v>
      </c>
    </row>
    <row r="16" spans="2:8">
      <c r="B16" s="780" t="s">
        <v>592</v>
      </c>
      <c r="C16" s="781">
        <v>25</v>
      </c>
      <c r="D16" s="781">
        <v>35</v>
      </c>
      <c r="E16" s="781">
        <f>0.5*D16+0.5*F16</f>
        <v>44</v>
      </c>
      <c r="F16" s="781">
        <v>53</v>
      </c>
      <c r="G16" s="781">
        <f>0.5*F16+0.5*H16</f>
        <v>64</v>
      </c>
      <c r="H16" s="781">
        <v>75</v>
      </c>
    </row>
    <row r="17" spans="2:17">
      <c r="B17" s="782" t="s">
        <v>593</v>
      </c>
      <c r="C17" s="783">
        <f>C12-C16</f>
        <v>15.100000000000001</v>
      </c>
      <c r="D17" s="783">
        <f t="shared" ref="D17:H17" si="1">D12-D16</f>
        <v>21.1</v>
      </c>
      <c r="E17" s="783">
        <f t="shared" si="1"/>
        <v>56.2</v>
      </c>
      <c r="F17" s="783">
        <f t="shared" si="1"/>
        <v>92.800000000000011</v>
      </c>
      <c r="G17" s="783">
        <f t="shared" si="1"/>
        <v>84.9</v>
      </c>
      <c r="H17" s="783">
        <f t="shared" si="1"/>
        <v>49</v>
      </c>
    </row>
    <row r="20" spans="2:17" ht="15.75" thickBot="1">
      <c r="B20" t="s">
        <v>645</v>
      </c>
      <c r="L20" t="s">
        <v>504</v>
      </c>
    </row>
    <row r="21" spans="2:17">
      <c r="B21" s="396" t="s">
        <v>504</v>
      </c>
      <c r="C21" s="790">
        <v>2019</v>
      </c>
      <c r="D21" s="790">
        <v>2030</v>
      </c>
      <c r="E21" s="790">
        <v>2035</v>
      </c>
      <c r="F21" s="790">
        <v>2040</v>
      </c>
      <c r="G21" s="790">
        <v>2045</v>
      </c>
      <c r="H21" s="790">
        <v>2050</v>
      </c>
      <c r="K21">
        <v>2045</v>
      </c>
      <c r="L21">
        <v>2050</v>
      </c>
    </row>
    <row r="22" spans="2:17">
      <c r="B22" s="398" t="s">
        <v>429</v>
      </c>
      <c r="C22" s="791">
        <f>'Bilan énergie'!R338</f>
        <v>8.0941934193180742</v>
      </c>
      <c r="D22" s="791">
        <f>'Bilan énergie'!X338</f>
        <v>19.759375119237177</v>
      </c>
      <c r="E22" s="791">
        <f>'Bilan énergie'!Y338</f>
        <v>24.150675439005017</v>
      </c>
      <c r="F22" s="791">
        <f>'Bilan énergie'!Z338</f>
        <v>22.550284097664335</v>
      </c>
      <c r="G22" s="791">
        <f>'Bilan énergie'!AA338</f>
        <v>15.812892422834182</v>
      </c>
      <c r="H22" s="791">
        <f>'Bilan énergie'!AB338</f>
        <v>2.8999379752824277</v>
      </c>
      <c r="K22" s="335">
        <v>19.411109077776445</v>
      </c>
      <c r="L22" s="335">
        <v>2.7494920713964337</v>
      </c>
    </row>
    <row r="23" spans="2:17">
      <c r="B23" s="398" t="s">
        <v>430</v>
      </c>
      <c r="C23" s="791">
        <f>'Bilan énergie'!R339</f>
        <v>31.641969286147777</v>
      </c>
      <c r="D23" s="791">
        <f>'Bilan énergie'!X339</f>
        <v>29.155181873136332</v>
      </c>
      <c r="E23" s="791">
        <f>'Bilan énergie'!Y339</f>
        <v>23.615513964573942</v>
      </c>
      <c r="F23" s="791">
        <f>'Bilan énergie'!Z339</f>
        <v>18.254875378895576</v>
      </c>
      <c r="G23" s="791">
        <f>'Bilan énergie'!AA339</f>
        <v>17.563373213914836</v>
      </c>
      <c r="H23" s="791">
        <f>'Bilan énergie'!AB339</f>
        <v>15.788012883479659</v>
      </c>
      <c r="K23" s="335">
        <v>32.914481652006017</v>
      </c>
      <c r="L23" s="335">
        <v>13.059592124911735</v>
      </c>
    </row>
    <row r="24" spans="2:17">
      <c r="B24" s="398" t="s">
        <v>432</v>
      </c>
      <c r="C24" s="791">
        <f>'Bilan énergie'!R340</f>
        <v>0</v>
      </c>
      <c r="D24" s="791">
        <f>'Bilan énergie'!X340</f>
        <v>0.74369640555567473</v>
      </c>
      <c r="E24" s="791">
        <f>'Bilan énergie'!Y340</f>
        <v>0.64244147067268287</v>
      </c>
      <c r="F24" s="791">
        <f>'Bilan énergie'!Z340</f>
        <v>0.4550912623364784</v>
      </c>
      <c r="G24" s="791">
        <f>'Bilan énergie'!AA340</f>
        <v>0.24338156017367318</v>
      </c>
      <c r="H24" s="791">
        <f>'Bilan énergie'!AB340</f>
        <v>0.51750649298927631</v>
      </c>
      <c r="K24" s="335">
        <v>4.5920956152344417</v>
      </c>
      <c r="L24" s="335">
        <v>7.3173685805700162</v>
      </c>
    </row>
    <row r="25" spans="2:17">
      <c r="B25" s="398" t="s">
        <v>440</v>
      </c>
      <c r="C25" s="791">
        <f>'Bilan énergie'!R341</f>
        <v>0</v>
      </c>
      <c r="D25" s="791">
        <f>'Bilan énergie'!X341</f>
        <v>0</v>
      </c>
      <c r="E25" s="791">
        <f>'Bilan énergie'!Y341</f>
        <v>0</v>
      </c>
      <c r="F25" s="791">
        <f>'Bilan énergie'!Z341</f>
        <v>0</v>
      </c>
      <c r="G25" s="791">
        <f>'Bilan énergie'!AA341</f>
        <v>0</v>
      </c>
      <c r="H25" s="791">
        <f>'Bilan énergie'!AB341</f>
        <v>0</v>
      </c>
      <c r="K25" s="335">
        <v>7.6534926920574023E-2</v>
      </c>
      <c r="L25" s="335">
        <v>0.38512466213526403</v>
      </c>
    </row>
    <row r="26" spans="2:17">
      <c r="B26" s="398" t="s">
        <v>431</v>
      </c>
      <c r="C26" s="791">
        <f>'Bilan énergie'!R342</f>
        <v>0</v>
      </c>
      <c r="D26" s="791">
        <f>'Bilan énergie'!X342</f>
        <v>0.9217743705471575</v>
      </c>
      <c r="E26" s="791">
        <f>'Bilan énergie'!Y342</f>
        <v>1.7791160385361615</v>
      </c>
      <c r="F26" s="791">
        <f>'Bilan énergie'!Z342</f>
        <v>2.5923724619969808</v>
      </c>
      <c r="G26" s="791">
        <f>'Bilan énergie'!AA342</f>
        <v>2.8437453050677339</v>
      </c>
      <c r="H26" s="791">
        <f>'Bilan énergie'!AB342</f>
        <v>3.6821907011966717</v>
      </c>
      <c r="K26" s="335">
        <v>2.7990026147409606</v>
      </c>
      <c r="L26" s="335">
        <v>3.2244844587896848</v>
      </c>
    </row>
    <row r="27" spans="2:17">
      <c r="B27" s="525" t="s">
        <v>433</v>
      </c>
      <c r="C27" s="791">
        <f>'Bilan énergie'!R343</f>
        <v>0</v>
      </c>
      <c r="D27" s="791">
        <f>'Bilan énergie'!X343</f>
        <v>6.9380866600323707E-2</v>
      </c>
      <c r="E27" s="791">
        <f>'Bilan énergie'!Y343</f>
        <v>0.582265279354378</v>
      </c>
      <c r="F27" s="791">
        <f>'Bilan énergie'!Z343</f>
        <v>1.343906486858595</v>
      </c>
      <c r="G27" s="791">
        <f>'Bilan énergie'!AA343</f>
        <v>2.6370289727976033</v>
      </c>
      <c r="H27" s="791">
        <f>'Bilan énergie'!AB343</f>
        <v>4.7616151845960317</v>
      </c>
      <c r="K27" s="335">
        <v>2.7990026147409606</v>
      </c>
      <c r="L27" s="335">
        <v>4.6064063696995499</v>
      </c>
    </row>
    <row r="28" spans="2:17">
      <c r="B28" s="398" t="s">
        <v>434</v>
      </c>
      <c r="C28" s="791">
        <f>'Bilan énergie'!R344</f>
        <v>0</v>
      </c>
      <c r="D28" s="791">
        <f>'Bilan énergie'!X344</f>
        <v>4.1800047154737809</v>
      </c>
      <c r="E28" s="791">
        <f>'Bilan énergie'!Y344</f>
        <v>10.472315290811371</v>
      </c>
      <c r="F28" s="791">
        <f>'Bilan énergie'!Z344</f>
        <v>15.910625644088865</v>
      </c>
      <c r="G28" s="791">
        <f>'Bilan énergie'!AA344</f>
        <v>17.194297728917093</v>
      </c>
      <c r="H28" s="791">
        <f>'Bilan énergie'!AB344</f>
        <v>20.294398838587092</v>
      </c>
      <c r="K28" s="335">
        <v>15.61159587816994</v>
      </c>
      <c r="L28" s="335">
        <v>17.438822283974417</v>
      </c>
      <c r="P28">
        <v>44.5</v>
      </c>
      <c r="Q28">
        <v>45.2</v>
      </c>
    </row>
    <row r="29" spans="2:17">
      <c r="B29" s="525" t="s">
        <v>435</v>
      </c>
      <c r="C29" s="791">
        <f>'Bilan énergie'!R345</f>
        <v>0</v>
      </c>
      <c r="D29" s="791">
        <f>'Bilan énergie'!X345</f>
        <v>0.31462401084211344</v>
      </c>
      <c r="E29" s="791">
        <f>'Bilan énergie'!Y345</f>
        <v>3.424966235303192</v>
      </c>
      <c r="F29" s="791">
        <f>'Bilan énergie'!Z345</f>
        <v>8.2205206020247097</v>
      </c>
      <c r="G29" s="791">
        <f>'Bilan énergie'!AA345</f>
        <v>15.76825156779697</v>
      </c>
      <c r="H29" s="791">
        <f>'Bilan énergie'!AB345</f>
        <v>25.800973685632353</v>
      </c>
      <c r="K29" s="335">
        <v>15.61159587816994</v>
      </c>
      <c r="L29" s="335">
        <v>24.912603262820603</v>
      </c>
      <c r="P29">
        <v>3.9</v>
      </c>
      <c r="Q29">
        <v>3.6</v>
      </c>
    </row>
    <row r="30" spans="2:17">
      <c r="B30" s="398" t="s">
        <v>436</v>
      </c>
      <c r="C30" s="791">
        <f>'Bilan énergie'!R346</f>
        <v>0</v>
      </c>
      <c r="D30" s="791">
        <f>'Bilan énergie'!X346</f>
        <v>1.1010222907737357</v>
      </c>
      <c r="E30" s="791">
        <f>'Bilan énergie'!Y346</f>
        <v>1.7701888934664418</v>
      </c>
      <c r="F30" s="791">
        <f>'Bilan énergie'!Z346</f>
        <v>2.3227908526370773</v>
      </c>
      <c r="G30" s="791">
        <f>'Bilan énergie'!AA346</f>
        <v>2.4739063212751775</v>
      </c>
      <c r="H30" s="791">
        <f>'Bilan énergie'!AB346</f>
        <v>2.6498485695099361</v>
      </c>
      <c r="K30" s="335">
        <v>4.1476643676914442</v>
      </c>
      <c r="L30" s="335">
        <v>4.5035010784872114</v>
      </c>
      <c r="P30">
        <v>0.8</v>
      </c>
      <c r="Q30">
        <v>0.8</v>
      </c>
    </row>
    <row r="31" spans="2:17">
      <c r="B31" s="398" t="s">
        <v>437</v>
      </c>
      <c r="C31" s="791">
        <f>'Bilan énergie'!R347</f>
        <v>0</v>
      </c>
      <c r="D31" s="791">
        <f>'Bilan énergie'!X347</f>
        <v>0.46263237602150464</v>
      </c>
      <c r="E31" s="791">
        <f>'Bilan énergie'!Y347</f>
        <v>2.6675373206092448</v>
      </c>
      <c r="F31" s="791">
        <f>'Bilan énergie'!Z347</f>
        <v>4.7248107200975813</v>
      </c>
      <c r="G31" s="791">
        <f>'Bilan énergie'!AA347</f>
        <v>5.447093365095891</v>
      </c>
      <c r="H31" s="791">
        <f>'Bilan énergie'!AB347</f>
        <v>6.2086629568166574</v>
      </c>
      <c r="J31" t="s">
        <v>598</v>
      </c>
      <c r="K31" s="335">
        <v>9.1324052425118811</v>
      </c>
      <c r="L31" s="335">
        <v>10.551818184523077</v>
      </c>
      <c r="P31">
        <f>P28+P29+P30</f>
        <v>49.199999999999996</v>
      </c>
      <c r="Q31">
        <f>Q28+Q29+Q30</f>
        <v>49.6</v>
      </c>
    </row>
    <row r="32" spans="2:17">
      <c r="B32" s="400" t="s">
        <v>438</v>
      </c>
      <c r="C32" s="791">
        <f>'Bilan énergie'!R348</f>
        <v>39.736162705465851</v>
      </c>
      <c r="D32" s="791">
        <f>'Bilan énergie'!X348</f>
        <v>55.861054774723847</v>
      </c>
      <c r="E32" s="526">
        <f>'Bilan énergie'!Y348</f>
        <v>62.430251097065614</v>
      </c>
      <c r="F32" s="791">
        <f>'Bilan énergie'!Z348</f>
        <v>62.086039697619313</v>
      </c>
      <c r="G32" s="791">
        <f>'Bilan énergie'!AA348</f>
        <v>56.1315965521827</v>
      </c>
      <c r="H32" s="791">
        <f>'Bilan énergie'!AB348</f>
        <v>45.831895461045058</v>
      </c>
      <c r="K32" s="335">
        <v>79.475949205619258</v>
      </c>
      <c r="L32" s="335">
        <v>48.2932605981295</v>
      </c>
    </row>
    <row r="33" spans="2:16">
      <c r="B33" s="400" t="s">
        <v>439</v>
      </c>
      <c r="C33" s="791">
        <f>'Bilan énergie'!R349</f>
        <v>0</v>
      </c>
      <c r="D33" s="791">
        <f>'Bilan énergie'!X349</f>
        <v>0.84663725346394181</v>
      </c>
      <c r="E33" s="791">
        <f>'Bilan énergie'!Y349</f>
        <v>6.6747688352668142</v>
      </c>
      <c r="F33" s="791">
        <f>'Bilan énergie'!Z349</f>
        <v>14.289237808980886</v>
      </c>
      <c r="G33" s="791">
        <f>'Bilan énergie'!AA349</f>
        <v>23.852373905690467</v>
      </c>
      <c r="H33" s="791">
        <f>'Bilan énergie'!AB349</f>
        <v>36.771251827045042</v>
      </c>
      <c r="K33" s="335">
        <v>27.619538662343352</v>
      </c>
      <c r="L33" s="335">
        <v>40.455952479178492</v>
      </c>
      <c r="P33">
        <f>P28+P30</f>
        <v>45.3</v>
      </c>
    </row>
    <row r="34" spans="2:16" ht="15.75" thickBot="1"/>
    <row r="35" spans="2:16">
      <c r="B35" s="396" t="s">
        <v>504</v>
      </c>
      <c r="C35" s="406">
        <v>2019</v>
      </c>
      <c r="D35" s="406">
        <v>2030</v>
      </c>
      <c r="E35" s="397">
        <v>2035</v>
      </c>
      <c r="F35" s="397">
        <v>2040</v>
      </c>
      <c r="G35" s="397">
        <v>2045</v>
      </c>
      <c r="H35" s="406">
        <v>2050</v>
      </c>
    </row>
    <row r="36" spans="2:16">
      <c r="B36" s="784" t="s">
        <v>597</v>
      </c>
      <c r="C36" s="785">
        <f>C32-C24</f>
        <v>39.736162705465851</v>
      </c>
      <c r="D36" s="785">
        <f t="shared" ref="D36:H36" si="2">D32-D24</f>
        <v>55.117358369168173</v>
      </c>
      <c r="E36" s="786">
        <f t="shared" si="2"/>
        <v>61.787809626392928</v>
      </c>
      <c r="F36" s="785">
        <f>F32-F24</f>
        <v>61.630948435282832</v>
      </c>
      <c r="G36" s="785">
        <f t="shared" si="2"/>
        <v>55.888214992009026</v>
      </c>
      <c r="H36" s="785">
        <f t="shared" si="2"/>
        <v>45.314388968055781</v>
      </c>
      <c r="J36">
        <v>2035</v>
      </c>
      <c r="K36" t="s">
        <v>599</v>
      </c>
    </row>
    <row r="37" spans="2:16">
      <c r="B37" s="784" t="s">
        <v>651</v>
      </c>
      <c r="C37" s="784">
        <f>C8+C9+C11</f>
        <v>2.9000000000000004</v>
      </c>
      <c r="D37" s="784">
        <f t="shared" ref="D37:H37" si="3">D8+D9+D11</f>
        <v>10.3</v>
      </c>
      <c r="E37" s="784">
        <f t="shared" si="3"/>
        <v>15.1</v>
      </c>
      <c r="F37" s="784">
        <f t="shared" si="3"/>
        <v>22.700000000000003</v>
      </c>
      <c r="G37" s="784">
        <f t="shared" si="3"/>
        <v>27.6</v>
      </c>
      <c r="H37" s="784">
        <f t="shared" si="3"/>
        <v>26.700000000000003</v>
      </c>
      <c r="J37">
        <v>2045</v>
      </c>
      <c r="K37" t="s">
        <v>600</v>
      </c>
    </row>
    <row r="38" spans="2:16">
      <c r="B38" s="788" t="s">
        <v>78</v>
      </c>
      <c r="C38" s="789">
        <f>C36+C37</f>
        <v>42.63616270546585</v>
      </c>
      <c r="D38" s="789">
        <f t="shared" ref="D38:H38" si="4">D36+D37</f>
        <v>65.41735836916817</v>
      </c>
      <c r="E38" s="786">
        <f t="shared" si="4"/>
        <v>76.887809626392922</v>
      </c>
      <c r="F38" s="789">
        <f t="shared" si="4"/>
        <v>84.330948435282835</v>
      </c>
      <c r="G38" s="789">
        <f t="shared" si="4"/>
        <v>83.488214992009034</v>
      </c>
      <c r="H38" s="789">
        <f t="shared" si="4"/>
        <v>72.014388968055783</v>
      </c>
      <c r="N38">
        <v>106</v>
      </c>
    </row>
    <row r="39" spans="2:16">
      <c r="B39" s="784" t="s">
        <v>595</v>
      </c>
      <c r="C39" s="785">
        <f>C38-C16</f>
        <v>17.63616270546585</v>
      </c>
      <c r="D39" s="786">
        <f t="shared" ref="D39:H39" si="5">D38-D16</f>
        <v>30.41735836916817</v>
      </c>
      <c r="E39" s="786">
        <f t="shared" si="5"/>
        <v>32.887809626392922</v>
      </c>
      <c r="F39" s="785">
        <f t="shared" si="5"/>
        <v>31.330948435282835</v>
      </c>
      <c r="G39" s="786">
        <f t="shared" si="5"/>
        <v>19.488214992009034</v>
      </c>
      <c r="H39" s="785">
        <f t="shared" si="5"/>
        <v>-2.9856110319442166</v>
      </c>
      <c r="N39">
        <v>79</v>
      </c>
    </row>
    <row r="40" spans="2:16">
      <c r="N40">
        <v>42</v>
      </c>
    </row>
    <row r="41" spans="2:16">
      <c r="B41" t="s">
        <v>632</v>
      </c>
      <c r="D41" s="460">
        <f>D38</f>
        <v>65.41735836916817</v>
      </c>
      <c r="E41" s="460">
        <f>E38</f>
        <v>76.887809626392922</v>
      </c>
      <c r="F41" s="460">
        <f>$E41+F16-$E16</f>
        <v>85.887809626392936</v>
      </c>
      <c r="G41" s="460">
        <f t="shared" ref="G41:H41" si="6">$E41+G16-$E16</f>
        <v>96.887809626392936</v>
      </c>
      <c r="H41" s="460">
        <f t="shared" si="6"/>
        <v>107.88780962639294</v>
      </c>
    </row>
    <row r="42" spans="2:16">
      <c r="B42" t="s">
        <v>596</v>
      </c>
      <c r="D42" s="460">
        <f>D38-D41</f>
        <v>0</v>
      </c>
      <c r="E42" s="460">
        <f>E38-E41</f>
        <v>0</v>
      </c>
      <c r="F42" s="460">
        <f t="shared" ref="F42:H42" si="7">F38-F41</f>
        <v>-1.5568611911101016</v>
      </c>
      <c r="G42" s="460">
        <f t="shared" si="7"/>
        <v>-13.399594634383902</v>
      </c>
      <c r="H42" s="460">
        <f t="shared" si="7"/>
        <v>-35.873420658337153</v>
      </c>
    </row>
    <row r="43" spans="2:16">
      <c r="C43">
        <f>38*7/8.5</f>
        <v>31.294117647058822</v>
      </c>
      <c r="D43" s="460"/>
      <c r="E43" s="460"/>
      <c r="F43" s="460"/>
      <c r="G43" s="460"/>
      <c r="H43" s="460"/>
    </row>
    <row r="44" spans="2:16">
      <c r="C44" s="344"/>
      <c r="D44" s="344"/>
      <c r="E44" s="344"/>
      <c r="F44" s="344"/>
      <c r="G44" s="344"/>
      <c r="H44" s="344"/>
    </row>
    <row r="45" spans="2:16">
      <c r="B45" s="886"/>
      <c r="C45" s="887">
        <f>'Bilan énergie'!U360</f>
        <v>2022</v>
      </c>
      <c r="D45" s="887">
        <f>'Bilan énergie'!X360</f>
        <v>2030</v>
      </c>
      <c r="E45" s="887">
        <f>'Bilan énergie'!Y360</f>
        <v>2035</v>
      </c>
      <c r="F45" s="887">
        <f>'Bilan énergie'!Z360</f>
        <v>2040</v>
      </c>
      <c r="G45" s="887">
        <f>'Bilan énergie'!AA360</f>
        <v>2045</v>
      </c>
      <c r="H45" s="887">
        <f>'Bilan énergie'!AB360</f>
        <v>2050</v>
      </c>
    </row>
    <row r="46" spans="2:16">
      <c r="B46" t="str">
        <f>'Bilan énergie'!T361</f>
        <v>1G</v>
      </c>
      <c r="C46" s="292">
        <f>'Bilan énergie'!U361</f>
        <v>35.95933946389809</v>
      </c>
      <c r="D46" s="292">
        <f>'Bilan énergie'!X361</f>
        <v>27.891652243975393</v>
      </c>
      <c r="E46" s="292">
        <f>'Bilan énergie'!Y361</f>
        <v>22.358435068146772</v>
      </c>
      <c r="F46" s="292">
        <f>'Bilan énergie'!Z361</f>
        <v>16.55346249993212</v>
      </c>
      <c r="G46" s="292">
        <f>'Bilan énergie'!AA361</f>
        <v>12.534275933761519</v>
      </c>
      <c r="H46" s="292">
        <f>'Bilan énergie'!AB361</f>
        <v>10.564954322598107</v>
      </c>
    </row>
    <row r="47" spans="2:16">
      <c r="C47" s="344"/>
      <c r="D47" s="344"/>
      <c r="E47" s="344"/>
      <c r="F47" s="344"/>
      <c r="G47" s="344"/>
      <c r="H47" s="344"/>
    </row>
    <row r="48" spans="2:16">
      <c r="B48" t="str">
        <f>'Bilan énergie'!T363</f>
        <v>2G</v>
      </c>
      <c r="C48" s="292">
        <f>'Bilan énergie'!U363</f>
        <v>1.7148122722902102</v>
      </c>
      <c r="D48" s="292">
        <f>'Bilan énergie'!X363</f>
        <v>27.225706125192779</v>
      </c>
      <c r="E48" s="292">
        <f>'Bilan énergie'!Y363</f>
        <v>39.429374558246167</v>
      </c>
      <c r="F48" s="292">
        <f>'Bilan énergie'!Z363</f>
        <v>45.077485935350708</v>
      </c>
      <c r="G48" s="292">
        <f>'Bilan énergie'!AA363</f>
        <v>43.353939058247505</v>
      </c>
      <c r="H48" s="292">
        <f>'Bilan énergie'!AB363</f>
        <v>34.749434645457676</v>
      </c>
    </row>
    <row r="49" spans="2:17">
      <c r="B49" t="str">
        <f>'Bilan énergie'!T364</f>
        <v>2G imposés</v>
      </c>
      <c r="C49" s="292">
        <f>'Bilan énergie'!U364</f>
        <v>0.59156582886888986</v>
      </c>
      <c r="D49" s="292">
        <f>'Bilan énergie'!X364</f>
        <v>6.2028013767946746</v>
      </c>
      <c r="E49" s="292">
        <f>'Bilan énergie'!Y364</f>
        <v>14.021620222813974</v>
      </c>
      <c r="F49" s="292">
        <f>'Bilan énergie'!Z364</f>
        <v>20.825788958722924</v>
      </c>
      <c r="G49" s="292">
        <f>'Bilan énergie'!AA364</f>
        <v>22.511949355260004</v>
      </c>
      <c r="H49" s="292">
        <f>'Bilan énergie'!AB364</f>
        <v>26.626438109293698</v>
      </c>
    </row>
    <row r="50" spans="2:17">
      <c r="B50" t="str">
        <f>'Bilan énergie'!T365</f>
        <v>2G flexibles</v>
      </c>
      <c r="C50" s="292">
        <f>'Bilan énergie'!U365</f>
        <v>1.1232464434213227</v>
      </c>
      <c r="D50" s="292">
        <f>'Bilan énergie'!X365</f>
        <v>21.022904748398112</v>
      </c>
      <c r="E50" s="292">
        <f>'Bilan énergie'!Y365</f>
        <v>25.407754335432191</v>
      </c>
      <c r="F50" s="292">
        <f>'Bilan énergie'!Z365</f>
        <v>24.251696976627787</v>
      </c>
      <c r="G50" s="292">
        <f>'Bilan énergie'!AA365</f>
        <v>20.841989702987497</v>
      </c>
      <c r="H50" s="292">
        <f>'Bilan énergie'!AB365</f>
        <v>8.1229965361639795</v>
      </c>
    </row>
    <row r="51" spans="2:17">
      <c r="C51" s="344"/>
      <c r="D51" s="344"/>
      <c r="E51" s="344"/>
      <c r="F51" s="344"/>
      <c r="G51" s="344"/>
      <c r="H51" s="344"/>
    </row>
    <row r="52" spans="2:17">
      <c r="B52" t="str">
        <f>'Bilan énergie'!T367</f>
        <v>biognv</v>
      </c>
      <c r="C52" s="292">
        <f>'Bilan énergie'!U367</f>
        <v>0</v>
      </c>
      <c r="D52" s="292">
        <f>'Bilan énergie'!X367</f>
        <v>0.74369640555567473</v>
      </c>
      <c r="E52" s="292">
        <f>'Bilan énergie'!Y367</f>
        <v>0.64244147067268287</v>
      </c>
      <c r="F52" s="292">
        <f>'Bilan énergie'!Z367</f>
        <v>0.4550912623364784</v>
      </c>
      <c r="G52" s="292">
        <f>'Bilan énergie'!AA367</f>
        <v>0.24338156017367318</v>
      </c>
      <c r="H52" s="292">
        <f>'Bilan énergie'!AB367</f>
        <v>0.51750649298927631</v>
      </c>
    </row>
    <row r="54" spans="2:17">
      <c r="B54" t="s">
        <v>656</v>
      </c>
      <c r="D54" s="344">
        <f>FE_et_bio!I46</f>
        <v>0.13700000000000001</v>
      </c>
      <c r="E54" s="344">
        <f>FE_et_bio!J46</f>
        <v>0.19</v>
      </c>
      <c r="F54" s="344">
        <f>FE_et_bio!K46</f>
        <v>0.3</v>
      </c>
      <c r="G54" s="344">
        <f>FE_et_bio!L46</f>
        <v>0.6</v>
      </c>
      <c r="H54" s="344">
        <f>FE_et_bio!M46</f>
        <v>1</v>
      </c>
    </row>
    <row r="55" spans="2:17">
      <c r="B55" t="s">
        <v>657</v>
      </c>
      <c r="D55" s="344">
        <f>D46/(D46+D50)*D54</f>
        <v>7.8119001630136478E-2</v>
      </c>
      <c r="E55" s="344">
        <f t="shared" ref="E55:H55" si="8">E46/(E46+E50)*E54</f>
        <v>8.8935347700764888E-2</v>
      </c>
      <c r="F55" s="344">
        <f t="shared" si="8"/>
        <v>0.12170124596210252</v>
      </c>
      <c r="G55" s="344">
        <f t="shared" si="8"/>
        <v>0.22532675291199666</v>
      </c>
      <c r="H55" s="344">
        <f t="shared" si="8"/>
        <v>0.56533508689341361</v>
      </c>
    </row>
    <row r="56" spans="2:17">
      <c r="B56" t="s">
        <v>658</v>
      </c>
      <c r="D56" s="344">
        <f>D54-D55</f>
        <v>5.8880998369863533E-2</v>
      </c>
      <c r="E56" s="344">
        <f t="shared" ref="E56:H56" si="9">E54-E55</f>
        <v>0.10106465229923511</v>
      </c>
      <c r="F56" s="344">
        <f t="shared" si="9"/>
        <v>0.17829875403789747</v>
      </c>
      <c r="G56" s="344">
        <f t="shared" si="9"/>
        <v>0.37467324708800331</v>
      </c>
      <c r="H56" s="344">
        <f t="shared" si="9"/>
        <v>0.43466491310658639</v>
      </c>
    </row>
    <row r="57" spans="2:17" ht="15.75" thickBot="1"/>
    <row r="58" spans="2:17" ht="15.75" thickBot="1">
      <c r="E58" s="794">
        <v>2023</v>
      </c>
      <c r="F58" s="794">
        <v>2024</v>
      </c>
      <c r="G58" s="795">
        <v>2025</v>
      </c>
      <c r="H58" s="796">
        <v>2026</v>
      </c>
      <c r="I58" s="796">
        <v>2027</v>
      </c>
      <c r="J58" s="796">
        <v>2028</v>
      </c>
      <c r="K58" s="796">
        <v>2029</v>
      </c>
      <c r="L58" s="796">
        <v>2030</v>
      </c>
      <c r="M58" s="795">
        <v>2031</v>
      </c>
      <c r="N58" s="796">
        <v>2032</v>
      </c>
      <c r="O58" s="796">
        <v>2033</v>
      </c>
      <c r="P58" s="796">
        <v>2034</v>
      </c>
      <c r="Q58" s="797">
        <v>2035</v>
      </c>
    </row>
    <row r="59" spans="2:17">
      <c r="B59" s="1616" t="s">
        <v>601</v>
      </c>
      <c r="C59" s="798" t="s">
        <v>602</v>
      </c>
      <c r="D59" s="799"/>
      <c r="E59" s="800">
        <v>9.8855000000000004</v>
      </c>
      <c r="F59" s="800">
        <v>10.17625</v>
      </c>
      <c r="G59" s="801">
        <v>10.467000000000001</v>
      </c>
      <c r="H59" s="802">
        <v>10.467000000000001</v>
      </c>
      <c r="I59" s="802">
        <v>10.467000000000001</v>
      </c>
      <c r="J59" s="802">
        <v>10.467000000000001</v>
      </c>
      <c r="K59" s="802">
        <v>10.467000000000001</v>
      </c>
      <c r="L59" s="802">
        <v>10.467000000000001</v>
      </c>
      <c r="M59" s="801">
        <v>10.467000000000001</v>
      </c>
      <c r="N59" s="802">
        <v>10.467000000000001</v>
      </c>
      <c r="O59" s="802">
        <v>10.467000000000001</v>
      </c>
      <c r="P59" s="802">
        <v>10.467000000000001</v>
      </c>
      <c r="Q59" s="803">
        <v>10.467000000000001</v>
      </c>
    </row>
    <row r="60" spans="2:17">
      <c r="B60" s="1617"/>
      <c r="C60" s="804" t="s">
        <v>603</v>
      </c>
      <c r="E60" s="805">
        <v>3.4889999999999999</v>
      </c>
      <c r="F60" s="805">
        <v>4.6520000000000001</v>
      </c>
      <c r="G60" s="806">
        <v>5.8150000000000004</v>
      </c>
      <c r="H60" s="807">
        <v>9.0714000000000006</v>
      </c>
      <c r="I60" s="807">
        <v>12.3278</v>
      </c>
      <c r="J60" s="807">
        <v>15.584199999999999</v>
      </c>
      <c r="K60" s="807">
        <v>18.840599999999998</v>
      </c>
      <c r="L60" s="807">
        <v>22.097000000000001</v>
      </c>
      <c r="M60" s="806">
        <v>27.679400000000001</v>
      </c>
      <c r="N60" s="807">
        <v>33.261800000000001</v>
      </c>
      <c r="O60" s="807">
        <v>38.844200000000001</v>
      </c>
      <c r="P60" s="807">
        <v>44.426600000000001</v>
      </c>
      <c r="Q60" s="808">
        <v>50.009</v>
      </c>
    </row>
    <row r="61" spans="2:17">
      <c r="B61" s="1618" t="s">
        <v>604</v>
      </c>
      <c r="C61" s="809" t="s">
        <v>605</v>
      </c>
      <c r="D61" s="810"/>
      <c r="E61" s="811">
        <v>0.2492160626930226</v>
      </c>
      <c r="F61" s="811">
        <v>0.26562529104172627</v>
      </c>
      <c r="G61" s="812">
        <v>0.28139658017529018</v>
      </c>
      <c r="H61" s="811">
        <v>0.2954377308850839</v>
      </c>
      <c r="I61" s="811">
        <v>0.30883333446763134</v>
      </c>
      <c r="J61" s="811">
        <v>0.32162690943697819</v>
      </c>
      <c r="K61" s="811">
        <v>0.33387092988499351</v>
      </c>
      <c r="L61" s="811">
        <v>0.34558922127053521</v>
      </c>
      <c r="M61" s="812">
        <v>0.37187871676851986</v>
      </c>
      <c r="N61" s="811">
        <v>0.39672719814010432</v>
      </c>
      <c r="O61" s="811">
        <v>0.42024998498074839</v>
      </c>
      <c r="P61" s="811">
        <v>0.44272103755711223</v>
      </c>
      <c r="Q61" s="813">
        <v>0.46406999405971944</v>
      </c>
    </row>
    <row r="62" spans="2:17">
      <c r="B62" s="1618"/>
      <c r="C62" s="814" t="s">
        <v>606</v>
      </c>
      <c r="D62" s="815"/>
      <c r="E62" s="816">
        <v>0.15</v>
      </c>
      <c r="F62" s="816">
        <v>0.17</v>
      </c>
      <c r="G62" s="817">
        <v>0.19</v>
      </c>
      <c r="H62" s="816">
        <v>0.21</v>
      </c>
      <c r="I62" s="816">
        <v>0.23</v>
      </c>
      <c r="J62" s="816">
        <v>0.25</v>
      </c>
      <c r="K62" s="816">
        <v>0.25</v>
      </c>
      <c r="L62" s="816">
        <v>0.25</v>
      </c>
      <c r="M62" s="817">
        <v>0.25</v>
      </c>
      <c r="N62" s="816">
        <v>0.26</v>
      </c>
      <c r="O62" s="816">
        <v>0.26</v>
      </c>
      <c r="P62" s="816">
        <v>0.26</v>
      </c>
      <c r="Q62" s="818">
        <v>0.26</v>
      </c>
    </row>
    <row r="63" spans="2:17">
      <c r="B63" s="1619" t="s">
        <v>607</v>
      </c>
      <c r="C63" s="804" t="s">
        <v>608</v>
      </c>
      <c r="E63" s="819"/>
      <c r="F63" s="819"/>
      <c r="G63" s="820">
        <v>0.28441123483691871</v>
      </c>
      <c r="H63" s="805">
        <v>0.52103669126859453</v>
      </c>
      <c r="I63" s="805">
        <v>0.81777627228735927</v>
      </c>
      <c r="J63" s="805">
        <v>1.1771351420837231</v>
      </c>
      <c r="K63" s="805">
        <v>1.4847811589136481</v>
      </c>
      <c r="L63" s="805">
        <v>1.8105669694372011</v>
      </c>
      <c r="M63" s="820">
        <v>2.3508811634867928</v>
      </c>
      <c r="N63" s="805">
        <v>3.1023557579907677</v>
      </c>
      <c r="O63" s="805">
        <v>3.8812646443861656</v>
      </c>
      <c r="P63" s="805">
        <v>4.7184174080727947</v>
      </c>
      <c r="Q63" s="821">
        <v>5.6103213225924637</v>
      </c>
    </row>
    <row r="64" spans="2:17">
      <c r="B64" s="1619"/>
      <c r="C64" s="804" t="s">
        <v>609</v>
      </c>
      <c r="E64" s="819"/>
      <c r="F64" s="819"/>
      <c r="G64" s="820">
        <v>3.9069122259176718</v>
      </c>
      <c r="H64" s="805">
        <v>4.8229293730246834</v>
      </c>
      <c r="I64" s="805">
        <v>5.7566351045921493</v>
      </c>
      <c r="J64" s="805">
        <v>6.6938580467746052</v>
      </c>
      <c r="K64" s="805">
        <v>7.7538571632157183</v>
      </c>
      <c r="L64" s="805">
        <v>8.8622488504031427</v>
      </c>
      <c r="M64" s="820">
        <v>10.608598191532836</v>
      </c>
      <c r="N64" s="805">
        <v>12.584650226470348</v>
      </c>
      <c r="O64" s="805">
        <v>15.069175351234909</v>
      </c>
      <c r="P64" s="805">
        <v>17.704991941608625</v>
      </c>
      <c r="Q64" s="821">
        <v>20.484196456907362</v>
      </c>
    </row>
    <row r="65" spans="2:17">
      <c r="B65" s="1620" t="s">
        <v>610</v>
      </c>
      <c r="C65" s="809" t="s">
        <v>611</v>
      </c>
      <c r="D65" s="810"/>
      <c r="E65" s="822"/>
      <c r="F65" s="822"/>
      <c r="G65" s="812">
        <v>0.65</v>
      </c>
      <c r="H65" s="811">
        <v>0.67</v>
      </c>
      <c r="I65" s="811">
        <v>0.69000000000000006</v>
      </c>
      <c r="J65" s="811">
        <v>0.71000000000000008</v>
      </c>
      <c r="K65" s="811">
        <v>0.73000000000000009</v>
      </c>
      <c r="L65" s="811">
        <v>0.75</v>
      </c>
      <c r="M65" s="812">
        <v>0.76</v>
      </c>
      <c r="N65" s="811">
        <v>0.77</v>
      </c>
      <c r="O65" s="811">
        <v>0.78</v>
      </c>
      <c r="P65" s="811">
        <v>0.79</v>
      </c>
      <c r="Q65" s="831">
        <v>0.8</v>
      </c>
    </row>
    <row r="66" spans="2:17">
      <c r="B66" s="1620"/>
      <c r="C66" s="804" t="s">
        <v>612</v>
      </c>
      <c r="E66" s="819"/>
      <c r="F66" s="819"/>
      <c r="G66" s="823">
        <v>0.85</v>
      </c>
      <c r="H66" s="824">
        <v>0.86</v>
      </c>
      <c r="I66" s="824">
        <v>0.87</v>
      </c>
      <c r="J66" s="824">
        <v>0.88</v>
      </c>
      <c r="K66" s="824">
        <v>0.89</v>
      </c>
      <c r="L66" s="824">
        <v>0.9</v>
      </c>
      <c r="M66" s="823">
        <v>0.90400000000000003</v>
      </c>
      <c r="N66" s="824">
        <v>0.90800000000000003</v>
      </c>
      <c r="O66" s="824">
        <v>0.91200000000000003</v>
      </c>
      <c r="P66" s="824">
        <v>0.91600000000000004</v>
      </c>
      <c r="Q66" s="832">
        <v>0.92</v>
      </c>
    </row>
    <row r="67" spans="2:17">
      <c r="B67" s="1620"/>
      <c r="C67" s="804" t="s">
        <v>79</v>
      </c>
      <c r="E67" s="819"/>
      <c r="F67" s="819"/>
      <c r="G67" s="823">
        <v>0.75</v>
      </c>
      <c r="H67" s="824">
        <v>0.76</v>
      </c>
      <c r="I67" s="824">
        <v>0.77</v>
      </c>
      <c r="J67" s="824">
        <v>0.78</v>
      </c>
      <c r="K67" s="824">
        <v>0.79</v>
      </c>
      <c r="L67" s="824">
        <v>0.8</v>
      </c>
      <c r="M67" s="823">
        <v>0.81</v>
      </c>
      <c r="N67" s="824">
        <v>0.82000000000000006</v>
      </c>
      <c r="O67" s="824">
        <v>0.83000000000000007</v>
      </c>
      <c r="P67" s="824">
        <v>0.84000000000000008</v>
      </c>
      <c r="Q67" s="832">
        <v>0.85</v>
      </c>
    </row>
    <row r="68" spans="2:17">
      <c r="B68" s="1620"/>
      <c r="C68" s="814" t="s">
        <v>613</v>
      </c>
      <c r="D68" s="815"/>
      <c r="E68" s="825"/>
      <c r="F68" s="825"/>
      <c r="G68" s="834">
        <v>0.68250370277858963</v>
      </c>
      <c r="H68" s="816">
        <v>0.7085844750281971</v>
      </c>
      <c r="I68" s="816">
        <v>0.7325642916488101</v>
      </c>
      <c r="J68" s="816">
        <v>0.75491269729219201</v>
      </c>
      <c r="K68" s="816">
        <v>0.77596860950235336</v>
      </c>
      <c r="L68" s="835">
        <v>0.79598248630405666</v>
      </c>
      <c r="M68" s="817">
        <v>0.8059231063343506</v>
      </c>
      <c r="N68" s="816">
        <v>0.81569064006636205</v>
      </c>
      <c r="O68" s="816">
        <v>0.82529686182008144</v>
      </c>
      <c r="P68" s="816">
        <v>0.83475201915936215</v>
      </c>
      <c r="Q68" s="833">
        <v>0.84406353925160671</v>
      </c>
    </row>
    <row r="69" spans="2:17" ht="15.75" thickBot="1">
      <c r="B69" s="1621"/>
      <c r="C69" s="826" t="s">
        <v>614</v>
      </c>
      <c r="D69" s="827"/>
      <c r="E69" s="828">
        <v>0.6</v>
      </c>
      <c r="F69" s="828">
        <v>0.65</v>
      </c>
      <c r="G69" s="829">
        <v>0.68</v>
      </c>
      <c r="H69" s="828">
        <v>0.72</v>
      </c>
      <c r="I69" s="828">
        <v>0.74</v>
      </c>
      <c r="J69" s="828">
        <v>0.76</v>
      </c>
      <c r="K69" s="828">
        <v>0.78</v>
      </c>
      <c r="L69" s="828">
        <v>0.8</v>
      </c>
      <c r="M69" s="829">
        <v>0.81</v>
      </c>
      <c r="N69" s="828">
        <v>0.82</v>
      </c>
      <c r="O69" s="828">
        <v>0.83</v>
      </c>
      <c r="P69" s="828">
        <v>0.84</v>
      </c>
      <c r="Q69" s="830">
        <v>0.85</v>
      </c>
    </row>
    <row r="70" spans="2:17" ht="15.75" thickBot="1"/>
    <row r="71" spans="2:17">
      <c r="B71" s="836"/>
      <c r="C71" s="799" t="s">
        <v>616</v>
      </c>
      <c r="D71" s="837" t="s">
        <v>537</v>
      </c>
      <c r="E71" t="s">
        <v>14</v>
      </c>
      <c r="F71" t="s">
        <v>12</v>
      </c>
      <c r="G71" t="s">
        <v>628</v>
      </c>
      <c r="H71" t="s">
        <v>629</v>
      </c>
    </row>
    <row r="72" spans="2:17">
      <c r="B72" s="838" t="s">
        <v>79</v>
      </c>
      <c r="D72" s="839">
        <v>120</v>
      </c>
      <c r="E72" s="805">
        <f>D72/3.6</f>
        <v>33.333333333333336</v>
      </c>
      <c r="F72" s="805"/>
      <c r="G72" s="819"/>
      <c r="H72" s="819"/>
    </row>
    <row r="73" spans="2:17">
      <c r="B73" s="838" t="s">
        <v>13</v>
      </c>
      <c r="C73">
        <v>36</v>
      </c>
      <c r="D73" s="839">
        <v>43</v>
      </c>
      <c r="E73" s="805">
        <f t="shared" ref="E73:E81" si="10">D73/3.6</f>
        <v>11.944444444444445</v>
      </c>
      <c r="F73" s="805">
        <f t="shared" ref="F73:F80" si="11">C73/3.6</f>
        <v>10</v>
      </c>
      <c r="G73" s="819"/>
      <c r="H73" s="819"/>
    </row>
    <row r="74" spans="2:17">
      <c r="B74" s="838" t="s">
        <v>40</v>
      </c>
      <c r="C74">
        <v>32</v>
      </c>
      <c r="D74" s="839">
        <v>43</v>
      </c>
      <c r="E74" s="805">
        <f t="shared" si="10"/>
        <v>11.944444444444445</v>
      </c>
      <c r="F74" s="805">
        <f t="shared" si="11"/>
        <v>8.8888888888888893</v>
      </c>
      <c r="G74" s="819"/>
      <c r="H74" s="819"/>
    </row>
    <row r="75" spans="2:17">
      <c r="B75" s="838" t="s">
        <v>540</v>
      </c>
      <c r="C75">
        <v>34</v>
      </c>
      <c r="D75" s="839">
        <v>43</v>
      </c>
      <c r="E75" s="805">
        <f t="shared" si="10"/>
        <v>11.944444444444445</v>
      </c>
      <c r="F75" s="805">
        <f t="shared" si="11"/>
        <v>9.4444444444444446</v>
      </c>
      <c r="G75" s="819"/>
      <c r="H75" s="819"/>
    </row>
    <row r="76" spans="2:17">
      <c r="B76" s="838" t="s">
        <v>617</v>
      </c>
      <c r="C76">
        <v>21</v>
      </c>
      <c r="D76" s="839">
        <v>27</v>
      </c>
      <c r="E76" s="805">
        <f t="shared" si="10"/>
        <v>7.5</v>
      </c>
      <c r="F76" s="805">
        <f t="shared" si="11"/>
        <v>5.833333333333333</v>
      </c>
      <c r="G76" s="819"/>
      <c r="H76" s="819"/>
    </row>
    <row r="77" spans="2:17">
      <c r="B77" s="838" t="s">
        <v>618</v>
      </c>
      <c r="C77">
        <v>33</v>
      </c>
      <c r="D77" s="839">
        <v>37</v>
      </c>
      <c r="E77" s="805">
        <f t="shared" si="10"/>
        <v>10.277777777777777</v>
      </c>
      <c r="F77" s="805">
        <f t="shared" si="11"/>
        <v>9.1666666666666661</v>
      </c>
      <c r="G77" s="819"/>
      <c r="H77" s="819"/>
    </row>
    <row r="78" spans="2:17">
      <c r="B78" s="838" t="s">
        <v>619</v>
      </c>
      <c r="C78">
        <v>34</v>
      </c>
      <c r="D78" s="839">
        <v>44</v>
      </c>
      <c r="E78" s="805">
        <f t="shared" si="10"/>
        <v>12.222222222222221</v>
      </c>
      <c r="F78" s="805">
        <f t="shared" si="11"/>
        <v>9.4444444444444446</v>
      </c>
      <c r="G78" s="819">
        <v>2200</v>
      </c>
      <c r="H78" s="592">
        <f>G78/E78</f>
        <v>180</v>
      </c>
      <c r="J78">
        <f>2200*130/180</f>
        <v>1588.8888888888889</v>
      </c>
    </row>
    <row r="79" spans="2:17">
      <c r="B79" s="838" t="s">
        <v>620</v>
      </c>
      <c r="C79">
        <v>30</v>
      </c>
      <c r="D79" s="839">
        <v>45</v>
      </c>
      <c r="E79" s="805">
        <f t="shared" si="10"/>
        <v>12.5</v>
      </c>
      <c r="F79" s="805">
        <f t="shared" si="11"/>
        <v>8.3333333333333339</v>
      </c>
      <c r="G79" s="819"/>
      <c r="H79" s="819"/>
    </row>
    <row r="80" spans="2:17" ht="15.75" thickBot="1">
      <c r="B80" s="840" t="s">
        <v>621</v>
      </c>
      <c r="C80" s="841">
        <v>34</v>
      </c>
      <c r="D80" s="842">
        <v>44</v>
      </c>
      <c r="E80" s="805">
        <f t="shared" si="10"/>
        <v>12.222222222222221</v>
      </c>
      <c r="F80" s="805">
        <f t="shared" si="11"/>
        <v>9.4444444444444446</v>
      </c>
      <c r="G80" s="819"/>
      <c r="H80" s="819"/>
    </row>
    <row r="81" spans="2:8" ht="15.75" thickBot="1">
      <c r="B81" s="845" t="s">
        <v>508</v>
      </c>
      <c r="C81" s="846">
        <v>34</v>
      </c>
      <c r="D81" s="847">
        <v>44</v>
      </c>
      <c r="E81" s="848">
        <f t="shared" si="10"/>
        <v>12.222222222222221</v>
      </c>
      <c r="F81" s="848">
        <f t="shared" ref="F81" si="12">C81/3.6</f>
        <v>9.4444444444444446</v>
      </c>
      <c r="G81" s="849">
        <v>3000</v>
      </c>
      <c r="H81" s="850">
        <f>G81/E81</f>
        <v>245.45454545454547</v>
      </c>
    </row>
    <row r="82" spans="2:8" ht="15.75" thickBot="1"/>
    <row r="83" spans="2:8" ht="15.75" thickBot="1">
      <c r="B83" s="843" t="s">
        <v>622</v>
      </c>
      <c r="C83" s="844">
        <v>3.6</v>
      </c>
    </row>
    <row r="84" spans="2:8" ht="15.75" thickBot="1"/>
    <row r="85" spans="2:8">
      <c r="B85" s="836" t="s">
        <v>623</v>
      </c>
      <c r="C85" s="799" t="s">
        <v>624</v>
      </c>
      <c r="D85" s="837" t="s">
        <v>625</v>
      </c>
    </row>
    <row r="86" spans="2:8">
      <c r="B86" s="838" t="s">
        <v>626</v>
      </c>
      <c r="C86">
        <v>94</v>
      </c>
      <c r="D86" s="839">
        <f>GES.fossile/1000000000000*NRJ.kWh*1000000000</f>
        <v>80.961900000000014</v>
      </c>
    </row>
    <row r="87" spans="2:8" ht="15.75" thickBot="1">
      <c r="B87" s="840" t="s">
        <v>576</v>
      </c>
      <c r="C87" s="841">
        <v>183</v>
      </c>
      <c r="D87" s="842">
        <f>GES.élec/1000000000000*NRJ.kWh*1000000000</f>
        <v>1.0024999999999999</v>
      </c>
    </row>
    <row r="89" spans="2:8">
      <c r="B89" t="s">
        <v>627</v>
      </c>
      <c r="C89">
        <v>100</v>
      </c>
    </row>
  </sheetData>
  <mergeCells count="4">
    <mergeCell ref="B59:B60"/>
    <mergeCell ref="B61:B62"/>
    <mergeCell ref="B63:B64"/>
    <mergeCell ref="B65:B6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A08C-4A18-4390-BD02-D097597DA274}">
  <dimension ref="A2:J11"/>
  <sheetViews>
    <sheetView workbookViewId="0">
      <selection activeCell="C5" sqref="C5"/>
    </sheetView>
  </sheetViews>
  <sheetFormatPr baseColWidth="10" defaultRowHeight="15"/>
  <sheetData>
    <row r="2" spans="1:10">
      <c r="B2" s="259"/>
      <c r="C2" s="241">
        <v>2019</v>
      </c>
      <c r="D2" s="241">
        <v>2023</v>
      </c>
      <c r="E2" s="241">
        <v>2025</v>
      </c>
      <c r="F2" s="241">
        <v>2030</v>
      </c>
      <c r="G2" s="241">
        <v>2035</v>
      </c>
      <c r="H2" s="241">
        <v>2040</v>
      </c>
      <c r="I2" s="241">
        <v>2045</v>
      </c>
      <c r="J2" s="242">
        <v>2050</v>
      </c>
    </row>
    <row r="3" spans="1:10">
      <c r="A3" t="s">
        <v>727</v>
      </c>
      <c r="B3" s="94" t="s">
        <v>727</v>
      </c>
      <c r="C3" s="214">
        <v>17.8</v>
      </c>
      <c r="D3" s="214"/>
      <c r="E3" s="944">
        <v>16.5</v>
      </c>
      <c r="F3" s="944">
        <v>15.7</v>
      </c>
      <c r="G3" s="945">
        <v>14.85</v>
      </c>
      <c r="H3" s="945">
        <v>14</v>
      </c>
      <c r="I3" s="945">
        <v>13.675000000000001</v>
      </c>
      <c r="J3" s="946">
        <v>13</v>
      </c>
    </row>
    <row r="4" spans="1:10">
      <c r="A4" t="s">
        <v>728</v>
      </c>
      <c r="B4" s="94" t="s">
        <v>728</v>
      </c>
      <c r="C4" s="214">
        <v>35</v>
      </c>
      <c r="D4" s="266">
        <v>32</v>
      </c>
      <c r="E4" s="956">
        <v>30</v>
      </c>
      <c r="F4" s="956">
        <v>28</v>
      </c>
      <c r="G4" s="956">
        <v>26</v>
      </c>
      <c r="H4" s="956">
        <v>24</v>
      </c>
      <c r="I4" s="956">
        <v>23.5</v>
      </c>
      <c r="J4" s="956">
        <v>23</v>
      </c>
    </row>
    <row r="5" spans="1:10">
      <c r="A5" t="s">
        <v>729</v>
      </c>
      <c r="B5" s="94" t="s">
        <v>729</v>
      </c>
      <c r="C5" s="214">
        <v>17.8</v>
      </c>
      <c r="D5" s="214"/>
      <c r="E5" s="944">
        <v>16.5</v>
      </c>
      <c r="F5" s="944">
        <v>15.7</v>
      </c>
      <c r="G5" s="945">
        <v>14.85</v>
      </c>
      <c r="H5" s="945">
        <v>14</v>
      </c>
      <c r="I5" s="945">
        <v>13.675000000000001</v>
      </c>
      <c r="J5" s="946">
        <v>13</v>
      </c>
    </row>
    <row r="7" spans="1:10">
      <c r="B7" s="245"/>
      <c r="C7" s="241">
        <v>2019</v>
      </c>
      <c r="D7" s="241">
        <v>2023</v>
      </c>
      <c r="E7" s="241">
        <v>2025</v>
      </c>
      <c r="F7" s="241">
        <v>2030</v>
      </c>
      <c r="G7" s="241">
        <v>2035</v>
      </c>
      <c r="H7" s="241">
        <v>2040</v>
      </c>
      <c r="I7" s="241">
        <v>2045</v>
      </c>
      <c r="J7" s="242">
        <v>2050</v>
      </c>
    </row>
    <row r="8" spans="1:10">
      <c r="B8" s="31" t="s">
        <v>269</v>
      </c>
      <c r="C8" s="266">
        <v>7.2705890336986627</v>
      </c>
      <c r="D8" s="266">
        <f>H19</f>
        <v>0</v>
      </c>
      <c r="E8" s="956">
        <v>6.6165031958386908</v>
      </c>
      <c r="F8" s="956">
        <v>6.2682661855313917</v>
      </c>
      <c r="G8" s="956">
        <v>6.0941476803777412</v>
      </c>
      <c r="H8" s="956">
        <v>5.9200291752240917</v>
      </c>
      <c r="I8" s="956">
        <v>5.9200291752240917</v>
      </c>
      <c r="J8" s="956">
        <v>5.9200291752240917</v>
      </c>
    </row>
    <row r="9" spans="1:10">
      <c r="B9" s="31" t="s">
        <v>281</v>
      </c>
      <c r="C9" s="266">
        <v>6.1800006786438599</v>
      </c>
      <c r="D9" s="266" t="e">
        <f>#REF!</f>
        <v>#REF!</v>
      </c>
      <c r="E9" s="956">
        <v>5.6240277164628898</v>
      </c>
      <c r="F9" s="956">
        <v>5.3280262577016799</v>
      </c>
      <c r="G9" s="956">
        <v>5.1800255283210799</v>
      </c>
      <c r="H9" s="956">
        <v>5.0320247989404798</v>
      </c>
      <c r="I9" s="956">
        <v>5.0320247989404798</v>
      </c>
      <c r="J9" s="956">
        <v>5.0320247989404798</v>
      </c>
    </row>
    <row r="10" spans="1:10">
      <c r="B10" s="31" t="s">
        <v>82</v>
      </c>
      <c r="C10" s="266">
        <v>35</v>
      </c>
      <c r="D10" s="266" t="e">
        <f>#REF!</f>
        <v>#REF!</v>
      </c>
      <c r="E10" s="956">
        <v>30</v>
      </c>
      <c r="F10" s="956">
        <v>28</v>
      </c>
      <c r="G10" s="956">
        <v>26</v>
      </c>
      <c r="H10" s="956">
        <v>24</v>
      </c>
      <c r="I10" s="956">
        <v>23.5</v>
      </c>
      <c r="J10" s="956">
        <v>23</v>
      </c>
    </row>
    <row r="11" spans="1:10">
      <c r="B11" s="46" t="s">
        <v>79</v>
      </c>
      <c r="C11" s="267">
        <v>1.55</v>
      </c>
      <c r="D11" s="266" t="e">
        <f>#REF!</f>
        <v>#REF!</v>
      </c>
      <c r="E11" s="957">
        <v>1.3900000000000001</v>
      </c>
      <c r="F11" s="957">
        <v>1.23</v>
      </c>
      <c r="G11" s="957">
        <v>1.1499999999999999</v>
      </c>
      <c r="H11" s="957">
        <v>1.07</v>
      </c>
      <c r="I11" s="957">
        <v>1.0350000000000001</v>
      </c>
      <c r="J11" s="95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AAC37BD05F7145AA350F90A845546C" ma:contentTypeVersion="4" ma:contentTypeDescription="Crée un document." ma:contentTypeScope="" ma:versionID="b5907ae8783b98485a00465a3381d6b1">
  <xsd:schema xmlns:xsd="http://www.w3.org/2001/XMLSchema" xmlns:xs="http://www.w3.org/2001/XMLSchema" xmlns:p="http://schemas.microsoft.com/office/2006/metadata/properties" xmlns:ns2="1daa9b06-e6e8-4a5f-a5d5-3619779892a5" xmlns:ns3="123c5334-5dad-4194-9e00-48b8d9851b34" targetNamespace="http://schemas.microsoft.com/office/2006/metadata/properties" ma:root="true" ma:fieldsID="f3adbf3558d7d41223d56b8a86a96e8e" ns2:_="" ns3:_="">
    <xsd:import namespace="1daa9b06-e6e8-4a5f-a5d5-3619779892a5"/>
    <xsd:import namespace="123c5334-5dad-4194-9e00-48b8d9851b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a9b06-e6e8-4a5f-a5d5-361977989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c5334-5dad-4194-9e00-48b8d9851b3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69E24-DF66-433B-9599-706CD794AA1B}">
  <ds:schemaRefs>
    <ds:schemaRef ds:uri="123c5334-5dad-4194-9e00-48b8d9851b34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daa9b06-e6e8-4a5f-a5d5-3619779892a5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A8EA3F6-0BDE-4AD0-B01F-4E0381768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aa9b06-e6e8-4a5f-a5d5-3619779892a5"/>
    <ds:schemaRef ds:uri="123c5334-5dad-4194-9e00-48b8d9851b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4A66D2-3A99-4211-ACA1-E39DECCB30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3</vt:i4>
      </vt:variant>
    </vt:vector>
  </HeadingPairs>
  <TitlesOfParts>
    <vt:vector size="16" baseType="lpstr">
      <vt:lpstr>Bilan énergie</vt:lpstr>
      <vt:lpstr>FE_et_bio</vt:lpstr>
      <vt:lpstr>VP</vt:lpstr>
      <vt:lpstr>VUL</vt:lpstr>
      <vt:lpstr>PL</vt:lpstr>
      <vt:lpstr>donnees parc</vt:lpstr>
      <vt:lpstr>B&amp;C</vt:lpstr>
      <vt:lpstr>2RM</vt:lpstr>
      <vt:lpstr>Autres_modes</vt:lpstr>
      <vt:lpstr>Aérien</vt:lpstr>
      <vt:lpstr>Trafic</vt:lpstr>
      <vt:lpstr>total biocarb</vt:lpstr>
      <vt:lpstr>véhicules</vt:lpstr>
      <vt:lpstr>GES.élec</vt:lpstr>
      <vt:lpstr>GES.fossile</vt:lpstr>
      <vt:lpstr>NRJ.kWh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CABANNE Isabelle</dc:creator>
  <cp:lastModifiedBy>BIORET Lucie</cp:lastModifiedBy>
  <cp:revision>1</cp:revision>
  <dcterms:created xsi:type="dcterms:W3CDTF">2020-10-20T18:56:02Z</dcterms:created>
  <dcterms:modified xsi:type="dcterms:W3CDTF">2025-04-11T12:20:22Z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0x010100DAAAC37BD05F7145AA350F90A845546C</vt:lpwstr>
  </property>
  <property fmtid="{D5CDD505-2E9C-101B-9397-08002B2CF9AE}" pid="3" name="MSIP_Label_98ce3bfb-fff1-481a-835b-0a342757958d_Enabled">
    <vt:lpwstr>true</vt:lpwstr>
  </property>
  <property fmtid="{D5CDD505-2E9C-101B-9397-08002B2CF9AE}" pid="4" name="MSIP_Label_98ce3bfb-fff1-481a-835b-0a342757958d_SetDate">
    <vt:lpwstr>2025-04-11T12:03:51Z</vt:lpwstr>
  </property>
  <property fmtid="{D5CDD505-2E9C-101B-9397-08002B2CF9AE}" pid="5" name="MSIP_Label_98ce3bfb-fff1-481a-835b-0a342757958d_Method">
    <vt:lpwstr>Standard</vt:lpwstr>
  </property>
  <property fmtid="{D5CDD505-2E9C-101B-9397-08002B2CF9AE}" pid="6" name="MSIP_Label_98ce3bfb-fff1-481a-835b-0a342757958d_Name">
    <vt:lpwstr>C0 - Public</vt:lpwstr>
  </property>
  <property fmtid="{D5CDD505-2E9C-101B-9397-08002B2CF9AE}" pid="7" name="MSIP_Label_98ce3bfb-fff1-481a-835b-0a342757958d_SiteId">
    <vt:lpwstr>cb6c2492-4a85-4b15-85a1-ed94d47e5849</vt:lpwstr>
  </property>
  <property fmtid="{D5CDD505-2E9C-101B-9397-08002B2CF9AE}" pid="8" name="MSIP_Label_98ce3bfb-fff1-481a-835b-0a342757958d_ActionId">
    <vt:lpwstr>0b1acbc3-36be-4987-ad88-f412c18a656e</vt:lpwstr>
  </property>
  <property fmtid="{D5CDD505-2E9C-101B-9397-08002B2CF9AE}" pid="9" name="MSIP_Label_98ce3bfb-fff1-481a-835b-0a342757958d_ContentBits">
    <vt:lpwstr>0</vt:lpwstr>
  </property>
  <property fmtid="{D5CDD505-2E9C-101B-9397-08002B2CF9AE}" pid="10" name="MSIP_Label_98ce3bfb-fff1-481a-835b-0a342757958d_Tag">
    <vt:lpwstr>10, 3, 0, 1</vt:lpwstr>
  </property>
</Properties>
</file>